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tables/table2.xml" ContentType="application/vnd.openxmlformats-officedocument.spreadsheetml.table+xml"/>
  <Override PartName="/xl/drawings/drawing1.xml" ContentType="application/vnd.openxmlformats-officedocument.drawing+xml"/>
  <Override PartName="/xl/pivotTables/pivotTable2.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pivotTables/pivotTable3.xml" ContentType="application/vnd.openxmlformats-officedocument.spreadsheetml.pivotTable+xml"/>
  <Override PartName="/xl/drawings/drawing6.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8.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9.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1.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2.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mc:AlternateContent xmlns:mc="http://schemas.openxmlformats.org/markup-compatibility/2006">
    <mc:Choice Requires="x15">
      <x15ac:absPath xmlns:x15ac="http://schemas.microsoft.com/office/spreadsheetml/2010/11/ac" url="Z:\Gestion del Riesgo\MAPASDERIESGOS\MONITOREO\2022-I\"/>
    </mc:Choice>
  </mc:AlternateContent>
  <xr:revisionPtr revIDLastSave="0" documentId="8_{0F01891D-46EB-4FEE-9F62-0221125D85F8}" xr6:coauthVersionLast="47" xr6:coauthVersionMax="47" xr10:uidLastSave="{00000000-0000-0000-0000-000000000000}"/>
  <workbookProtection workbookAlgorithmName="SHA-512" workbookHashValue="i74lniKV4p0ccDAxg5Tb1jKsCc/BVLN34jE2txoe0bk/nR3HLywldakdZ3XyXKUj3iLDaXxEtf0jDsZgkyPh8w==" workbookSaltValue="jrmDkQEovAq21SR+6pU3Zg==" workbookSpinCount="100000" lockStructure="1"/>
  <bookViews>
    <workbookView xWindow="20370" yWindow="-120" windowWidth="29040" windowHeight="15840" tabRatio="909" firstSheet="11" activeTab="12" xr2:uid="{00000000-000D-0000-FFFF-FFFF00000000}"/>
  </bookViews>
  <sheets>
    <sheet name="Areas Incluidas 2019" sheetId="2" state="hidden" r:id="rId1"/>
    <sheet name="Hoja1" sheetId="22" state="hidden" r:id="rId2"/>
    <sheet name="Areas Incluidas " sheetId="26" state="hidden" r:id="rId3"/>
    <sheet name="Riesgos adicionados" sheetId="25" state="hidden" r:id="rId4"/>
    <sheet name="Matriz " sheetId="8" state="hidden" r:id="rId5"/>
    <sheet name="Mapa de procesos" sheetId="3" state="hidden" r:id="rId6"/>
    <sheet name=" Tabla dinamica " sheetId="5" state="hidden" r:id="rId7"/>
    <sheet name="Hoja2" sheetId="29" state="hidden" r:id="rId8"/>
    <sheet name="Graficos " sheetId="7" state="hidden" r:id="rId9"/>
    <sheet name="Grafico " sheetId="9" state="hidden" r:id="rId10"/>
    <sheet name="2019" sheetId="28" state="hidden" r:id="rId11"/>
    <sheet name="MATRIZ UNIVERSIDAD CES" sheetId="23" r:id="rId12"/>
    <sheet name="Monitoreo" sheetId="1" r:id="rId13"/>
    <sheet name="Parametros " sheetId="32" state="hidden" r:id="rId14"/>
    <sheet name="Hoja3" sheetId="30" state="hidden" r:id="rId15"/>
    <sheet name=" Graficos generales " sheetId="17" r:id="rId16"/>
    <sheet name="ensayo " sheetId="24" state="hidden" r:id="rId17"/>
    <sheet name="Riesgo por proceso" sheetId="31" state="hidden" r:id="rId18"/>
    <sheet name="Riesgos Extremos " sheetId="39" r:id="rId19"/>
    <sheet name="Rectoría" sheetId="10" r:id="rId20"/>
    <sheet name="Dirección A y F" sheetId="33" r:id="rId21"/>
    <sheet name="Secretaría General " sheetId="34" r:id="rId22"/>
    <sheet name="Dirección Académica" sheetId="35" r:id="rId23"/>
    <sheet name="Dirección I e I" sheetId="36" r:id="rId24"/>
    <sheet name="Riesgos materializados 2022" sheetId="38" r:id="rId25"/>
    <sheet name="Riesgos materializados " sheetId="37" r:id="rId26"/>
    <sheet name="Dirección academica" sheetId="12" state="hidden" r:id="rId27"/>
    <sheet name="Direccion investigación e innov" sheetId="15" state="hidden" r:id="rId28"/>
  </sheets>
  <externalReferences>
    <externalReference r:id="rId29"/>
    <externalReference r:id="rId30"/>
    <externalReference r:id="rId31"/>
    <externalReference r:id="rId32"/>
    <externalReference r:id="rId33"/>
    <externalReference r:id="rId34"/>
  </externalReferences>
  <definedNames>
    <definedName name="_xlnm._FilterDatabase" localSheetId="10" hidden="1">'2019'!$A$2:$AR$391</definedName>
    <definedName name="_xlnm._FilterDatabase" localSheetId="11" hidden="1">'MATRIZ UNIVERSIDAD CES'!$AJ$4:$AL$201</definedName>
    <definedName name="_xlnm._FilterDatabase" localSheetId="12" hidden="1">Monitoreo!$A$1:$Z$120</definedName>
    <definedName name="_xlnm._FilterDatabase" localSheetId="3" hidden="1">'Riesgos adicionados'!$A$1:$H$1</definedName>
    <definedName name="_xlnm._FilterDatabase" localSheetId="25" hidden="1">'Riesgos materializados '!$B$3:$V$95</definedName>
    <definedName name="_xlnm.Print_Area" localSheetId="15">' Graficos generales '!$B$2:$V$165</definedName>
    <definedName name="_xlnm.Print_Area" localSheetId="20">'Dirección A y F'!$B$2:$S$66</definedName>
    <definedName name="_xlnm.Print_Area" localSheetId="22">'Dirección Académica'!$B$2:$S$66</definedName>
    <definedName name="_xlnm.Print_Area" localSheetId="23">'Dirección I e I'!$B$2:$S$66</definedName>
    <definedName name="_xlnm.Print_Area" localSheetId="19">Rectoría!$B$2:$S$67</definedName>
    <definedName name="_xlnm.Print_Area" localSheetId="21">'Secretaría General '!$B$2:$S$66</definedName>
  </definedNames>
  <calcPr calcId="191029"/>
  <pivotCaches>
    <pivotCache cacheId="0" r:id="rId35"/>
    <pivotCache cacheId="1" r:id="rId36"/>
    <pivotCache cacheId="2" r:id="rId3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44" i="17" l="1"/>
  <c r="F145" i="17"/>
  <c r="F146" i="17"/>
  <c r="F147" i="17"/>
  <c r="F148" i="17"/>
  <c r="F149" i="17"/>
  <c r="F150" i="17"/>
  <c r="F151" i="17"/>
  <c r="F152" i="17"/>
  <c r="F153" i="17"/>
  <c r="F154" i="17"/>
  <c r="F155" i="17"/>
  <c r="F156" i="17"/>
  <c r="F157" i="17"/>
  <c r="F158" i="17"/>
  <c r="F159" i="17"/>
  <c r="F160" i="17"/>
  <c r="F161" i="17"/>
  <c r="F143" i="17"/>
  <c r="C45" i="36"/>
  <c r="C46" i="36"/>
  <c r="C47" i="36"/>
  <c r="C48" i="36"/>
  <c r="C49" i="36"/>
  <c r="C50" i="36"/>
  <c r="C51" i="36"/>
  <c r="C52" i="36"/>
  <c r="C53" i="36"/>
  <c r="C54" i="36"/>
  <c r="C55" i="36"/>
  <c r="C56" i="36"/>
  <c r="C57" i="36"/>
  <c r="C58" i="36"/>
  <c r="C59" i="36"/>
  <c r="C60" i="36"/>
  <c r="C61" i="36"/>
  <c r="C62" i="36"/>
  <c r="C44" i="36"/>
  <c r="C43" i="36"/>
  <c r="C45" i="35"/>
  <c r="C46" i="35"/>
  <c r="C47" i="35"/>
  <c r="C48" i="35"/>
  <c r="C49" i="35"/>
  <c r="C50" i="35"/>
  <c r="C51" i="35"/>
  <c r="C52" i="35"/>
  <c r="C53" i="35"/>
  <c r="C54" i="35"/>
  <c r="C55" i="35"/>
  <c r="C56" i="35"/>
  <c r="C57" i="35"/>
  <c r="C58" i="35"/>
  <c r="C59" i="35"/>
  <c r="C60" i="35"/>
  <c r="C61" i="35"/>
  <c r="C62" i="35"/>
  <c r="C44" i="35"/>
  <c r="C43" i="35"/>
  <c r="C45" i="33"/>
  <c r="C46" i="33"/>
  <c r="C47" i="33"/>
  <c r="C48" i="33"/>
  <c r="C49" i="33"/>
  <c r="C50" i="33"/>
  <c r="C51" i="33"/>
  <c r="C52" i="33"/>
  <c r="C53" i="33"/>
  <c r="C54" i="33"/>
  <c r="C55" i="33"/>
  <c r="C56" i="33"/>
  <c r="C57" i="33"/>
  <c r="C58" i="33"/>
  <c r="C59" i="33"/>
  <c r="C60" i="33"/>
  <c r="C61" i="33"/>
  <c r="C62" i="33"/>
  <c r="C44" i="33"/>
  <c r="C43" i="33"/>
  <c r="C46" i="10"/>
  <c r="C47" i="10"/>
  <c r="C48" i="10"/>
  <c r="C49" i="10"/>
  <c r="C50" i="10"/>
  <c r="C51" i="10"/>
  <c r="C52" i="10"/>
  <c r="C53" i="10"/>
  <c r="C54" i="10"/>
  <c r="C55" i="10"/>
  <c r="C56" i="10"/>
  <c r="C57" i="10"/>
  <c r="C58" i="10"/>
  <c r="C59" i="10"/>
  <c r="C60" i="10"/>
  <c r="C61" i="10"/>
  <c r="C62" i="10"/>
  <c r="C63" i="10"/>
  <c r="C45" i="10"/>
  <c r="C45" i="34"/>
  <c r="C46" i="34"/>
  <c r="C47" i="34"/>
  <c r="C48" i="34"/>
  <c r="C49" i="34"/>
  <c r="C50" i="34"/>
  <c r="C51" i="34"/>
  <c r="C52" i="34"/>
  <c r="C53" i="34"/>
  <c r="C54" i="34"/>
  <c r="C55" i="34"/>
  <c r="C56" i="34"/>
  <c r="C57" i="34"/>
  <c r="C58" i="34"/>
  <c r="C59" i="34"/>
  <c r="C60" i="34"/>
  <c r="C61" i="34"/>
  <c r="C62" i="34"/>
  <c r="C44" i="34"/>
  <c r="C25" i="34"/>
  <c r="C34" i="33"/>
  <c r="F162" i="17" l="1"/>
  <c r="F125" i="17"/>
  <c r="F126" i="17"/>
  <c r="F127" i="17"/>
  <c r="F128" i="17"/>
  <c r="F129" i="17"/>
  <c r="F130" i="17"/>
  <c r="F131" i="17"/>
  <c r="F132" i="17"/>
  <c r="F133" i="17"/>
  <c r="F134" i="17"/>
  <c r="F135" i="17"/>
  <c r="F136" i="17"/>
  <c r="F137" i="17"/>
  <c r="F138" i="17"/>
  <c r="F139" i="17"/>
  <c r="F124" i="17"/>
  <c r="X63" i="1"/>
  <c r="W63" i="1"/>
  <c r="X62" i="1"/>
  <c r="W62" i="1"/>
  <c r="X61" i="1"/>
  <c r="W61" i="1"/>
  <c r="X60" i="1"/>
  <c r="W60" i="1"/>
  <c r="X59" i="1"/>
  <c r="W59" i="1"/>
  <c r="X58" i="1"/>
  <c r="W58" i="1"/>
  <c r="X57" i="1"/>
  <c r="W57" i="1"/>
  <c r="X56" i="1"/>
  <c r="W56" i="1"/>
  <c r="C40" i="36"/>
  <c r="C39" i="36"/>
  <c r="C38" i="36"/>
  <c r="C37" i="36"/>
  <c r="C36" i="36"/>
  <c r="C35" i="36"/>
  <c r="D34" i="36"/>
  <c r="C34" i="36" s="1"/>
  <c r="C33" i="36"/>
  <c r="C32" i="36"/>
  <c r="C31" i="36"/>
  <c r="C30" i="36"/>
  <c r="C29" i="36"/>
  <c r="C28" i="36"/>
  <c r="C27" i="36"/>
  <c r="C26" i="36"/>
  <c r="C25" i="36"/>
  <c r="C15" i="36"/>
  <c r="C14" i="36"/>
  <c r="C13" i="36"/>
  <c r="C9" i="36"/>
  <c r="C8" i="36"/>
  <c r="C7" i="36"/>
  <c r="C6" i="36"/>
  <c r="C40" i="35"/>
  <c r="C39" i="35"/>
  <c r="C38" i="35"/>
  <c r="C37" i="35"/>
  <c r="C36" i="35"/>
  <c r="C35" i="35"/>
  <c r="D34" i="35"/>
  <c r="C34" i="35" s="1"/>
  <c r="C33" i="35"/>
  <c r="C32" i="35"/>
  <c r="C31" i="35"/>
  <c r="C30" i="35"/>
  <c r="C29" i="35"/>
  <c r="C28" i="35"/>
  <c r="C27" i="35"/>
  <c r="C26" i="35"/>
  <c r="C25" i="35"/>
  <c r="C15" i="35"/>
  <c r="C14" i="35"/>
  <c r="C13" i="35"/>
  <c r="C9" i="35"/>
  <c r="C8" i="35"/>
  <c r="C7" i="35"/>
  <c r="C6" i="35"/>
  <c r="C40" i="34"/>
  <c r="C39" i="34"/>
  <c r="C38" i="34"/>
  <c r="C37" i="34"/>
  <c r="C36" i="34"/>
  <c r="C35" i="34"/>
  <c r="C34" i="34"/>
  <c r="C33" i="34"/>
  <c r="C32" i="34"/>
  <c r="C31" i="34"/>
  <c r="C30" i="34"/>
  <c r="C29" i="34"/>
  <c r="C28" i="34"/>
  <c r="C27" i="34"/>
  <c r="C26" i="34"/>
  <c r="C15" i="34"/>
  <c r="C14" i="34"/>
  <c r="C13" i="34"/>
  <c r="C9" i="34"/>
  <c r="C8" i="34"/>
  <c r="C7" i="34"/>
  <c r="C6" i="34"/>
  <c r="D34" i="17"/>
  <c r="C40" i="33"/>
  <c r="C39" i="33"/>
  <c r="C38" i="33"/>
  <c r="C37" i="33"/>
  <c r="C36" i="33"/>
  <c r="C35" i="33"/>
  <c r="C33" i="33"/>
  <c r="C32" i="33"/>
  <c r="C31" i="33"/>
  <c r="C30" i="33"/>
  <c r="C29" i="33"/>
  <c r="C28" i="33"/>
  <c r="C27" i="33"/>
  <c r="C26" i="33"/>
  <c r="C25" i="33"/>
  <c r="C15" i="33"/>
  <c r="C14" i="33"/>
  <c r="C13" i="33"/>
  <c r="C9" i="33"/>
  <c r="C8" i="33"/>
  <c r="C7" i="33"/>
  <c r="C6" i="33"/>
  <c r="Y56" i="1" l="1"/>
  <c r="V56" i="1" s="1"/>
  <c r="Y60" i="1"/>
  <c r="V60" i="1" s="1"/>
  <c r="Y57" i="1"/>
  <c r="V57" i="1" s="1"/>
  <c r="Y58" i="1"/>
  <c r="V58" i="1" s="1"/>
  <c r="Y62" i="1"/>
  <c r="V62" i="1" s="1"/>
  <c r="Y59" i="1"/>
  <c r="V59" i="1" s="1"/>
  <c r="Y63" i="1"/>
  <c r="V63" i="1" s="1"/>
  <c r="Y61" i="1"/>
  <c r="V61" i="1" s="1"/>
  <c r="C25" i="10" l="1"/>
  <c r="C13" i="10"/>
  <c r="C6" i="10"/>
  <c r="C7" i="10"/>
  <c r="C8" i="10"/>
  <c r="C9" i="10"/>
  <c r="T10" i="26"/>
  <c r="X55" i="1"/>
  <c r="W55" i="1"/>
  <c r="X54" i="1"/>
  <c r="W54" i="1"/>
  <c r="X53" i="1"/>
  <c r="W53" i="1"/>
  <c r="X52" i="1"/>
  <c r="W52" i="1"/>
  <c r="X51" i="1"/>
  <c r="W51" i="1"/>
  <c r="X50" i="1"/>
  <c r="W50" i="1"/>
  <c r="X49" i="1"/>
  <c r="W49" i="1"/>
  <c r="X48" i="1"/>
  <c r="W48" i="1"/>
  <c r="X47" i="1"/>
  <c r="W47" i="1"/>
  <c r="X46" i="1"/>
  <c r="W46" i="1"/>
  <c r="X45" i="1"/>
  <c r="W45" i="1"/>
  <c r="X44" i="1"/>
  <c r="W44" i="1"/>
  <c r="X43" i="1"/>
  <c r="W43" i="1"/>
  <c r="X42" i="1"/>
  <c r="W42" i="1"/>
  <c r="X41" i="1"/>
  <c r="W41" i="1"/>
  <c r="V40" i="1"/>
  <c r="X39" i="1"/>
  <c r="W39" i="1"/>
  <c r="X38" i="1"/>
  <c r="W38" i="1"/>
  <c r="X37" i="1"/>
  <c r="W37" i="1"/>
  <c r="V36" i="1"/>
  <c r="V35" i="1"/>
  <c r="V34" i="1"/>
  <c r="C34" i="1" s="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C56" i="1"/>
  <c r="G56" i="1"/>
  <c r="H56" i="1" s="1"/>
  <c r="J56" i="1"/>
  <c r="C57" i="1"/>
  <c r="G57" i="1"/>
  <c r="H57" i="1" s="1"/>
  <c r="J57" i="1"/>
  <c r="C58" i="1"/>
  <c r="G58" i="1"/>
  <c r="H58" i="1" s="1"/>
  <c r="J58" i="1"/>
  <c r="C59" i="1"/>
  <c r="G59" i="1"/>
  <c r="H59" i="1" s="1"/>
  <c r="J59" i="1"/>
  <c r="C60" i="1"/>
  <c r="G60" i="1"/>
  <c r="H60" i="1" s="1"/>
  <c r="J60" i="1"/>
  <c r="C61" i="1"/>
  <c r="G61" i="1"/>
  <c r="H61" i="1" s="1"/>
  <c r="J61" i="1"/>
  <c r="C62" i="1"/>
  <c r="G62" i="1"/>
  <c r="H62" i="1" s="1"/>
  <c r="J62" i="1"/>
  <c r="C63" i="1"/>
  <c r="G63" i="1"/>
  <c r="H63" i="1" s="1"/>
  <c r="J63" i="1"/>
  <c r="A64" i="1"/>
  <c r="F64" i="1" s="1"/>
  <c r="C64" i="1"/>
  <c r="G64" i="1"/>
  <c r="H64" i="1"/>
  <c r="J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X33" i="1"/>
  <c r="W33" i="1"/>
  <c r="X32" i="1"/>
  <c r="W32" i="1"/>
  <c r="X31" i="1"/>
  <c r="W31" i="1"/>
  <c r="X30" i="1"/>
  <c r="W30" i="1"/>
  <c r="X29" i="1"/>
  <c r="W29" i="1"/>
  <c r="X28" i="1"/>
  <c r="W28" i="1"/>
  <c r="X27" i="1"/>
  <c r="W27" i="1"/>
  <c r="X26" i="1"/>
  <c r="W26" i="1"/>
  <c r="X25" i="1"/>
  <c r="W25" i="1"/>
  <c r="X24" i="1"/>
  <c r="W24" i="1"/>
  <c r="X23" i="1"/>
  <c r="W23" i="1"/>
  <c r="X22" i="1"/>
  <c r="W22" i="1"/>
  <c r="X21" i="1"/>
  <c r="W21" i="1"/>
  <c r="X20" i="1"/>
  <c r="W20" i="1"/>
  <c r="Y42" i="1" l="1"/>
  <c r="V42" i="1" s="1"/>
  <c r="Y46" i="1"/>
  <c r="V46" i="1" s="1"/>
  <c r="Y50" i="1"/>
  <c r="V50" i="1" s="1"/>
  <c r="Y54" i="1"/>
  <c r="V54" i="1" s="1"/>
  <c r="E64" i="1"/>
  <c r="K64" i="1"/>
  <c r="E62" i="1"/>
  <c r="K62" i="1"/>
  <c r="I59" i="1"/>
  <c r="K59" i="1"/>
  <c r="E56" i="1"/>
  <c r="K56" i="1"/>
  <c r="I61" i="1"/>
  <c r="K61" i="1"/>
  <c r="I57" i="1"/>
  <c r="K57" i="1"/>
  <c r="E58" i="1"/>
  <c r="K58" i="1"/>
  <c r="E63" i="1"/>
  <c r="K63" i="1"/>
  <c r="E60" i="1"/>
  <c r="K60" i="1"/>
  <c r="Y22" i="1"/>
  <c r="V22" i="1" s="1"/>
  <c r="J22" i="1" s="1"/>
  <c r="Y26" i="1"/>
  <c r="V26" i="1" s="1"/>
  <c r="J26" i="1" s="1"/>
  <c r="Y38" i="1"/>
  <c r="V38" i="1" s="1"/>
  <c r="Y21" i="1"/>
  <c r="V21" i="1" s="1"/>
  <c r="J21" i="1" s="1"/>
  <c r="Y25" i="1"/>
  <c r="V25" i="1" s="1"/>
  <c r="H25" i="1" s="1"/>
  <c r="Y29" i="1"/>
  <c r="V29" i="1" s="1"/>
  <c r="H29" i="1" s="1"/>
  <c r="Y33" i="1"/>
  <c r="V33" i="1" s="1"/>
  <c r="C33" i="1" s="1"/>
  <c r="E61" i="1"/>
  <c r="E59" i="1"/>
  <c r="E57" i="1"/>
  <c r="F140" i="17"/>
  <c r="B62" i="1"/>
  <c r="Y23" i="1"/>
  <c r="V23" i="1" s="1"/>
  <c r="J23" i="1" s="1"/>
  <c r="Y27" i="1"/>
  <c r="V27" i="1" s="1"/>
  <c r="J27" i="1" s="1"/>
  <c r="Y31" i="1"/>
  <c r="V31" i="1" s="1"/>
  <c r="Y43" i="1"/>
  <c r="V43" i="1" s="1"/>
  <c r="Y47" i="1"/>
  <c r="V47" i="1" s="1"/>
  <c r="Y51" i="1"/>
  <c r="V51" i="1" s="1"/>
  <c r="Y55" i="1"/>
  <c r="V55" i="1" s="1"/>
  <c r="Y44" i="1"/>
  <c r="V44" i="1" s="1"/>
  <c r="Y48" i="1"/>
  <c r="V48" i="1" s="1"/>
  <c r="Y52" i="1"/>
  <c r="V52" i="1" s="1"/>
  <c r="Y39" i="1"/>
  <c r="V39" i="1" s="1"/>
  <c r="B58" i="1"/>
  <c r="Y20" i="1"/>
  <c r="V20" i="1" s="1"/>
  <c r="H20" i="1" s="1"/>
  <c r="Y24" i="1"/>
  <c r="V24" i="1" s="1"/>
  <c r="H24" i="1" s="1"/>
  <c r="Y28" i="1"/>
  <c r="V28" i="1" s="1"/>
  <c r="H28" i="1" s="1"/>
  <c r="Y32" i="1"/>
  <c r="V32" i="1" s="1"/>
  <c r="H32" i="1" s="1"/>
  <c r="Y37" i="1"/>
  <c r="V37" i="1" s="1"/>
  <c r="Y41" i="1"/>
  <c r="V41" i="1" s="1"/>
  <c r="Y45" i="1"/>
  <c r="V45" i="1" s="1"/>
  <c r="Y49" i="1"/>
  <c r="V49" i="1" s="1"/>
  <c r="Y53" i="1"/>
  <c r="V53" i="1" s="1"/>
  <c r="Y30" i="1"/>
  <c r="V30" i="1" s="1"/>
  <c r="B63" i="1"/>
  <c r="B56" i="1"/>
  <c r="J34" i="1"/>
  <c r="B57" i="1"/>
  <c r="H34" i="1"/>
  <c r="B64" i="1"/>
  <c r="B60" i="1"/>
  <c r="D61" i="1"/>
  <c r="D57" i="1"/>
  <c r="D59" i="1"/>
  <c r="D63" i="1"/>
  <c r="B61" i="1"/>
  <c r="I63" i="1"/>
  <c r="B59" i="1"/>
  <c r="D64" i="1"/>
  <c r="D62" i="1"/>
  <c r="D60" i="1"/>
  <c r="D58" i="1"/>
  <c r="D56" i="1"/>
  <c r="I64" i="1"/>
  <c r="I62" i="1"/>
  <c r="I60" i="1"/>
  <c r="I58" i="1"/>
  <c r="I56" i="1"/>
  <c r="G17" i="1"/>
  <c r="G18" i="1"/>
  <c r="G19" i="1"/>
  <c r="X19" i="1"/>
  <c r="W19" i="1"/>
  <c r="X18" i="1"/>
  <c r="W18" i="1"/>
  <c r="X17" i="1"/>
  <c r="W17" i="1"/>
  <c r="G13" i="1"/>
  <c r="G14" i="1"/>
  <c r="G15" i="1"/>
  <c r="G16" i="1"/>
  <c r="AJ11" i="23"/>
  <c r="AK11" i="23"/>
  <c r="AJ12" i="23"/>
  <c r="AK12" i="23"/>
  <c r="AJ6" i="23"/>
  <c r="AK6" i="23"/>
  <c r="AJ7" i="23"/>
  <c r="AK7" i="23"/>
  <c r="AJ8" i="23"/>
  <c r="AK8" i="23"/>
  <c r="AJ9" i="23"/>
  <c r="AK9" i="23"/>
  <c r="AJ10" i="23"/>
  <c r="AK10" i="23"/>
  <c r="AJ13" i="23"/>
  <c r="AK13" i="23"/>
  <c r="AJ14" i="23"/>
  <c r="AK14" i="23"/>
  <c r="AJ15" i="23"/>
  <c r="AK15" i="23"/>
  <c r="AJ16" i="23"/>
  <c r="AK16" i="23"/>
  <c r="AJ17" i="23"/>
  <c r="AK17" i="23"/>
  <c r="AJ18" i="23"/>
  <c r="AK18" i="23"/>
  <c r="AJ19" i="23"/>
  <c r="AK19" i="23"/>
  <c r="AJ20" i="23"/>
  <c r="AK20" i="23"/>
  <c r="AJ21" i="23"/>
  <c r="AK21" i="23"/>
  <c r="AJ22" i="23"/>
  <c r="AK22" i="23"/>
  <c r="AJ23" i="23"/>
  <c r="AK23" i="23"/>
  <c r="AJ24" i="23"/>
  <c r="AK24" i="23"/>
  <c r="AJ25" i="23"/>
  <c r="AK25" i="23"/>
  <c r="AJ26" i="23"/>
  <c r="AK26" i="23"/>
  <c r="AJ27" i="23"/>
  <c r="AK27" i="23"/>
  <c r="AJ28" i="23"/>
  <c r="AK28" i="23"/>
  <c r="AJ29" i="23"/>
  <c r="AK29" i="23"/>
  <c r="AJ30" i="23"/>
  <c r="AK30" i="23"/>
  <c r="AJ31" i="23"/>
  <c r="AK31" i="23"/>
  <c r="AJ32" i="23"/>
  <c r="AK32" i="23"/>
  <c r="AJ33" i="23"/>
  <c r="AK33" i="23"/>
  <c r="AJ34" i="23"/>
  <c r="AK34" i="23"/>
  <c r="AJ35" i="23"/>
  <c r="AK35" i="23"/>
  <c r="AJ36" i="23"/>
  <c r="AK36" i="23"/>
  <c r="AJ37" i="23"/>
  <c r="AK37" i="23"/>
  <c r="AJ38" i="23"/>
  <c r="AK38" i="23"/>
  <c r="AJ39" i="23"/>
  <c r="AK39" i="23"/>
  <c r="AJ40" i="23"/>
  <c r="AK40" i="23"/>
  <c r="AJ41" i="23"/>
  <c r="AK41" i="23"/>
  <c r="AJ42" i="23"/>
  <c r="AK42" i="23"/>
  <c r="AJ43" i="23"/>
  <c r="AK43" i="23"/>
  <c r="AJ44" i="23"/>
  <c r="AK44" i="23"/>
  <c r="AJ45" i="23"/>
  <c r="AK45" i="23"/>
  <c r="AJ46" i="23"/>
  <c r="AK46" i="23"/>
  <c r="AJ47" i="23"/>
  <c r="AK47" i="23"/>
  <c r="AJ48" i="23"/>
  <c r="AK48" i="23"/>
  <c r="AJ49" i="23"/>
  <c r="AK49" i="23"/>
  <c r="AJ50" i="23"/>
  <c r="AK50" i="23"/>
  <c r="AJ51" i="23"/>
  <c r="AK51" i="23"/>
  <c r="AJ52" i="23"/>
  <c r="AK52" i="23"/>
  <c r="AJ53" i="23"/>
  <c r="AK53" i="23"/>
  <c r="AJ54" i="23"/>
  <c r="AK54" i="23"/>
  <c r="AJ55" i="23"/>
  <c r="AK55" i="23"/>
  <c r="AJ56" i="23"/>
  <c r="AK56" i="23"/>
  <c r="AJ57" i="23"/>
  <c r="AK57" i="23"/>
  <c r="AJ58" i="23"/>
  <c r="AK58" i="23"/>
  <c r="AJ59" i="23"/>
  <c r="AK59" i="23"/>
  <c r="AJ60" i="23"/>
  <c r="AK60" i="23"/>
  <c r="AJ61" i="23"/>
  <c r="AK61" i="23"/>
  <c r="AJ62" i="23"/>
  <c r="AK62" i="23"/>
  <c r="AJ63" i="23"/>
  <c r="AK63" i="23"/>
  <c r="AJ64" i="23"/>
  <c r="AK64" i="23"/>
  <c r="AJ65" i="23"/>
  <c r="AK65" i="23"/>
  <c r="AJ66" i="23"/>
  <c r="AK66" i="23"/>
  <c r="AJ67" i="23"/>
  <c r="AK67" i="23"/>
  <c r="AJ68" i="23"/>
  <c r="AK68" i="23"/>
  <c r="AJ69" i="23"/>
  <c r="AK69" i="23"/>
  <c r="AJ70" i="23"/>
  <c r="AK70" i="23"/>
  <c r="AJ71" i="23"/>
  <c r="AK71" i="23"/>
  <c r="AJ72" i="23"/>
  <c r="AK72" i="23"/>
  <c r="AJ73" i="23"/>
  <c r="AK73" i="23"/>
  <c r="AJ74" i="23"/>
  <c r="AK74" i="23"/>
  <c r="AJ75" i="23"/>
  <c r="AK75" i="23"/>
  <c r="AJ76" i="23"/>
  <c r="AK76" i="23"/>
  <c r="AJ77" i="23"/>
  <c r="AK77" i="23"/>
  <c r="AJ78" i="23"/>
  <c r="AK78" i="23"/>
  <c r="AJ79" i="23"/>
  <c r="AK79" i="23"/>
  <c r="AJ80" i="23"/>
  <c r="AK80" i="23"/>
  <c r="AJ81" i="23"/>
  <c r="AK81" i="23"/>
  <c r="AJ82" i="23"/>
  <c r="AK82" i="23"/>
  <c r="AJ83" i="23"/>
  <c r="AK83" i="23"/>
  <c r="AJ84" i="23"/>
  <c r="AK84" i="23"/>
  <c r="AJ85" i="23"/>
  <c r="AK85" i="23"/>
  <c r="AJ86" i="23"/>
  <c r="AK86" i="23"/>
  <c r="AJ87" i="23"/>
  <c r="AK87" i="23"/>
  <c r="AJ88" i="23"/>
  <c r="AK88" i="23"/>
  <c r="AJ89" i="23"/>
  <c r="AK89" i="23"/>
  <c r="AJ90" i="23"/>
  <c r="AK90" i="23"/>
  <c r="AJ91" i="23"/>
  <c r="AK91" i="23"/>
  <c r="AJ92" i="23"/>
  <c r="AK92" i="23"/>
  <c r="AJ93" i="23"/>
  <c r="AK93" i="23"/>
  <c r="AJ94" i="23"/>
  <c r="AK94" i="23"/>
  <c r="AJ95" i="23"/>
  <c r="AK95" i="23"/>
  <c r="AJ96" i="23"/>
  <c r="AK96" i="23"/>
  <c r="AJ97" i="23"/>
  <c r="AK97" i="23"/>
  <c r="AJ98" i="23"/>
  <c r="AK98" i="23"/>
  <c r="AJ99" i="23"/>
  <c r="AK99" i="23"/>
  <c r="AJ100" i="23"/>
  <c r="AK100" i="23"/>
  <c r="AJ101" i="23"/>
  <c r="AK101" i="23"/>
  <c r="AJ102" i="23"/>
  <c r="AK102" i="23"/>
  <c r="AJ103" i="23"/>
  <c r="AK103" i="23"/>
  <c r="AJ104" i="23"/>
  <c r="AK104" i="23"/>
  <c r="AJ105" i="23"/>
  <c r="AK105" i="23"/>
  <c r="AJ106" i="23"/>
  <c r="AK106" i="23"/>
  <c r="AJ107" i="23"/>
  <c r="AK107" i="23"/>
  <c r="AJ108" i="23"/>
  <c r="AK108" i="23"/>
  <c r="AJ109" i="23"/>
  <c r="AK109" i="23"/>
  <c r="AJ110" i="23"/>
  <c r="AK110" i="23"/>
  <c r="AJ111" i="23"/>
  <c r="AK111" i="23"/>
  <c r="AJ112" i="23"/>
  <c r="AK112" i="23"/>
  <c r="AJ113" i="23"/>
  <c r="AK113" i="23"/>
  <c r="AJ114" i="23"/>
  <c r="AK114" i="23"/>
  <c r="AJ115" i="23"/>
  <c r="AK115" i="23"/>
  <c r="AJ116" i="23"/>
  <c r="AK116" i="23"/>
  <c r="AJ117" i="23"/>
  <c r="AK117" i="23"/>
  <c r="AJ118" i="23"/>
  <c r="AK118" i="23"/>
  <c r="AJ119" i="23"/>
  <c r="AK119" i="23"/>
  <c r="AJ120" i="23"/>
  <c r="AK120" i="23"/>
  <c r="AJ121" i="23"/>
  <c r="AK121" i="23"/>
  <c r="AJ122" i="23"/>
  <c r="AK122" i="23"/>
  <c r="AJ123" i="23"/>
  <c r="AK123" i="23"/>
  <c r="AJ124" i="23"/>
  <c r="AK124" i="23"/>
  <c r="AJ125" i="23"/>
  <c r="AK125" i="23"/>
  <c r="AJ126" i="23"/>
  <c r="AK126" i="23"/>
  <c r="AJ127" i="23"/>
  <c r="AK127" i="23"/>
  <c r="AJ128" i="23"/>
  <c r="AK128" i="23"/>
  <c r="AJ129" i="23"/>
  <c r="AK129" i="23"/>
  <c r="AJ130" i="23"/>
  <c r="AK130" i="23"/>
  <c r="AJ131" i="23"/>
  <c r="AK131" i="23"/>
  <c r="AJ132" i="23"/>
  <c r="AK132" i="23"/>
  <c r="AJ133" i="23"/>
  <c r="AK133" i="23"/>
  <c r="AJ134" i="23"/>
  <c r="AK134" i="23"/>
  <c r="AJ135" i="23"/>
  <c r="AK135" i="23"/>
  <c r="AJ136" i="23"/>
  <c r="AK136" i="23"/>
  <c r="AJ137" i="23"/>
  <c r="AK137" i="23"/>
  <c r="AJ138" i="23"/>
  <c r="AK138" i="23"/>
  <c r="AJ139" i="23"/>
  <c r="AK139" i="23"/>
  <c r="AJ140" i="23"/>
  <c r="AK140" i="23"/>
  <c r="AJ141" i="23"/>
  <c r="AK141" i="23"/>
  <c r="AJ142" i="23"/>
  <c r="AK142" i="23"/>
  <c r="AJ143" i="23"/>
  <c r="AK143" i="23"/>
  <c r="AJ144" i="23"/>
  <c r="AK144" i="23"/>
  <c r="AJ145" i="23"/>
  <c r="AK145" i="23"/>
  <c r="AJ146" i="23"/>
  <c r="AK146" i="23"/>
  <c r="AJ147" i="23"/>
  <c r="AK147" i="23"/>
  <c r="AJ148" i="23"/>
  <c r="AK148" i="23"/>
  <c r="AJ149" i="23"/>
  <c r="AK149" i="23"/>
  <c r="AJ150" i="23"/>
  <c r="AK150" i="23"/>
  <c r="AJ151" i="23"/>
  <c r="AK151" i="23"/>
  <c r="AJ152" i="23"/>
  <c r="AK152" i="23"/>
  <c r="AJ153" i="23"/>
  <c r="AK153" i="23"/>
  <c r="AJ154" i="23"/>
  <c r="AK154" i="23"/>
  <c r="AJ155" i="23"/>
  <c r="AK155" i="23"/>
  <c r="AJ156" i="23"/>
  <c r="AK156" i="23"/>
  <c r="AJ157" i="23"/>
  <c r="AK157" i="23"/>
  <c r="AJ158" i="23"/>
  <c r="AK158" i="23"/>
  <c r="AJ159" i="23"/>
  <c r="AK159" i="23"/>
  <c r="AJ160" i="23"/>
  <c r="AK160" i="23"/>
  <c r="AJ161" i="23"/>
  <c r="AK161" i="23"/>
  <c r="AJ162" i="23"/>
  <c r="AK162" i="23"/>
  <c r="AJ163" i="23"/>
  <c r="AK163" i="23"/>
  <c r="AJ164" i="23"/>
  <c r="AK164" i="23"/>
  <c r="AJ165" i="23"/>
  <c r="AK165" i="23"/>
  <c r="AJ166" i="23"/>
  <c r="AK166" i="23"/>
  <c r="AJ167" i="23"/>
  <c r="AK167" i="23"/>
  <c r="AJ168" i="23"/>
  <c r="AK168" i="23"/>
  <c r="AJ169" i="23"/>
  <c r="AK169" i="23"/>
  <c r="AJ170" i="23"/>
  <c r="AK170" i="23"/>
  <c r="AJ171" i="23"/>
  <c r="AK171" i="23"/>
  <c r="AJ172" i="23"/>
  <c r="AK172" i="23"/>
  <c r="AJ173" i="23"/>
  <c r="AK173" i="23"/>
  <c r="AJ174" i="23"/>
  <c r="AK174" i="23"/>
  <c r="AJ175" i="23"/>
  <c r="AK175" i="23"/>
  <c r="AJ176" i="23"/>
  <c r="AK176" i="23"/>
  <c r="AJ177" i="23"/>
  <c r="AK177" i="23"/>
  <c r="AJ178" i="23"/>
  <c r="AK178" i="23"/>
  <c r="AJ179" i="23"/>
  <c r="AK179" i="23"/>
  <c r="AJ180" i="23"/>
  <c r="AK180" i="23"/>
  <c r="AJ181" i="23"/>
  <c r="AK181" i="23"/>
  <c r="AJ182" i="23"/>
  <c r="AK182" i="23"/>
  <c r="AJ183" i="23"/>
  <c r="AK183" i="23"/>
  <c r="AJ184" i="23"/>
  <c r="AK184" i="23"/>
  <c r="AJ185" i="23"/>
  <c r="AK185" i="23"/>
  <c r="AJ186" i="23"/>
  <c r="AK186" i="23"/>
  <c r="AJ187" i="23"/>
  <c r="AK187" i="23"/>
  <c r="AJ188" i="23"/>
  <c r="AK188" i="23"/>
  <c r="AJ189" i="23"/>
  <c r="AK189" i="23"/>
  <c r="AJ190" i="23"/>
  <c r="AK190" i="23"/>
  <c r="AJ191" i="23"/>
  <c r="AK191" i="23"/>
  <c r="AJ192" i="23"/>
  <c r="AK192" i="23"/>
  <c r="AJ193" i="23"/>
  <c r="AK193" i="23"/>
  <c r="AJ194" i="23"/>
  <c r="AK194" i="23"/>
  <c r="AJ195" i="23"/>
  <c r="AK195" i="23"/>
  <c r="AJ196" i="23"/>
  <c r="AK196" i="23"/>
  <c r="AJ197" i="23"/>
  <c r="AK197" i="23"/>
  <c r="AJ198" i="23"/>
  <c r="AK198" i="23"/>
  <c r="AJ199" i="23"/>
  <c r="AK199" i="23"/>
  <c r="AJ200" i="23"/>
  <c r="AK200" i="23"/>
  <c r="AJ201" i="23"/>
  <c r="AK201" i="23"/>
  <c r="AK5" i="23"/>
  <c r="AJ5" i="23"/>
  <c r="Q5" i="26"/>
  <c r="Q6" i="26"/>
  <c r="Q7" i="26"/>
  <c r="Q8" i="26"/>
  <c r="Q9" i="26"/>
  <c r="Q4" i="26"/>
  <c r="H22" i="1" l="1"/>
  <c r="K22" i="1" s="1"/>
  <c r="D34" i="1"/>
  <c r="K34" i="1"/>
  <c r="E29" i="1"/>
  <c r="K29" i="1"/>
  <c r="E32" i="1"/>
  <c r="K32" i="1"/>
  <c r="I25" i="1"/>
  <c r="K25" i="1"/>
  <c r="E28" i="1"/>
  <c r="K28" i="1"/>
  <c r="E24" i="1"/>
  <c r="K24" i="1"/>
  <c r="E20" i="1"/>
  <c r="K20" i="1"/>
  <c r="C26" i="1"/>
  <c r="H26" i="1"/>
  <c r="D25" i="1"/>
  <c r="J25" i="1"/>
  <c r="C25" i="1"/>
  <c r="B25" i="1" s="1"/>
  <c r="C22" i="1"/>
  <c r="H23" i="1"/>
  <c r="I29" i="1"/>
  <c r="J29" i="1"/>
  <c r="H21" i="1"/>
  <c r="K21" i="1" s="1"/>
  <c r="D29" i="1"/>
  <c r="C21" i="1"/>
  <c r="C29" i="1"/>
  <c r="B29" i="1" s="1"/>
  <c r="E25" i="1"/>
  <c r="J33" i="1"/>
  <c r="C31" i="1"/>
  <c r="H33" i="1"/>
  <c r="E34" i="1"/>
  <c r="I24" i="1"/>
  <c r="I28" i="1"/>
  <c r="D28" i="1"/>
  <c r="H31" i="1"/>
  <c r="J31" i="1"/>
  <c r="H27" i="1"/>
  <c r="C23" i="1"/>
  <c r="C27" i="1"/>
  <c r="I32" i="1"/>
  <c r="D32" i="1"/>
  <c r="Y17" i="1"/>
  <c r="V17" i="1" s="1"/>
  <c r="J17" i="1" s="1"/>
  <c r="C30" i="1"/>
  <c r="J30" i="1"/>
  <c r="C32" i="1"/>
  <c r="B32" i="1" s="1"/>
  <c r="J32" i="1"/>
  <c r="I20" i="1"/>
  <c r="Y18" i="1"/>
  <c r="V18" i="1" s="1"/>
  <c r="C18" i="1" s="1"/>
  <c r="J28" i="1"/>
  <c r="C28" i="1"/>
  <c r="B28" i="1" s="1"/>
  <c r="D24" i="1"/>
  <c r="C24" i="1"/>
  <c r="B24" i="1" s="1"/>
  <c r="J24" i="1"/>
  <c r="H30" i="1"/>
  <c r="D20" i="1"/>
  <c r="C20" i="1"/>
  <c r="B20" i="1" s="1"/>
  <c r="J20" i="1"/>
  <c r="AL43" i="23"/>
  <c r="AL12" i="23"/>
  <c r="J11" i="23" s="1"/>
  <c r="B34" i="1"/>
  <c r="I34" i="1"/>
  <c r="AL11" i="23"/>
  <c r="AL173" i="23"/>
  <c r="Y19" i="1"/>
  <c r="V19" i="1" s="1"/>
  <c r="J19" i="1" s="1"/>
  <c r="F23" i="17"/>
  <c r="F21" i="17"/>
  <c r="F22" i="17"/>
  <c r="AL116" i="23"/>
  <c r="AL158" i="23"/>
  <c r="AL78" i="23"/>
  <c r="AL125" i="23"/>
  <c r="AL180" i="23"/>
  <c r="AL132" i="23"/>
  <c r="AL183" i="23"/>
  <c r="AL182" i="23"/>
  <c r="AL166" i="23"/>
  <c r="AL118" i="23"/>
  <c r="AL102" i="23"/>
  <c r="AL94" i="23"/>
  <c r="AL54" i="23"/>
  <c r="AL42" i="23"/>
  <c r="AL189" i="23"/>
  <c r="AL85" i="23"/>
  <c r="AL53" i="23"/>
  <c r="AL37" i="23"/>
  <c r="AL29" i="23"/>
  <c r="AL156" i="23"/>
  <c r="AL84" i="23"/>
  <c r="AL108" i="23"/>
  <c r="AL56" i="23"/>
  <c r="AL165" i="23"/>
  <c r="AL110" i="23"/>
  <c r="AL83" i="23"/>
  <c r="AL52" i="23"/>
  <c r="AL44" i="23"/>
  <c r="AL28" i="23"/>
  <c r="AL24" i="23"/>
  <c r="AL20" i="23"/>
  <c r="AL129" i="23"/>
  <c r="AL47" i="23"/>
  <c r="AL149" i="23"/>
  <c r="AL172" i="23"/>
  <c r="AL157" i="23"/>
  <c r="AL117" i="23"/>
  <c r="AL109" i="23"/>
  <c r="AL21" i="23"/>
  <c r="AL17" i="23"/>
  <c r="AL13" i="23"/>
  <c r="AL196" i="23"/>
  <c r="AL142" i="23"/>
  <c r="AL131" i="23"/>
  <c r="AL127" i="23"/>
  <c r="AL101" i="23"/>
  <c r="AL66" i="23"/>
  <c r="AL62" i="23"/>
  <c r="AL181" i="23"/>
  <c r="AL130" i="23"/>
  <c r="AL126" i="23"/>
  <c r="AL92" i="23"/>
  <c r="AL61" i="23"/>
  <c r="AL143" i="23"/>
  <c r="AL38" i="23"/>
  <c r="AL194" i="23"/>
  <c r="AL190" i="23"/>
  <c r="AL68" i="23"/>
  <c r="AL147" i="23"/>
  <c r="AL201" i="23"/>
  <c r="AL71" i="23"/>
  <c r="AL55" i="23"/>
  <c r="AL33" i="23"/>
  <c r="AL141" i="23"/>
  <c r="AL49" i="23"/>
  <c r="AL148" i="23"/>
  <c r="AL93" i="23"/>
  <c r="AL67" i="23"/>
  <c r="AL14" i="23"/>
  <c r="AL198" i="23"/>
  <c r="AL140" i="23"/>
  <c r="AL114" i="23"/>
  <c r="AL100" i="23"/>
  <c r="AL96" i="23"/>
  <c r="AL70" i="23"/>
  <c r="AL10" i="23"/>
  <c r="AL6" i="23"/>
  <c r="AL188" i="23"/>
  <c r="AL97" i="23"/>
  <c r="AL45" i="23"/>
  <c r="AL7" i="23"/>
  <c r="AL86" i="23"/>
  <c r="AL60" i="23"/>
  <c r="AL197" i="23"/>
  <c r="AL193" i="23"/>
  <c r="AL161" i="23"/>
  <c r="AL150" i="23"/>
  <c r="AL124" i="23"/>
  <c r="AL77" i="23"/>
  <c r="AL69" i="23"/>
  <c r="AL36" i="23"/>
  <c r="AL32" i="23"/>
  <c r="AL133" i="23"/>
  <c r="AL144" i="23"/>
  <c r="AL18" i="23"/>
  <c r="AL195" i="23"/>
  <c r="AL178" i="23"/>
  <c r="AL174" i="23"/>
  <c r="AL164" i="23"/>
  <c r="AL160" i="23"/>
  <c r="AL134" i="23"/>
  <c r="AL76" i="23"/>
  <c r="AL50" i="23"/>
  <c r="AL46" i="23"/>
  <c r="AL35" i="23"/>
  <c r="AL23" i="23"/>
  <c r="AL15" i="23"/>
  <c r="AL170" i="23"/>
  <c r="AL136" i="23"/>
  <c r="AL123" i="23"/>
  <c r="AL106" i="23"/>
  <c r="AL89" i="23"/>
  <c r="AL159" i="23"/>
  <c r="AL95" i="23"/>
  <c r="AL48" i="23"/>
  <c r="AL41" i="23"/>
  <c r="AL30" i="23"/>
  <c r="AL16" i="23"/>
  <c r="AL199" i="23"/>
  <c r="AL139" i="23"/>
  <c r="AL122" i="23"/>
  <c r="AL105" i="23"/>
  <c r="AL88" i="23"/>
  <c r="AL75" i="23"/>
  <c r="AL192" i="23"/>
  <c r="AL179" i="23"/>
  <c r="AL175" i="23"/>
  <c r="AL162" i="23"/>
  <c r="AL145" i="23"/>
  <c r="AL128" i="23"/>
  <c r="AL115" i="23"/>
  <c r="AL111" i="23"/>
  <c r="AL98" i="23"/>
  <c r="AL81" i="23"/>
  <c r="AL64" i="23"/>
  <c r="AL51" i="23"/>
  <c r="AL40" i="23"/>
  <c r="AL26" i="23"/>
  <c r="AL22" i="23"/>
  <c r="AL19" i="23"/>
  <c r="AL8" i="23"/>
  <c r="AL191" i="23"/>
  <c r="AL185" i="23"/>
  <c r="AL168" i="23"/>
  <c r="AL155" i="23"/>
  <c r="AL151" i="23"/>
  <c r="AL138" i="23"/>
  <c r="AL121" i="23"/>
  <c r="AL104" i="23"/>
  <c r="AL91" i="23"/>
  <c r="AL87" i="23"/>
  <c r="AL80" i="23"/>
  <c r="AL74" i="23"/>
  <c r="AL63" i="23"/>
  <c r="AL57" i="23"/>
  <c r="AL39" i="23"/>
  <c r="AL25" i="23"/>
  <c r="AL200" i="23"/>
  <c r="AL187" i="23"/>
  <c r="AL153" i="23"/>
  <c r="AL119" i="23"/>
  <c r="AL72" i="23"/>
  <c r="AL59" i="23"/>
  <c r="AL176" i="23"/>
  <c r="AL163" i="23"/>
  <c r="AL146" i="23"/>
  <c r="AL112" i="23"/>
  <c r="AL99" i="23"/>
  <c r="AL82" i="23"/>
  <c r="AL65" i="23"/>
  <c r="AL34" i="23"/>
  <c r="AL27" i="23"/>
  <c r="AL9" i="23"/>
  <c r="AL186" i="23"/>
  <c r="AL169" i="23"/>
  <c r="AL152" i="23"/>
  <c r="AL135" i="23"/>
  <c r="AL58" i="23"/>
  <c r="AL184" i="23"/>
  <c r="AL177" i="23"/>
  <c r="AL171" i="23"/>
  <c r="AL167" i="23"/>
  <c r="AL154" i="23"/>
  <c r="AL137" i="23"/>
  <c r="AL120" i="23"/>
  <c r="AL113" i="23"/>
  <c r="AL107" i="23"/>
  <c r="AL103" i="23"/>
  <c r="AL90" i="23"/>
  <c r="AL79" i="23"/>
  <c r="AL73" i="23"/>
  <c r="AL31" i="23"/>
  <c r="D22" i="1" l="1"/>
  <c r="B22" i="1"/>
  <c r="I22" i="1"/>
  <c r="E22" i="1"/>
  <c r="B26" i="1"/>
  <c r="E26" i="1"/>
  <c r="E30" i="1"/>
  <c r="K30" i="1"/>
  <c r="E27" i="1"/>
  <c r="K27" i="1"/>
  <c r="D26" i="1"/>
  <c r="K26" i="1"/>
  <c r="D23" i="1"/>
  <c r="K23" i="1"/>
  <c r="E31" i="1"/>
  <c r="K31" i="1"/>
  <c r="D33" i="1"/>
  <c r="K33" i="1"/>
  <c r="I26" i="1"/>
  <c r="U11" i="23"/>
  <c r="AA11" i="23"/>
  <c r="K11" i="23"/>
  <c r="AH11" i="23"/>
  <c r="B21" i="1"/>
  <c r="E23" i="1"/>
  <c r="Z11" i="23"/>
  <c r="AF11" i="23"/>
  <c r="P11" i="23"/>
  <c r="I23" i="1"/>
  <c r="O11" i="23"/>
  <c r="AE11" i="23"/>
  <c r="B33" i="1"/>
  <c r="B23" i="1"/>
  <c r="E33" i="1"/>
  <c r="E21" i="1"/>
  <c r="N11" i="23"/>
  <c r="I21" i="1"/>
  <c r="I33" i="1"/>
  <c r="Y11" i="23"/>
  <c r="AB11" i="23"/>
  <c r="Q11" i="23"/>
  <c r="L11" i="23"/>
  <c r="D21" i="1"/>
  <c r="AC11" i="23"/>
  <c r="X11" i="23"/>
  <c r="M11" i="23"/>
  <c r="R11" i="23"/>
  <c r="C17" i="1"/>
  <c r="H18" i="1"/>
  <c r="B27" i="1"/>
  <c r="D31" i="1"/>
  <c r="I31" i="1"/>
  <c r="B31" i="1"/>
  <c r="AG11" i="23"/>
  <c r="AD11" i="23"/>
  <c r="S11" i="23"/>
  <c r="I27" i="1"/>
  <c r="D27" i="1"/>
  <c r="J18" i="1"/>
  <c r="H17" i="1"/>
  <c r="K17" i="1" s="1"/>
  <c r="B30" i="1"/>
  <c r="D30" i="1"/>
  <c r="I30" i="1"/>
  <c r="W11" i="23"/>
  <c r="T11" i="23"/>
  <c r="C19" i="1"/>
  <c r="H19" i="1"/>
  <c r="N12" i="23"/>
  <c r="V12" i="23"/>
  <c r="AD12" i="23"/>
  <c r="W12" i="23"/>
  <c r="AE12" i="23"/>
  <c r="P12" i="23"/>
  <c r="X12" i="23"/>
  <c r="AF12" i="23"/>
  <c r="Q12" i="23"/>
  <c r="Y12" i="23"/>
  <c r="AG12" i="23"/>
  <c r="J12" i="23"/>
  <c r="R12" i="23"/>
  <c r="Z12" i="23"/>
  <c r="AH12" i="23"/>
  <c r="K12" i="23"/>
  <c r="S12" i="23"/>
  <c r="L12" i="23"/>
  <c r="T12" i="23"/>
  <c r="AB12" i="23"/>
  <c r="M12" i="23"/>
  <c r="U12" i="23"/>
  <c r="AC12" i="23"/>
  <c r="O12" i="23"/>
  <c r="E18" i="1" l="1"/>
  <c r="K18" i="1"/>
  <c r="E19" i="1"/>
  <c r="K19" i="1"/>
  <c r="B18" i="1"/>
  <c r="I17" i="1"/>
  <c r="E17" i="1"/>
  <c r="I18" i="1"/>
  <c r="D19" i="1"/>
  <c r="B17" i="1"/>
  <c r="D17" i="1"/>
  <c r="D18" i="1"/>
  <c r="B19" i="1"/>
  <c r="I19" i="1"/>
  <c r="G3" i="1" l="1"/>
  <c r="G4" i="1"/>
  <c r="G5" i="1"/>
  <c r="G6" i="1"/>
  <c r="G7" i="1"/>
  <c r="G8" i="1"/>
  <c r="G9" i="1"/>
  <c r="G10" i="1"/>
  <c r="G11" i="1"/>
  <c r="G12" i="1"/>
  <c r="G2" i="1"/>
  <c r="V65" i="1" l="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H104" i="1" l="1"/>
  <c r="A104" i="1"/>
  <c r="F104" i="1" s="1"/>
  <c r="C104" i="1"/>
  <c r="J104" i="1"/>
  <c r="H72" i="1"/>
  <c r="A72" i="1"/>
  <c r="F72" i="1" s="1"/>
  <c r="J72" i="1"/>
  <c r="C72" i="1"/>
  <c r="H87" i="1"/>
  <c r="J87" i="1"/>
  <c r="C87" i="1"/>
  <c r="A87" i="1"/>
  <c r="F87" i="1" s="1"/>
  <c r="J70" i="1"/>
  <c r="A70" i="1"/>
  <c r="F70" i="1" s="1"/>
  <c r="C70" i="1"/>
  <c r="H70" i="1"/>
  <c r="J119" i="1"/>
  <c r="H119" i="1"/>
  <c r="C119" i="1"/>
  <c r="A119" i="1"/>
  <c r="F119" i="1" s="1"/>
  <c r="J71" i="1"/>
  <c r="A71" i="1"/>
  <c r="F71" i="1" s="1"/>
  <c r="H71" i="1"/>
  <c r="C71" i="1"/>
  <c r="J94" i="1"/>
  <c r="A94" i="1"/>
  <c r="F94" i="1" s="1"/>
  <c r="C94" i="1"/>
  <c r="H94" i="1"/>
  <c r="H109" i="1"/>
  <c r="A109" i="1"/>
  <c r="F109" i="1" s="1"/>
  <c r="C109" i="1"/>
  <c r="J109" i="1"/>
  <c r="H69" i="1"/>
  <c r="A69" i="1"/>
  <c r="F69" i="1" s="1"/>
  <c r="C69" i="1"/>
  <c r="J69" i="1"/>
  <c r="C108" i="1"/>
  <c r="J108" i="1"/>
  <c r="A108" i="1"/>
  <c r="F108" i="1" s="1"/>
  <c r="H108" i="1"/>
  <c r="C100" i="1"/>
  <c r="H100" i="1"/>
  <c r="J100" i="1"/>
  <c r="A100" i="1"/>
  <c r="F100" i="1" s="1"/>
  <c r="C92" i="1"/>
  <c r="H92" i="1"/>
  <c r="J92" i="1"/>
  <c r="A92" i="1"/>
  <c r="F92" i="1" s="1"/>
  <c r="C84" i="1"/>
  <c r="J84" i="1"/>
  <c r="H84" i="1"/>
  <c r="A84" i="1"/>
  <c r="F84" i="1" s="1"/>
  <c r="C76" i="1"/>
  <c r="H76" i="1"/>
  <c r="J76" i="1"/>
  <c r="A76" i="1"/>
  <c r="F76" i="1" s="1"/>
  <c r="C68" i="1"/>
  <c r="H68" i="1"/>
  <c r="J68" i="1"/>
  <c r="A68" i="1"/>
  <c r="F68" i="1" s="1"/>
  <c r="H88" i="1"/>
  <c r="A88" i="1"/>
  <c r="F88" i="1" s="1"/>
  <c r="C88" i="1"/>
  <c r="J88" i="1"/>
  <c r="H111" i="1"/>
  <c r="C111" i="1"/>
  <c r="J111" i="1"/>
  <c r="A111" i="1"/>
  <c r="F111" i="1" s="1"/>
  <c r="H118" i="1"/>
  <c r="A118" i="1"/>
  <c r="F118" i="1" s="1"/>
  <c r="C118" i="1"/>
  <c r="J118" i="1"/>
  <c r="H86" i="1"/>
  <c r="A86" i="1"/>
  <c r="F86" i="1" s="1"/>
  <c r="C86" i="1"/>
  <c r="J86" i="1"/>
  <c r="J77" i="1"/>
  <c r="H77" i="1"/>
  <c r="A77" i="1"/>
  <c r="F77" i="1" s="1"/>
  <c r="C77" i="1"/>
  <c r="A115" i="1"/>
  <c r="F115" i="1" s="1"/>
  <c r="C115" i="1"/>
  <c r="H115" i="1"/>
  <c r="J115" i="1"/>
  <c r="A107" i="1"/>
  <c r="F107" i="1" s="1"/>
  <c r="C107" i="1"/>
  <c r="H107" i="1"/>
  <c r="J107" i="1"/>
  <c r="A99" i="1"/>
  <c r="F99" i="1" s="1"/>
  <c r="C99" i="1"/>
  <c r="H99" i="1"/>
  <c r="J99" i="1"/>
  <c r="A91" i="1"/>
  <c r="F91" i="1" s="1"/>
  <c r="C91" i="1"/>
  <c r="H91" i="1"/>
  <c r="J91" i="1"/>
  <c r="A83" i="1"/>
  <c r="F83" i="1" s="1"/>
  <c r="C83" i="1"/>
  <c r="H83" i="1"/>
  <c r="J83" i="1"/>
  <c r="A75" i="1"/>
  <c r="F75" i="1" s="1"/>
  <c r="C75" i="1"/>
  <c r="H75" i="1"/>
  <c r="J75" i="1"/>
  <c r="A67" i="1"/>
  <c r="F67" i="1" s="1"/>
  <c r="C67" i="1"/>
  <c r="H67" i="1"/>
  <c r="J67" i="1"/>
  <c r="H112" i="1"/>
  <c r="J112" i="1"/>
  <c r="A112" i="1"/>
  <c r="F112" i="1" s="1"/>
  <c r="C112" i="1"/>
  <c r="H80" i="1"/>
  <c r="C80" i="1"/>
  <c r="J80" i="1"/>
  <c r="A80" i="1"/>
  <c r="F80" i="1" s="1"/>
  <c r="H95" i="1"/>
  <c r="C95" i="1"/>
  <c r="A95" i="1"/>
  <c r="F95" i="1" s="1"/>
  <c r="J95" i="1"/>
  <c r="J110" i="1"/>
  <c r="A110" i="1"/>
  <c r="F110" i="1" s="1"/>
  <c r="C110" i="1"/>
  <c r="H110" i="1"/>
  <c r="H78" i="1"/>
  <c r="A78" i="1"/>
  <c r="F78" i="1" s="1"/>
  <c r="C78" i="1"/>
  <c r="J78" i="1"/>
  <c r="H101" i="1"/>
  <c r="A101" i="1"/>
  <c r="F101" i="1" s="1"/>
  <c r="J101" i="1"/>
  <c r="C101" i="1"/>
  <c r="J93" i="1"/>
  <c r="H93" i="1"/>
  <c r="A93" i="1"/>
  <c r="F93" i="1" s="1"/>
  <c r="C93" i="1"/>
  <c r="C116" i="1"/>
  <c r="J116" i="1"/>
  <c r="A116" i="1"/>
  <c r="F116" i="1" s="1"/>
  <c r="H116" i="1"/>
  <c r="A114" i="1"/>
  <c r="F114" i="1" s="1"/>
  <c r="C114" i="1"/>
  <c r="H114" i="1"/>
  <c r="J114" i="1"/>
  <c r="A106" i="1"/>
  <c r="F106" i="1" s="1"/>
  <c r="C106" i="1"/>
  <c r="H106" i="1"/>
  <c r="J106" i="1"/>
  <c r="C98" i="1"/>
  <c r="A98" i="1"/>
  <c r="F98" i="1" s="1"/>
  <c r="H98" i="1"/>
  <c r="J98" i="1"/>
  <c r="A90" i="1"/>
  <c r="F90" i="1" s="1"/>
  <c r="H90" i="1"/>
  <c r="C90" i="1"/>
  <c r="J90" i="1"/>
  <c r="A82" i="1"/>
  <c r="F82" i="1" s="1"/>
  <c r="H82" i="1"/>
  <c r="C82" i="1"/>
  <c r="J82" i="1"/>
  <c r="A74" i="1"/>
  <c r="F74" i="1" s="1"/>
  <c r="H74" i="1"/>
  <c r="C74" i="1"/>
  <c r="J74" i="1"/>
  <c r="C66" i="1"/>
  <c r="A66" i="1"/>
  <c r="F66" i="1" s="1"/>
  <c r="H66" i="1"/>
  <c r="J66" i="1"/>
  <c r="H120" i="1"/>
  <c r="A120" i="1"/>
  <c r="F120" i="1" s="1"/>
  <c r="J120" i="1"/>
  <c r="C120" i="1"/>
  <c r="H96" i="1"/>
  <c r="C96" i="1"/>
  <c r="J96" i="1"/>
  <c r="A96" i="1"/>
  <c r="F96" i="1" s="1"/>
  <c r="H103" i="1"/>
  <c r="J103" i="1"/>
  <c r="C103" i="1"/>
  <c r="A103" i="1"/>
  <c r="F103" i="1" s="1"/>
  <c r="H79" i="1"/>
  <c r="C79" i="1"/>
  <c r="J79" i="1"/>
  <c r="A79" i="1"/>
  <c r="F79" i="1" s="1"/>
  <c r="H102" i="1"/>
  <c r="A102" i="1"/>
  <c r="F102" i="1" s="1"/>
  <c r="C102" i="1"/>
  <c r="J102" i="1"/>
  <c r="H117" i="1"/>
  <c r="A117" i="1"/>
  <c r="F117" i="1" s="1"/>
  <c r="C117" i="1"/>
  <c r="J117" i="1"/>
  <c r="H85" i="1"/>
  <c r="J85" i="1"/>
  <c r="A85" i="1"/>
  <c r="F85" i="1" s="1"/>
  <c r="C85" i="1"/>
  <c r="J113" i="1"/>
  <c r="H113" i="1"/>
  <c r="A113" i="1"/>
  <c r="F113" i="1" s="1"/>
  <c r="C113" i="1"/>
  <c r="J105" i="1"/>
  <c r="C105" i="1"/>
  <c r="H105" i="1"/>
  <c r="A105" i="1"/>
  <c r="F105" i="1" s="1"/>
  <c r="J97" i="1"/>
  <c r="C97" i="1"/>
  <c r="A97" i="1"/>
  <c r="F97" i="1" s="1"/>
  <c r="H97" i="1"/>
  <c r="J89" i="1"/>
  <c r="A89" i="1"/>
  <c r="F89" i="1" s="1"/>
  <c r="C89" i="1"/>
  <c r="H89" i="1"/>
  <c r="J81" i="1"/>
  <c r="A81" i="1"/>
  <c r="F81" i="1" s="1"/>
  <c r="C81" i="1"/>
  <c r="H81" i="1"/>
  <c r="J73" i="1"/>
  <c r="C73" i="1"/>
  <c r="H73" i="1"/>
  <c r="A73" i="1"/>
  <c r="F73" i="1" s="1"/>
  <c r="J65" i="1"/>
  <c r="A65" i="1"/>
  <c r="F65" i="1" s="1"/>
  <c r="C65" i="1"/>
  <c r="H65" i="1"/>
  <c r="C42" i="1"/>
  <c r="J42" i="1"/>
  <c r="H42" i="1"/>
  <c r="C49" i="1"/>
  <c r="J49" i="1"/>
  <c r="H49" i="1"/>
  <c r="C41" i="1"/>
  <c r="J41" i="1"/>
  <c r="H41" i="1"/>
  <c r="C50" i="1"/>
  <c r="J50" i="1"/>
  <c r="H50" i="1"/>
  <c r="J48" i="1"/>
  <c r="C48" i="1"/>
  <c r="H48" i="1"/>
  <c r="J40" i="1"/>
  <c r="C40" i="1"/>
  <c r="H40" i="1"/>
  <c r="J55" i="1"/>
  <c r="C55" i="1"/>
  <c r="H55" i="1"/>
  <c r="J47" i="1"/>
  <c r="C47" i="1"/>
  <c r="H47" i="1"/>
  <c r="J39" i="1"/>
  <c r="H39" i="1"/>
  <c r="C39" i="1"/>
  <c r="H54" i="1"/>
  <c r="J54" i="1"/>
  <c r="C54" i="1"/>
  <c r="H46" i="1"/>
  <c r="J46" i="1"/>
  <c r="C46" i="1"/>
  <c r="J38" i="1"/>
  <c r="H38" i="1"/>
  <c r="C38" i="1"/>
  <c r="H53" i="1"/>
  <c r="J53" i="1"/>
  <c r="C53" i="1"/>
  <c r="H45" i="1"/>
  <c r="J45" i="1"/>
  <c r="C45" i="1"/>
  <c r="H37" i="1"/>
  <c r="J37" i="1"/>
  <c r="C37" i="1"/>
  <c r="H52" i="1"/>
  <c r="J52" i="1"/>
  <c r="C52" i="1"/>
  <c r="H44" i="1"/>
  <c r="J44" i="1"/>
  <c r="C44" i="1"/>
  <c r="H36" i="1"/>
  <c r="J36" i="1"/>
  <c r="C36" i="1"/>
  <c r="C51" i="1"/>
  <c r="H51" i="1"/>
  <c r="J51" i="1"/>
  <c r="H43" i="1"/>
  <c r="C43" i="1"/>
  <c r="J43" i="1"/>
  <c r="C35" i="1"/>
  <c r="H35" i="1"/>
  <c r="K35" i="1" s="1"/>
  <c r="J35" i="1"/>
  <c r="X16" i="1"/>
  <c r="W16" i="1"/>
  <c r="X15" i="1"/>
  <c r="W15" i="1"/>
  <c r="X14" i="1"/>
  <c r="W14" i="1"/>
  <c r="X13" i="1"/>
  <c r="W13" i="1"/>
  <c r="X12" i="1"/>
  <c r="W12" i="1"/>
  <c r="X11" i="1"/>
  <c r="W11" i="1"/>
  <c r="X10" i="1"/>
  <c r="W10" i="1"/>
  <c r="X9" i="1"/>
  <c r="W9" i="1"/>
  <c r="X8" i="1"/>
  <c r="W8" i="1"/>
  <c r="X7" i="1"/>
  <c r="W7" i="1"/>
  <c r="X6" i="1"/>
  <c r="W6" i="1"/>
  <c r="X5" i="1"/>
  <c r="W5" i="1"/>
  <c r="X4" i="1"/>
  <c r="W4" i="1"/>
  <c r="X3" i="1"/>
  <c r="W3" i="1"/>
  <c r="X2" i="1"/>
  <c r="W2" i="1"/>
  <c r="E66" i="1" l="1"/>
  <c r="K66" i="1"/>
  <c r="E91" i="1"/>
  <c r="K91" i="1"/>
  <c r="E65" i="1"/>
  <c r="K65" i="1"/>
  <c r="E81" i="1"/>
  <c r="K81" i="1"/>
  <c r="E97" i="1"/>
  <c r="K97" i="1"/>
  <c r="E108" i="1"/>
  <c r="K108" i="1"/>
  <c r="E70" i="1"/>
  <c r="K70" i="1"/>
  <c r="E107" i="1"/>
  <c r="K107" i="1"/>
  <c r="E113" i="1"/>
  <c r="K113" i="1"/>
  <c r="E82" i="1"/>
  <c r="K82" i="1"/>
  <c r="E93" i="1"/>
  <c r="K93" i="1"/>
  <c r="E77" i="1"/>
  <c r="K77" i="1"/>
  <c r="E76" i="1"/>
  <c r="K76" i="1"/>
  <c r="E92" i="1"/>
  <c r="K92" i="1"/>
  <c r="E71" i="1"/>
  <c r="K71" i="1"/>
  <c r="E117" i="1"/>
  <c r="K117" i="1"/>
  <c r="E79" i="1"/>
  <c r="K79" i="1"/>
  <c r="E96" i="1"/>
  <c r="K96" i="1"/>
  <c r="E78" i="1"/>
  <c r="K78" i="1"/>
  <c r="E95" i="1"/>
  <c r="K95" i="1"/>
  <c r="E112" i="1"/>
  <c r="K112" i="1"/>
  <c r="E118" i="1"/>
  <c r="K118" i="1"/>
  <c r="E88" i="1"/>
  <c r="K88" i="1"/>
  <c r="E109" i="1"/>
  <c r="K109" i="1"/>
  <c r="E72" i="1"/>
  <c r="K72" i="1"/>
  <c r="E89" i="1"/>
  <c r="K89" i="1"/>
  <c r="E116" i="1"/>
  <c r="K116" i="1"/>
  <c r="E110" i="1"/>
  <c r="K110" i="1"/>
  <c r="E94" i="1"/>
  <c r="K94" i="1"/>
  <c r="E114" i="1"/>
  <c r="K114" i="1"/>
  <c r="E75" i="1"/>
  <c r="K75" i="1"/>
  <c r="E73" i="1"/>
  <c r="K73" i="1"/>
  <c r="E105" i="1"/>
  <c r="K105" i="1"/>
  <c r="E106" i="1"/>
  <c r="K106" i="1"/>
  <c r="E67" i="1"/>
  <c r="K67" i="1"/>
  <c r="E83" i="1"/>
  <c r="K83" i="1"/>
  <c r="E99" i="1"/>
  <c r="K99" i="1"/>
  <c r="E115" i="1"/>
  <c r="K115" i="1"/>
  <c r="E84" i="1"/>
  <c r="K84" i="1"/>
  <c r="E98" i="1"/>
  <c r="K98" i="1"/>
  <c r="E74" i="1"/>
  <c r="K74" i="1"/>
  <c r="E90" i="1"/>
  <c r="K90" i="1"/>
  <c r="E68" i="1"/>
  <c r="K68" i="1"/>
  <c r="E100" i="1"/>
  <c r="K100" i="1"/>
  <c r="E119" i="1"/>
  <c r="K119" i="1"/>
  <c r="E85" i="1"/>
  <c r="K85" i="1"/>
  <c r="E102" i="1"/>
  <c r="K102" i="1"/>
  <c r="E103" i="1"/>
  <c r="K103" i="1"/>
  <c r="E120" i="1"/>
  <c r="K120" i="1"/>
  <c r="E101" i="1"/>
  <c r="K101" i="1"/>
  <c r="E80" i="1"/>
  <c r="K80" i="1"/>
  <c r="E86" i="1"/>
  <c r="K86" i="1"/>
  <c r="E111" i="1"/>
  <c r="K111" i="1"/>
  <c r="E69" i="1"/>
  <c r="K69" i="1"/>
  <c r="E87" i="1"/>
  <c r="K87" i="1"/>
  <c r="E104" i="1"/>
  <c r="K104" i="1"/>
  <c r="E51" i="1"/>
  <c r="K51" i="1"/>
  <c r="E52" i="1"/>
  <c r="K52" i="1"/>
  <c r="E49" i="1"/>
  <c r="K49" i="1"/>
  <c r="E53" i="1"/>
  <c r="K53" i="1"/>
  <c r="E55" i="1"/>
  <c r="K55" i="1"/>
  <c r="E46" i="1"/>
  <c r="K46" i="1"/>
  <c r="E36" i="1"/>
  <c r="K36" i="1"/>
  <c r="E54" i="1"/>
  <c r="K54" i="1"/>
  <c r="E50" i="1"/>
  <c r="K50" i="1"/>
  <c r="E37" i="1"/>
  <c r="K37" i="1"/>
  <c r="E38" i="1"/>
  <c r="K38" i="1"/>
  <c r="E42" i="1"/>
  <c r="K42" i="1"/>
  <c r="E47" i="1"/>
  <c r="K47" i="1"/>
  <c r="E48" i="1"/>
  <c r="K48" i="1"/>
  <c r="E43" i="1"/>
  <c r="K43" i="1"/>
  <c r="E39" i="1"/>
  <c r="K39" i="1"/>
  <c r="E40" i="1"/>
  <c r="K40" i="1"/>
  <c r="E45" i="1"/>
  <c r="K45" i="1"/>
  <c r="E44" i="1"/>
  <c r="K44" i="1"/>
  <c r="E41" i="1"/>
  <c r="K41" i="1"/>
  <c r="E35" i="1"/>
  <c r="D96" i="1"/>
  <c r="B96" i="1"/>
  <c r="I96" i="1"/>
  <c r="D93" i="1"/>
  <c r="B93" i="1"/>
  <c r="I93" i="1"/>
  <c r="I115" i="1"/>
  <c r="B115" i="1"/>
  <c r="D115" i="1"/>
  <c r="B68" i="1"/>
  <c r="D68" i="1"/>
  <c r="I68" i="1"/>
  <c r="I113" i="1"/>
  <c r="B113" i="1"/>
  <c r="D113" i="1"/>
  <c r="D102" i="1"/>
  <c r="I102" i="1"/>
  <c r="B102" i="1"/>
  <c r="B106" i="1"/>
  <c r="D106" i="1"/>
  <c r="I106" i="1"/>
  <c r="B116" i="1"/>
  <c r="D116" i="1"/>
  <c r="I116" i="1"/>
  <c r="I65" i="1"/>
  <c r="B65" i="1"/>
  <c r="D65" i="1"/>
  <c r="B112" i="1"/>
  <c r="D112" i="1"/>
  <c r="I112" i="1"/>
  <c r="D84" i="1"/>
  <c r="B84" i="1"/>
  <c r="I84" i="1"/>
  <c r="D81" i="1"/>
  <c r="I81" i="1"/>
  <c r="B81" i="1"/>
  <c r="I105" i="1"/>
  <c r="D105" i="1"/>
  <c r="B105" i="1"/>
  <c r="D82" i="1"/>
  <c r="I82" i="1"/>
  <c r="B82" i="1"/>
  <c r="D91" i="1"/>
  <c r="B91" i="1"/>
  <c r="I91" i="1"/>
  <c r="B118" i="1"/>
  <c r="D118" i="1"/>
  <c r="I118" i="1"/>
  <c r="I119" i="1"/>
  <c r="B119" i="1"/>
  <c r="D119" i="1"/>
  <c r="I72" i="1"/>
  <c r="B72" i="1"/>
  <c r="D72" i="1"/>
  <c r="I67" i="1"/>
  <c r="B67" i="1"/>
  <c r="D67" i="1"/>
  <c r="I109" i="1"/>
  <c r="B109" i="1"/>
  <c r="D109" i="1"/>
  <c r="D97" i="1"/>
  <c r="B97" i="1"/>
  <c r="I97" i="1"/>
  <c r="D98" i="1"/>
  <c r="B98" i="1"/>
  <c r="I98" i="1"/>
  <c r="B78" i="1"/>
  <c r="I78" i="1"/>
  <c r="D78" i="1"/>
  <c r="D83" i="1"/>
  <c r="B83" i="1"/>
  <c r="I83" i="1"/>
  <c r="I107" i="1"/>
  <c r="D107" i="1"/>
  <c r="B107" i="1"/>
  <c r="D88" i="1"/>
  <c r="B88" i="1"/>
  <c r="I88" i="1"/>
  <c r="D100" i="1"/>
  <c r="I100" i="1"/>
  <c r="B100" i="1"/>
  <c r="D71" i="1"/>
  <c r="B71" i="1"/>
  <c r="I71" i="1"/>
  <c r="B70" i="1"/>
  <c r="D70" i="1"/>
  <c r="I70" i="1"/>
  <c r="B120" i="1"/>
  <c r="I120" i="1"/>
  <c r="D120" i="1"/>
  <c r="B74" i="1"/>
  <c r="I74" i="1"/>
  <c r="D74" i="1"/>
  <c r="B114" i="1"/>
  <c r="D114" i="1"/>
  <c r="I114" i="1"/>
  <c r="B110" i="1"/>
  <c r="I110" i="1"/>
  <c r="D110" i="1"/>
  <c r="D86" i="1"/>
  <c r="I86" i="1"/>
  <c r="B86" i="1"/>
  <c r="I76" i="1"/>
  <c r="D76" i="1"/>
  <c r="B76" i="1"/>
  <c r="D87" i="1"/>
  <c r="I87" i="1"/>
  <c r="B87" i="1"/>
  <c r="I117" i="1"/>
  <c r="D117" i="1"/>
  <c r="B117" i="1"/>
  <c r="D73" i="1"/>
  <c r="I73" i="1"/>
  <c r="B73" i="1"/>
  <c r="D85" i="1"/>
  <c r="I85" i="1"/>
  <c r="B85" i="1"/>
  <c r="D79" i="1"/>
  <c r="B79" i="1"/>
  <c r="I79" i="1"/>
  <c r="D101" i="1"/>
  <c r="B101" i="1"/>
  <c r="I101" i="1"/>
  <c r="D95" i="1"/>
  <c r="B95" i="1"/>
  <c r="I95" i="1"/>
  <c r="D99" i="1"/>
  <c r="I99" i="1"/>
  <c r="B99" i="1"/>
  <c r="D77" i="1"/>
  <c r="I77" i="1"/>
  <c r="B77" i="1"/>
  <c r="D92" i="1"/>
  <c r="I92" i="1"/>
  <c r="B92" i="1"/>
  <c r="B108" i="1"/>
  <c r="I108" i="1"/>
  <c r="D108" i="1"/>
  <c r="D69" i="1"/>
  <c r="I69" i="1"/>
  <c r="B69" i="1"/>
  <c r="D94" i="1"/>
  <c r="B94" i="1"/>
  <c r="I94" i="1"/>
  <c r="D103" i="1"/>
  <c r="B103" i="1"/>
  <c r="I103" i="1"/>
  <c r="D80" i="1"/>
  <c r="B80" i="1"/>
  <c r="I80" i="1"/>
  <c r="D89" i="1"/>
  <c r="B89" i="1"/>
  <c r="I89" i="1"/>
  <c r="B66" i="1"/>
  <c r="D66" i="1"/>
  <c r="I66" i="1"/>
  <c r="D90" i="1"/>
  <c r="I90" i="1"/>
  <c r="B90" i="1"/>
  <c r="D75" i="1"/>
  <c r="B75" i="1"/>
  <c r="I75" i="1"/>
  <c r="I111" i="1"/>
  <c r="B111" i="1"/>
  <c r="D111" i="1"/>
  <c r="D104" i="1"/>
  <c r="I104" i="1"/>
  <c r="B104" i="1"/>
  <c r="B48" i="1"/>
  <c r="D48" i="1"/>
  <c r="I48" i="1"/>
  <c r="I41" i="1"/>
  <c r="D41" i="1"/>
  <c r="B41" i="1"/>
  <c r="I35" i="1"/>
  <c r="B35" i="1"/>
  <c r="D35" i="1"/>
  <c r="B36" i="1"/>
  <c r="D36" i="1"/>
  <c r="I36" i="1"/>
  <c r="I51" i="1"/>
  <c r="B51" i="1"/>
  <c r="D51" i="1"/>
  <c r="B52" i="1"/>
  <c r="D52" i="1"/>
  <c r="I52" i="1"/>
  <c r="I53" i="1"/>
  <c r="B53" i="1"/>
  <c r="D53" i="1"/>
  <c r="B42" i="1"/>
  <c r="I42" i="1"/>
  <c r="D42" i="1"/>
  <c r="B50" i="1"/>
  <c r="D50" i="1"/>
  <c r="I50" i="1"/>
  <c r="B44" i="1"/>
  <c r="I44" i="1"/>
  <c r="D44" i="1"/>
  <c r="I45" i="1"/>
  <c r="B45" i="1"/>
  <c r="D45" i="1"/>
  <c r="B46" i="1"/>
  <c r="D46" i="1"/>
  <c r="I46" i="1"/>
  <c r="I39" i="1"/>
  <c r="B39" i="1"/>
  <c r="D39" i="1"/>
  <c r="I55" i="1"/>
  <c r="B55" i="1"/>
  <c r="D55" i="1"/>
  <c r="I37" i="1"/>
  <c r="D37" i="1"/>
  <c r="B37" i="1"/>
  <c r="B54" i="1"/>
  <c r="D54" i="1"/>
  <c r="I54" i="1"/>
  <c r="B40" i="1"/>
  <c r="I40" i="1"/>
  <c r="D40" i="1"/>
  <c r="I43" i="1"/>
  <c r="D43" i="1"/>
  <c r="B43" i="1"/>
  <c r="I49" i="1"/>
  <c r="B49" i="1"/>
  <c r="D49" i="1"/>
  <c r="B47" i="1"/>
  <c r="I47" i="1"/>
  <c r="D47" i="1"/>
  <c r="B38" i="1"/>
  <c r="D38" i="1"/>
  <c r="I38" i="1"/>
  <c r="Y2" i="1"/>
  <c r="V2" i="1" s="1"/>
  <c r="Y6" i="1"/>
  <c r="V6" i="1" s="1"/>
  <c r="Y10" i="1"/>
  <c r="V10" i="1" s="1"/>
  <c r="Y14" i="1"/>
  <c r="V14" i="1" s="1"/>
  <c r="Y5" i="1"/>
  <c r="V5" i="1" s="1"/>
  <c r="Y15" i="1"/>
  <c r="V15" i="1" s="1"/>
  <c r="Y3" i="1"/>
  <c r="V3" i="1" s="1"/>
  <c r="Y11" i="1"/>
  <c r="V11" i="1" s="1"/>
  <c r="Y4" i="1"/>
  <c r="V4" i="1" s="1"/>
  <c r="Y16" i="1"/>
  <c r="V16" i="1" s="1"/>
  <c r="Y7" i="1"/>
  <c r="V7" i="1" s="1"/>
  <c r="Y8" i="1"/>
  <c r="V8" i="1" s="1"/>
  <c r="Y12" i="1"/>
  <c r="V12" i="1" s="1"/>
  <c r="Y9" i="1"/>
  <c r="V9" i="1" s="1"/>
  <c r="Y13" i="1"/>
  <c r="V13" i="1" s="1"/>
  <c r="H13" i="1" l="1"/>
  <c r="C13" i="1"/>
  <c r="J13" i="1"/>
  <c r="C15" i="1"/>
  <c r="J15" i="1"/>
  <c r="H15" i="1"/>
  <c r="C14" i="1"/>
  <c r="H14" i="1"/>
  <c r="J14" i="1"/>
  <c r="H16" i="1"/>
  <c r="J16" i="1"/>
  <c r="C16" i="1"/>
  <c r="C10" i="1"/>
  <c r="J6" i="1"/>
  <c r="J2" i="1"/>
  <c r="K22" i="17"/>
  <c r="K23" i="17"/>
  <c r="K24" i="17"/>
  <c r="K21" i="17"/>
  <c r="H10" i="1"/>
  <c r="J10" i="1"/>
  <c r="H2" i="1"/>
  <c r="K2" i="1" s="1"/>
  <c r="C2" i="1"/>
  <c r="C6" i="1"/>
  <c r="H6" i="1"/>
  <c r="J8" i="1"/>
  <c r="H8" i="1"/>
  <c r="C8" i="1"/>
  <c r="J7" i="1"/>
  <c r="H7" i="1"/>
  <c r="C7" i="1"/>
  <c r="J4" i="1"/>
  <c r="H4" i="1"/>
  <c r="C4" i="1"/>
  <c r="J11" i="1"/>
  <c r="C11" i="1"/>
  <c r="H11" i="1"/>
  <c r="J3" i="1"/>
  <c r="C3" i="1"/>
  <c r="H3" i="1"/>
  <c r="J9" i="1"/>
  <c r="C9" i="1"/>
  <c r="H9" i="1"/>
  <c r="J12" i="1"/>
  <c r="H12" i="1"/>
  <c r="C12" i="1"/>
  <c r="J5" i="1"/>
  <c r="H5" i="1"/>
  <c r="C5" i="1"/>
  <c r="E24" i="26"/>
  <c r="E4" i="26"/>
  <c r="E5" i="26"/>
  <c r="E6" i="26"/>
  <c r="E7" i="26"/>
  <c r="E8" i="26"/>
  <c r="E9" i="26"/>
  <c r="E10" i="26"/>
  <c r="E11" i="26"/>
  <c r="E12" i="26"/>
  <c r="E3" i="26"/>
  <c r="L21" i="17" l="1"/>
  <c r="E4" i="1"/>
  <c r="K4" i="1"/>
  <c r="E6" i="1"/>
  <c r="K6" i="1"/>
  <c r="E13" i="1"/>
  <c r="K13" i="1"/>
  <c r="E3" i="1"/>
  <c r="K3" i="1"/>
  <c r="E5" i="1"/>
  <c r="K5" i="1"/>
  <c r="E15" i="1"/>
  <c r="K15" i="1"/>
  <c r="E7" i="1"/>
  <c r="K7" i="1"/>
  <c r="E11" i="1"/>
  <c r="K11" i="1"/>
  <c r="E12" i="1"/>
  <c r="K12" i="1"/>
  <c r="E10" i="1"/>
  <c r="K10" i="1"/>
  <c r="E14" i="1"/>
  <c r="K14" i="1"/>
  <c r="E9" i="1"/>
  <c r="K9" i="1"/>
  <c r="E8" i="1"/>
  <c r="K8" i="1"/>
  <c r="E16" i="1"/>
  <c r="K16" i="1"/>
  <c r="A63" i="1"/>
  <c r="F63" i="1" s="1"/>
  <c r="A57" i="1"/>
  <c r="F57" i="1" s="1"/>
  <c r="A62" i="1"/>
  <c r="F62" i="1" s="1"/>
  <c r="A59" i="1"/>
  <c r="F59" i="1" s="1"/>
  <c r="A60" i="1"/>
  <c r="F60" i="1" s="1"/>
  <c r="A61" i="1"/>
  <c r="F61" i="1" s="1"/>
  <c r="A56" i="1"/>
  <c r="F56" i="1" s="1"/>
  <c r="A58" i="1"/>
  <c r="F58" i="1" s="1"/>
  <c r="F98" i="17"/>
  <c r="E2" i="1"/>
  <c r="F77" i="17"/>
  <c r="F51" i="17"/>
  <c r="G51" i="17"/>
  <c r="J51" i="17"/>
  <c r="H51" i="17"/>
  <c r="I51" i="17"/>
  <c r="H50" i="17"/>
  <c r="T95" i="17"/>
  <c r="R98" i="17"/>
  <c r="G96" i="17"/>
  <c r="F96" i="17"/>
  <c r="I96" i="17"/>
  <c r="F76" i="17"/>
  <c r="J77" i="17"/>
  <c r="K95" i="17"/>
  <c r="M96" i="17"/>
  <c r="I77" i="17"/>
  <c r="H77" i="17"/>
  <c r="J74" i="17"/>
  <c r="J50" i="17"/>
  <c r="G98" i="17"/>
  <c r="N98" i="17"/>
  <c r="T98" i="17"/>
  <c r="F97" i="17"/>
  <c r="R96" i="17"/>
  <c r="J95" i="17"/>
  <c r="I74" i="17"/>
  <c r="H98" i="17"/>
  <c r="R95" i="17"/>
  <c r="R97" i="17"/>
  <c r="G50" i="17"/>
  <c r="P95" i="17"/>
  <c r="S97" i="17"/>
  <c r="G77" i="17"/>
  <c r="O96" i="17"/>
  <c r="I76" i="17"/>
  <c r="Q96" i="17"/>
  <c r="J97" i="17"/>
  <c r="N97" i="17"/>
  <c r="L97" i="17"/>
  <c r="G74" i="17"/>
  <c r="O97" i="17"/>
  <c r="F50" i="17"/>
  <c r="J96" i="17"/>
  <c r="O98" i="17"/>
  <c r="P98" i="17"/>
  <c r="Q98" i="17"/>
  <c r="N95" i="17"/>
  <c r="G75" i="17"/>
  <c r="I95" i="17"/>
  <c r="H74" i="17"/>
  <c r="F74" i="17"/>
  <c r="J76" i="17"/>
  <c r="H76" i="17"/>
  <c r="I50" i="17"/>
  <c r="F75" i="17"/>
  <c r="J98" i="17"/>
  <c r="S96" i="17"/>
  <c r="K98" i="17"/>
  <c r="T96" i="17"/>
  <c r="J75" i="17"/>
  <c r="H95" i="17"/>
  <c r="H96" i="17"/>
  <c r="G95" i="17"/>
  <c r="I97" i="17"/>
  <c r="H97" i="17"/>
  <c r="O95" i="17"/>
  <c r="S98" i="17"/>
  <c r="L98" i="17"/>
  <c r="M95" i="17"/>
  <c r="M98" i="17"/>
  <c r="M97" i="17"/>
  <c r="F95" i="17"/>
  <c r="P97" i="17"/>
  <c r="I75" i="17"/>
  <c r="Q95" i="17"/>
  <c r="L96" i="17"/>
  <c r="K97" i="17"/>
  <c r="H75" i="17"/>
  <c r="T97" i="17"/>
  <c r="I98" i="17"/>
  <c r="G76" i="17"/>
  <c r="S95" i="17"/>
  <c r="N96" i="17"/>
  <c r="P96" i="17"/>
  <c r="G97" i="17"/>
  <c r="K96" i="17"/>
  <c r="Q97" i="17"/>
  <c r="L95" i="17"/>
  <c r="H49" i="17"/>
  <c r="F49" i="17"/>
  <c r="I49" i="17"/>
  <c r="J49" i="17"/>
  <c r="G49" i="17"/>
  <c r="A34" i="1"/>
  <c r="F34" i="1" s="1"/>
  <c r="A21" i="1"/>
  <c r="F21" i="1" s="1"/>
  <c r="A23" i="1"/>
  <c r="F23" i="1" s="1"/>
  <c r="A22" i="1"/>
  <c r="F22" i="1" s="1"/>
  <c r="A25" i="1"/>
  <c r="F25" i="1" s="1"/>
  <c r="A24" i="1"/>
  <c r="F24" i="1" s="1"/>
  <c r="A27" i="1"/>
  <c r="F27" i="1" s="1"/>
  <c r="A32" i="1"/>
  <c r="F32" i="1" s="1"/>
  <c r="A26" i="1"/>
  <c r="F26" i="1" s="1"/>
  <c r="A29" i="1"/>
  <c r="F29" i="1" s="1"/>
  <c r="A30" i="1"/>
  <c r="F30" i="1" s="1"/>
  <c r="A28" i="1"/>
  <c r="F28" i="1" s="1"/>
  <c r="A31" i="1"/>
  <c r="F31" i="1" s="1"/>
  <c r="A33" i="1"/>
  <c r="F33" i="1" s="1"/>
  <c r="A20" i="1"/>
  <c r="F20" i="1" s="1"/>
  <c r="A53" i="1"/>
  <c r="F53" i="1" s="1"/>
  <c r="A48" i="1"/>
  <c r="F48" i="1" s="1"/>
  <c r="A39" i="1"/>
  <c r="F39" i="1" s="1"/>
  <c r="A38" i="1"/>
  <c r="F38" i="1" s="1"/>
  <c r="A43" i="1"/>
  <c r="F43" i="1" s="1"/>
  <c r="A49" i="1"/>
  <c r="F49" i="1" s="1"/>
  <c r="A40" i="1"/>
  <c r="F40" i="1" s="1"/>
  <c r="A35" i="1"/>
  <c r="F35" i="1" s="1"/>
  <c r="A52" i="1"/>
  <c r="F52" i="1" s="1"/>
  <c r="A36" i="1"/>
  <c r="F36" i="1" s="1"/>
  <c r="A54" i="1"/>
  <c r="F54" i="1" s="1"/>
  <c r="A42" i="1"/>
  <c r="F42" i="1" s="1"/>
  <c r="A44" i="1"/>
  <c r="F44" i="1" s="1"/>
  <c r="A55" i="1"/>
  <c r="F55" i="1" s="1"/>
  <c r="A47" i="1"/>
  <c r="F47" i="1" s="1"/>
  <c r="A37" i="1"/>
  <c r="F37" i="1" s="1"/>
  <c r="A51" i="1"/>
  <c r="F51" i="1" s="1"/>
  <c r="A50" i="1"/>
  <c r="F50" i="1" s="1"/>
  <c r="A45" i="1"/>
  <c r="F45" i="1" s="1"/>
  <c r="A41" i="1"/>
  <c r="F41" i="1" s="1"/>
  <c r="A46" i="1"/>
  <c r="F46" i="1" s="1"/>
  <c r="A14" i="1"/>
  <c r="F14" i="1" s="1"/>
  <c r="D16" i="1"/>
  <c r="I16" i="1"/>
  <c r="B16" i="1"/>
  <c r="A2" i="1"/>
  <c r="F2" i="1" s="1"/>
  <c r="A17" i="1"/>
  <c r="F17" i="1" s="1"/>
  <c r="A18" i="1"/>
  <c r="F18" i="1" s="1"/>
  <c r="A19" i="1"/>
  <c r="F19" i="1" s="1"/>
  <c r="D14" i="1"/>
  <c r="I14" i="1"/>
  <c r="B14" i="1"/>
  <c r="A16" i="1"/>
  <c r="F16" i="1" s="1"/>
  <c r="A15" i="1"/>
  <c r="F15" i="1" s="1"/>
  <c r="A13" i="1"/>
  <c r="F13" i="1" s="1"/>
  <c r="B15" i="1"/>
  <c r="D15" i="1"/>
  <c r="I15" i="1"/>
  <c r="B13" i="1"/>
  <c r="D13" i="1"/>
  <c r="I13" i="1"/>
  <c r="I12" i="1"/>
  <c r="B12" i="1"/>
  <c r="D12" i="1"/>
  <c r="D2" i="1"/>
  <c r="B2" i="1"/>
  <c r="I2" i="1"/>
  <c r="D7" i="1"/>
  <c r="I7" i="1"/>
  <c r="B7" i="1"/>
  <c r="I4" i="1"/>
  <c r="B4" i="1"/>
  <c r="D4" i="1"/>
  <c r="I3" i="1"/>
  <c r="B3" i="1"/>
  <c r="D3" i="1"/>
  <c r="B8" i="1"/>
  <c r="D8" i="1"/>
  <c r="I8" i="1"/>
  <c r="I10" i="1"/>
  <c r="B10" i="1"/>
  <c r="D10" i="1"/>
  <c r="D9" i="1"/>
  <c r="B9" i="1"/>
  <c r="I9" i="1"/>
  <c r="D5" i="1"/>
  <c r="I5" i="1"/>
  <c r="B5" i="1"/>
  <c r="I11" i="1"/>
  <c r="B11" i="1"/>
  <c r="D11" i="1"/>
  <c r="B6" i="1"/>
  <c r="I6" i="1"/>
  <c r="D6" i="1"/>
  <c r="A12" i="1"/>
  <c r="F12" i="1" s="1"/>
  <c r="A11" i="1"/>
  <c r="F11" i="1" s="1"/>
  <c r="A7" i="1"/>
  <c r="F7" i="1" s="1"/>
  <c r="A3" i="1"/>
  <c r="F3" i="1" s="1"/>
  <c r="A5" i="1"/>
  <c r="F5" i="1" s="1"/>
  <c r="A10" i="1"/>
  <c r="F10" i="1" s="1"/>
  <c r="AA12" i="23" s="1"/>
  <c r="A8" i="1"/>
  <c r="F8" i="1" s="1"/>
  <c r="A4" i="1"/>
  <c r="F4" i="1" s="1"/>
  <c r="A9" i="1"/>
  <c r="F9" i="1" s="1"/>
  <c r="V11" i="23" s="1"/>
  <c r="A6" i="1"/>
  <c r="F6" i="1" s="1"/>
  <c r="D82" i="37" l="1"/>
  <c r="D89" i="37"/>
  <c r="D81" i="37"/>
  <c r="D80" i="37"/>
  <c r="D88" i="37"/>
  <c r="D87" i="37"/>
  <c r="D79" i="37"/>
  <c r="D86" i="37"/>
  <c r="D78" i="37"/>
  <c r="D85" i="37"/>
  <c r="D8" i="37"/>
  <c r="D84" i="37"/>
  <c r="D7" i="37"/>
  <c r="D83" i="37"/>
  <c r="E45" i="33"/>
  <c r="E60" i="36"/>
  <c r="E56" i="10"/>
  <c r="E49" i="10"/>
  <c r="E58" i="36"/>
  <c r="E49" i="33"/>
  <c r="E61" i="10"/>
  <c r="E61" i="36"/>
  <c r="E50" i="33"/>
  <c r="E52" i="33"/>
  <c r="E58" i="10"/>
  <c r="E48" i="35"/>
  <c r="E46" i="33"/>
  <c r="E54" i="36"/>
  <c r="E62" i="34"/>
  <c r="E50" i="36"/>
  <c r="E62" i="35"/>
  <c r="E54" i="33"/>
  <c r="E55" i="34"/>
  <c r="E45" i="35"/>
  <c r="E50" i="10"/>
  <c r="E53" i="35"/>
  <c r="E49" i="36"/>
  <c r="E57" i="36"/>
  <c r="E53" i="36"/>
  <c r="E46" i="35"/>
  <c r="E59" i="35"/>
  <c r="E58" i="34"/>
  <c r="E61" i="34"/>
  <c r="E62" i="36"/>
  <c r="E44" i="35"/>
  <c r="E47" i="33"/>
  <c r="E56" i="35"/>
  <c r="E57" i="33"/>
  <c r="E49" i="34"/>
  <c r="E52" i="34"/>
  <c r="E54" i="34"/>
  <c r="E63" i="10"/>
  <c r="E34" i="33"/>
  <c r="E51" i="10"/>
  <c r="E55" i="33"/>
  <c r="E52" i="35"/>
  <c r="E60" i="35"/>
  <c r="E47" i="36"/>
  <c r="E57" i="10"/>
  <c r="E53" i="33"/>
  <c r="E62" i="10"/>
  <c r="E50" i="35"/>
  <c r="E62" i="33"/>
  <c r="E54" i="10"/>
  <c r="E54" i="35"/>
  <c r="E59" i="33"/>
  <c r="E48" i="36"/>
  <c r="E59" i="34"/>
  <c r="E57" i="35"/>
  <c r="E46" i="34"/>
  <c r="E61" i="35"/>
  <c r="E60" i="34"/>
  <c r="E47" i="34"/>
  <c r="E58" i="35"/>
  <c r="E44" i="33"/>
  <c r="E51" i="36"/>
  <c r="E45" i="10"/>
  <c r="E55" i="36"/>
  <c r="E48" i="10"/>
  <c r="E58" i="33"/>
  <c r="E47" i="10"/>
  <c r="E56" i="36"/>
  <c r="E60" i="33"/>
  <c r="E45" i="34"/>
  <c r="E51" i="33"/>
  <c r="E55" i="10"/>
  <c r="E47" i="35"/>
  <c r="E48" i="34"/>
  <c r="E56" i="34"/>
  <c r="E52" i="36"/>
  <c r="E60" i="10"/>
  <c r="E61" i="33"/>
  <c r="E46" i="10"/>
  <c r="E53" i="10"/>
  <c r="E51" i="34"/>
  <c r="E59" i="10"/>
  <c r="E45" i="36"/>
  <c r="E55" i="35"/>
  <c r="E59" i="36"/>
  <c r="E56" i="33"/>
  <c r="E51" i="35"/>
  <c r="E46" i="36"/>
  <c r="E52" i="10"/>
  <c r="E49" i="35"/>
  <c r="E44" i="36"/>
  <c r="E44" i="34"/>
  <c r="E53" i="34"/>
  <c r="E50" i="34"/>
  <c r="E57" i="34"/>
  <c r="E48" i="33"/>
  <c r="E7" i="36"/>
  <c r="E9" i="36"/>
  <c r="E8" i="36"/>
  <c r="E6" i="36"/>
  <c r="E14" i="36"/>
  <c r="E15" i="36"/>
  <c r="E13" i="36"/>
  <c r="E32" i="36"/>
  <c r="E28" i="36"/>
  <c r="E31" i="36"/>
  <c r="E27" i="36"/>
  <c r="E25" i="36"/>
  <c r="E30" i="36"/>
  <c r="E26" i="36"/>
  <c r="E29" i="36"/>
  <c r="E33" i="36"/>
  <c r="E34" i="36"/>
  <c r="E35" i="36"/>
  <c r="E39" i="36"/>
  <c r="E40" i="36"/>
  <c r="E36" i="36"/>
  <c r="E37" i="36"/>
  <c r="E38" i="36"/>
  <c r="E14" i="35"/>
  <c r="E15" i="35"/>
  <c r="E13" i="35"/>
  <c r="E7" i="35"/>
  <c r="E9" i="35"/>
  <c r="E6" i="35"/>
  <c r="E8" i="35"/>
  <c r="E32" i="35"/>
  <c r="E31" i="35"/>
  <c r="E27" i="35"/>
  <c r="E30" i="35"/>
  <c r="E26" i="35"/>
  <c r="E33" i="35"/>
  <c r="E29" i="35"/>
  <c r="E25" i="35"/>
  <c r="E28" i="35"/>
  <c r="E39" i="35"/>
  <c r="E34" i="35"/>
  <c r="E35" i="35"/>
  <c r="E37" i="35"/>
  <c r="E36" i="35"/>
  <c r="E38" i="35"/>
  <c r="E40" i="35"/>
  <c r="E6" i="34"/>
  <c r="E9" i="34"/>
  <c r="E8" i="34"/>
  <c r="E7" i="34"/>
  <c r="E14" i="34"/>
  <c r="E15" i="34"/>
  <c r="E13" i="34"/>
  <c r="E39" i="34"/>
  <c r="E29" i="34"/>
  <c r="E33" i="34"/>
  <c r="E37" i="34"/>
  <c r="E27" i="34"/>
  <c r="E25" i="34"/>
  <c r="E31" i="34"/>
  <c r="E35" i="34"/>
  <c r="E36" i="34"/>
  <c r="E30" i="34"/>
  <c r="E32" i="34"/>
  <c r="E40" i="34"/>
  <c r="E28" i="34"/>
  <c r="E26" i="34"/>
  <c r="E38" i="34"/>
  <c r="E34" i="34"/>
  <c r="E15" i="33"/>
  <c r="E13" i="33"/>
  <c r="E14" i="33"/>
  <c r="E8" i="33"/>
  <c r="E6" i="33"/>
  <c r="E9" i="33"/>
  <c r="E7" i="33"/>
  <c r="E9" i="10"/>
  <c r="E36" i="33"/>
  <c r="E28" i="33"/>
  <c r="E40" i="33"/>
  <c r="E32" i="33"/>
  <c r="E29" i="33"/>
  <c r="E30" i="33"/>
  <c r="E25" i="33"/>
  <c r="E35" i="33"/>
  <c r="E39" i="33"/>
  <c r="E26" i="33"/>
  <c r="E37" i="33"/>
  <c r="E27" i="33"/>
  <c r="E31" i="33"/>
  <c r="E33" i="33"/>
  <c r="E38" i="33"/>
  <c r="K51" i="17"/>
  <c r="K49" i="17"/>
  <c r="K50" i="17"/>
  <c r="K77" i="17"/>
  <c r="K74" i="17"/>
  <c r="K76" i="17"/>
  <c r="U98" i="17"/>
  <c r="K75" i="17"/>
  <c r="Y6" i="26"/>
  <c r="Y7" i="26"/>
  <c r="Y5" i="26"/>
  <c r="Y8" i="26"/>
  <c r="Y4" i="26"/>
  <c r="E63" i="35" l="1"/>
  <c r="E63" i="34"/>
  <c r="E63" i="33"/>
  <c r="E63" i="36"/>
  <c r="E64" i="10"/>
  <c r="E16" i="36"/>
  <c r="E41" i="36"/>
  <c r="E10" i="36"/>
  <c r="F10" i="36" s="1"/>
  <c r="E41" i="35"/>
  <c r="E10" i="35"/>
  <c r="F10" i="35" s="1"/>
  <c r="E16" i="35"/>
  <c r="E16" i="34"/>
  <c r="E41" i="34"/>
  <c r="E10" i="34"/>
  <c r="F10" i="34" s="1"/>
  <c r="E41" i="33"/>
  <c r="E10" i="33"/>
  <c r="F10" i="33" s="1"/>
  <c r="E16" i="33"/>
  <c r="K52" i="17"/>
  <c r="Y10" i="26"/>
  <c r="F7" i="36" l="1"/>
  <c r="F9" i="36"/>
  <c r="F8" i="36"/>
  <c r="F13" i="33"/>
  <c r="F15" i="35"/>
  <c r="F6" i="36"/>
  <c r="F13" i="35"/>
  <c r="F14" i="33"/>
  <c r="F13" i="36"/>
  <c r="F14" i="36"/>
  <c r="F15" i="36"/>
  <c r="F7" i="35"/>
  <c r="F6" i="35"/>
  <c r="F8" i="35"/>
  <c r="F14" i="35"/>
  <c r="F9" i="35"/>
  <c r="F9" i="34"/>
  <c r="F8" i="34"/>
  <c r="F7" i="34"/>
  <c r="F15" i="34"/>
  <c r="F14" i="34"/>
  <c r="F6" i="34"/>
  <c r="F13" i="34"/>
  <c r="F8" i="33"/>
  <c r="F6" i="33"/>
  <c r="F7" i="33"/>
  <c r="F15" i="33"/>
  <c r="F9" i="33"/>
  <c r="L49" i="17"/>
  <c r="O49" i="17"/>
  <c r="L51" i="17"/>
  <c r="O51" i="17"/>
  <c r="P49" i="17"/>
  <c r="N51" i="17"/>
  <c r="O50" i="17"/>
  <c r="L50" i="17"/>
  <c r="M50" i="17"/>
  <c r="P50" i="17"/>
  <c r="P51" i="17"/>
  <c r="N50" i="17"/>
  <c r="M51" i="17"/>
  <c r="M49" i="17"/>
  <c r="N49" i="17"/>
  <c r="AA13" i="23"/>
  <c r="N10" i="23"/>
  <c r="N8" i="23"/>
  <c r="F16" i="35" l="1"/>
  <c r="F16" i="36"/>
  <c r="F16" i="33"/>
  <c r="F16" i="34"/>
  <c r="Q49" i="17"/>
  <c r="Q50" i="17"/>
  <c r="Q51" i="17"/>
  <c r="R14" i="23"/>
  <c r="J14" i="23"/>
  <c r="AA14" i="23"/>
  <c r="Y14" i="23"/>
  <c r="L14" i="23"/>
  <c r="S14" i="23"/>
  <c r="AF14" i="23"/>
  <c r="AD14" i="23"/>
  <c r="J10" i="23"/>
  <c r="O13" i="23"/>
  <c r="AE13" i="23"/>
  <c r="U14" i="23"/>
  <c r="T14" i="23"/>
  <c r="Z14" i="23"/>
  <c r="Q14" i="23"/>
  <c r="X14" i="23"/>
  <c r="N14" i="23"/>
  <c r="AG14" i="23"/>
  <c r="K14" i="23"/>
  <c r="P14" i="23"/>
  <c r="O14" i="23"/>
  <c r="M14" i="23"/>
  <c r="V14" i="23"/>
  <c r="W14" i="23"/>
  <c r="AB14" i="23"/>
  <c r="AE14" i="23"/>
  <c r="AC14" i="23"/>
  <c r="AH14" i="23"/>
  <c r="S13" i="23"/>
  <c r="W13" i="23"/>
  <c r="R8" i="23"/>
  <c r="R10" i="23"/>
  <c r="AD10" i="23"/>
  <c r="Z10" i="23"/>
  <c r="V10" i="23"/>
  <c r="AF8" i="23"/>
  <c r="P8" i="23"/>
  <c r="AH10" i="23"/>
  <c r="O8" i="23"/>
  <c r="Y8" i="23"/>
  <c r="AG8" i="23"/>
  <c r="Q8" i="23"/>
  <c r="AD8" i="23"/>
  <c r="S8" i="23"/>
  <c r="AE8" i="23"/>
  <c r="Z8" i="23"/>
  <c r="J8" i="23"/>
  <c r="K8" i="23"/>
  <c r="V8" i="23"/>
  <c r="U8" i="23"/>
  <c r="AH8" i="23"/>
  <c r="M8" i="23"/>
  <c r="M9" i="23"/>
  <c r="Q9" i="23"/>
  <c r="U9" i="23"/>
  <c r="Y9" i="23"/>
  <c r="AC9" i="23"/>
  <c r="AG9" i="23"/>
  <c r="L9" i="23"/>
  <c r="R9" i="23"/>
  <c r="W9" i="23"/>
  <c r="AB9" i="23"/>
  <c r="AH9" i="23"/>
  <c r="N9" i="23"/>
  <c r="S9" i="23"/>
  <c r="X9" i="23"/>
  <c r="AD9" i="23"/>
  <c r="P9" i="23"/>
  <c r="AA9" i="23"/>
  <c r="J9" i="23"/>
  <c r="T9" i="23"/>
  <c r="AE9" i="23"/>
  <c r="O9" i="23"/>
  <c r="V9" i="23"/>
  <c r="AF9" i="23"/>
  <c r="K9" i="23"/>
  <c r="Z9" i="23"/>
  <c r="M10" i="23"/>
  <c r="S10" i="23"/>
  <c r="X10" i="23"/>
  <c r="AC10" i="23"/>
  <c r="P10" i="23"/>
  <c r="W10" i="23"/>
  <c r="AE10" i="23"/>
  <c r="K10" i="23"/>
  <c r="Q10" i="23"/>
  <c r="Y10" i="23"/>
  <c r="AF10" i="23"/>
  <c r="O10" i="23"/>
  <c r="AB10" i="23"/>
  <c r="T10" i="23"/>
  <c r="AG10" i="23"/>
  <c r="L10" i="23"/>
  <c r="U10" i="23"/>
  <c r="AA10" i="23"/>
  <c r="L8" i="23"/>
  <c r="X8" i="23"/>
  <c r="AA8" i="23"/>
  <c r="AC8" i="23"/>
  <c r="K13" i="23"/>
  <c r="J13" i="23"/>
  <c r="P13" i="23"/>
  <c r="U13" i="23"/>
  <c r="Z13" i="23"/>
  <c r="AF13" i="23"/>
  <c r="M13" i="23"/>
  <c r="T13" i="23"/>
  <c r="AB13" i="23"/>
  <c r="AH13" i="23"/>
  <c r="N13" i="23"/>
  <c r="V13" i="23"/>
  <c r="AC13" i="23"/>
  <c r="R13" i="23"/>
  <c r="AG13" i="23"/>
  <c r="X13" i="23"/>
  <c r="Q13" i="23"/>
  <c r="Y13" i="23"/>
  <c r="L13" i="23"/>
  <c r="AD13" i="23"/>
  <c r="T8" i="23"/>
  <c r="M15" i="23"/>
  <c r="Q15" i="23"/>
  <c r="U15" i="23"/>
  <c r="Y15" i="23"/>
  <c r="AC15" i="23"/>
  <c r="AG15" i="23"/>
  <c r="J15" i="23"/>
  <c r="O15" i="23"/>
  <c r="T15" i="23"/>
  <c r="Z15" i="23"/>
  <c r="AE15" i="23"/>
  <c r="K15" i="23"/>
  <c r="P15" i="23"/>
  <c r="V15" i="23"/>
  <c r="AA15" i="23"/>
  <c r="AF15" i="23"/>
  <c r="L15" i="23"/>
  <c r="W15" i="23"/>
  <c r="AH15" i="23"/>
  <c r="N15" i="23"/>
  <c r="X15" i="23"/>
  <c r="R15" i="23"/>
  <c r="AB15" i="23"/>
  <c r="S15" i="23"/>
  <c r="AD15" i="23"/>
  <c r="Q52" i="17" l="1"/>
  <c r="L7" i="23"/>
  <c r="AD50" i="23"/>
  <c r="AA49" i="23"/>
  <c r="W47" i="23"/>
  <c r="AD51" i="23"/>
  <c r="R48" i="23"/>
  <c r="AH46" i="23"/>
  <c r="X51" i="23"/>
  <c r="AF48" i="23" l="1"/>
  <c r="Y50" i="23"/>
  <c r="M48" i="23"/>
  <c r="L50" i="23"/>
  <c r="K48" i="23"/>
  <c r="X50" i="23"/>
  <c r="N49" i="23"/>
  <c r="Z7" i="23"/>
  <c r="Y7" i="23"/>
  <c r="AA7" i="23"/>
  <c r="T7" i="23"/>
  <c r="N51" i="23"/>
  <c r="AB48" i="23"/>
  <c r="AH48" i="23"/>
  <c r="Z48" i="23"/>
  <c r="AH50" i="23"/>
  <c r="AC50" i="23"/>
  <c r="AA50" i="23"/>
  <c r="AC48" i="23"/>
  <c r="T48" i="23"/>
  <c r="AE48" i="23"/>
  <c r="U50" i="23"/>
  <c r="V50" i="23"/>
  <c r="AB50" i="23"/>
  <c r="Q48" i="23"/>
  <c r="S48" i="23"/>
  <c r="N48" i="23"/>
  <c r="M50" i="23"/>
  <c r="R50" i="23"/>
  <c r="J50" i="23"/>
  <c r="J46" i="23"/>
  <c r="K49" i="23"/>
  <c r="AD46" i="23"/>
  <c r="V46" i="23"/>
  <c r="S47" i="23"/>
  <c r="AB46" i="23"/>
  <c r="Y49" i="23"/>
  <c r="AG51" i="23"/>
  <c r="N7" i="23"/>
  <c r="V7" i="23"/>
  <c r="W7" i="23"/>
  <c r="O7" i="23"/>
  <c r="AD47" i="23"/>
  <c r="P51" i="23"/>
  <c r="AG7" i="23"/>
  <c r="S7" i="23"/>
  <c r="AD7" i="23"/>
  <c r="P7" i="23"/>
  <c r="J7" i="23"/>
  <c r="AE7" i="23"/>
  <c r="R7" i="23"/>
  <c r="AC7" i="23"/>
  <c r="Q7" i="23"/>
  <c r="AB47" i="23"/>
  <c r="L51" i="23"/>
  <c r="T51" i="23"/>
  <c r="AE46" i="23"/>
  <c r="K46" i="23"/>
  <c r="AA46" i="23"/>
  <c r="P46" i="23"/>
  <c r="Y48" i="23"/>
  <c r="L48" i="23"/>
  <c r="O48" i="23"/>
  <c r="Z50" i="23"/>
  <c r="P50" i="23"/>
  <c r="AG50" i="23"/>
  <c r="R49" i="23"/>
  <c r="T49" i="23"/>
  <c r="Z46" i="23"/>
  <c r="X46" i="23"/>
  <c r="Y46" i="23"/>
  <c r="S46" i="23"/>
  <c r="AE49" i="23"/>
  <c r="P49" i="23"/>
  <c r="AG49" i="23"/>
  <c r="L46" i="23"/>
  <c r="N46" i="23"/>
  <c r="J48" i="23"/>
  <c r="AA48" i="23"/>
  <c r="T50" i="23"/>
  <c r="S50" i="23"/>
  <c r="AE50" i="23"/>
  <c r="K50" i="23"/>
  <c r="AD49" i="23"/>
  <c r="AH7" i="23"/>
  <c r="M7" i="23"/>
  <c r="X7" i="23"/>
  <c r="AF7" i="23"/>
  <c r="K7" i="23"/>
  <c r="T46" i="23"/>
  <c r="M46" i="23"/>
  <c r="AC46" i="23"/>
  <c r="U46" i="23"/>
  <c r="X48" i="23"/>
  <c r="AG48" i="23"/>
  <c r="W48" i="23"/>
  <c r="AD48" i="23"/>
  <c r="P48" i="23"/>
  <c r="Q50" i="23"/>
  <c r="W50" i="23"/>
  <c r="AF50" i="23"/>
  <c r="N50" i="23"/>
  <c r="O50" i="23"/>
  <c r="AB49" i="23"/>
  <c r="Q49" i="23"/>
  <c r="M49" i="23"/>
  <c r="L49" i="23"/>
  <c r="AA51" i="23"/>
  <c r="O47" i="23"/>
  <c r="Y47" i="23"/>
  <c r="L47" i="23"/>
  <c r="R47" i="23"/>
  <c r="AA47" i="23"/>
  <c r="N47" i="23"/>
  <c r="W49" i="23"/>
  <c r="AC49" i="23"/>
  <c r="AH49" i="23"/>
  <c r="S49" i="23"/>
  <c r="X49" i="23"/>
  <c r="U49" i="23"/>
  <c r="O46" i="23"/>
  <c r="AF46" i="23"/>
  <c r="W46" i="23"/>
  <c r="R46" i="23"/>
  <c r="T47" i="23"/>
  <c r="AE47" i="23"/>
  <c r="Q47" i="23"/>
  <c r="J49" i="23"/>
  <c r="AF49" i="23"/>
  <c r="Z49" i="23"/>
  <c r="V49" i="23"/>
  <c r="O49" i="23"/>
  <c r="S51" i="23"/>
  <c r="Z51" i="23"/>
  <c r="Y51" i="23"/>
  <c r="AH51" i="23"/>
  <c r="AF51" i="23"/>
  <c r="AC47" i="23"/>
  <c r="K47" i="23"/>
  <c r="AF47" i="23"/>
  <c r="V47" i="23"/>
  <c r="Z47" i="23"/>
  <c r="X47" i="23"/>
  <c r="R51" i="23"/>
  <c r="U51" i="23"/>
  <c r="W51" i="23"/>
  <c r="K51" i="23"/>
  <c r="AE51" i="23"/>
  <c r="M51" i="23"/>
  <c r="Q51" i="23"/>
  <c r="M47" i="23"/>
  <c r="J47" i="23"/>
  <c r="P47" i="23"/>
  <c r="U47" i="23"/>
  <c r="V51" i="23"/>
  <c r="AB51" i="23"/>
  <c r="O51" i="23"/>
  <c r="AC51" i="23"/>
  <c r="J51" i="23"/>
  <c r="L45" i="23"/>
  <c r="AB45" i="23"/>
  <c r="U45" i="23"/>
  <c r="W45" i="23"/>
  <c r="Z45" i="23"/>
  <c r="S45" i="23"/>
  <c r="P45" i="23"/>
  <c r="AF45" i="23"/>
  <c r="Y45" i="23"/>
  <c r="AE45" i="23"/>
  <c r="AH45" i="23"/>
  <c r="V45" i="23"/>
  <c r="M45" i="23"/>
  <c r="J45" i="23"/>
  <c r="AA45" i="23"/>
  <c r="Q45" i="23"/>
  <c r="R45" i="23"/>
  <c r="K45" i="23"/>
  <c r="O45" i="23"/>
  <c r="X45" i="23"/>
  <c r="T45" i="23"/>
  <c r="N45" i="23"/>
  <c r="AD45" i="23"/>
  <c r="AC45" i="23"/>
  <c r="J5" i="23"/>
  <c r="AH5" i="23"/>
  <c r="AG5" i="23"/>
  <c r="Z5" i="23"/>
  <c r="O5" i="23"/>
  <c r="AE5" i="23"/>
  <c r="T5" i="23"/>
  <c r="S5" i="23"/>
  <c r="N5" i="23"/>
  <c r="Y5" i="23"/>
  <c r="K5" i="23"/>
  <c r="W5" i="23"/>
  <c r="AD5" i="23"/>
  <c r="AA5" i="23"/>
  <c r="AC5" i="23"/>
  <c r="X5" i="23"/>
  <c r="Q5" i="23"/>
  <c r="L5" i="23"/>
  <c r="U5" i="23"/>
  <c r="P5" i="23"/>
  <c r="R5" i="23"/>
  <c r="AF5" i="23"/>
  <c r="M5" i="23"/>
  <c r="U42" i="23"/>
  <c r="N42" i="23"/>
  <c r="AD42" i="23"/>
  <c r="AF42" i="23"/>
  <c r="L42" i="23"/>
  <c r="AE42" i="23"/>
  <c r="Y42" i="23"/>
  <c r="R42" i="23"/>
  <c r="AH42" i="23"/>
  <c r="K42" i="23"/>
  <c r="AB42" i="23"/>
  <c r="Q42" i="23"/>
  <c r="Z42" i="23"/>
  <c r="AA42" i="23"/>
  <c r="X42" i="23"/>
  <c r="AC42" i="23"/>
  <c r="P42" i="23"/>
  <c r="O42" i="23"/>
  <c r="J42" i="23"/>
  <c r="T42" i="23"/>
  <c r="V42" i="23"/>
  <c r="S42" i="23"/>
  <c r="M42" i="23"/>
  <c r="AF43" i="23"/>
  <c r="M43" i="23"/>
  <c r="AH43" i="23"/>
  <c r="AD43" i="23"/>
  <c r="O43" i="23"/>
  <c r="Q43" i="23"/>
  <c r="AG43" i="23"/>
  <c r="AB43" i="23"/>
  <c r="R43" i="23"/>
  <c r="AE43" i="23"/>
  <c r="AC43" i="23"/>
  <c r="AA43" i="23"/>
  <c r="N43" i="23"/>
  <c r="Y43" i="23"/>
  <c r="K43" i="23"/>
  <c r="L43" i="23"/>
  <c r="J43" i="23"/>
  <c r="T43" i="23"/>
  <c r="X43" i="23"/>
  <c r="W43" i="23"/>
  <c r="V43" i="23"/>
  <c r="Z43" i="23"/>
  <c r="S43" i="23"/>
  <c r="AH6" i="23"/>
  <c r="Q6" i="23"/>
  <c r="Y6" i="23"/>
  <c r="P6" i="23"/>
  <c r="W6" i="23"/>
  <c r="S6" i="23"/>
  <c r="R6" i="23"/>
  <c r="K6" i="23"/>
  <c r="L6" i="23"/>
  <c r="J6" i="23"/>
  <c r="T6" i="23"/>
  <c r="O6" i="23"/>
  <c r="N6" i="23"/>
  <c r="AG6" i="23"/>
  <c r="AD6" i="23"/>
  <c r="AF6" i="23"/>
  <c r="AC6" i="23"/>
  <c r="AE6" i="23"/>
  <c r="Z6" i="23"/>
  <c r="X6" i="23"/>
  <c r="M6" i="23"/>
  <c r="AA6" i="23"/>
  <c r="U6" i="23"/>
  <c r="P44" i="23"/>
  <c r="AG44" i="23"/>
  <c r="J44" i="23"/>
  <c r="Y44" i="23"/>
  <c r="R44" i="23"/>
  <c r="AB44" i="23"/>
  <c r="W44" i="23"/>
  <c r="AH44" i="23"/>
  <c r="K44" i="23"/>
  <c r="M44" i="23"/>
  <c r="O44" i="23"/>
  <c r="U44" i="23"/>
  <c r="AC44" i="23"/>
  <c r="Z44" i="23"/>
  <c r="S44" i="23"/>
  <c r="AF44" i="23"/>
  <c r="AA44" i="23"/>
  <c r="AE44" i="23"/>
  <c r="AD44" i="23"/>
  <c r="V44" i="23"/>
  <c r="N44" i="23"/>
  <c r="T44" i="23"/>
  <c r="X44" i="23"/>
  <c r="W180" i="23" l="1"/>
  <c r="J176" i="23"/>
  <c r="J146" i="23"/>
  <c r="W142" i="23"/>
  <c r="AE147" i="23"/>
  <c r="Y143" i="23"/>
  <c r="AE139" i="23"/>
  <c r="X181" i="23"/>
  <c r="X177" i="23"/>
  <c r="L137" i="23"/>
  <c r="AC176" i="23"/>
  <c r="S5" i="26"/>
  <c r="S6" i="26"/>
  <c r="S7" i="26"/>
  <c r="S8" i="26"/>
  <c r="S9" i="26"/>
  <c r="S4" i="26"/>
  <c r="Y176" i="23" l="1"/>
  <c r="X143" i="23"/>
  <c r="P176" i="23"/>
  <c r="U177" i="23"/>
  <c r="L176" i="23"/>
  <c r="V176" i="23"/>
  <c r="N176" i="23"/>
  <c r="R176" i="23"/>
  <c r="AD176" i="23"/>
  <c r="Z176" i="23"/>
  <c r="S176" i="23"/>
  <c r="AF176" i="23"/>
  <c r="U137" i="23"/>
  <c r="L139" i="23"/>
  <c r="V180" i="23"/>
  <c r="T142" i="23"/>
  <c r="S142" i="23"/>
  <c r="AE180" i="23"/>
  <c r="AG180" i="23"/>
  <c r="X142" i="23"/>
  <c r="Y180" i="23"/>
  <c r="AH180" i="23"/>
  <c r="R180" i="23"/>
  <c r="AA142" i="23"/>
  <c r="AF142" i="23"/>
  <c r="J180" i="23"/>
  <c r="U180" i="23"/>
  <c r="L180" i="23"/>
  <c r="Q180" i="23"/>
  <c r="Z180" i="23"/>
  <c r="T180" i="23"/>
  <c r="K142" i="23"/>
  <c r="AD142" i="23"/>
  <c r="AE142" i="23"/>
  <c r="Z181" i="23"/>
  <c r="AB180" i="23"/>
  <c r="N180" i="23"/>
  <c r="X180" i="23"/>
  <c r="M180" i="23"/>
  <c r="P180" i="23"/>
  <c r="AC180" i="23"/>
  <c r="AF180" i="23"/>
  <c r="Y142" i="23"/>
  <c r="M142" i="23"/>
  <c r="V142" i="23"/>
  <c r="AD180" i="23"/>
  <c r="K180" i="23"/>
  <c r="AA180" i="23"/>
  <c r="O180" i="23"/>
  <c r="S180" i="23"/>
  <c r="N137" i="23"/>
  <c r="AF143" i="23"/>
  <c r="W176" i="23"/>
  <c r="AH176" i="23"/>
  <c r="X176" i="23"/>
  <c r="AA176" i="23"/>
  <c r="K176" i="23"/>
  <c r="AE176" i="23"/>
  <c r="K143" i="23"/>
  <c r="AH143" i="23"/>
  <c r="O176" i="23"/>
  <c r="AB176" i="23"/>
  <c r="U176" i="23"/>
  <c r="M176" i="23"/>
  <c r="Q176" i="23"/>
  <c r="O139" i="23"/>
  <c r="L143" i="23"/>
  <c r="Z137" i="23"/>
  <c r="AC139" i="23"/>
  <c r="M139" i="23"/>
  <c r="AC143" i="23"/>
  <c r="K137" i="23"/>
  <c r="T139" i="23"/>
  <c r="P139" i="23"/>
  <c r="S139" i="23"/>
  <c r="V139" i="23"/>
  <c r="N139" i="23"/>
  <c r="AF139" i="23"/>
  <c r="X139" i="23"/>
  <c r="W139" i="23"/>
  <c r="AA139" i="23"/>
  <c r="P137" i="23"/>
  <c r="R137" i="23"/>
  <c r="AB139" i="23"/>
  <c r="Y139" i="23"/>
  <c r="AH139" i="23"/>
  <c r="AG176" i="23"/>
  <c r="T176" i="23"/>
  <c r="AH137" i="23"/>
  <c r="U147" i="23"/>
  <c r="Q177" i="23"/>
  <c r="S147" i="23"/>
  <c r="AE146" i="23"/>
  <c r="M146" i="23"/>
  <c r="AC146" i="23"/>
  <c r="V146" i="23"/>
  <c r="K146" i="23"/>
  <c r="S146" i="23"/>
  <c r="AB146" i="23"/>
  <c r="O177" i="23"/>
  <c r="P147" i="23"/>
  <c r="AA146" i="23"/>
  <c r="O146" i="23"/>
  <c r="AD146" i="23"/>
  <c r="AG146" i="23"/>
  <c r="T146" i="23"/>
  <c r="R146" i="23"/>
  <c r="U142" i="23"/>
  <c r="N142" i="23"/>
  <c r="L142" i="23"/>
  <c r="AB142" i="23"/>
  <c r="AC142" i="23"/>
  <c r="Q142" i="23"/>
  <c r="J177" i="23"/>
  <c r="AG181" i="23"/>
  <c r="X147" i="23"/>
  <c r="AF146" i="23"/>
  <c r="Y146" i="23"/>
  <c r="AH146" i="23"/>
  <c r="P146" i="23"/>
  <c r="L146" i="23"/>
  <c r="J142" i="23"/>
  <c r="R142" i="23"/>
  <c r="AH142" i="23"/>
  <c r="O142" i="23"/>
  <c r="AG142" i="23"/>
  <c r="T177" i="23"/>
  <c r="AF177" i="23"/>
  <c r="AD139" i="23"/>
  <c r="Z139" i="23"/>
  <c r="U139" i="23"/>
  <c r="R139" i="23"/>
  <c r="AG139" i="23"/>
  <c r="T147" i="23"/>
  <c r="Z146" i="23"/>
  <c r="W146" i="23"/>
  <c r="X146" i="23"/>
  <c r="N146" i="23"/>
  <c r="U146" i="23"/>
  <c r="AE177" i="23"/>
  <c r="Y147" i="23"/>
  <c r="AC177" i="23"/>
  <c r="M177" i="23"/>
  <c r="P177" i="23"/>
  <c r="AB177" i="23"/>
  <c r="K177" i="23"/>
  <c r="S177" i="23"/>
  <c r="J147" i="23"/>
  <c r="O147" i="23"/>
  <c r="AA147" i="23"/>
  <c r="AG147" i="23"/>
  <c r="Q147" i="23"/>
  <c r="AG177" i="23"/>
  <c r="V177" i="23"/>
  <c r="L177" i="23"/>
  <c r="Z177" i="23"/>
  <c r="W177" i="23"/>
  <c r="R177" i="23"/>
  <c r="Z147" i="23"/>
  <c r="AH147" i="23"/>
  <c r="V147" i="23"/>
  <c r="K147" i="23"/>
  <c r="AD177" i="23"/>
  <c r="N177" i="23"/>
  <c r="AH177" i="23"/>
  <c r="Y177" i="23"/>
  <c r="AA177" i="23"/>
  <c r="W147" i="23"/>
  <c r="L147" i="23"/>
  <c r="AF147" i="23"/>
  <c r="N147" i="23"/>
  <c r="AD147" i="23"/>
  <c r="AB143" i="23"/>
  <c r="O143" i="23"/>
  <c r="Z143" i="23"/>
  <c r="M143" i="23"/>
  <c r="AD143" i="23"/>
  <c r="P143" i="23"/>
  <c r="S137" i="23"/>
  <c r="M137" i="23"/>
  <c r="V137" i="23"/>
  <c r="AA137" i="23"/>
  <c r="Q137" i="23"/>
  <c r="AD137" i="23"/>
  <c r="S143" i="23"/>
  <c r="N143" i="23"/>
  <c r="AE143" i="23"/>
  <c r="T143" i="23"/>
  <c r="V143" i="23"/>
  <c r="W143" i="23"/>
  <c r="R147" i="23"/>
  <c r="AB147" i="23"/>
  <c r="M147" i="23"/>
  <c r="AC147" i="23"/>
  <c r="AB137" i="23"/>
  <c r="T137" i="23"/>
  <c r="W137" i="23"/>
  <c r="AF137" i="23"/>
  <c r="X137" i="23"/>
  <c r="AG137" i="23"/>
  <c r="Q143" i="23"/>
  <c r="AG143" i="23"/>
  <c r="U143" i="23"/>
  <c r="J143" i="23"/>
  <c r="AA143" i="23"/>
  <c r="AC137" i="23"/>
  <c r="AE137" i="23"/>
  <c r="Y137" i="23"/>
  <c r="J137" i="23"/>
  <c r="O137" i="23"/>
  <c r="W181" i="23"/>
  <c r="AD181" i="23"/>
  <c r="AA181" i="23"/>
  <c r="R181" i="23"/>
  <c r="AB181" i="23"/>
  <c r="P181" i="23"/>
  <c r="K181" i="23"/>
  <c r="AE181" i="23"/>
  <c r="AF181" i="23"/>
  <c r="U181" i="23"/>
  <c r="N181" i="23"/>
  <c r="S181" i="23"/>
  <c r="J181" i="23"/>
  <c r="M181" i="23"/>
  <c r="AC181" i="23"/>
  <c r="O181" i="23"/>
  <c r="Y181" i="23"/>
  <c r="L181" i="23"/>
  <c r="T181" i="23"/>
  <c r="Q181" i="23"/>
  <c r="AH181" i="23"/>
  <c r="V181" i="23"/>
  <c r="J149" i="23"/>
  <c r="Z149" i="23"/>
  <c r="S149" i="23"/>
  <c r="T149" i="23"/>
  <c r="W149" i="23"/>
  <c r="Q149" i="23"/>
  <c r="K149" i="23"/>
  <c r="N149" i="23"/>
  <c r="AD149" i="23"/>
  <c r="X149" i="23"/>
  <c r="Y149" i="23"/>
  <c r="AG149" i="23"/>
  <c r="AB149" i="23"/>
  <c r="V149" i="23"/>
  <c r="O149" i="23"/>
  <c r="AA149" i="23"/>
  <c r="L149" i="23"/>
  <c r="AH149" i="23"/>
  <c r="AE149" i="23"/>
  <c r="U149" i="23"/>
  <c r="M149" i="23"/>
  <c r="AF149" i="23"/>
  <c r="R149" i="23"/>
  <c r="AC149" i="23"/>
  <c r="P149" i="23"/>
  <c r="L141" i="23"/>
  <c r="AB141" i="23"/>
  <c r="P141" i="23"/>
  <c r="AF141" i="23"/>
  <c r="AC141" i="23"/>
  <c r="AA141" i="23"/>
  <c r="J141" i="23"/>
  <c r="R141" i="23"/>
  <c r="M141" i="23"/>
  <c r="AG141" i="23"/>
  <c r="N141" i="23"/>
  <c r="Z141" i="23"/>
  <c r="AH141" i="23"/>
  <c r="X141" i="23"/>
  <c r="S141" i="23"/>
  <c r="AE141" i="23"/>
  <c r="Y141" i="23"/>
  <c r="U141" i="23"/>
  <c r="V141" i="23"/>
  <c r="AD141" i="23"/>
  <c r="K141" i="23"/>
  <c r="O141" i="23"/>
  <c r="T141" i="23"/>
  <c r="AH140" i="23"/>
  <c r="V140" i="23"/>
  <c r="M140" i="23"/>
  <c r="X140" i="23"/>
  <c r="N140" i="23"/>
  <c r="AE140" i="23"/>
  <c r="Z140" i="23"/>
  <c r="AF140" i="23"/>
  <c r="U140" i="23"/>
  <c r="AD140" i="23"/>
  <c r="L140" i="23"/>
  <c r="AC140" i="23"/>
  <c r="AB140" i="23"/>
  <c r="S140" i="23"/>
  <c r="O140" i="23"/>
  <c r="P140" i="23"/>
  <c r="J140" i="23"/>
  <c r="Q140" i="23"/>
  <c r="AA140" i="23"/>
  <c r="AG140" i="23"/>
  <c r="T140" i="23"/>
  <c r="Y140" i="23"/>
  <c r="S144" i="23"/>
  <c r="P144" i="23"/>
  <c r="AG144" i="23"/>
  <c r="L144" i="23"/>
  <c r="AD144" i="23"/>
  <c r="N144" i="23"/>
  <c r="Y144" i="23"/>
  <c r="W144" i="23"/>
  <c r="AH144" i="23"/>
  <c r="R144" i="23"/>
  <c r="Z144" i="23"/>
  <c r="O144" i="23"/>
  <c r="AF144" i="23"/>
  <c r="K144" i="23"/>
  <c r="U144" i="23"/>
  <c r="X144" i="23"/>
  <c r="AA144" i="23"/>
  <c r="AC144" i="23"/>
  <c r="AE144" i="23"/>
  <c r="M144" i="23"/>
  <c r="V144" i="23"/>
  <c r="T144" i="23"/>
  <c r="AB144" i="23"/>
  <c r="Q144" i="23"/>
  <c r="P179" i="23"/>
  <c r="Y179" i="23"/>
  <c r="AH179" i="23"/>
  <c r="K179" i="23"/>
  <c r="M179" i="23"/>
  <c r="AF179" i="23"/>
  <c r="T179" i="23"/>
  <c r="N179" i="23"/>
  <c r="V179" i="23"/>
  <c r="Z179" i="23"/>
  <c r="AC179" i="23"/>
  <c r="W179" i="23"/>
  <c r="AA179" i="23"/>
  <c r="AE179" i="23"/>
  <c r="AD179" i="23"/>
  <c r="U179" i="23"/>
  <c r="X179" i="23"/>
  <c r="S179" i="23"/>
  <c r="J179" i="23"/>
  <c r="AG179" i="23"/>
  <c r="L179" i="23"/>
  <c r="AB179" i="23"/>
  <c r="R179" i="23"/>
  <c r="O179" i="23"/>
  <c r="Q179" i="23"/>
  <c r="Q145" i="23"/>
  <c r="N145" i="23"/>
  <c r="L145" i="23"/>
  <c r="J145" i="23"/>
  <c r="AA145" i="23"/>
  <c r="V145" i="23"/>
  <c r="U145" i="23"/>
  <c r="R145" i="23"/>
  <c r="AE145" i="23"/>
  <c r="AG145" i="23"/>
  <c r="Y145" i="23"/>
  <c r="O145" i="23"/>
  <c r="AH145" i="23"/>
  <c r="T145" i="23"/>
  <c r="X145" i="23"/>
  <c r="AC145" i="23"/>
  <c r="S145" i="23"/>
  <c r="K145" i="23"/>
  <c r="AF145" i="23"/>
  <c r="M145" i="23"/>
  <c r="W145" i="23"/>
  <c r="AB145" i="23"/>
  <c r="AD145" i="23"/>
  <c r="Z145" i="23"/>
  <c r="Z138" i="23"/>
  <c r="O138" i="23"/>
  <c r="AE138" i="23"/>
  <c r="X138" i="23"/>
  <c r="T138" i="23"/>
  <c r="J138" i="23"/>
  <c r="AD138" i="23"/>
  <c r="S138" i="23"/>
  <c r="M138" i="23"/>
  <c r="AF138" i="23"/>
  <c r="Y138" i="23"/>
  <c r="AH138" i="23"/>
  <c r="AC138" i="23"/>
  <c r="L138" i="23"/>
  <c r="K138" i="23"/>
  <c r="P138" i="23"/>
  <c r="AB138" i="23"/>
  <c r="AG138" i="23"/>
  <c r="W138" i="23"/>
  <c r="AA138" i="23"/>
  <c r="N138" i="23"/>
  <c r="Q138" i="23"/>
  <c r="Y178" i="23"/>
  <c r="N178" i="23"/>
  <c r="Z178" i="23"/>
  <c r="AE178" i="23"/>
  <c r="K178" i="23"/>
  <c r="L178" i="23"/>
  <c r="M178" i="23"/>
  <c r="AC178" i="23"/>
  <c r="R178" i="23"/>
  <c r="AH178" i="23"/>
  <c r="P178" i="23"/>
  <c r="S178" i="23"/>
  <c r="T178" i="23"/>
  <c r="Q178" i="23"/>
  <c r="V178" i="23"/>
  <c r="X178" i="23"/>
  <c r="U178" i="23"/>
  <c r="AD178" i="23"/>
  <c r="AF178" i="23"/>
  <c r="W178" i="23"/>
  <c r="AB178" i="23"/>
  <c r="AG178" i="23"/>
  <c r="AA178" i="23"/>
  <c r="J178" i="23"/>
  <c r="O178" i="23"/>
  <c r="N148" i="23"/>
  <c r="AB148" i="23"/>
  <c r="M148" i="23"/>
  <c r="O148" i="23"/>
  <c r="J148" i="23"/>
  <c r="S148" i="23"/>
  <c r="X148" i="23"/>
  <c r="AC148" i="23"/>
  <c r="P148" i="23"/>
  <c r="K148" i="23"/>
  <c r="U148" i="23"/>
  <c r="R148" i="23"/>
  <c r="AF148" i="23"/>
  <c r="AA148" i="23"/>
  <c r="L148" i="23"/>
  <c r="AG148" i="23"/>
  <c r="W148" i="23"/>
  <c r="Q148" i="23"/>
  <c r="Z148" i="23"/>
  <c r="Y148" i="23"/>
  <c r="AH148" i="23"/>
  <c r="T148" i="23"/>
  <c r="AD148" i="23"/>
  <c r="AE148" i="23"/>
  <c r="V148" i="23"/>
  <c r="L136" i="23"/>
  <c r="AB136" i="23"/>
  <c r="U136" i="23"/>
  <c r="R136" i="23"/>
  <c r="AA136" i="23"/>
  <c r="V136" i="23"/>
  <c r="P136" i="23"/>
  <c r="AF136" i="23"/>
  <c r="Y136" i="23"/>
  <c r="W136" i="23"/>
  <c r="Z136" i="23"/>
  <c r="N136" i="23"/>
  <c r="Q136" i="23"/>
  <c r="J136" i="23"/>
  <c r="S136" i="23"/>
  <c r="X136" i="23"/>
  <c r="K136" i="23"/>
  <c r="T136" i="23"/>
  <c r="AC136" i="23"/>
  <c r="AH136" i="23"/>
  <c r="AG136" i="23"/>
  <c r="M136" i="23"/>
  <c r="AE136" i="23"/>
  <c r="AD136" i="23"/>
  <c r="Z41" i="23" l="1"/>
  <c r="O41" i="23"/>
  <c r="AE41" i="23"/>
  <c r="L41" i="23"/>
  <c r="U41" i="23"/>
  <c r="N41" i="23"/>
  <c r="W41" i="23"/>
  <c r="P41" i="23"/>
  <c r="J41" i="23"/>
  <c r="AD41" i="23"/>
  <c r="S41" i="23"/>
  <c r="Q41" i="23"/>
  <c r="T41" i="23"/>
  <c r="M41" i="23"/>
  <c r="AH41" i="23"/>
  <c r="Y41" i="23"/>
  <c r="X41" i="23"/>
  <c r="AA41" i="23"/>
  <c r="AG41" i="23"/>
  <c r="R41" i="23"/>
  <c r="AF41" i="23"/>
  <c r="AC41" i="23"/>
  <c r="K41" i="23"/>
  <c r="M184" i="23" l="1"/>
  <c r="AC184" i="23"/>
  <c r="T184" i="23"/>
  <c r="P184" i="23"/>
  <c r="L184" i="23"/>
  <c r="AD184" i="23"/>
  <c r="Q184" i="23"/>
  <c r="AG184" i="23"/>
  <c r="Z184" i="23"/>
  <c r="V184" i="23"/>
  <c r="R184" i="23"/>
  <c r="N184" i="23"/>
  <c r="U184" i="23"/>
  <c r="AE184" i="23"/>
  <c r="AB184" i="23"/>
  <c r="Y184" i="23"/>
  <c r="K184" i="23"/>
  <c r="AH184" i="23"/>
  <c r="AA184" i="23"/>
  <c r="AF184" i="23"/>
  <c r="J184" i="23"/>
  <c r="S184" i="23"/>
  <c r="O184" i="23"/>
  <c r="X184" i="23"/>
  <c r="Q194" i="23" l="1"/>
  <c r="Y182" i="23"/>
  <c r="O183" i="23"/>
  <c r="S173" i="23"/>
  <c r="Y199" i="23"/>
  <c r="U195" i="23"/>
  <c r="R196" i="23"/>
  <c r="J192" i="23"/>
  <c r="L188" i="23"/>
  <c r="AF193" i="23"/>
  <c r="AC189" i="23"/>
  <c r="R185" i="23"/>
  <c r="AE174" i="23"/>
  <c r="N187" i="23"/>
  <c r="W191" i="23"/>
  <c r="K172" i="23"/>
  <c r="K198" i="23"/>
  <c r="V174" i="23" l="1"/>
  <c r="N188" i="23"/>
  <c r="O188" i="23"/>
  <c r="L194" i="23"/>
  <c r="Q182" i="23"/>
  <c r="AE182" i="23"/>
  <c r="S191" i="23"/>
  <c r="AC193" i="23"/>
  <c r="Y191" i="23"/>
  <c r="W194" i="23"/>
  <c r="AA174" i="23"/>
  <c r="S182" i="23"/>
  <c r="T182" i="23"/>
  <c r="AB188" i="23"/>
  <c r="R174" i="23"/>
  <c r="AG198" i="23"/>
  <c r="AH188" i="23"/>
  <c r="P174" i="23"/>
  <c r="Z174" i="23"/>
  <c r="M182" i="23"/>
  <c r="L187" i="23"/>
  <c r="Y188" i="23"/>
  <c r="U188" i="23"/>
  <c r="O174" i="23"/>
  <c r="U182" i="23"/>
  <c r="M193" i="23"/>
  <c r="M187" i="23"/>
  <c r="T191" i="23"/>
  <c r="O193" i="23"/>
  <c r="J191" i="23"/>
  <c r="AA191" i="23"/>
  <c r="AF191" i="23"/>
  <c r="N194" i="23"/>
  <c r="M194" i="23"/>
  <c r="U194" i="23"/>
  <c r="Y193" i="23"/>
  <c r="L193" i="23"/>
  <c r="K193" i="23"/>
  <c r="U187" i="23"/>
  <c r="R187" i="23"/>
  <c r="AH187" i="23"/>
  <c r="AB191" i="23"/>
  <c r="AD191" i="23"/>
  <c r="X191" i="23"/>
  <c r="Y194" i="23"/>
  <c r="Z194" i="23"/>
  <c r="X194" i="23"/>
  <c r="N193" i="23"/>
  <c r="AH193" i="23"/>
  <c r="P193" i="23"/>
  <c r="V193" i="23"/>
  <c r="O187" i="23"/>
  <c r="AD187" i="23"/>
  <c r="AA187" i="23"/>
  <c r="Z191" i="23"/>
  <c r="V191" i="23"/>
  <c r="AE191" i="23"/>
  <c r="AC194" i="23"/>
  <c r="T194" i="23"/>
  <c r="AB194" i="23"/>
  <c r="W193" i="23"/>
  <c r="R193" i="23"/>
  <c r="S193" i="23"/>
  <c r="Q187" i="23"/>
  <c r="Z187" i="23"/>
  <c r="K187" i="23"/>
  <c r="AG195" i="23"/>
  <c r="U173" i="23"/>
  <c r="O195" i="23"/>
  <c r="M192" i="23"/>
  <c r="AC195" i="23"/>
  <c r="AE195" i="23"/>
  <c r="Z173" i="23"/>
  <c r="P173" i="23"/>
  <c r="AE192" i="23"/>
  <c r="L192" i="23"/>
  <c r="J195" i="23"/>
  <c r="AE173" i="23"/>
  <c r="W173" i="23"/>
  <c r="R192" i="23"/>
  <c r="N192" i="23"/>
  <c r="T195" i="23"/>
  <c r="Q173" i="23"/>
  <c r="AD192" i="23"/>
  <c r="N185" i="23"/>
  <c r="P189" i="23"/>
  <c r="N172" i="23"/>
  <c r="N195" i="23"/>
  <c r="AH195" i="23"/>
  <c r="M195" i="23"/>
  <c r="Y195" i="23"/>
  <c r="K195" i="23"/>
  <c r="T173" i="23"/>
  <c r="X173" i="23"/>
  <c r="AD173" i="23"/>
  <c r="Y173" i="23"/>
  <c r="AA173" i="23"/>
  <c r="AB173" i="23"/>
  <c r="Z192" i="23"/>
  <c r="Y192" i="23"/>
  <c r="U192" i="23"/>
  <c r="O192" i="23"/>
  <c r="P192" i="23"/>
  <c r="Q192" i="23"/>
  <c r="S192" i="23"/>
  <c r="AA185" i="23"/>
  <c r="AB185" i="23"/>
  <c r="AA195" i="23"/>
  <c r="Q195" i="23"/>
  <c r="P195" i="23"/>
  <c r="Z195" i="23"/>
  <c r="R195" i="23"/>
  <c r="X195" i="23"/>
  <c r="N173" i="23"/>
  <c r="J173" i="23"/>
  <c r="M173" i="23"/>
  <c r="AC173" i="23"/>
  <c r="O173" i="23"/>
  <c r="L173" i="23"/>
  <c r="AG192" i="23"/>
  <c r="X192" i="23"/>
  <c r="AA192" i="23"/>
  <c r="V192" i="23"/>
  <c r="T192" i="23"/>
  <c r="AF192" i="23"/>
  <c r="K185" i="23"/>
  <c r="AF195" i="23"/>
  <c r="AB195" i="23"/>
  <c r="AD195" i="23"/>
  <c r="S195" i="23"/>
  <c r="L195" i="23"/>
  <c r="AH173" i="23"/>
  <c r="R173" i="23"/>
  <c r="K173" i="23"/>
  <c r="AF173" i="23"/>
  <c r="AC192" i="23"/>
  <c r="K192" i="23"/>
  <c r="AH192" i="23"/>
  <c r="AB192" i="23"/>
  <c r="W192" i="23"/>
  <c r="T185" i="23"/>
  <c r="AH183" i="23"/>
  <c r="P172" i="23"/>
  <c r="L191" i="23"/>
  <c r="Q191" i="23"/>
  <c r="AC191" i="23"/>
  <c r="K191" i="23"/>
  <c r="N191" i="23"/>
  <c r="P191" i="23"/>
  <c r="AB196" i="23"/>
  <c r="K194" i="23"/>
  <c r="S194" i="23"/>
  <c r="P194" i="23"/>
  <c r="AD194" i="23"/>
  <c r="V194" i="23"/>
  <c r="AG194" i="23"/>
  <c r="T193" i="23"/>
  <c r="Q193" i="23"/>
  <c r="AE193" i="23"/>
  <c r="X193" i="23"/>
  <c r="Z193" i="23"/>
  <c r="AB193" i="23"/>
  <c r="AG187" i="23"/>
  <c r="AF187" i="23"/>
  <c r="AE187" i="23"/>
  <c r="X187" i="23"/>
  <c r="Y187" i="23"/>
  <c r="V187" i="23"/>
  <c r="V199" i="23"/>
  <c r="U191" i="23"/>
  <c r="R191" i="23"/>
  <c r="O191" i="23"/>
  <c r="M191" i="23"/>
  <c r="AG191" i="23"/>
  <c r="AH191" i="23"/>
  <c r="AE196" i="23"/>
  <c r="AE194" i="23"/>
  <c r="AA194" i="23"/>
  <c r="R194" i="23"/>
  <c r="AH194" i="23"/>
  <c r="J194" i="23"/>
  <c r="R189" i="23"/>
  <c r="U193" i="23"/>
  <c r="AD193" i="23"/>
  <c r="AA193" i="23"/>
  <c r="AG193" i="23"/>
  <c r="J193" i="23"/>
  <c r="P187" i="23"/>
  <c r="T187" i="23"/>
  <c r="J187" i="23"/>
  <c r="S187" i="23"/>
  <c r="W187" i="23"/>
  <c r="L199" i="23"/>
  <c r="Q183" i="23"/>
  <c r="P183" i="23"/>
  <c r="J196" i="23"/>
  <c r="Z189" i="23"/>
  <c r="Q172" i="23"/>
  <c r="T172" i="23"/>
  <c r="R199" i="23"/>
  <c r="T199" i="23"/>
  <c r="AE183" i="23"/>
  <c r="U183" i="23"/>
  <c r="X196" i="23"/>
  <c r="S189" i="23"/>
  <c r="AD172" i="23"/>
  <c r="K199" i="23"/>
  <c r="AB199" i="23"/>
  <c r="V183" i="23"/>
  <c r="V196" i="23"/>
  <c r="P196" i="23"/>
  <c r="AG189" i="23"/>
  <c r="S172" i="23"/>
  <c r="J199" i="23"/>
  <c r="N199" i="23"/>
  <c r="S199" i="23"/>
  <c r="AE199" i="23"/>
  <c r="N183" i="23"/>
  <c r="AG183" i="23"/>
  <c r="AC183" i="23"/>
  <c r="Z183" i="23"/>
  <c r="S183" i="23"/>
  <c r="AB183" i="23"/>
  <c r="AD196" i="23"/>
  <c r="T196" i="23"/>
  <c r="Z196" i="23"/>
  <c r="U196" i="23"/>
  <c r="AH196" i="23"/>
  <c r="N196" i="23"/>
  <c r="AH189" i="23"/>
  <c r="X189" i="23"/>
  <c r="O189" i="23"/>
  <c r="AA189" i="23"/>
  <c r="AD189" i="23"/>
  <c r="M189" i="23"/>
  <c r="M172" i="23"/>
  <c r="L172" i="23"/>
  <c r="AC172" i="23"/>
  <c r="AA172" i="23"/>
  <c r="J172" i="23"/>
  <c r="R172" i="23"/>
  <c r="X199" i="23"/>
  <c r="AH199" i="23"/>
  <c r="U199" i="23"/>
  <c r="M199" i="23"/>
  <c r="AC199" i="23"/>
  <c r="AD199" i="23"/>
  <c r="Z199" i="23"/>
  <c r="O199" i="23"/>
  <c r="M183" i="23"/>
  <c r="X183" i="23"/>
  <c r="T183" i="23"/>
  <c r="Y183" i="23"/>
  <c r="R183" i="23"/>
  <c r="L183" i="23"/>
  <c r="AG196" i="23"/>
  <c r="AC196" i="23"/>
  <c r="L196" i="23"/>
  <c r="K196" i="23"/>
  <c r="M196" i="23"/>
  <c r="AF196" i="23"/>
  <c r="Y189" i="23"/>
  <c r="T189" i="23"/>
  <c r="K189" i="23"/>
  <c r="AB189" i="23"/>
  <c r="N189" i="23"/>
  <c r="W189" i="23"/>
  <c r="AB172" i="23"/>
  <c r="Z172" i="23"/>
  <c r="V172" i="23"/>
  <c r="AH172" i="23"/>
  <c r="W172" i="23"/>
  <c r="AA199" i="23"/>
  <c r="W199" i="23"/>
  <c r="AF199" i="23"/>
  <c r="AG199" i="23"/>
  <c r="AA183" i="23"/>
  <c r="K183" i="23"/>
  <c r="AD183" i="23"/>
  <c r="AF183" i="23"/>
  <c r="J183" i="23"/>
  <c r="S196" i="23"/>
  <c r="Y196" i="23"/>
  <c r="AA196" i="23"/>
  <c r="W196" i="23"/>
  <c r="O196" i="23"/>
  <c r="U189" i="23"/>
  <c r="L189" i="23"/>
  <c r="AF189" i="23"/>
  <c r="AE189" i="23"/>
  <c r="J189" i="23"/>
  <c r="O172" i="23"/>
  <c r="U172" i="23"/>
  <c r="AE172" i="23"/>
  <c r="X172" i="23"/>
  <c r="Y172" i="23"/>
  <c r="U198" i="23"/>
  <c r="T188" i="23"/>
  <c r="K188" i="23"/>
  <c r="AE188" i="23"/>
  <c r="P188" i="23"/>
  <c r="X188" i="23"/>
  <c r="S188" i="23"/>
  <c r="U174" i="23"/>
  <c r="J174" i="23"/>
  <c r="Y174" i="23"/>
  <c r="W174" i="23"/>
  <c r="X174" i="23"/>
  <c r="S174" i="23"/>
  <c r="X182" i="23"/>
  <c r="Z182" i="23"/>
  <c r="AH182" i="23"/>
  <c r="AA182" i="23"/>
  <c r="P182" i="23"/>
  <c r="AD182" i="23"/>
  <c r="L198" i="23"/>
  <c r="AF198" i="23"/>
  <c r="W188" i="23"/>
  <c r="Q188" i="23"/>
  <c r="AA188" i="23"/>
  <c r="R188" i="23"/>
  <c r="M188" i="23"/>
  <c r="Z188" i="23"/>
  <c r="AB174" i="23"/>
  <c r="K174" i="23"/>
  <c r="N174" i="23"/>
  <c r="AF174" i="23"/>
  <c r="AC174" i="23"/>
  <c r="M174" i="23"/>
  <c r="O182" i="23"/>
  <c r="N182" i="23"/>
  <c r="AG182" i="23"/>
  <c r="V182" i="23"/>
  <c r="AF182" i="23"/>
  <c r="K182" i="23"/>
  <c r="Z198" i="23"/>
  <c r="N198" i="23"/>
  <c r="J188" i="23"/>
  <c r="AD188" i="23"/>
  <c r="AF188" i="23"/>
  <c r="AG188" i="23"/>
  <c r="AC188" i="23"/>
  <c r="T174" i="23"/>
  <c r="AD174" i="23"/>
  <c r="Q174" i="23"/>
  <c r="AH174" i="23"/>
  <c r="L174" i="23"/>
  <c r="R182" i="23"/>
  <c r="AC182" i="23"/>
  <c r="L182" i="23"/>
  <c r="AB182" i="23"/>
  <c r="J182" i="23"/>
  <c r="S185" i="23"/>
  <c r="M185" i="23"/>
  <c r="P185" i="23"/>
  <c r="O185" i="23"/>
  <c r="U185" i="23"/>
  <c r="L185" i="23"/>
  <c r="Z185" i="23"/>
  <c r="AC185" i="23"/>
  <c r="AD185" i="23"/>
  <c r="Q185" i="23"/>
  <c r="Y185" i="23"/>
  <c r="AE185" i="23"/>
  <c r="AG185" i="23"/>
  <c r="AH185" i="23"/>
  <c r="J185" i="23"/>
  <c r="X185" i="23"/>
  <c r="AF185" i="23"/>
  <c r="R198" i="23"/>
  <c r="Q198" i="23"/>
  <c r="AB198" i="23"/>
  <c r="M198" i="23"/>
  <c r="AH198" i="23"/>
  <c r="X198" i="23"/>
  <c r="S198" i="23"/>
  <c r="O198" i="23"/>
  <c r="W198" i="23"/>
  <c r="Y198" i="23"/>
  <c r="T198" i="23"/>
  <c r="AE198" i="23"/>
  <c r="J198" i="23"/>
  <c r="AD198" i="23"/>
  <c r="V198" i="23"/>
  <c r="AA198" i="23"/>
  <c r="AC198" i="23"/>
  <c r="S186" i="23"/>
  <c r="R186" i="23"/>
  <c r="N186" i="23"/>
  <c r="L186" i="23"/>
  <c r="Z186" i="23"/>
  <c r="U186" i="23"/>
  <c r="AA186" i="23"/>
  <c r="X186" i="23"/>
  <c r="T186" i="23"/>
  <c r="V186" i="23"/>
  <c r="Q186" i="23"/>
  <c r="AF186" i="23"/>
  <c r="M186" i="23"/>
  <c r="AD186" i="23"/>
  <c r="J186" i="23"/>
  <c r="O186" i="23"/>
  <c r="P186" i="23"/>
  <c r="K186" i="23"/>
  <c r="AC186" i="23"/>
  <c r="AG186" i="23"/>
  <c r="AH186" i="23"/>
  <c r="Y186" i="23"/>
  <c r="AB186" i="23"/>
  <c r="AE186" i="23"/>
  <c r="AA171" i="23"/>
  <c r="M171" i="23"/>
  <c r="J171" i="23"/>
  <c r="X171" i="23"/>
  <c r="AD171" i="23"/>
  <c r="AB171" i="23"/>
  <c r="P171" i="23"/>
  <c r="U171" i="23"/>
  <c r="V171" i="23"/>
  <c r="Y171" i="23"/>
  <c r="AF171" i="23"/>
  <c r="Z171" i="23"/>
  <c r="W171" i="23"/>
  <c r="K171" i="23"/>
  <c r="N171" i="23"/>
  <c r="S171" i="23"/>
  <c r="AC171" i="23"/>
  <c r="T171" i="23"/>
  <c r="R171" i="23"/>
  <c r="AG171" i="23"/>
  <c r="AH171" i="23"/>
  <c r="L171" i="23"/>
  <c r="O171" i="23"/>
  <c r="J190" i="23"/>
  <c r="W190" i="23"/>
  <c r="N190" i="23"/>
  <c r="V190" i="23"/>
  <c r="AC190" i="23"/>
  <c r="X190" i="23"/>
  <c r="Z190" i="23"/>
  <c r="P190" i="23"/>
  <c r="AD190" i="23"/>
  <c r="S190" i="23"/>
  <c r="R190" i="23"/>
  <c r="AG190" i="23"/>
  <c r="AA190" i="23"/>
  <c r="L190" i="23"/>
  <c r="Q190" i="23"/>
  <c r="AE190" i="23"/>
  <c r="AF190" i="23"/>
  <c r="T190" i="23"/>
  <c r="K190" i="23"/>
  <c r="AB190" i="23"/>
  <c r="AH190" i="23"/>
  <c r="O190" i="23"/>
  <c r="Y190" i="23"/>
  <c r="M190" i="23"/>
  <c r="U190" i="23"/>
  <c r="W175" i="23"/>
  <c r="P175" i="23"/>
  <c r="M175" i="23"/>
  <c r="AC175" i="23"/>
  <c r="V175" i="23"/>
  <c r="AD175" i="23"/>
  <c r="K175" i="23"/>
  <c r="AA175" i="23"/>
  <c r="T175" i="23"/>
  <c r="Q175" i="23"/>
  <c r="AG175" i="23"/>
  <c r="J175" i="23"/>
  <c r="U175" i="23"/>
  <c r="L175" i="23"/>
  <c r="Y175" i="23"/>
  <c r="N175" i="23"/>
  <c r="O175" i="23"/>
  <c r="X175" i="23"/>
  <c r="R175" i="23"/>
  <c r="S175" i="23"/>
  <c r="AF175" i="23"/>
  <c r="AH175" i="23"/>
  <c r="AE175" i="23"/>
  <c r="Z175" i="23"/>
  <c r="S197" i="23"/>
  <c r="M197" i="23"/>
  <c r="AH197" i="23"/>
  <c r="AD197" i="23"/>
  <c r="Z197" i="23"/>
  <c r="U197" i="23"/>
  <c r="W197" i="23"/>
  <c r="R197" i="23"/>
  <c r="N197" i="23"/>
  <c r="L197" i="23"/>
  <c r="Q197" i="23"/>
  <c r="AF197" i="23"/>
  <c r="K197" i="23"/>
  <c r="X197" i="23"/>
  <c r="V197" i="23"/>
  <c r="O197" i="23"/>
  <c r="AC197" i="23"/>
  <c r="AG197" i="23"/>
  <c r="AE197" i="23"/>
  <c r="J197" i="23"/>
  <c r="Y197" i="23"/>
  <c r="T197" i="23"/>
  <c r="AA197" i="23"/>
  <c r="AB197" i="23"/>
  <c r="Z170" i="23"/>
  <c r="Q170" i="23"/>
  <c r="S170" i="23"/>
  <c r="T170" i="23"/>
  <c r="K170" i="23"/>
  <c r="J170" i="23"/>
  <c r="AD170" i="23"/>
  <c r="W170" i="23"/>
  <c r="X170" i="23"/>
  <c r="Y170" i="23"/>
  <c r="AF170" i="23"/>
  <c r="R170" i="23"/>
  <c r="M170" i="23"/>
  <c r="AA170" i="23"/>
  <c r="L170" i="23"/>
  <c r="U170" i="23"/>
  <c r="AH170" i="23"/>
  <c r="AC170" i="23"/>
  <c r="P170" i="23"/>
  <c r="O170" i="23"/>
  <c r="N170" i="23"/>
  <c r="AG170" i="23"/>
  <c r="AE170" i="23"/>
  <c r="Y168" i="23" l="1"/>
  <c r="Q166" i="23"/>
  <c r="S164" i="23"/>
  <c r="N162" i="23"/>
  <c r="AB160" i="23"/>
  <c r="J158" i="23"/>
  <c r="U156" i="23"/>
  <c r="P154" i="23"/>
  <c r="AH152" i="23"/>
  <c r="AC150" i="23"/>
  <c r="V158" i="23" l="1"/>
  <c r="U150" i="23"/>
  <c r="AA166" i="23"/>
  <c r="AF150" i="23"/>
  <c r="X166" i="23"/>
  <c r="M158" i="23"/>
  <c r="J166" i="23"/>
  <c r="Y160" i="23"/>
  <c r="M168" i="23"/>
  <c r="AB152" i="23"/>
  <c r="L168" i="23"/>
  <c r="Y152" i="23"/>
  <c r="O160" i="23"/>
  <c r="Z168" i="23"/>
  <c r="V152" i="23"/>
  <c r="AF160" i="23"/>
  <c r="Q152" i="23"/>
  <c r="R152" i="23"/>
  <c r="AG160" i="23"/>
  <c r="L160" i="23"/>
  <c r="AF168" i="23"/>
  <c r="O168" i="23"/>
  <c r="AE152" i="23"/>
  <c r="S160" i="23"/>
  <c r="N168" i="23"/>
  <c r="L150" i="23"/>
  <c r="J150" i="23"/>
  <c r="X150" i="23"/>
  <c r="S158" i="23"/>
  <c r="AC158" i="23"/>
  <c r="U158" i="23"/>
  <c r="L166" i="23"/>
  <c r="AD166" i="23"/>
  <c r="N166" i="23"/>
  <c r="T150" i="23"/>
  <c r="AB150" i="23"/>
  <c r="P158" i="23"/>
  <c r="X158" i="23"/>
  <c r="AF166" i="23"/>
  <c r="Y166" i="23"/>
  <c r="AG166" i="23"/>
  <c r="AH150" i="23"/>
  <c r="W150" i="23"/>
  <c r="AB158" i="23"/>
  <c r="Z158" i="23"/>
  <c r="K166" i="23"/>
  <c r="Z166" i="23"/>
  <c r="V166" i="23"/>
  <c r="AD150" i="23"/>
  <c r="O150" i="23"/>
  <c r="P150" i="23"/>
  <c r="M150" i="23"/>
  <c r="J152" i="23"/>
  <c r="S152" i="23"/>
  <c r="U152" i="23"/>
  <c r="AH158" i="23"/>
  <c r="AF158" i="23"/>
  <c r="AG158" i="23"/>
  <c r="W158" i="23"/>
  <c r="U160" i="23"/>
  <c r="V160" i="23"/>
  <c r="M160" i="23"/>
  <c r="AE166" i="23"/>
  <c r="AH166" i="23"/>
  <c r="P166" i="23"/>
  <c r="W168" i="23"/>
  <c r="AH168" i="23"/>
  <c r="X168" i="23"/>
  <c r="S150" i="23"/>
  <c r="R150" i="23"/>
  <c r="Y150" i="23"/>
  <c r="K150" i="23"/>
  <c r="AD152" i="23"/>
  <c r="AC152" i="23"/>
  <c r="W152" i="23"/>
  <c r="AD158" i="23"/>
  <c r="T158" i="23"/>
  <c r="Y158" i="23"/>
  <c r="L158" i="23"/>
  <c r="X160" i="23"/>
  <c r="AE160" i="23"/>
  <c r="AH160" i="23"/>
  <c r="O166" i="23"/>
  <c r="S166" i="23"/>
  <c r="AB166" i="23"/>
  <c r="R168" i="23"/>
  <c r="AB168" i="23"/>
  <c r="K168" i="23"/>
  <c r="P152" i="23"/>
  <c r="Z152" i="23"/>
  <c r="N152" i="23"/>
  <c r="K152" i="23"/>
  <c r="L152" i="23"/>
  <c r="R160" i="23"/>
  <c r="T160" i="23"/>
  <c r="AC160" i="23"/>
  <c r="J160" i="23"/>
  <c r="W160" i="23"/>
  <c r="W164" i="23"/>
  <c r="U168" i="23"/>
  <c r="Q168" i="23"/>
  <c r="J168" i="23"/>
  <c r="AG168" i="23"/>
  <c r="AC168" i="23"/>
  <c r="AA168" i="23"/>
  <c r="O152" i="23"/>
  <c r="AF152" i="23"/>
  <c r="M152" i="23"/>
  <c r="T152" i="23"/>
  <c r="X152" i="23"/>
  <c r="AA160" i="23"/>
  <c r="AD160" i="23"/>
  <c r="K160" i="23"/>
  <c r="P160" i="23"/>
  <c r="N160" i="23"/>
  <c r="S168" i="23"/>
  <c r="T168" i="23"/>
  <c r="AD168" i="23"/>
  <c r="AE168" i="23"/>
  <c r="AD156" i="23"/>
  <c r="AG156" i="23"/>
  <c r="AD164" i="23"/>
  <c r="AC164" i="23"/>
  <c r="AH156" i="23"/>
  <c r="X164" i="23"/>
  <c r="R156" i="23"/>
  <c r="Q164" i="23"/>
  <c r="Q154" i="23"/>
  <c r="Z156" i="23"/>
  <c r="AA156" i="23"/>
  <c r="O164" i="23"/>
  <c r="M164" i="23"/>
  <c r="K156" i="23"/>
  <c r="Y156" i="23"/>
  <c r="Z162" i="23"/>
  <c r="AG164" i="23"/>
  <c r="AB164" i="23"/>
  <c r="Q156" i="23"/>
  <c r="S156" i="23"/>
  <c r="W156" i="23"/>
  <c r="T164" i="23"/>
  <c r="V164" i="23"/>
  <c r="AF164" i="23"/>
  <c r="X154" i="23"/>
  <c r="AD154" i="23"/>
  <c r="L162" i="23"/>
  <c r="Y154" i="23"/>
  <c r="AE156" i="23"/>
  <c r="AF156" i="23"/>
  <c r="L156" i="23"/>
  <c r="X156" i="23"/>
  <c r="N156" i="23"/>
  <c r="M156" i="23"/>
  <c r="K162" i="23"/>
  <c r="U164" i="23"/>
  <c r="AA164" i="23"/>
  <c r="AH164" i="23"/>
  <c r="R164" i="23"/>
  <c r="N164" i="23"/>
  <c r="Z164" i="23"/>
  <c r="N150" i="23"/>
  <c r="Z150" i="23"/>
  <c r="V150" i="23"/>
  <c r="AG150" i="23"/>
  <c r="AE150" i="23"/>
  <c r="AA154" i="23"/>
  <c r="J156" i="23"/>
  <c r="O156" i="23"/>
  <c r="AC156" i="23"/>
  <c r="T156" i="23"/>
  <c r="P156" i="23"/>
  <c r="K158" i="23"/>
  <c r="N158" i="23"/>
  <c r="AE158" i="23"/>
  <c r="R158" i="23"/>
  <c r="AA158" i="23"/>
  <c r="U162" i="23"/>
  <c r="AC162" i="23"/>
  <c r="AE164" i="23"/>
  <c r="P164" i="23"/>
  <c r="Y164" i="23"/>
  <c r="L164" i="23"/>
  <c r="AC166" i="23"/>
  <c r="W166" i="23"/>
  <c r="M166" i="23"/>
  <c r="R166" i="23"/>
  <c r="T166" i="23"/>
  <c r="N154" i="23"/>
  <c r="K154" i="23"/>
  <c r="L154" i="23"/>
  <c r="Z154" i="23"/>
  <c r="T154" i="23"/>
  <c r="AC154" i="23"/>
  <c r="T162" i="23"/>
  <c r="O162" i="23"/>
  <c r="AF162" i="23"/>
  <c r="Y162" i="23"/>
  <c r="R162" i="23"/>
  <c r="AA162" i="23"/>
  <c r="AF154" i="23"/>
  <c r="V154" i="23"/>
  <c r="W154" i="23"/>
  <c r="O154" i="23"/>
  <c r="S154" i="23"/>
  <c r="M154" i="23"/>
  <c r="AD162" i="23"/>
  <c r="AG162" i="23"/>
  <c r="S162" i="23"/>
  <c r="P162" i="23"/>
  <c r="AB162" i="23"/>
  <c r="AH162" i="23"/>
  <c r="AH154" i="23"/>
  <c r="AE154" i="23"/>
  <c r="U154" i="23"/>
  <c r="AG154" i="23"/>
  <c r="R154" i="23"/>
  <c r="X162" i="23"/>
  <c r="M162" i="23"/>
  <c r="J162" i="23"/>
  <c r="AE162" i="23"/>
  <c r="Q162" i="23"/>
  <c r="N157" i="23"/>
  <c r="J157" i="23"/>
  <c r="W157" i="23"/>
  <c r="AD157" i="23"/>
  <c r="M157" i="23"/>
  <c r="X157" i="23"/>
  <c r="L157" i="23"/>
  <c r="AA157" i="23"/>
  <c r="O157" i="23"/>
  <c r="Y157" i="23"/>
  <c r="T157" i="23"/>
  <c r="V157" i="23"/>
  <c r="S157" i="23"/>
  <c r="Z157" i="23"/>
  <c r="U157" i="23"/>
  <c r="AG157" i="23"/>
  <c r="P157" i="23"/>
  <c r="AE157" i="23"/>
  <c r="K157" i="23"/>
  <c r="R157" i="23"/>
  <c r="AC157" i="23"/>
  <c r="Q157" i="23"/>
  <c r="AF157" i="23"/>
  <c r="AH157" i="23"/>
  <c r="T165" i="23"/>
  <c r="M165" i="23"/>
  <c r="AC165" i="23"/>
  <c r="AH165" i="23"/>
  <c r="N165" i="23"/>
  <c r="AE165" i="23"/>
  <c r="X165" i="23"/>
  <c r="Q165" i="23"/>
  <c r="AG165" i="23"/>
  <c r="K165" i="23"/>
  <c r="V165" i="23"/>
  <c r="O165" i="23"/>
  <c r="AF165" i="23"/>
  <c r="Z165" i="23"/>
  <c r="W165" i="23"/>
  <c r="L165" i="23"/>
  <c r="U165" i="23"/>
  <c r="S165" i="23"/>
  <c r="Y165" i="23"/>
  <c r="AA165" i="23"/>
  <c r="AB165" i="23"/>
  <c r="R165" i="23"/>
  <c r="AD165" i="23"/>
  <c r="N113" i="23"/>
  <c r="X113" i="23"/>
  <c r="AF113" i="23"/>
  <c r="AA113" i="23"/>
  <c r="J113" i="23"/>
  <c r="AD113" i="23"/>
  <c r="M113" i="23"/>
  <c r="W113" i="23"/>
  <c r="Y113" i="23"/>
  <c r="AB113" i="23"/>
  <c r="K113" i="23"/>
  <c r="AE113" i="23"/>
  <c r="S113" i="23"/>
  <c r="U113" i="23"/>
  <c r="AH113" i="23"/>
  <c r="AG113" i="23"/>
  <c r="AC113" i="23"/>
  <c r="T113" i="23"/>
  <c r="V113" i="23"/>
  <c r="L113" i="23"/>
  <c r="O113" i="23"/>
  <c r="Q113" i="23"/>
  <c r="R113" i="23"/>
  <c r="Z113" i="23"/>
  <c r="O151" i="23"/>
  <c r="L151" i="23"/>
  <c r="AB151" i="23"/>
  <c r="U151" i="23"/>
  <c r="J151" i="23"/>
  <c r="R151" i="23"/>
  <c r="S151" i="23"/>
  <c r="P151" i="23"/>
  <c r="AF151" i="23"/>
  <c r="Y151" i="23"/>
  <c r="Z151" i="23"/>
  <c r="AH151" i="23"/>
  <c r="T151" i="23"/>
  <c r="AC151" i="23"/>
  <c r="V151" i="23"/>
  <c r="K151" i="23"/>
  <c r="X151" i="23"/>
  <c r="AG151" i="23"/>
  <c r="Q151" i="23"/>
  <c r="AD151" i="23"/>
  <c r="AA151" i="23"/>
  <c r="M151" i="23"/>
  <c r="N151" i="23"/>
  <c r="AE151" i="23"/>
  <c r="S159" i="23"/>
  <c r="L159" i="23"/>
  <c r="AB159" i="23"/>
  <c r="Y159" i="23"/>
  <c r="AH159" i="23"/>
  <c r="AD159" i="23"/>
  <c r="AA159" i="23"/>
  <c r="M159" i="23"/>
  <c r="Z159" i="23"/>
  <c r="W159" i="23"/>
  <c r="P159" i="23"/>
  <c r="AF159" i="23"/>
  <c r="AC159" i="23"/>
  <c r="J159" i="23"/>
  <c r="K159" i="23"/>
  <c r="T159" i="23"/>
  <c r="AG159" i="23"/>
  <c r="X159" i="23"/>
  <c r="U159" i="23"/>
  <c r="O159" i="23"/>
  <c r="R159" i="23"/>
  <c r="AE159" i="23"/>
  <c r="N159" i="23"/>
  <c r="K167" i="23"/>
  <c r="AA167" i="23"/>
  <c r="T167" i="23"/>
  <c r="M167" i="23"/>
  <c r="J167" i="23"/>
  <c r="R167" i="23"/>
  <c r="L167" i="23"/>
  <c r="AC167" i="23"/>
  <c r="V167" i="23"/>
  <c r="O167" i="23"/>
  <c r="AE167" i="23"/>
  <c r="X167" i="23"/>
  <c r="Y167" i="23"/>
  <c r="Z167" i="23"/>
  <c r="AH167" i="23"/>
  <c r="S167" i="23"/>
  <c r="AB167" i="23"/>
  <c r="N167" i="23"/>
  <c r="AG167" i="23"/>
  <c r="W167" i="23"/>
  <c r="P167" i="23"/>
  <c r="AF167" i="23"/>
  <c r="AD167" i="23"/>
  <c r="Z153" i="23"/>
  <c r="Q153" i="23"/>
  <c r="L153" i="23"/>
  <c r="P153" i="23"/>
  <c r="T153" i="23"/>
  <c r="AA153" i="23"/>
  <c r="M153" i="23"/>
  <c r="AD153" i="23"/>
  <c r="W153" i="23"/>
  <c r="X153" i="23"/>
  <c r="U153" i="23"/>
  <c r="AE153" i="23"/>
  <c r="K153" i="23"/>
  <c r="N153" i="23"/>
  <c r="J153" i="23"/>
  <c r="R153" i="23"/>
  <c r="AB153" i="23"/>
  <c r="AF153" i="23"/>
  <c r="AG153" i="23"/>
  <c r="AC153" i="23"/>
  <c r="Y153" i="23"/>
  <c r="AH153" i="23"/>
  <c r="V153" i="23"/>
  <c r="S153" i="23"/>
  <c r="AA161" i="23"/>
  <c r="T161" i="23"/>
  <c r="N161" i="23"/>
  <c r="Y161" i="23"/>
  <c r="AH161" i="23"/>
  <c r="K161" i="23"/>
  <c r="AE161" i="23"/>
  <c r="X161" i="23"/>
  <c r="V161" i="23"/>
  <c r="AG161" i="23"/>
  <c r="M161" i="23"/>
  <c r="O161" i="23"/>
  <c r="AB161" i="23"/>
  <c r="R161" i="23"/>
  <c r="S161" i="23"/>
  <c r="AF161" i="23"/>
  <c r="Z161" i="23"/>
  <c r="L161" i="23"/>
  <c r="U161" i="23"/>
  <c r="P161" i="23"/>
  <c r="AC161" i="23"/>
  <c r="AD161" i="23"/>
  <c r="Q161" i="23"/>
  <c r="K169" i="23"/>
  <c r="M169" i="23"/>
  <c r="N169" i="23"/>
  <c r="V169" i="23"/>
  <c r="O169" i="23"/>
  <c r="AF169" i="23"/>
  <c r="AD169" i="23"/>
  <c r="AH169" i="23"/>
  <c r="Z169" i="23"/>
  <c r="W169" i="23"/>
  <c r="AE169" i="23"/>
  <c r="X169" i="23"/>
  <c r="AB169" i="23"/>
  <c r="U169" i="23"/>
  <c r="Y169" i="23"/>
  <c r="L169" i="23"/>
  <c r="AC169" i="23"/>
  <c r="J169" i="23"/>
  <c r="AG169" i="23"/>
  <c r="R169" i="23"/>
  <c r="S169" i="23"/>
  <c r="Q169" i="23"/>
  <c r="AA169" i="23"/>
  <c r="AH155" i="23"/>
  <c r="S155" i="23"/>
  <c r="W155" i="23"/>
  <c r="AB155" i="23"/>
  <c r="X155" i="23"/>
  <c r="AD155" i="23"/>
  <c r="R155" i="23"/>
  <c r="T155" i="23"/>
  <c r="Z155" i="23"/>
  <c r="Q155" i="23"/>
  <c r="O155" i="23"/>
  <c r="P155" i="23"/>
  <c r="N155" i="23"/>
  <c r="AE155" i="23"/>
  <c r="U155" i="23"/>
  <c r="AF155" i="23"/>
  <c r="M155" i="23"/>
  <c r="AG155" i="23"/>
  <c r="Y155" i="23"/>
  <c r="L155" i="23"/>
  <c r="K155" i="23"/>
  <c r="AC155" i="23"/>
  <c r="J155" i="23"/>
  <c r="K163" i="23"/>
  <c r="P163" i="23"/>
  <c r="AG163" i="23"/>
  <c r="AF163" i="23"/>
  <c r="V163" i="23"/>
  <c r="S163" i="23"/>
  <c r="X163" i="23"/>
  <c r="J163" i="23"/>
  <c r="AA163" i="23"/>
  <c r="AD163" i="23"/>
  <c r="Y163" i="23"/>
  <c r="T163" i="23"/>
  <c r="O163" i="23"/>
  <c r="Z163" i="23"/>
  <c r="AE163" i="23"/>
  <c r="N163" i="23"/>
  <c r="Q163" i="23"/>
  <c r="M163" i="23"/>
  <c r="U163" i="23"/>
  <c r="R163" i="23"/>
  <c r="AC163" i="23"/>
  <c r="L163" i="23"/>
  <c r="AH163" i="23"/>
  <c r="AG125" i="23"/>
  <c r="P125" i="23"/>
  <c r="O125" i="23"/>
  <c r="U125" i="23"/>
  <c r="AE125" i="23"/>
  <c r="AC125" i="23"/>
  <c r="Y125" i="23"/>
  <c r="K125" i="23"/>
  <c r="X125" i="23"/>
  <c r="L125" i="23"/>
  <c r="AD125" i="23"/>
  <c r="AB125" i="23"/>
  <c r="N125" i="23"/>
  <c r="S125" i="23"/>
  <c r="T125" i="23"/>
  <c r="AA125" i="23"/>
  <c r="J125" i="23"/>
  <c r="W125" i="23"/>
  <c r="AH125" i="23"/>
  <c r="M125" i="23"/>
  <c r="Z125" i="23"/>
  <c r="AF125" i="23"/>
  <c r="R125" i="23"/>
  <c r="AD89" i="23" l="1"/>
  <c r="Y112" i="23"/>
  <c r="AE108" i="23"/>
  <c r="AD100" i="23"/>
  <c r="R98" i="23"/>
  <c r="V96" i="23"/>
  <c r="P94" i="23"/>
  <c r="AB92" i="23"/>
  <c r="Q90" i="23"/>
  <c r="K99" i="23"/>
  <c r="AB97" i="23"/>
  <c r="L95" i="23"/>
  <c r="AF93" i="23"/>
  <c r="AE91" i="23"/>
  <c r="S101" i="23"/>
  <c r="K110" i="23"/>
  <c r="R106" i="23"/>
  <c r="AB124" i="23"/>
  <c r="Q123" i="23"/>
  <c r="W122" i="23"/>
  <c r="AC121" i="23"/>
  <c r="AC120" i="23"/>
  <c r="O127" i="23"/>
  <c r="Z94" i="23"/>
  <c r="AB89" i="23" l="1"/>
  <c r="S112" i="23"/>
  <c r="AF108" i="23"/>
  <c r="M108" i="23"/>
  <c r="Y108" i="23"/>
  <c r="L112" i="23"/>
  <c r="S108" i="23"/>
  <c r="AC108" i="23"/>
  <c r="Z108" i="23"/>
  <c r="AA108" i="23"/>
  <c r="R108" i="23"/>
  <c r="W108" i="23"/>
  <c r="O108" i="23"/>
  <c r="N108" i="23"/>
  <c r="AH108" i="23"/>
  <c r="T108" i="23"/>
  <c r="U108" i="23"/>
  <c r="W112" i="23"/>
  <c r="U112" i="23"/>
  <c r="P112" i="23"/>
  <c r="Y101" i="23"/>
  <c r="T112" i="23"/>
  <c r="Q108" i="23"/>
  <c r="V108" i="23"/>
  <c r="AB108" i="23"/>
  <c r="K108" i="23"/>
  <c r="X108" i="23"/>
  <c r="AH127" i="23"/>
  <c r="S89" i="23"/>
  <c r="AC123" i="23"/>
  <c r="L97" i="23"/>
  <c r="AG127" i="23"/>
  <c r="AE89" i="23"/>
  <c r="M89" i="23"/>
  <c r="W123" i="23"/>
  <c r="AC89" i="23"/>
  <c r="AH101" i="23"/>
  <c r="AG108" i="23"/>
  <c r="AD108" i="23"/>
  <c r="L108" i="23"/>
  <c r="P108" i="23"/>
  <c r="J108" i="23"/>
  <c r="U94" i="23"/>
  <c r="V89" i="23"/>
  <c r="AA89" i="23"/>
  <c r="Y123" i="23"/>
  <c r="K97" i="23"/>
  <c r="AA94" i="23"/>
  <c r="T127" i="23"/>
  <c r="O89" i="23"/>
  <c r="L89" i="23"/>
  <c r="AA123" i="23"/>
  <c r="U97" i="23"/>
  <c r="K94" i="23"/>
  <c r="AE97" i="23"/>
  <c r="T94" i="23"/>
  <c r="AH94" i="23"/>
  <c r="W127" i="23"/>
  <c r="W89" i="23"/>
  <c r="U89" i="23"/>
  <c r="J89" i="23"/>
  <c r="T89" i="23"/>
  <c r="N123" i="23"/>
  <c r="T101" i="23"/>
  <c r="O101" i="23"/>
  <c r="AA97" i="23"/>
  <c r="AC94" i="23"/>
  <c r="W94" i="23"/>
  <c r="N127" i="23"/>
  <c r="Z89" i="23"/>
  <c r="K89" i="23"/>
  <c r="N89" i="23"/>
  <c r="R89" i="23"/>
  <c r="AG123" i="23"/>
  <c r="AD101" i="23"/>
  <c r="J101" i="23"/>
  <c r="AC97" i="23"/>
  <c r="X94" i="23"/>
  <c r="O94" i="23"/>
  <c r="L94" i="23"/>
  <c r="Y122" i="23"/>
  <c r="N92" i="23"/>
  <c r="V100" i="23"/>
  <c r="L100" i="23"/>
  <c r="AA127" i="23"/>
  <c r="AB127" i="23"/>
  <c r="R127" i="23"/>
  <c r="V123" i="23"/>
  <c r="Z123" i="23"/>
  <c r="T123" i="23"/>
  <c r="P101" i="23"/>
  <c r="X101" i="23"/>
  <c r="N101" i="23"/>
  <c r="N97" i="23"/>
  <c r="M97" i="23"/>
  <c r="Y97" i="23"/>
  <c r="AD92" i="23"/>
  <c r="S94" i="23"/>
  <c r="AF94" i="23"/>
  <c r="AD94" i="23"/>
  <c r="N94" i="23"/>
  <c r="Q94" i="23"/>
  <c r="J94" i="23"/>
  <c r="K127" i="23"/>
  <c r="S127" i="23"/>
  <c r="AE127" i="23"/>
  <c r="X89" i="23"/>
  <c r="Y89" i="23"/>
  <c r="AH89" i="23"/>
  <c r="Q89" i="23"/>
  <c r="P89" i="23"/>
  <c r="S123" i="23"/>
  <c r="J123" i="23"/>
  <c r="L123" i="23"/>
  <c r="K101" i="23"/>
  <c r="AE101" i="23"/>
  <c r="U101" i="23"/>
  <c r="AF97" i="23"/>
  <c r="J97" i="23"/>
  <c r="X97" i="23"/>
  <c r="X92" i="23"/>
  <c r="V94" i="23"/>
  <c r="R94" i="23"/>
  <c r="Y94" i="23"/>
  <c r="M94" i="23"/>
  <c r="AE94" i="23"/>
  <c r="J110" i="23"/>
  <c r="S92" i="23"/>
  <c r="Z92" i="23"/>
  <c r="O100" i="23"/>
  <c r="AC100" i="23"/>
  <c r="R95" i="23"/>
  <c r="P92" i="23"/>
  <c r="AE92" i="23"/>
  <c r="AH100" i="23"/>
  <c r="N122" i="23"/>
  <c r="W92" i="23"/>
  <c r="Q92" i="23"/>
  <c r="K100" i="23"/>
  <c r="AC112" i="23"/>
  <c r="AB112" i="23"/>
  <c r="AF112" i="23"/>
  <c r="Q112" i="23"/>
  <c r="AA112" i="23"/>
  <c r="O112" i="23"/>
  <c r="M112" i="23"/>
  <c r="O110" i="23"/>
  <c r="S95" i="23"/>
  <c r="R92" i="23"/>
  <c r="T92" i="23"/>
  <c r="Y92" i="23"/>
  <c r="K92" i="23"/>
  <c r="P100" i="23"/>
  <c r="R100" i="23"/>
  <c r="AB100" i="23"/>
  <c r="K112" i="23"/>
  <c r="Z112" i="23"/>
  <c r="X112" i="23"/>
  <c r="N112" i="23"/>
  <c r="AD112" i="23"/>
  <c r="V112" i="23"/>
  <c r="X122" i="23"/>
  <c r="Z110" i="23"/>
  <c r="U92" i="23"/>
  <c r="AC92" i="23"/>
  <c r="V92" i="23"/>
  <c r="J92" i="23"/>
  <c r="AA100" i="23"/>
  <c r="AF100" i="23"/>
  <c r="M100" i="23"/>
  <c r="J112" i="23"/>
  <c r="AG112" i="23"/>
  <c r="AE112" i="23"/>
  <c r="R112" i="23"/>
  <c r="AH112" i="23"/>
  <c r="AF122" i="23"/>
  <c r="K95" i="23"/>
  <c r="AH92" i="23"/>
  <c r="M92" i="23"/>
  <c r="AF92" i="23"/>
  <c r="O92" i="23"/>
  <c r="L92" i="23"/>
  <c r="T100" i="23"/>
  <c r="N100" i="23"/>
  <c r="AE100" i="23"/>
  <c r="Z100" i="23"/>
  <c r="X100" i="23"/>
  <c r="S100" i="23"/>
  <c r="U98" i="23"/>
  <c r="V90" i="23"/>
  <c r="Y90" i="23"/>
  <c r="X98" i="23"/>
  <c r="J100" i="23"/>
  <c r="N90" i="23"/>
  <c r="L90" i="23"/>
  <c r="T98" i="23"/>
  <c r="M98" i="23"/>
  <c r="AC90" i="23"/>
  <c r="M90" i="23"/>
  <c r="Z98" i="23"/>
  <c r="V98" i="23"/>
  <c r="W100" i="23"/>
  <c r="U100" i="23"/>
  <c r="AG100" i="23"/>
  <c r="Q100" i="23"/>
  <c r="Y100" i="23"/>
  <c r="AH90" i="23"/>
  <c r="S90" i="23"/>
  <c r="AF98" i="23"/>
  <c r="K98" i="23"/>
  <c r="AE98" i="23"/>
  <c r="K90" i="23"/>
  <c r="P90" i="23"/>
  <c r="R90" i="23"/>
  <c r="W98" i="23"/>
  <c r="AA98" i="23"/>
  <c r="AC98" i="23"/>
  <c r="S120" i="23"/>
  <c r="L124" i="23"/>
  <c r="AA90" i="23"/>
  <c r="AF90" i="23"/>
  <c r="U90" i="23"/>
  <c r="T90" i="23"/>
  <c r="Z90" i="23"/>
  <c r="AE90" i="23"/>
  <c r="M96" i="23"/>
  <c r="AG98" i="23"/>
  <c r="S98" i="23"/>
  <c r="Y98" i="23"/>
  <c r="L98" i="23"/>
  <c r="AB98" i="23"/>
  <c r="AH98" i="23"/>
  <c r="AH124" i="23"/>
  <c r="X91" i="23"/>
  <c r="M99" i="23"/>
  <c r="O90" i="23"/>
  <c r="J90" i="23"/>
  <c r="AD90" i="23"/>
  <c r="W90" i="23"/>
  <c r="X90" i="23"/>
  <c r="Q98" i="23"/>
  <c r="N98" i="23"/>
  <c r="J98" i="23"/>
  <c r="AD98" i="23"/>
  <c r="O98" i="23"/>
  <c r="P98" i="23"/>
  <c r="K120" i="23"/>
  <c r="AG120" i="23"/>
  <c r="AC124" i="23"/>
  <c r="P124" i="23"/>
  <c r="M91" i="23"/>
  <c r="AD91" i="23"/>
  <c r="T99" i="23"/>
  <c r="Q99" i="23"/>
  <c r="X96" i="23"/>
  <c r="T96" i="23"/>
  <c r="AB120" i="23"/>
  <c r="O120" i="23"/>
  <c r="S124" i="23"/>
  <c r="AE99" i="23"/>
  <c r="AD99" i="23"/>
  <c r="R96" i="23"/>
  <c r="Z96" i="23"/>
  <c r="Y120" i="23"/>
  <c r="M120" i="23"/>
  <c r="T124" i="23"/>
  <c r="AH91" i="23"/>
  <c r="Y99" i="23"/>
  <c r="N96" i="23"/>
  <c r="N120" i="23"/>
  <c r="T120" i="23"/>
  <c r="AE120" i="23"/>
  <c r="W120" i="23"/>
  <c r="Q120" i="23"/>
  <c r="AH120" i="23"/>
  <c r="N124" i="23"/>
  <c r="O124" i="23"/>
  <c r="AF124" i="23"/>
  <c r="AG124" i="23"/>
  <c r="AD124" i="23"/>
  <c r="Y124" i="23"/>
  <c r="AA124" i="23"/>
  <c r="K91" i="23"/>
  <c r="Q91" i="23"/>
  <c r="Z91" i="23"/>
  <c r="Y91" i="23"/>
  <c r="R91" i="23"/>
  <c r="S91" i="23"/>
  <c r="R99" i="23"/>
  <c r="Z99" i="23"/>
  <c r="AA99" i="23"/>
  <c r="X99" i="23"/>
  <c r="S99" i="23"/>
  <c r="P99" i="23"/>
  <c r="AH96" i="23"/>
  <c r="S96" i="23"/>
  <c r="AG96" i="23"/>
  <c r="AA96" i="23"/>
  <c r="Y96" i="23"/>
  <c r="AF96" i="23"/>
  <c r="X120" i="23"/>
  <c r="P120" i="23"/>
  <c r="Z120" i="23"/>
  <c r="L120" i="23"/>
  <c r="AA120" i="23"/>
  <c r="R120" i="23"/>
  <c r="M124" i="23"/>
  <c r="U124" i="23"/>
  <c r="AE124" i="23"/>
  <c r="Z124" i="23"/>
  <c r="X124" i="23"/>
  <c r="V124" i="23"/>
  <c r="P91" i="23"/>
  <c r="AC91" i="23"/>
  <c r="AG91" i="23"/>
  <c r="L91" i="23"/>
  <c r="V91" i="23"/>
  <c r="AB91" i="23"/>
  <c r="O99" i="23"/>
  <c r="AG99" i="23"/>
  <c r="AH99" i="23"/>
  <c r="U99" i="23"/>
  <c r="N99" i="23"/>
  <c r="AF99" i="23"/>
  <c r="K96" i="23"/>
  <c r="AB96" i="23"/>
  <c r="U96" i="23"/>
  <c r="O96" i="23"/>
  <c r="AE96" i="23"/>
  <c r="AD96" i="23"/>
  <c r="P96" i="23"/>
  <c r="J120" i="23"/>
  <c r="AD120" i="23"/>
  <c r="U120" i="23"/>
  <c r="V120" i="23"/>
  <c r="AF120" i="23"/>
  <c r="R124" i="23"/>
  <c r="W124" i="23"/>
  <c r="Q124" i="23"/>
  <c r="K124" i="23"/>
  <c r="J124" i="23"/>
  <c r="AA91" i="23"/>
  <c r="N91" i="23"/>
  <c r="O91" i="23"/>
  <c r="W91" i="23"/>
  <c r="J91" i="23"/>
  <c r="J99" i="23"/>
  <c r="L99" i="23"/>
  <c r="AB99" i="23"/>
  <c r="V99" i="23"/>
  <c r="AC99" i="23"/>
  <c r="W99" i="23"/>
  <c r="W96" i="23"/>
  <c r="Q96" i="23"/>
  <c r="L96" i="23"/>
  <c r="AC96" i="23"/>
  <c r="J96" i="23"/>
  <c r="J127" i="23"/>
  <c r="M127" i="23"/>
  <c r="Q127" i="23"/>
  <c r="L127" i="23"/>
  <c r="P127" i="23"/>
  <c r="X127" i="23"/>
  <c r="R123" i="23"/>
  <c r="P123" i="23"/>
  <c r="U123" i="23"/>
  <c r="K123" i="23"/>
  <c r="O123" i="23"/>
  <c r="AD123" i="23"/>
  <c r="M123" i="23"/>
  <c r="R101" i="23"/>
  <c r="M101" i="23"/>
  <c r="AG101" i="23"/>
  <c r="AA101" i="23"/>
  <c r="W101" i="23"/>
  <c r="AB101" i="23"/>
  <c r="P97" i="23"/>
  <c r="V97" i="23"/>
  <c r="R97" i="23"/>
  <c r="W97" i="23"/>
  <c r="AG97" i="23"/>
  <c r="Z97" i="23"/>
  <c r="O97" i="23"/>
  <c r="Y127" i="23"/>
  <c r="AF127" i="23"/>
  <c r="Z127" i="23"/>
  <c r="AD127" i="23"/>
  <c r="AC127" i="23"/>
  <c r="X123" i="23"/>
  <c r="AH123" i="23"/>
  <c r="AE123" i="23"/>
  <c r="AB123" i="23"/>
  <c r="AF123" i="23"/>
  <c r="AG106" i="23"/>
  <c r="AC101" i="23"/>
  <c r="L101" i="23"/>
  <c r="Q101" i="23"/>
  <c r="Z101" i="23"/>
  <c r="AF101" i="23"/>
  <c r="AH97" i="23"/>
  <c r="Q97" i="23"/>
  <c r="AD97" i="23"/>
  <c r="T97" i="23"/>
  <c r="S97" i="23"/>
  <c r="M122" i="23"/>
  <c r="X110" i="23"/>
  <c r="P110" i="23"/>
  <c r="N95" i="23"/>
  <c r="AC95" i="23"/>
  <c r="AB121" i="23"/>
  <c r="AD122" i="23"/>
  <c r="M110" i="23"/>
  <c r="AE95" i="23"/>
  <c r="T95" i="23"/>
  <c r="M106" i="23"/>
  <c r="AA121" i="23"/>
  <c r="O122" i="23"/>
  <c r="AC122" i="23"/>
  <c r="AH122" i="23"/>
  <c r="N106" i="23"/>
  <c r="AC110" i="23"/>
  <c r="AA110" i="23"/>
  <c r="V110" i="23"/>
  <c r="L110" i="23"/>
  <c r="J93" i="23"/>
  <c r="Q95" i="23"/>
  <c r="AF95" i="23"/>
  <c r="V95" i="23"/>
  <c r="Y121" i="23"/>
  <c r="Z121" i="23"/>
  <c r="AG122" i="23"/>
  <c r="J122" i="23"/>
  <c r="AA122" i="23"/>
  <c r="R122" i="23"/>
  <c r="Y106" i="23"/>
  <c r="AG110" i="23"/>
  <c r="W110" i="23"/>
  <c r="AD110" i="23"/>
  <c r="X93" i="23"/>
  <c r="X95" i="23"/>
  <c r="P95" i="23"/>
  <c r="U95" i="23"/>
  <c r="R121" i="23"/>
  <c r="AE121" i="23"/>
  <c r="Q121" i="23"/>
  <c r="AE106" i="23"/>
  <c r="U106" i="23"/>
  <c r="AD93" i="23"/>
  <c r="K93" i="23"/>
  <c r="R93" i="23"/>
  <c r="S87" i="23"/>
  <c r="X85" i="23"/>
  <c r="J83" i="23"/>
  <c r="U81" i="23"/>
  <c r="T79" i="23"/>
  <c r="T121" i="23"/>
  <c r="AG121" i="23"/>
  <c r="O121" i="23"/>
  <c r="AE122" i="23"/>
  <c r="AB122" i="23"/>
  <c r="S122" i="23"/>
  <c r="L122" i="23"/>
  <c r="K122" i="23"/>
  <c r="U122" i="23"/>
  <c r="L106" i="23"/>
  <c r="AA106" i="23"/>
  <c r="P106" i="23"/>
  <c r="AB110" i="23"/>
  <c r="N110" i="23"/>
  <c r="AF110" i="23"/>
  <c r="S110" i="23"/>
  <c r="AH110" i="23"/>
  <c r="Q110" i="23"/>
  <c r="S93" i="23"/>
  <c r="V93" i="23"/>
  <c r="AG93" i="23"/>
  <c r="AG95" i="23"/>
  <c r="Z95" i="23"/>
  <c r="J95" i="23"/>
  <c r="W95" i="23"/>
  <c r="AB95" i="23"/>
  <c r="K106" i="23"/>
  <c r="L121" i="23"/>
  <c r="U121" i="23"/>
  <c r="K121" i="23"/>
  <c r="Z122" i="23"/>
  <c r="P122" i="23"/>
  <c r="T122" i="23"/>
  <c r="Q122" i="23"/>
  <c r="V122" i="23"/>
  <c r="AD106" i="23"/>
  <c r="V106" i="23"/>
  <c r="AC106" i="23"/>
  <c r="AE110" i="23"/>
  <c r="R110" i="23"/>
  <c r="Y110" i="23"/>
  <c r="U110" i="23"/>
  <c r="T110" i="23"/>
  <c r="Z93" i="23"/>
  <c r="AC93" i="23"/>
  <c r="Q93" i="23"/>
  <c r="O95" i="23"/>
  <c r="M95" i="23"/>
  <c r="Y95" i="23"/>
  <c r="AH95" i="23"/>
  <c r="AD95" i="23"/>
  <c r="AA78" i="23"/>
  <c r="S121" i="23"/>
  <c r="M121" i="23"/>
  <c r="J121" i="23"/>
  <c r="AF121" i="23"/>
  <c r="X121" i="23"/>
  <c r="N121" i="23"/>
  <c r="AB106" i="23"/>
  <c r="W106" i="23"/>
  <c r="AF106" i="23"/>
  <c r="X106" i="23"/>
  <c r="Q106" i="23"/>
  <c r="AH106" i="23"/>
  <c r="N93" i="23"/>
  <c r="M93" i="23"/>
  <c r="U93" i="23"/>
  <c r="Y93" i="23"/>
  <c r="AA93" i="23"/>
  <c r="T93" i="23"/>
  <c r="L84" i="23"/>
  <c r="Y80" i="23"/>
  <c r="AD121" i="23"/>
  <c r="V121" i="23"/>
  <c r="AH121" i="23"/>
  <c r="W121" i="23"/>
  <c r="P121" i="23"/>
  <c r="J106" i="23"/>
  <c r="T106" i="23"/>
  <c r="Z106" i="23"/>
  <c r="O106" i="23"/>
  <c r="S106" i="23"/>
  <c r="AB93" i="23"/>
  <c r="O93" i="23"/>
  <c r="AE93" i="23"/>
  <c r="L93" i="23"/>
  <c r="AH93" i="23"/>
  <c r="AA135" i="23"/>
  <c r="T135" i="23"/>
  <c r="M135" i="23"/>
  <c r="V135" i="23"/>
  <c r="R135" i="23"/>
  <c r="O135" i="23"/>
  <c r="AB135" i="23"/>
  <c r="AH135" i="23"/>
  <c r="K135" i="23"/>
  <c r="AE135" i="23"/>
  <c r="X135" i="23"/>
  <c r="U135" i="23"/>
  <c r="AD135" i="23"/>
  <c r="Z135" i="23"/>
  <c r="L135" i="23"/>
  <c r="AC135" i="23"/>
  <c r="Y135" i="23"/>
  <c r="P135" i="23"/>
  <c r="J135" i="23"/>
  <c r="S135" i="23"/>
  <c r="AF135" i="23"/>
  <c r="N135" i="23"/>
  <c r="AG135" i="23"/>
  <c r="S115" i="23"/>
  <c r="Q115" i="23"/>
  <c r="AE115" i="23"/>
  <c r="AG115" i="23"/>
  <c r="AC115" i="23"/>
  <c r="O115" i="23"/>
  <c r="M115" i="23"/>
  <c r="T115" i="23"/>
  <c r="Z115" i="23"/>
  <c r="W115" i="23"/>
  <c r="V115" i="23"/>
  <c r="L115" i="23"/>
  <c r="AH115" i="23"/>
  <c r="AA115" i="23"/>
  <c r="AD115" i="23"/>
  <c r="N115" i="23"/>
  <c r="AF115" i="23"/>
  <c r="AB115" i="23"/>
  <c r="R115" i="23"/>
  <c r="J115" i="23"/>
  <c r="U115" i="23"/>
  <c r="X115" i="23"/>
  <c r="Y115" i="23"/>
  <c r="S119" i="23"/>
  <c r="L119" i="23"/>
  <c r="AB119" i="23"/>
  <c r="U119" i="23"/>
  <c r="N119" i="23"/>
  <c r="V119" i="23"/>
  <c r="W119" i="23"/>
  <c r="P119" i="23"/>
  <c r="AF119" i="23"/>
  <c r="Y119" i="23"/>
  <c r="AD119" i="23"/>
  <c r="J119" i="23"/>
  <c r="AH119" i="23"/>
  <c r="K119" i="23"/>
  <c r="T119" i="23"/>
  <c r="AC119" i="23"/>
  <c r="Z119" i="23"/>
  <c r="O119" i="23"/>
  <c r="X119" i="23"/>
  <c r="AG119" i="23"/>
  <c r="Q119" i="23"/>
  <c r="AA119" i="23"/>
  <c r="M119" i="23"/>
  <c r="R119" i="23"/>
  <c r="AE119" i="23"/>
  <c r="J130" i="23"/>
  <c r="Z130" i="23"/>
  <c r="O130" i="23"/>
  <c r="AE130" i="23"/>
  <c r="L130" i="23"/>
  <c r="P130" i="23"/>
  <c r="R130" i="23"/>
  <c r="Y130" i="23"/>
  <c r="U130" i="23"/>
  <c r="N130" i="23"/>
  <c r="AD130" i="23"/>
  <c r="S130" i="23"/>
  <c r="Q130" i="23"/>
  <c r="AB130" i="23"/>
  <c r="AF130" i="23"/>
  <c r="AH130" i="23"/>
  <c r="W130" i="23"/>
  <c r="M130" i="23"/>
  <c r="V130" i="23"/>
  <c r="AC130" i="23"/>
  <c r="K130" i="23"/>
  <c r="X130" i="23"/>
  <c r="AA130" i="23"/>
  <c r="AG130" i="23"/>
  <c r="AF105" i="23"/>
  <c r="K105" i="23"/>
  <c r="AC105" i="23"/>
  <c r="X105" i="23"/>
  <c r="S105" i="23"/>
  <c r="Z105" i="23"/>
  <c r="N105" i="23"/>
  <c r="AA105" i="23"/>
  <c r="AD105" i="23"/>
  <c r="Q105" i="23"/>
  <c r="L105" i="23"/>
  <c r="AH105" i="23"/>
  <c r="W105" i="23"/>
  <c r="Y105" i="23"/>
  <c r="T105" i="23"/>
  <c r="O105" i="23"/>
  <c r="J105" i="23"/>
  <c r="AB105" i="23"/>
  <c r="V105" i="23"/>
  <c r="P105" i="23"/>
  <c r="M105" i="23"/>
  <c r="AE105" i="23"/>
  <c r="R105" i="23"/>
  <c r="U105" i="23"/>
  <c r="O129" i="23"/>
  <c r="AE129" i="23"/>
  <c r="X129" i="23"/>
  <c r="R129" i="23"/>
  <c r="U129" i="23"/>
  <c r="AD129" i="23"/>
  <c r="S129" i="23"/>
  <c r="L129" i="23"/>
  <c r="AB129" i="23"/>
  <c r="Z129" i="23"/>
  <c r="AC129" i="23"/>
  <c r="AG129" i="23"/>
  <c r="K129" i="23"/>
  <c r="T129" i="23"/>
  <c r="M129" i="23"/>
  <c r="AA129" i="23"/>
  <c r="N129" i="23"/>
  <c r="W129" i="23"/>
  <c r="AF129" i="23"/>
  <c r="Y129" i="23"/>
  <c r="J129" i="23"/>
  <c r="P129" i="23"/>
  <c r="AH129" i="23"/>
  <c r="Q102" i="23"/>
  <c r="V102" i="23"/>
  <c r="AC102" i="23"/>
  <c r="L102" i="23"/>
  <c r="Z102" i="23"/>
  <c r="N102" i="23"/>
  <c r="AG102" i="23"/>
  <c r="K102" i="23"/>
  <c r="S102" i="23"/>
  <c r="R102" i="23"/>
  <c r="AB102" i="23"/>
  <c r="AA102" i="23"/>
  <c r="AF102" i="23"/>
  <c r="X102" i="23"/>
  <c r="AD102" i="23"/>
  <c r="T102" i="23"/>
  <c r="AH102" i="23"/>
  <c r="U102" i="23"/>
  <c r="Y102" i="23"/>
  <c r="J102" i="23"/>
  <c r="P102" i="23"/>
  <c r="M102" i="23"/>
  <c r="O102" i="23"/>
  <c r="AE102" i="23"/>
  <c r="S116" i="23"/>
  <c r="O116" i="23"/>
  <c r="J116" i="23"/>
  <c r="X116" i="23"/>
  <c r="N116" i="23"/>
  <c r="AB116" i="23"/>
  <c r="R116" i="23"/>
  <c r="AF116" i="23"/>
  <c r="AA116" i="23"/>
  <c r="AD116" i="23"/>
  <c r="AE116" i="23"/>
  <c r="AH116" i="23"/>
  <c r="AC116" i="23"/>
  <c r="T116" i="23"/>
  <c r="Z116" i="23"/>
  <c r="K116" i="23"/>
  <c r="L116" i="23"/>
  <c r="Y116" i="23"/>
  <c r="W116" i="23"/>
  <c r="U116" i="23"/>
  <c r="AG116" i="23"/>
  <c r="M116" i="23"/>
  <c r="V116" i="23"/>
  <c r="P116" i="23"/>
  <c r="J132" i="23"/>
  <c r="K132" i="23"/>
  <c r="AF132" i="23"/>
  <c r="AC132" i="23"/>
  <c r="AE132" i="23"/>
  <c r="Z132" i="23"/>
  <c r="AG132" i="23"/>
  <c r="AA132" i="23"/>
  <c r="L132" i="23"/>
  <c r="AD132" i="23"/>
  <c r="P132" i="23"/>
  <c r="Y132" i="23"/>
  <c r="V132" i="23"/>
  <c r="O132" i="23"/>
  <c r="S132" i="23"/>
  <c r="R132" i="23"/>
  <c r="M132" i="23"/>
  <c r="Q132" i="23"/>
  <c r="AH132" i="23"/>
  <c r="X132" i="23"/>
  <c r="W132" i="23"/>
  <c r="U132" i="23"/>
  <c r="N132" i="23"/>
  <c r="AB132" i="23"/>
  <c r="AG107" i="23"/>
  <c r="O107" i="23"/>
  <c r="X107" i="23"/>
  <c r="L107" i="23"/>
  <c r="AD107" i="23"/>
  <c r="AF107" i="23"/>
  <c r="K107" i="23"/>
  <c r="AC107" i="23"/>
  <c r="Q107" i="23"/>
  <c r="AB107" i="23"/>
  <c r="Z107" i="23"/>
  <c r="Y107" i="23"/>
  <c r="AA107" i="23"/>
  <c r="AH107" i="23"/>
  <c r="S107" i="23"/>
  <c r="P107" i="23"/>
  <c r="M107" i="23"/>
  <c r="U107" i="23"/>
  <c r="J107" i="23"/>
  <c r="N107" i="23"/>
  <c r="W107" i="23"/>
  <c r="R107" i="23"/>
  <c r="T107" i="23"/>
  <c r="AE107" i="23"/>
  <c r="V107" i="23"/>
  <c r="S131" i="23"/>
  <c r="AH131" i="23"/>
  <c r="L131" i="23"/>
  <c r="P131" i="23"/>
  <c r="Y131" i="23"/>
  <c r="N131" i="23"/>
  <c r="AC131" i="23"/>
  <c r="AA131" i="23"/>
  <c r="AD131" i="23"/>
  <c r="R131" i="23"/>
  <c r="Z131" i="23"/>
  <c r="T131" i="23"/>
  <c r="O131" i="23"/>
  <c r="U131" i="23"/>
  <c r="M131" i="23"/>
  <c r="AG131" i="23"/>
  <c r="AF131" i="23"/>
  <c r="AE131" i="23"/>
  <c r="K131" i="23"/>
  <c r="AB131" i="23"/>
  <c r="J131" i="23"/>
  <c r="Q131" i="23"/>
  <c r="W131" i="23"/>
  <c r="X131" i="23"/>
  <c r="K104" i="23"/>
  <c r="AA104" i="23"/>
  <c r="X104" i="23"/>
  <c r="R104" i="23"/>
  <c r="U104" i="23"/>
  <c r="N104" i="23"/>
  <c r="L104" i="23"/>
  <c r="AF104" i="23"/>
  <c r="V104" i="23"/>
  <c r="O104" i="23"/>
  <c r="AE104" i="23"/>
  <c r="AB104" i="23"/>
  <c r="Z104" i="23"/>
  <c r="AC104" i="23"/>
  <c r="AD104" i="23"/>
  <c r="S104" i="23"/>
  <c r="AH104" i="23"/>
  <c r="Q104" i="23"/>
  <c r="W104" i="23"/>
  <c r="Y104" i="23"/>
  <c r="T104" i="23"/>
  <c r="J104" i="23"/>
  <c r="M104" i="23"/>
  <c r="V117" i="23"/>
  <c r="K117" i="23"/>
  <c r="AA117" i="23"/>
  <c r="P117" i="23"/>
  <c r="L117" i="23"/>
  <c r="T117" i="23"/>
  <c r="J117" i="23"/>
  <c r="Z117" i="23"/>
  <c r="O117" i="23"/>
  <c r="AE117" i="23"/>
  <c r="X117" i="23"/>
  <c r="AB117" i="23"/>
  <c r="AD117" i="23"/>
  <c r="M117" i="23"/>
  <c r="Q117" i="23"/>
  <c r="AH117" i="23"/>
  <c r="AC117" i="23"/>
  <c r="AG117" i="23"/>
  <c r="W117" i="23"/>
  <c r="Y117" i="23"/>
  <c r="N117" i="23"/>
  <c r="AF117" i="23"/>
  <c r="R117" i="23"/>
  <c r="S117" i="23"/>
  <c r="AF126" i="23"/>
  <c r="P126" i="23"/>
  <c r="AB126" i="23"/>
  <c r="L126" i="23"/>
  <c r="N126" i="23"/>
  <c r="AG126" i="23"/>
  <c r="J126" i="23"/>
  <c r="Y126" i="23"/>
  <c r="V126" i="23"/>
  <c r="R126" i="23"/>
  <c r="X126" i="23"/>
  <c r="K126" i="23"/>
  <c r="W126" i="23"/>
  <c r="Q126" i="23"/>
  <c r="AE126" i="23"/>
  <c r="AD126" i="23"/>
  <c r="O126" i="23"/>
  <c r="S126" i="23"/>
  <c r="AA126" i="23"/>
  <c r="Z126" i="23"/>
  <c r="AC126" i="23"/>
  <c r="AH126" i="23"/>
  <c r="M126" i="23"/>
  <c r="U126" i="23"/>
  <c r="X134" i="23"/>
  <c r="N134" i="23"/>
  <c r="V134" i="23"/>
  <c r="O134" i="23"/>
  <c r="AC134" i="23"/>
  <c r="AG134" i="23"/>
  <c r="W134" i="23"/>
  <c r="AA134" i="23"/>
  <c r="L134" i="23"/>
  <c r="AE134" i="23"/>
  <c r="S134" i="23"/>
  <c r="AD134" i="23"/>
  <c r="R134" i="23"/>
  <c r="Q134" i="23"/>
  <c r="U134" i="23"/>
  <c r="AF134" i="23"/>
  <c r="AH134" i="23"/>
  <c r="J134" i="23"/>
  <c r="Z134" i="23"/>
  <c r="P134" i="23"/>
  <c r="K134" i="23"/>
  <c r="AB134" i="23"/>
  <c r="M134" i="23"/>
  <c r="K111" i="23"/>
  <c r="AA111" i="23"/>
  <c r="T111" i="23"/>
  <c r="M111" i="23"/>
  <c r="AC111" i="23"/>
  <c r="Z111" i="23"/>
  <c r="AH111" i="23"/>
  <c r="O111" i="23"/>
  <c r="AE111" i="23"/>
  <c r="X111" i="23"/>
  <c r="Q111" i="23"/>
  <c r="AG111" i="23"/>
  <c r="N111" i="23"/>
  <c r="S111" i="23"/>
  <c r="L111" i="23"/>
  <c r="W111" i="23"/>
  <c r="P111" i="23"/>
  <c r="Y111" i="23"/>
  <c r="R111" i="23"/>
  <c r="AB111" i="23"/>
  <c r="V111" i="23"/>
  <c r="AF111" i="23"/>
  <c r="J111" i="23"/>
  <c r="U111" i="23"/>
  <c r="AD111" i="23"/>
  <c r="AG133" i="23"/>
  <c r="V133" i="23"/>
  <c r="P133" i="23"/>
  <c r="S133" i="23"/>
  <c r="L133" i="23"/>
  <c r="M133" i="23"/>
  <c r="J133" i="23"/>
  <c r="Z133" i="23"/>
  <c r="X133" i="23"/>
  <c r="AA133" i="23"/>
  <c r="AB133" i="23"/>
  <c r="R133" i="23"/>
  <c r="K133" i="23"/>
  <c r="AE133" i="23"/>
  <c r="Y133" i="23"/>
  <c r="AD133" i="23"/>
  <c r="T133" i="23"/>
  <c r="AF133" i="23"/>
  <c r="N133" i="23"/>
  <c r="O133" i="23"/>
  <c r="AC133" i="23"/>
  <c r="W133" i="23"/>
  <c r="AH133" i="23"/>
  <c r="P109" i="23"/>
  <c r="AF109" i="23"/>
  <c r="Y109" i="23"/>
  <c r="V109" i="23"/>
  <c r="AE109" i="23"/>
  <c r="AH109" i="23"/>
  <c r="X109" i="23"/>
  <c r="AG109" i="23"/>
  <c r="Z109" i="23"/>
  <c r="T109" i="23"/>
  <c r="M109" i="23"/>
  <c r="AC109" i="23"/>
  <c r="AD109" i="23"/>
  <c r="K109" i="23"/>
  <c r="S109" i="23"/>
  <c r="Q109" i="23"/>
  <c r="O109" i="23"/>
  <c r="AA109" i="23"/>
  <c r="N109" i="23"/>
  <c r="L109" i="23"/>
  <c r="W109" i="23"/>
  <c r="AB109" i="23"/>
  <c r="R109" i="23"/>
  <c r="U109" i="23"/>
  <c r="J109" i="23"/>
  <c r="N114" i="23"/>
  <c r="AE114" i="23"/>
  <c r="K114" i="23"/>
  <c r="AC114" i="23"/>
  <c r="P114" i="23"/>
  <c r="AH114" i="23"/>
  <c r="S114" i="23"/>
  <c r="O114" i="23"/>
  <c r="T114" i="23"/>
  <c r="M114" i="23"/>
  <c r="Y114" i="23"/>
  <c r="R114" i="23"/>
  <c r="X114" i="23"/>
  <c r="V114" i="23"/>
  <c r="J114" i="23"/>
  <c r="AB114" i="23"/>
  <c r="AD114" i="23"/>
  <c r="U114" i="23"/>
  <c r="Z114" i="23"/>
  <c r="W114" i="23"/>
  <c r="AG114" i="23"/>
  <c r="AA114" i="23"/>
  <c r="AF114" i="23"/>
  <c r="L118" i="23"/>
  <c r="Q118" i="23"/>
  <c r="AE118" i="23"/>
  <c r="O118" i="23"/>
  <c r="M118" i="23"/>
  <c r="W118" i="23"/>
  <c r="V118" i="23"/>
  <c r="AH118" i="23"/>
  <c r="T118" i="23"/>
  <c r="Y118" i="23"/>
  <c r="J118" i="23"/>
  <c r="AG118" i="23"/>
  <c r="AA118" i="23"/>
  <c r="AF118" i="23"/>
  <c r="S118" i="23"/>
  <c r="U118" i="23"/>
  <c r="X118" i="23"/>
  <c r="Z118" i="23"/>
  <c r="N118" i="23"/>
  <c r="AD118" i="23"/>
  <c r="AB118" i="23"/>
  <c r="R118" i="23"/>
  <c r="P118" i="23"/>
  <c r="AC118" i="23"/>
  <c r="K118" i="23"/>
  <c r="P128" i="23"/>
  <c r="M128" i="23"/>
  <c r="AG128" i="23"/>
  <c r="N128" i="23"/>
  <c r="AE128" i="23"/>
  <c r="Z128" i="23"/>
  <c r="X128" i="23"/>
  <c r="Q128" i="23"/>
  <c r="K128" i="23"/>
  <c r="V128" i="23"/>
  <c r="R128" i="23"/>
  <c r="J128" i="23"/>
  <c r="AF128" i="23"/>
  <c r="AA128" i="23"/>
  <c r="W128" i="23"/>
  <c r="L128" i="23"/>
  <c r="O128" i="23"/>
  <c r="Y128" i="23"/>
  <c r="AD128" i="23"/>
  <c r="AC128" i="23"/>
  <c r="S128" i="23"/>
  <c r="AH128" i="23"/>
  <c r="AB128" i="23"/>
  <c r="S103" i="23"/>
  <c r="L103" i="23"/>
  <c r="AB103" i="23"/>
  <c r="Y103" i="23"/>
  <c r="R103" i="23"/>
  <c r="J103" i="23"/>
  <c r="K103" i="23"/>
  <c r="M103" i="23"/>
  <c r="V103" i="23"/>
  <c r="W103" i="23"/>
  <c r="P103" i="23"/>
  <c r="AF103" i="23"/>
  <c r="AC103" i="23"/>
  <c r="AH103" i="23"/>
  <c r="AA103" i="23"/>
  <c r="T103" i="23"/>
  <c r="N103" i="23"/>
  <c r="U103" i="23"/>
  <c r="X103" i="23"/>
  <c r="AD103" i="23"/>
  <c r="O103" i="23"/>
  <c r="Z103" i="23"/>
  <c r="AE103" i="23"/>
  <c r="AH202" i="23" l="1"/>
  <c r="AD202" i="23"/>
  <c r="S202" i="23"/>
  <c r="M202" i="23"/>
  <c r="X202" i="23"/>
  <c r="N202" i="23"/>
  <c r="AD79" i="23"/>
  <c r="AE87" i="23"/>
  <c r="P79" i="23"/>
  <c r="AD87" i="23"/>
  <c r="V84" i="23"/>
  <c r="L79" i="23"/>
  <c r="Y87" i="23"/>
  <c r="S79" i="23"/>
  <c r="M87" i="23"/>
  <c r="AB87" i="23"/>
  <c r="R84" i="23"/>
  <c r="N79" i="23"/>
  <c r="Z79" i="23"/>
  <c r="V87" i="23"/>
  <c r="X87" i="23"/>
  <c r="P81" i="23"/>
  <c r="P78" i="23"/>
  <c r="U78" i="23"/>
  <c r="AB78" i="23"/>
  <c r="R80" i="23"/>
  <c r="J79" i="23"/>
  <c r="U79" i="23"/>
  <c r="AA79" i="23"/>
  <c r="P85" i="23"/>
  <c r="AH87" i="23"/>
  <c r="W87" i="23"/>
  <c r="AG87" i="23"/>
  <c r="S80" i="23"/>
  <c r="AE85" i="23"/>
  <c r="M78" i="23"/>
  <c r="Y79" i="23"/>
  <c r="X79" i="23"/>
  <c r="K79" i="23"/>
  <c r="K85" i="23"/>
  <c r="AA87" i="23"/>
  <c r="AC87" i="23"/>
  <c r="K87" i="23"/>
  <c r="R83" i="23"/>
  <c r="J78" i="23"/>
  <c r="K80" i="23"/>
  <c r="W80" i="23"/>
  <c r="AG83" i="23"/>
  <c r="AD83" i="23"/>
  <c r="N85" i="23"/>
  <c r="P83" i="23"/>
  <c r="AE78" i="23"/>
  <c r="AF80" i="23"/>
  <c r="U80" i="23"/>
  <c r="K83" i="23"/>
  <c r="L83" i="23"/>
  <c r="Y85" i="23"/>
  <c r="M75" i="23"/>
  <c r="W78" i="23"/>
  <c r="L78" i="23"/>
  <c r="X78" i="23"/>
  <c r="L80" i="23"/>
  <c r="T80" i="23"/>
  <c r="P80" i="23"/>
  <c r="Z80" i="23"/>
  <c r="W85" i="23"/>
  <c r="R85" i="23"/>
  <c r="T78" i="23"/>
  <c r="Z78" i="23"/>
  <c r="AH78" i="23"/>
  <c r="AC78" i="23"/>
  <c r="AD78" i="23"/>
  <c r="O78" i="23"/>
  <c r="AH80" i="23"/>
  <c r="AE80" i="23"/>
  <c r="M80" i="23"/>
  <c r="J80" i="23"/>
  <c r="AD80" i="23"/>
  <c r="Q80" i="23"/>
  <c r="AD84" i="23"/>
  <c r="AA84" i="23"/>
  <c r="W79" i="23"/>
  <c r="R79" i="23"/>
  <c r="AC79" i="23"/>
  <c r="AH79" i="23"/>
  <c r="AE79" i="23"/>
  <c r="M79" i="23"/>
  <c r="O85" i="23"/>
  <c r="Q85" i="23"/>
  <c r="AG85" i="23"/>
  <c r="Z85" i="23"/>
  <c r="L85" i="23"/>
  <c r="S85" i="23"/>
  <c r="Z87" i="23"/>
  <c r="J87" i="23"/>
  <c r="P87" i="23"/>
  <c r="Q87" i="23"/>
  <c r="L87" i="23"/>
  <c r="O87" i="23"/>
  <c r="M39" i="23"/>
  <c r="N78" i="23"/>
  <c r="Y78" i="23"/>
  <c r="N80" i="23"/>
  <c r="T85" i="23"/>
  <c r="M85" i="23"/>
  <c r="AB85" i="23"/>
  <c r="U85" i="23"/>
  <c r="R78" i="23"/>
  <c r="S78" i="23"/>
  <c r="Q78" i="23"/>
  <c r="AF78" i="23"/>
  <c r="K78" i="23"/>
  <c r="O80" i="23"/>
  <c r="X80" i="23"/>
  <c r="AB80" i="23"/>
  <c r="AG80" i="23"/>
  <c r="AC80" i="23"/>
  <c r="K84" i="23"/>
  <c r="AE84" i="23"/>
  <c r="AG79" i="23"/>
  <c r="AF79" i="23"/>
  <c r="AB79" i="23"/>
  <c r="Q79" i="23"/>
  <c r="O79" i="23"/>
  <c r="AD85" i="23"/>
  <c r="AC85" i="23"/>
  <c r="AH85" i="23"/>
  <c r="J85" i="23"/>
  <c r="AF87" i="23"/>
  <c r="T87" i="23"/>
  <c r="N87" i="23"/>
  <c r="U87" i="23"/>
  <c r="R87" i="23"/>
  <c r="AD81" i="23"/>
  <c r="L81" i="23"/>
  <c r="M81" i="23"/>
  <c r="N81" i="23"/>
  <c r="U83" i="23"/>
  <c r="AA83" i="23"/>
  <c r="N83" i="23"/>
  <c r="J81" i="23"/>
  <c r="AE83" i="23"/>
  <c r="S83" i="23"/>
  <c r="O83" i="23"/>
  <c r="AH81" i="23"/>
  <c r="AE81" i="23"/>
  <c r="AA81" i="23"/>
  <c r="T81" i="23"/>
  <c r="W81" i="23"/>
  <c r="AC81" i="23"/>
  <c r="Z81" i="23"/>
  <c r="V83" i="23"/>
  <c r="AH83" i="23"/>
  <c r="T83" i="23"/>
  <c r="Z83" i="23"/>
  <c r="AC83" i="23"/>
  <c r="Q83" i="23"/>
  <c r="K81" i="23"/>
  <c r="X81" i="23"/>
  <c r="Y81" i="23"/>
  <c r="S81" i="23"/>
  <c r="O81" i="23"/>
  <c r="Q81" i="23"/>
  <c r="AF81" i="23"/>
  <c r="AB81" i="23"/>
  <c r="V81" i="23"/>
  <c r="W83" i="23"/>
  <c r="M83" i="23"/>
  <c r="Y83" i="23"/>
  <c r="X83" i="23"/>
  <c r="AB84" i="23"/>
  <c r="N84" i="23"/>
  <c r="Y84" i="23"/>
  <c r="W84" i="23"/>
  <c r="M84" i="23"/>
  <c r="T84" i="23"/>
  <c r="K40" i="23"/>
  <c r="R36" i="23"/>
  <c r="Z34" i="23"/>
  <c r="R32" i="23"/>
  <c r="AH30" i="23"/>
  <c r="U84" i="23"/>
  <c r="AG84" i="23"/>
  <c r="AH84" i="23"/>
  <c r="AC84" i="23"/>
  <c r="J84" i="23"/>
  <c r="S84" i="23"/>
  <c r="U37" i="23"/>
  <c r="M35" i="23"/>
  <c r="Z73" i="23"/>
  <c r="J71" i="23"/>
  <c r="AF69" i="23"/>
  <c r="Q67" i="23"/>
  <c r="AC65" i="23"/>
  <c r="O84" i="23"/>
  <c r="X84" i="23"/>
  <c r="P84" i="23"/>
  <c r="Z84" i="23"/>
  <c r="AF88" i="23"/>
  <c r="K88" i="23"/>
  <c r="J88" i="23"/>
  <c r="AG88" i="23"/>
  <c r="U88" i="23"/>
  <c r="Y88" i="23"/>
  <c r="W88" i="23"/>
  <c r="V88" i="23"/>
  <c r="Z88" i="23"/>
  <c r="S88" i="23"/>
  <c r="Q88" i="23"/>
  <c r="R88" i="23"/>
  <c r="AE88" i="23"/>
  <c r="O88" i="23"/>
  <c r="AD88" i="23"/>
  <c r="AA88" i="23"/>
  <c r="AB88" i="23"/>
  <c r="P88" i="23"/>
  <c r="T88" i="23"/>
  <c r="M88" i="23"/>
  <c r="AC88" i="23"/>
  <c r="AH88" i="23"/>
  <c r="N88" i="23"/>
  <c r="L88" i="23"/>
  <c r="X88" i="23"/>
  <c r="P77" i="23"/>
  <c r="AF77" i="23"/>
  <c r="AD77" i="23"/>
  <c r="Z77" i="23"/>
  <c r="K77" i="23"/>
  <c r="M77" i="23"/>
  <c r="T77" i="23"/>
  <c r="N77" i="23"/>
  <c r="J77" i="23"/>
  <c r="AE77" i="23"/>
  <c r="AG77" i="23"/>
  <c r="AA77" i="23"/>
  <c r="AB77" i="23"/>
  <c r="U77" i="23"/>
  <c r="AH77" i="23"/>
  <c r="L77" i="23"/>
  <c r="AC77" i="23"/>
  <c r="S77" i="23"/>
  <c r="R77" i="23"/>
  <c r="Y77" i="23"/>
  <c r="X77" i="23"/>
  <c r="O77" i="23"/>
  <c r="W77" i="23"/>
  <c r="AA82" i="23"/>
  <c r="R82" i="23"/>
  <c r="T82" i="23"/>
  <c r="AE82" i="23"/>
  <c r="X82" i="23"/>
  <c r="AH82" i="23"/>
  <c r="AC82" i="23"/>
  <c r="S82" i="23"/>
  <c r="Q82" i="23"/>
  <c r="M82" i="23"/>
  <c r="K82" i="23"/>
  <c r="Y82" i="23"/>
  <c r="J82" i="23"/>
  <c r="Z82" i="23"/>
  <c r="V82" i="23"/>
  <c r="AD82" i="23"/>
  <c r="AF82" i="23"/>
  <c r="P82" i="23"/>
  <c r="O82" i="23"/>
  <c r="AB82" i="23"/>
  <c r="U82" i="23"/>
  <c r="W82" i="23"/>
  <c r="N82" i="23"/>
  <c r="L82" i="23"/>
  <c r="Y86" i="23"/>
  <c r="L86" i="23"/>
  <c r="AD86" i="23"/>
  <c r="P86" i="23"/>
  <c r="AG86" i="23"/>
  <c r="AF86" i="23"/>
  <c r="Q86" i="23"/>
  <c r="AB86" i="23"/>
  <c r="T86" i="23"/>
  <c r="X86" i="23"/>
  <c r="U86" i="23"/>
  <c r="AH86" i="23"/>
  <c r="Z86" i="23"/>
  <c r="O86" i="23"/>
  <c r="M86" i="23"/>
  <c r="V86" i="23"/>
  <c r="R86" i="23"/>
  <c r="S86" i="23"/>
  <c r="AE86" i="23"/>
  <c r="AA86" i="23"/>
  <c r="W86" i="23"/>
  <c r="J86" i="23"/>
  <c r="N86" i="23"/>
  <c r="AC86" i="23"/>
  <c r="K86" i="23"/>
  <c r="C40" i="10"/>
  <c r="C39" i="10"/>
  <c r="C38" i="10"/>
  <c r="C37" i="10"/>
  <c r="C36" i="10"/>
  <c r="C35" i="10"/>
  <c r="C34" i="10"/>
  <c r="C33" i="10"/>
  <c r="C32" i="10"/>
  <c r="C31" i="10"/>
  <c r="C30" i="10"/>
  <c r="C29" i="10"/>
  <c r="C28" i="10"/>
  <c r="C27" i="10"/>
  <c r="C26" i="10"/>
  <c r="C15" i="10"/>
  <c r="C14" i="10"/>
  <c r="I511" i="24"/>
  <c r="I510" i="24"/>
  <c r="I509" i="24"/>
  <c r="I508" i="24"/>
  <c r="AK507" i="24"/>
  <c r="AJ507" i="24"/>
  <c r="I507" i="24"/>
  <c r="I512" i="24" s="1"/>
  <c r="AK506" i="24"/>
  <c r="AJ506" i="24"/>
  <c r="AK505" i="24"/>
  <c r="AJ505" i="24"/>
  <c r="AK504" i="24"/>
  <c r="AJ504" i="24"/>
  <c r="AK503" i="24"/>
  <c r="AJ503" i="24"/>
  <c r="AK502" i="24"/>
  <c r="AJ502" i="24"/>
  <c r="AK501" i="24"/>
  <c r="AJ501" i="24"/>
  <c r="AK500" i="24"/>
  <c r="AJ500" i="24"/>
  <c r="AK499" i="24"/>
  <c r="AJ499" i="24"/>
  <c r="AK498" i="24"/>
  <c r="AJ498" i="24"/>
  <c r="AK497" i="24"/>
  <c r="AJ497" i="24"/>
  <c r="AK496" i="24"/>
  <c r="AJ496" i="24"/>
  <c r="AK495" i="24"/>
  <c r="AJ495" i="24"/>
  <c r="AK494" i="24"/>
  <c r="AJ494" i="24"/>
  <c r="AK493" i="24"/>
  <c r="AJ493" i="24"/>
  <c r="AK492" i="24"/>
  <c r="AJ492" i="24"/>
  <c r="AK491" i="24"/>
  <c r="AJ491" i="24"/>
  <c r="AK490" i="24"/>
  <c r="AJ490" i="24"/>
  <c r="AK489" i="24"/>
  <c r="AJ489" i="24"/>
  <c r="AK488" i="24"/>
  <c r="AJ488" i="24"/>
  <c r="AK487" i="24"/>
  <c r="AJ487" i="24"/>
  <c r="AK486" i="24"/>
  <c r="AJ486" i="24"/>
  <c r="AK485" i="24"/>
  <c r="AJ485" i="24"/>
  <c r="AK484" i="24"/>
  <c r="AJ484" i="24"/>
  <c r="AK483" i="24"/>
  <c r="AJ483" i="24"/>
  <c r="AK482" i="24"/>
  <c r="AJ482" i="24"/>
  <c r="AK481" i="24"/>
  <c r="AJ481" i="24"/>
  <c r="AK480" i="24"/>
  <c r="AJ480" i="24"/>
  <c r="AK479" i="24"/>
  <c r="AJ479" i="24"/>
  <c r="AK478" i="24"/>
  <c r="AJ478" i="24"/>
  <c r="AK477" i="24"/>
  <c r="AJ477" i="24"/>
  <c r="AK476" i="24"/>
  <c r="AJ476" i="24"/>
  <c r="AK475" i="24"/>
  <c r="AJ475" i="24"/>
  <c r="AK474" i="24"/>
  <c r="AJ474" i="24"/>
  <c r="AK473" i="24"/>
  <c r="AJ473" i="24"/>
  <c r="AK472" i="24"/>
  <c r="AJ472" i="24"/>
  <c r="AK471" i="24"/>
  <c r="AJ471" i="24"/>
  <c r="AK470" i="24"/>
  <c r="AJ470" i="24"/>
  <c r="AK469" i="24"/>
  <c r="AJ469" i="24"/>
  <c r="AK468" i="24"/>
  <c r="AJ468" i="24"/>
  <c r="AK467" i="24"/>
  <c r="AJ467" i="24"/>
  <c r="AK466" i="24"/>
  <c r="AJ466" i="24"/>
  <c r="AK465" i="24"/>
  <c r="AJ465" i="24"/>
  <c r="AK464" i="24"/>
  <c r="AJ464" i="24"/>
  <c r="AK463" i="24"/>
  <c r="AJ463" i="24"/>
  <c r="AK462" i="24"/>
  <c r="AJ462" i="24"/>
  <c r="AK461" i="24"/>
  <c r="AJ461" i="24"/>
  <c r="AK460" i="24"/>
  <c r="AJ460" i="24"/>
  <c r="AK459" i="24"/>
  <c r="AJ459" i="24"/>
  <c r="AK458" i="24"/>
  <c r="AJ458" i="24"/>
  <c r="AK457" i="24"/>
  <c r="AJ457" i="24"/>
  <c r="AK456" i="24"/>
  <c r="AJ456" i="24"/>
  <c r="AK455" i="24"/>
  <c r="AJ455" i="24"/>
  <c r="AK454" i="24"/>
  <c r="AJ454" i="24"/>
  <c r="AK453" i="24"/>
  <c r="AJ453" i="24"/>
  <c r="AK452" i="24"/>
  <c r="AJ452" i="24"/>
  <c r="AK451" i="24"/>
  <c r="AJ451" i="24"/>
  <c r="AK450" i="24"/>
  <c r="AJ450" i="24"/>
  <c r="AK449" i="24"/>
  <c r="AJ449" i="24"/>
  <c r="AK448" i="24"/>
  <c r="AJ448" i="24"/>
  <c r="AK447" i="24"/>
  <c r="AJ447" i="24"/>
  <c r="AK446" i="24"/>
  <c r="AJ446" i="24"/>
  <c r="AK445" i="24"/>
  <c r="AJ445" i="24"/>
  <c r="AK444" i="24"/>
  <c r="AJ444" i="24"/>
  <c r="AK443" i="24"/>
  <c r="AJ443" i="24"/>
  <c r="AK442" i="24"/>
  <c r="AJ442" i="24"/>
  <c r="AK441" i="24"/>
  <c r="AJ441" i="24"/>
  <c r="AK440" i="24"/>
  <c r="AJ440" i="24"/>
  <c r="AK439" i="24"/>
  <c r="AJ439" i="24"/>
  <c r="AK438" i="24"/>
  <c r="AJ438" i="24"/>
  <c r="AK437" i="24"/>
  <c r="AJ437" i="24"/>
  <c r="AK436" i="24"/>
  <c r="AJ436" i="24"/>
  <c r="AK435" i="24"/>
  <c r="AJ435" i="24"/>
  <c r="AK434" i="24"/>
  <c r="AJ434" i="24"/>
  <c r="AK433" i="24"/>
  <c r="AJ433" i="24"/>
  <c r="AK432" i="24"/>
  <c r="AJ432" i="24"/>
  <c r="AK431" i="24"/>
  <c r="AJ431" i="24"/>
  <c r="AK430" i="24"/>
  <c r="AJ430" i="24"/>
  <c r="AK429" i="24"/>
  <c r="AJ429" i="24"/>
  <c r="AK428" i="24"/>
  <c r="AJ428" i="24"/>
  <c r="AK427" i="24"/>
  <c r="AJ427" i="24"/>
  <c r="AK426" i="24"/>
  <c r="AJ426" i="24"/>
  <c r="AK425" i="24"/>
  <c r="AJ425" i="24"/>
  <c r="AK424" i="24"/>
  <c r="AJ424" i="24"/>
  <c r="AK423" i="24"/>
  <c r="AJ423" i="24"/>
  <c r="AK422" i="24"/>
  <c r="AJ422" i="24"/>
  <c r="AK421" i="24"/>
  <c r="AJ421" i="24"/>
  <c r="AK420" i="24"/>
  <c r="AJ420" i="24"/>
  <c r="AK419" i="24"/>
  <c r="AJ419" i="24"/>
  <c r="AK418" i="24"/>
  <c r="AJ418" i="24"/>
  <c r="AK417" i="24"/>
  <c r="AJ417" i="24"/>
  <c r="AK416" i="24"/>
  <c r="AJ416" i="24"/>
  <c r="AK415" i="24"/>
  <c r="AJ415" i="24"/>
  <c r="AK414" i="24"/>
  <c r="AJ414" i="24"/>
  <c r="AK413" i="24"/>
  <c r="AJ413" i="24"/>
  <c r="AK412" i="24"/>
  <c r="AJ412" i="24"/>
  <c r="AK411" i="24"/>
  <c r="AJ411" i="24"/>
  <c r="AK410" i="24"/>
  <c r="AJ410" i="24"/>
  <c r="AK409" i="24"/>
  <c r="AJ409" i="24"/>
  <c r="AK408" i="24"/>
  <c r="AJ408" i="24"/>
  <c r="AK407" i="24"/>
  <c r="AJ407" i="24"/>
  <c r="AK406" i="24"/>
  <c r="AJ406" i="24"/>
  <c r="AK405" i="24"/>
  <c r="AJ405" i="24"/>
  <c r="AK404" i="24"/>
  <c r="AJ404" i="24"/>
  <c r="AK403" i="24"/>
  <c r="AJ403" i="24"/>
  <c r="AK402" i="24"/>
  <c r="AJ402" i="24"/>
  <c r="AK401" i="24"/>
  <c r="AJ401" i="24"/>
  <c r="AK400" i="24"/>
  <c r="AJ400" i="24"/>
  <c r="AK399" i="24"/>
  <c r="AJ399" i="24"/>
  <c r="AK398" i="24"/>
  <c r="AJ398" i="24"/>
  <c r="AK397" i="24"/>
  <c r="AJ397" i="24"/>
  <c r="AK396" i="24"/>
  <c r="AJ396" i="24"/>
  <c r="AK395" i="24"/>
  <c r="AJ395" i="24"/>
  <c r="AK394" i="24"/>
  <c r="AJ394" i="24"/>
  <c r="AK393" i="24"/>
  <c r="AJ393" i="24"/>
  <c r="AK392" i="24"/>
  <c r="AJ392" i="24"/>
  <c r="AK391" i="24"/>
  <c r="AJ391" i="24"/>
  <c r="AK390" i="24"/>
  <c r="AJ390" i="24"/>
  <c r="AK389" i="24"/>
  <c r="AJ389" i="24"/>
  <c r="AK388" i="24"/>
  <c r="AJ388" i="24"/>
  <c r="AK387" i="24"/>
  <c r="AJ387" i="24"/>
  <c r="AK386" i="24"/>
  <c r="AJ386" i="24"/>
  <c r="AK385" i="24"/>
  <c r="AJ385" i="24"/>
  <c r="AK384" i="24"/>
  <c r="AJ384" i="24"/>
  <c r="AK383" i="24"/>
  <c r="AJ383" i="24"/>
  <c r="AK382" i="24"/>
  <c r="AJ382" i="24"/>
  <c r="AK381" i="24"/>
  <c r="AJ381" i="24"/>
  <c r="AK380" i="24"/>
  <c r="AJ380" i="24"/>
  <c r="AK379" i="24"/>
  <c r="AJ379" i="24"/>
  <c r="AK378" i="24"/>
  <c r="AJ378" i="24"/>
  <c r="AK377" i="24"/>
  <c r="AJ377" i="24"/>
  <c r="AK376" i="24"/>
  <c r="AJ376" i="24"/>
  <c r="AK375" i="24"/>
  <c r="AJ375" i="24"/>
  <c r="AK374" i="24"/>
  <c r="AJ374" i="24"/>
  <c r="AK373" i="24"/>
  <c r="AJ373" i="24"/>
  <c r="AK372" i="24"/>
  <c r="AJ372" i="24"/>
  <c r="AK371" i="24"/>
  <c r="AJ371" i="24"/>
  <c r="AK370" i="24"/>
  <c r="AJ370" i="24"/>
  <c r="AK369" i="24"/>
  <c r="AJ369" i="24"/>
  <c r="AK368" i="24"/>
  <c r="AJ368" i="24"/>
  <c r="AK367" i="24"/>
  <c r="AJ367" i="24"/>
  <c r="AK366" i="24"/>
  <c r="AJ366" i="24"/>
  <c r="AK365" i="24"/>
  <c r="AJ365" i="24"/>
  <c r="AK364" i="24"/>
  <c r="AJ364" i="24"/>
  <c r="AK363" i="24"/>
  <c r="AJ363" i="24"/>
  <c r="AK362" i="24"/>
  <c r="AJ362" i="24"/>
  <c r="AK361" i="24"/>
  <c r="AJ361" i="24"/>
  <c r="AK360" i="24"/>
  <c r="AJ360" i="24"/>
  <c r="AK359" i="24"/>
  <c r="AJ359" i="24"/>
  <c r="AK358" i="24"/>
  <c r="AJ358" i="24"/>
  <c r="AK357" i="24"/>
  <c r="AJ357" i="24"/>
  <c r="AK356" i="24"/>
  <c r="AJ356" i="24"/>
  <c r="AK355" i="24"/>
  <c r="AJ355" i="24"/>
  <c r="AK354" i="24"/>
  <c r="AJ354" i="24"/>
  <c r="AK353" i="24"/>
  <c r="AJ353" i="24"/>
  <c r="AK352" i="24"/>
  <c r="AJ352" i="24"/>
  <c r="AK351" i="24"/>
  <c r="AJ351" i="24"/>
  <c r="AK350" i="24"/>
  <c r="AJ350" i="24"/>
  <c r="AK349" i="24"/>
  <c r="AJ349" i="24"/>
  <c r="AK348" i="24"/>
  <c r="AJ348" i="24"/>
  <c r="AK347" i="24"/>
  <c r="AJ347" i="24"/>
  <c r="AK346" i="24"/>
  <c r="AJ346" i="24"/>
  <c r="AK345" i="24"/>
  <c r="AJ345" i="24"/>
  <c r="AK344" i="24"/>
  <c r="AJ344" i="24"/>
  <c r="AK343" i="24"/>
  <c r="AJ343" i="24"/>
  <c r="AK342" i="24"/>
  <c r="AJ342" i="24"/>
  <c r="AK341" i="24"/>
  <c r="AJ341" i="24"/>
  <c r="AK340" i="24"/>
  <c r="AJ340" i="24"/>
  <c r="AK339" i="24"/>
  <c r="AJ339" i="24"/>
  <c r="AK338" i="24"/>
  <c r="AJ338" i="24"/>
  <c r="AK337" i="24"/>
  <c r="AJ337" i="24"/>
  <c r="AK336" i="24"/>
  <c r="AJ336" i="24"/>
  <c r="AK335" i="24"/>
  <c r="AJ335" i="24"/>
  <c r="AK334" i="24"/>
  <c r="AJ334" i="24"/>
  <c r="AK333" i="24"/>
  <c r="AJ333" i="24"/>
  <c r="AK332" i="24"/>
  <c r="AJ332" i="24"/>
  <c r="AK331" i="24"/>
  <c r="AJ331" i="24"/>
  <c r="AK330" i="24"/>
  <c r="AJ330" i="24"/>
  <c r="AK329" i="24"/>
  <c r="AJ329" i="24"/>
  <c r="AK328" i="24"/>
  <c r="AJ328" i="24"/>
  <c r="AK327" i="24"/>
  <c r="AJ327" i="24"/>
  <c r="AK326" i="24"/>
  <c r="AJ326" i="24"/>
  <c r="AK325" i="24"/>
  <c r="AJ325" i="24"/>
  <c r="AK324" i="24"/>
  <c r="AJ324" i="24"/>
  <c r="AK323" i="24"/>
  <c r="AJ323" i="24"/>
  <c r="AK322" i="24"/>
  <c r="AJ322" i="24"/>
  <c r="AK321" i="24"/>
  <c r="AJ321" i="24"/>
  <c r="AK320" i="24"/>
  <c r="AJ320" i="24"/>
  <c r="AK319" i="24"/>
  <c r="AJ319" i="24"/>
  <c r="AK318" i="24"/>
  <c r="AJ318" i="24"/>
  <c r="AK317" i="24"/>
  <c r="AJ317" i="24"/>
  <c r="AK316" i="24"/>
  <c r="AJ316" i="24"/>
  <c r="AK315" i="24"/>
  <c r="AJ315" i="24"/>
  <c r="AK314" i="24"/>
  <c r="AJ314" i="24"/>
  <c r="AK313" i="24"/>
  <c r="AJ313" i="24"/>
  <c r="AK312" i="24"/>
  <c r="AJ312" i="24"/>
  <c r="AK311" i="24"/>
  <c r="AJ311" i="24"/>
  <c r="AK310" i="24"/>
  <c r="AJ310" i="24"/>
  <c r="AK309" i="24"/>
  <c r="AJ309" i="24"/>
  <c r="AK308" i="24"/>
  <c r="AJ308" i="24"/>
  <c r="AK307" i="24"/>
  <c r="AJ307" i="24"/>
  <c r="AK306" i="24"/>
  <c r="AJ306" i="24"/>
  <c r="AK305" i="24"/>
  <c r="AJ305" i="24"/>
  <c r="AK304" i="24"/>
  <c r="AJ304" i="24"/>
  <c r="AK303" i="24"/>
  <c r="AJ303" i="24"/>
  <c r="AK302" i="24"/>
  <c r="AJ302" i="24"/>
  <c r="AK301" i="24"/>
  <c r="AJ301" i="24"/>
  <c r="AK300" i="24"/>
  <c r="AJ300" i="24"/>
  <c r="AK299" i="24"/>
  <c r="AJ299" i="24"/>
  <c r="AK298" i="24"/>
  <c r="AJ298" i="24"/>
  <c r="AK297" i="24"/>
  <c r="AJ297" i="24"/>
  <c r="AK296" i="24"/>
  <c r="AJ296" i="24"/>
  <c r="AK295" i="24"/>
  <c r="AJ295" i="24"/>
  <c r="AK294" i="24"/>
  <c r="AJ294" i="24"/>
  <c r="AK293" i="24"/>
  <c r="AJ293" i="24"/>
  <c r="AK292" i="24"/>
  <c r="AJ292" i="24"/>
  <c r="AK291" i="24"/>
  <c r="AJ291" i="24"/>
  <c r="AK290" i="24"/>
  <c r="AJ290" i="24"/>
  <c r="AK289" i="24"/>
  <c r="AJ289" i="24"/>
  <c r="AK288" i="24"/>
  <c r="AJ288" i="24"/>
  <c r="AK287" i="24"/>
  <c r="AJ287" i="24"/>
  <c r="AK286" i="24"/>
  <c r="AJ286" i="24"/>
  <c r="AK285" i="24"/>
  <c r="AJ285" i="24"/>
  <c r="AK284" i="24"/>
  <c r="AJ284" i="24"/>
  <c r="AK283" i="24"/>
  <c r="AJ283" i="24"/>
  <c r="AK282" i="24"/>
  <c r="AJ282" i="24"/>
  <c r="AK281" i="24"/>
  <c r="AJ281" i="24"/>
  <c r="AK280" i="24"/>
  <c r="AJ280" i="24"/>
  <c r="AK279" i="24"/>
  <c r="AJ279" i="24"/>
  <c r="AK278" i="24"/>
  <c r="AJ278" i="24"/>
  <c r="AK277" i="24"/>
  <c r="AJ277" i="24"/>
  <c r="AK276" i="24"/>
  <c r="AJ276" i="24"/>
  <c r="AK275" i="24"/>
  <c r="AJ275" i="24"/>
  <c r="AK274" i="24"/>
  <c r="AJ274" i="24"/>
  <c r="AK273" i="24"/>
  <c r="AJ273" i="24"/>
  <c r="AK272" i="24"/>
  <c r="AJ272" i="24"/>
  <c r="AK271" i="24"/>
  <c r="AJ271" i="24"/>
  <c r="AK270" i="24"/>
  <c r="AJ270" i="24"/>
  <c r="AK269" i="24"/>
  <c r="AJ269" i="24"/>
  <c r="AK268" i="24"/>
  <c r="AJ268" i="24"/>
  <c r="AK267" i="24"/>
  <c r="AJ267" i="24"/>
  <c r="AK266" i="24"/>
  <c r="AJ266" i="24"/>
  <c r="AK265" i="24"/>
  <c r="AJ265" i="24"/>
  <c r="AK264" i="24"/>
  <c r="AJ264" i="24"/>
  <c r="AK263" i="24"/>
  <c r="AJ263" i="24"/>
  <c r="AK262" i="24"/>
  <c r="AJ262" i="24"/>
  <c r="AK261" i="24"/>
  <c r="AJ261" i="24"/>
  <c r="AK260" i="24"/>
  <c r="AJ260" i="24"/>
  <c r="AK259" i="24"/>
  <c r="AJ259" i="24"/>
  <c r="AK258" i="24"/>
  <c r="AJ258" i="24"/>
  <c r="AK257" i="24"/>
  <c r="AJ257" i="24"/>
  <c r="AK256" i="24"/>
  <c r="AJ256" i="24"/>
  <c r="AK255" i="24"/>
  <c r="AJ255" i="24"/>
  <c r="AK254" i="24"/>
  <c r="AJ254" i="24"/>
  <c r="AK253" i="24"/>
  <c r="AJ253" i="24"/>
  <c r="AK252" i="24"/>
  <c r="AJ252" i="24"/>
  <c r="AK251" i="24"/>
  <c r="AJ251" i="24"/>
  <c r="AK250" i="24"/>
  <c r="AJ250" i="24"/>
  <c r="AK249" i="24"/>
  <c r="AJ249" i="24"/>
  <c r="AK248" i="24"/>
  <c r="AJ248" i="24"/>
  <c r="AK247" i="24"/>
  <c r="AJ247" i="24"/>
  <c r="AK246" i="24"/>
  <c r="AJ246" i="24"/>
  <c r="AK245" i="24"/>
  <c r="AJ245" i="24"/>
  <c r="AK244" i="24"/>
  <c r="AJ244" i="24"/>
  <c r="AK243" i="24"/>
  <c r="AJ243" i="24"/>
  <c r="AK242" i="24"/>
  <c r="AJ242" i="24"/>
  <c r="AK241" i="24"/>
  <c r="AJ241" i="24"/>
  <c r="AK240" i="24"/>
  <c r="AJ240" i="24"/>
  <c r="AK239" i="24"/>
  <c r="AJ239" i="24"/>
  <c r="AK238" i="24"/>
  <c r="AJ238" i="24"/>
  <c r="AK237" i="24"/>
  <c r="AJ237" i="24"/>
  <c r="AK236" i="24"/>
  <c r="AJ236" i="24"/>
  <c r="AK235" i="24"/>
  <c r="AJ235" i="24"/>
  <c r="AK234" i="24"/>
  <c r="AJ234" i="24"/>
  <c r="AK233" i="24"/>
  <c r="AJ233" i="24"/>
  <c r="AK232" i="24"/>
  <c r="AJ232" i="24"/>
  <c r="AK231" i="24"/>
  <c r="AJ231" i="24"/>
  <c r="AK230" i="24"/>
  <c r="AJ230" i="24"/>
  <c r="AK229" i="24"/>
  <c r="AJ229" i="24"/>
  <c r="AK228" i="24"/>
  <c r="AJ228" i="24"/>
  <c r="AK227" i="24"/>
  <c r="AJ227" i="24"/>
  <c r="AK226" i="24"/>
  <c r="AJ226" i="24"/>
  <c r="AK225" i="24"/>
  <c r="AJ225" i="24"/>
  <c r="AK224" i="24"/>
  <c r="AJ224" i="24"/>
  <c r="AK223" i="24"/>
  <c r="AJ223" i="24"/>
  <c r="AK222" i="24"/>
  <c r="AJ222" i="24"/>
  <c r="AK221" i="24"/>
  <c r="AJ221" i="24"/>
  <c r="AK220" i="24"/>
  <c r="AJ220" i="24"/>
  <c r="AK219" i="24"/>
  <c r="AJ219" i="24"/>
  <c r="AK218" i="24"/>
  <c r="AJ218" i="24"/>
  <c r="AK217" i="24"/>
  <c r="AJ217" i="24"/>
  <c r="AK216" i="24"/>
  <c r="AJ216" i="24"/>
  <c r="AK215" i="24"/>
  <c r="AJ215" i="24"/>
  <c r="AK214" i="24"/>
  <c r="AJ214" i="24"/>
  <c r="AK213" i="24"/>
  <c r="AJ213" i="24"/>
  <c r="AK212" i="24"/>
  <c r="AJ212" i="24"/>
  <c r="AK211" i="24"/>
  <c r="AJ211" i="24"/>
  <c r="AK210" i="24"/>
  <c r="AJ210" i="24"/>
  <c r="AK209" i="24"/>
  <c r="AJ209" i="24"/>
  <c r="AK208" i="24"/>
  <c r="AJ208" i="24"/>
  <c r="AK207" i="24"/>
  <c r="AJ207" i="24"/>
  <c r="AK206" i="24"/>
  <c r="AJ206" i="24"/>
  <c r="AK205" i="24"/>
  <c r="AJ205" i="24"/>
  <c r="AK204" i="24"/>
  <c r="AJ204" i="24"/>
  <c r="AK203" i="24"/>
  <c r="AJ203" i="24"/>
  <c r="AK202" i="24"/>
  <c r="AJ202" i="24"/>
  <c r="AK201" i="24"/>
  <c r="AJ201" i="24"/>
  <c r="AK200" i="24"/>
  <c r="AJ200" i="24"/>
  <c r="AK199" i="24"/>
  <c r="AJ199" i="24"/>
  <c r="AK198" i="24"/>
  <c r="AJ198" i="24"/>
  <c r="AK197" i="24"/>
  <c r="AJ197" i="24"/>
  <c r="AK196" i="24"/>
  <c r="AJ196" i="24"/>
  <c r="AK195" i="24"/>
  <c r="AJ195" i="24"/>
  <c r="AK194" i="24"/>
  <c r="AJ194" i="24"/>
  <c r="AK193" i="24"/>
  <c r="AJ193" i="24"/>
  <c r="AK192" i="24"/>
  <c r="AJ192" i="24"/>
  <c r="AK191" i="24"/>
  <c r="AJ191" i="24"/>
  <c r="AK190" i="24"/>
  <c r="AJ190" i="24"/>
  <c r="AK189" i="24"/>
  <c r="AJ189" i="24"/>
  <c r="AK188" i="24"/>
  <c r="AJ188" i="24"/>
  <c r="AK187" i="24"/>
  <c r="AJ187" i="24"/>
  <c r="AK186" i="24"/>
  <c r="AJ186" i="24"/>
  <c r="AK185" i="24"/>
  <c r="AJ185" i="24"/>
  <c r="AK184" i="24"/>
  <c r="AJ184" i="24"/>
  <c r="AK183" i="24"/>
  <c r="AJ183" i="24"/>
  <c r="AK182" i="24"/>
  <c r="AJ182" i="24"/>
  <c r="AK181" i="24"/>
  <c r="AJ181" i="24"/>
  <c r="AK180" i="24"/>
  <c r="AJ180" i="24"/>
  <c r="AK179" i="24"/>
  <c r="AJ179" i="24"/>
  <c r="AK178" i="24"/>
  <c r="AJ178" i="24"/>
  <c r="AK177" i="24"/>
  <c r="AJ177" i="24"/>
  <c r="AK176" i="24"/>
  <c r="AJ176" i="24"/>
  <c r="AK175" i="24"/>
  <c r="AJ175" i="24"/>
  <c r="AK174" i="24"/>
  <c r="AJ174" i="24"/>
  <c r="AK173" i="24"/>
  <c r="AJ173" i="24"/>
  <c r="AK172" i="24"/>
  <c r="AJ172" i="24"/>
  <c r="AK171" i="24"/>
  <c r="AJ171" i="24"/>
  <c r="AK170" i="24"/>
  <c r="AJ170" i="24"/>
  <c r="AK169" i="24"/>
  <c r="AJ169" i="24"/>
  <c r="AK168" i="24"/>
  <c r="AJ168" i="24"/>
  <c r="AK167" i="24"/>
  <c r="AJ167" i="24"/>
  <c r="AK166" i="24"/>
  <c r="AJ166" i="24"/>
  <c r="AK165" i="24"/>
  <c r="AJ165" i="24"/>
  <c r="AK164" i="24"/>
  <c r="AJ164" i="24"/>
  <c r="AK163" i="24"/>
  <c r="AJ163" i="24"/>
  <c r="AK162" i="24"/>
  <c r="AJ162" i="24"/>
  <c r="AK161" i="24"/>
  <c r="AJ161" i="24"/>
  <c r="AK160" i="24"/>
  <c r="AJ160" i="24"/>
  <c r="AK159" i="24"/>
  <c r="AJ159" i="24"/>
  <c r="AK158" i="24"/>
  <c r="AJ158" i="24"/>
  <c r="AK157" i="24"/>
  <c r="AJ157" i="24"/>
  <c r="AK156" i="24"/>
  <c r="AJ156" i="24"/>
  <c r="AK155" i="24"/>
  <c r="AJ155" i="24"/>
  <c r="AK154" i="24"/>
  <c r="AJ154" i="24"/>
  <c r="AK153" i="24"/>
  <c r="AJ153" i="24"/>
  <c r="AK152" i="24"/>
  <c r="AJ152" i="24"/>
  <c r="AK151" i="24"/>
  <c r="AJ151" i="24"/>
  <c r="AK150" i="24"/>
  <c r="AJ150" i="24"/>
  <c r="AK149" i="24"/>
  <c r="AJ149" i="24"/>
  <c r="AK148" i="24"/>
  <c r="AJ148" i="24"/>
  <c r="AK147" i="24"/>
  <c r="AJ147" i="24"/>
  <c r="AK146" i="24"/>
  <c r="AJ146" i="24"/>
  <c r="AK145" i="24"/>
  <c r="AJ145" i="24"/>
  <c r="AK144" i="24"/>
  <c r="AJ144" i="24"/>
  <c r="AK143" i="24"/>
  <c r="AJ143" i="24"/>
  <c r="AK142" i="24"/>
  <c r="AJ142" i="24"/>
  <c r="AK141" i="24"/>
  <c r="AJ141" i="24"/>
  <c r="AK140" i="24"/>
  <c r="AJ140" i="24"/>
  <c r="AK139" i="24"/>
  <c r="AJ139" i="24"/>
  <c r="AK138" i="24"/>
  <c r="AJ138" i="24"/>
  <c r="AK137" i="24"/>
  <c r="AJ137" i="24"/>
  <c r="AK136" i="24"/>
  <c r="AJ136" i="24"/>
  <c r="AK135" i="24"/>
  <c r="AJ135" i="24"/>
  <c r="AK134" i="24"/>
  <c r="AJ134" i="24"/>
  <c r="AK133" i="24"/>
  <c r="AJ133" i="24"/>
  <c r="AK132" i="24"/>
  <c r="AJ132" i="24"/>
  <c r="AK131" i="24"/>
  <c r="AJ131" i="24"/>
  <c r="AK130" i="24"/>
  <c r="AJ130" i="24"/>
  <c r="AK129" i="24"/>
  <c r="AJ129" i="24"/>
  <c r="AK128" i="24"/>
  <c r="AJ128" i="24"/>
  <c r="AK127" i="24"/>
  <c r="AJ127" i="24"/>
  <c r="AK126" i="24"/>
  <c r="AJ126" i="24"/>
  <c r="AK125" i="24"/>
  <c r="AJ125" i="24"/>
  <c r="AK124" i="24"/>
  <c r="AJ124" i="24"/>
  <c r="AK123" i="24"/>
  <c r="AJ123" i="24"/>
  <c r="AK122" i="24"/>
  <c r="AJ122" i="24"/>
  <c r="AK121" i="24"/>
  <c r="AJ121" i="24"/>
  <c r="AK120" i="24"/>
  <c r="AJ120" i="24"/>
  <c r="AK119" i="24"/>
  <c r="AJ119" i="24"/>
  <c r="AK118" i="24"/>
  <c r="AJ118" i="24"/>
  <c r="AK117" i="24"/>
  <c r="AJ117" i="24"/>
  <c r="AK116" i="24"/>
  <c r="AJ116" i="24"/>
  <c r="AK115" i="24"/>
  <c r="AJ115" i="24"/>
  <c r="AK114" i="24"/>
  <c r="AJ114" i="24"/>
  <c r="AK113" i="24"/>
  <c r="AJ113" i="24"/>
  <c r="AK112" i="24"/>
  <c r="AJ112" i="24"/>
  <c r="AK111" i="24"/>
  <c r="AJ111" i="24"/>
  <c r="AK110" i="24"/>
  <c r="AJ110" i="24"/>
  <c r="AK109" i="24"/>
  <c r="AJ109" i="24"/>
  <c r="AK108" i="24"/>
  <c r="AJ108" i="24"/>
  <c r="AK107" i="24"/>
  <c r="AJ107" i="24"/>
  <c r="AK106" i="24"/>
  <c r="AJ106" i="24"/>
  <c r="AK105" i="24"/>
  <c r="AJ105" i="24"/>
  <c r="AK104" i="24"/>
  <c r="AJ104" i="24"/>
  <c r="AK103" i="24"/>
  <c r="AJ103" i="24"/>
  <c r="AK102" i="24"/>
  <c r="AJ102" i="24"/>
  <c r="AK101" i="24"/>
  <c r="AJ101" i="24"/>
  <c r="AK100" i="24"/>
  <c r="AJ100" i="24"/>
  <c r="AK99" i="24"/>
  <c r="AJ99" i="24"/>
  <c r="AK98" i="24"/>
  <c r="AJ98" i="24"/>
  <c r="AK97" i="24"/>
  <c r="AJ97" i="24"/>
  <c r="AK96" i="24"/>
  <c r="AJ96" i="24"/>
  <c r="AK95" i="24"/>
  <c r="AJ95" i="24"/>
  <c r="AK94" i="24"/>
  <c r="AJ94" i="24"/>
  <c r="AK93" i="24"/>
  <c r="AJ93" i="24"/>
  <c r="AK92" i="24"/>
  <c r="AJ92" i="24"/>
  <c r="AK91" i="24"/>
  <c r="AJ91" i="24"/>
  <c r="AK90" i="24"/>
  <c r="AJ90" i="24"/>
  <c r="AK89" i="24"/>
  <c r="AJ89" i="24"/>
  <c r="AK88" i="24"/>
  <c r="AJ88" i="24"/>
  <c r="AK87" i="24"/>
  <c r="AJ87" i="24"/>
  <c r="AK86" i="24"/>
  <c r="AJ86" i="24"/>
  <c r="AK85" i="24"/>
  <c r="AJ85" i="24"/>
  <c r="AK84" i="24"/>
  <c r="AJ84" i="24"/>
  <c r="AK83" i="24"/>
  <c r="AJ83" i="24"/>
  <c r="AK82" i="24"/>
  <c r="AJ82" i="24"/>
  <c r="AK81" i="24"/>
  <c r="AJ81" i="24"/>
  <c r="AK80" i="24"/>
  <c r="AJ80" i="24"/>
  <c r="AK79" i="24"/>
  <c r="AJ79" i="24"/>
  <c r="AK78" i="24"/>
  <c r="AJ78" i="24"/>
  <c r="AK77" i="24"/>
  <c r="AJ77" i="24"/>
  <c r="AK76" i="24"/>
  <c r="AJ76" i="24"/>
  <c r="AK75" i="24"/>
  <c r="AJ75" i="24"/>
  <c r="AK74" i="24"/>
  <c r="AJ74" i="24"/>
  <c r="AK73" i="24"/>
  <c r="AJ73" i="24"/>
  <c r="AK72" i="24"/>
  <c r="AJ72" i="24"/>
  <c r="AK71" i="24"/>
  <c r="AJ71" i="24"/>
  <c r="AK70" i="24"/>
  <c r="AJ70" i="24"/>
  <c r="AK69" i="24"/>
  <c r="AJ69" i="24"/>
  <c r="AK68" i="24"/>
  <c r="AJ68" i="24"/>
  <c r="AK67" i="24"/>
  <c r="AJ67" i="24"/>
  <c r="AK66" i="24"/>
  <c r="AJ66" i="24"/>
  <c r="AK65" i="24"/>
  <c r="AJ65" i="24"/>
  <c r="AK64" i="24"/>
  <c r="AJ64" i="24"/>
  <c r="AK63" i="24"/>
  <c r="AJ63" i="24"/>
  <c r="AK62" i="24"/>
  <c r="AJ62" i="24"/>
  <c r="AK61" i="24"/>
  <c r="AJ61" i="24"/>
  <c r="AK60" i="24"/>
  <c r="AJ60" i="24"/>
  <c r="AK59" i="24"/>
  <c r="AJ59" i="24"/>
  <c r="AK58" i="24"/>
  <c r="AJ58" i="24"/>
  <c r="AK57" i="24"/>
  <c r="AJ57" i="24"/>
  <c r="AK56" i="24"/>
  <c r="AJ56" i="24"/>
  <c r="AK55" i="24"/>
  <c r="AJ55" i="24"/>
  <c r="AK54" i="24"/>
  <c r="AJ54" i="24"/>
  <c r="AK53" i="24"/>
  <c r="AJ53" i="24"/>
  <c r="AK52" i="24"/>
  <c r="AJ52" i="24"/>
  <c r="AK51" i="24"/>
  <c r="AJ51" i="24"/>
  <c r="AK50" i="24"/>
  <c r="AJ50" i="24"/>
  <c r="AK49" i="24"/>
  <c r="AJ49" i="24"/>
  <c r="AK48" i="24"/>
  <c r="AJ48" i="24"/>
  <c r="AK47" i="24"/>
  <c r="AJ47" i="24"/>
  <c r="AK46" i="24"/>
  <c r="AJ46" i="24"/>
  <c r="AK45" i="24"/>
  <c r="AJ45" i="24"/>
  <c r="AK44" i="24"/>
  <c r="AJ44" i="24"/>
  <c r="AK43" i="24"/>
  <c r="AJ43" i="24"/>
  <c r="AK42" i="24"/>
  <c r="AJ42" i="24"/>
  <c r="AK41" i="24"/>
  <c r="AJ41" i="24"/>
  <c r="AK40" i="24"/>
  <c r="AJ40" i="24"/>
  <c r="AK39" i="24"/>
  <c r="AJ39" i="24"/>
  <c r="AK38" i="24"/>
  <c r="AJ38" i="24"/>
  <c r="AK37" i="24"/>
  <c r="AJ37" i="24"/>
  <c r="AK36" i="24"/>
  <c r="AJ36" i="24"/>
  <c r="AK35" i="24"/>
  <c r="AJ35" i="24"/>
  <c r="AK34" i="24"/>
  <c r="AJ34" i="24"/>
  <c r="AK33" i="24"/>
  <c r="AJ33" i="24"/>
  <c r="AK32" i="24"/>
  <c r="AJ32" i="24"/>
  <c r="AK31" i="24"/>
  <c r="AJ31" i="24"/>
  <c r="AK30" i="24"/>
  <c r="AJ30" i="24"/>
  <c r="AK29" i="24"/>
  <c r="AJ29" i="24"/>
  <c r="AK28" i="24"/>
  <c r="AJ28" i="24"/>
  <c r="AK27" i="24"/>
  <c r="AJ27" i="24"/>
  <c r="AK26" i="24"/>
  <c r="AJ26" i="24"/>
  <c r="AK25" i="24"/>
  <c r="AJ25" i="24"/>
  <c r="AK24" i="24"/>
  <c r="AJ24" i="24"/>
  <c r="AK23" i="24"/>
  <c r="AJ23" i="24"/>
  <c r="AK22" i="24"/>
  <c r="AJ22" i="24"/>
  <c r="AK21" i="24"/>
  <c r="AJ21" i="24"/>
  <c r="AK20" i="24"/>
  <c r="AJ20" i="24"/>
  <c r="AK19" i="24"/>
  <c r="AJ19" i="24"/>
  <c r="AK18" i="24"/>
  <c r="AJ18" i="24"/>
  <c r="AK17" i="24"/>
  <c r="AJ17" i="24"/>
  <c r="AK16" i="24"/>
  <c r="AJ16" i="24"/>
  <c r="AK15" i="24"/>
  <c r="AJ15" i="24"/>
  <c r="AK14" i="24"/>
  <c r="AJ14" i="24"/>
  <c r="AK13" i="24"/>
  <c r="AJ13" i="24"/>
  <c r="AK12" i="24"/>
  <c r="AJ12" i="24"/>
  <c r="AK11" i="24"/>
  <c r="AJ11" i="24"/>
  <c r="AK10" i="24"/>
  <c r="AJ10" i="24"/>
  <c r="AK9" i="24"/>
  <c r="AJ9" i="24"/>
  <c r="AK8" i="24"/>
  <c r="N46" i="17"/>
  <c r="L46" i="17"/>
  <c r="J46" i="17"/>
  <c r="H46" i="17"/>
  <c r="F46" i="17"/>
  <c r="S391" i="28"/>
  <c r="I391" i="28" s="1"/>
  <c r="Q391" i="28"/>
  <c r="P391" i="28"/>
  <c r="O391" i="28"/>
  <c r="F391" i="28" s="1"/>
  <c r="M391" i="28"/>
  <c r="E391" i="28"/>
  <c r="C391" i="28"/>
  <c r="A391" i="28"/>
  <c r="L391" i="28" s="1"/>
  <c r="N391" i="28" s="1"/>
  <c r="H391" i="28" s="1"/>
  <c r="Q390" i="28"/>
  <c r="P390" i="28"/>
  <c r="O390" i="28"/>
  <c r="F390" i="28" s="1"/>
  <c r="M390" i="28"/>
  <c r="S390" i="28" s="1"/>
  <c r="B390" i="28" s="1"/>
  <c r="L390" i="28"/>
  <c r="N390" i="28" s="1"/>
  <c r="E390" i="28"/>
  <c r="C390" i="28"/>
  <c r="A390" i="28"/>
  <c r="Q389" i="28"/>
  <c r="P389" i="28"/>
  <c r="O389" i="28"/>
  <c r="F389" i="28" s="1"/>
  <c r="N389" i="28"/>
  <c r="M389" i="28"/>
  <c r="S389" i="28" s="1"/>
  <c r="D389" i="28" s="1"/>
  <c r="E389" i="28"/>
  <c r="C389" i="28"/>
  <c r="A389" i="28"/>
  <c r="L389" i="28" s="1"/>
  <c r="S388" i="28"/>
  <c r="Q388" i="28"/>
  <c r="P388" i="28"/>
  <c r="O388" i="28"/>
  <c r="F388" i="28" s="1"/>
  <c r="M388" i="28"/>
  <c r="E388" i="28"/>
  <c r="C388" i="28"/>
  <c r="A388" i="28"/>
  <c r="L388" i="28" s="1"/>
  <c r="N388" i="28" s="1"/>
  <c r="S387" i="28"/>
  <c r="B387" i="28" s="1"/>
  <c r="Q387" i="28"/>
  <c r="P387" i="28"/>
  <c r="O387" i="28"/>
  <c r="F387" i="28" s="1"/>
  <c r="M387" i="28"/>
  <c r="L387" i="28"/>
  <c r="N387" i="28" s="1"/>
  <c r="H387" i="28" s="1"/>
  <c r="E387" i="28"/>
  <c r="C387" i="28"/>
  <c r="A387" i="28"/>
  <c r="Q386" i="28"/>
  <c r="P386" i="28"/>
  <c r="O386" i="28"/>
  <c r="F386" i="28" s="1"/>
  <c r="M386" i="28"/>
  <c r="S386" i="28" s="1"/>
  <c r="B386" i="28" s="1"/>
  <c r="L386" i="28"/>
  <c r="N386" i="28" s="1"/>
  <c r="E386" i="28"/>
  <c r="C386" i="28"/>
  <c r="A386" i="28"/>
  <c r="Q385" i="28"/>
  <c r="P385" i="28"/>
  <c r="O385" i="28"/>
  <c r="F385" i="28" s="1"/>
  <c r="M385" i="28"/>
  <c r="S385" i="28" s="1"/>
  <c r="I385" i="28" s="1"/>
  <c r="E385" i="28"/>
  <c r="C385" i="28"/>
  <c r="A385" i="28"/>
  <c r="L385" i="28" s="1"/>
  <c r="N385" i="28" s="1"/>
  <c r="H385" i="28" s="1"/>
  <c r="S384" i="28"/>
  <c r="Q384" i="28"/>
  <c r="P384" i="28"/>
  <c r="O384" i="28"/>
  <c r="F384" i="28" s="1"/>
  <c r="M384" i="28"/>
  <c r="E384" i="28"/>
  <c r="C384" i="28"/>
  <c r="A384" i="28"/>
  <c r="L384" i="28" s="1"/>
  <c r="N384" i="28" s="1"/>
  <c r="S383" i="28"/>
  <c r="J383" i="28" s="1"/>
  <c r="Q383" i="28"/>
  <c r="P383" i="28"/>
  <c r="O383" i="28"/>
  <c r="F383" i="28" s="1"/>
  <c r="M383" i="28"/>
  <c r="L383" i="28"/>
  <c r="N383" i="28" s="1"/>
  <c r="H383" i="28" s="1"/>
  <c r="E383" i="28"/>
  <c r="C383" i="28"/>
  <c r="A383" i="28"/>
  <c r="Q382" i="28"/>
  <c r="P382" i="28"/>
  <c r="O382" i="28"/>
  <c r="F382" i="28" s="1"/>
  <c r="M382" i="28"/>
  <c r="S382" i="28" s="1"/>
  <c r="B382" i="28" s="1"/>
  <c r="L382" i="28"/>
  <c r="N382" i="28" s="1"/>
  <c r="E382" i="28"/>
  <c r="C382" i="28"/>
  <c r="A382" i="28"/>
  <c r="Q381" i="28"/>
  <c r="P381" i="28"/>
  <c r="O381" i="28"/>
  <c r="F381" i="28" s="1"/>
  <c r="M381" i="28"/>
  <c r="S381" i="28" s="1"/>
  <c r="D381" i="28" s="1"/>
  <c r="E381" i="28"/>
  <c r="C381" i="28"/>
  <c r="A381" i="28"/>
  <c r="L381" i="28" s="1"/>
  <c r="N381" i="28" s="1"/>
  <c r="S380" i="28"/>
  <c r="Q380" i="28"/>
  <c r="P380" i="28"/>
  <c r="O380" i="28"/>
  <c r="F380" i="28" s="1"/>
  <c r="M380" i="28"/>
  <c r="E380" i="28"/>
  <c r="C380" i="28"/>
  <c r="A380" i="28"/>
  <c r="L380" i="28" s="1"/>
  <c r="N380" i="28" s="1"/>
  <c r="S379" i="28"/>
  <c r="Q379" i="28"/>
  <c r="P379" i="28"/>
  <c r="O379" i="28"/>
  <c r="F379" i="28" s="1"/>
  <c r="M379" i="28"/>
  <c r="L379" i="28"/>
  <c r="N379" i="28" s="1"/>
  <c r="H379" i="28" s="1"/>
  <c r="E379" i="28"/>
  <c r="C379" i="28"/>
  <c r="A379" i="28"/>
  <c r="Q378" i="28"/>
  <c r="P378" i="28"/>
  <c r="O378" i="28"/>
  <c r="F378" i="28" s="1"/>
  <c r="M378" i="28"/>
  <c r="S378" i="28" s="1"/>
  <c r="I378" i="28" s="1"/>
  <c r="L378" i="28"/>
  <c r="N378" i="28" s="1"/>
  <c r="E378" i="28"/>
  <c r="C378" i="28"/>
  <c r="A378" i="28"/>
  <c r="Q377" i="28"/>
  <c r="P377" i="28"/>
  <c r="O377" i="28"/>
  <c r="F377" i="28" s="1"/>
  <c r="N377" i="28"/>
  <c r="M377" i="28"/>
  <c r="S377" i="28" s="1"/>
  <c r="E377" i="28"/>
  <c r="C377" i="28"/>
  <c r="A377" i="28"/>
  <c r="L377" i="28" s="1"/>
  <c r="S376" i="28"/>
  <c r="Q376" i="28"/>
  <c r="P376" i="28"/>
  <c r="O376" i="28"/>
  <c r="F376" i="28" s="1"/>
  <c r="M376" i="28"/>
  <c r="E376" i="28"/>
  <c r="C376" i="28"/>
  <c r="A376" i="28"/>
  <c r="L376" i="28" s="1"/>
  <c r="N376" i="28" s="1"/>
  <c r="S375" i="28"/>
  <c r="Q375" i="28"/>
  <c r="P375" i="28"/>
  <c r="O375" i="28"/>
  <c r="F375" i="28" s="1"/>
  <c r="M375" i="28"/>
  <c r="E375" i="28"/>
  <c r="C375" i="28"/>
  <c r="Q374" i="28"/>
  <c r="P374" i="28"/>
  <c r="O374" i="28"/>
  <c r="F374" i="28" s="1"/>
  <c r="M374" i="28"/>
  <c r="S374" i="28" s="1"/>
  <c r="E374" i="28"/>
  <c r="C374" i="28"/>
  <c r="Q373" i="28"/>
  <c r="P373" i="28"/>
  <c r="O373" i="28"/>
  <c r="F373" i="28" s="1"/>
  <c r="M373" i="28"/>
  <c r="S373" i="28" s="1"/>
  <c r="B373" i="28" s="1"/>
  <c r="E373" i="28"/>
  <c r="C373" i="28"/>
  <c r="S372" i="28"/>
  <c r="Q372" i="28"/>
  <c r="P372" i="28"/>
  <c r="O372" i="28"/>
  <c r="F372" i="28" s="1"/>
  <c r="M372" i="28"/>
  <c r="E372" i="28"/>
  <c r="C372" i="28"/>
  <c r="Q371" i="28"/>
  <c r="P371" i="28"/>
  <c r="O371" i="28"/>
  <c r="F371" i="28" s="1"/>
  <c r="M371" i="28"/>
  <c r="S371" i="28" s="1"/>
  <c r="E371" i="28"/>
  <c r="C371" i="28"/>
  <c r="S370" i="28"/>
  <c r="B370" i="28" s="1"/>
  <c r="Q370" i="28"/>
  <c r="P370" i="28"/>
  <c r="O370" i="28"/>
  <c r="F370" i="28" s="1"/>
  <c r="M370" i="28"/>
  <c r="E370" i="28"/>
  <c r="C370" i="28"/>
  <c r="Q369" i="28"/>
  <c r="P369" i="28"/>
  <c r="O369" i="28"/>
  <c r="F369" i="28" s="1"/>
  <c r="M369" i="28"/>
  <c r="S369" i="28" s="1"/>
  <c r="B369" i="28" s="1"/>
  <c r="E369" i="28"/>
  <c r="C369" i="28"/>
  <c r="Q368" i="28"/>
  <c r="P368" i="28"/>
  <c r="O368" i="28"/>
  <c r="F368" i="28" s="1"/>
  <c r="M368" i="28"/>
  <c r="S368" i="28" s="1"/>
  <c r="B368" i="28" s="1"/>
  <c r="E368" i="28"/>
  <c r="C368" i="28"/>
  <c r="Q367" i="28"/>
  <c r="P367" i="28"/>
  <c r="M367" i="28"/>
  <c r="S367" i="28" s="1"/>
  <c r="E367" i="28"/>
  <c r="C367" i="28"/>
  <c r="Q366" i="28"/>
  <c r="P366" i="28"/>
  <c r="M366" i="28"/>
  <c r="S366" i="28" s="1"/>
  <c r="E366" i="28"/>
  <c r="C366" i="28"/>
  <c r="Q365" i="28"/>
  <c r="P365" i="28"/>
  <c r="M365" i="28"/>
  <c r="S365" i="28" s="1"/>
  <c r="D365" i="28" s="1"/>
  <c r="E365" i="28"/>
  <c r="C365" i="28"/>
  <c r="Q364" i="28"/>
  <c r="P364" i="28"/>
  <c r="M364" i="28"/>
  <c r="S364" i="28" s="1"/>
  <c r="B364" i="28" s="1"/>
  <c r="E364" i="28"/>
  <c r="C364" i="28"/>
  <c r="Q363" i="28"/>
  <c r="P363" i="28"/>
  <c r="M363" i="28"/>
  <c r="S363" i="28" s="1"/>
  <c r="E363" i="28"/>
  <c r="C363" i="28"/>
  <c r="Q362" i="28"/>
  <c r="P362" i="28"/>
  <c r="M362" i="28"/>
  <c r="S362" i="28" s="1"/>
  <c r="B362" i="28" s="1"/>
  <c r="E362" i="28"/>
  <c r="C362" i="28"/>
  <c r="Q361" i="28"/>
  <c r="P361" i="28"/>
  <c r="M361" i="28"/>
  <c r="S361" i="28" s="1"/>
  <c r="D361" i="28" s="1"/>
  <c r="E361" i="28"/>
  <c r="C361" i="28"/>
  <c r="Q360" i="28"/>
  <c r="P360" i="28"/>
  <c r="M360" i="28"/>
  <c r="S360" i="28" s="1"/>
  <c r="E360" i="28"/>
  <c r="C360" i="28"/>
  <c r="Q359" i="28"/>
  <c r="P359" i="28"/>
  <c r="M359" i="28"/>
  <c r="S359" i="28" s="1"/>
  <c r="E359" i="28"/>
  <c r="C359" i="28"/>
  <c r="Q358" i="28"/>
  <c r="P358" i="28"/>
  <c r="M358" i="28"/>
  <c r="S358" i="28" s="1"/>
  <c r="E358" i="28"/>
  <c r="C358" i="28"/>
  <c r="Q357" i="28"/>
  <c r="P357" i="28"/>
  <c r="M357" i="28"/>
  <c r="S357" i="28" s="1"/>
  <c r="E357" i="28"/>
  <c r="C357" i="28"/>
  <c r="Q356" i="28"/>
  <c r="P356" i="28"/>
  <c r="M356" i="28"/>
  <c r="S356" i="28" s="1"/>
  <c r="B356" i="28" s="1"/>
  <c r="E356" i="28"/>
  <c r="C356" i="28"/>
  <c r="S355" i="28"/>
  <c r="Q355" i="28"/>
  <c r="P355" i="28"/>
  <c r="O355" i="28"/>
  <c r="F355" i="28" s="1"/>
  <c r="M355" i="28"/>
  <c r="E355" i="28"/>
  <c r="C355" i="28"/>
  <c r="A355" i="28"/>
  <c r="L355" i="28" s="1"/>
  <c r="N355" i="28" s="1"/>
  <c r="S354" i="28"/>
  <c r="Q354" i="28"/>
  <c r="P354" i="28"/>
  <c r="O354" i="28"/>
  <c r="F354" i="28" s="1"/>
  <c r="M354" i="28"/>
  <c r="E354" i="28"/>
  <c r="C354" i="28"/>
  <c r="A354" i="28"/>
  <c r="L354" i="28" s="1"/>
  <c r="N354" i="28" s="1"/>
  <c r="S353" i="28"/>
  <c r="Q353" i="28"/>
  <c r="P353" i="28"/>
  <c r="M353" i="28"/>
  <c r="E353" i="28"/>
  <c r="C353" i="28"/>
  <c r="S352" i="28"/>
  <c r="Q352" i="28"/>
  <c r="P352" i="28"/>
  <c r="M352" i="28"/>
  <c r="E352" i="28"/>
  <c r="C352" i="28"/>
  <c r="S351" i="28"/>
  <c r="Q351" i="28"/>
  <c r="P351" i="28"/>
  <c r="M351" i="28"/>
  <c r="E351" i="28"/>
  <c r="C351" i="28"/>
  <c r="S350" i="28"/>
  <c r="B350" i="28" s="1"/>
  <c r="Q350" i="28"/>
  <c r="P350" i="28"/>
  <c r="M350" i="28"/>
  <c r="E350" i="28"/>
  <c r="C350" i="28"/>
  <c r="S349" i="28"/>
  <c r="Q349" i="28"/>
  <c r="P349" i="28"/>
  <c r="M349" i="28"/>
  <c r="E349" i="28"/>
  <c r="C349" i="28"/>
  <c r="S348" i="28"/>
  <c r="I348" i="28" s="1"/>
  <c r="Q348" i="28"/>
  <c r="P348" i="28"/>
  <c r="M348" i="28"/>
  <c r="E348" i="28"/>
  <c r="C348" i="28"/>
  <c r="S347" i="28"/>
  <c r="J347" i="28" s="1"/>
  <c r="Q347" i="28"/>
  <c r="P347" i="28"/>
  <c r="M347" i="28"/>
  <c r="E347" i="28"/>
  <c r="C347" i="28"/>
  <c r="S346" i="28"/>
  <c r="B346" i="28" s="1"/>
  <c r="Q346" i="28"/>
  <c r="P346" i="28"/>
  <c r="M346" i="28"/>
  <c r="E346" i="28"/>
  <c r="C346" i="28"/>
  <c r="S345" i="28"/>
  <c r="Q345" i="28"/>
  <c r="P345" i="28"/>
  <c r="M345" i="28"/>
  <c r="E345" i="28"/>
  <c r="C345" i="28"/>
  <c r="S344" i="28"/>
  <c r="I344" i="28" s="1"/>
  <c r="Q344" i="28"/>
  <c r="P344" i="28"/>
  <c r="M344" i="28"/>
  <c r="E344" i="28"/>
  <c r="C344" i="28"/>
  <c r="S343" i="28"/>
  <c r="Q343" i="28"/>
  <c r="P343" i="28"/>
  <c r="O343" i="28"/>
  <c r="F343" i="28" s="1"/>
  <c r="M343" i="28"/>
  <c r="L343" i="28"/>
  <c r="N343" i="28" s="1"/>
  <c r="E343" i="28"/>
  <c r="C343" i="28"/>
  <c r="A343" i="28"/>
  <c r="Q342" i="28"/>
  <c r="P342" i="28"/>
  <c r="O342" i="28"/>
  <c r="F342" i="28" s="1"/>
  <c r="M342" i="28"/>
  <c r="S342" i="28" s="1"/>
  <c r="B342" i="28" s="1"/>
  <c r="L342" i="28"/>
  <c r="N342" i="28" s="1"/>
  <c r="E342" i="28"/>
  <c r="C342" i="28"/>
  <c r="A342" i="28"/>
  <c r="S341" i="28"/>
  <c r="Q341" i="28"/>
  <c r="P341" i="28"/>
  <c r="O341" i="28"/>
  <c r="F341" i="28" s="1"/>
  <c r="N341" i="28"/>
  <c r="M341" i="28"/>
  <c r="E341" i="28"/>
  <c r="C341" i="28"/>
  <c r="A341" i="28"/>
  <c r="L341" i="28" s="1"/>
  <c r="S340" i="28"/>
  <c r="I340" i="28" s="1"/>
  <c r="Q340" i="28"/>
  <c r="P340" i="28"/>
  <c r="M340" i="28"/>
  <c r="E340" i="28"/>
  <c r="C340" i="28"/>
  <c r="S339" i="28"/>
  <c r="D339" i="28" s="1"/>
  <c r="Q339" i="28"/>
  <c r="P339" i="28"/>
  <c r="M339" i="28"/>
  <c r="E339" i="28"/>
  <c r="C339" i="28"/>
  <c r="S338" i="28"/>
  <c r="I338" i="28" s="1"/>
  <c r="Q338" i="28"/>
  <c r="P338" i="28"/>
  <c r="M338" i="28"/>
  <c r="E338" i="28"/>
  <c r="C338" i="28"/>
  <c r="S337" i="28"/>
  <c r="Q337" i="28"/>
  <c r="P337" i="28"/>
  <c r="M337" i="28"/>
  <c r="E337" i="28"/>
  <c r="C337" i="28"/>
  <c r="S336" i="28"/>
  <c r="I336" i="28" s="1"/>
  <c r="Q336" i="28"/>
  <c r="P336" i="28"/>
  <c r="M336" i="28"/>
  <c r="E336" i="28"/>
  <c r="C336" i="28"/>
  <c r="S335" i="28"/>
  <c r="O335" i="28" s="1"/>
  <c r="F335" i="28" s="1"/>
  <c r="Q335" i="28"/>
  <c r="P335" i="28"/>
  <c r="M335" i="28"/>
  <c r="E335" i="28"/>
  <c r="C335" i="28"/>
  <c r="A335" i="28"/>
  <c r="L335" i="28" s="1"/>
  <c r="N335" i="28" s="1"/>
  <c r="S334" i="28"/>
  <c r="B334" i="28" s="1"/>
  <c r="Q334" i="28"/>
  <c r="P334" i="28"/>
  <c r="M334" i="28"/>
  <c r="E334" i="28"/>
  <c r="C334" i="28"/>
  <c r="S333" i="28"/>
  <c r="J333" i="28" s="1"/>
  <c r="Q333" i="28"/>
  <c r="P333" i="28"/>
  <c r="M333" i="28"/>
  <c r="E333" i="28"/>
  <c r="C333" i="28"/>
  <c r="S332" i="28"/>
  <c r="Q332" i="28"/>
  <c r="P332" i="28"/>
  <c r="M332" i="28"/>
  <c r="E332" i="28"/>
  <c r="C332" i="28"/>
  <c r="S331" i="28"/>
  <c r="D331" i="28" s="1"/>
  <c r="Q331" i="28"/>
  <c r="P331" i="28"/>
  <c r="O331" i="28"/>
  <c r="F331" i="28" s="1"/>
  <c r="M331" i="28"/>
  <c r="E331" i="28"/>
  <c r="C331" i="28"/>
  <c r="A331" i="28"/>
  <c r="L331" i="28" s="1"/>
  <c r="N331" i="28" s="1"/>
  <c r="H331" i="28" s="1"/>
  <c r="Q330" i="28"/>
  <c r="P330" i="28"/>
  <c r="O330" i="28"/>
  <c r="F330" i="28" s="1"/>
  <c r="M330" i="28"/>
  <c r="S330" i="28" s="1"/>
  <c r="B330" i="28" s="1"/>
  <c r="L330" i="28"/>
  <c r="N330" i="28" s="1"/>
  <c r="K330" i="28" s="1"/>
  <c r="E330" i="28"/>
  <c r="C330" i="28"/>
  <c r="A330" i="28"/>
  <c r="Q329" i="28"/>
  <c r="P329" i="28"/>
  <c r="O329" i="28"/>
  <c r="F329" i="28" s="1"/>
  <c r="M329" i="28"/>
  <c r="S329" i="28" s="1"/>
  <c r="D329" i="28" s="1"/>
  <c r="E329" i="28"/>
  <c r="C329" i="28"/>
  <c r="A329" i="28"/>
  <c r="L329" i="28" s="1"/>
  <c r="N329" i="28" s="1"/>
  <c r="H329" i="28" s="1"/>
  <c r="Q328" i="28"/>
  <c r="P328" i="28"/>
  <c r="M328" i="28"/>
  <c r="S328" i="28" s="1"/>
  <c r="E328" i="28"/>
  <c r="C328" i="28"/>
  <c r="Q327" i="28"/>
  <c r="P327" i="28"/>
  <c r="M327" i="28"/>
  <c r="S327" i="28" s="1"/>
  <c r="O327" i="28" s="1"/>
  <c r="F327" i="28" s="1"/>
  <c r="E327" i="28"/>
  <c r="C327" i="28"/>
  <c r="Q326" i="28"/>
  <c r="P326" i="28"/>
  <c r="M326" i="28"/>
  <c r="S326" i="28" s="1"/>
  <c r="E326" i="28"/>
  <c r="C326" i="28"/>
  <c r="Q325" i="28"/>
  <c r="P325" i="28"/>
  <c r="M325" i="28"/>
  <c r="S325" i="28" s="1"/>
  <c r="B325" i="28" s="1"/>
  <c r="E325" i="28"/>
  <c r="C325" i="28"/>
  <c r="Q324" i="28"/>
  <c r="P324" i="28"/>
  <c r="M324" i="28"/>
  <c r="S324" i="28" s="1"/>
  <c r="E324" i="28"/>
  <c r="C324" i="28"/>
  <c r="Q323" i="28"/>
  <c r="P323" i="28"/>
  <c r="M323" i="28"/>
  <c r="S323" i="28" s="1"/>
  <c r="O323" i="28" s="1"/>
  <c r="F323" i="28" s="1"/>
  <c r="E323" i="28"/>
  <c r="C323" i="28"/>
  <c r="Q322" i="28"/>
  <c r="P322" i="28"/>
  <c r="M322" i="28"/>
  <c r="S322" i="28" s="1"/>
  <c r="I322" i="28" s="1"/>
  <c r="E322" i="28"/>
  <c r="C322" i="28"/>
  <c r="Q321" i="28"/>
  <c r="P321" i="28"/>
  <c r="M321" i="28"/>
  <c r="S321" i="28" s="1"/>
  <c r="J321" i="28" s="1"/>
  <c r="E321" i="28"/>
  <c r="C321" i="28"/>
  <c r="Q320" i="28"/>
  <c r="P320" i="28"/>
  <c r="M320" i="28"/>
  <c r="S320" i="28" s="1"/>
  <c r="O320" i="28" s="1"/>
  <c r="F320" i="28" s="1"/>
  <c r="E320" i="28"/>
  <c r="C320" i="28"/>
  <c r="S319" i="28"/>
  <c r="D319" i="28" s="1"/>
  <c r="Q319" i="28"/>
  <c r="P319" i="28"/>
  <c r="O319" i="28"/>
  <c r="F319" i="28" s="1"/>
  <c r="M319" i="28"/>
  <c r="E319" i="28"/>
  <c r="C319" i="28"/>
  <c r="A319" i="28"/>
  <c r="L319" i="28" s="1"/>
  <c r="N319" i="28" s="1"/>
  <c r="S318" i="28"/>
  <c r="Q318" i="28"/>
  <c r="P318" i="28"/>
  <c r="O318" i="28"/>
  <c r="F318" i="28" s="1"/>
  <c r="M318" i="28"/>
  <c r="L318" i="28"/>
  <c r="N318" i="28" s="1"/>
  <c r="E318" i="28"/>
  <c r="C318" i="28"/>
  <c r="A318" i="28"/>
  <c r="Q317" i="28"/>
  <c r="P317" i="28"/>
  <c r="O317" i="28"/>
  <c r="F317" i="28" s="1"/>
  <c r="M317" i="28"/>
  <c r="S317" i="28" s="1"/>
  <c r="I317" i="28" s="1"/>
  <c r="L317" i="28"/>
  <c r="N317" i="28" s="1"/>
  <c r="H317" i="28" s="1"/>
  <c r="E317" i="28"/>
  <c r="C317" i="28"/>
  <c r="A317" i="28"/>
  <c r="S316" i="28"/>
  <c r="D316" i="28" s="1"/>
  <c r="Q316" i="28"/>
  <c r="P316" i="28"/>
  <c r="O316" i="28"/>
  <c r="F316" i="28" s="1"/>
  <c r="M316" i="28"/>
  <c r="E316" i="28"/>
  <c r="C316" i="28"/>
  <c r="A316" i="28"/>
  <c r="L316" i="28" s="1"/>
  <c r="N316" i="28" s="1"/>
  <c r="K316" i="28" s="1"/>
  <c r="S315" i="28"/>
  <c r="D315" i="28" s="1"/>
  <c r="Q315" i="28"/>
  <c r="P315" i="28"/>
  <c r="O315" i="28"/>
  <c r="F315" i="28" s="1"/>
  <c r="M315" i="28"/>
  <c r="E315" i="28"/>
  <c r="C315" i="28"/>
  <c r="A315" i="28"/>
  <c r="L315" i="28" s="1"/>
  <c r="N315" i="28" s="1"/>
  <c r="H315" i="28" s="1"/>
  <c r="S314" i="28"/>
  <c r="O314" i="28" s="1"/>
  <c r="F314" i="28" s="1"/>
  <c r="Q314" i="28"/>
  <c r="P314" i="28"/>
  <c r="M314" i="28"/>
  <c r="E314" i="28"/>
  <c r="C314" i="28"/>
  <c r="S313" i="28"/>
  <c r="Q313" i="28"/>
  <c r="P313" i="28"/>
  <c r="M313" i="28"/>
  <c r="E313" i="28"/>
  <c r="C313" i="28"/>
  <c r="S312" i="28"/>
  <c r="J312" i="28" s="1"/>
  <c r="Q312" i="28"/>
  <c r="P312" i="28"/>
  <c r="M312" i="28"/>
  <c r="E312" i="28"/>
  <c r="C312" i="28"/>
  <c r="A312" i="28"/>
  <c r="L312" i="28" s="1"/>
  <c r="N312" i="28" s="1"/>
  <c r="Q311" i="28"/>
  <c r="P311" i="28"/>
  <c r="M311" i="28"/>
  <c r="S311" i="28" s="1"/>
  <c r="I311" i="28" s="1"/>
  <c r="L311" i="28"/>
  <c r="N311" i="28" s="1"/>
  <c r="H311" i="28" s="1"/>
  <c r="E311" i="28"/>
  <c r="C311" i="28"/>
  <c r="A311" i="28"/>
  <c r="Q310" i="28"/>
  <c r="P310" i="28"/>
  <c r="M310" i="28"/>
  <c r="S310" i="28" s="1"/>
  <c r="E310" i="28"/>
  <c r="C310" i="28"/>
  <c r="Q309" i="28"/>
  <c r="P309" i="28"/>
  <c r="M309" i="28"/>
  <c r="S309" i="28" s="1"/>
  <c r="I309" i="28" s="1"/>
  <c r="E309" i="28"/>
  <c r="C309" i="28"/>
  <c r="Q308" i="28"/>
  <c r="P308" i="28"/>
  <c r="M308" i="28"/>
  <c r="S308" i="28" s="1"/>
  <c r="D308" i="28" s="1"/>
  <c r="E308" i="28"/>
  <c r="C308" i="28"/>
  <c r="Q307" i="28"/>
  <c r="P307" i="28"/>
  <c r="M307" i="28"/>
  <c r="S307" i="28" s="1"/>
  <c r="E307" i="28"/>
  <c r="C307" i="28"/>
  <c r="Q306" i="28"/>
  <c r="P306" i="28"/>
  <c r="O306" i="28"/>
  <c r="F306" i="28" s="1"/>
  <c r="M306" i="28"/>
  <c r="S306" i="28" s="1"/>
  <c r="L306" i="28"/>
  <c r="N306" i="28" s="1"/>
  <c r="E306" i="28"/>
  <c r="C306" i="28"/>
  <c r="A306" i="28"/>
  <c r="S305" i="28"/>
  <c r="Q305" i="28"/>
  <c r="P305" i="28"/>
  <c r="O305" i="28"/>
  <c r="F305" i="28" s="1"/>
  <c r="M305" i="28"/>
  <c r="E305" i="28"/>
  <c r="C305" i="28"/>
  <c r="A305" i="28"/>
  <c r="L305" i="28" s="1"/>
  <c r="N305" i="28" s="1"/>
  <c r="G305" i="28" s="1"/>
  <c r="S304" i="28"/>
  <c r="I304" i="28" s="1"/>
  <c r="Q304" i="28"/>
  <c r="P304" i="28"/>
  <c r="O304" i="28"/>
  <c r="F304" i="28" s="1"/>
  <c r="M304" i="28"/>
  <c r="E304" i="28"/>
  <c r="C304" i="28"/>
  <c r="A304" i="28"/>
  <c r="L304" i="28" s="1"/>
  <c r="N304" i="28" s="1"/>
  <c r="H304" i="28" s="1"/>
  <c r="S303" i="28"/>
  <c r="I303" i="28" s="1"/>
  <c r="Q303" i="28"/>
  <c r="P303" i="28"/>
  <c r="O303" i="28"/>
  <c r="F303" i="28" s="1"/>
  <c r="M303" i="28"/>
  <c r="L303" i="28"/>
  <c r="N303" i="28" s="1"/>
  <c r="H303" i="28" s="1"/>
  <c r="E303" i="28"/>
  <c r="C303" i="28"/>
  <c r="A303" i="28"/>
  <c r="Q302" i="28"/>
  <c r="P302" i="28"/>
  <c r="O302" i="28"/>
  <c r="F302" i="28" s="1"/>
  <c r="M302" i="28"/>
  <c r="S302" i="28" s="1"/>
  <c r="J302" i="28" s="1"/>
  <c r="L302" i="28"/>
  <c r="N302" i="28" s="1"/>
  <c r="G302" i="28" s="1"/>
  <c r="E302" i="28"/>
  <c r="C302" i="28"/>
  <c r="A302" i="28"/>
  <c r="S301" i="28"/>
  <c r="D301" i="28" s="1"/>
  <c r="Q301" i="28"/>
  <c r="P301" i="28"/>
  <c r="O301" i="28"/>
  <c r="F301" i="28" s="1"/>
  <c r="N301" i="28"/>
  <c r="H301" i="28" s="1"/>
  <c r="M301" i="28"/>
  <c r="E301" i="28"/>
  <c r="C301" i="28"/>
  <c r="A301" i="28"/>
  <c r="L301" i="28" s="1"/>
  <c r="S300" i="28"/>
  <c r="Q300" i="28"/>
  <c r="P300" i="28"/>
  <c r="M300" i="28"/>
  <c r="E300" i="28"/>
  <c r="C300" i="28"/>
  <c r="S299" i="28"/>
  <c r="I299" i="28" s="1"/>
  <c r="Q299" i="28"/>
  <c r="P299" i="28"/>
  <c r="M299" i="28"/>
  <c r="E299" i="28"/>
  <c r="C299" i="28"/>
  <c r="S298" i="28"/>
  <c r="I298" i="28" s="1"/>
  <c r="Q298" i="28"/>
  <c r="P298" i="28"/>
  <c r="M298" i="28"/>
  <c r="E298" i="28"/>
  <c r="C298" i="28"/>
  <c r="S297" i="28"/>
  <c r="Q297" i="28"/>
  <c r="P297" i="28"/>
  <c r="M297" i="28"/>
  <c r="E297" i="28"/>
  <c r="C297" i="28"/>
  <c r="S296" i="28"/>
  <c r="O296" i="28" s="1"/>
  <c r="F296" i="28" s="1"/>
  <c r="Q296" i="28"/>
  <c r="P296" i="28"/>
  <c r="M296" i="28"/>
  <c r="E296" i="28"/>
  <c r="C296" i="28"/>
  <c r="S295" i="28"/>
  <c r="Q295" i="28"/>
  <c r="P295" i="28"/>
  <c r="M295" i="28"/>
  <c r="E295" i="28"/>
  <c r="C295" i="28"/>
  <c r="S294" i="28"/>
  <c r="J294" i="28" s="1"/>
  <c r="Q294" i="28"/>
  <c r="P294" i="28"/>
  <c r="O294" i="28"/>
  <c r="F294" i="28" s="1"/>
  <c r="M294" i="28"/>
  <c r="E294" i="28"/>
  <c r="C294" i="28"/>
  <c r="A294" i="28"/>
  <c r="L294" i="28" s="1"/>
  <c r="N294" i="28" s="1"/>
  <c r="S293" i="28"/>
  <c r="Q293" i="28"/>
  <c r="P293" i="28"/>
  <c r="O293" i="28"/>
  <c r="F293" i="28" s="1"/>
  <c r="M293" i="28"/>
  <c r="E293" i="28"/>
  <c r="C293" i="28"/>
  <c r="Q292" i="28"/>
  <c r="P292" i="28"/>
  <c r="O292" i="28"/>
  <c r="F292" i="28" s="1"/>
  <c r="M292" i="28"/>
  <c r="S292" i="28" s="1"/>
  <c r="B292" i="28" s="1"/>
  <c r="E292" i="28"/>
  <c r="C292" i="28"/>
  <c r="Q291" i="28"/>
  <c r="P291" i="28"/>
  <c r="O291" i="28"/>
  <c r="F291" i="28" s="1"/>
  <c r="M291" i="28"/>
  <c r="S291" i="28" s="1"/>
  <c r="E291" i="28"/>
  <c r="C291" i="28"/>
  <c r="Q290" i="28"/>
  <c r="P290" i="28"/>
  <c r="O290" i="28"/>
  <c r="F290" i="28" s="1"/>
  <c r="M290" i="28"/>
  <c r="S290" i="28" s="1"/>
  <c r="E290" i="28"/>
  <c r="C290" i="28"/>
  <c r="S289" i="28"/>
  <c r="D289" i="28" s="1"/>
  <c r="Q289" i="28"/>
  <c r="P289" i="28"/>
  <c r="O289" i="28"/>
  <c r="F289" i="28" s="1"/>
  <c r="M289" i="28"/>
  <c r="E289" i="28"/>
  <c r="C289" i="28"/>
  <c r="S288" i="28"/>
  <c r="I288" i="28" s="1"/>
  <c r="Q288" i="28"/>
  <c r="P288" i="28"/>
  <c r="M288" i="28"/>
  <c r="E288" i="28"/>
  <c r="C288" i="28"/>
  <c r="S287" i="28"/>
  <c r="J287" i="28" s="1"/>
  <c r="Q287" i="28"/>
  <c r="P287" i="28"/>
  <c r="M287" i="28"/>
  <c r="E287" i="28"/>
  <c r="C287" i="28"/>
  <c r="S286" i="28"/>
  <c r="I286" i="28" s="1"/>
  <c r="Q286" i="28"/>
  <c r="P286" i="28"/>
  <c r="M286" i="28"/>
  <c r="E286" i="28"/>
  <c r="C286" i="28"/>
  <c r="S285" i="28"/>
  <c r="O285" i="28" s="1"/>
  <c r="F285" i="28" s="1"/>
  <c r="Q285" i="28"/>
  <c r="P285" i="28"/>
  <c r="M285" i="28"/>
  <c r="E285" i="28"/>
  <c r="C285" i="28"/>
  <c r="S284" i="28"/>
  <c r="O284" i="28" s="1"/>
  <c r="F284" i="28" s="1"/>
  <c r="Q284" i="28"/>
  <c r="P284" i="28"/>
  <c r="M284" i="28"/>
  <c r="E284" i="28"/>
  <c r="C284" i="28"/>
  <c r="S283" i="28"/>
  <c r="Q283" i="28"/>
  <c r="P283" i="28"/>
  <c r="M283" i="28"/>
  <c r="E283" i="28"/>
  <c r="C283" i="28"/>
  <c r="S282" i="28"/>
  <c r="I282" i="28" s="1"/>
  <c r="Q282" i="28"/>
  <c r="P282" i="28"/>
  <c r="M282" i="28"/>
  <c r="E282" i="28"/>
  <c r="C282" i="28"/>
  <c r="S281" i="28"/>
  <c r="Q281" i="28"/>
  <c r="P281" i="28"/>
  <c r="M281" i="28"/>
  <c r="E281" i="28"/>
  <c r="C281" i="28"/>
  <c r="S280" i="28"/>
  <c r="J280" i="28" s="1"/>
  <c r="Q280" i="28"/>
  <c r="P280" i="28"/>
  <c r="M280" i="28"/>
  <c r="E280" i="28"/>
  <c r="C280" i="28"/>
  <c r="S279" i="28"/>
  <c r="I279" i="28" s="1"/>
  <c r="Q279" i="28"/>
  <c r="P279" i="28"/>
  <c r="M279" i="28"/>
  <c r="E279" i="28"/>
  <c r="C279" i="28"/>
  <c r="S278" i="28"/>
  <c r="I278" i="28" s="1"/>
  <c r="Q278" i="28"/>
  <c r="P278" i="28"/>
  <c r="O278" i="28"/>
  <c r="F278" i="28" s="1"/>
  <c r="M278" i="28"/>
  <c r="E278" i="28"/>
  <c r="C278" i="28"/>
  <c r="A278" i="28"/>
  <c r="L278" i="28" s="1"/>
  <c r="N278" i="28" s="1"/>
  <c r="H278" i="28" s="1"/>
  <c r="Q277" i="28"/>
  <c r="P277" i="28"/>
  <c r="O277" i="28"/>
  <c r="F277" i="28" s="1"/>
  <c r="M277" i="28"/>
  <c r="S277" i="28" s="1"/>
  <c r="J277" i="28" s="1"/>
  <c r="L277" i="28"/>
  <c r="N277" i="28" s="1"/>
  <c r="H277" i="28" s="1"/>
  <c r="E277" i="28"/>
  <c r="C277" i="28"/>
  <c r="A277" i="28"/>
  <c r="Q276" i="28"/>
  <c r="P276" i="28"/>
  <c r="O276" i="28"/>
  <c r="F276" i="28" s="1"/>
  <c r="N276" i="28"/>
  <c r="K276" i="28" s="1"/>
  <c r="M276" i="28"/>
  <c r="S276" i="28" s="1"/>
  <c r="I276" i="28" s="1"/>
  <c r="L276" i="28"/>
  <c r="E276" i="28"/>
  <c r="C276" i="28"/>
  <c r="A276" i="28"/>
  <c r="Q275" i="28"/>
  <c r="P275" i="28"/>
  <c r="M275" i="28"/>
  <c r="S275" i="28" s="1"/>
  <c r="D275" i="28" s="1"/>
  <c r="E275" i="28"/>
  <c r="C275" i="28"/>
  <c r="Q274" i="28"/>
  <c r="P274" i="28"/>
  <c r="M274" i="28"/>
  <c r="S274" i="28" s="1"/>
  <c r="O274" i="28" s="1"/>
  <c r="F274" i="28" s="1"/>
  <c r="E274" i="28"/>
  <c r="C274" i="28"/>
  <c r="Q273" i="28"/>
  <c r="P273" i="28"/>
  <c r="M273" i="28"/>
  <c r="S273" i="28" s="1"/>
  <c r="E273" i="28"/>
  <c r="C273" i="28"/>
  <c r="Q272" i="28"/>
  <c r="P272" i="28"/>
  <c r="M272" i="28"/>
  <c r="S272" i="28" s="1"/>
  <c r="O272" i="28" s="1"/>
  <c r="F272" i="28" s="1"/>
  <c r="E272" i="28"/>
  <c r="C272" i="28"/>
  <c r="Q271" i="28"/>
  <c r="P271" i="28"/>
  <c r="M271" i="28"/>
  <c r="S271" i="28" s="1"/>
  <c r="I271" i="28" s="1"/>
  <c r="E271" i="28"/>
  <c r="C271" i="28"/>
  <c r="Q270" i="28"/>
  <c r="P270" i="28"/>
  <c r="M270" i="28"/>
  <c r="S270" i="28" s="1"/>
  <c r="E270" i="28"/>
  <c r="C270" i="28"/>
  <c r="Q269" i="28"/>
  <c r="P269" i="28"/>
  <c r="M269" i="28"/>
  <c r="S269" i="28" s="1"/>
  <c r="E269" i="28"/>
  <c r="C269" i="28"/>
  <c r="Q268" i="28"/>
  <c r="P268" i="28"/>
  <c r="M268" i="28"/>
  <c r="S268" i="28" s="1"/>
  <c r="I268" i="28" s="1"/>
  <c r="E268" i="28"/>
  <c r="C268" i="28"/>
  <c r="Q267" i="28"/>
  <c r="P267" i="28"/>
  <c r="M267" i="28"/>
  <c r="S267" i="28" s="1"/>
  <c r="I267" i="28" s="1"/>
  <c r="E267" i="28"/>
  <c r="C267" i="28"/>
  <c r="S266" i="28"/>
  <c r="I266" i="28" s="1"/>
  <c r="Q266" i="28"/>
  <c r="P266" i="28"/>
  <c r="O266" i="28"/>
  <c r="F266" i="28" s="1"/>
  <c r="M266" i="28"/>
  <c r="E266" i="28"/>
  <c r="C266" i="28"/>
  <c r="A266" i="28"/>
  <c r="L266" i="28" s="1"/>
  <c r="N266" i="28" s="1"/>
  <c r="H266" i="28" s="1"/>
  <c r="S265" i="28"/>
  <c r="J265" i="28" s="1"/>
  <c r="Q265" i="28"/>
  <c r="P265" i="28"/>
  <c r="O265" i="28"/>
  <c r="F265" i="28" s="1"/>
  <c r="M265" i="28"/>
  <c r="E265" i="28"/>
  <c r="C265" i="28"/>
  <c r="A265" i="28"/>
  <c r="L265" i="28" s="1"/>
  <c r="N265" i="28" s="1"/>
  <c r="H265" i="28" s="1"/>
  <c r="Q264" i="28"/>
  <c r="P264" i="28"/>
  <c r="M264" i="28"/>
  <c r="S264" i="28" s="1"/>
  <c r="O264" i="28" s="1"/>
  <c r="F264" i="28" s="1"/>
  <c r="E264" i="28"/>
  <c r="C264" i="28"/>
  <c r="Q263" i="28"/>
  <c r="P263" i="28"/>
  <c r="M263" i="28"/>
  <c r="S263" i="28" s="1"/>
  <c r="O263" i="28" s="1"/>
  <c r="F263" i="28" s="1"/>
  <c r="E263" i="28"/>
  <c r="C263" i="28"/>
  <c r="Q262" i="28"/>
  <c r="P262" i="28"/>
  <c r="M262" i="28"/>
  <c r="S262" i="28" s="1"/>
  <c r="E262" i="28"/>
  <c r="C262" i="28"/>
  <c r="Q261" i="28"/>
  <c r="P261" i="28"/>
  <c r="M261" i="28"/>
  <c r="S261" i="28" s="1"/>
  <c r="E261" i="28"/>
  <c r="C261" i="28"/>
  <c r="Q260" i="28"/>
  <c r="P260" i="28"/>
  <c r="M260" i="28"/>
  <c r="S260" i="28" s="1"/>
  <c r="D260" i="28" s="1"/>
  <c r="E260" i="28"/>
  <c r="C260" i="28"/>
  <c r="Q259" i="28"/>
  <c r="P259" i="28"/>
  <c r="M259" i="28"/>
  <c r="S259" i="28" s="1"/>
  <c r="E259" i="28"/>
  <c r="C259" i="28"/>
  <c r="Q258" i="28"/>
  <c r="P258" i="28"/>
  <c r="M258" i="28"/>
  <c r="S258" i="28" s="1"/>
  <c r="E258" i="28"/>
  <c r="C258" i="28"/>
  <c r="Q257" i="28"/>
  <c r="P257" i="28"/>
  <c r="M257" i="28"/>
  <c r="S257" i="28" s="1"/>
  <c r="E257" i="28"/>
  <c r="C257" i="28"/>
  <c r="Q256" i="28"/>
  <c r="P256" i="28"/>
  <c r="M256" i="28"/>
  <c r="S256" i="28" s="1"/>
  <c r="I256" i="28" s="1"/>
  <c r="E256" i="28"/>
  <c r="C256" i="28"/>
  <c r="Q255" i="28"/>
  <c r="P255" i="28"/>
  <c r="M255" i="28"/>
  <c r="S255" i="28" s="1"/>
  <c r="I255" i="28" s="1"/>
  <c r="E255" i="28"/>
  <c r="C255" i="28"/>
  <c r="Q254" i="28"/>
  <c r="P254" i="28"/>
  <c r="O254" i="28"/>
  <c r="F254" i="28" s="1"/>
  <c r="M254" i="28"/>
  <c r="S254" i="28" s="1"/>
  <c r="D254" i="28" s="1"/>
  <c r="L254" i="28"/>
  <c r="N254" i="28" s="1"/>
  <c r="H254" i="28" s="1"/>
  <c r="E254" i="28"/>
  <c r="C254" i="28"/>
  <c r="A254" i="28"/>
  <c r="Q253" i="28"/>
  <c r="P253" i="28"/>
  <c r="O253" i="28"/>
  <c r="F253" i="28" s="1"/>
  <c r="M253" i="28"/>
  <c r="S253" i="28" s="1"/>
  <c r="E253" i="28"/>
  <c r="C253" i="28"/>
  <c r="A253" i="28"/>
  <c r="L253" i="28" s="1"/>
  <c r="N253" i="28" s="1"/>
  <c r="S252" i="28"/>
  <c r="J252" i="28" s="1"/>
  <c r="Q252" i="28"/>
  <c r="P252" i="28"/>
  <c r="O252" i="28"/>
  <c r="F252" i="28" s="1"/>
  <c r="M252" i="28"/>
  <c r="E252" i="28"/>
  <c r="C252" i="28"/>
  <c r="S251" i="28"/>
  <c r="J251" i="28" s="1"/>
  <c r="Q251" i="28"/>
  <c r="P251" i="28"/>
  <c r="O251" i="28"/>
  <c r="F251" i="28" s="1"/>
  <c r="M251" i="28"/>
  <c r="E251" i="28"/>
  <c r="C251" i="28"/>
  <c r="S250" i="28"/>
  <c r="J250" i="28" s="1"/>
  <c r="Q250" i="28"/>
  <c r="P250" i="28"/>
  <c r="O250" i="28"/>
  <c r="F250" i="28" s="1"/>
  <c r="M250" i="28"/>
  <c r="E250" i="28"/>
  <c r="C250" i="28"/>
  <c r="Q249" i="28"/>
  <c r="P249" i="28"/>
  <c r="O249" i="28"/>
  <c r="F249" i="28" s="1"/>
  <c r="M249" i="28"/>
  <c r="S249" i="28" s="1"/>
  <c r="E249" i="28"/>
  <c r="C249" i="28"/>
  <c r="S248" i="28"/>
  <c r="J248" i="28" s="1"/>
  <c r="Q248" i="28"/>
  <c r="P248" i="28"/>
  <c r="M248" i="28"/>
  <c r="E248" i="28"/>
  <c r="C248" i="28"/>
  <c r="S247" i="28"/>
  <c r="B247" i="28" s="1"/>
  <c r="Q247" i="28"/>
  <c r="P247" i="28"/>
  <c r="M247" i="28"/>
  <c r="E247" i="28"/>
  <c r="C247" i="28"/>
  <c r="A247" i="28"/>
  <c r="L247" i="28" s="1"/>
  <c r="N247" i="28" s="1"/>
  <c r="S246" i="28"/>
  <c r="I246" i="28" s="1"/>
  <c r="Q246" i="28"/>
  <c r="P246" i="28"/>
  <c r="M246" i="28"/>
  <c r="E246" i="28"/>
  <c r="C246" i="28"/>
  <c r="S245" i="28"/>
  <c r="B245" i="28" s="1"/>
  <c r="Q245" i="28"/>
  <c r="P245" i="28"/>
  <c r="M245" i="28"/>
  <c r="E245" i="28"/>
  <c r="C245" i="28"/>
  <c r="S244" i="28"/>
  <c r="O244" i="28" s="1"/>
  <c r="F244" i="28" s="1"/>
  <c r="Q244" i="28"/>
  <c r="P244" i="28"/>
  <c r="M244" i="28"/>
  <c r="E244" i="28"/>
  <c r="C244" i="28"/>
  <c r="S243" i="28"/>
  <c r="I243" i="28" s="1"/>
  <c r="Q243" i="28"/>
  <c r="P243" i="28"/>
  <c r="M243" i="28"/>
  <c r="E243" i="28"/>
  <c r="C243" i="28"/>
  <c r="S242" i="28"/>
  <c r="J242" i="28" s="1"/>
  <c r="Q242" i="28"/>
  <c r="P242" i="28"/>
  <c r="O242" i="28"/>
  <c r="F242" i="28" s="1"/>
  <c r="M242" i="28"/>
  <c r="L242" i="28"/>
  <c r="N242" i="28" s="1"/>
  <c r="E242" i="28"/>
  <c r="C242" i="28"/>
  <c r="A242" i="28"/>
  <c r="Q241" i="28"/>
  <c r="P241" i="28"/>
  <c r="O241" i="28"/>
  <c r="F241" i="28" s="1"/>
  <c r="N241" i="28"/>
  <c r="H241" i="28" s="1"/>
  <c r="M241" i="28"/>
  <c r="S241" i="28" s="1"/>
  <c r="J241" i="28" s="1"/>
  <c r="L241" i="28"/>
  <c r="E241" i="28"/>
  <c r="C241" i="28"/>
  <c r="A241" i="28"/>
  <c r="Q240" i="28"/>
  <c r="P240" i="28"/>
  <c r="O240" i="28"/>
  <c r="F240" i="28" s="1"/>
  <c r="N240" i="28"/>
  <c r="K240" i="28" s="1"/>
  <c r="M240" i="28"/>
  <c r="S240" i="28" s="1"/>
  <c r="B240" i="28" s="1"/>
  <c r="L240" i="28"/>
  <c r="E240" i="28"/>
  <c r="C240" i="28"/>
  <c r="A240" i="28"/>
  <c r="S239" i="28"/>
  <c r="J239" i="28" s="1"/>
  <c r="Q239" i="28"/>
  <c r="P239" i="28"/>
  <c r="O239" i="28"/>
  <c r="F239" i="28" s="1"/>
  <c r="M239" i="28"/>
  <c r="E239" i="28"/>
  <c r="C239" i="28"/>
  <c r="A239" i="28"/>
  <c r="L239" i="28" s="1"/>
  <c r="N239" i="28" s="1"/>
  <c r="S238" i="28"/>
  <c r="Q238" i="28"/>
  <c r="P238" i="28"/>
  <c r="O238" i="28"/>
  <c r="F238" i="28" s="1"/>
  <c r="M238" i="28"/>
  <c r="E238" i="28"/>
  <c r="C238" i="28"/>
  <c r="A238" i="28"/>
  <c r="L238" i="28" s="1"/>
  <c r="N238" i="28" s="1"/>
  <c r="Q237" i="28"/>
  <c r="P237" i="28"/>
  <c r="O237" i="28"/>
  <c r="F237" i="28" s="1"/>
  <c r="M237" i="28"/>
  <c r="S237" i="28" s="1"/>
  <c r="D237" i="28" s="1"/>
  <c r="L237" i="28"/>
  <c r="N237" i="28" s="1"/>
  <c r="H237" i="28" s="1"/>
  <c r="E237" i="28"/>
  <c r="C237" i="28"/>
  <c r="A237" i="28"/>
  <c r="Q236" i="28"/>
  <c r="P236" i="28"/>
  <c r="M236" i="28"/>
  <c r="S236" i="28" s="1"/>
  <c r="I236" i="28" s="1"/>
  <c r="E236" i="28"/>
  <c r="C236" i="28"/>
  <c r="Q235" i="28"/>
  <c r="P235" i="28"/>
  <c r="M235" i="28"/>
  <c r="S235" i="28" s="1"/>
  <c r="E235" i="28"/>
  <c r="C235" i="28"/>
  <c r="Q234" i="28"/>
  <c r="P234" i="28"/>
  <c r="M234" i="28"/>
  <c r="S234" i="28" s="1"/>
  <c r="B234" i="28" s="1"/>
  <c r="E234" i="28"/>
  <c r="C234" i="28"/>
  <c r="Q233" i="28"/>
  <c r="P233" i="28"/>
  <c r="M233" i="28"/>
  <c r="S233" i="28" s="1"/>
  <c r="E233" i="28"/>
  <c r="C233" i="28"/>
  <c r="Q232" i="28"/>
  <c r="P232" i="28"/>
  <c r="M232" i="28"/>
  <c r="S232" i="28" s="1"/>
  <c r="J232" i="28" s="1"/>
  <c r="E232" i="28"/>
  <c r="C232" i="28"/>
  <c r="Q231" i="28"/>
  <c r="P231" i="28"/>
  <c r="O231" i="28"/>
  <c r="F231" i="28" s="1"/>
  <c r="M231" i="28"/>
  <c r="S231" i="28" s="1"/>
  <c r="E231" i="28"/>
  <c r="C231" i="28"/>
  <c r="S230" i="28"/>
  <c r="I230" i="28" s="1"/>
  <c r="Q230" i="28"/>
  <c r="P230" i="28"/>
  <c r="O230" i="28"/>
  <c r="F230" i="28" s="1"/>
  <c r="M230" i="28"/>
  <c r="E230" i="28"/>
  <c r="C230" i="28"/>
  <c r="A230" i="28"/>
  <c r="L230" i="28" s="1"/>
  <c r="N230" i="28" s="1"/>
  <c r="S229" i="28"/>
  <c r="B229" i="28" s="1"/>
  <c r="Q229" i="28"/>
  <c r="P229" i="28"/>
  <c r="O229" i="28"/>
  <c r="F229" i="28" s="1"/>
  <c r="M229" i="28"/>
  <c r="L229" i="28"/>
  <c r="N229" i="28" s="1"/>
  <c r="H229" i="28" s="1"/>
  <c r="E229" i="28"/>
  <c r="C229" i="28"/>
  <c r="A229" i="28"/>
  <c r="Q228" i="28"/>
  <c r="P228" i="28"/>
  <c r="O228" i="28"/>
  <c r="F228" i="28" s="1"/>
  <c r="M228" i="28"/>
  <c r="S228" i="28" s="1"/>
  <c r="I228" i="28" s="1"/>
  <c r="L228" i="28"/>
  <c r="N228" i="28" s="1"/>
  <c r="H228" i="28" s="1"/>
  <c r="E228" i="28"/>
  <c r="C228" i="28"/>
  <c r="A228" i="28"/>
  <c r="Q227" i="28"/>
  <c r="P227" i="28"/>
  <c r="O227" i="28"/>
  <c r="F227" i="28" s="1"/>
  <c r="M227" i="28"/>
  <c r="S227" i="28" s="1"/>
  <c r="I227" i="28" s="1"/>
  <c r="E227" i="28"/>
  <c r="C227" i="28"/>
  <c r="A227" i="28"/>
  <c r="L227" i="28" s="1"/>
  <c r="N227" i="28" s="1"/>
  <c r="S226" i="28"/>
  <c r="Q226" i="28"/>
  <c r="P226" i="28"/>
  <c r="O226" i="28"/>
  <c r="F226" i="28" s="1"/>
  <c r="M226" i="28"/>
  <c r="E226" i="28"/>
  <c r="C226" i="28"/>
  <c r="A226" i="28"/>
  <c r="L226" i="28" s="1"/>
  <c r="N226" i="28" s="1"/>
  <c r="S225" i="28"/>
  <c r="B225" i="28" s="1"/>
  <c r="Q225" i="28"/>
  <c r="P225" i="28"/>
  <c r="O225" i="28"/>
  <c r="F225" i="28" s="1"/>
  <c r="M225" i="28"/>
  <c r="L225" i="28"/>
  <c r="N225" i="28" s="1"/>
  <c r="H225" i="28" s="1"/>
  <c r="E225" i="28"/>
  <c r="C225" i="28"/>
  <c r="A225" i="28"/>
  <c r="Q224" i="28"/>
  <c r="P224" i="28"/>
  <c r="O224" i="28"/>
  <c r="F224" i="28" s="1"/>
  <c r="M224" i="28"/>
  <c r="S224" i="28" s="1"/>
  <c r="I224" i="28" s="1"/>
  <c r="L224" i="28"/>
  <c r="N224" i="28" s="1"/>
  <c r="H224" i="28" s="1"/>
  <c r="E224" i="28"/>
  <c r="C224" i="28"/>
  <c r="A224" i="28"/>
  <c r="Q223" i="28"/>
  <c r="P223" i="28"/>
  <c r="O223" i="28"/>
  <c r="F223" i="28" s="1"/>
  <c r="M223" i="28"/>
  <c r="S223" i="28" s="1"/>
  <c r="J223" i="28" s="1"/>
  <c r="E223" i="28"/>
  <c r="C223" i="28"/>
  <c r="A223" i="28"/>
  <c r="L223" i="28" s="1"/>
  <c r="N223" i="28" s="1"/>
  <c r="S222" i="28"/>
  <c r="B222" i="28" s="1"/>
  <c r="Q222" i="28"/>
  <c r="P222" i="28"/>
  <c r="M222" i="28"/>
  <c r="E222" i="28"/>
  <c r="C222" i="28"/>
  <c r="Q221" i="28"/>
  <c r="P221" i="28"/>
  <c r="M221" i="28"/>
  <c r="S221" i="28" s="1"/>
  <c r="O221" i="28" s="1"/>
  <c r="F221" i="28" s="1"/>
  <c r="E221" i="28"/>
  <c r="C221" i="28"/>
  <c r="S220" i="28"/>
  <c r="B220" i="28" s="1"/>
  <c r="Q220" i="28"/>
  <c r="P220" i="28"/>
  <c r="M220" i="28"/>
  <c r="E220" i="28"/>
  <c r="C220" i="28"/>
  <c r="S219" i="28"/>
  <c r="B219" i="28" s="1"/>
  <c r="Q219" i="28"/>
  <c r="P219" i="28"/>
  <c r="M219" i="28"/>
  <c r="E219" i="28"/>
  <c r="C219" i="28"/>
  <c r="S218" i="28"/>
  <c r="I218" i="28" s="1"/>
  <c r="Q218" i="28"/>
  <c r="P218" i="28"/>
  <c r="O218" i="28"/>
  <c r="F218" i="28" s="1"/>
  <c r="M218" i="28"/>
  <c r="E218" i="28"/>
  <c r="C218" i="28"/>
  <c r="A218" i="28"/>
  <c r="L218" i="28" s="1"/>
  <c r="N218" i="28" s="1"/>
  <c r="S217" i="28"/>
  <c r="Q217" i="28"/>
  <c r="P217" i="28"/>
  <c r="O217" i="28"/>
  <c r="F217" i="28" s="1"/>
  <c r="M217" i="28"/>
  <c r="E217" i="28"/>
  <c r="C217" i="28"/>
  <c r="A217" i="28"/>
  <c r="L217" i="28" s="1"/>
  <c r="N217" i="28" s="1"/>
  <c r="H217" i="28" s="1"/>
  <c r="Q216" i="28"/>
  <c r="P216" i="28"/>
  <c r="O216" i="28"/>
  <c r="F216" i="28" s="1"/>
  <c r="M216" i="28"/>
  <c r="S216" i="28" s="1"/>
  <c r="L216" i="28"/>
  <c r="N216" i="28" s="1"/>
  <c r="K216" i="28" s="1"/>
  <c r="E216" i="28"/>
  <c r="C216" i="28"/>
  <c r="A216" i="28"/>
  <c r="Q215" i="28"/>
  <c r="P215" i="28"/>
  <c r="O215" i="28"/>
  <c r="F215" i="28" s="1"/>
  <c r="M215" i="28"/>
  <c r="S215" i="28" s="1"/>
  <c r="E215" i="28"/>
  <c r="C215" i="28"/>
  <c r="A215" i="28"/>
  <c r="L215" i="28" s="1"/>
  <c r="N215" i="28" s="1"/>
  <c r="S214" i="28"/>
  <c r="Q214" i="28"/>
  <c r="P214" i="28"/>
  <c r="M214" i="28"/>
  <c r="E214" i="28"/>
  <c r="C214" i="28"/>
  <c r="S213" i="28"/>
  <c r="I213" i="28" s="1"/>
  <c r="Q213" i="28"/>
  <c r="P213" i="28"/>
  <c r="M213" i="28"/>
  <c r="E213" i="28"/>
  <c r="C213" i="28"/>
  <c r="S212" i="28"/>
  <c r="O212" i="28" s="1"/>
  <c r="F212" i="28" s="1"/>
  <c r="Q212" i="28"/>
  <c r="P212" i="28"/>
  <c r="M212" i="28"/>
  <c r="E212" i="28"/>
  <c r="C212" i="28"/>
  <c r="Q211" i="28"/>
  <c r="P211" i="28"/>
  <c r="M211" i="28"/>
  <c r="S211" i="28" s="1"/>
  <c r="E211" i="28"/>
  <c r="C211" i="28"/>
  <c r="Q210" i="28"/>
  <c r="P210" i="28"/>
  <c r="M210" i="28"/>
  <c r="S210" i="28" s="1"/>
  <c r="I210" i="28" s="1"/>
  <c r="E210" i="28"/>
  <c r="C210" i="28"/>
  <c r="Q209" i="28"/>
  <c r="P209" i="28"/>
  <c r="M209" i="28"/>
  <c r="S209" i="28" s="1"/>
  <c r="I209" i="28" s="1"/>
  <c r="E209" i="28"/>
  <c r="C209" i="28"/>
  <c r="S208" i="28"/>
  <c r="D208" i="28" s="1"/>
  <c r="Q208" i="28"/>
  <c r="P208" i="28"/>
  <c r="M208" i="28"/>
  <c r="E208" i="28"/>
  <c r="C208" i="28"/>
  <c r="Q207" i="28"/>
  <c r="P207" i="28"/>
  <c r="M207" i="28"/>
  <c r="S207" i="28" s="1"/>
  <c r="O207" i="28" s="1"/>
  <c r="F207" i="28" s="1"/>
  <c r="E207" i="28"/>
  <c r="C207" i="28"/>
  <c r="S206" i="28"/>
  <c r="Q206" i="28"/>
  <c r="P206" i="28"/>
  <c r="O206" i="28"/>
  <c r="F206" i="28" s="1"/>
  <c r="M206" i="28"/>
  <c r="E206" i="28"/>
  <c r="C206" i="28"/>
  <c r="A206" i="28"/>
  <c r="L206" i="28" s="1"/>
  <c r="N206" i="28" s="1"/>
  <c r="Q205" i="28"/>
  <c r="P205" i="28"/>
  <c r="O205" i="28"/>
  <c r="F205" i="28" s="1"/>
  <c r="M205" i="28"/>
  <c r="S205" i="28" s="1"/>
  <c r="J205" i="28" s="1"/>
  <c r="L205" i="28"/>
  <c r="N205" i="28" s="1"/>
  <c r="H205" i="28" s="1"/>
  <c r="E205" i="28"/>
  <c r="C205" i="28"/>
  <c r="A205" i="28"/>
  <c r="Q204" i="28"/>
  <c r="P204" i="28"/>
  <c r="O204" i="28"/>
  <c r="F204" i="28" s="1"/>
  <c r="M204" i="28"/>
  <c r="S204" i="28" s="1"/>
  <c r="J204" i="28" s="1"/>
  <c r="L204" i="28"/>
  <c r="N204" i="28" s="1"/>
  <c r="K204" i="28" s="1"/>
  <c r="E204" i="28"/>
  <c r="C204" i="28"/>
  <c r="A204" i="28"/>
  <c r="S203" i="28"/>
  <c r="Q203" i="28"/>
  <c r="P203" i="28"/>
  <c r="O203" i="28"/>
  <c r="F203" i="28" s="1"/>
  <c r="N203" i="28"/>
  <c r="M203" i="28"/>
  <c r="E203" i="28"/>
  <c r="C203" i="28"/>
  <c r="A203" i="28"/>
  <c r="L203" i="28" s="1"/>
  <c r="S202" i="28"/>
  <c r="Q202" i="28"/>
  <c r="P202" i="28"/>
  <c r="O202" i="28"/>
  <c r="F202" i="28" s="1"/>
  <c r="M202" i="28"/>
  <c r="L202" i="28"/>
  <c r="N202" i="28" s="1"/>
  <c r="E202" i="28"/>
  <c r="C202" i="28"/>
  <c r="A202" i="28"/>
  <c r="S201" i="28"/>
  <c r="B201" i="28" s="1"/>
  <c r="Q201" i="28"/>
  <c r="P201" i="28"/>
  <c r="O201" i="28"/>
  <c r="F201" i="28" s="1"/>
  <c r="M201" i="28"/>
  <c r="E201" i="28"/>
  <c r="C201" i="28"/>
  <c r="A201" i="28"/>
  <c r="L201" i="28" s="1"/>
  <c r="N201" i="28" s="1"/>
  <c r="H201" i="28" s="1"/>
  <c r="Q200" i="28"/>
  <c r="P200" i="28"/>
  <c r="O200" i="28"/>
  <c r="F200" i="28" s="1"/>
  <c r="N200" i="28"/>
  <c r="K200" i="28" s="1"/>
  <c r="M200" i="28"/>
  <c r="S200" i="28" s="1"/>
  <c r="B200" i="28" s="1"/>
  <c r="L200" i="28"/>
  <c r="E200" i="28"/>
  <c r="C200" i="28"/>
  <c r="A200" i="28"/>
  <c r="Q199" i="28"/>
  <c r="P199" i="28"/>
  <c r="O199" i="28"/>
  <c r="F199" i="28" s="1"/>
  <c r="N199" i="28"/>
  <c r="M199" i="28"/>
  <c r="S199" i="28" s="1"/>
  <c r="E199" i="28"/>
  <c r="C199" i="28"/>
  <c r="A199" i="28"/>
  <c r="L199" i="28" s="1"/>
  <c r="S198" i="28"/>
  <c r="I198" i="28" s="1"/>
  <c r="Q198" i="28"/>
  <c r="P198" i="28"/>
  <c r="M198" i="28"/>
  <c r="E198" i="28"/>
  <c r="C198" i="28"/>
  <c r="Q197" i="28"/>
  <c r="P197" i="28"/>
  <c r="M197" i="28"/>
  <c r="S197" i="28" s="1"/>
  <c r="D197" i="28" s="1"/>
  <c r="E197" i="28"/>
  <c r="C197" i="28"/>
  <c r="S196" i="28"/>
  <c r="O196" i="28" s="1"/>
  <c r="F196" i="28" s="1"/>
  <c r="Q196" i="28"/>
  <c r="P196" i="28"/>
  <c r="M196" i="28"/>
  <c r="E196" i="28"/>
  <c r="C196" i="28"/>
  <c r="S195" i="28"/>
  <c r="B195" i="28" s="1"/>
  <c r="Q195" i="28"/>
  <c r="P195" i="28"/>
  <c r="M195" i="28"/>
  <c r="E195" i="28"/>
  <c r="C195" i="28"/>
  <c r="S194" i="28"/>
  <c r="B194" i="28" s="1"/>
  <c r="Q194" i="28"/>
  <c r="P194" i="28"/>
  <c r="O194" i="28"/>
  <c r="F194" i="28" s="1"/>
  <c r="M194" i="28"/>
  <c r="E194" i="28"/>
  <c r="C194" i="28"/>
  <c r="A194" i="28"/>
  <c r="L194" i="28" s="1"/>
  <c r="N194" i="28" s="1"/>
  <c r="S193" i="28"/>
  <c r="Q193" i="28"/>
  <c r="P193" i="28"/>
  <c r="O193" i="28"/>
  <c r="F193" i="28" s="1"/>
  <c r="M193" i="28"/>
  <c r="E193" i="28"/>
  <c r="C193" i="28"/>
  <c r="A193" i="28"/>
  <c r="L193" i="28" s="1"/>
  <c r="N193" i="28" s="1"/>
  <c r="H193" i="28" s="1"/>
  <c r="Q192" i="28"/>
  <c r="P192" i="28"/>
  <c r="O192" i="28"/>
  <c r="F192" i="28" s="1"/>
  <c r="M192" i="28"/>
  <c r="S192" i="28" s="1"/>
  <c r="L192" i="28"/>
  <c r="N192" i="28" s="1"/>
  <c r="E192" i="28"/>
  <c r="C192" i="28"/>
  <c r="A192" i="28"/>
  <c r="S191" i="28"/>
  <c r="O191" i="28" s="1"/>
  <c r="F191" i="28" s="1"/>
  <c r="Q191" i="28"/>
  <c r="P191" i="28"/>
  <c r="M191" i="28"/>
  <c r="E191" i="28"/>
  <c r="C191" i="28"/>
  <c r="Q190" i="28"/>
  <c r="P190" i="28"/>
  <c r="M190" i="28"/>
  <c r="S190" i="28" s="1"/>
  <c r="E190" i="28"/>
  <c r="C190" i="28"/>
  <c r="S189" i="28"/>
  <c r="B189" i="28" s="1"/>
  <c r="Q189" i="28"/>
  <c r="P189" i="28"/>
  <c r="M189" i="28"/>
  <c r="E189" i="28"/>
  <c r="C189" i="28"/>
  <c r="A189" i="28"/>
  <c r="L189" i="28" s="1"/>
  <c r="N189" i="28" s="1"/>
  <c r="H189" i="28" s="1"/>
  <c r="Q188" i="28"/>
  <c r="P188" i="28"/>
  <c r="M188" i="28"/>
  <c r="S188" i="28" s="1"/>
  <c r="D188" i="28" s="1"/>
  <c r="E188" i="28"/>
  <c r="C188" i="28"/>
  <c r="Q187" i="28"/>
  <c r="P187" i="28"/>
  <c r="M187" i="28"/>
  <c r="S187" i="28" s="1"/>
  <c r="I187" i="28" s="1"/>
  <c r="E187" i="28"/>
  <c r="C187" i="28"/>
  <c r="Q186" i="28"/>
  <c r="P186" i="28"/>
  <c r="M186" i="28"/>
  <c r="S186" i="28" s="1"/>
  <c r="D186" i="28" s="1"/>
  <c r="E186" i="28"/>
  <c r="C186" i="28"/>
  <c r="Q185" i="28"/>
  <c r="P185" i="28"/>
  <c r="M185" i="28"/>
  <c r="S185" i="28" s="1"/>
  <c r="I185" i="28" s="1"/>
  <c r="E185" i="28"/>
  <c r="C185" i="28"/>
  <c r="Q184" i="28"/>
  <c r="P184" i="28"/>
  <c r="M184" i="28"/>
  <c r="S184" i="28" s="1"/>
  <c r="B184" i="28" s="1"/>
  <c r="E184" i="28"/>
  <c r="C184" i="28"/>
  <c r="Q183" i="28"/>
  <c r="P183" i="28"/>
  <c r="M183" i="28"/>
  <c r="S183" i="28" s="1"/>
  <c r="E183" i="28"/>
  <c r="C183" i="28"/>
  <c r="S182" i="28"/>
  <c r="Q182" i="28"/>
  <c r="P182" i="28"/>
  <c r="O182" i="28"/>
  <c r="F182" i="28" s="1"/>
  <c r="N182" i="28"/>
  <c r="M182" i="28"/>
  <c r="E182" i="28"/>
  <c r="C182" i="28"/>
  <c r="A182" i="28"/>
  <c r="L182" i="28" s="1"/>
  <c r="Q181" i="28"/>
  <c r="P181" i="28"/>
  <c r="O181" i="28"/>
  <c r="F181" i="28" s="1"/>
  <c r="M181" i="28"/>
  <c r="S181" i="28" s="1"/>
  <c r="L181" i="28"/>
  <c r="N181" i="28" s="1"/>
  <c r="H181" i="28" s="1"/>
  <c r="E181" i="28"/>
  <c r="C181" i="28"/>
  <c r="A181" i="28"/>
  <c r="Q180" i="28"/>
  <c r="P180" i="28"/>
  <c r="O180" i="28"/>
  <c r="F180" i="28" s="1"/>
  <c r="N180" i="28"/>
  <c r="M180" i="28"/>
  <c r="S180" i="28" s="1"/>
  <c r="I180" i="28" s="1"/>
  <c r="L180" i="28"/>
  <c r="E180" i="28"/>
  <c r="C180" i="28"/>
  <c r="A180" i="28"/>
  <c r="Q179" i="28"/>
  <c r="P179" i="28"/>
  <c r="O179" i="28"/>
  <c r="F179" i="28" s="1"/>
  <c r="N179" i="28"/>
  <c r="M179" i="28"/>
  <c r="S179" i="28" s="1"/>
  <c r="D179" i="28" s="1"/>
  <c r="L179" i="28"/>
  <c r="E179" i="28"/>
  <c r="C179" i="28"/>
  <c r="A179" i="28"/>
  <c r="S178" i="28"/>
  <c r="J178" i="28" s="1"/>
  <c r="Q178" i="28"/>
  <c r="P178" i="28"/>
  <c r="O178" i="28"/>
  <c r="F178" i="28" s="1"/>
  <c r="M178" i="28"/>
  <c r="E178" i="28"/>
  <c r="C178" i="28"/>
  <c r="A178" i="28"/>
  <c r="L178" i="28" s="1"/>
  <c r="N178" i="28" s="1"/>
  <c r="K178" i="28" s="1"/>
  <c r="S177" i="28"/>
  <c r="Q177" i="28"/>
  <c r="P177" i="28"/>
  <c r="O177" i="28"/>
  <c r="F177" i="28" s="1"/>
  <c r="M177" i="28"/>
  <c r="E177" i="28"/>
  <c r="C177" i="28"/>
  <c r="A177" i="28"/>
  <c r="L177" i="28" s="1"/>
  <c r="N177" i="28" s="1"/>
  <c r="S176" i="28"/>
  <c r="D176" i="28" s="1"/>
  <c r="Q176" i="28"/>
  <c r="P176" i="28"/>
  <c r="O176" i="28"/>
  <c r="F176" i="28" s="1"/>
  <c r="M176" i="28"/>
  <c r="L176" i="28"/>
  <c r="N176" i="28" s="1"/>
  <c r="K176" i="28" s="1"/>
  <c r="E176" i="28"/>
  <c r="C176" i="28"/>
  <c r="A176" i="28"/>
  <c r="Q175" i="28"/>
  <c r="P175" i="28"/>
  <c r="O175" i="28"/>
  <c r="F175" i="28" s="1"/>
  <c r="M175" i="28"/>
  <c r="S175" i="28" s="1"/>
  <c r="J175" i="28" s="1"/>
  <c r="E175" i="28"/>
  <c r="C175" i="28"/>
  <c r="Q174" i="28"/>
  <c r="P174" i="28"/>
  <c r="M174" i="28"/>
  <c r="S174" i="28" s="1"/>
  <c r="E174" i="28"/>
  <c r="C174" i="28"/>
  <c r="Q173" i="28"/>
  <c r="P173" i="28"/>
  <c r="M173" i="28"/>
  <c r="S173" i="28" s="1"/>
  <c r="E173" i="28"/>
  <c r="C173" i="28"/>
  <c r="S172" i="28"/>
  <c r="Q172" i="28"/>
  <c r="P172" i="28"/>
  <c r="M172" i="28"/>
  <c r="E172" i="28"/>
  <c r="C172" i="28"/>
  <c r="Q171" i="28"/>
  <c r="P171" i="28"/>
  <c r="M171" i="28"/>
  <c r="S171" i="28" s="1"/>
  <c r="E171" i="28"/>
  <c r="C171" i="28"/>
  <c r="S170" i="28"/>
  <c r="J170" i="28" s="1"/>
  <c r="Q170" i="28"/>
  <c r="P170" i="28"/>
  <c r="O170" i="28"/>
  <c r="F170" i="28" s="1"/>
  <c r="M170" i="28"/>
  <c r="E170" i="28"/>
  <c r="C170" i="28"/>
  <c r="A170" i="28"/>
  <c r="L170" i="28" s="1"/>
  <c r="N170" i="28" s="1"/>
  <c r="K170" i="28" s="1"/>
  <c r="Q169" i="28"/>
  <c r="P169" i="28"/>
  <c r="O169" i="28"/>
  <c r="F169" i="28" s="1"/>
  <c r="M169" i="28"/>
  <c r="S169" i="28" s="1"/>
  <c r="J169" i="28" s="1"/>
  <c r="L169" i="28"/>
  <c r="N169" i="28" s="1"/>
  <c r="E169" i="28"/>
  <c r="C169" i="28"/>
  <c r="A169" i="28"/>
  <c r="Q168" i="28"/>
  <c r="P168" i="28"/>
  <c r="O168" i="28"/>
  <c r="F168" i="28" s="1"/>
  <c r="N168" i="28"/>
  <c r="K168" i="28" s="1"/>
  <c r="M168" i="28"/>
  <c r="S168" i="28" s="1"/>
  <c r="B168" i="28" s="1"/>
  <c r="L168" i="28"/>
  <c r="E168" i="28"/>
  <c r="C168" i="28"/>
  <c r="A168" i="28"/>
  <c r="S167" i="28"/>
  <c r="D167" i="28" s="1"/>
  <c r="Q167" i="28"/>
  <c r="P167" i="28"/>
  <c r="O167" i="28"/>
  <c r="F167" i="28" s="1"/>
  <c r="N167" i="28"/>
  <c r="M167" i="28"/>
  <c r="E167" i="28"/>
  <c r="C167" i="28"/>
  <c r="A167" i="28"/>
  <c r="L167" i="28" s="1"/>
  <c r="S166" i="28"/>
  <c r="Q166" i="28"/>
  <c r="P166" i="28"/>
  <c r="O166" i="28"/>
  <c r="F166" i="28" s="1"/>
  <c r="M166" i="28"/>
  <c r="L166" i="28"/>
  <c r="N166" i="28" s="1"/>
  <c r="K166" i="28" s="1"/>
  <c r="E166" i="28"/>
  <c r="C166" i="28"/>
  <c r="A166" i="28"/>
  <c r="S165" i="28"/>
  <c r="J165" i="28" s="1"/>
  <c r="Q165" i="28"/>
  <c r="P165" i="28"/>
  <c r="O165" i="28"/>
  <c r="F165" i="28" s="1"/>
  <c r="M165" i="28"/>
  <c r="E165" i="28"/>
  <c r="C165" i="28"/>
  <c r="Q164" i="28"/>
  <c r="P164" i="28"/>
  <c r="M164" i="28"/>
  <c r="S164" i="28" s="1"/>
  <c r="B164" i="28" s="1"/>
  <c r="E164" i="28"/>
  <c r="C164" i="28"/>
  <c r="Q163" i="28"/>
  <c r="P163" i="28"/>
  <c r="M163" i="28"/>
  <c r="S163" i="28" s="1"/>
  <c r="E163" i="28"/>
  <c r="C163" i="28"/>
  <c r="Q162" i="28"/>
  <c r="P162" i="28"/>
  <c r="M162" i="28"/>
  <c r="S162" i="28" s="1"/>
  <c r="E162" i="28"/>
  <c r="C162" i="28"/>
  <c r="Q161" i="28"/>
  <c r="P161" i="28"/>
  <c r="M161" i="28"/>
  <c r="S161" i="28" s="1"/>
  <c r="O161" i="28" s="1"/>
  <c r="F161" i="28" s="1"/>
  <c r="E161" i="28"/>
  <c r="C161" i="28"/>
  <c r="Q160" i="28"/>
  <c r="P160" i="28"/>
  <c r="M160" i="28"/>
  <c r="S160" i="28" s="1"/>
  <c r="E160" i="28"/>
  <c r="C160" i="28"/>
  <c r="Q159" i="28"/>
  <c r="P159" i="28"/>
  <c r="M159" i="28"/>
  <c r="S159" i="28" s="1"/>
  <c r="E159" i="28"/>
  <c r="C159" i="28"/>
  <c r="S158" i="28"/>
  <c r="I158" i="28" s="1"/>
  <c r="Q158" i="28"/>
  <c r="P158" i="28"/>
  <c r="O158" i="28"/>
  <c r="F158" i="28" s="1"/>
  <c r="N158" i="28"/>
  <c r="K158" i="28" s="1"/>
  <c r="M158" i="28"/>
  <c r="L158" i="28"/>
  <c r="E158" i="28"/>
  <c r="C158" i="28"/>
  <c r="A158" i="28"/>
  <c r="S157" i="28"/>
  <c r="I157" i="28" s="1"/>
  <c r="Q157" i="28"/>
  <c r="P157" i="28"/>
  <c r="O157" i="28"/>
  <c r="F157" i="28" s="1"/>
  <c r="M157" i="28"/>
  <c r="E157" i="28"/>
  <c r="C157" i="28"/>
  <c r="A157" i="28"/>
  <c r="L157" i="28" s="1"/>
  <c r="N157" i="28" s="1"/>
  <c r="S156" i="28"/>
  <c r="Q156" i="28"/>
  <c r="P156" i="28"/>
  <c r="O156" i="28"/>
  <c r="F156" i="28" s="1"/>
  <c r="M156" i="28"/>
  <c r="L156" i="28"/>
  <c r="N156" i="28" s="1"/>
  <c r="K156" i="28" s="1"/>
  <c r="E156" i="28"/>
  <c r="C156" i="28"/>
  <c r="A156" i="28"/>
  <c r="Q155" i="28"/>
  <c r="P155" i="28"/>
  <c r="O155" i="28"/>
  <c r="F155" i="28" s="1"/>
  <c r="M155" i="28"/>
  <c r="S155" i="28" s="1"/>
  <c r="L155" i="28"/>
  <c r="N155" i="28" s="1"/>
  <c r="E155" i="28"/>
  <c r="C155" i="28"/>
  <c r="A155" i="28"/>
  <c r="S154" i="28"/>
  <c r="Q154" i="28"/>
  <c r="P154" i="28"/>
  <c r="O154" i="28"/>
  <c r="F154" i="28" s="1"/>
  <c r="N154" i="28"/>
  <c r="M154" i="28"/>
  <c r="L154" i="28"/>
  <c r="E154" i="28"/>
  <c r="C154" i="28"/>
  <c r="A154" i="28"/>
  <c r="S153" i="28"/>
  <c r="I153" i="28" s="1"/>
  <c r="Q153" i="28"/>
  <c r="P153" i="28"/>
  <c r="O153" i="28"/>
  <c r="F153" i="28" s="1"/>
  <c r="M153" i="28"/>
  <c r="E153" i="28"/>
  <c r="C153" i="28"/>
  <c r="A153" i="28"/>
  <c r="L153" i="28" s="1"/>
  <c r="N153" i="28" s="1"/>
  <c r="S152" i="28"/>
  <c r="Q152" i="28"/>
  <c r="P152" i="28"/>
  <c r="M152" i="28"/>
  <c r="E152" i="28"/>
  <c r="C152" i="28"/>
  <c r="S151" i="28"/>
  <c r="I151" i="28" s="1"/>
  <c r="Q151" i="28"/>
  <c r="P151" i="28"/>
  <c r="M151" i="28"/>
  <c r="E151" i="28"/>
  <c r="C151" i="28"/>
  <c r="S150" i="28"/>
  <c r="I150" i="28" s="1"/>
  <c r="Q150" i="28"/>
  <c r="P150" i="28"/>
  <c r="M150" i="28"/>
  <c r="E150" i="28"/>
  <c r="C150" i="28"/>
  <c r="S149" i="28"/>
  <c r="I149" i="28" s="1"/>
  <c r="Q149" i="28"/>
  <c r="P149" i="28"/>
  <c r="M149" i="28"/>
  <c r="E149" i="28"/>
  <c r="C149" i="28"/>
  <c r="S148" i="28"/>
  <c r="I148" i="28" s="1"/>
  <c r="Q148" i="28"/>
  <c r="P148" i="28"/>
  <c r="M148" i="28"/>
  <c r="E148" i="28"/>
  <c r="C148" i="28"/>
  <c r="S147" i="28"/>
  <c r="B147" i="28" s="1"/>
  <c r="Q147" i="28"/>
  <c r="P147" i="28"/>
  <c r="M147" i="28"/>
  <c r="E147" i="28"/>
  <c r="C147" i="28"/>
  <c r="S146" i="28"/>
  <c r="J146" i="28" s="1"/>
  <c r="Q146" i="28"/>
  <c r="P146" i="28"/>
  <c r="O146" i="28"/>
  <c r="F146" i="28" s="1"/>
  <c r="M146" i="28"/>
  <c r="L146" i="28"/>
  <c r="N146" i="28" s="1"/>
  <c r="K146" i="28" s="1"/>
  <c r="E146" i="28"/>
  <c r="C146" i="28"/>
  <c r="A146" i="28"/>
  <c r="Q145" i="28"/>
  <c r="P145" i="28"/>
  <c r="O145" i="28"/>
  <c r="F145" i="28" s="1"/>
  <c r="N145" i="28"/>
  <c r="M145" i="28"/>
  <c r="S145" i="28" s="1"/>
  <c r="L145" i="28"/>
  <c r="E145" i="28"/>
  <c r="C145" i="28"/>
  <c r="A145" i="28"/>
  <c r="Q144" i="28"/>
  <c r="P144" i="28"/>
  <c r="M144" i="28"/>
  <c r="S144" i="28" s="1"/>
  <c r="B144" i="28" s="1"/>
  <c r="E144" i="28"/>
  <c r="C144" i="28"/>
  <c r="Q143" i="28"/>
  <c r="P143" i="28"/>
  <c r="M143" i="28"/>
  <c r="S143" i="28" s="1"/>
  <c r="D143" i="28" s="1"/>
  <c r="E143" i="28"/>
  <c r="C143" i="28"/>
  <c r="Q142" i="28"/>
  <c r="P142" i="28"/>
  <c r="M142" i="28"/>
  <c r="S142" i="28" s="1"/>
  <c r="O142" i="28" s="1"/>
  <c r="F142" i="28" s="1"/>
  <c r="E142" i="28"/>
  <c r="C142" i="28"/>
  <c r="Q141" i="28"/>
  <c r="P141" i="28"/>
  <c r="M141" i="28"/>
  <c r="S141" i="28" s="1"/>
  <c r="I141" i="28" s="1"/>
  <c r="E141" i="28"/>
  <c r="C141" i="28"/>
  <c r="Q140" i="28"/>
  <c r="P140" i="28"/>
  <c r="M140" i="28"/>
  <c r="S140" i="28" s="1"/>
  <c r="I140" i="28" s="1"/>
  <c r="E140" i="28"/>
  <c r="C140" i="28"/>
  <c r="Q139" i="28"/>
  <c r="P139" i="28"/>
  <c r="M139" i="28"/>
  <c r="S139" i="28" s="1"/>
  <c r="I139" i="28" s="1"/>
  <c r="E139" i="28"/>
  <c r="C139" i="28"/>
  <c r="Q138" i="28"/>
  <c r="P138" i="28"/>
  <c r="M138" i="28"/>
  <c r="S138" i="28" s="1"/>
  <c r="E138" i="28"/>
  <c r="C138" i="28"/>
  <c r="Q137" i="28"/>
  <c r="P137" i="28"/>
  <c r="M137" i="28"/>
  <c r="S137" i="28" s="1"/>
  <c r="O137" i="28" s="1"/>
  <c r="F137" i="28" s="1"/>
  <c r="E137" i="28"/>
  <c r="C137" i="28"/>
  <c r="Q136" i="28"/>
  <c r="P136" i="28"/>
  <c r="M136" i="28"/>
  <c r="S136" i="28" s="1"/>
  <c r="E136" i="28"/>
  <c r="C136" i="28"/>
  <c r="Q135" i="28"/>
  <c r="P135" i="28"/>
  <c r="M135" i="28"/>
  <c r="S135" i="28" s="1"/>
  <c r="I135" i="28" s="1"/>
  <c r="E135" i="28"/>
  <c r="C135" i="28"/>
  <c r="S134" i="28"/>
  <c r="D134" i="28" s="1"/>
  <c r="Q134" i="28"/>
  <c r="P134" i="28"/>
  <c r="O134" i="28"/>
  <c r="F134" i="28" s="1"/>
  <c r="M134" i="28"/>
  <c r="E134" i="28"/>
  <c r="C134" i="28"/>
  <c r="A134" i="28"/>
  <c r="L134" i="28" s="1"/>
  <c r="N134" i="28" s="1"/>
  <c r="K134" i="28" s="1"/>
  <c r="S133" i="28"/>
  <c r="Q133" i="28"/>
  <c r="P133" i="28"/>
  <c r="O133" i="28"/>
  <c r="F133" i="28" s="1"/>
  <c r="M133" i="28"/>
  <c r="E133" i="28"/>
  <c r="C133" i="28"/>
  <c r="A133" i="28"/>
  <c r="L133" i="28" s="1"/>
  <c r="N133" i="28" s="1"/>
  <c r="Q132" i="28"/>
  <c r="P132" i="28"/>
  <c r="O132" i="28"/>
  <c r="F132" i="28" s="1"/>
  <c r="M132" i="28"/>
  <c r="S132" i="28" s="1"/>
  <c r="L132" i="28"/>
  <c r="N132" i="28" s="1"/>
  <c r="K132" i="28" s="1"/>
  <c r="E132" i="28"/>
  <c r="C132" i="28"/>
  <c r="A132" i="28"/>
  <c r="S131" i="28"/>
  <c r="Q131" i="28"/>
  <c r="P131" i="28"/>
  <c r="O131" i="28"/>
  <c r="F131" i="28" s="1"/>
  <c r="N131" i="28"/>
  <c r="M131" i="28"/>
  <c r="L131" i="28"/>
  <c r="E131" i="28"/>
  <c r="C131" i="28"/>
  <c r="A131" i="28"/>
  <c r="S130" i="28"/>
  <c r="J130" i="28" s="1"/>
  <c r="Q130" i="28"/>
  <c r="P130" i="28"/>
  <c r="O130" i="28"/>
  <c r="F130" i="28" s="1"/>
  <c r="M130" i="28"/>
  <c r="E130" i="28"/>
  <c r="C130" i="28"/>
  <c r="A130" i="28"/>
  <c r="L130" i="28" s="1"/>
  <c r="N130" i="28" s="1"/>
  <c r="K130" i="28" s="1"/>
  <c r="S129" i="28"/>
  <c r="Q129" i="28"/>
  <c r="P129" i="28"/>
  <c r="O129" i="28"/>
  <c r="F129" i="28" s="1"/>
  <c r="M129" i="28"/>
  <c r="L129" i="28"/>
  <c r="N129" i="28" s="1"/>
  <c r="E129" i="28"/>
  <c r="C129" i="28"/>
  <c r="A129" i="28"/>
  <c r="Q128" i="28"/>
  <c r="P128" i="28"/>
  <c r="O128" i="28"/>
  <c r="F128" i="28" s="1"/>
  <c r="M128" i="28"/>
  <c r="S128" i="28" s="1"/>
  <c r="L128" i="28"/>
  <c r="N128" i="28" s="1"/>
  <c r="E128" i="28"/>
  <c r="C128" i="28"/>
  <c r="A128" i="28"/>
  <c r="Q127" i="28"/>
  <c r="P127" i="28"/>
  <c r="M127" i="28"/>
  <c r="S127" i="28" s="1"/>
  <c r="D127" i="28" s="1"/>
  <c r="E127" i="28"/>
  <c r="C127" i="28"/>
  <c r="Q126" i="28"/>
  <c r="P126" i="28"/>
  <c r="M126" i="28"/>
  <c r="S126" i="28" s="1"/>
  <c r="O126" i="28" s="1"/>
  <c r="F126" i="28" s="1"/>
  <c r="E126" i="28"/>
  <c r="C126" i="28"/>
  <c r="Q125" i="28"/>
  <c r="P125" i="28"/>
  <c r="M125" i="28"/>
  <c r="S125" i="28" s="1"/>
  <c r="O125" i="28" s="1"/>
  <c r="F125" i="28" s="1"/>
  <c r="E125" i="28"/>
  <c r="C125" i="28"/>
  <c r="Q124" i="28"/>
  <c r="P124" i="28"/>
  <c r="M124" i="28"/>
  <c r="S124" i="28" s="1"/>
  <c r="E124" i="28"/>
  <c r="C124" i="28"/>
  <c r="Q123" i="28"/>
  <c r="P123" i="28"/>
  <c r="M123" i="28"/>
  <c r="S123" i="28" s="1"/>
  <c r="I123" i="28" s="1"/>
  <c r="E123" i="28"/>
  <c r="C123" i="28"/>
  <c r="Q122" i="28"/>
  <c r="P122" i="28"/>
  <c r="M122" i="28"/>
  <c r="S122" i="28" s="1"/>
  <c r="O122" i="28" s="1"/>
  <c r="F122" i="28" s="1"/>
  <c r="E122" i="28"/>
  <c r="C122" i="28"/>
  <c r="Q121" i="28"/>
  <c r="P121" i="28"/>
  <c r="M121" i="28"/>
  <c r="S121" i="28" s="1"/>
  <c r="I121" i="28" s="1"/>
  <c r="E121" i="28"/>
  <c r="C121" i="28"/>
  <c r="Q120" i="28"/>
  <c r="P120" i="28"/>
  <c r="M120" i="28"/>
  <c r="S120" i="28" s="1"/>
  <c r="D120" i="28" s="1"/>
  <c r="E120" i="28"/>
  <c r="C120" i="28"/>
  <c r="Q119" i="28"/>
  <c r="P119" i="28"/>
  <c r="M119" i="28"/>
  <c r="S119" i="28" s="1"/>
  <c r="D119" i="28" s="1"/>
  <c r="E119" i="28"/>
  <c r="C119" i="28"/>
  <c r="Q118" i="28"/>
  <c r="P118" i="28"/>
  <c r="M118" i="28"/>
  <c r="S118" i="28" s="1"/>
  <c r="E118" i="28"/>
  <c r="C118" i="28"/>
  <c r="Q117" i="28"/>
  <c r="P117" i="28"/>
  <c r="M117" i="28"/>
  <c r="S117" i="28" s="1"/>
  <c r="O117" i="28" s="1"/>
  <c r="F117" i="28" s="1"/>
  <c r="E117" i="28"/>
  <c r="C117" i="28"/>
  <c r="Q116" i="28"/>
  <c r="P116" i="28"/>
  <c r="M116" i="28"/>
  <c r="S116" i="28" s="1"/>
  <c r="D116" i="28" s="1"/>
  <c r="E116" i="28"/>
  <c r="C116" i="28"/>
  <c r="Q115" i="28"/>
  <c r="P115" i="28"/>
  <c r="M115" i="28"/>
  <c r="S115" i="28" s="1"/>
  <c r="E115" i="28"/>
  <c r="C115" i="28"/>
  <c r="Q114" i="28"/>
  <c r="P114" i="28"/>
  <c r="M114" i="28"/>
  <c r="S114" i="28" s="1"/>
  <c r="I114" i="28" s="1"/>
  <c r="E114" i="28"/>
  <c r="C114" i="28"/>
  <c r="Q113" i="28"/>
  <c r="P113" i="28"/>
  <c r="M113" i="28"/>
  <c r="S113" i="28" s="1"/>
  <c r="E113" i="28"/>
  <c r="C113" i="28"/>
  <c r="Q112" i="28"/>
  <c r="P112" i="28"/>
  <c r="M112" i="28"/>
  <c r="S112" i="28" s="1"/>
  <c r="I112" i="28" s="1"/>
  <c r="E112" i="28"/>
  <c r="C112" i="28"/>
  <c r="Q111" i="28"/>
  <c r="P111" i="28"/>
  <c r="M111" i="28"/>
  <c r="S111" i="28" s="1"/>
  <c r="D111" i="28" s="1"/>
  <c r="E111" i="28"/>
  <c r="C111" i="28"/>
  <c r="S110" i="28"/>
  <c r="J110" i="28" s="1"/>
  <c r="Q110" i="28"/>
  <c r="P110" i="28"/>
  <c r="O110" i="28"/>
  <c r="F110" i="28" s="1"/>
  <c r="N110" i="28"/>
  <c r="K110" i="28" s="1"/>
  <c r="M110" i="28"/>
  <c r="L110" i="28"/>
  <c r="E110" i="28"/>
  <c r="C110" i="28"/>
  <c r="A110" i="28"/>
  <c r="S109" i="28"/>
  <c r="Q109" i="28"/>
  <c r="P109" i="28"/>
  <c r="M109" i="28"/>
  <c r="E109" i="28"/>
  <c r="C109" i="28"/>
  <c r="S108" i="28"/>
  <c r="B108" i="28" s="1"/>
  <c r="Q108" i="28"/>
  <c r="P108" i="28"/>
  <c r="M108" i="28"/>
  <c r="E108" i="28"/>
  <c r="C108" i="28"/>
  <c r="S107" i="28"/>
  <c r="O107" i="28" s="1"/>
  <c r="F107" i="28" s="1"/>
  <c r="Q107" i="28"/>
  <c r="P107" i="28"/>
  <c r="M107" i="28"/>
  <c r="E107" i="28"/>
  <c r="C107" i="28"/>
  <c r="S106" i="28"/>
  <c r="O106" i="28" s="1"/>
  <c r="F106" i="28" s="1"/>
  <c r="Q106" i="28"/>
  <c r="P106" i="28"/>
  <c r="M106" i="28"/>
  <c r="E106" i="28"/>
  <c r="C106" i="28"/>
  <c r="A106" i="28"/>
  <c r="L106" i="28" s="1"/>
  <c r="N106" i="28" s="1"/>
  <c r="K106" i="28" s="1"/>
  <c r="S105" i="28"/>
  <c r="Q105" i="28"/>
  <c r="P105" i="28"/>
  <c r="M105" i="28"/>
  <c r="E105" i="28"/>
  <c r="C105" i="28"/>
  <c r="S104" i="28"/>
  <c r="O104" i="28" s="1"/>
  <c r="F104" i="28" s="1"/>
  <c r="Q104" i="28"/>
  <c r="P104" i="28"/>
  <c r="M104" i="28"/>
  <c r="E104" i="28"/>
  <c r="C104" i="28"/>
  <c r="S103" i="28"/>
  <c r="D103" i="28" s="1"/>
  <c r="Q103" i="28"/>
  <c r="P103" i="28"/>
  <c r="M103" i="28"/>
  <c r="E103" i="28"/>
  <c r="C103" i="28"/>
  <c r="S102" i="28"/>
  <c r="Q102" i="28"/>
  <c r="P102" i="28"/>
  <c r="M102" i="28"/>
  <c r="E102" i="28"/>
  <c r="C102" i="28"/>
  <c r="S101" i="28"/>
  <c r="O101" i="28" s="1"/>
  <c r="F101" i="28" s="1"/>
  <c r="Q101" i="28"/>
  <c r="P101" i="28"/>
  <c r="M101" i="28"/>
  <c r="E101" i="28"/>
  <c r="C101" i="28"/>
  <c r="S100" i="28"/>
  <c r="B100" i="28" s="1"/>
  <c r="Q100" i="28"/>
  <c r="P100" i="28"/>
  <c r="M100" i="28"/>
  <c r="E100" i="28"/>
  <c r="C100" i="28"/>
  <c r="S99" i="28"/>
  <c r="O99" i="28" s="1"/>
  <c r="F99" i="28" s="1"/>
  <c r="Q99" i="28"/>
  <c r="P99" i="28"/>
  <c r="M99" i="28"/>
  <c r="E99" i="28"/>
  <c r="C99" i="28"/>
  <c r="S98" i="28"/>
  <c r="Q98" i="28"/>
  <c r="P98" i="28"/>
  <c r="O98" i="28"/>
  <c r="F98" i="28" s="1"/>
  <c r="M98" i="28"/>
  <c r="E98" i="28"/>
  <c r="C98" i="28"/>
  <c r="A98" i="28"/>
  <c r="L98" i="28" s="1"/>
  <c r="N98" i="28" s="1"/>
  <c r="K98" i="28" s="1"/>
  <c r="Q97" i="28"/>
  <c r="P97" i="28"/>
  <c r="O97" i="28"/>
  <c r="F97" i="28" s="1"/>
  <c r="M97" i="28"/>
  <c r="S97" i="28" s="1"/>
  <c r="J97" i="28" s="1"/>
  <c r="L97" i="28"/>
  <c r="N97" i="28" s="1"/>
  <c r="E97" i="28"/>
  <c r="C97" i="28"/>
  <c r="A97" i="28"/>
  <c r="Q96" i="28"/>
  <c r="P96" i="28"/>
  <c r="O96" i="28"/>
  <c r="F96" i="28" s="1"/>
  <c r="N96" i="28"/>
  <c r="M96" i="28"/>
  <c r="S96" i="28" s="1"/>
  <c r="E96" i="28"/>
  <c r="C96" i="28"/>
  <c r="A96" i="28"/>
  <c r="L96" i="28" s="1"/>
  <c r="Q95" i="28"/>
  <c r="P95" i="28"/>
  <c r="O95" i="28"/>
  <c r="F95" i="28" s="1"/>
  <c r="M95" i="28"/>
  <c r="S95" i="28" s="1"/>
  <c r="D95" i="28" s="1"/>
  <c r="E95" i="28"/>
  <c r="C95" i="28"/>
  <c r="A95" i="28"/>
  <c r="L95" i="28" s="1"/>
  <c r="N95" i="28" s="1"/>
  <c r="S94" i="28"/>
  <c r="J94" i="28" s="1"/>
  <c r="Q94" i="28"/>
  <c r="P94" i="28"/>
  <c r="O94" i="28"/>
  <c r="F94" i="28" s="1"/>
  <c r="M94" i="28"/>
  <c r="E94" i="28"/>
  <c r="C94" i="28"/>
  <c r="A94" i="28"/>
  <c r="L94" i="28" s="1"/>
  <c r="N94" i="28" s="1"/>
  <c r="K94" i="28" s="1"/>
  <c r="Q93" i="28"/>
  <c r="P93" i="28"/>
  <c r="O93" i="28"/>
  <c r="F93" i="28" s="1"/>
  <c r="M93" i="28"/>
  <c r="S93" i="28" s="1"/>
  <c r="J93" i="28" s="1"/>
  <c r="L93" i="28"/>
  <c r="N93" i="28" s="1"/>
  <c r="E93" i="28"/>
  <c r="C93" i="28"/>
  <c r="A93" i="28"/>
  <c r="Q92" i="28"/>
  <c r="P92" i="28"/>
  <c r="M92" i="28"/>
  <c r="S92" i="28" s="1"/>
  <c r="E92" i="28"/>
  <c r="C92" i="28"/>
  <c r="Q91" i="28"/>
  <c r="P91" i="28"/>
  <c r="M91" i="28"/>
  <c r="S91" i="28" s="1"/>
  <c r="E91" i="28"/>
  <c r="C91" i="28"/>
  <c r="Q90" i="28"/>
  <c r="P90" i="28"/>
  <c r="M90" i="28"/>
  <c r="S90" i="28" s="1"/>
  <c r="O90" i="28" s="1"/>
  <c r="F90" i="28" s="1"/>
  <c r="E90" i="28"/>
  <c r="C90" i="28"/>
  <c r="Q89" i="28"/>
  <c r="P89" i="28"/>
  <c r="M89" i="28"/>
  <c r="S89" i="28" s="1"/>
  <c r="E89" i="28"/>
  <c r="C89" i="28"/>
  <c r="Q88" i="28"/>
  <c r="P88" i="28"/>
  <c r="M88" i="28"/>
  <c r="S88" i="28" s="1"/>
  <c r="O88" i="28" s="1"/>
  <c r="F88" i="28" s="1"/>
  <c r="E88" i="28"/>
  <c r="C88" i="28"/>
  <c r="Q87" i="28"/>
  <c r="P87" i="28"/>
  <c r="M87" i="28"/>
  <c r="S87" i="28" s="1"/>
  <c r="E87" i="28"/>
  <c r="C87" i="28"/>
  <c r="Q86" i="28"/>
  <c r="P86" i="28"/>
  <c r="O86" i="28"/>
  <c r="F86" i="28" s="1"/>
  <c r="N86" i="28"/>
  <c r="H86" i="28" s="1"/>
  <c r="M86" i="28"/>
  <c r="S86" i="28" s="1"/>
  <c r="E86" i="28"/>
  <c r="C86" i="28"/>
  <c r="A86" i="28"/>
  <c r="L86" i="28" s="1"/>
  <c r="Q85" i="28"/>
  <c r="P85" i="28"/>
  <c r="O85" i="28"/>
  <c r="F85" i="28" s="1"/>
  <c r="M85" i="28"/>
  <c r="S85" i="28" s="1"/>
  <c r="J85" i="28" s="1"/>
  <c r="E85" i="28"/>
  <c r="C85" i="28"/>
  <c r="A85" i="28"/>
  <c r="L85" i="28" s="1"/>
  <c r="N85" i="28" s="1"/>
  <c r="H85" i="28" s="1"/>
  <c r="S84" i="28"/>
  <c r="Q84" i="28"/>
  <c r="P84" i="28"/>
  <c r="O84" i="28"/>
  <c r="F84" i="28" s="1"/>
  <c r="M84" i="28"/>
  <c r="E84" i="28"/>
  <c r="C84" i="28"/>
  <c r="S83" i="28"/>
  <c r="O83" i="28" s="1"/>
  <c r="F83" i="28" s="1"/>
  <c r="Q83" i="28"/>
  <c r="P83" i="28"/>
  <c r="M83" i="28"/>
  <c r="E83" i="28"/>
  <c r="C83" i="28"/>
  <c r="S82" i="28"/>
  <c r="O82" i="28" s="1"/>
  <c r="F82" i="28" s="1"/>
  <c r="Q82" i="28"/>
  <c r="P82" i="28"/>
  <c r="M82" i="28"/>
  <c r="E82" i="28"/>
  <c r="C82" i="28"/>
  <c r="S81" i="28"/>
  <c r="O81" i="28" s="1"/>
  <c r="F81" i="28" s="1"/>
  <c r="Q81" i="28"/>
  <c r="P81" i="28"/>
  <c r="M81" i="28"/>
  <c r="E81" i="28"/>
  <c r="C81" i="28"/>
  <c r="S80" i="28"/>
  <c r="Q80" i="28"/>
  <c r="P80" i="28"/>
  <c r="M80" i="28"/>
  <c r="E80" i="28"/>
  <c r="C80" i="28"/>
  <c r="S79" i="28"/>
  <c r="D79" i="28" s="1"/>
  <c r="Q79" i="28"/>
  <c r="P79" i="28"/>
  <c r="M79" i="28"/>
  <c r="E79" i="28"/>
  <c r="C79" i="28"/>
  <c r="S78" i="28"/>
  <c r="O78" i="28" s="1"/>
  <c r="F78" i="28" s="1"/>
  <c r="Q78" i="28"/>
  <c r="P78" i="28"/>
  <c r="M78" i="28"/>
  <c r="E78" i="28"/>
  <c r="C78" i="28"/>
  <c r="A78" i="28"/>
  <c r="L78" i="28" s="1"/>
  <c r="N78" i="28" s="1"/>
  <c r="H78" i="28" s="1"/>
  <c r="Q77" i="28"/>
  <c r="P77" i="28"/>
  <c r="M77" i="28"/>
  <c r="S77" i="28" s="1"/>
  <c r="E77" i="28"/>
  <c r="C77" i="28"/>
  <c r="Q76" i="28"/>
  <c r="P76" i="28"/>
  <c r="M76" i="28"/>
  <c r="S76" i="28" s="1"/>
  <c r="O76" i="28" s="1"/>
  <c r="F76" i="28" s="1"/>
  <c r="E76" i="28"/>
  <c r="C76" i="28"/>
  <c r="Q75" i="28"/>
  <c r="P75" i="28"/>
  <c r="M75" i="28"/>
  <c r="S75" i="28" s="1"/>
  <c r="O75" i="28" s="1"/>
  <c r="F75" i="28" s="1"/>
  <c r="E75" i="28"/>
  <c r="C75" i="28"/>
  <c r="Q74" i="28"/>
  <c r="P74" i="28"/>
  <c r="O74" i="28"/>
  <c r="F74" i="28" s="1"/>
  <c r="M74" i="28"/>
  <c r="S74" i="28" s="1"/>
  <c r="I74" i="28" s="1"/>
  <c r="L74" i="28"/>
  <c r="N74" i="28" s="1"/>
  <c r="H74" i="28" s="1"/>
  <c r="E74" i="28"/>
  <c r="C74" i="28"/>
  <c r="A74" i="28"/>
  <c r="Q73" i="28"/>
  <c r="P73" i="28"/>
  <c r="O73" i="28"/>
  <c r="F73" i="28" s="1"/>
  <c r="N73" i="28"/>
  <c r="H73" i="28" s="1"/>
  <c r="M73" i="28"/>
  <c r="S73" i="28" s="1"/>
  <c r="J73" i="28" s="1"/>
  <c r="E73" i="28"/>
  <c r="C73" i="28"/>
  <c r="A73" i="28"/>
  <c r="L73" i="28" s="1"/>
  <c r="S72" i="28"/>
  <c r="J72" i="28" s="1"/>
  <c r="Q72" i="28"/>
  <c r="P72" i="28"/>
  <c r="O72" i="28"/>
  <c r="F72" i="28" s="1"/>
  <c r="M72" i="28"/>
  <c r="E72" i="28"/>
  <c r="C72" i="28"/>
  <c r="S71" i="28"/>
  <c r="J71" i="28" s="1"/>
  <c r="Q71" i="28"/>
  <c r="P71" i="28"/>
  <c r="O71" i="28"/>
  <c r="F71" i="28" s="1"/>
  <c r="M71" i="28"/>
  <c r="E71" i="28"/>
  <c r="C71" i="28"/>
  <c r="S70" i="28"/>
  <c r="Q70" i="28"/>
  <c r="P70" i="28"/>
  <c r="O70" i="28"/>
  <c r="F70" i="28" s="1"/>
  <c r="M70" i="28"/>
  <c r="E70" i="28"/>
  <c r="C70" i="28"/>
  <c r="S69" i="28"/>
  <c r="Q69" i="28"/>
  <c r="P69" i="28"/>
  <c r="M69" i="28"/>
  <c r="E69" i="28"/>
  <c r="C69" i="28"/>
  <c r="S68" i="28"/>
  <c r="I68" i="28" s="1"/>
  <c r="Q68" i="28"/>
  <c r="P68" i="28"/>
  <c r="M68" i="28"/>
  <c r="E68" i="28"/>
  <c r="C68" i="28"/>
  <c r="S67" i="28"/>
  <c r="D67" i="28" s="1"/>
  <c r="Q67" i="28"/>
  <c r="P67" i="28"/>
  <c r="M67" i="28"/>
  <c r="E67" i="28"/>
  <c r="C67" i="28"/>
  <c r="S66" i="28"/>
  <c r="I66" i="28" s="1"/>
  <c r="Q66" i="28"/>
  <c r="P66" i="28"/>
  <c r="M66" i="28"/>
  <c r="E66" i="28"/>
  <c r="C66" i="28"/>
  <c r="S65" i="28"/>
  <c r="O65" i="28" s="1"/>
  <c r="F65" i="28" s="1"/>
  <c r="Q65" i="28"/>
  <c r="P65" i="28"/>
  <c r="M65" i="28"/>
  <c r="E65" i="28"/>
  <c r="C65" i="28"/>
  <c r="S64" i="28"/>
  <c r="I64" i="28" s="1"/>
  <c r="Q64" i="28"/>
  <c r="P64" i="28"/>
  <c r="M64" i="28"/>
  <c r="E64" i="28"/>
  <c r="C64" i="28"/>
  <c r="S63" i="28"/>
  <c r="D63" i="28" s="1"/>
  <c r="Q63" i="28"/>
  <c r="P63" i="28"/>
  <c r="M63" i="28"/>
  <c r="E63" i="28"/>
  <c r="C63" i="28"/>
  <c r="S62" i="28"/>
  <c r="B62" i="28" s="1"/>
  <c r="Q62" i="28"/>
  <c r="P62" i="28"/>
  <c r="O62" i="28"/>
  <c r="F62" i="28" s="1"/>
  <c r="M62" i="28"/>
  <c r="L62" i="28"/>
  <c r="N62" i="28" s="1"/>
  <c r="H62" i="28" s="1"/>
  <c r="E62" i="28"/>
  <c r="C62" i="28"/>
  <c r="A62" i="28"/>
  <c r="Q61" i="28"/>
  <c r="P61" i="28"/>
  <c r="O61" i="28"/>
  <c r="F61" i="28" s="1"/>
  <c r="N61" i="28"/>
  <c r="H61" i="28" s="1"/>
  <c r="M61" i="28"/>
  <c r="S61" i="28" s="1"/>
  <c r="L61" i="28"/>
  <c r="E61" i="28"/>
  <c r="C61" i="28"/>
  <c r="A61" i="28"/>
  <c r="S60" i="28"/>
  <c r="J60" i="28" s="1"/>
  <c r="Q60" i="28"/>
  <c r="P60" i="28"/>
  <c r="O60" i="28"/>
  <c r="F60" i="28" s="1"/>
  <c r="N60" i="28"/>
  <c r="H60" i="28" s="1"/>
  <c r="M60" i="28"/>
  <c r="L60" i="28"/>
  <c r="E60" i="28"/>
  <c r="C60" i="28"/>
  <c r="A60" i="28"/>
  <c r="S59" i="28"/>
  <c r="J59" i="28" s="1"/>
  <c r="Q59" i="28"/>
  <c r="P59" i="28"/>
  <c r="O59" i="28"/>
  <c r="F59" i="28" s="1"/>
  <c r="M59" i="28"/>
  <c r="E59" i="28"/>
  <c r="C59" i="28"/>
  <c r="A59" i="28"/>
  <c r="L59" i="28" s="1"/>
  <c r="N59" i="28" s="1"/>
  <c r="H59" i="28" s="1"/>
  <c r="S58" i="28"/>
  <c r="B58" i="28" s="1"/>
  <c r="Q58" i="28"/>
  <c r="P58" i="28"/>
  <c r="M58" i="28"/>
  <c r="E58" i="28"/>
  <c r="C58" i="28"/>
  <c r="S57" i="28"/>
  <c r="D57" i="28" s="1"/>
  <c r="Q57" i="28"/>
  <c r="P57" i="28"/>
  <c r="M57" i="28"/>
  <c r="E57" i="28"/>
  <c r="C57" i="28"/>
  <c r="S56" i="28"/>
  <c r="I56" i="28" s="1"/>
  <c r="Q56" i="28"/>
  <c r="P56" i="28"/>
  <c r="M56" i="28"/>
  <c r="E56" i="28"/>
  <c r="C56" i="28"/>
  <c r="S55" i="28"/>
  <c r="Q55" i="28"/>
  <c r="P55" i="28"/>
  <c r="M55" i="28"/>
  <c r="E55" i="28"/>
  <c r="C55" i="28"/>
  <c r="S54" i="28"/>
  <c r="D54" i="28" s="1"/>
  <c r="Q54" i="28"/>
  <c r="P54" i="28"/>
  <c r="M54" i="28"/>
  <c r="E54" i="28"/>
  <c r="C54" i="28"/>
  <c r="S53" i="28"/>
  <c r="O53" i="28" s="1"/>
  <c r="F53" i="28" s="1"/>
  <c r="Q53" i="28"/>
  <c r="P53" i="28"/>
  <c r="M53" i="28"/>
  <c r="E53" i="28"/>
  <c r="C53" i="28"/>
  <c r="S52" i="28"/>
  <c r="B52" i="28" s="1"/>
  <c r="Q52" i="28"/>
  <c r="P52" i="28"/>
  <c r="M52" i="28"/>
  <c r="E52" i="28"/>
  <c r="C52" i="28"/>
  <c r="S51" i="28"/>
  <c r="I51" i="28" s="1"/>
  <c r="Q51" i="28"/>
  <c r="P51" i="28"/>
  <c r="M51" i="28"/>
  <c r="E51" i="28"/>
  <c r="C51" i="28"/>
  <c r="S50" i="28"/>
  <c r="Q50" i="28"/>
  <c r="P50" i="28"/>
  <c r="O50" i="28"/>
  <c r="F50" i="28" s="1"/>
  <c r="N50" i="28"/>
  <c r="K50" i="28" s="1"/>
  <c r="M50" i="28"/>
  <c r="L50" i="28"/>
  <c r="E50" i="28"/>
  <c r="C50" i="28"/>
  <c r="A50" i="28"/>
  <c r="Q49" i="28"/>
  <c r="P49" i="28"/>
  <c r="O49" i="28"/>
  <c r="F49" i="28" s="1"/>
  <c r="N49" i="28"/>
  <c r="H49" i="28" s="1"/>
  <c r="M49" i="28"/>
  <c r="S49" i="28" s="1"/>
  <c r="J49" i="28" s="1"/>
  <c r="L49" i="28"/>
  <c r="E49" i="28"/>
  <c r="C49" i="28"/>
  <c r="A49" i="28"/>
  <c r="S48" i="28"/>
  <c r="Q48" i="28"/>
  <c r="P48" i="28"/>
  <c r="O48" i="28"/>
  <c r="F48" i="28" s="1"/>
  <c r="N48" i="28"/>
  <c r="K48" i="28" s="1"/>
  <c r="M48" i="28"/>
  <c r="L48" i="28"/>
  <c r="E48" i="28"/>
  <c r="C48" i="28"/>
  <c r="A48" i="28"/>
  <c r="S47" i="28"/>
  <c r="D47" i="28" s="1"/>
  <c r="Q47" i="28"/>
  <c r="P47" i="28"/>
  <c r="O47" i="28"/>
  <c r="F47" i="28" s="1"/>
  <c r="M47" i="28"/>
  <c r="E47" i="28"/>
  <c r="C47" i="28"/>
  <c r="A47" i="28"/>
  <c r="L47" i="28" s="1"/>
  <c r="N47" i="28" s="1"/>
  <c r="H47" i="28" s="1"/>
  <c r="S46" i="28"/>
  <c r="I46" i="28" s="1"/>
  <c r="Q46" i="28"/>
  <c r="P46" i="28"/>
  <c r="O46" i="28"/>
  <c r="F46" i="28" s="1"/>
  <c r="M46" i="28"/>
  <c r="L46" i="28"/>
  <c r="N46" i="28" s="1"/>
  <c r="E46" i="28"/>
  <c r="C46" i="28"/>
  <c r="A46" i="28"/>
  <c r="S45" i="28"/>
  <c r="Q45" i="28"/>
  <c r="P45" i="28"/>
  <c r="M45" i="28"/>
  <c r="E45" i="28"/>
  <c r="C45" i="28"/>
  <c r="S44" i="28"/>
  <c r="Q44" i="28"/>
  <c r="P44" i="28"/>
  <c r="M44" i="28"/>
  <c r="E44" i="28"/>
  <c r="C44" i="28"/>
  <c r="S43" i="28"/>
  <c r="I43" i="28" s="1"/>
  <c r="Q43" i="28"/>
  <c r="P43" i="28"/>
  <c r="M43" i="28"/>
  <c r="E43" i="28"/>
  <c r="C43" i="28"/>
  <c r="S42" i="28"/>
  <c r="D42" i="28" s="1"/>
  <c r="Q42" i="28"/>
  <c r="P42" i="28"/>
  <c r="M42" i="28"/>
  <c r="E42" i="28"/>
  <c r="C42" i="28"/>
  <c r="S41" i="28"/>
  <c r="O41" i="28" s="1"/>
  <c r="F41" i="28" s="1"/>
  <c r="Q41" i="28"/>
  <c r="P41" i="28"/>
  <c r="M41" i="28"/>
  <c r="E41" i="28"/>
  <c r="C41" i="28"/>
  <c r="S40" i="28"/>
  <c r="Q40" i="28"/>
  <c r="P40" i="28"/>
  <c r="M40" i="28"/>
  <c r="E40" i="28"/>
  <c r="C40" i="28"/>
  <c r="S39" i="28"/>
  <c r="Q39" i="28"/>
  <c r="P39" i="28"/>
  <c r="M39" i="28"/>
  <c r="E39" i="28"/>
  <c r="C39" i="28"/>
  <c r="S38" i="28"/>
  <c r="Q38" i="28"/>
  <c r="P38" i="28"/>
  <c r="O38" i="28"/>
  <c r="F38" i="28" s="1"/>
  <c r="N38" i="28"/>
  <c r="M38" i="28"/>
  <c r="L38" i="28"/>
  <c r="E38" i="28"/>
  <c r="C38" i="28"/>
  <c r="A38" i="28"/>
  <c r="S37" i="28"/>
  <c r="Q37" i="28"/>
  <c r="P37" i="28"/>
  <c r="O37" i="28"/>
  <c r="F37" i="28" s="1"/>
  <c r="M37" i="28"/>
  <c r="L37" i="28"/>
  <c r="N37" i="28" s="1"/>
  <c r="H37" i="28" s="1"/>
  <c r="E37" i="28"/>
  <c r="C37" i="28"/>
  <c r="A37" i="28"/>
  <c r="S36" i="28"/>
  <c r="I36" i="28" s="1"/>
  <c r="Q36" i="28"/>
  <c r="P36" i="28"/>
  <c r="O36" i="28"/>
  <c r="F36" i="28" s="1"/>
  <c r="N36" i="28"/>
  <c r="K36" i="28" s="1"/>
  <c r="M36" i="28"/>
  <c r="L36" i="28"/>
  <c r="E36" i="28"/>
  <c r="C36" i="28"/>
  <c r="A36" i="28"/>
  <c r="S35" i="28"/>
  <c r="J35" i="28" s="1"/>
  <c r="Q35" i="28"/>
  <c r="P35" i="28"/>
  <c r="O35" i="28"/>
  <c r="F35" i="28" s="1"/>
  <c r="M35" i="28"/>
  <c r="L35" i="28"/>
  <c r="N35" i="28" s="1"/>
  <c r="H35" i="28" s="1"/>
  <c r="E35" i="28"/>
  <c r="C35" i="28"/>
  <c r="A35" i="28"/>
  <c r="S34" i="28"/>
  <c r="I34" i="28" s="1"/>
  <c r="Q34" i="28"/>
  <c r="P34" i="28"/>
  <c r="O34" i="28"/>
  <c r="F34" i="28" s="1"/>
  <c r="N34" i="28"/>
  <c r="K34" i="28" s="1"/>
  <c r="M34" i="28"/>
  <c r="L34" i="28"/>
  <c r="E34" i="28"/>
  <c r="C34" i="28"/>
  <c r="A34" i="28"/>
  <c r="S33" i="28"/>
  <c r="I33" i="28" s="1"/>
  <c r="Q33" i="28"/>
  <c r="P33" i="28"/>
  <c r="O33" i="28"/>
  <c r="F33" i="28" s="1"/>
  <c r="M33" i="28"/>
  <c r="L33" i="28"/>
  <c r="N33" i="28" s="1"/>
  <c r="H33" i="28" s="1"/>
  <c r="E33" i="28"/>
  <c r="C33" i="28"/>
  <c r="A33" i="28"/>
  <c r="S32" i="28"/>
  <c r="O32" i="28" s="1"/>
  <c r="F32" i="28" s="1"/>
  <c r="Q32" i="28"/>
  <c r="P32" i="28"/>
  <c r="M32" i="28"/>
  <c r="E32" i="28"/>
  <c r="C32" i="28"/>
  <c r="S31" i="28"/>
  <c r="B31" i="28" s="1"/>
  <c r="Q31" i="28"/>
  <c r="P31" i="28"/>
  <c r="M31" i="28"/>
  <c r="E31" i="28"/>
  <c r="C31" i="28"/>
  <c r="S30" i="28"/>
  <c r="Q30" i="28"/>
  <c r="P30" i="28"/>
  <c r="M30" i="28"/>
  <c r="E30" i="28"/>
  <c r="C30" i="28"/>
  <c r="S29" i="28"/>
  <c r="Q29" i="28"/>
  <c r="P29" i="28"/>
  <c r="M29" i="28"/>
  <c r="E29" i="28"/>
  <c r="C29" i="28"/>
  <c r="S28" i="28"/>
  <c r="D28" i="28" s="1"/>
  <c r="Q28" i="28"/>
  <c r="P28" i="28"/>
  <c r="M28" i="28"/>
  <c r="E28" i="28"/>
  <c r="C28" i="28"/>
  <c r="S27" i="28"/>
  <c r="B27" i="28" s="1"/>
  <c r="Q27" i="28"/>
  <c r="P27" i="28"/>
  <c r="M27" i="28"/>
  <c r="E27" i="28"/>
  <c r="C27" i="28"/>
  <c r="Q26" i="28"/>
  <c r="P26" i="28"/>
  <c r="O26" i="28"/>
  <c r="F26" i="28" s="1"/>
  <c r="M26" i="28"/>
  <c r="S26" i="28" s="1"/>
  <c r="J26" i="28" s="1"/>
  <c r="L26" i="28"/>
  <c r="N26" i="28" s="1"/>
  <c r="K26" i="28" s="1"/>
  <c r="E26" i="28"/>
  <c r="C26" i="28"/>
  <c r="A26" i="28"/>
  <c r="S25" i="28"/>
  <c r="Q25" i="28"/>
  <c r="P25" i="28"/>
  <c r="O25" i="28"/>
  <c r="F25" i="28" s="1"/>
  <c r="N25" i="28"/>
  <c r="H25" i="28" s="1"/>
  <c r="M25" i="28"/>
  <c r="L25" i="28"/>
  <c r="E25" i="28"/>
  <c r="C25" i="28"/>
  <c r="A25" i="28"/>
  <c r="Q24" i="28"/>
  <c r="P24" i="28"/>
  <c r="O24" i="28"/>
  <c r="F24" i="28" s="1"/>
  <c r="M24" i="28"/>
  <c r="S24" i="28" s="1"/>
  <c r="B24" i="28" s="1"/>
  <c r="L24" i="28"/>
  <c r="N24" i="28" s="1"/>
  <c r="K24" i="28" s="1"/>
  <c r="E24" i="28"/>
  <c r="C24" i="28"/>
  <c r="A24" i="28"/>
  <c r="S23" i="28"/>
  <c r="D23" i="28" s="1"/>
  <c r="Q23" i="28"/>
  <c r="P23" i="28"/>
  <c r="O23" i="28"/>
  <c r="F23" i="28" s="1"/>
  <c r="N23" i="28"/>
  <c r="H23" i="28" s="1"/>
  <c r="M23" i="28"/>
  <c r="L23" i="28"/>
  <c r="E23" i="28"/>
  <c r="C23" i="28"/>
  <c r="A23" i="28"/>
  <c r="Q22" i="28"/>
  <c r="P22" i="28"/>
  <c r="O22" i="28"/>
  <c r="F22" i="28" s="1"/>
  <c r="M22" i="28"/>
  <c r="S22" i="28" s="1"/>
  <c r="J22" i="28" s="1"/>
  <c r="L22" i="28"/>
  <c r="N22" i="28" s="1"/>
  <c r="K22" i="28" s="1"/>
  <c r="E22" i="28"/>
  <c r="C22" i="28"/>
  <c r="A22" i="28"/>
  <c r="S21" i="28"/>
  <c r="Q21" i="28"/>
  <c r="P21" i="28"/>
  <c r="O21" i="28"/>
  <c r="F21" i="28" s="1"/>
  <c r="N21" i="28"/>
  <c r="H21" i="28" s="1"/>
  <c r="M21" i="28"/>
  <c r="L21" i="28"/>
  <c r="E21" i="28"/>
  <c r="C21" i="28"/>
  <c r="A21" i="28"/>
  <c r="Q20" i="28"/>
  <c r="P20" i="28"/>
  <c r="O20" i="28"/>
  <c r="F20" i="28" s="1"/>
  <c r="M20" i="28"/>
  <c r="S20" i="28" s="1"/>
  <c r="B20" i="28" s="1"/>
  <c r="E20" i="28"/>
  <c r="C20" i="28"/>
  <c r="S19" i="28"/>
  <c r="B19" i="28" s="1"/>
  <c r="Q19" i="28"/>
  <c r="P19" i="28"/>
  <c r="M19" i="28"/>
  <c r="E19" i="28"/>
  <c r="C19" i="28"/>
  <c r="S18" i="28"/>
  <c r="Q18" i="28"/>
  <c r="P18" i="28"/>
  <c r="M18" i="28"/>
  <c r="E18" i="28"/>
  <c r="C18" i="28"/>
  <c r="S17" i="28"/>
  <c r="Q17" i="28"/>
  <c r="P17" i="28"/>
  <c r="M17" i="28"/>
  <c r="E17" i="28"/>
  <c r="C17" i="28"/>
  <c r="S16" i="28"/>
  <c r="B16" i="28" s="1"/>
  <c r="Q16" i="28"/>
  <c r="P16" i="28"/>
  <c r="M16" i="28"/>
  <c r="E16" i="28"/>
  <c r="C16" i="28"/>
  <c r="S15" i="28"/>
  <c r="B15" i="28" s="1"/>
  <c r="Q15" i="28"/>
  <c r="P15" i="28"/>
  <c r="M15" i="28"/>
  <c r="E15" i="28"/>
  <c r="C15" i="28"/>
  <c r="S14" i="28"/>
  <c r="B14" i="28" s="1"/>
  <c r="Q14" i="28"/>
  <c r="P14" i="28"/>
  <c r="O14" i="28"/>
  <c r="F14" i="28" s="1"/>
  <c r="M14" i="28"/>
  <c r="E14" i="28"/>
  <c r="C14" i="28"/>
  <c r="A14" i="28"/>
  <c r="L14" i="28" s="1"/>
  <c r="N14" i="28" s="1"/>
  <c r="K14" i="28" s="1"/>
  <c r="Q13" i="28"/>
  <c r="P13" i="28"/>
  <c r="O13" i="28"/>
  <c r="F13" i="28" s="1"/>
  <c r="M13" i="28"/>
  <c r="S13" i="28" s="1"/>
  <c r="B13" i="28" s="1"/>
  <c r="E13" i="28"/>
  <c r="C13" i="28"/>
  <c r="A13" i="28"/>
  <c r="L13" i="28" s="1"/>
  <c r="N13" i="28" s="1"/>
  <c r="H13" i="28" s="1"/>
  <c r="S12" i="28"/>
  <c r="Q12" i="28"/>
  <c r="P12" i="28"/>
  <c r="O12" i="28"/>
  <c r="F12" i="28" s="1"/>
  <c r="M12" i="28"/>
  <c r="E12" i="28"/>
  <c r="C12" i="28"/>
  <c r="A12" i="28"/>
  <c r="L12" i="28" s="1"/>
  <c r="N12" i="28" s="1"/>
  <c r="K12" i="28" s="1"/>
  <c r="Q11" i="28"/>
  <c r="P11" i="28"/>
  <c r="O11" i="28"/>
  <c r="F11" i="28" s="1"/>
  <c r="M11" i="28"/>
  <c r="S11" i="28" s="1"/>
  <c r="B11" i="28" s="1"/>
  <c r="E11" i="28"/>
  <c r="C11" i="28"/>
  <c r="A11" i="28"/>
  <c r="L11" i="28" s="1"/>
  <c r="N11" i="28" s="1"/>
  <c r="H11" i="28" s="1"/>
  <c r="Q10" i="28"/>
  <c r="P10" i="28"/>
  <c r="O10" i="28"/>
  <c r="F10" i="28" s="1"/>
  <c r="M10" i="28"/>
  <c r="S10" i="28" s="1"/>
  <c r="J10" i="28" s="1"/>
  <c r="E10" i="28"/>
  <c r="C10" i="28"/>
  <c r="A10" i="28"/>
  <c r="L10" i="28" s="1"/>
  <c r="N10" i="28" s="1"/>
  <c r="K10" i="28" s="1"/>
  <c r="Q9" i="28"/>
  <c r="P9" i="28"/>
  <c r="O9" i="28"/>
  <c r="F9" i="28" s="1"/>
  <c r="M9" i="28"/>
  <c r="S9" i="28" s="1"/>
  <c r="J9" i="28" s="1"/>
  <c r="L9" i="28"/>
  <c r="N9" i="28" s="1"/>
  <c r="H9" i="28" s="1"/>
  <c r="E9" i="28"/>
  <c r="C9" i="28"/>
  <c r="A9" i="28"/>
  <c r="Q8" i="28"/>
  <c r="P8" i="28"/>
  <c r="O8" i="28"/>
  <c r="F8" i="28" s="1"/>
  <c r="M8" i="28"/>
  <c r="S8" i="28" s="1"/>
  <c r="J8" i="28" s="1"/>
  <c r="E8" i="28"/>
  <c r="C8" i="28"/>
  <c r="A8" i="28"/>
  <c r="L8" i="28" s="1"/>
  <c r="N8" i="28" s="1"/>
  <c r="K8" i="28" s="1"/>
  <c r="Q7" i="28"/>
  <c r="P7" i="28"/>
  <c r="M7" i="28"/>
  <c r="S7" i="28" s="1"/>
  <c r="O7" i="28" s="1"/>
  <c r="F7" i="28" s="1"/>
  <c r="E7" i="28"/>
  <c r="C7" i="28"/>
  <c r="Q6" i="28"/>
  <c r="P6" i="28"/>
  <c r="M6" i="28"/>
  <c r="S6" i="28" s="1"/>
  <c r="B6" i="28" s="1"/>
  <c r="E6" i="28"/>
  <c r="C6" i="28"/>
  <c r="Q5" i="28"/>
  <c r="A7" i="28" s="1"/>
  <c r="L7" i="28" s="1"/>
  <c r="P5" i="28"/>
  <c r="M5" i="28"/>
  <c r="S5" i="28" s="1"/>
  <c r="E5" i="28"/>
  <c r="C5" i="28"/>
  <c r="Q4" i="28"/>
  <c r="P4" i="28"/>
  <c r="M4" i="28"/>
  <c r="S4" i="28" s="1"/>
  <c r="E4" i="28"/>
  <c r="C4" i="28"/>
  <c r="Q3" i="28"/>
  <c r="A220" i="28" s="1"/>
  <c r="L220" i="28" s="1"/>
  <c r="P3" i="28"/>
  <c r="M3" i="28"/>
  <c r="S3" i="28" s="1"/>
  <c r="E3" i="28"/>
  <c r="C3" i="28"/>
  <c r="A3" i="28"/>
  <c r="L3" i="28" s="1"/>
  <c r="B478" i="7"/>
  <c r="B471" i="7"/>
  <c r="B466" i="7"/>
  <c r="B459" i="7"/>
  <c r="B447" i="7"/>
  <c r="B440" i="7"/>
  <c r="C437" i="7"/>
  <c r="C436" i="7"/>
  <c r="C435" i="7"/>
  <c r="C434" i="7"/>
  <c r="C433" i="7"/>
  <c r="C432" i="7"/>
  <c r="C431" i="7"/>
  <c r="C430" i="7"/>
  <c r="C429" i="7"/>
  <c r="C428" i="7"/>
  <c r="C427" i="7"/>
  <c r="C426" i="7"/>
  <c r="B410" i="7"/>
  <c r="B403" i="7"/>
  <c r="B398" i="7"/>
  <c r="B390" i="7"/>
  <c r="B381" i="7"/>
  <c r="B375" i="7"/>
  <c r="C373" i="7"/>
  <c r="C372" i="7"/>
  <c r="C371" i="7"/>
  <c r="C370" i="7"/>
  <c r="C369" i="7"/>
  <c r="C368" i="7"/>
  <c r="C367" i="7"/>
  <c r="C366" i="7"/>
  <c r="C365" i="7"/>
  <c r="C364" i="7"/>
  <c r="C363" i="7"/>
  <c r="C362" i="7"/>
  <c r="C361" i="7"/>
  <c r="S60" i="7"/>
  <c r="R60" i="7"/>
  <c r="Q60" i="7"/>
  <c r="P60" i="7"/>
  <c r="O60" i="7"/>
  <c r="N60" i="7"/>
  <c r="M60" i="7"/>
  <c r="L60" i="7"/>
  <c r="S59" i="7"/>
  <c r="R59" i="7"/>
  <c r="Q59" i="7"/>
  <c r="P59" i="7"/>
  <c r="O59" i="7"/>
  <c r="N59" i="7"/>
  <c r="M59" i="7"/>
  <c r="L59" i="7"/>
  <c r="S58" i="7"/>
  <c r="R58" i="7"/>
  <c r="Q58" i="7"/>
  <c r="P58" i="7"/>
  <c r="O58" i="7"/>
  <c r="N58" i="7"/>
  <c r="M58" i="7"/>
  <c r="L58" i="7"/>
  <c r="S57" i="7"/>
  <c r="R57" i="7"/>
  <c r="Q57" i="7"/>
  <c r="P57" i="7"/>
  <c r="O57" i="7"/>
  <c r="N57" i="7"/>
  <c r="M57" i="7"/>
  <c r="L57" i="7"/>
  <c r="S56" i="7"/>
  <c r="R56" i="7"/>
  <c r="Q56" i="7"/>
  <c r="P56" i="7"/>
  <c r="O56" i="7"/>
  <c r="N56" i="7"/>
  <c r="M56" i="7"/>
  <c r="L56" i="7"/>
  <c r="S55" i="7"/>
  <c r="R55" i="7"/>
  <c r="Q55" i="7"/>
  <c r="P55" i="7"/>
  <c r="O55" i="7"/>
  <c r="N55" i="7"/>
  <c r="M55" i="7"/>
  <c r="L55" i="7"/>
  <c r="E35" i="7"/>
  <c r="C35" i="7"/>
  <c r="F34" i="7"/>
  <c r="E34" i="7"/>
  <c r="C34" i="7"/>
  <c r="F33" i="7"/>
  <c r="E33" i="7"/>
  <c r="C33" i="7"/>
  <c r="F32" i="7"/>
  <c r="E32" i="7"/>
  <c r="C32" i="7"/>
  <c r="F31" i="7"/>
  <c r="E31" i="7"/>
  <c r="C31" i="7"/>
  <c r="F26" i="7"/>
  <c r="E26" i="7"/>
  <c r="D26" i="7"/>
  <c r="C26" i="7"/>
  <c r="B26" i="7"/>
  <c r="C9" i="7"/>
  <c r="S7" i="7"/>
  <c r="S6" i="7"/>
  <c r="S5" i="7"/>
  <c r="S4" i="7"/>
  <c r="B15" i="29"/>
  <c r="I508" i="8"/>
  <c r="I507" i="8"/>
  <c r="I509" i="8" s="1"/>
  <c r="I506" i="8"/>
  <c r="I505" i="8"/>
  <c r="AK504" i="8"/>
  <c r="AJ504" i="8"/>
  <c r="I504" i="8"/>
  <c r="AK503" i="8"/>
  <c r="AJ503" i="8"/>
  <c r="AK502" i="8"/>
  <c r="AJ502" i="8"/>
  <c r="AK501" i="8"/>
  <c r="AJ501" i="8"/>
  <c r="AK500" i="8"/>
  <c r="AJ500" i="8"/>
  <c r="AK499" i="8"/>
  <c r="AJ499" i="8"/>
  <c r="AK498" i="8"/>
  <c r="AJ498" i="8"/>
  <c r="AK497" i="8"/>
  <c r="AJ497" i="8"/>
  <c r="AK496" i="8"/>
  <c r="AJ496" i="8"/>
  <c r="AK495" i="8"/>
  <c r="AJ495" i="8"/>
  <c r="AK494" i="8"/>
  <c r="AJ494" i="8"/>
  <c r="AK493" i="8"/>
  <c r="AJ493" i="8"/>
  <c r="AK492" i="8"/>
  <c r="AJ492" i="8"/>
  <c r="AK491" i="8"/>
  <c r="AJ491" i="8"/>
  <c r="AK490" i="8"/>
  <c r="AJ490" i="8"/>
  <c r="AK489" i="8"/>
  <c r="AJ489" i="8"/>
  <c r="AK488" i="8"/>
  <c r="AJ488" i="8"/>
  <c r="AK487" i="8"/>
  <c r="AJ487" i="8"/>
  <c r="AK486" i="8"/>
  <c r="AJ486" i="8"/>
  <c r="AK485" i="8"/>
  <c r="AJ485" i="8"/>
  <c r="AK484" i="8"/>
  <c r="AJ484" i="8"/>
  <c r="AK483" i="8"/>
  <c r="AJ483" i="8"/>
  <c r="AK482" i="8"/>
  <c r="AJ482" i="8"/>
  <c r="AK481" i="8"/>
  <c r="AJ481" i="8"/>
  <c r="AK480" i="8"/>
  <c r="AJ480" i="8"/>
  <c r="AK479" i="8"/>
  <c r="AJ479" i="8"/>
  <c r="AK478" i="8"/>
  <c r="AJ478" i="8"/>
  <c r="AK477" i="8"/>
  <c r="AJ477" i="8"/>
  <c r="AK476" i="8"/>
  <c r="AJ476" i="8"/>
  <c r="AK475" i="8"/>
  <c r="AJ475" i="8"/>
  <c r="AK474" i="8"/>
  <c r="AJ474" i="8"/>
  <c r="AK473" i="8"/>
  <c r="AJ473" i="8"/>
  <c r="AK472" i="8"/>
  <c r="AJ472" i="8"/>
  <c r="AK471" i="8"/>
  <c r="AJ471" i="8"/>
  <c r="AK470" i="8"/>
  <c r="AJ470" i="8"/>
  <c r="AK469" i="8"/>
  <c r="AJ469" i="8"/>
  <c r="AK468" i="8"/>
  <c r="AJ468" i="8"/>
  <c r="AK467" i="8"/>
  <c r="AJ467" i="8"/>
  <c r="AK466" i="8"/>
  <c r="AJ466" i="8"/>
  <c r="AK465" i="8"/>
  <c r="AJ465" i="8"/>
  <c r="AK464" i="8"/>
  <c r="AJ464" i="8"/>
  <c r="AK463" i="8"/>
  <c r="AJ463" i="8"/>
  <c r="AK462" i="8"/>
  <c r="AJ462" i="8"/>
  <c r="AK461" i="8"/>
  <c r="AJ461" i="8"/>
  <c r="AK460" i="8"/>
  <c r="AJ460" i="8"/>
  <c r="AK459" i="8"/>
  <c r="AJ459" i="8"/>
  <c r="AK458" i="8"/>
  <c r="AJ458" i="8"/>
  <c r="AK457" i="8"/>
  <c r="AJ457" i="8"/>
  <c r="AK456" i="8"/>
  <c r="AJ456" i="8"/>
  <c r="AK455" i="8"/>
  <c r="AJ455" i="8"/>
  <c r="AK454" i="8"/>
  <c r="AJ454" i="8"/>
  <c r="AK453" i="8"/>
  <c r="AJ453" i="8"/>
  <c r="AK452" i="8"/>
  <c r="AJ452" i="8"/>
  <c r="AK451" i="8"/>
  <c r="AJ451" i="8"/>
  <c r="AK450" i="8"/>
  <c r="AJ450" i="8"/>
  <c r="AK449" i="8"/>
  <c r="AJ449" i="8"/>
  <c r="AK448" i="8"/>
  <c r="AJ448" i="8"/>
  <c r="AK447" i="8"/>
  <c r="AJ447" i="8"/>
  <c r="AK446" i="8"/>
  <c r="AJ446" i="8"/>
  <c r="AK445" i="8"/>
  <c r="AJ445" i="8"/>
  <c r="AK444" i="8"/>
  <c r="AJ444" i="8"/>
  <c r="AK443" i="8"/>
  <c r="AJ443" i="8"/>
  <c r="AK442" i="8"/>
  <c r="AJ442" i="8"/>
  <c r="AK441" i="8"/>
  <c r="AJ441" i="8"/>
  <c r="AK440" i="8"/>
  <c r="AJ440" i="8"/>
  <c r="AK439" i="8"/>
  <c r="AJ439" i="8"/>
  <c r="AK438" i="8"/>
  <c r="AJ438" i="8"/>
  <c r="AK437" i="8"/>
  <c r="AJ437" i="8"/>
  <c r="AK436" i="8"/>
  <c r="AJ436" i="8"/>
  <c r="AK435" i="8"/>
  <c r="AJ435" i="8"/>
  <c r="AK434" i="8"/>
  <c r="AJ434" i="8"/>
  <c r="AK433" i="8"/>
  <c r="AJ433" i="8"/>
  <c r="AK432" i="8"/>
  <c r="AJ432" i="8"/>
  <c r="AK431" i="8"/>
  <c r="AJ431" i="8"/>
  <c r="AK430" i="8"/>
  <c r="AJ430" i="8"/>
  <c r="AK429" i="8"/>
  <c r="AJ429" i="8"/>
  <c r="AK428" i="8"/>
  <c r="AJ428" i="8"/>
  <c r="AK427" i="8"/>
  <c r="AJ427" i="8"/>
  <c r="AK426" i="8"/>
  <c r="AJ426" i="8"/>
  <c r="AK425" i="8"/>
  <c r="AJ425" i="8"/>
  <c r="AK424" i="8"/>
  <c r="AJ424" i="8"/>
  <c r="AK423" i="8"/>
  <c r="AJ423" i="8"/>
  <c r="AK422" i="8"/>
  <c r="AJ422" i="8"/>
  <c r="AK421" i="8"/>
  <c r="AJ421" i="8"/>
  <c r="AK420" i="8"/>
  <c r="AJ420" i="8"/>
  <c r="AK419" i="8"/>
  <c r="AJ419" i="8"/>
  <c r="AK418" i="8"/>
  <c r="AJ418" i="8"/>
  <c r="AK417" i="8"/>
  <c r="AJ417" i="8"/>
  <c r="AK416" i="8"/>
  <c r="AJ416" i="8"/>
  <c r="AK415" i="8"/>
  <c r="AJ415" i="8"/>
  <c r="AK414" i="8"/>
  <c r="AJ414" i="8"/>
  <c r="AK413" i="8"/>
  <c r="AJ413" i="8"/>
  <c r="AK412" i="8"/>
  <c r="AJ412" i="8"/>
  <c r="AK411" i="8"/>
  <c r="AJ411" i="8"/>
  <c r="AK410" i="8"/>
  <c r="AJ410" i="8"/>
  <c r="AK409" i="8"/>
  <c r="AJ409" i="8"/>
  <c r="AK408" i="8"/>
  <c r="AJ408" i="8"/>
  <c r="AK407" i="8"/>
  <c r="AJ407" i="8"/>
  <c r="AK406" i="8"/>
  <c r="AJ406" i="8"/>
  <c r="AK405" i="8"/>
  <c r="AJ405" i="8"/>
  <c r="AK404" i="8"/>
  <c r="AJ404" i="8"/>
  <c r="AK403" i="8"/>
  <c r="AJ403" i="8"/>
  <c r="AK402" i="8"/>
  <c r="AJ402" i="8"/>
  <c r="AK401" i="8"/>
  <c r="AJ401" i="8"/>
  <c r="AK400" i="8"/>
  <c r="AJ400" i="8"/>
  <c r="AK399" i="8"/>
  <c r="AJ399" i="8"/>
  <c r="AK398" i="8"/>
  <c r="AJ398" i="8"/>
  <c r="AK397" i="8"/>
  <c r="AJ397" i="8"/>
  <c r="AK396" i="8"/>
  <c r="AJ396" i="8"/>
  <c r="AK395" i="8"/>
  <c r="AJ395" i="8"/>
  <c r="AK394" i="8"/>
  <c r="AJ394" i="8"/>
  <c r="AK393" i="8"/>
  <c r="AJ393" i="8"/>
  <c r="AK392" i="8"/>
  <c r="AJ392" i="8"/>
  <c r="AK391" i="8"/>
  <c r="AJ391" i="8"/>
  <c r="AK390" i="8"/>
  <c r="AJ390" i="8"/>
  <c r="AK389" i="8"/>
  <c r="AJ389" i="8"/>
  <c r="AK388" i="8"/>
  <c r="AJ388" i="8"/>
  <c r="AK387" i="8"/>
  <c r="AJ387" i="8"/>
  <c r="AK386" i="8"/>
  <c r="AJ386" i="8"/>
  <c r="AK385" i="8"/>
  <c r="AJ385" i="8"/>
  <c r="AK384" i="8"/>
  <c r="AJ384" i="8"/>
  <c r="AK383" i="8"/>
  <c r="AJ383" i="8"/>
  <c r="AK382" i="8"/>
  <c r="AJ382" i="8"/>
  <c r="AK381" i="8"/>
  <c r="AJ381" i="8"/>
  <c r="AK380" i="8"/>
  <c r="AJ380" i="8"/>
  <c r="AK379" i="8"/>
  <c r="AJ379" i="8"/>
  <c r="AK378" i="8"/>
  <c r="AJ378" i="8"/>
  <c r="AK377" i="8"/>
  <c r="AJ377" i="8"/>
  <c r="AK376" i="8"/>
  <c r="AJ376" i="8"/>
  <c r="AK375" i="8"/>
  <c r="AJ375" i="8"/>
  <c r="AK374" i="8"/>
  <c r="AJ374" i="8"/>
  <c r="AK373" i="8"/>
  <c r="AJ373" i="8"/>
  <c r="AK372" i="8"/>
  <c r="AJ372" i="8"/>
  <c r="AK371" i="8"/>
  <c r="AJ371" i="8"/>
  <c r="AK370" i="8"/>
  <c r="AJ370" i="8"/>
  <c r="AK369" i="8"/>
  <c r="AJ369" i="8"/>
  <c r="AK368" i="8"/>
  <c r="AJ368" i="8"/>
  <c r="AK367" i="8"/>
  <c r="AJ367" i="8"/>
  <c r="AK366" i="8"/>
  <c r="AJ366" i="8"/>
  <c r="AK365" i="8"/>
  <c r="AJ365" i="8"/>
  <c r="AK364" i="8"/>
  <c r="AJ364" i="8"/>
  <c r="AK363" i="8"/>
  <c r="AJ363" i="8"/>
  <c r="AK362" i="8"/>
  <c r="AJ362" i="8"/>
  <c r="AK361" i="8"/>
  <c r="AJ361" i="8"/>
  <c r="AK360" i="8"/>
  <c r="AJ360" i="8"/>
  <c r="AK359" i="8"/>
  <c r="AJ359" i="8"/>
  <c r="AK358" i="8"/>
  <c r="AJ358" i="8"/>
  <c r="AK357" i="8"/>
  <c r="AJ357" i="8"/>
  <c r="AK356" i="8"/>
  <c r="AJ356" i="8"/>
  <c r="AK355" i="8"/>
  <c r="AJ355" i="8"/>
  <c r="AK354" i="8"/>
  <c r="AJ354" i="8"/>
  <c r="AK353" i="8"/>
  <c r="AJ353" i="8"/>
  <c r="AK352" i="8"/>
  <c r="AJ352" i="8"/>
  <c r="AK351" i="8"/>
  <c r="AJ351" i="8"/>
  <c r="AK350" i="8"/>
  <c r="AJ350" i="8"/>
  <c r="AK349" i="8"/>
  <c r="AJ349" i="8"/>
  <c r="AK348" i="8"/>
  <c r="AJ348" i="8"/>
  <c r="AK347" i="8"/>
  <c r="AJ347" i="8"/>
  <c r="AK346" i="8"/>
  <c r="AJ346" i="8"/>
  <c r="AK345" i="8"/>
  <c r="AJ345" i="8"/>
  <c r="AK344" i="8"/>
  <c r="AJ344" i="8"/>
  <c r="AK343" i="8"/>
  <c r="AJ343" i="8"/>
  <c r="AK342" i="8"/>
  <c r="AJ342" i="8"/>
  <c r="AK341" i="8"/>
  <c r="AJ341" i="8"/>
  <c r="AK340" i="8"/>
  <c r="AJ340" i="8"/>
  <c r="AK339" i="8"/>
  <c r="AJ339" i="8"/>
  <c r="AK338" i="8"/>
  <c r="AJ338" i="8"/>
  <c r="AK337" i="8"/>
  <c r="AJ337" i="8"/>
  <c r="AK336" i="8"/>
  <c r="AJ336" i="8"/>
  <c r="AK335" i="8"/>
  <c r="AJ335" i="8"/>
  <c r="AK334" i="8"/>
  <c r="AJ334" i="8"/>
  <c r="AK333" i="8"/>
  <c r="AJ333" i="8"/>
  <c r="AK332" i="8"/>
  <c r="AJ332" i="8"/>
  <c r="AK331" i="8"/>
  <c r="AJ331" i="8"/>
  <c r="AK330" i="8"/>
  <c r="AJ330" i="8"/>
  <c r="AK329" i="8"/>
  <c r="AJ329" i="8"/>
  <c r="AK328" i="8"/>
  <c r="AJ328" i="8"/>
  <c r="AK327" i="8"/>
  <c r="AJ327" i="8"/>
  <c r="AK326" i="8"/>
  <c r="AJ326" i="8"/>
  <c r="AK325" i="8"/>
  <c r="AJ325" i="8"/>
  <c r="AK324" i="8"/>
  <c r="AJ324" i="8"/>
  <c r="AK323" i="8"/>
  <c r="AJ323" i="8"/>
  <c r="AK322" i="8"/>
  <c r="AJ322" i="8"/>
  <c r="AK321" i="8"/>
  <c r="AJ321" i="8"/>
  <c r="AK320" i="8"/>
  <c r="AJ320" i="8"/>
  <c r="AK319" i="8"/>
  <c r="AJ319" i="8"/>
  <c r="AK318" i="8"/>
  <c r="AJ318" i="8"/>
  <c r="AK317" i="8"/>
  <c r="AJ317" i="8"/>
  <c r="AK316" i="8"/>
  <c r="AJ316" i="8"/>
  <c r="AK315" i="8"/>
  <c r="AJ315" i="8"/>
  <c r="AK314" i="8"/>
  <c r="AJ314" i="8"/>
  <c r="AK313" i="8"/>
  <c r="AJ313" i="8"/>
  <c r="AK312" i="8"/>
  <c r="AJ312" i="8"/>
  <c r="AK311" i="8"/>
  <c r="AJ311" i="8"/>
  <c r="AK310" i="8"/>
  <c r="AJ310" i="8"/>
  <c r="AK309" i="8"/>
  <c r="AJ309" i="8"/>
  <c r="AK308" i="8"/>
  <c r="AJ308" i="8"/>
  <c r="AK307" i="8"/>
  <c r="AJ307" i="8"/>
  <c r="AK306" i="8"/>
  <c r="AJ306" i="8"/>
  <c r="AK305" i="8"/>
  <c r="AJ305" i="8"/>
  <c r="AK304" i="8"/>
  <c r="AJ304" i="8"/>
  <c r="AK303" i="8"/>
  <c r="AJ303" i="8"/>
  <c r="AK302" i="8"/>
  <c r="AJ302" i="8"/>
  <c r="AK301" i="8"/>
  <c r="AJ301" i="8"/>
  <c r="AK300" i="8"/>
  <c r="AJ300" i="8"/>
  <c r="AK299" i="8"/>
  <c r="AJ299" i="8"/>
  <c r="AK298" i="8"/>
  <c r="AJ298" i="8"/>
  <c r="AK297" i="8"/>
  <c r="AJ297" i="8"/>
  <c r="AK296" i="8"/>
  <c r="AJ296" i="8"/>
  <c r="AK295" i="8"/>
  <c r="AJ295" i="8"/>
  <c r="AK294" i="8"/>
  <c r="AJ294" i="8"/>
  <c r="AK293" i="8"/>
  <c r="AJ293" i="8"/>
  <c r="AK292" i="8"/>
  <c r="AJ292" i="8"/>
  <c r="AK291" i="8"/>
  <c r="AJ291" i="8"/>
  <c r="AK290" i="8"/>
  <c r="AJ290" i="8"/>
  <c r="AK289" i="8"/>
  <c r="AJ289" i="8"/>
  <c r="AK288" i="8"/>
  <c r="AJ288" i="8"/>
  <c r="AK287" i="8"/>
  <c r="AJ287" i="8"/>
  <c r="AK286" i="8"/>
  <c r="AJ286" i="8"/>
  <c r="AK285" i="8"/>
  <c r="AJ285" i="8"/>
  <c r="AK284" i="8"/>
  <c r="AJ284" i="8"/>
  <c r="AK283" i="8"/>
  <c r="AJ283" i="8"/>
  <c r="AK282" i="8"/>
  <c r="AJ282" i="8"/>
  <c r="AK281" i="8"/>
  <c r="AJ281" i="8"/>
  <c r="AK280" i="8"/>
  <c r="AJ280" i="8"/>
  <c r="AK279" i="8"/>
  <c r="AJ279" i="8"/>
  <c r="AK278" i="8"/>
  <c r="AJ278" i="8"/>
  <c r="AK277" i="8"/>
  <c r="AJ277" i="8"/>
  <c r="AK276" i="8"/>
  <c r="AJ276" i="8"/>
  <c r="AK275" i="8"/>
  <c r="AJ275" i="8"/>
  <c r="AK274" i="8"/>
  <c r="AJ274" i="8"/>
  <c r="AK273" i="8"/>
  <c r="AJ273" i="8"/>
  <c r="AK272" i="8"/>
  <c r="AJ272" i="8"/>
  <c r="AK271" i="8"/>
  <c r="AJ271" i="8"/>
  <c r="AK270" i="8"/>
  <c r="AJ270" i="8"/>
  <c r="AK269" i="8"/>
  <c r="AJ269" i="8"/>
  <c r="AK268" i="8"/>
  <c r="AJ268" i="8"/>
  <c r="AK267" i="8"/>
  <c r="AJ267" i="8"/>
  <c r="AK266" i="8"/>
  <c r="AJ266" i="8"/>
  <c r="AK265" i="8"/>
  <c r="AJ265" i="8"/>
  <c r="AK264" i="8"/>
  <c r="AJ264" i="8"/>
  <c r="AK263" i="8"/>
  <c r="AJ263" i="8"/>
  <c r="AK262" i="8"/>
  <c r="AJ262" i="8"/>
  <c r="AK261" i="8"/>
  <c r="AJ261" i="8"/>
  <c r="AK260" i="8"/>
  <c r="AJ260" i="8"/>
  <c r="AK259" i="8"/>
  <c r="AJ259" i="8"/>
  <c r="AK258" i="8"/>
  <c r="AJ258" i="8"/>
  <c r="AK257" i="8"/>
  <c r="AJ257" i="8"/>
  <c r="AK256" i="8"/>
  <c r="AJ256" i="8"/>
  <c r="AK255" i="8"/>
  <c r="AJ255" i="8"/>
  <c r="AK254" i="8"/>
  <c r="AJ254" i="8"/>
  <c r="AK253" i="8"/>
  <c r="AJ253" i="8"/>
  <c r="AK252" i="8"/>
  <c r="AJ252" i="8"/>
  <c r="AK251" i="8"/>
  <c r="AJ251" i="8"/>
  <c r="AK250" i="8"/>
  <c r="AJ250" i="8"/>
  <c r="AK249" i="8"/>
  <c r="AJ249" i="8"/>
  <c r="AK248" i="8"/>
  <c r="AJ248" i="8"/>
  <c r="AK247" i="8"/>
  <c r="AJ247" i="8"/>
  <c r="AK246" i="8"/>
  <c r="AJ246" i="8"/>
  <c r="AK245" i="8"/>
  <c r="AJ245" i="8"/>
  <c r="AK244" i="8"/>
  <c r="AJ244" i="8"/>
  <c r="AK243" i="8"/>
  <c r="AJ243" i="8"/>
  <c r="AK242" i="8"/>
  <c r="AJ242" i="8"/>
  <c r="AK241" i="8"/>
  <c r="AJ241" i="8"/>
  <c r="AK240" i="8"/>
  <c r="AJ240" i="8"/>
  <c r="AK239" i="8"/>
  <c r="AJ239" i="8"/>
  <c r="AK238" i="8"/>
  <c r="AJ238" i="8"/>
  <c r="AK237" i="8"/>
  <c r="AJ237" i="8"/>
  <c r="AK236" i="8"/>
  <c r="AJ236" i="8"/>
  <c r="AK235" i="8"/>
  <c r="AJ235" i="8"/>
  <c r="AK234" i="8"/>
  <c r="AJ234" i="8"/>
  <c r="AK233" i="8"/>
  <c r="AJ233" i="8"/>
  <c r="AK232" i="8"/>
  <c r="AJ232" i="8"/>
  <c r="AK231" i="8"/>
  <c r="AJ231" i="8"/>
  <c r="AK230" i="8"/>
  <c r="AJ230" i="8"/>
  <c r="AK229" i="8"/>
  <c r="AJ229" i="8"/>
  <c r="AK228" i="8"/>
  <c r="AJ228" i="8"/>
  <c r="AK227" i="8"/>
  <c r="AJ227" i="8"/>
  <c r="AK226" i="8"/>
  <c r="AJ226" i="8"/>
  <c r="AK225" i="8"/>
  <c r="AJ225" i="8"/>
  <c r="AK224" i="8"/>
  <c r="AJ224" i="8"/>
  <c r="AK223" i="8"/>
  <c r="AJ223" i="8"/>
  <c r="AK222" i="8"/>
  <c r="AJ222" i="8"/>
  <c r="AK221" i="8"/>
  <c r="AJ221" i="8"/>
  <c r="AK220" i="8"/>
  <c r="AJ220" i="8"/>
  <c r="AK219" i="8"/>
  <c r="AJ219" i="8"/>
  <c r="AK218" i="8"/>
  <c r="AJ218" i="8"/>
  <c r="AK217" i="8"/>
  <c r="AJ217" i="8"/>
  <c r="AK216" i="8"/>
  <c r="AJ216" i="8"/>
  <c r="AK215" i="8"/>
  <c r="AJ215" i="8"/>
  <c r="AK214" i="8"/>
  <c r="AJ214" i="8"/>
  <c r="AK213" i="8"/>
  <c r="AJ213" i="8"/>
  <c r="AK212" i="8"/>
  <c r="AJ212" i="8"/>
  <c r="AK211" i="8"/>
  <c r="AJ211" i="8"/>
  <c r="AK210" i="8"/>
  <c r="AJ210" i="8"/>
  <c r="AK209" i="8"/>
  <c r="AJ209" i="8"/>
  <c r="AK208" i="8"/>
  <c r="AJ208" i="8"/>
  <c r="AK207" i="8"/>
  <c r="AJ207" i="8"/>
  <c r="AK206" i="8"/>
  <c r="AJ206" i="8"/>
  <c r="AK205" i="8"/>
  <c r="AJ205" i="8"/>
  <c r="AK204" i="8"/>
  <c r="AJ204" i="8"/>
  <c r="AK203" i="8"/>
  <c r="AJ203" i="8"/>
  <c r="AK202" i="8"/>
  <c r="AJ202" i="8"/>
  <c r="AK201" i="8"/>
  <c r="AJ201" i="8"/>
  <c r="AK200" i="8"/>
  <c r="AJ200" i="8"/>
  <c r="AK199" i="8"/>
  <c r="AJ199" i="8"/>
  <c r="AK198" i="8"/>
  <c r="AJ198" i="8"/>
  <c r="AK197" i="8"/>
  <c r="AJ197" i="8"/>
  <c r="AK196" i="8"/>
  <c r="AJ196" i="8"/>
  <c r="AK195" i="8"/>
  <c r="AJ195" i="8"/>
  <c r="AK194" i="8"/>
  <c r="AJ194" i="8"/>
  <c r="AK193" i="8"/>
  <c r="AJ193" i="8"/>
  <c r="AK192" i="8"/>
  <c r="AJ192" i="8"/>
  <c r="AK191" i="8"/>
  <c r="AJ191" i="8"/>
  <c r="AK190" i="8"/>
  <c r="AJ190" i="8"/>
  <c r="AK189" i="8"/>
  <c r="AJ189" i="8"/>
  <c r="AK188" i="8"/>
  <c r="AJ188" i="8"/>
  <c r="AK187" i="8"/>
  <c r="AJ187" i="8"/>
  <c r="AK186" i="8"/>
  <c r="AJ186" i="8"/>
  <c r="AK185" i="8"/>
  <c r="AJ185" i="8"/>
  <c r="AK184" i="8"/>
  <c r="AJ184" i="8"/>
  <c r="AK183" i="8"/>
  <c r="AJ183" i="8"/>
  <c r="AK182" i="8"/>
  <c r="AJ182" i="8"/>
  <c r="AK181" i="8"/>
  <c r="AJ181" i="8"/>
  <c r="AK180" i="8"/>
  <c r="AJ180" i="8"/>
  <c r="AK179" i="8"/>
  <c r="AJ179" i="8"/>
  <c r="AK178" i="8"/>
  <c r="AJ178" i="8"/>
  <c r="AK177" i="8"/>
  <c r="AJ177" i="8"/>
  <c r="AK176" i="8"/>
  <c r="AJ176" i="8"/>
  <c r="AK175" i="8"/>
  <c r="AJ175" i="8"/>
  <c r="AK174" i="8"/>
  <c r="AJ174" i="8"/>
  <c r="AK173" i="8"/>
  <c r="AJ173" i="8"/>
  <c r="AK172" i="8"/>
  <c r="AJ172" i="8"/>
  <c r="AK171" i="8"/>
  <c r="AJ171" i="8"/>
  <c r="AK170" i="8"/>
  <c r="AJ170" i="8"/>
  <c r="AK169" i="8"/>
  <c r="AJ169" i="8"/>
  <c r="AK168" i="8"/>
  <c r="AJ168" i="8"/>
  <c r="AK167" i="8"/>
  <c r="AJ167" i="8"/>
  <c r="AK166" i="8"/>
  <c r="AJ166" i="8"/>
  <c r="AK165" i="8"/>
  <c r="AJ165" i="8"/>
  <c r="AK164" i="8"/>
  <c r="AJ164" i="8"/>
  <c r="AK163" i="8"/>
  <c r="AJ163" i="8"/>
  <c r="AK162" i="8"/>
  <c r="AJ162" i="8"/>
  <c r="AK161" i="8"/>
  <c r="AJ161" i="8"/>
  <c r="AK160" i="8"/>
  <c r="AJ160" i="8"/>
  <c r="AK159" i="8"/>
  <c r="AJ159" i="8"/>
  <c r="AK158" i="8"/>
  <c r="AJ158" i="8"/>
  <c r="AK157" i="8"/>
  <c r="AJ157" i="8"/>
  <c r="AK156" i="8"/>
  <c r="AJ156" i="8"/>
  <c r="AK155" i="8"/>
  <c r="AJ155" i="8"/>
  <c r="AK154" i="8"/>
  <c r="AJ154" i="8"/>
  <c r="AK153" i="8"/>
  <c r="AJ153" i="8"/>
  <c r="AK152" i="8"/>
  <c r="AJ152" i="8"/>
  <c r="AK151" i="8"/>
  <c r="AJ151" i="8"/>
  <c r="AK150" i="8"/>
  <c r="AJ150" i="8"/>
  <c r="AK149" i="8"/>
  <c r="AJ149" i="8"/>
  <c r="AK148" i="8"/>
  <c r="AJ148" i="8"/>
  <c r="AK147" i="8"/>
  <c r="AJ147" i="8"/>
  <c r="AK146" i="8"/>
  <c r="AJ146" i="8"/>
  <c r="AK145" i="8"/>
  <c r="AJ145" i="8"/>
  <c r="AK144" i="8"/>
  <c r="AJ144" i="8"/>
  <c r="AK143" i="8"/>
  <c r="AJ143" i="8"/>
  <c r="AK142" i="8"/>
  <c r="AJ142" i="8"/>
  <c r="AK141" i="8"/>
  <c r="AJ141" i="8"/>
  <c r="AK140" i="8"/>
  <c r="AJ140" i="8"/>
  <c r="AK139" i="8"/>
  <c r="AJ139" i="8"/>
  <c r="AK138" i="8"/>
  <c r="AJ138" i="8"/>
  <c r="AK137" i="8"/>
  <c r="AJ137" i="8"/>
  <c r="AK136" i="8"/>
  <c r="AJ136" i="8"/>
  <c r="AK135" i="8"/>
  <c r="AJ135" i="8"/>
  <c r="AK134" i="8"/>
  <c r="AJ134" i="8"/>
  <c r="AK133" i="8"/>
  <c r="AJ133" i="8"/>
  <c r="AK132" i="8"/>
  <c r="AJ132" i="8"/>
  <c r="AK131" i="8"/>
  <c r="AJ131" i="8"/>
  <c r="AK130" i="8"/>
  <c r="AJ130" i="8"/>
  <c r="AK129" i="8"/>
  <c r="AJ129" i="8"/>
  <c r="AK128" i="8"/>
  <c r="AJ128" i="8"/>
  <c r="AK127" i="8"/>
  <c r="AJ127" i="8"/>
  <c r="AK126" i="8"/>
  <c r="AJ126" i="8"/>
  <c r="AK125" i="8"/>
  <c r="AJ125" i="8"/>
  <c r="AK124" i="8"/>
  <c r="AJ124" i="8"/>
  <c r="AK123" i="8"/>
  <c r="AJ123" i="8"/>
  <c r="AK122" i="8"/>
  <c r="AJ122" i="8"/>
  <c r="AK121" i="8"/>
  <c r="AJ121" i="8"/>
  <c r="AK120" i="8"/>
  <c r="AJ120" i="8"/>
  <c r="AK119" i="8"/>
  <c r="AJ119" i="8"/>
  <c r="AK118" i="8"/>
  <c r="AJ118" i="8"/>
  <c r="AK117" i="8"/>
  <c r="AJ117" i="8"/>
  <c r="AK116" i="8"/>
  <c r="AJ116" i="8"/>
  <c r="AK115" i="8"/>
  <c r="AJ115" i="8"/>
  <c r="AK114" i="8"/>
  <c r="AJ114" i="8"/>
  <c r="AK113" i="8"/>
  <c r="AJ113" i="8"/>
  <c r="AK112" i="8"/>
  <c r="AJ112" i="8"/>
  <c r="AK111" i="8"/>
  <c r="AJ111" i="8"/>
  <c r="AK110" i="8"/>
  <c r="AJ110" i="8"/>
  <c r="AK109" i="8"/>
  <c r="AJ109" i="8"/>
  <c r="AK108" i="8"/>
  <c r="AJ108" i="8"/>
  <c r="AK107" i="8"/>
  <c r="AJ107" i="8"/>
  <c r="AK106" i="8"/>
  <c r="AJ106" i="8"/>
  <c r="AK105" i="8"/>
  <c r="AJ105" i="8"/>
  <c r="AK104" i="8"/>
  <c r="AJ104" i="8"/>
  <c r="AK103" i="8"/>
  <c r="AJ103" i="8"/>
  <c r="AK102" i="8"/>
  <c r="AJ102" i="8"/>
  <c r="AK101" i="8"/>
  <c r="AJ101" i="8"/>
  <c r="AK100" i="8"/>
  <c r="AJ100" i="8"/>
  <c r="AK99" i="8"/>
  <c r="AJ99" i="8"/>
  <c r="AK98" i="8"/>
  <c r="AJ98" i="8"/>
  <c r="AK97" i="8"/>
  <c r="AJ97" i="8"/>
  <c r="AK96" i="8"/>
  <c r="AJ96" i="8"/>
  <c r="AK95" i="8"/>
  <c r="AJ95" i="8"/>
  <c r="AK94" i="8"/>
  <c r="AJ94" i="8"/>
  <c r="AK93" i="8"/>
  <c r="AJ93" i="8"/>
  <c r="AK92" i="8"/>
  <c r="AJ92" i="8"/>
  <c r="AK91" i="8"/>
  <c r="AJ91" i="8"/>
  <c r="AK90" i="8"/>
  <c r="AJ90" i="8"/>
  <c r="AK89" i="8"/>
  <c r="AJ89" i="8"/>
  <c r="AK88" i="8"/>
  <c r="AJ88" i="8"/>
  <c r="AK87" i="8"/>
  <c r="AJ87" i="8"/>
  <c r="AK86" i="8"/>
  <c r="AJ86" i="8"/>
  <c r="AK85" i="8"/>
  <c r="AJ85" i="8"/>
  <c r="AK84" i="8"/>
  <c r="AJ84" i="8"/>
  <c r="AK83" i="8"/>
  <c r="AJ83" i="8"/>
  <c r="AK82" i="8"/>
  <c r="AJ82" i="8"/>
  <c r="AK81" i="8"/>
  <c r="AJ81" i="8"/>
  <c r="AK80" i="8"/>
  <c r="AJ80" i="8"/>
  <c r="AK79" i="8"/>
  <c r="AJ79" i="8"/>
  <c r="AK78" i="8"/>
  <c r="AJ78" i="8"/>
  <c r="AK77" i="8"/>
  <c r="AJ77" i="8"/>
  <c r="AK76" i="8"/>
  <c r="AJ76" i="8"/>
  <c r="AK75" i="8"/>
  <c r="AJ75" i="8"/>
  <c r="AK74" i="8"/>
  <c r="AJ74" i="8"/>
  <c r="AK73" i="8"/>
  <c r="AJ73" i="8"/>
  <c r="AK72" i="8"/>
  <c r="AJ72" i="8"/>
  <c r="AK71" i="8"/>
  <c r="AJ71" i="8"/>
  <c r="AK70" i="8"/>
  <c r="AJ70" i="8"/>
  <c r="AK69" i="8"/>
  <c r="AJ69" i="8"/>
  <c r="AK68" i="8"/>
  <c r="AJ68" i="8"/>
  <c r="AK67" i="8"/>
  <c r="AJ67" i="8"/>
  <c r="AK66" i="8"/>
  <c r="AJ66" i="8"/>
  <c r="AK65" i="8"/>
  <c r="AJ65" i="8"/>
  <c r="AK64" i="8"/>
  <c r="AJ64" i="8"/>
  <c r="AK63" i="8"/>
  <c r="AJ63" i="8"/>
  <c r="AK62" i="8"/>
  <c r="AJ62" i="8"/>
  <c r="AK61" i="8"/>
  <c r="AJ61" i="8"/>
  <c r="AK60" i="8"/>
  <c r="AJ60" i="8"/>
  <c r="AK59" i="8"/>
  <c r="AJ59" i="8"/>
  <c r="AK58" i="8"/>
  <c r="AJ58" i="8"/>
  <c r="AK57" i="8"/>
  <c r="AJ57" i="8"/>
  <c r="AK56" i="8"/>
  <c r="AJ56" i="8"/>
  <c r="AK55" i="8"/>
  <c r="AJ55" i="8"/>
  <c r="AK54" i="8"/>
  <c r="AJ54" i="8"/>
  <c r="AK53" i="8"/>
  <c r="AJ53" i="8"/>
  <c r="AK52" i="8"/>
  <c r="AJ52" i="8"/>
  <c r="AK51" i="8"/>
  <c r="AJ51" i="8"/>
  <c r="AK50" i="8"/>
  <c r="AJ50" i="8"/>
  <c r="AK49" i="8"/>
  <c r="AJ49" i="8"/>
  <c r="AK48" i="8"/>
  <c r="AJ48" i="8"/>
  <c r="AK47" i="8"/>
  <c r="AJ47" i="8"/>
  <c r="AK46" i="8"/>
  <c r="AJ46" i="8"/>
  <c r="AK45" i="8"/>
  <c r="AJ45" i="8"/>
  <c r="AK44" i="8"/>
  <c r="AJ44" i="8"/>
  <c r="AK43" i="8"/>
  <c r="AJ43" i="8"/>
  <c r="AK42" i="8"/>
  <c r="AJ42" i="8"/>
  <c r="AK41" i="8"/>
  <c r="AJ41" i="8"/>
  <c r="AK40" i="8"/>
  <c r="AJ40" i="8"/>
  <c r="AK39" i="8"/>
  <c r="AJ39" i="8"/>
  <c r="AK38" i="8"/>
  <c r="AJ38" i="8"/>
  <c r="AK37" i="8"/>
  <c r="AJ37" i="8"/>
  <c r="AK36" i="8"/>
  <c r="AJ36" i="8"/>
  <c r="AK35" i="8"/>
  <c r="AJ35" i="8"/>
  <c r="AK34" i="8"/>
  <c r="AJ34" i="8"/>
  <c r="AK33" i="8"/>
  <c r="AJ33" i="8"/>
  <c r="AK32" i="8"/>
  <c r="AJ32" i="8"/>
  <c r="AK31" i="8"/>
  <c r="AJ31" i="8"/>
  <c r="AK30" i="8"/>
  <c r="AJ30" i="8"/>
  <c r="AK29" i="8"/>
  <c r="AJ29" i="8"/>
  <c r="AK28" i="8"/>
  <c r="AJ28" i="8"/>
  <c r="AK27" i="8"/>
  <c r="AJ27" i="8"/>
  <c r="AK26" i="8"/>
  <c r="AJ26" i="8"/>
  <c r="AK25" i="8"/>
  <c r="AJ25" i="8"/>
  <c r="AK24" i="8"/>
  <c r="AJ24" i="8"/>
  <c r="AK23" i="8"/>
  <c r="AJ23" i="8"/>
  <c r="AK22" i="8"/>
  <c r="AJ22" i="8"/>
  <c r="AK21" i="8"/>
  <c r="AJ21" i="8"/>
  <c r="AK20" i="8"/>
  <c r="AJ20" i="8"/>
  <c r="AK19" i="8"/>
  <c r="AJ19" i="8"/>
  <c r="AK18" i="8"/>
  <c r="AJ18" i="8"/>
  <c r="AK17" i="8"/>
  <c r="AJ17" i="8"/>
  <c r="AK16" i="8"/>
  <c r="AJ16" i="8"/>
  <c r="AK15" i="8"/>
  <c r="AJ15" i="8"/>
  <c r="AK14" i="8"/>
  <c r="AJ14" i="8"/>
  <c r="AK13" i="8"/>
  <c r="AJ13" i="8"/>
  <c r="AK12" i="8"/>
  <c r="AJ12" i="8"/>
  <c r="AK11" i="8"/>
  <c r="AJ11" i="8"/>
  <c r="AK10" i="8"/>
  <c r="AJ10" i="8"/>
  <c r="AK9" i="8"/>
  <c r="AJ9" i="8"/>
  <c r="AK8" i="8"/>
  <c r="AJ8" i="8"/>
  <c r="AK7" i="8"/>
  <c r="AJ7" i="8"/>
  <c r="AK6" i="8"/>
  <c r="AJ6" i="8"/>
  <c r="AK5" i="8"/>
  <c r="AJ5" i="8"/>
  <c r="K39" i="26"/>
  <c r="J39" i="26"/>
  <c r="I39" i="26"/>
  <c r="H38" i="26"/>
  <c r="H37" i="26"/>
  <c r="H36" i="26"/>
  <c r="H35" i="26"/>
  <c r="H34" i="26"/>
  <c r="H33" i="26"/>
  <c r="H32" i="26"/>
  <c r="H31" i="26"/>
  <c r="H30" i="26"/>
  <c r="H29" i="26"/>
  <c r="H28" i="26"/>
  <c r="H27" i="26"/>
  <c r="H26" i="26"/>
  <c r="H25" i="26"/>
  <c r="H24" i="26"/>
  <c r="H23" i="26"/>
  <c r="H22" i="26"/>
  <c r="H21" i="26"/>
  <c r="H20" i="26"/>
  <c r="H19" i="26"/>
  <c r="H17" i="26"/>
  <c r="H16" i="26"/>
  <c r="H15" i="26"/>
  <c r="H14" i="26"/>
  <c r="H13" i="26"/>
  <c r="H12" i="26"/>
  <c r="H11" i="26"/>
  <c r="H10" i="26"/>
  <c r="H9" i="26"/>
  <c r="V9" i="26"/>
  <c r="U9" i="26"/>
  <c r="H8" i="26"/>
  <c r="V8" i="26"/>
  <c r="U8" i="26"/>
  <c r="H7" i="26"/>
  <c r="V7" i="26"/>
  <c r="U7" i="26"/>
  <c r="H6" i="26"/>
  <c r="V6" i="26"/>
  <c r="U6" i="26"/>
  <c r="H5" i="26"/>
  <c r="V5" i="26"/>
  <c r="U5" i="26"/>
  <c r="H4" i="26"/>
  <c r="V4" i="26"/>
  <c r="U4" i="26"/>
  <c r="H3" i="26"/>
  <c r="H38" i="2"/>
  <c r="G37" i="2"/>
  <c r="G36" i="2"/>
  <c r="G35" i="2"/>
  <c r="G34" i="2"/>
  <c r="G33" i="2"/>
  <c r="G32" i="2"/>
  <c r="G31" i="2"/>
  <c r="G30" i="2"/>
  <c r="G29" i="2"/>
  <c r="G28" i="2"/>
  <c r="G27" i="2"/>
  <c r="G26" i="2"/>
  <c r="G25" i="2"/>
  <c r="G24" i="2"/>
  <c r="G23" i="2"/>
  <c r="G22" i="2"/>
  <c r="G21" i="2"/>
  <c r="G20" i="2"/>
  <c r="G19" i="2"/>
  <c r="G18" i="2"/>
  <c r="G16" i="2"/>
  <c r="G15" i="2"/>
  <c r="G14" i="2"/>
  <c r="G13" i="2"/>
  <c r="G12" i="2"/>
  <c r="G11" i="2"/>
  <c r="G10" i="2"/>
  <c r="G9" i="2"/>
  <c r="N8" i="2"/>
  <c r="G8" i="2"/>
  <c r="N7" i="2"/>
  <c r="G7" i="2"/>
  <c r="N6" i="2"/>
  <c r="G6" i="2"/>
  <c r="N5" i="2"/>
  <c r="G5" i="2"/>
  <c r="N4" i="2"/>
  <c r="G4" i="2"/>
  <c r="N3" i="2"/>
  <c r="N9" i="2" s="1"/>
  <c r="G3" i="2"/>
  <c r="B3" i="28" l="1"/>
  <c r="B29" i="28"/>
  <c r="D39" i="28"/>
  <c r="B55" i="28"/>
  <c r="A57" i="28"/>
  <c r="L57" i="28" s="1"/>
  <c r="A65" i="28"/>
  <c r="L65" i="28" s="1"/>
  <c r="A76" i="28"/>
  <c r="L76" i="28" s="1"/>
  <c r="A82" i="28"/>
  <c r="L82" i="28" s="1"/>
  <c r="D87" i="28"/>
  <c r="A99" i="28"/>
  <c r="L99" i="28" s="1"/>
  <c r="B173" i="28"/>
  <c r="A196" i="28"/>
  <c r="L196" i="28" s="1"/>
  <c r="A5" i="28"/>
  <c r="L5" i="28" s="1"/>
  <c r="B21" i="28"/>
  <c r="A56" i="28"/>
  <c r="L56" i="28" s="1"/>
  <c r="A64" i="28"/>
  <c r="L64" i="28" s="1"/>
  <c r="A81" i="28"/>
  <c r="L81" i="28" s="1"/>
  <c r="A152" i="28"/>
  <c r="L152" i="28" s="1"/>
  <c r="A184" i="28"/>
  <c r="L184" i="28" s="1"/>
  <c r="A188" i="28"/>
  <c r="L188" i="28" s="1"/>
  <c r="A370" i="28"/>
  <c r="L370" i="28" s="1"/>
  <c r="N370" i="28" s="1"/>
  <c r="H370" i="28" s="1"/>
  <c r="A369" i="28"/>
  <c r="L369" i="28" s="1"/>
  <c r="A310" i="28"/>
  <c r="L310" i="28" s="1"/>
  <c r="A309" i="28"/>
  <c r="L309" i="28" s="1"/>
  <c r="A308" i="28"/>
  <c r="L308" i="28" s="1"/>
  <c r="A307" i="28"/>
  <c r="L307" i="28" s="1"/>
  <c r="A374" i="28"/>
  <c r="L374" i="28" s="1"/>
  <c r="N374" i="28" s="1"/>
  <c r="H374" i="28" s="1"/>
  <c r="A292" i="28"/>
  <c r="L292" i="28" s="1"/>
  <c r="N292" i="28" s="1"/>
  <c r="A250" i="28"/>
  <c r="L250" i="28" s="1"/>
  <c r="N250" i="28" s="1"/>
  <c r="H250" i="28" s="1"/>
  <c r="A236" i="28"/>
  <c r="L236" i="28" s="1"/>
  <c r="A235" i="28"/>
  <c r="L235" i="28" s="1"/>
  <c r="A234" i="28"/>
  <c r="L234" i="28" s="1"/>
  <c r="A233" i="28"/>
  <c r="L233" i="28" s="1"/>
  <c r="A232" i="28"/>
  <c r="L232" i="28" s="1"/>
  <c r="A368" i="28"/>
  <c r="L368" i="28" s="1"/>
  <c r="N368" i="28" s="1"/>
  <c r="H368" i="28" s="1"/>
  <c r="A367" i="28"/>
  <c r="L367" i="28" s="1"/>
  <c r="A366" i="28"/>
  <c r="L366" i="28" s="1"/>
  <c r="A365" i="28"/>
  <c r="L365" i="28" s="1"/>
  <c r="A364" i="28"/>
  <c r="L364" i="28" s="1"/>
  <c r="A363" i="28"/>
  <c r="L363" i="28" s="1"/>
  <c r="A362" i="28"/>
  <c r="L362" i="28" s="1"/>
  <c r="A361" i="28"/>
  <c r="L361" i="28" s="1"/>
  <c r="A360" i="28"/>
  <c r="L360" i="28" s="1"/>
  <c r="A359" i="28"/>
  <c r="L359" i="28" s="1"/>
  <c r="A358" i="28"/>
  <c r="L358" i="28" s="1"/>
  <c r="A357" i="28"/>
  <c r="L357" i="28" s="1"/>
  <c r="A356" i="28"/>
  <c r="L356" i="28" s="1"/>
  <c r="A291" i="28"/>
  <c r="L291" i="28" s="1"/>
  <c r="A191" i="28"/>
  <c r="L191" i="28" s="1"/>
  <c r="A190" i="28"/>
  <c r="L190" i="28" s="1"/>
  <c r="A373" i="28"/>
  <c r="L373" i="28" s="1"/>
  <c r="N373" i="28" s="1"/>
  <c r="G373" i="28" s="1"/>
  <c r="A328" i="28"/>
  <c r="L328" i="28" s="1"/>
  <c r="A327" i="28"/>
  <c r="L327" i="28" s="1"/>
  <c r="A326" i="28"/>
  <c r="L326" i="28" s="1"/>
  <c r="A325" i="28"/>
  <c r="L325" i="28" s="1"/>
  <c r="A324" i="28"/>
  <c r="L324" i="28" s="1"/>
  <c r="A323" i="28"/>
  <c r="L323" i="28" s="1"/>
  <c r="A322" i="28"/>
  <c r="L322" i="28" s="1"/>
  <c r="A321" i="28"/>
  <c r="L321" i="28" s="1"/>
  <c r="A320" i="28"/>
  <c r="L320" i="28" s="1"/>
  <c r="A290" i="28"/>
  <c r="L290" i="28" s="1"/>
  <c r="A275" i="28"/>
  <c r="L275" i="28" s="1"/>
  <c r="A274" i="28"/>
  <c r="L274" i="28" s="1"/>
  <c r="A273" i="28"/>
  <c r="L273" i="28" s="1"/>
  <c r="A272" i="28"/>
  <c r="L272" i="28" s="1"/>
  <c r="A271" i="28"/>
  <c r="L271" i="28" s="1"/>
  <c r="A270" i="28"/>
  <c r="L270" i="28" s="1"/>
  <c r="A269" i="28"/>
  <c r="L269" i="28" s="1"/>
  <c r="A268" i="28"/>
  <c r="L268" i="28" s="1"/>
  <c r="A267" i="28"/>
  <c r="L267" i="28" s="1"/>
  <c r="A372" i="28"/>
  <c r="L372" i="28" s="1"/>
  <c r="A340" i="28"/>
  <c r="L340" i="28" s="1"/>
  <c r="A339" i="28"/>
  <c r="L339" i="28" s="1"/>
  <c r="A338" i="28"/>
  <c r="L338" i="28" s="1"/>
  <c r="A337" i="28"/>
  <c r="L337" i="28" s="1"/>
  <c r="A336" i="28"/>
  <c r="L336" i="28" s="1"/>
  <c r="A300" i="28"/>
  <c r="L300" i="28" s="1"/>
  <c r="A299" i="28"/>
  <c r="L299" i="28" s="1"/>
  <c r="A298" i="28"/>
  <c r="L298" i="28" s="1"/>
  <c r="A297" i="28"/>
  <c r="L297" i="28" s="1"/>
  <c r="A296" i="28"/>
  <c r="L296" i="28" s="1"/>
  <c r="A295" i="28"/>
  <c r="L295" i="28" s="1"/>
  <c r="A371" i="28"/>
  <c r="L371" i="28" s="1"/>
  <c r="A334" i="28"/>
  <c r="L334" i="28" s="1"/>
  <c r="A333" i="28"/>
  <c r="L333" i="28" s="1"/>
  <c r="A332" i="28"/>
  <c r="L332" i="28" s="1"/>
  <c r="A375" i="28"/>
  <c r="L375" i="28" s="1"/>
  <c r="A353" i="28"/>
  <c r="L353" i="28" s="1"/>
  <c r="A345" i="28"/>
  <c r="L345" i="28" s="1"/>
  <c r="A286" i="28"/>
  <c r="L286" i="28" s="1"/>
  <c r="A257" i="28"/>
  <c r="L257" i="28" s="1"/>
  <c r="A249" i="28"/>
  <c r="L249" i="28" s="1"/>
  <c r="N249" i="28" s="1"/>
  <c r="A222" i="28"/>
  <c r="L222" i="28" s="1"/>
  <c r="A208" i="28"/>
  <c r="L208" i="28" s="1"/>
  <c r="A346" i="28"/>
  <c r="L346" i="28" s="1"/>
  <c r="A287" i="28"/>
  <c r="L287" i="28" s="1"/>
  <c r="A279" i="28"/>
  <c r="L279" i="28" s="1"/>
  <c r="A258" i="28"/>
  <c r="L258" i="28" s="1"/>
  <c r="A209" i="28"/>
  <c r="L209" i="28" s="1"/>
  <c r="A173" i="28"/>
  <c r="L173" i="28" s="1"/>
  <c r="A45" i="28"/>
  <c r="L45" i="28" s="1"/>
  <c r="A44" i="28"/>
  <c r="L44" i="28" s="1"/>
  <c r="A43" i="28"/>
  <c r="L43" i="28" s="1"/>
  <c r="A42" i="28"/>
  <c r="L42" i="28" s="1"/>
  <c r="A41" i="28"/>
  <c r="L41" i="28" s="1"/>
  <c r="A40" i="28"/>
  <c r="L40" i="28" s="1"/>
  <c r="A39" i="28"/>
  <c r="L39" i="28" s="1"/>
  <c r="A347" i="28"/>
  <c r="L347" i="28" s="1"/>
  <c r="A288" i="28"/>
  <c r="L288" i="28" s="1"/>
  <c r="A280" i="28"/>
  <c r="L280" i="28" s="1"/>
  <c r="A259" i="28"/>
  <c r="L259" i="28" s="1"/>
  <c r="A243" i="28"/>
  <c r="L243" i="28" s="1"/>
  <c r="A210" i="28"/>
  <c r="L210" i="28" s="1"/>
  <c r="A174" i="28"/>
  <c r="L174" i="28" s="1"/>
  <c r="A92" i="28"/>
  <c r="L92" i="28" s="1"/>
  <c r="A91" i="28"/>
  <c r="L91" i="28" s="1"/>
  <c r="A90" i="28"/>
  <c r="L90" i="28" s="1"/>
  <c r="A89" i="28"/>
  <c r="L89" i="28" s="1"/>
  <c r="A88" i="28"/>
  <c r="L88" i="28" s="1"/>
  <c r="A87" i="28"/>
  <c r="L87" i="28" s="1"/>
  <c r="A348" i="28"/>
  <c r="L348" i="28" s="1"/>
  <c r="A289" i="28"/>
  <c r="L289" i="28" s="1"/>
  <c r="N289" i="28" s="1"/>
  <c r="H289" i="28" s="1"/>
  <c r="A281" i="28"/>
  <c r="L281" i="28" s="1"/>
  <c r="A260" i="28"/>
  <c r="L260" i="28" s="1"/>
  <c r="A244" i="28"/>
  <c r="L244" i="28" s="1"/>
  <c r="A211" i="28"/>
  <c r="L211" i="28" s="1"/>
  <c r="A175" i="28"/>
  <c r="L175" i="28" s="1"/>
  <c r="N175" i="28" s="1"/>
  <c r="H175" i="28" s="1"/>
  <c r="A161" i="28"/>
  <c r="L161" i="28" s="1"/>
  <c r="A160" i="28"/>
  <c r="L160" i="28" s="1"/>
  <c r="A159" i="28"/>
  <c r="L159" i="28" s="1"/>
  <c r="A144" i="28"/>
  <c r="L144" i="28" s="1"/>
  <c r="A143" i="28"/>
  <c r="L143" i="28" s="1"/>
  <c r="A142" i="28"/>
  <c r="L142" i="28" s="1"/>
  <c r="A141" i="28"/>
  <c r="L141" i="28" s="1"/>
  <c r="A140" i="28"/>
  <c r="L140" i="28" s="1"/>
  <c r="A139" i="28"/>
  <c r="L139" i="28" s="1"/>
  <c r="A138" i="28"/>
  <c r="L138" i="28" s="1"/>
  <c r="A137" i="28"/>
  <c r="L137" i="28" s="1"/>
  <c r="A136" i="28"/>
  <c r="L136" i="28" s="1"/>
  <c r="A135" i="28"/>
  <c r="L135" i="28" s="1"/>
  <c r="A127" i="28"/>
  <c r="L127" i="28" s="1"/>
  <c r="A126" i="28"/>
  <c r="L126" i="28" s="1"/>
  <c r="A125" i="28"/>
  <c r="L125" i="28" s="1"/>
  <c r="A124" i="28"/>
  <c r="L124" i="28" s="1"/>
  <c r="A123" i="28"/>
  <c r="L123" i="28" s="1"/>
  <c r="A122" i="28"/>
  <c r="L122" i="28" s="1"/>
  <c r="A121" i="28"/>
  <c r="L121" i="28" s="1"/>
  <c r="A120" i="28"/>
  <c r="L120" i="28" s="1"/>
  <c r="A119" i="28"/>
  <c r="L119" i="28" s="1"/>
  <c r="A118" i="28"/>
  <c r="L118" i="28" s="1"/>
  <c r="A117" i="28"/>
  <c r="L117" i="28" s="1"/>
  <c r="A116" i="28"/>
  <c r="L116" i="28" s="1"/>
  <c r="A115" i="28"/>
  <c r="L115" i="28" s="1"/>
  <c r="A114" i="28"/>
  <c r="L114" i="28" s="1"/>
  <c r="A113" i="28"/>
  <c r="L113" i="28" s="1"/>
  <c r="A112" i="28"/>
  <c r="L112" i="28" s="1"/>
  <c r="A111" i="28"/>
  <c r="L111" i="28" s="1"/>
  <c r="A349" i="28"/>
  <c r="L349" i="28" s="1"/>
  <c r="A282" i="28"/>
  <c r="L282" i="28" s="1"/>
  <c r="A261" i="28"/>
  <c r="L261" i="28" s="1"/>
  <c r="A245" i="28"/>
  <c r="L245" i="28" s="1"/>
  <c r="A212" i="28"/>
  <c r="L212" i="28" s="1"/>
  <c r="A162" i="28"/>
  <c r="L162" i="28" s="1"/>
  <c r="A350" i="28"/>
  <c r="L350" i="28" s="1"/>
  <c r="A283" i="28"/>
  <c r="L283" i="28" s="1"/>
  <c r="A262" i="28"/>
  <c r="L262" i="28" s="1"/>
  <c r="A246" i="28"/>
  <c r="L246" i="28" s="1"/>
  <c r="A231" i="28"/>
  <c r="L231" i="28" s="1"/>
  <c r="N231" i="28" s="1"/>
  <c r="K231" i="28" s="1"/>
  <c r="A219" i="28"/>
  <c r="L219" i="28" s="1"/>
  <c r="A213" i="28"/>
  <c r="L213" i="28" s="1"/>
  <c r="A195" i="28"/>
  <c r="L195" i="28" s="1"/>
  <c r="A163" i="28"/>
  <c r="L163" i="28" s="1"/>
  <c r="A109" i="28"/>
  <c r="L109" i="28" s="1"/>
  <c r="A108" i="28"/>
  <c r="L108" i="28" s="1"/>
  <c r="A107" i="28"/>
  <c r="L107" i="28" s="1"/>
  <c r="A72" i="28"/>
  <c r="L72" i="28" s="1"/>
  <c r="A32" i="28"/>
  <c r="L32" i="28" s="1"/>
  <c r="A31" i="28"/>
  <c r="L31" i="28" s="1"/>
  <c r="A30" i="28"/>
  <c r="L30" i="28" s="1"/>
  <c r="A29" i="28"/>
  <c r="L29" i="28" s="1"/>
  <c r="A28" i="28"/>
  <c r="L28" i="28" s="1"/>
  <c r="A27" i="28"/>
  <c r="L27" i="28" s="1"/>
  <c r="A351" i="28"/>
  <c r="L351" i="28" s="1"/>
  <c r="A313" i="28"/>
  <c r="L313" i="28" s="1"/>
  <c r="A284" i="28"/>
  <c r="L284" i="28" s="1"/>
  <c r="A352" i="28"/>
  <c r="L352" i="28" s="1"/>
  <c r="A344" i="28"/>
  <c r="L344" i="28" s="1"/>
  <c r="A314" i="28"/>
  <c r="L314" i="28" s="1"/>
  <c r="A293" i="28"/>
  <c r="L293" i="28" s="1"/>
  <c r="A285" i="28"/>
  <c r="L285" i="28" s="1"/>
  <c r="A264" i="28"/>
  <c r="L264" i="28" s="1"/>
  <c r="A256" i="28"/>
  <c r="L256" i="28" s="1"/>
  <c r="A252" i="28"/>
  <c r="L252" i="28" s="1"/>
  <c r="N252" i="28" s="1"/>
  <c r="H252" i="28" s="1"/>
  <c r="A251" i="28"/>
  <c r="L251" i="28" s="1"/>
  <c r="A248" i="28"/>
  <c r="L248" i="28" s="1"/>
  <c r="A221" i="28"/>
  <c r="L221" i="28" s="1"/>
  <c r="A207" i="28"/>
  <c r="L207" i="28" s="1"/>
  <c r="A197" i="28"/>
  <c r="L197" i="28" s="1"/>
  <c r="A171" i="28"/>
  <c r="L171" i="28" s="1"/>
  <c r="N171" i="28" s="1"/>
  <c r="A165" i="28"/>
  <c r="L165" i="28" s="1"/>
  <c r="N165" i="28" s="1"/>
  <c r="H165" i="28" s="1"/>
  <c r="A55" i="28"/>
  <c r="L55" i="28" s="1"/>
  <c r="A63" i="28"/>
  <c r="L63" i="28" s="1"/>
  <c r="B69" i="28"/>
  <c r="N70" i="28"/>
  <c r="A75" i="28"/>
  <c r="L75" i="28" s="1"/>
  <c r="A80" i="28"/>
  <c r="L80" i="28" s="1"/>
  <c r="A105" i="28"/>
  <c r="L105" i="28" s="1"/>
  <c r="B132" i="28"/>
  <c r="D132" i="28"/>
  <c r="A151" i="28"/>
  <c r="L151" i="28" s="1"/>
  <c r="A164" i="28"/>
  <c r="L164" i="28" s="1"/>
  <c r="U10" i="26"/>
  <c r="U11" i="26" s="1"/>
  <c r="A4" i="28"/>
  <c r="L4" i="28" s="1"/>
  <c r="N4" i="28" s="1"/>
  <c r="K4" i="28" s="1"/>
  <c r="A51" i="28"/>
  <c r="L51" i="28" s="1"/>
  <c r="A52" i="28"/>
  <c r="L52" i="28" s="1"/>
  <c r="A53" i="28"/>
  <c r="L53" i="28" s="1"/>
  <c r="A54" i="28"/>
  <c r="L54" i="28" s="1"/>
  <c r="A70" i="28"/>
  <c r="L70" i="28" s="1"/>
  <c r="A71" i="28"/>
  <c r="L71" i="28" s="1"/>
  <c r="A79" i="28"/>
  <c r="L79" i="28" s="1"/>
  <c r="A104" i="28"/>
  <c r="L104" i="28" s="1"/>
  <c r="N113" i="28"/>
  <c r="K113" i="28" s="1"/>
  <c r="A150" i="28"/>
  <c r="L150" i="28" s="1"/>
  <c r="A183" i="28"/>
  <c r="L183" i="28" s="1"/>
  <c r="A187" i="28"/>
  <c r="L187" i="28" s="1"/>
  <c r="B5" i="28"/>
  <c r="A69" i="28"/>
  <c r="L69" i="28" s="1"/>
  <c r="A103" i="28"/>
  <c r="L103" i="28" s="1"/>
  <c r="A149" i="28"/>
  <c r="L149" i="28" s="1"/>
  <c r="A198" i="28"/>
  <c r="L198" i="28" s="1"/>
  <c r="A255" i="28"/>
  <c r="L255" i="28" s="1"/>
  <c r="B12" i="28"/>
  <c r="A68" i="28"/>
  <c r="L68" i="28" s="1"/>
  <c r="A102" i="28"/>
  <c r="L102" i="28" s="1"/>
  <c r="A148" i="28"/>
  <c r="L148" i="28" s="1"/>
  <c r="A186" i="28"/>
  <c r="L186" i="28" s="1"/>
  <c r="A214" i="28"/>
  <c r="L214" i="28" s="1"/>
  <c r="N214" i="28" s="1"/>
  <c r="H214" i="28" s="1"/>
  <c r="A67" i="28"/>
  <c r="L67" i="28" s="1"/>
  <c r="A77" i="28"/>
  <c r="L77" i="28" s="1"/>
  <c r="A84" i="28"/>
  <c r="L84" i="28" s="1"/>
  <c r="N84" i="28" s="1"/>
  <c r="A101" i="28"/>
  <c r="L101" i="28" s="1"/>
  <c r="A147" i="28"/>
  <c r="L147" i="28" s="1"/>
  <c r="A263" i="28"/>
  <c r="L263" i="28" s="1"/>
  <c r="A6" i="28"/>
  <c r="L6" i="28" s="1"/>
  <c r="A15" i="28"/>
  <c r="L15" i="28" s="1"/>
  <c r="A16" i="28"/>
  <c r="L16" i="28" s="1"/>
  <c r="A17" i="28"/>
  <c r="L17" i="28" s="1"/>
  <c r="A18" i="28"/>
  <c r="L18" i="28" s="1"/>
  <c r="N18" i="28" s="1"/>
  <c r="A19" i="28"/>
  <c r="L19" i="28" s="1"/>
  <c r="A20" i="28"/>
  <c r="L20" i="28" s="1"/>
  <c r="D30" i="28"/>
  <c r="B37" i="28"/>
  <c r="B40" i="28"/>
  <c r="A58" i="28"/>
  <c r="L58" i="28" s="1"/>
  <c r="A66" i="28"/>
  <c r="L66" i="28" s="1"/>
  <c r="A83" i="28"/>
  <c r="L83" i="28" s="1"/>
  <c r="A100" i="28"/>
  <c r="L100" i="28" s="1"/>
  <c r="N115" i="28"/>
  <c r="H115" i="28" s="1"/>
  <c r="A172" i="28"/>
  <c r="L172" i="28" s="1"/>
  <c r="A185" i="28"/>
  <c r="L185" i="28" s="1"/>
  <c r="B177" i="28"/>
  <c r="D250" i="28"/>
  <c r="N283" i="28"/>
  <c r="H283" i="28" s="1"/>
  <c r="N324" i="28"/>
  <c r="G324" i="28" s="1"/>
  <c r="D166" i="28"/>
  <c r="I249" i="28"/>
  <c r="D249" i="28"/>
  <c r="N326" i="28"/>
  <c r="H326" i="28" s="1"/>
  <c r="N358" i="28"/>
  <c r="H358" i="28" s="1"/>
  <c r="B203" i="28"/>
  <c r="B257" i="28"/>
  <c r="N363" i="28"/>
  <c r="K363" i="28" s="1"/>
  <c r="B374" i="28"/>
  <c r="D374" i="28"/>
  <c r="N328" i="28"/>
  <c r="H328" i="28" s="1"/>
  <c r="D44" i="28"/>
  <c r="B45" i="28"/>
  <c r="B172" i="28"/>
  <c r="B231" i="28"/>
  <c r="D231" i="28"/>
  <c r="N291" i="28"/>
  <c r="H291" i="28" s="1"/>
  <c r="B182" i="28"/>
  <c r="D262" i="28"/>
  <c r="N290" i="28"/>
  <c r="H290" i="28" s="1"/>
  <c r="N375" i="28"/>
  <c r="K375" i="28" s="1"/>
  <c r="B293" i="28"/>
  <c r="N371" i="28"/>
  <c r="K371" i="28" s="1"/>
  <c r="B379" i="28"/>
  <c r="B354" i="28"/>
  <c r="B376" i="28"/>
  <c r="B384" i="28"/>
  <c r="B305" i="28"/>
  <c r="B343" i="28"/>
  <c r="D146" i="28"/>
  <c r="J379" i="28"/>
  <c r="J330" i="28"/>
  <c r="D158" i="28"/>
  <c r="N293" i="28"/>
  <c r="H293" i="28" s="1"/>
  <c r="D110" i="28"/>
  <c r="B122" i="28"/>
  <c r="X30" i="23"/>
  <c r="Q40" i="23"/>
  <c r="N35" i="23"/>
  <c r="R40" i="23"/>
  <c r="U75" i="23"/>
  <c r="AC30" i="23"/>
  <c r="V10" i="26"/>
  <c r="S67" i="23"/>
  <c r="AL284" i="8"/>
  <c r="AL378" i="8"/>
  <c r="N251" i="28"/>
  <c r="K251" i="28" s="1"/>
  <c r="I225" i="28"/>
  <c r="N29" i="28"/>
  <c r="H29" i="28" s="1"/>
  <c r="I47" i="28"/>
  <c r="D369" i="28"/>
  <c r="N369" i="28"/>
  <c r="G369" i="28" s="1"/>
  <c r="B65" i="28"/>
  <c r="N308" i="28"/>
  <c r="H308" i="28" s="1"/>
  <c r="N20" i="28"/>
  <c r="K20" i="28" s="1"/>
  <c r="B188" i="28"/>
  <c r="J225" i="28"/>
  <c r="I237" i="28"/>
  <c r="D34" i="28"/>
  <c r="D150" i="28"/>
  <c r="N150" i="28"/>
  <c r="K150" i="28" s="1"/>
  <c r="D225" i="28"/>
  <c r="I173" i="28"/>
  <c r="I186" i="28"/>
  <c r="N208" i="28"/>
  <c r="K208" i="28" s="1"/>
  <c r="D282" i="28"/>
  <c r="N282" i="28"/>
  <c r="H282" i="28" s="1"/>
  <c r="I208" i="28"/>
  <c r="B266" i="28"/>
  <c r="I54" i="28"/>
  <c r="N54" i="28"/>
  <c r="H54" i="28" s="1"/>
  <c r="I29" i="28"/>
  <c r="B54" i="28"/>
  <c r="J54" i="28"/>
  <c r="O54" i="28"/>
  <c r="F54" i="28" s="1"/>
  <c r="N120" i="28"/>
  <c r="K120" i="28" s="1"/>
  <c r="I122" i="28"/>
  <c r="D173" i="28"/>
  <c r="I175" i="28"/>
  <c r="N279" i="28"/>
  <c r="H279" i="28" s="1"/>
  <c r="I305" i="28"/>
  <c r="B175" i="28"/>
  <c r="N147" i="28"/>
  <c r="G147" i="28" s="1"/>
  <c r="N197" i="28"/>
  <c r="H197" i="28" s="1"/>
  <c r="N236" i="28"/>
  <c r="G236" i="28" s="1"/>
  <c r="B277" i="28"/>
  <c r="N299" i="28"/>
  <c r="H299" i="28" s="1"/>
  <c r="I308" i="28"/>
  <c r="D362" i="28"/>
  <c r="I78" i="28"/>
  <c r="B208" i="28"/>
  <c r="J208" i="28"/>
  <c r="O208" i="28"/>
  <c r="F208" i="28" s="1"/>
  <c r="I247" i="28"/>
  <c r="B254" i="28"/>
  <c r="D283" i="28"/>
  <c r="B23" i="28"/>
  <c r="D31" i="28"/>
  <c r="D75" i="28"/>
  <c r="N75" i="28"/>
  <c r="H75" i="28" s="1"/>
  <c r="B103" i="28"/>
  <c r="B137" i="28"/>
  <c r="I167" i="28"/>
  <c r="I189" i="28"/>
  <c r="B241" i="28"/>
  <c r="I262" i="28"/>
  <c r="O73" i="23"/>
  <c r="J65" i="23"/>
  <c r="Y39" i="23"/>
  <c r="O67" i="23"/>
  <c r="K35" i="23"/>
  <c r="N30" i="23"/>
  <c r="T40" i="23"/>
  <c r="K39" i="23"/>
  <c r="AG39" i="23"/>
  <c r="U67" i="23"/>
  <c r="V35" i="23"/>
  <c r="U36" i="23"/>
  <c r="AF39" i="23"/>
  <c r="O39" i="23"/>
  <c r="W75" i="23"/>
  <c r="AE75" i="23"/>
  <c r="AF75" i="23"/>
  <c r="J75" i="23"/>
  <c r="Q34" i="23"/>
  <c r="T75" i="23"/>
  <c r="T37" i="23"/>
  <c r="AD75" i="23"/>
  <c r="K75" i="23"/>
  <c r="AC32" i="23"/>
  <c r="AB39" i="23"/>
  <c r="T39" i="23"/>
  <c r="O75" i="23"/>
  <c r="Y75" i="23"/>
  <c r="Q71" i="23"/>
  <c r="Q75" i="23"/>
  <c r="AG75" i="23"/>
  <c r="AH75" i="23"/>
  <c r="Z75" i="23"/>
  <c r="S71" i="23"/>
  <c r="R75" i="23"/>
  <c r="N75" i="23"/>
  <c r="V75" i="23"/>
  <c r="AA75" i="23"/>
  <c r="K69" i="23"/>
  <c r="Z69" i="23"/>
  <c r="P32" i="23"/>
  <c r="X32" i="23"/>
  <c r="S69" i="23"/>
  <c r="S32" i="23"/>
  <c r="AA37" i="23"/>
  <c r="I316" i="28"/>
  <c r="B322" i="28"/>
  <c r="N356" i="28"/>
  <c r="G356" i="28" s="1"/>
  <c r="D370" i="28"/>
  <c r="J29" i="28"/>
  <c r="O29" i="28"/>
  <c r="F29" i="28" s="1"/>
  <c r="D37" i="28"/>
  <c r="B47" i="28"/>
  <c r="I49" i="28"/>
  <c r="I62" i="28"/>
  <c r="I94" i="28"/>
  <c r="I95" i="28"/>
  <c r="B123" i="28"/>
  <c r="D164" i="28"/>
  <c r="N164" i="28"/>
  <c r="K164" i="28" s="1"/>
  <c r="D172" i="28"/>
  <c r="B196" i="28"/>
  <c r="I203" i="28"/>
  <c r="B213" i="28"/>
  <c r="B237" i="28"/>
  <c r="J237" i="28"/>
  <c r="N260" i="28"/>
  <c r="H260" i="28" s="1"/>
  <c r="B267" i="28"/>
  <c r="I292" i="28"/>
  <c r="I301" i="28"/>
  <c r="B314" i="28"/>
  <c r="I314" i="28"/>
  <c r="D29" i="28"/>
  <c r="B95" i="28"/>
  <c r="I260" i="28"/>
  <c r="I370" i="28"/>
  <c r="I19" i="28"/>
  <c r="I37" i="28"/>
  <c r="B79" i="28"/>
  <c r="I168" i="28"/>
  <c r="N186" i="28"/>
  <c r="H186" i="28" s="1"/>
  <c r="I241" i="28"/>
  <c r="I254" i="28"/>
  <c r="N262" i="28"/>
  <c r="H262" i="28" s="1"/>
  <c r="I277" i="28"/>
  <c r="D314" i="28"/>
  <c r="I329" i="28"/>
  <c r="Y67" i="23"/>
  <c r="V67" i="23"/>
  <c r="K67" i="23"/>
  <c r="AE35" i="23"/>
  <c r="AH35" i="23"/>
  <c r="AC35" i="23"/>
  <c r="U30" i="23"/>
  <c r="AG30" i="23"/>
  <c r="Q30" i="23"/>
  <c r="AC40" i="23"/>
  <c r="AG40" i="23"/>
  <c r="O40" i="23"/>
  <c r="AA67" i="23"/>
  <c r="AH67" i="23"/>
  <c r="Z67" i="23"/>
  <c r="N69" i="23"/>
  <c r="M69" i="23"/>
  <c r="AA35" i="23"/>
  <c r="T35" i="23"/>
  <c r="S35" i="23"/>
  <c r="Z30" i="23"/>
  <c r="P30" i="23"/>
  <c r="W30" i="23"/>
  <c r="T32" i="23"/>
  <c r="AB40" i="23"/>
  <c r="Z40" i="23"/>
  <c r="V40" i="23"/>
  <c r="AF37" i="23"/>
  <c r="W37" i="23"/>
  <c r="AG67" i="23"/>
  <c r="AB67" i="23"/>
  <c r="T67" i="23"/>
  <c r="Y69" i="23"/>
  <c r="AF35" i="23"/>
  <c r="Q35" i="23"/>
  <c r="R35" i="23"/>
  <c r="AE30" i="23"/>
  <c r="M30" i="23"/>
  <c r="Y30" i="23"/>
  <c r="L32" i="23"/>
  <c r="N34" i="23"/>
  <c r="W40" i="23"/>
  <c r="U40" i="23"/>
  <c r="J40" i="23"/>
  <c r="X37" i="23"/>
  <c r="R37" i="23"/>
  <c r="K71" i="23"/>
  <c r="L75" i="23"/>
  <c r="X75" i="23"/>
  <c r="AC75" i="23"/>
  <c r="S75" i="23"/>
  <c r="R67" i="23"/>
  <c r="AF67" i="23"/>
  <c r="AD67" i="23"/>
  <c r="AC67" i="23"/>
  <c r="N67" i="23"/>
  <c r="X67" i="23"/>
  <c r="J73" i="23"/>
  <c r="Y35" i="23"/>
  <c r="AB35" i="23"/>
  <c r="U35" i="23"/>
  <c r="L35" i="23"/>
  <c r="P35" i="23"/>
  <c r="AG35" i="23"/>
  <c r="K30" i="23"/>
  <c r="J30" i="23"/>
  <c r="AD30" i="23"/>
  <c r="S30" i="23"/>
  <c r="AA30" i="23"/>
  <c r="R30" i="23"/>
  <c r="S36" i="23"/>
  <c r="AF40" i="23"/>
  <c r="AH40" i="23"/>
  <c r="L40" i="23"/>
  <c r="X40" i="23"/>
  <c r="N40" i="23"/>
  <c r="AA40" i="23"/>
  <c r="P39" i="23"/>
  <c r="AH39" i="23"/>
  <c r="W39" i="23"/>
  <c r="X39" i="23"/>
  <c r="L39" i="23"/>
  <c r="AC39" i="23"/>
  <c r="U65" i="23"/>
  <c r="AH73" i="23"/>
  <c r="K36" i="23"/>
  <c r="J39" i="23"/>
  <c r="S39" i="23"/>
  <c r="Z39" i="23"/>
  <c r="Q39" i="23"/>
  <c r="U39" i="23"/>
  <c r="AA39" i="23"/>
  <c r="L67" i="23"/>
  <c r="AE67" i="23"/>
  <c r="P67" i="23"/>
  <c r="J67" i="23"/>
  <c r="M67" i="23"/>
  <c r="O35" i="23"/>
  <c r="AD35" i="23"/>
  <c r="J35" i="23"/>
  <c r="W35" i="23"/>
  <c r="Z35" i="23"/>
  <c r="X35" i="23"/>
  <c r="AF30" i="23"/>
  <c r="O30" i="23"/>
  <c r="L30" i="23"/>
  <c r="T30" i="23"/>
  <c r="S40" i="23"/>
  <c r="Y40" i="23"/>
  <c r="P40" i="23"/>
  <c r="AD40" i="23"/>
  <c r="AE40" i="23"/>
  <c r="M40" i="23"/>
  <c r="AD39" i="23"/>
  <c r="V39" i="23"/>
  <c r="N39" i="23"/>
  <c r="AE39" i="23"/>
  <c r="R39" i="23"/>
  <c r="J69" i="23"/>
  <c r="AB69" i="23"/>
  <c r="P69" i="23"/>
  <c r="U32" i="23"/>
  <c r="J32" i="23"/>
  <c r="O32" i="23"/>
  <c r="L37" i="23"/>
  <c r="M37" i="23"/>
  <c r="AC37" i="23"/>
  <c r="AD69" i="23"/>
  <c r="X69" i="23"/>
  <c r="U69" i="23"/>
  <c r="AC69" i="23"/>
  <c r="O69" i="23"/>
  <c r="Z32" i="23"/>
  <c r="AF32" i="23"/>
  <c r="N32" i="23"/>
  <c r="AA32" i="23"/>
  <c r="AG32" i="23"/>
  <c r="AH32" i="23"/>
  <c r="AD34" i="23"/>
  <c r="W34" i="23"/>
  <c r="S37" i="23"/>
  <c r="O37" i="23"/>
  <c r="J37" i="23"/>
  <c r="AB37" i="23"/>
  <c r="AE37" i="23"/>
  <c r="Q37" i="23"/>
  <c r="AF71" i="23"/>
  <c r="N71" i="23"/>
  <c r="AE69" i="23"/>
  <c r="L69" i="23"/>
  <c r="V69" i="23"/>
  <c r="AB32" i="23"/>
  <c r="V32" i="23"/>
  <c r="M32" i="23"/>
  <c r="AH37" i="23"/>
  <c r="N37" i="23"/>
  <c r="V37" i="23"/>
  <c r="AA69" i="23"/>
  <c r="AH69" i="23"/>
  <c r="T69" i="23"/>
  <c r="R69" i="23"/>
  <c r="AG69" i="23"/>
  <c r="Y32" i="23"/>
  <c r="AD32" i="23"/>
  <c r="K32" i="23"/>
  <c r="AE32" i="23"/>
  <c r="Q32" i="23"/>
  <c r="M34" i="23"/>
  <c r="AB34" i="23"/>
  <c r="K37" i="23"/>
  <c r="P37" i="23"/>
  <c r="Y37" i="23"/>
  <c r="AG37" i="23"/>
  <c r="Z37" i="23"/>
  <c r="AD37" i="23"/>
  <c r="V71" i="23"/>
  <c r="U34" i="23"/>
  <c r="T34" i="23"/>
  <c r="R34" i="23"/>
  <c r="AH34" i="23"/>
  <c r="AG34" i="23"/>
  <c r="L34" i="23"/>
  <c r="AE71" i="23"/>
  <c r="AC71" i="23"/>
  <c r="R71" i="23"/>
  <c r="T71" i="23"/>
  <c r="AA71" i="23"/>
  <c r="P71" i="23"/>
  <c r="AE65" i="23"/>
  <c r="V65" i="23"/>
  <c r="AA73" i="23"/>
  <c r="J34" i="23"/>
  <c r="O34" i="23"/>
  <c r="K34" i="23"/>
  <c r="AE34" i="23"/>
  <c r="AF34" i="23"/>
  <c r="AC34" i="23"/>
  <c r="S34" i="23"/>
  <c r="AF36" i="23"/>
  <c r="AD71" i="23"/>
  <c r="AH71" i="23"/>
  <c r="W71" i="23"/>
  <c r="Z71" i="23"/>
  <c r="M71" i="23"/>
  <c r="AF16" i="23"/>
  <c r="AH20" i="23"/>
  <c r="AF27" i="23"/>
  <c r="Q55" i="23"/>
  <c r="X59" i="23"/>
  <c r="X63" i="23"/>
  <c r="AF65" i="23"/>
  <c r="AG65" i="23"/>
  <c r="L73" i="23"/>
  <c r="Y73" i="23"/>
  <c r="AA34" i="23"/>
  <c r="Y34" i="23"/>
  <c r="X34" i="23"/>
  <c r="V34" i="23"/>
  <c r="P34" i="23"/>
  <c r="O36" i="23"/>
  <c r="V36" i="23"/>
  <c r="L71" i="23"/>
  <c r="AG71" i="23"/>
  <c r="Y71" i="23"/>
  <c r="O71" i="23"/>
  <c r="X71" i="23"/>
  <c r="N65" i="23"/>
  <c r="Z65" i="23"/>
  <c r="K65" i="23"/>
  <c r="AA65" i="23"/>
  <c r="Y65" i="23"/>
  <c r="AH65" i="23"/>
  <c r="AF73" i="23"/>
  <c r="K73" i="23"/>
  <c r="M73" i="23"/>
  <c r="AD73" i="23"/>
  <c r="W73" i="23"/>
  <c r="AB36" i="23"/>
  <c r="J36" i="23"/>
  <c r="Y36" i="23"/>
  <c r="N36" i="23"/>
  <c r="AA36" i="23"/>
  <c r="P36" i="23"/>
  <c r="S65" i="23"/>
  <c r="T65" i="23"/>
  <c r="X65" i="23"/>
  <c r="M65" i="23"/>
  <c r="O65" i="23"/>
  <c r="R65" i="23"/>
  <c r="R73" i="23"/>
  <c r="X73" i="23"/>
  <c r="T73" i="23"/>
  <c r="S73" i="23"/>
  <c r="N73" i="23"/>
  <c r="P73" i="23"/>
  <c r="T36" i="23"/>
  <c r="X36" i="23"/>
  <c r="Q36" i="23"/>
  <c r="AG36" i="23"/>
  <c r="AC36" i="23"/>
  <c r="AE36" i="23"/>
  <c r="AB18" i="23"/>
  <c r="AF22" i="23"/>
  <c r="Z24" i="23"/>
  <c r="R53" i="23"/>
  <c r="O57" i="23"/>
  <c r="AG61" i="23"/>
  <c r="AB65" i="23"/>
  <c r="Q65" i="23"/>
  <c r="AD65" i="23"/>
  <c r="L65" i="23"/>
  <c r="AC73" i="23"/>
  <c r="V73" i="23"/>
  <c r="AG73" i="23"/>
  <c r="AB73" i="23"/>
  <c r="AE73" i="23"/>
  <c r="W36" i="23"/>
  <c r="L36" i="23"/>
  <c r="AD36" i="23"/>
  <c r="Z36" i="23"/>
  <c r="M36" i="23"/>
  <c r="AH36" i="23"/>
  <c r="AL9" i="24"/>
  <c r="AL11" i="24"/>
  <c r="AL13" i="24"/>
  <c r="AL15" i="24"/>
  <c r="L14" i="24" s="1"/>
  <c r="AL17" i="24"/>
  <c r="W16" i="24" s="1"/>
  <c r="AL19" i="24"/>
  <c r="AF18" i="24" s="1"/>
  <c r="AL21" i="24"/>
  <c r="AL23" i="24"/>
  <c r="X22" i="24" s="1"/>
  <c r="AL25" i="24"/>
  <c r="AL27" i="24"/>
  <c r="AL29" i="24"/>
  <c r="AL31" i="24"/>
  <c r="AE30" i="24" s="1"/>
  <c r="AL33" i="24"/>
  <c r="AF32" i="24" s="1"/>
  <c r="AL35" i="24"/>
  <c r="AA34" i="24" s="1"/>
  <c r="AL37" i="24"/>
  <c r="AL39" i="24"/>
  <c r="AA38" i="24" s="1"/>
  <c r="AL41" i="24"/>
  <c r="AL43" i="24"/>
  <c r="AE42" i="24" s="1"/>
  <c r="AL45" i="24"/>
  <c r="AL47" i="24"/>
  <c r="AE46" i="24" s="1"/>
  <c r="AL49" i="24"/>
  <c r="P48" i="24" s="1"/>
  <c r="AL51" i="24"/>
  <c r="T50" i="24" s="1"/>
  <c r="AL53" i="24"/>
  <c r="AL55" i="24"/>
  <c r="AB54" i="24" s="1"/>
  <c r="AL57" i="24"/>
  <c r="AL59" i="24"/>
  <c r="L58" i="24" s="1"/>
  <c r="AL61" i="24"/>
  <c r="AL63" i="24"/>
  <c r="AF62" i="24" s="1"/>
  <c r="AL65" i="24"/>
  <c r="X64" i="24" s="1"/>
  <c r="AL67" i="24"/>
  <c r="W66" i="24" s="1"/>
  <c r="W72" i="23"/>
  <c r="T72" i="23"/>
  <c r="P72" i="23"/>
  <c r="R72" i="23"/>
  <c r="AB72" i="23"/>
  <c r="K72" i="23"/>
  <c r="AA72" i="23"/>
  <c r="Y72" i="23"/>
  <c r="U72" i="23"/>
  <c r="AC72" i="23"/>
  <c r="M72" i="23"/>
  <c r="S72" i="23"/>
  <c r="J72" i="23"/>
  <c r="AG72" i="23"/>
  <c r="N72" i="23"/>
  <c r="X72" i="23"/>
  <c r="AE72" i="23"/>
  <c r="Z72" i="23"/>
  <c r="AH72" i="23"/>
  <c r="AF72" i="23"/>
  <c r="L72" i="23"/>
  <c r="O72" i="23"/>
  <c r="AD72" i="23"/>
  <c r="P33" i="23"/>
  <c r="AF33" i="23"/>
  <c r="AC33" i="23"/>
  <c r="AA33" i="23"/>
  <c r="W33" i="23"/>
  <c r="O33" i="23"/>
  <c r="T33" i="23"/>
  <c r="M33" i="23"/>
  <c r="AG33" i="23"/>
  <c r="N33" i="23"/>
  <c r="J33" i="23"/>
  <c r="R33" i="23"/>
  <c r="L33" i="23"/>
  <c r="Y33" i="23"/>
  <c r="AD33" i="23"/>
  <c r="S33" i="23"/>
  <c r="X33" i="23"/>
  <c r="K33" i="23"/>
  <c r="Z33" i="23"/>
  <c r="AB33" i="23"/>
  <c r="AH33" i="23"/>
  <c r="V33" i="23"/>
  <c r="AE33" i="23"/>
  <c r="U33" i="23"/>
  <c r="M66" i="23"/>
  <c r="AC66" i="23"/>
  <c r="X66" i="23"/>
  <c r="T66" i="23"/>
  <c r="AH66" i="23"/>
  <c r="AF66" i="23"/>
  <c r="Q66" i="23"/>
  <c r="AG66" i="23"/>
  <c r="AD66" i="23"/>
  <c r="Z66" i="23"/>
  <c r="P66" i="23"/>
  <c r="R66" i="23"/>
  <c r="S66" i="23"/>
  <c r="L66" i="23"/>
  <c r="U66" i="23"/>
  <c r="J66" i="23"/>
  <c r="AA66" i="23"/>
  <c r="AE66" i="23"/>
  <c r="AB66" i="23"/>
  <c r="Y66" i="23"/>
  <c r="K66" i="23"/>
  <c r="N66" i="23"/>
  <c r="O66" i="23"/>
  <c r="AC74" i="23"/>
  <c r="AB74" i="23"/>
  <c r="X74" i="23"/>
  <c r="AF74" i="23"/>
  <c r="AA74" i="23"/>
  <c r="U74" i="23"/>
  <c r="N74" i="23"/>
  <c r="AE74" i="23"/>
  <c r="M74" i="23"/>
  <c r="AG74" i="23"/>
  <c r="AH74" i="23"/>
  <c r="AD74" i="23"/>
  <c r="O74" i="23"/>
  <c r="P74" i="23"/>
  <c r="L74" i="23"/>
  <c r="K74" i="23"/>
  <c r="Z74" i="23"/>
  <c r="S74" i="23"/>
  <c r="V74" i="23"/>
  <c r="Y74" i="23"/>
  <c r="T74" i="23"/>
  <c r="R74" i="23"/>
  <c r="J74" i="23"/>
  <c r="J38" i="23"/>
  <c r="AE38" i="23"/>
  <c r="P38" i="23"/>
  <c r="U38" i="23"/>
  <c r="V38" i="23"/>
  <c r="Y38" i="23"/>
  <c r="R38" i="23"/>
  <c r="AA38" i="23"/>
  <c r="X38" i="23"/>
  <c r="T38" i="23"/>
  <c r="M38" i="23"/>
  <c r="O38" i="23"/>
  <c r="AF38" i="23"/>
  <c r="L38" i="23"/>
  <c r="N38" i="23"/>
  <c r="AB38" i="23"/>
  <c r="AH38" i="23"/>
  <c r="K38" i="23"/>
  <c r="AG38" i="23"/>
  <c r="Q38" i="23"/>
  <c r="W38" i="23"/>
  <c r="AD38" i="23"/>
  <c r="Z38" i="23"/>
  <c r="S38" i="23"/>
  <c r="AC38" i="23"/>
  <c r="S68" i="23"/>
  <c r="V68" i="23"/>
  <c r="AE68" i="23"/>
  <c r="N68" i="23"/>
  <c r="Z68" i="23"/>
  <c r="W68" i="23"/>
  <c r="U68" i="23"/>
  <c r="Y68" i="23"/>
  <c r="P68" i="23"/>
  <c r="J68" i="23"/>
  <c r="AD68" i="23"/>
  <c r="K68" i="23"/>
  <c r="Q68" i="23"/>
  <c r="AH68" i="23"/>
  <c r="T68" i="23"/>
  <c r="AF68" i="23"/>
  <c r="AC68" i="23"/>
  <c r="O68" i="23"/>
  <c r="L68" i="23"/>
  <c r="X68" i="23"/>
  <c r="AA68" i="23"/>
  <c r="AG68" i="23"/>
  <c r="M68" i="23"/>
  <c r="R76" i="23"/>
  <c r="AB76" i="23"/>
  <c r="T76" i="23"/>
  <c r="S76" i="23"/>
  <c r="Y76" i="23"/>
  <c r="AE76" i="23"/>
  <c r="M76" i="23"/>
  <c r="N76" i="23"/>
  <c r="AC76" i="23"/>
  <c r="O76" i="23"/>
  <c r="AG76" i="23"/>
  <c r="AD76" i="23"/>
  <c r="U76" i="23"/>
  <c r="AF76" i="23"/>
  <c r="X76" i="23"/>
  <c r="L76" i="23"/>
  <c r="AA76" i="23"/>
  <c r="Q76" i="23"/>
  <c r="Z76" i="23"/>
  <c r="W76" i="23"/>
  <c r="AH76" i="23"/>
  <c r="J76" i="23"/>
  <c r="K76" i="23"/>
  <c r="AB29" i="23"/>
  <c r="O29" i="23"/>
  <c r="AD29" i="23"/>
  <c r="T29" i="23"/>
  <c r="Q29" i="23"/>
  <c r="AA29" i="23"/>
  <c r="U29" i="23"/>
  <c r="N29" i="23"/>
  <c r="AG29" i="23"/>
  <c r="L29" i="23"/>
  <c r="R29" i="23"/>
  <c r="P29" i="23"/>
  <c r="AC29" i="23"/>
  <c r="M29" i="23"/>
  <c r="AF29" i="23"/>
  <c r="AE29" i="23"/>
  <c r="X29" i="23"/>
  <c r="J29" i="23"/>
  <c r="S29" i="23"/>
  <c r="AH29" i="23"/>
  <c r="Y29" i="23"/>
  <c r="K29" i="23"/>
  <c r="Z29" i="23"/>
  <c r="AC70" i="23"/>
  <c r="AG70" i="23"/>
  <c r="T70" i="23"/>
  <c r="U70" i="23"/>
  <c r="AF70" i="23"/>
  <c r="J70" i="23"/>
  <c r="M70" i="23"/>
  <c r="Q70" i="23"/>
  <c r="X70" i="23"/>
  <c r="V70" i="23"/>
  <c r="AH70" i="23"/>
  <c r="Z70" i="23"/>
  <c r="K70" i="23"/>
  <c r="O70" i="23"/>
  <c r="L70" i="23"/>
  <c r="AD70" i="23"/>
  <c r="AA70" i="23"/>
  <c r="S70" i="23"/>
  <c r="AE70" i="23"/>
  <c r="Y70" i="23"/>
  <c r="P70" i="23"/>
  <c r="R70" i="23"/>
  <c r="N70" i="23"/>
  <c r="K64" i="23"/>
  <c r="AE64" i="23"/>
  <c r="Z64" i="23"/>
  <c r="V64" i="23"/>
  <c r="AD64" i="23"/>
  <c r="Y64" i="23"/>
  <c r="P64" i="23"/>
  <c r="AG64" i="23"/>
  <c r="X64" i="23"/>
  <c r="O64" i="23"/>
  <c r="J64" i="23"/>
  <c r="AF64" i="23"/>
  <c r="AB64" i="23"/>
  <c r="M64" i="23"/>
  <c r="N64" i="23"/>
  <c r="S64" i="23"/>
  <c r="L64" i="23"/>
  <c r="AC64" i="23"/>
  <c r="AA64" i="23"/>
  <c r="AH64" i="23"/>
  <c r="U64" i="23"/>
  <c r="Q64" i="23"/>
  <c r="T64" i="23"/>
  <c r="Y31" i="23"/>
  <c r="R31" i="23"/>
  <c r="N31" i="23"/>
  <c r="K31" i="23"/>
  <c r="Z31" i="23"/>
  <c r="AE31" i="23"/>
  <c r="M31" i="23"/>
  <c r="AB31" i="23"/>
  <c r="AF31" i="23"/>
  <c r="AC31" i="23"/>
  <c r="W31" i="23"/>
  <c r="S31" i="23"/>
  <c r="V31" i="23"/>
  <c r="AA31" i="23"/>
  <c r="AG31" i="23"/>
  <c r="X31" i="23"/>
  <c r="J31" i="23"/>
  <c r="AH31" i="23"/>
  <c r="AD31" i="23"/>
  <c r="Q31" i="23"/>
  <c r="O31" i="23"/>
  <c r="T31" i="23"/>
  <c r="L31" i="23"/>
  <c r="N255" i="28"/>
  <c r="H255" i="28" s="1"/>
  <c r="N275" i="28"/>
  <c r="H275" i="28" s="1"/>
  <c r="J279" i="28"/>
  <c r="O279" i="28"/>
  <c r="F279" i="28" s="1"/>
  <c r="J299" i="28"/>
  <c r="O299" i="28"/>
  <c r="F299" i="28" s="1"/>
  <c r="B308" i="28"/>
  <c r="J308" i="28"/>
  <c r="O308" i="28"/>
  <c r="F308" i="28" s="1"/>
  <c r="N322" i="28"/>
  <c r="G322" i="28" s="1"/>
  <c r="I356" i="28"/>
  <c r="J370" i="28"/>
  <c r="N72" i="28"/>
  <c r="H72" i="28" s="1"/>
  <c r="B10" i="28"/>
  <c r="I24" i="28"/>
  <c r="I39" i="28"/>
  <c r="N64" i="28"/>
  <c r="H64" i="28" s="1"/>
  <c r="I65" i="28"/>
  <c r="D83" i="28"/>
  <c r="D108" i="28"/>
  <c r="B113" i="28"/>
  <c r="N119" i="28"/>
  <c r="K119" i="28" s="1"/>
  <c r="I120" i="28"/>
  <c r="N127" i="28"/>
  <c r="G127" i="28" s="1"/>
  <c r="D142" i="28"/>
  <c r="I147" i="28"/>
  <c r="B161" i="28"/>
  <c r="I164" i="28"/>
  <c r="D175" i="28"/>
  <c r="N184" i="28"/>
  <c r="K184" i="28" s="1"/>
  <c r="D191" i="28"/>
  <c r="D195" i="28"/>
  <c r="I197" i="28"/>
  <c r="D207" i="28"/>
  <c r="D212" i="28"/>
  <c r="I214" i="28"/>
  <c r="D219" i="28"/>
  <c r="N234" i="28"/>
  <c r="K234" i="28" s="1"/>
  <c r="D241" i="28"/>
  <c r="B260" i="28"/>
  <c r="J260" i="28"/>
  <c r="O260" i="28"/>
  <c r="F260" i="28" s="1"/>
  <c r="N263" i="28"/>
  <c r="H263" i="28" s="1"/>
  <c r="N274" i="28"/>
  <c r="H274" i="28" s="1"/>
  <c r="I275" i="28"/>
  <c r="B276" i="28"/>
  <c r="D285" i="28"/>
  <c r="J292" i="28"/>
  <c r="I293" i="28"/>
  <c r="N296" i="28"/>
  <c r="H296" i="28" s="1"/>
  <c r="J305" i="28"/>
  <c r="B316" i="28"/>
  <c r="J316" i="28"/>
  <c r="B327" i="28"/>
  <c r="I335" i="28"/>
  <c r="I67" i="28"/>
  <c r="B73" i="28"/>
  <c r="I111" i="28"/>
  <c r="I119" i="28"/>
  <c r="B120" i="28"/>
  <c r="I127" i="28"/>
  <c r="D144" i="28"/>
  <c r="I172" i="28"/>
  <c r="I184" i="28"/>
  <c r="I234" i="28"/>
  <c r="I263" i="28"/>
  <c r="I274" i="28"/>
  <c r="B275" i="28"/>
  <c r="I296" i="28"/>
  <c r="N314" i="28"/>
  <c r="H314" i="28" s="1"/>
  <c r="D320" i="28"/>
  <c r="N320" i="28"/>
  <c r="H320" i="28" s="1"/>
  <c r="B335" i="28"/>
  <c r="D347" i="28"/>
  <c r="N364" i="28"/>
  <c r="K364" i="28" s="1"/>
  <c r="I373" i="28"/>
  <c r="I376" i="28"/>
  <c r="I20" i="28"/>
  <c r="I100" i="28"/>
  <c r="B119" i="28"/>
  <c r="B191" i="28"/>
  <c r="I191" i="28"/>
  <c r="I195" i="28"/>
  <c r="B207" i="28"/>
  <c r="I207" i="28"/>
  <c r="B212" i="28"/>
  <c r="I212" i="28"/>
  <c r="B224" i="28"/>
  <c r="D293" i="28"/>
  <c r="J339" i="28"/>
  <c r="I364" i="28"/>
  <c r="AL163" i="24"/>
  <c r="AG162" i="24" s="1"/>
  <c r="AL167" i="24"/>
  <c r="Z166" i="24" s="1"/>
  <c r="AL35" i="8"/>
  <c r="S34" i="8" s="1"/>
  <c r="AL235" i="8"/>
  <c r="K234" i="8" s="1"/>
  <c r="AL239" i="8"/>
  <c r="AL243" i="8"/>
  <c r="X242" i="8" s="1"/>
  <c r="AL309" i="8"/>
  <c r="AL327" i="8"/>
  <c r="AL395" i="8"/>
  <c r="Y394" i="8" s="1"/>
  <c r="AL399" i="8"/>
  <c r="AL403" i="8"/>
  <c r="AA402" i="8" s="1"/>
  <c r="AL405" i="8"/>
  <c r="X404" i="8" s="1"/>
  <c r="AL407" i="8"/>
  <c r="AL411" i="8"/>
  <c r="AA410" i="8" s="1"/>
  <c r="AL415" i="8"/>
  <c r="AL427" i="8"/>
  <c r="AL445" i="8"/>
  <c r="AL447" i="8"/>
  <c r="AL449" i="8"/>
  <c r="T448" i="8" s="1"/>
  <c r="AL453" i="8"/>
  <c r="AE452" i="8" s="1"/>
  <c r="AL457" i="8"/>
  <c r="AD456" i="8" s="1"/>
  <c r="J5" i="28"/>
  <c r="O5" i="28"/>
  <c r="F5" i="28" s="1"/>
  <c r="N7" i="28"/>
  <c r="H7" i="28" s="1"/>
  <c r="I8" i="28"/>
  <c r="I9" i="28"/>
  <c r="I14" i="28"/>
  <c r="I21" i="28"/>
  <c r="B26" i="28"/>
  <c r="I26" i="28"/>
  <c r="I28" i="28"/>
  <c r="J37" i="28"/>
  <c r="N39" i="28"/>
  <c r="H39" i="28" s="1"/>
  <c r="I58" i="28"/>
  <c r="N67" i="28"/>
  <c r="H67" i="28" s="1"/>
  <c r="I69" i="28"/>
  <c r="I79" i="28"/>
  <c r="B87" i="28"/>
  <c r="N104" i="28"/>
  <c r="K104" i="28" s="1"/>
  <c r="N108" i="28"/>
  <c r="K108" i="28" s="1"/>
  <c r="B111" i="28"/>
  <c r="J119" i="28"/>
  <c r="O119" i="28"/>
  <c r="F119" i="28" s="1"/>
  <c r="B130" i="28"/>
  <c r="I130" i="28"/>
  <c r="N144" i="28"/>
  <c r="K144" i="28" s="1"/>
  <c r="N161" i="28"/>
  <c r="H161" i="28" s="1"/>
  <c r="B167" i="28"/>
  <c r="J167" i="28"/>
  <c r="B170" i="28"/>
  <c r="I170" i="28"/>
  <c r="I205" i="28"/>
  <c r="D221" i="28"/>
  <c r="I239" i="28"/>
  <c r="D244" i="28"/>
  <c r="B252" i="28"/>
  <c r="I252" i="28"/>
  <c r="J254" i="28"/>
  <c r="J255" i="28"/>
  <c r="O255" i="28"/>
  <c r="F255" i="28" s="1"/>
  <c r="N267" i="28"/>
  <c r="H267" i="28" s="1"/>
  <c r="D311" i="28"/>
  <c r="B324" i="28"/>
  <c r="I331" i="28"/>
  <c r="I342" i="28"/>
  <c r="B383" i="28"/>
  <c r="D385" i="28"/>
  <c r="N5" i="28"/>
  <c r="H5" i="28" s="1"/>
  <c r="D5" i="28"/>
  <c r="B7" i="28"/>
  <c r="I7" i="28"/>
  <c r="B8" i="28"/>
  <c r="B9" i="28"/>
  <c r="N103" i="28"/>
  <c r="K103" i="28" s="1"/>
  <c r="I104" i="28"/>
  <c r="I108" i="28"/>
  <c r="B115" i="28"/>
  <c r="N137" i="28"/>
  <c r="K137" i="28" s="1"/>
  <c r="N143" i="28"/>
  <c r="H143" i="28" s="1"/>
  <c r="I144" i="28"/>
  <c r="N149" i="28"/>
  <c r="K149" i="28" s="1"/>
  <c r="J168" i="28"/>
  <c r="J184" i="28"/>
  <c r="O184" i="28"/>
  <c r="F184" i="28" s="1"/>
  <c r="I194" i="28"/>
  <c r="N196" i="28"/>
  <c r="K196" i="28" s="1"/>
  <c r="N213" i="28"/>
  <c r="H213" i="28" s="1"/>
  <c r="N219" i="28"/>
  <c r="K219" i="28" s="1"/>
  <c r="J236" i="28"/>
  <c r="O236" i="28"/>
  <c r="F236" i="28" s="1"/>
  <c r="J247" i="28"/>
  <c r="O247" i="28"/>
  <c r="F247" i="28" s="1"/>
  <c r="B250" i="28"/>
  <c r="I250" i="28"/>
  <c r="B255" i="28"/>
  <c r="B262" i="28"/>
  <c r="J262" i="28"/>
  <c r="O262" i="28"/>
  <c r="F262" i="28" s="1"/>
  <c r="N264" i="28"/>
  <c r="K264" i="28" s="1"/>
  <c r="J278" i="28"/>
  <c r="N286" i="28"/>
  <c r="G286" i="28" s="1"/>
  <c r="N362" i="28"/>
  <c r="G362" i="28" s="1"/>
  <c r="J376" i="28"/>
  <c r="I390" i="28"/>
  <c r="N19" i="28"/>
  <c r="H19" i="28" s="1"/>
  <c r="I23" i="28"/>
  <c r="D26" i="28"/>
  <c r="N32" i="28"/>
  <c r="K32" i="28" s="1"/>
  <c r="B49" i="28"/>
  <c r="B60" i="28"/>
  <c r="B67" i="28"/>
  <c r="B72" i="28"/>
  <c r="B75" i="28"/>
  <c r="I75" i="28"/>
  <c r="B76" i="28"/>
  <c r="N83" i="28"/>
  <c r="H83" i="28" s="1"/>
  <c r="N87" i="28"/>
  <c r="H87" i="28" s="1"/>
  <c r="I103" i="28"/>
  <c r="B104" i="28"/>
  <c r="N111" i="28"/>
  <c r="K111" i="28" s="1"/>
  <c r="D122" i="28"/>
  <c r="I125" i="28"/>
  <c r="D126" i="28"/>
  <c r="D130" i="28"/>
  <c r="I137" i="28"/>
  <c r="I143" i="28"/>
  <c r="D168" i="28"/>
  <c r="D170" i="28"/>
  <c r="N173" i="28"/>
  <c r="H173" i="28" s="1"/>
  <c r="I179" i="28"/>
  <c r="B186" i="28"/>
  <c r="J186" i="28"/>
  <c r="O186" i="28"/>
  <c r="F186" i="28" s="1"/>
  <c r="I188" i="28"/>
  <c r="N191" i="28"/>
  <c r="K191" i="28" s="1"/>
  <c r="N207" i="28"/>
  <c r="K207" i="28" s="1"/>
  <c r="I219" i="28"/>
  <c r="B221" i="28"/>
  <c r="I221" i="28"/>
  <c r="I231" i="28"/>
  <c r="J234" i="28"/>
  <c r="O234" i="28"/>
  <c r="F234" i="28" s="1"/>
  <c r="I242" i="28"/>
  <c r="I244" i="28"/>
  <c r="D247" i="28"/>
  <c r="D252" i="28"/>
  <c r="D257" i="28"/>
  <c r="N257" i="28"/>
  <c r="H257" i="28" s="1"/>
  <c r="J264" i="28"/>
  <c r="B274" i="28"/>
  <c r="J275" i="28"/>
  <c r="O275" i="28"/>
  <c r="F275" i="28" s="1"/>
  <c r="J276" i="28"/>
  <c r="N288" i="28"/>
  <c r="H288" i="28" s="1"/>
  <c r="B296" i="28"/>
  <c r="B301" i="28"/>
  <c r="J301" i="28"/>
  <c r="D305" i="28"/>
  <c r="N309" i="28"/>
  <c r="H309" i="28" s="1"/>
  <c r="J311" i="28"/>
  <c r="O311" i="28"/>
  <c r="F311" i="28" s="1"/>
  <c r="I315" i="28"/>
  <c r="I320" i="28"/>
  <c r="B329" i="28"/>
  <c r="J335" i="28"/>
  <c r="N350" i="28"/>
  <c r="G350" i="28" s="1"/>
  <c r="J356" i="28"/>
  <c r="O356" i="28"/>
  <c r="F356" i="28" s="1"/>
  <c r="I362" i="28"/>
  <c r="J365" i="28"/>
  <c r="B385" i="28"/>
  <c r="J385" i="28"/>
  <c r="I5" i="28"/>
  <c r="D7" i="28"/>
  <c r="I32" i="28"/>
  <c r="B59" i="28"/>
  <c r="B83" i="28"/>
  <c r="I83" i="28"/>
  <c r="I87" i="28"/>
  <c r="J271" i="28"/>
  <c r="J298" i="28"/>
  <c r="D299" i="28"/>
  <c r="D335" i="28"/>
  <c r="I350" i="28"/>
  <c r="I383" i="28"/>
  <c r="AL485" i="8"/>
  <c r="AL487" i="8"/>
  <c r="L486" i="8" s="1"/>
  <c r="AL491" i="8"/>
  <c r="AG490" i="8" s="1"/>
  <c r="AL499" i="8"/>
  <c r="AH498" i="8" s="1"/>
  <c r="AL464" i="8"/>
  <c r="AH463" i="8" s="1"/>
  <c r="AL251" i="8"/>
  <c r="AL359" i="8"/>
  <c r="Z358" i="8" s="1"/>
  <c r="AL363" i="8"/>
  <c r="AL367" i="8"/>
  <c r="M366" i="8" s="1"/>
  <c r="AL371" i="8"/>
  <c r="AA370" i="8" s="1"/>
  <c r="AL375" i="8"/>
  <c r="AA374" i="8" s="1"/>
  <c r="AL383" i="8"/>
  <c r="AF382" i="8" s="1"/>
  <c r="AL477" i="8"/>
  <c r="AC476" i="8" s="1"/>
  <c r="AL286" i="8"/>
  <c r="W285" i="8" s="1"/>
  <c r="AL288" i="8"/>
  <c r="AL292" i="8"/>
  <c r="V291" i="8" s="1"/>
  <c r="AL300" i="8"/>
  <c r="AG299" i="8" s="1"/>
  <c r="AL308" i="8"/>
  <c r="Q307" i="8" s="1"/>
  <c r="AL316" i="8"/>
  <c r="V315" i="8" s="1"/>
  <c r="AL318" i="8"/>
  <c r="AL320" i="8"/>
  <c r="AL326" i="8"/>
  <c r="X325" i="8" s="1"/>
  <c r="AL330" i="8"/>
  <c r="AL332" i="8"/>
  <c r="P331" i="8" s="1"/>
  <c r="AL334" i="8"/>
  <c r="L333" i="8" s="1"/>
  <c r="H330" i="28"/>
  <c r="B149" i="28"/>
  <c r="D149" i="28"/>
  <c r="I159" i="28"/>
  <c r="B159" i="28"/>
  <c r="O162" i="28"/>
  <c r="F162" i="28" s="1"/>
  <c r="I162" i="28"/>
  <c r="B190" i="28"/>
  <c r="D190" i="28"/>
  <c r="B216" i="28"/>
  <c r="I216" i="28"/>
  <c r="D216" i="28"/>
  <c r="J21" i="28"/>
  <c r="J23" i="28"/>
  <c r="N27" i="28"/>
  <c r="H27" i="28" s="1"/>
  <c r="N31" i="28"/>
  <c r="H31" i="28" s="1"/>
  <c r="J67" i="28"/>
  <c r="O67" i="28"/>
  <c r="F67" i="28" s="1"/>
  <c r="N81" i="28"/>
  <c r="H81" i="28" s="1"/>
  <c r="N88" i="28"/>
  <c r="K88" i="28" s="1"/>
  <c r="I93" i="28"/>
  <c r="N99" i="28"/>
  <c r="K99" i="28" s="1"/>
  <c r="J103" i="28"/>
  <c r="O103" i="28"/>
  <c r="F103" i="28" s="1"/>
  <c r="N107" i="28"/>
  <c r="K107" i="28" s="1"/>
  <c r="J111" i="28"/>
  <c r="O111" i="28"/>
  <c r="F111" i="28" s="1"/>
  <c r="D135" i="28"/>
  <c r="N135" i="28"/>
  <c r="H135" i="28" s="1"/>
  <c r="N142" i="28"/>
  <c r="K142" i="28" s="1"/>
  <c r="J149" i="28"/>
  <c r="O149" i="28"/>
  <c r="F149" i="28" s="1"/>
  <c r="D151" i="28"/>
  <c r="N151" i="28"/>
  <c r="H151" i="28" s="1"/>
  <c r="D159" i="28"/>
  <c r="N159" i="28"/>
  <c r="H159" i="28" s="1"/>
  <c r="B166" i="28"/>
  <c r="J166" i="28"/>
  <c r="J177" i="28"/>
  <c r="I177" i="28"/>
  <c r="B179" i="28"/>
  <c r="J179" i="28"/>
  <c r="D199" i="28"/>
  <c r="J199" i="28"/>
  <c r="B199" i="28"/>
  <c r="I200" i="28"/>
  <c r="I201" i="28"/>
  <c r="B210" i="28"/>
  <c r="N210" i="28"/>
  <c r="K210" i="28" s="1"/>
  <c r="O222" i="28"/>
  <c r="F222" i="28" s="1"/>
  <c r="J222" i="28"/>
  <c r="D222" i="28"/>
  <c r="D8" i="28"/>
  <c r="N16" i="28"/>
  <c r="K16" i="28" s="1"/>
  <c r="D20" i="28"/>
  <c r="D21" i="28"/>
  <c r="I27" i="28"/>
  <c r="N30" i="28"/>
  <c r="K30" i="28" s="1"/>
  <c r="I31" i="28"/>
  <c r="B32" i="28"/>
  <c r="B39" i="28"/>
  <c r="J47" i="28"/>
  <c r="J62" i="28"/>
  <c r="B68" i="28"/>
  <c r="N76" i="28"/>
  <c r="H76" i="28" s="1"/>
  <c r="I81" i="28"/>
  <c r="J87" i="28"/>
  <c r="O87" i="28"/>
  <c r="F87" i="28" s="1"/>
  <c r="I88" i="28"/>
  <c r="I99" i="28"/>
  <c r="D106" i="28"/>
  <c r="I107" i="28"/>
  <c r="N112" i="28"/>
  <c r="K112" i="28" s="1"/>
  <c r="D114" i="28"/>
  <c r="N117" i="28"/>
  <c r="K117" i="28" s="1"/>
  <c r="J120" i="28"/>
  <c r="O120" i="28"/>
  <c r="F120" i="28" s="1"/>
  <c r="N126" i="28"/>
  <c r="K126" i="28" s="1"/>
  <c r="I132" i="28"/>
  <c r="I142" i="28"/>
  <c r="B143" i="28"/>
  <c r="J143" i="28"/>
  <c r="O143" i="28"/>
  <c r="F143" i="28" s="1"/>
  <c r="B146" i="28"/>
  <c r="I146" i="28"/>
  <c r="D148" i="28"/>
  <c r="B157" i="28"/>
  <c r="D157" i="28"/>
  <c r="O160" i="28"/>
  <c r="F160" i="28" s="1"/>
  <c r="I160" i="28"/>
  <c r="B160" i="28"/>
  <c r="I166" i="28"/>
  <c r="J176" i="28"/>
  <c r="I176" i="28"/>
  <c r="B176" i="28"/>
  <c r="I182" i="28"/>
  <c r="B185" i="28"/>
  <c r="N185" i="28"/>
  <c r="H185" i="28" s="1"/>
  <c r="I199" i="28"/>
  <c r="D210" i="28"/>
  <c r="B217" i="28"/>
  <c r="I217" i="28"/>
  <c r="D217" i="28"/>
  <c r="N222" i="28"/>
  <c r="K222" i="28" s="1"/>
  <c r="I16" i="28"/>
  <c r="I30" i="28"/>
  <c r="I45" i="28"/>
  <c r="N58" i="28"/>
  <c r="H58" i="28" s="1"/>
  <c r="I59" i="28"/>
  <c r="I60" i="28"/>
  <c r="D62" i="28"/>
  <c r="N65" i="28"/>
  <c r="H65" i="28" s="1"/>
  <c r="I72" i="28"/>
  <c r="I73" i="28"/>
  <c r="J75" i="28"/>
  <c r="I76" i="28"/>
  <c r="N79" i="28"/>
  <c r="H79" i="28" s="1"/>
  <c r="J83" i="28"/>
  <c r="B88" i="28"/>
  <c r="D90" i="28"/>
  <c r="N100" i="28"/>
  <c r="K100" i="28" s="1"/>
  <c r="B107" i="28"/>
  <c r="I117" i="28"/>
  <c r="B121" i="28"/>
  <c r="N122" i="28"/>
  <c r="K122" i="28" s="1"/>
  <c r="N125" i="28"/>
  <c r="H125" i="28" s="1"/>
  <c r="I126" i="28"/>
  <c r="B127" i="28"/>
  <c r="J127" i="28"/>
  <c r="O127" i="28"/>
  <c r="F127" i="28" s="1"/>
  <c r="J144" i="28"/>
  <c r="O144" i="28"/>
  <c r="F144" i="28" s="1"/>
  <c r="J153" i="28"/>
  <c r="B153" i="28"/>
  <c r="J157" i="28"/>
  <c r="D160" i="28"/>
  <c r="N160" i="28"/>
  <c r="G160" i="28" s="1"/>
  <c r="B171" i="28"/>
  <c r="I171" i="28"/>
  <c r="J173" i="28"/>
  <c r="O173" i="28"/>
  <c r="F173" i="28" s="1"/>
  <c r="D180" i="28"/>
  <c r="J180" i="28"/>
  <c r="B180" i="28"/>
  <c r="I190" i="28"/>
  <c r="J191" i="28"/>
  <c r="B197" i="28"/>
  <c r="J197" i="28"/>
  <c r="O197" i="28"/>
  <c r="F197" i="28" s="1"/>
  <c r="D201" i="28"/>
  <c r="O213" i="28"/>
  <c r="F213" i="28" s="1"/>
  <c r="J213" i="28"/>
  <c r="D213" i="28"/>
  <c r="I222" i="28"/>
  <c r="J224" i="28"/>
  <c r="D224" i="28"/>
  <c r="J256" i="28"/>
  <c r="J268" i="28"/>
  <c r="D274" i="28"/>
  <c r="D277" i="28"/>
  <c r="D279" i="28"/>
  <c r="I283" i="28"/>
  <c r="J284" i="28"/>
  <c r="B285" i="28"/>
  <c r="I285" i="28"/>
  <c r="B286" i="28"/>
  <c r="B288" i="28"/>
  <c r="B289" i="28"/>
  <c r="D296" i="28"/>
  <c r="I354" i="28"/>
  <c r="J364" i="28"/>
  <c r="O364" i="28"/>
  <c r="F364" i="28" s="1"/>
  <c r="I368" i="28"/>
  <c r="I369" i="28"/>
  <c r="J373" i="28"/>
  <c r="I374" i="28"/>
  <c r="D383" i="28"/>
  <c r="N212" i="28"/>
  <c r="K212" i="28" s="1"/>
  <c r="N221" i="28"/>
  <c r="H221" i="28" s="1"/>
  <c r="J231" i="28"/>
  <c r="J240" i="28"/>
  <c r="N244" i="28"/>
  <c r="H244" i="28" s="1"/>
  <c r="B265" i="28"/>
  <c r="I265" i="28"/>
  <c r="J266" i="28"/>
  <c r="J267" i="28"/>
  <c r="O267" i="28"/>
  <c r="F267" i="28" s="1"/>
  <c r="D284" i="28"/>
  <c r="D304" i="28"/>
  <c r="J314" i="28"/>
  <c r="J317" i="28"/>
  <c r="N323" i="28"/>
  <c r="H323" i="28" s="1"/>
  <c r="J324" i="28"/>
  <c r="D325" i="28"/>
  <c r="J326" i="28"/>
  <c r="J328" i="28"/>
  <c r="J329" i="28"/>
  <c r="D333" i="28"/>
  <c r="J342" i="28"/>
  <c r="I343" i="28"/>
  <c r="N348" i="28"/>
  <c r="K348" i="28" s="1"/>
  <c r="J350" i="28"/>
  <c r="O350" i="28"/>
  <c r="F350" i="28" s="1"/>
  <c r="I358" i="28"/>
  <c r="J363" i="28"/>
  <c r="D364" i="28"/>
  <c r="D384" i="28"/>
  <c r="D387" i="28"/>
  <c r="J323" i="28"/>
  <c r="D334" i="28"/>
  <c r="J391" i="28"/>
  <c r="D234" i="28"/>
  <c r="B236" i="28"/>
  <c r="B239" i="28"/>
  <c r="B242" i="28"/>
  <c r="D245" i="28"/>
  <c r="N245" i="28"/>
  <c r="H245" i="28" s="1"/>
  <c r="N256" i="28"/>
  <c r="K256" i="28" s="1"/>
  <c r="I257" i="28"/>
  <c r="B263" i="28"/>
  <c r="J263" i="28"/>
  <c r="D265" i="28"/>
  <c r="N268" i="28"/>
  <c r="H268" i="28" s="1"/>
  <c r="J272" i="28"/>
  <c r="J274" i="28"/>
  <c r="I284" i="28"/>
  <c r="N284" i="28"/>
  <c r="K284" i="28" s="1"/>
  <c r="N285" i="28"/>
  <c r="H285" i="28" s="1"/>
  <c r="J286" i="28"/>
  <c r="N287" i="28"/>
  <c r="G287" i="28" s="1"/>
  <c r="J288" i="28"/>
  <c r="O288" i="28"/>
  <c r="F288" i="28" s="1"/>
  <c r="I289" i="28"/>
  <c r="J296" i="28"/>
  <c r="J303" i="28"/>
  <c r="J304" i="28"/>
  <c r="J309" i="28"/>
  <c r="J320" i="28"/>
  <c r="N321" i="28"/>
  <c r="K321" i="28" s="1"/>
  <c r="J322" i="28"/>
  <c r="O322" i="28"/>
  <c r="F322" i="28" s="1"/>
  <c r="J325" i="28"/>
  <c r="D326" i="28"/>
  <c r="J327" i="28"/>
  <c r="D328" i="28"/>
  <c r="B331" i="28"/>
  <c r="J331" i="28"/>
  <c r="N336" i="28"/>
  <c r="H336" i="28" s="1"/>
  <c r="I339" i="28"/>
  <c r="N339" i="28"/>
  <c r="K339" i="28" s="1"/>
  <c r="D343" i="28"/>
  <c r="I384" i="28"/>
  <c r="I386" i="28"/>
  <c r="J387" i="28"/>
  <c r="J390" i="28"/>
  <c r="H240" i="28"/>
  <c r="H276" i="28"/>
  <c r="H200" i="28"/>
  <c r="H146" i="28"/>
  <c r="G385" i="28"/>
  <c r="H170" i="28"/>
  <c r="H26" i="28"/>
  <c r="H216" i="28"/>
  <c r="K311" i="28"/>
  <c r="H98" i="28"/>
  <c r="H178" i="28"/>
  <c r="H34" i="28"/>
  <c r="H24" i="28"/>
  <c r="K266" i="28"/>
  <c r="H302" i="28"/>
  <c r="H132" i="28"/>
  <c r="H10" i="28"/>
  <c r="G266" i="28"/>
  <c r="K301" i="28"/>
  <c r="G383" i="28"/>
  <c r="H130" i="28"/>
  <c r="H8" i="28"/>
  <c r="K379" i="28"/>
  <c r="K387" i="28"/>
  <c r="H106" i="28"/>
  <c r="K224" i="28"/>
  <c r="K252" i="28"/>
  <c r="G254" i="28"/>
  <c r="K254" i="28"/>
  <c r="H316" i="28"/>
  <c r="K329" i="28"/>
  <c r="G330" i="28"/>
  <c r="H48" i="28"/>
  <c r="G316" i="28"/>
  <c r="H168" i="28"/>
  <c r="G224" i="28"/>
  <c r="G252" i="28"/>
  <c r="G329" i="28"/>
  <c r="I13" i="28"/>
  <c r="N15" i="28"/>
  <c r="H15" i="28" s="1"/>
  <c r="O17" i="28"/>
  <c r="F17" i="28" s="1"/>
  <c r="B17" i="28"/>
  <c r="D18" i="28"/>
  <c r="I53" i="28"/>
  <c r="N53" i="28"/>
  <c r="H53" i="28" s="1"/>
  <c r="O55" i="28"/>
  <c r="F55" i="28" s="1"/>
  <c r="N55" i="28"/>
  <c r="H55" i="28" s="1"/>
  <c r="O77" i="28"/>
  <c r="F77" i="28" s="1"/>
  <c r="I77" i="28"/>
  <c r="N77" i="28"/>
  <c r="O91" i="28"/>
  <c r="F91" i="28" s="1"/>
  <c r="B91" i="28"/>
  <c r="I91" i="28"/>
  <c r="N91" i="28"/>
  <c r="K91" i="28" s="1"/>
  <c r="B202" i="28"/>
  <c r="J202" i="28"/>
  <c r="D202" i="28"/>
  <c r="I202" i="28"/>
  <c r="J6" i="28"/>
  <c r="O6" i="28"/>
  <c r="F6" i="28" s="1"/>
  <c r="J13" i="28"/>
  <c r="D15" i="28"/>
  <c r="J15" i="28"/>
  <c r="O15" i="28"/>
  <c r="F15" i="28" s="1"/>
  <c r="N17" i="28"/>
  <c r="H17" i="28" s="1"/>
  <c r="B22" i="28"/>
  <c r="I22" i="28"/>
  <c r="B35" i="28"/>
  <c r="I35" i="28"/>
  <c r="H36" i="28"/>
  <c r="D40" i="28"/>
  <c r="J40" i="28"/>
  <c r="O40" i="28"/>
  <c r="F40" i="28" s="1"/>
  <c r="N41" i="28"/>
  <c r="H41" i="28" s="1"/>
  <c r="J48" i="28"/>
  <c r="D48" i="28"/>
  <c r="N52" i="28"/>
  <c r="K52" i="28" s="1"/>
  <c r="J53" i="28"/>
  <c r="B63" i="28"/>
  <c r="J63" i="28"/>
  <c r="O63" i="28"/>
  <c r="F63" i="28" s="1"/>
  <c r="O69" i="28"/>
  <c r="F69" i="28" s="1"/>
  <c r="N69" i="28"/>
  <c r="H69" i="28" s="1"/>
  <c r="B71" i="28"/>
  <c r="I71" i="28"/>
  <c r="B77" i="28"/>
  <c r="O80" i="28"/>
  <c r="F80" i="28" s="1"/>
  <c r="B80" i="28"/>
  <c r="I80" i="28"/>
  <c r="N80" i="28"/>
  <c r="H80" i="28" s="1"/>
  <c r="J86" i="28"/>
  <c r="I86" i="28"/>
  <c r="K96" i="28"/>
  <c r="H96" i="28"/>
  <c r="B96" i="28"/>
  <c r="J96" i="28"/>
  <c r="D96" i="28"/>
  <c r="O102" i="28"/>
  <c r="F102" i="28" s="1"/>
  <c r="I102" i="28"/>
  <c r="N102" i="28"/>
  <c r="B124" i="28"/>
  <c r="N124" i="28"/>
  <c r="I124" i="28"/>
  <c r="D124" i="28"/>
  <c r="J133" i="28"/>
  <c r="I133" i="28"/>
  <c r="O138" i="28"/>
  <c r="F138" i="28" s="1"/>
  <c r="D138" i="28"/>
  <c r="N138" i="28"/>
  <c r="G138" i="28" s="1"/>
  <c r="B138" i="28"/>
  <c r="I138" i="28"/>
  <c r="K154" i="28"/>
  <c r="H154" i="28"/>
  <c r="J154" i="28"/>
  <c r="I154" i="28"/>
  <c r="D154" i="28"/>
  <c r="B154" i="28"/>
  <c r="K192" i="28"/>
  <c r="H192" i="28"/>
  <c r="B192" i="28"/>
  <c r="J192" i="28"/>
  <c r="D192" i="28"/>
  <c r="I192" i="28"/>
  <c r="O261" i="28"/>
  <c r="F261" i="28" s="1"/>
  <c r="B261" i="28"/>
  <c r="I261" i="28"/>
  <c r="N261" i="28"/>
  <c r="H261" i="28" s="1"/>
  <c r="I15" i="28"/>
  <c r="O18" i="28"/>
  <c r="F18" i="28" s="1"/>
  <c r="I18" i="28"/>
  <c r="J25" i="28"/>
  <c r="I25" i="28"/>
  <c r="B25" i="28"/>
  <c r="I40" i="28"/>
  <c r="N40" i="28"/>
  <c r="O42" i="28"/>
  <c r="F42" i="28" s="1"/>
  <c r="N42" i="28"/>
  <c r="G42" i="28" s="1"/>
  <c r="N71" i="28"/>
  <c r="B92" i="28"/>
  <c r="D92" i="28"/>
  <c r="I92" i="28"/>
  <c r="N92" i="28"/>
  <c r="G92" i="28" s="1"/>
  <c r="J145" i="28"/>
  <c r="I145" i="28"/>
  <c r="B145" i="28"/>
  <c r="I290" i="28"/>
  <c r="J290" i="28"/>
  <c r="B372" i="28"/>
  <c r="I372" i="28"/>
  <c r="D6" i="28"/>
  <c r="D13" i="28"/>
  <c r="J14" i="28"/>
  <c r="I17" i="28"/>
  <c r="B18" i="28"/>
  <c r="D24" i="28"/>
  <c r="J24" i="28"/>
  <c r="B30" i="28"/>
  <c r="J30" i="28"/>
  <c r="O30" i="28"/>
  <c r="F30" i="28" s="1"/>
  <c r="D32" i="28"/>
  <c r="J32" i="28"/>
  <c r="J39" i="28"/>
  <c r="O39" i="28"/>
  <c r="F39" i="28" s="1"/>
  <c r="B41" i="28"/>
  <c r="I41" i="28"/>
  <c r="B42" i="28"/>
  <c r="B46" i="28"/>
  <c r="D46" i="28"/>
  <c r="B48" i="28"/>
  <c r="I48" i="28"/>
  <c r="J50" i="28"/>
  <c r="I50" i="28"/>
  <c r="D50" i="28"/>
  <c r="I52" i="28"/>
  <c r="D59" i="28"/>
  <c r="O64" i="28"/>
  <c r="F64" i="28" s="1"/>
  <c r="B64" i="28"/>
  <c r="I96" i="28"/>
  <c r="B116" i="28"/>
  <c r="I116" i="28"/>
  <c r="N116" i="28"/>
  <c r="G116" i="28" s="1"/>
  <c r="K128" i="28"/>
  <c r="H128" i="28"/>
  <c r="B128" i="28"/>
  <c r="J128" i="28"/>
  <c r="D128" i="28"/>
  <c r="O136" i="28"/>
  <c r="F136" i="28" s="1"/>
  <c r="J136" i="28"/>
  <c r="D136" i="28"/>
  <c r="I136" i="28"/>
  <c r="N136" i="28"/>
  <c r="G136" i="28" s="1"/>
  <c r="B136" i="28"/>
  <c r="O152" i="28"/>
  <c r="F152" i="28" s="1"/>
  <c r="J152" i="28"/>
  <c r="D152" i="28"/>
  <c r="I152" i="28"/>
  <c r="N152" i="28"/>
  <c r="G152" i="28" s="1"/>
  <c r="B152" i="28"/>
  <c r="B181" i="28"/>
  <c r="J181" i="28"/>
  <c r="D181" i="28"/>
  <c r="I181" i="28"/>
  <c r="O183" i="28"/>
  <c r="F183" i="28" s="1"/>
  <c r="B183" i="28"/>
  <c r="I183" i="28"/>
  <c r="N183" i="28"/>
  <c r="H183" i="28" s="1"/>
  <c r="J226" i="28"/>
  <c r="I226" i="28"/>
  <c r="B226" i="28"/>
  <c r="B238" i="28"/>
  <c r="J238" i="28"/>
  <c r="D238" i="28"/>
  <c r="I238" i="28"/>
  <c r="I6" i="28"/>
  <c r="N6" i="28"/>
  <c r="K6" i="28" s="1"/>
  <c r="B53" i="28"/>
  <c r="D53" i="28"/>
  <c r="I63" i="28"/>
  <c r="N63" i="28"/>
  <c r="H63" i="28" s="1"/>
  <c r="J84" i="28"/>
  <c r="I84" i="28"/>
  <c r="B84" i="28"/>
  <c r="O118" i="28"/>
  <c r="F118" i="28" s="1"/>
  <c r="N118" i="28"/>
  <c r="K118" i="28" s="1"/>
  <c r="I118" i="28"/>
  <c r="D118" i="28"/>
  <c r="B206" i="28"/>
  <c r="I206" i="28"/>
  <c r="N372" i="28"/>
  <c r="H372" i="28" s="1"/>
  <c r="J7" i="28"/>
  <c r="D10" i="28"/>
  <c r="I10" i="28"/>
  <c r="D14" i="28"/>
  <c r="D16" i="28"/>
  <c r="J16" i="28"/>
  <c r="O16" i="28"/>
  <c r="F16" i="28" s="1"/>
  <c r="D22" i="28"/>
  <c r="B28" i="28"/>
  <c r="N28" i="28"/>
  <c r="K28" i="28" s="1"/>
  <c r="J31" i="28"/>
  <c r="O31" i="28"/>
  <c r="F31" i="28" s="1"/>
  <c r="B33" i="28"/>
  <c r="J34" i="28"/>
  <c r="B34" i="28"/>
  <c r="D36" i="28"/>
  <c r="B38" i="28"/>
  <c r="I38" i="28"/>
  <c r="I42" i="28"/>
  <c r="N45" i="28"/>
  <c r="H45" i="28" s="1"/>
  <c r="J46" i="28"/>
  <c r="B50" i="28"/>
  <c r="H50" i="28"/>
  <c r="I55" i="28"/>
  <c r="O68" i="28"/>
  <c r="F68" i="28" s="1"/>
  <c r="N68" i="28"/>
  <c r="H68" i="28" s="1"/>
  <c r="D71" i="28"/>
  <c r="O89" i="28"/>
  <c r="F89" i="28" s="1"/>
  <c r="B89" i="28"/>
  <c r="I89" i="28"/>
  <c r="N89" i="28"/>
  <c r="H89" i="28" s="1"/>
  <c r="J98" i="28"/>
  <c r="B98" i="28"/>
  <c r="I98" i="28"/>
  <c r="D98" i="28"/>
  <c r="D102" i="28"/>
  <c r="O105" i="28"/>
  <c r="F105" i="28" s="1"/>
  <c r="B105" i="28"/>
  <c r="I105" i="28"/>
  <c r="N105" i="28"/>
  <c r="K105" i="28" s="1"/>
  <c r="I128" i="28"/>
  <c r="B174" i="28"/>
  <c r="D174" i="28"/>
  <c r="O174" i="28"/>
  <c r="F174" i="28" s="1"/>
  <c r="J174" i="28"/>
  <c r="I174" i="28"/>
  <c r="N174" i="28"/>
  <c r="K174" i="28" s="1"/>
  <c r="B235" i="28"/>
  <c r="O235" i="28"/>
  <c r="F235" i="28" s="1"/>
  <c r="J235" i="28"/>
  <c r="D235" i="28"/>
  <c r="I235" i="28"/>
  <c r="N235" i="28"/>
  <c r="G235" i="28" s="1"/>
  <c r="O109" i="28"/>
  <c r="F109" i="28" s="1"/>
  <c r="I109" i="28"/>
  <c r="B112" i="28"/>
  <c r="O113" i="28"/>
  <c r="F113" i="28" s="1"/>
  <c r="I113" i="28"/>
  <c r="O115" i="28"/>
  <c r="F115" i="28" s="1"/>
  <c r="I115" i="28"/>
  <c r="J131" i="28"/>
  <c r="I131" i="28"/>
  <c r="B131" i="28"/>
  <c r="B135" i="28"/>
  <c r="B139" i="28"/>
  <c r="N139" i="28"/>
  <c r="K139" i="28" s="1"/>
  <c r="B151" i="28"/>
  <c r="B156" i="28"/>
  <c r="I156" i="28"/>
  <c r="D156" i="28"/>
  <c r="D220" i="28"/>
  <c r="O220" i="28"/>
  <c r="F220" i="28" s="1"/>
  <c r="J220" i="28"/>
  <c r="I233" i="28"/>
  <c r="N233" i="28"/>
  <c r="H233" i="28" s="1"/>
  <c r="B269" i="28"/>
  <c r="I269" i="28"/>
  <c r="N269" i="28"/>
  <c r="H269" i="28" s="1"/>
  <c r="O270" i="28"/>
  <c r="F270" i="28" s="1"/>
  <c r="D270" i="28"/>
  <c r="J270" i="28"/>
  <c r="N270" i="28"/>
  <c r="H270" i="28" s="1"/>
  <c r="I270" i="28"/>
  <c r="H306" i="28"/>
  <c r="K306" i="28"/>
  <c r="G306" i="28"/>
  <c r="I306" i="28"/>
  <c r="D306" i="28"/>
  <c r="B306" i="28"/>
  <c r="J306" i="28"/>
  <c r="O307" i="28"/>
  <c r="F307" i="28" s="1"/>
  <c r="J307" i="28"/>
  <c r="B307" i="28"/>
  <c r="N307" i="28"/>
  <c r="H307" i="28" s="1"/>
  <c r="I307" i="28"/>
  <c r="O313" i="28"/>
  <c r="F313" i="28" s="1"/>
  <c r="D313" i="28"/>
  <c r="J313" i="28"/>
  <c r="N313" i="28"/>
  <c r="H313" i="28" s="1"/>
  <c r="I313" i="28"/>
  <c r="J79" i="28"/>
  <c r="O79" i="28"/>
  <c r="F79" i="28" s="1"/>
  <c r="B81" i="28"/>
  <c r="N82" i="28"/>
  <c r="B85" i="28"/>
  <c r="I85" i="28"/>
  <c r="D88" i="28"/>
  <c r="J88" i="28"/>
  <c r="B90" i="28"/>
  <c r="N90" i="28"/>
  <c r="D94" i="28"/>
  <c r="J95" i="28"/>
  <c r="B97" i="28"/>
  <c r="I97" i="28"/>
  <c r="B99" i="28"/>
  <c r="D100" i="28"/>
  <c r="N101" i="28"/>
  <c r="H101" i="28" s="1"/>
  <c r="D104" i="28"/>
  <c r="J104" i="28"/>
  <c r="B106" i="28"/>
  <c r="N109" i="28"/>
  <c r="K109" i="28" s="1"/>
  <c r="I110" i="28"/>
  <c r="O123" i="28"/>
  <c r="F123" i="28" s="1"/>
  <c r="N123" i="28"/>
  <c r="G123" i="28" s="1"/>
  <c r="B140" i="28"/>
  <c r="N140" i="28"/>
  <c r="G140" i="28" s="1"/>
  <c r="D140" i="28"/>
  <c r="B158" i="28"/>
  <c r="J158" i="28"/>
  <c r="O159" i="28"/>
  <c r="F159" i="28" s="1"/>
  <c r="J159" i="28"/>
  <c r="B163" i="28"/>
  <c r="I163" i="28"/>
  <c r="N163" i="28"/>
  <c r="H163" i="28" s="1"/>
  <c r="B211" i="28"/>
  <c r="I211" i="28"/>
  <c r="N211" i="28"/>
  <c r="K211" i="28" s="1"/>
  <c r="N220" i="28"/>
  <c r="K220" i="28" s="1"/>
  <c r="B228" i="28"/>
  <c r="D228" i="28"/>
  <c r="J228" i="28"/>
  <c r="I297" i="28"/>
  <c r="B297" i="28"/>
  <c r="O297" i="28"/>
  <c r="F297" i="28" s="1"/>
  <c r="J297" i="28"/>
  <c r="N297" i="28"/>
  <c r="I82" i="28"/>
  <c r="I90" i="28"/>
  <c r="I101" i="28"/>
  <c r="I106" i="28"/>
  <c r="O112" i="28"/>
  <c r="F112" i="28" s="1"/>
  <c r="J112" i="28"/>
  <c r="D112" i="28"/>
  <c r="O114" i="28"/>
  <c r="F114" i="28" s="1"/>
  <c r="N114" i="28"/>
  <c r="G114" i="28" s="1"/>
  <c r="B114" i="28"/>
  <c r="O121" i="28"/>
  <c r="F121" i="28" s="1"/>
  <c r="N121" i="28"/>
  <c r="K121" i="28" s="1"/>
  <c r="J129" i="28"/>
  <c r="I129" i="28"/>
  <c r="B129" i="28"/>
  <c r="J134" i="28"/>
  <c r="I134" i="28"/>
  <c r="O135" i="28"/>
  <c r="F135" i="28" s="1"/>
  <c r="J135" i="28"/>
  <c r="O141" i="28"/>
  <c r="F141" i="28" s="1"/>
  <c r="N141" i="28"/>
  <c r="K141" i="28" s="1"/>
  <c r="B148" i="28"/>
  <c r="N148" i="28"/>
  <c r="K148" i="28" s="1"/>
  <c r="B150" i="28"/>
  <c r="O150" i="28"/>
  <c r="F150" i="28" s="1"/>
  <c r="J150" i="28"/>
  <c r="O151" i="28"/>
  <c r="F151" i="28" s="1"/>
  <c r="J151" i="28"/>
  <c r="B155" i="28"/>
  <c r="I155" i="28"/>
  <c r="B214" i="28"/>
  <c r="O214" i="28"/>
  <c r="F214" i="28" s="1"/>
  <c r="J214" i="28"/>
  <c r="D214" i="28"/>
  <c r="I220" i="28"/>
  <c r="D233" i="28"/>
  <c r="J253" i="28"/>
  <c r="I253" i="28"/>
  <c r="B253" i="28"/>
  <c r="I258" i="28"/>
  <c r="J258" i="28"/>
  <c r="N258" i="28"/>
  <c r="H258" i="28" s="1"/>
  <c r="O259" i="28"/>
  <c r="F259" i="28" s="1"/>
  <c r="D259" i="28"/>
  <c r="J259" i="28"/>
  <c r="N259" i="28"/>
  <c r="I259" i="28"/>
  <c r="D269" i="28"/>
  <c r="B273" i="28"/>
  <c r="N273" i="28"/>
  <c r="K273" i="28" s="1"/>
  <c r="I273" i="28"/>
  <c r="D273" i="28"/>
  <c r="B281" i="28"/>
  <c r="I281" i="28"/>
  <c r="N281" i="28"/>
  <c r="H281" i="28" s="1"/>
  <c r="D281" i="28"/>
  <c r="D162" i="28"/>
  <c r="H176" i="28"/>
  <c r="B178" i="28"/>
  <c r="D240" i="28"/>
  <c r="I240" i="28"/>
  <c r="J244" i="28"/>
  <c r="I245" i="28"/>
  <c r="D264" i="28"/>
  <c r="I264" i="28"/>
  <c r="G265" i="28"/>
  <c r="D267" i="28"/>
  <c r="D272" i="28"/>
  <c r="B338" i="28"/>
  <c r="O338" i="28"/>
  <c r="F338" i="28" s="1"/>
  <c r="J338" i="28"/>
  <c r="B355" i="28"/>
  <c r="D355" i="28"/>
  <c r="J355" i="28"/>
  <c r="D357" i="28"/>
  <c r="J357" i="28"/>
  <c r="N357" i="28"/>
  <c r="G357" i="28" s="1"/>
  <c r="I357" i="28"/>
  <c r="G276" i="28"/>
  <c r="I280" i="28"/>
  <c r="N280" i="28"/>
  <c r="H280" i="28" s="1"/>
  <c r="B283" i="28"/>
  <c r="J283" i="28"/>
  <c r="I291" i="28"/>
  <c r="D291" i="28"/>
  <c r="J291" i="28"/>
  <c r="H294" i="28"/>
  <c r="K294" i="28"/>
  <c r="G294" i="28"/>
  <c r="I294" i="28"/>
  <c r="D294" i="28"/>
  <c r="B294" i="28"/>
  <c r="O295" i="28"/>
  <c r="F295" i="28" s="1"/>
  <c r="J295" i="28"/>
  <c r="B295" i="28"/>
  <c r="N295" i="28"/>
  <c r="H295" i="28" s="1"/>
  <c r="I295" i="28"/>
  <c r="O300" i="28"/>
  <c r="F300" i="28" s="1"/>
  <c r="B300" i="28"/>
  <c r="H335" i="28"/>
  <c r="G335" i="28"/>
  <c r="N338" i="28"/>
  <c r="K338" i="28" s="1"/>
  <c r="B341" i="28"/>
  <c r="I341" i="28"/>
  <c r="I355" i="28"/>
  <c r="B360" i="28"/>
  <c r="I360" i="28"/>
  <c r="N360" i="28"/>
  <c r="J160" i="28"/>
  <c r="I161" i="28"/>
  <c r="B162" i="28"/>
  <c r="N162" i="28"/>
  <c r="G162" i="28" s="1"/>
  <c r="I165" i="28"/>
  <c r="B169" i="28"/>
  <c r="I169" i="28"/>
  <c r="N172" i="28"/>
  <c r="K172" i="28" s="1"/>
  <c r="D178" i="28"/>
  <c r="I178" i="28"/>
  <c r="D184" i="28"/>
  <c r="N187" i="28"/>
  <c r="G187" i="28" s="1"/>
  <c r="N190" i="28"/>
  <c r="H190" i="28" s="1"/>
  <c r="N195" i="28"/>
  <c r="K195" i="28" s="1"/>
  <c r="I196" i="28"/>
  <c r="B204" i="28"/>
  <c r="H204" i="28"/>
  <c r="J207" i="28"/>
  <c r="J210" i="28"/>
  <c r="O210" i="28"/>
  <c r="F210" i="28" s="1"/>
  <c r="J212" i="28"/>
  <c r="J219" i="28"/>
  <c r="O219" i="28"/>
  <c r="F219" i="28" s="1"/>
  <c r="J221" i="28"/>
  <c r="B223" i="28"/>
  <c r="I223" i="28"/>
  <c r="D229" i="28"/>
  <c r="I229" i="28"/>
  <c r="G240" i="28"/>
  <c r="B251" i="28"/>
  <c r="I251" i="28"/>
  <c r="J257" i="28"/>
  <c r="O257" i="28"/>
  <c r="F257" i="28" s="1"/>
  <c r="B264" i="28"/>
  <c r="N271" i="28"/>
  <c r="H271" i="28" s="1"/>
  <c r="I272" i="28"/>
  <c r="N272" i="28"/>
  <c r="H272" i="28" s="1"/>
  <c r="O282" i="28"/>
  <c r="F282" i="28" s="1"/>
  <c r="J282" i="28"/>
  <c r="I287" i="28"/>
  <c r="B287" i="28"/>
  <c r="O287" i="28"/>
  <c r="F287" i="28" s="1"/>
  <c r="D287" i="28"/>
  <c r="I321" i="28"/>
  <c r="D321" i="28"/>
  <c r="O321" i="28"/>
  <c r="F321" i="28" s="1"/>
  <c r="B321" i="28"/>
  <c r="B336" i="28"/>
  <c r="D336" i="28"/>
  <c r="O336" i="28"/>
  <c r="F336" i="28" s="1"/>
  <c r="J336" i="28"/>
  <c r="D337" i="28"/>
  <c r="J337" i="28"/>
  <c r="N337" i="28"/>
  <c r="H337" i="28" s="1"/>
  <c r="I337" i="28"/>
  <c r="B348" i="28"/>
  <c r="D348" i="28"/>
  <c r="O348" i="28"/>
  <c r="F348" i="28" s="1"/>
  <c r="J348" i="28"/>
  <c r="D349" i="28"/>
  <c r="J349" i="28"/>
  <c r="N349" i="28"/>
  <c r="G349" i="28" s="1"/>
  <c r="I349" i="28"/>
  <c r="D351" i="28"/>
  <c r="J351" i="28"/>
  <c r="N351" i="28"/>
  <c r="G351" i="28" s="1"/>
  <c r="I351" i="28"/>
  <c r="B378" i="28"/>
  <c r="D378" i="28"/>
  <c r="J378" i="28"/>
  <c r="B317" i="28"/>
  <c r="G317" i="28"/>
  <c r="B323" i="28"/>
  <c r="I323" i="28"/>
  <c r="D363" i="28"/>
  <c r="D382" i="28"/>
  <c r="O286" i="28"/>
  <c r="F286" i="28" s="1"/>
  <c r="J289" i="28"/>
  <c r="K331" i="28"/>
  <c r="N334" i="28"/>
  <c r="H334" i="28" s="1"/>
  <c r="N340" i="28"/>
  <c r="G340" i="28" s="1"/>
  <c r="N346" i="28"/>
  <c r="G346" i="28" s="1"/>
  <c r="B284" i="28"/>
  <c r="J285" i="28"/>
  <c r="D292" i="28"/>
  <c r="N298" i="28"/>
  <c r="H298" i="28" s="1"/>
  <c r="G301" i="28"/>
  <c r="B302" i="28"/>
  <c r="B309" i="28"/>
  <c r="O309" i="28"/>
  <c r="F309" i="28" s="1"/>
  <c r="B315" i="28"/>
  <c r="J315" i="28"/>
  <c r="K317" i="28"/>
  <c r="D323" i="28"/>
  <c r="I325" i="28"/>
  <c r="N325" i="28"/>
  <c r="H325" i="28" s="1"/>
  <c r="I326" i="28"/>
  <c r="I327" i="28"/>
  <c r="N327" i="28"/>
  <c r="H327" i="28" s="1"/>
  <c r="I328" i="28"/>
  <c r="I334" i="28"/>
  <c r="D342" i="28"/>
  <c r="J343" i="28"/>
  <c r="I346" i="28"/>
  <c r="D350" i="28"/>
  <c r="D356" i="28"/>
  <c r="J362" i="28"/>
  <c r="O362" i="28"/>
  <c r="F362" i="28" s="1"/>
  <c r="I363" i="28"/>
  <c r="I365" i="28"/>
  <c r="N365" i="28"/>
  <c r="H365" i="28" s="1"/>
  <c r="J369" i="28"/>
  <c r="D373" i="28"/>
  <c r="J374" i="28"/>
  <c r="D376" i="28"/>
  <c r="D379" i="28"/>
  <c r="I382" i="28"/>
  <c r="J384" i="28"/>
  <c r="K385" i="28"/>
  <c r="J386" i="28"/>
  <c r="D390" i="28"/>
  <c r="B391" i="28"/>
  <c r="K391" i="28"/>
  <c r="I3" i="28"/>
  <c r="N3" i="28"/>
  <c r="H3" i="28" s="1"/>
  <c r="D4" i="28"/>
  <c r="I4" i="28"/>
  <c r="I11" i="28"/>
  <c r="D3" i="28"/>
  <c r="J3" i="28"/>
  <c r="O3" i="28"/>
  <c r="F3" i="28" s="1"/>
  <c r="J4" i="28"/>
  <c r="O4" i="28"/>
  <c r="F4" i="28" s="1"/>
  <c r="D11" i="28"/>
  <c r="J11" i="28"/>
  <c r="J12" i="28"/>
  <c r="D19" i="28"/>
  <c r="J19" i="28"/>
  <c r="O19" i="28"/>
  <c r="F19" i="28" s="1"/>
  <c r="J20" i="28"/>
  <c r="D27" i="28"/>
  <c r="J27" i="28"/>
  <c r="O27" i="28"/>
  <c r="F27" i="28" s="1"/>
  <c r="J28" i="28"/>
  <c r="O28" i="28"/>
  <c r="F28" i="28" s="1"/>
  <c r="J38" i="28"/>
  <c r="N43" i="28"/>
  <c r="H43" i="28" s="1"/>
  <c r="N44" i="28"/>
  <c r="G44" i="28" s="1"/>
  <c r="N51" i="28"/>
  <c r="H51" i="28" s="1"/>
  <c r="N56" i="28"/>
  <c r="K56" i="28" s="1"/>
  <c r="N57" i="28"/>
  <c r="G57" i="28" s="1"/>
  <c r="J61" i="28"/>
  <c r="D61" i="28"/>
  <c r="O66" i="28"/>
  <c r="F66" i="28" s="1"/>
  <c r="J66" i="28"/>
  <c r="D66" i="28"/>
  <c r="B66" i="28"/>
  <c r="J70" i="28"/>
  <c r="D70" i="28"/>
  <c r="B70" i="28"/>
  <c r="D12" i="28"/>
  <c r="I12" i="28"/>
  <c r="B4" i="28"/>
  <c r="D9" i="28"/>
  <c r="H14" i="28"/>
  <c r="D17" i="28"/>
  <c r="J17" i="28"/>
  <c r="J18" i="28"/>
  <c r="H22" i="28"/>
  <c r="D25" i="28"/>
  <c r="D35" i="28"/>
  <c r="B36" i="28"/>
  <c r="J36" i="28"/>
  <c r="D38" i="28"/>
  <c r="B43" i="28"/>
  <c r="I44" i="28"/>
  <c r="J45" i="28"/>
  <c r="O45" i="28"/>
  <c r="F45" i="28" s="1"/>
  <c r="K46" i="28"/>
  <c r="H46" i="28"/>
  <c r="B51" i="28"/>
  <c r="J52" i="28"/>
  <c r="O52" i="28"/>
  <c r="F52" i="28" s="1"/>
  <c r="B56" i="28"/>
  <c r="I57" i="28"/>
  <c r="J58" i="28"/>
  <c r="O58" i="28"/>
  <c r="F58" i="28" s="1"/>
  <c r="B61" i="28"/>
  <c r="I61" i="28"/>
  <c r="N66" i="28"/>
  <c r="H66" i="28" s="1"/>
  <c r="I70" i="28"/>
  <c r="H12" i="28"/>
  <c r="J33" i="28"/>
  <c r="D33" i="28"/>
  <c r="D45" i="28"/>
  <c r="D52" i="28"/>
  <c r="D58" i="28"/>
  <c r="K38" i="28"/>
  <c r="H38" i="28"/>
  <c r="O43" i="28"/>
  <c r="F43" i="28" s="1"/>
  <c r="J43" i="28"/>
  <c r="D43" i="28"/>
  <c r="B44" i="28"/>
  <c r="O44" i="28"/>
  <c r="F44" i="28" s="1"/>
  <c r="J44" i="28"/>
  <c r="O51" i="28"/>
  <c r="F51" i="28" s="1"/>
  <c r="J51" i="28"/>
  <c r="D51" i="28"/>
  <c r="O56" i="28"/>
  <c r="F56" i="28" s="1"/>
  <c r="J56" i="28"/>
  <c r="D56" i="28"/>
  <c r="B57" i="28"/>
  <c r="O57" i="28"/>
  <c r="F57" i="28" s="1"/>
  <c r="J57" i="28"/>
  <c r="J74" i="28"/>
  <c r="D74" i="28"/>
  <c r="B74" i="28"/>
  <c r="D65" i="28"/>
  <c r="J65" i="28"/>
  <c r="D69" i="28"/>
  <c r="J69" i="28"/>
  <c r="D73" i="28"/>
  <c r="D77" i="28"/>
  <c r="J77" i="28"/>
  <c r="D81" i="28"/>
  <c r="J81" i="28"/>
  <c r="D85" i="28"/>
  <c r="D91" i="28"/>
  <c r="J91" i="28"/>
  <c r="J92" i="28"/>
  <c r="O92" i="28"/>
  <c r="F92" i="28" s="1"/>
  <c r="B94" i="28"/>
  <c r="D99" i="28"/>
  <c r="J99" i="28"/>
  <c r="J100" i="28"/>
  <c r="O100" i="28"/>
  <c r="F100" i="28" s="1"/>
  <c r="B102" i="28"/>
  <c r="D107" i="28"/>
  <c r="J107" i="28"/>
  <c r="J108" i="28"/>
  <c r="O108" i="28"/>
  <c r="F108" i="28" s="1"/>
  <c r="B110" i="28"/>
  <c r="D115" i="28"/>
  <c r="J115" i="28"/>
  <c r="J116" i="28"/>
  <c r="O116" i="28"/>
  <c r="F116" i="28" s="1"/>
  <c r="B118" i="28"/>
  <c r="D123" i="28"/>
  <c r="J123" i="28"/>
  <c r="J124" i="28"/>
  <c r="O124" i="28"/>
  <c r="F124" i="28" s="1"/>
  <c r="B126" i="28"/>
  <c r="D131" i="28"/>
  <c r="J132" i="28"/>
  <c r="B134" i="28"/>
  <c r="D139" i="28"/>
  <c r="J139" i="28"/>
  <c r="O139" i="28"/>
  <c r="F139" i="28" s="1"/>
  <c r="J140" i="28"/>
  <c r="O140" i="28"/>
  <c r="F140" i="28" s="1"/>
  <c r="B142" i="28"/>
  <c r="D147" i="28"/>
  <c r="J147" i="28"/>
  <c r="O147" i="28"/>
  <c r="F147" i="28" s="1"/>
  <c r="J148" i="28"/>
  <c r="O148" i="28"/>
  <c r="F148" i="28" s="1"/>
  <c r="D155" i="28"/>
  <c r="J155" i="28"/>
  <c r="J156" i="28"/>
  <c r="D163" i="28"/>
  <c r="J163" i="28"/>
  <c r="O163" i="28"/>
  <c r="F163" i="28" s="1"/>
  <c r="J164" i="28"/>
  <c r="O164" i="28"/>
  <c r="F164" i="28" s="1"/>
  <c r="D171" i="28"/>
  <c r="J171" i="28"/>
  <c r="O171" i="28"/>
  <c r="F171" i="28" s="1"/>
  <c r="J172" i="28"/>
  <c r="O172" i="28"/>
  <c r="F172" i="28" s="1"/>
  <c r="J185" i="28"/>
  <c r="O185" i="28"/>
  <c r="F185" i="28" s="1"/>
  <c r="B187" i="28"/>
  <c r="O188" i="28"/>
  <c r="F188" i="28" s="1"/>
  <c r="J188" i="28"/>
  <c r="D189" i="28"/>
  <c r="J189" i="28"/>
  <c r="O189" i="28"/>
  <c r="F189" i="28" s="1"/>
  <c r="J193" i="28"/>
  <c r="D193" i="28"/>
  <c r="D194" i="28"/>
  <c r="J194" i="28"/>
  <c r="D196" i="28"/>
  <c r="J196" i="28"/>
  <c r="B198" i="28"/>
  <c r="D200" i="28"/>
  <c r="J200" i="28"/>
  <c r="J203" i="28"/>
  <c r="D203" i="28"/>
  <c r="D204" i="28"/>
  <c r="I204" i="28"/>
  <c r="J206" i="28"/>
  <c r="B209" i="28"/>
  <c r="D211" i="28"/>
  <c r="J215" i="28"/>
  <c r="D215" i="28"/>
  <c r="B246" i="28"/>
  <c r="O246" i="28"/>
  <c r="F246" i="28" s="1"/>
  <c r="J246" i="28"/>
  <c r="D246" i="28"/>
  <c r="N248" i="28"/>
  <c r="D41" i="28"/>
  <c r="J41" i="28"/>
  <c r="J42" i="28"/>
  <c r="D49" i="28"/>
  <c r="D55" i="28"/>
  <c r="J55" i="28"/>
  <c r="D60" i="28"/>
  <c r="D64" i="28"/>
  <c r="J64" i="28"/>
  <c r="D68" i="28"/>
  <c r="J68" i="28"/>
  <c r="D72" i="28"/>
  <c r="D76" i="28"/>
  <c r="J76" i="28"/>
  <c r="B78" i="28"/>
  <c r="D80" i="28"/>
  <c r="J80" i="28"/>
  <c r="B82" i="28"/>
  <c r="D84" i="28"/>
  <c r="B86" i="28"/>
  <c r="D89" i="28"/>
  <c r="J89" i="28"/>
  <c r="J90" i="28"/>
  <c r="B93" i="28"/>
  <c r="H94" i="28"/>
  <c r="D97" i="28"/>
  <c r="B101" i="28"/>
  <c r="D105" i="28"/>
  <c r="J105" i="28"/>
  <c r="J106" i="28"/>
  <c r="B109" i="28"/>
  <c r="H110" i="28"/>
  <c r="D113" i="28"/>
  <c r="J113" i="28"/>
  <c r="J114" i="28"/>
  <c r="B117" i="28"/>
  <c r="D121" i="28"/>
  <c r="J121" i="28"/>
  <c r="J122" i="28"/>
  <c r="B125" i="28"/>
  <c r="D129" i="28"/>
  <c r="B133" i="28"/>
  <c r="H134" i="28"/>
  <c r="D137" i="28"/>
  <c r="J137" i="28"/>
  <c r="J138" i="28"/>
  <c r="B141" i="28"/>
  <c r="D145" i="28"/>
  <c r="D153" i="28"/>
  <c r="H158" i="28"/>
  <c r="D161" i="28"/>
  <c r="J161" i="28"/>
  <c r="J162" i="28"/>
  <c r="B165" i="28"/>
  <c r="H166" i="28"/>
  <c r="D169" i="28"/>
  <c r="D177" i="28"/>
  <c r="K180" i="28"/>
  <c r="H180" i="28"/>
  <c r="J182" i="28"/>
  <c r="D182" i="28"/>
  <c r="D183" i="28"/>
  <c r="J183" i="28"/>
  <c r="D185" i="28"/>
  <c r="N188" i="28"/>
  <c r="G188" i="28" s="1"/>
  <c r="J190" i="28"/>
  <c r="O190" i="28"/>
  <c r="F190" i="28" s="1"/>
  <c r="B193" i="28"/>
  <c r="I193" i="28"/>
  <c r="J195" i="28"/>
  <c r="O195" i="28"/>
  <c r="F195" i="28" s="1"/>
  <c r="J201" i="28"/>
  <c r="B205" i="28"/>
  <c r="D206" i="28"/>
  <c r="B215" i="28"/>
  <c r="I215" i="28"/>
  <c r="B227" i="28"/>
  <c r="J227" i="28"/>
  <c r="D227" i="28"/>
  <c r="B233" i="28"/>
  <c r="O233" i="28"/>
  <c r="F233" i="28" s="1"/>
  <c r="J233" i="28"/>
  <c r="N246" i="28"/>
  <c r="K246" i="28" s="1"/>
  <c r="H156" i="28"/>
  <c r="O187" i="28"/>
  <c r="F187" i="28" s="1"/>
  <c r="J187" i="28"/>
  <c r="D187" i="28"/>
  <c r="O198" i="28"/>
  <c r="F198" i="28" s="1"/>
  <c r="J198" i="28"/>
  <c r="D198" i="28"/>
  <c r="O209" i="28"/>
  <c r="F209" i="28" s="1"/>
  <c r="J209" i="28"/>
  <c r="D209" i="28"/>
  <c r="I232" i="28"/>
  <c r="D232" i="28"/>
  <c r="O232" i="28"/>
  <c r="F232" i="28" s="1"/>
  <c r="B232" i="28"/>
  <c r="B243" i="28"/>
  <c r="O243" i="28"/>
  <c r="F243" i="28" s="1"/>
  <c r="J243" i="28"/>
  <c r="D243" i="28"/>
  <c r="D78" i="28"/>
  <c r="J78" i="28"/>
  <c r="D82" i="28"/>
  <c r="J82" i="28"/>
  <c r="D86" i="28"/>
  <c r="D93" i="28"/>
  <c r="D101" i="28"/>
  <c r="J101" i="28"/>
  <c r="J102" i="28"/>
  <c r="D109" i="28"/>
  <c r="J109" i="28"/>
  <c r="D117" i="28"/>
  <c r="J117" i="28"/>
  <c r="J118" i="28"/>
  <c r="D125" i="28"/>
  <c r="J125" i="28"/>
  <c r="J126" i="28"/>
  <c r="D133" i="28"/>
  <c r="D141" i="28"/>
  <c r="J141" i="28"/>
  <c r="J142" i="28"/>
  <c r="D165" i="28"/>
  <c r="N198" i="28"/>
  <c r="D205" i="28"/>
  <c r="N209" i="28"/>
  <c r="H209" i="28" s="1"/>
  <c r="J211" i="28"/>
  <c r="O211" i="28"/>
  <c r="F211" i="28" s="1"/>
  <c r="B218" i="28"/>
  <c r="J218" i="28"/>
  <c r="D218" i="28"/>
  <c r="B230" i="28"/>
  <c r="J230" i="28"/>
  <c r="D230" i="28"/>
  <c r="N232" i="28"/>
  <c r="N243" i="28"/>
  <c r="G243" i="28" s="1"/>
  <c r="I248" i="28"/>
  <c r="D248" i="28"/>
  <c r="O248" i="28"/>
  <c r="F248" i="28" s="1"/>
  <c r="B248" i="28"/>
  <c r="B249" i="28"/>
  <c r="J249" i="28"/>
  <c r="B256" i="28"/>
  <c r="O256" i="28"/>
  <c r="F256" i="28" s="1"/>
  <c r="B258" i="28"/>
  <c r="O258" i="28"/>
  <c r="F258" i="28" s="1"/>
  <c r="B268" i="28"/>
  <c r="O268" i="28"/>
  <c r="F268" i="28" s="1"/>
  <c r="J269" i="28"/>
  <c r="O269" i="28"/>
  <c r="F269" i="28" s="1"/>
  <c r="D271" i="28"/>
  <c r="O271" i="28"/>
  <c r="F271" i="28" s="1"/>
  <c r="B278" i="28"/>
  <c r="G278" i="28"/>
  <c r="K278" i="28"/>
  <c r="B280" i="28"/>
  <c r="O280" i="28"/>
  <c r="F280" i="28" s="1"/>
  <c r="J281" i="28"/>
  <c r="O281" i="28"/>
  <c r="F281" i="28" s="1"/>
  <c r="B290" i="28"/>
  <c r="K291" i="28"/>
  <c r="B298" i="28"/>
  <c r="O298" i="28"/>
  <c r="F298" i="28" s="1"/>
  <c r="I302" i="28"/>
  <c r="D302" i="28"/>
  <c r="D303" i="28"/>
  <c r="K303" i="28"/>
  <c r="K304" i="28"/>
  <c r="I310" i="28"/>
  <c r="D310" i="28"/>
  <c r="O310" i="28"/>
  <c r="F310" i="28" s="1"/>
  <c r="B310" i="28"/>
  <c r="H312" i="28"/>
  <c r="K312" i="28"/>
  <c r="G312" i="28"/>
  <c r="H318" i="28"/>
  <c r="K318" i="28"/>
  <c r="G318" i="28"/>
  <c r="I318" i="28"/>
  <c r="D318" i="28"/>
  <c r="B318" i="28"/>
  <c r="H319" i="28"/>
  <c r="K319" i="28"/>
  <c r="I319" i="28"/>
  <c r="B319" i="28"/>
  <c r="I332" i="28"/>
  <c r="D332" i="28"/>
  <c r="B332" i="28"/>
  <c r="O332" i="28"/>
  <c r="F332" i="28" s="1"/>
  <c r="N333" i="28"/>
  <c r="B352" i="28"/>
  <c r="D352" i="28"/>
  <c r="O352" i="28"/>
  <c r="F352" i="28" s="1"/>
  <c r="J352" i="28"/>
  <c r="O353" i="28"/>
  <c r="F353" i="28" s="1"/>
  <c r="B353" i="28"/>
  <c r="D353" i="28"/>
  <c r="J353" i="28"/>
  <c r="N353" i="28"/>
  <c r="I353" i="28"/>
  <c r="B366" i="28"/>
  <c r="D366" i="28"/>
  <c r="O366" i="28"/>
  <c r="F366" i="28" s="1"/>
  <c r="J366" i="28"/>
  <c r="O367" i="28"/>
  <c r="F367" i="28" s="1"/>
  <c r="B367" i="28"/>
  <c r="D367" i="28"/>
  <c r="J367" i="28"/>
  <c r="N367" i="28"/>
  <c r="I367" i="28"/>
  <c r="B371" i="28"/>
  <c r="D371" i="28"/>
  <c r="J371" i="28"/>
  <c r="B375" i="28"/>
  <c r="D375" i="28"/>
  <c r="J375" i="28"/>
  <c r="J216" i="28"/>
  <c r="J217" i="28"/>
  <c r="D223" i="28"/>
  <c r="D226" i="28"/>
  <c r="G228" i="28"/>
  <c r="K228" i="28"/>
  <c r="J229" i="28"/>
  <c r="D236" i="28"/>
  <c r="D239" i="28"/>
  <c r="D242" i="28"/>
  <c r="B244" i="28"/>
  <c r="J245" i="28"/>
  <c r="O245" i="28"/>
  <c r="F245" i="28" s="1"/>
  <c r="D251" i="28"/>
  <c r="D253" i="28"/>
  <c r="D255" i="28"/>
  <c r="B259" i="28"/>
  <c r="D261" i="28"/>
  <c r="J261" i="28"/>
  <c r="D263" i="28"/>
  <c r="D266" i="28"/>
  <c r="B270" i="28"/>
  <c r="B272" i="28"/>
  <c r="J273" i="28"/>
  <c r="O273" i="28"/>
  <c r="F273" i="28" s="1"/>
  <c r="D276" i="28"/>
  <c r="G277" i="28"/>
  <c r="B279" i="28"/>
  <c r="B282" i="28"/>
  <c r="O283" i="28"/>
  <c r="F283" i="28" s="1"/>
  <c r="D286" i="28"/>
  <c r="D288" i="28"/>
  <c r="B291" i="28"/>
  <c r="J293" i="28"/>
  <c r="D295" i="28"/>
  <c r="D297" i="28"/>
  <c r="B299" i="28"/>
  <c r="I300" i="28"/>
  <c r="N300" i="28"/>
  <c r="K302" i="28"/>
  <c r="B304" i="28"/>
  <c r="G304" i="28"/>
  <c r="N310" i="28"/>
  <c r="J318" i="28"/>
  <c r="J319" i="28"/>
  <c r="N332" i="28"/>
  <c r="B344" i="28"/>
  <c r="D344" i="28"/>
  <c r="O344" i="28"/>
  <c r="F344" i="28" s="1"/>
  <c r="J344" i="28"/>
  <c r="O345" i="28"/>
  <c r="F345" i="28" s="1"/>
  <c r="B345" i="28"/>
  <c r="D345" i="28"/>
  <c r="J345" i="28"/>
  <c r="N345" i="28"/>
  <c r="I345" i="28"/>
  <c r="N352" i="28"/>
  <c r="N366" i="28"/>
  <c r="H366" i="28" s="1"/>
  <c r="I371" i="28"/>
  <c r="I375" i="28"/>
  <c r="D256" i="28"/>
  <c r="D258" i="28"/>
  <c r="D268" i="28"/>
  <c r="B271" i="28"/>
  <c r="D278" i="28"/>
  <c r="D280" i="28"/>
  <c r="D290" i="28"/>
  <c r="D298" i="28"/>
  <c r="D300" i="28"/>
  <c r="J300" i="28"/>
  <c r="B303" i="28"/>
  <c r="H305" i="28"/>
  <c r="K305" i="28"/>
  <c r="J310" i="28"/>
  <c r="J332" i="28"/>
  <c r="B340" i="28"/>
  <c r="D340" i="28"/>
  <c r="O340" i="28"/>
  <c r="F340" i="28" s="1"/>
  <c r="J340" i="28"/>
  <c r="N344" i="28"/>
  <c r="H344" i="28" s="1"/>
  <c r="I352" i="28"/>
  <c r="B358" i="28"/>
  <c r="D358" i="28"/>
  <c r="O358" i="28"/>
  <c r="F358" i="28" s="1"/>
  <c r="J358" i="28"/>
  <c r="O359" i="28"/>
  <c r="F359" i="28" s="1"/>
  <c r="B359" i="28"/>
  <c r="D359" i="28"/>
  <c r="J359" i="28"/>
  <c r="N359" i="28"/>
  <c r="I359" i="28"/>
  <c r="I366" i="28"/>
  <c r="I312" i="28"/>
  <c r="D312" i="28"/>
  <c r="O312" i="28"/>
  <c r="F312" i="28" s="1"/>
  <c r="B312" i="28"/>
  <c r="I333" i="28"/>
  <c r="B333" i="28"/>
  <c r="O333" i="28"/>
  <c r="F333" i="28" s="1"/>
  <c r="K377" i="28"/>
  <c r="G377" i="28"/>
  <c r="H377" i="28"/>
  <c r="B377" i="28"/>
  <c r="I377" i="28"/>
  <c r="D377" i="28"/>
  <c r="J377" i="28"/>
  <c r="I324" i="28"/>
  <c r="D324" i="28"/>
  <c r="D338" i="28"/>
  <c r="K341" i="28"/>
  <c r="G341" i="28"/>
  <c r="H341" i="28"/>
  <c r="O347" i="28"/>
  <c r="F347" i="28" s="1"/>
  <c r="B347" i="28"/>
  <c r="O361" i="28"/>
  <c r="F361" i="28" s="1"/>
  <c r="B361" i="28"/>
  <c r="B380" i="28"/>
  <c r="J380" i="28"/>
  <c r="D380" i="28"/>
  <c r="H381" i="28"/>
  <c r="K381" i="28"/>
  <c r="G381" i="28"/>
  <c r="I381" i="28"/>
  <c r="B381" i="28"/>
  <c r="B388" i="28"/>
  <c r="J388" i="28"/>
  <c r="D388" i="28"/>
  <c r="H389" i="28"/>
  <c r="K389" i="28"/>
  <c r="G389" i="28"/>
  <c r="I389" i="28"/>
  <c r="B389" i="28"/>
  <c r="D307" i="28"/>
  <c r="D309" i="28"/>
  <c r="B311" i="28"/>
  <c r="B313" i="28"/>
  <c r="K315" i="28"/>
  <c r="D317" i="28"/>
  <c r="B320" i="28"/>
  <c r="D322" i="28"/>
  <c r="O324" i="28"/>
  <c r="F324" i="28" s="1"/>
  <c r="O325" i="28"/>
  <c r="F325" i="28" s="1"/>
  <c r="O326" i="28"/>
  <c r="F326" i="28" s="1"/>
  <c r="B326" i="28"/>
  <c r="D327" i="28"/>
  <c r="O328" i="28"/>
  <c r="F328" i="28" s="1"/>
  <c r="B328" i="28"/>
  <c r="I330" i="28"/>
  <c r="D330" i="28"/>
  <c r="J334" i="28"/>
  <c r="O334" i="28"/>
  <c r="F334" i="28" s="1"/>
  <c r="K335" i="28"/>
  <c r="O337" i="28"/>
  <c r="F337" i="28" s="1"/>
  <c r="B337" i="28"/>
  <c r="J341" i="28"/>
  <c r="J346" i="28"/>
  <c r="O346" i="28"/>
  <c r="F346" i="28" s="1"/>
  <c r="I347" i="28"/>
  <c r="N347" i="28"/>
  <c r="O349" i="28"/>
  <c r="F349" i="28" s="1"/>
  <c r="B349" i="28"/>
  <c r="J354" i="28"/>
  <c r="K355" i="28"/>
  <c r="G355" i="28"/>
  <c r="H355" i="28"/>
  <c r="J360" i="28"/>
  <c r="O360" i="28"/>
  <c r="F360" i="28" s="1"/>
  <c r="I361" i="28"/>
  <c r="N361" i="28"/>
  <c r="O363" i="28"/>
  <c r="F363" i="28" s="1"/>
  <c r="B363" i="28"/>
  <c r="J368" i="28"/>
  <c r="J372" i="28"/>
  <c r="I380" i="28"/>
  <c r="J381" i="28"/>
  <c r="I388" i="28"/>
  <c r="J389" i="28"/>
  <c r="O339" i="28"/>
  <c r="F339" i="28" s="1"/>
  <c r="B339" i="28"/>
  <c r="D341" i="28"/>
  <c r="K343" i="28"/>
  <c r="G343" i="28"/>
  <c r="H343" i="28"/>
  <c r="D346" i="28"/>
  <c r="O351" i="28"/>
  <c r="F351" i="28" s="1"/>
  <c r="B351" i="28"/>
  <c r="D354" i="28"/>
  <c r="O357" i="28"/>
  <c r="F357" i="28" s="1"/>
  <c r="B357" i="28"/>
  <c r="D360" i="28"/>
  <c r="J361" i="28"/>
  <c r="O365" i="28"/>
  <c r="F365" i="28" s="1"/>
  <c r="B365" i="28"/>
  <c r="D368" i="28"/>
  <c r="D372" i="28"/>
  <c r="I379" i="28"/>
  <c r="J382" i="28"/>
  <c r="K383" i="28"/>
  <c r="I387" i="28"/>
  <c r="G391" i="28"/>
  <c r="G379" i="28"/>
  <c r="D386" i="28"/>
  <c r="G387" i="28"/>
  <c r="D391" i="28"/>
  <c r="AL277" i="8"/>
  <c r="AL380" i="8"/>
  <c r="AL444" i="8"/>
  <c r="U443" i="8" s="1"/>
  <c r="AL448" i="8"/>
  <c r="AB447" i="8" s="1"/>
  <c r="AL452" i="8"/>
  <c r="AL460" i="8"/>
  <c r="L459" i="8" s="1"/>
  <c r="AL225" i="24"/>
  <c r="AL254" i="8"/>
  <c r="AD253" i="8" s="1"/>
  <c r="AL260" i="8"/>
  <c r="W259" i="8" s="1"/>
  <c r="AL268" i="8"/>
  <c r="AG267" i="8" s="1"/>
  <c r="AL278" i="8"/>
  <c r="S277" i="8" s="1"/>
  <c r="AL280" i="8"/>
  <c r="AF279" i="8" s="1"/>
  <c r="AL285" i="8"/>
  <c r="S284" i="8" s="1"/>
  <c r="AL379" i="8"/>
  <c r="AG378" i="8" s="1"/>
  <c r="AL386" i="8"/>
  <c r="AL390" i="8"/>
  <c r="AH389" i="8" s="1"/>
  <c r="AL402" i="8"/>
  <c r="AL406" i="8"/>
  <c r="AE405" i="8" s="1"/>
  <c r="AL410" i="8"/>
  <c r="AH409" i="8" s="1"/>
  <c r="AL412" i="8"/>
  <c r="AL478" i="8"/>
  <c r="AL78" i="24"/>
  <c r="AL158" i="24"/>
  <c r="J157" i="24" s="1"/>
  <c r="AL322" i="24"/>
  <c r="W321" i="24" s="1"/>
  <c r="AL338" i="24"/>
  <c r="X337" i="24" s="1"/>
  <c r="AL362" i="24"/>
  <c r="J361" i="24" s="1"/>
  <c r="AL372" i="24"/>
  <c r="AL380" i="24"/>
  <c r="AG379" i="24" s="1"/>
  <c r="AL398" i="24"/>
  <c r="AC397" i="24" s="1"/>
  <c r="AL400" i="24"/>
  <c r="AL406" i="24"/>
  <c r="AB405" i="24" s="1"/>
  <c r="AL416" i="24"/>
  <c r="AE415" i="24" s="1"/>
  <c r="AL432" i="24"/>
  <c r="AL434" i="24"/>
  <c r="Q433" i="24" s="1"/>
  <c r="AL438" i="24"/>
  <c r="AL448" i="24"/>
  <c r="AH447" i="24" s="1"/>
  <c r="AL496" i="24"/>
  <c r="AL500" i="24"/>
  <c r="AG499" i="24" s="1"/>
  <c r="H155" i="28"/>
  <c r="K155" i="28"/>
  <c r="G155" i="28"/>
  <c r="H206" i="28"/>
  <c r="K206" i="28"/>
  <c r="G206" i="28"/>
  <c r="G9" i="28"/>
  <c r="K9" i="28"/>
  <c r="G11" i="28"/>
  <c r="K11" i="28"/>
  <c r="G13" i="28"/>
  <c r="K13" i="28"/>
  <c r="G21" i="28"/>
  <c r="K21" i="28"/>
  <c r="G23" i="28"/>
  <c r="K23" i="28"/>
  <c r="G25" i="28"/>
  <c r="K25" i="28"/>
  <c r="G33" i="28"/>
  <c r="K33" i="28"/>
  <c r="G35" i="28"/>
  <c r="K35" i="28"/>
  <c r="G37" i="28"/>
  <c r="K37" i="28"/>
  <c r="G47" i="28"/>
  <c r="K47" i="28"/>
  <c r="G49" i="28"/>
  <c r="K49" i="28"/>
  <c r="H97" i="28"/>
  <c r="K97" i="28"/>
  <c r="G97" i="28"/>
  <c r="H129" i="28"/>
  <c r="K129" i="28"/>
  <c r="G129" i="28"/>
  <c r="H145" i="28"/>
  <c r="K145" i="28"/>
  <c r="G145" i="28"/>
  <c r="H153" i="28"/>
  <c r="K153" i="28"/>
  <c r="G153" i="28"/>
  <c r="H169" i="28"/>
  <c r="K169" i="28"/>
  <c r="G169" i="28"/>
  <c r="H177" i="28"/>
  <c r="K177" i="28"/>
  <c r="G177" i="28"/>
  <c r="H194" i="28"/>
  <c r="K194" i="28"/>
  <c r="G194" i="28"/>
  <c r="K199" i="28"/>
  <c r="G199" i="28"/>
  <c r="H199" i="28"/>
  <c r="H218" i="28"/>
  <c r="K218" i="28"/>
  <c r="G218" i="28"/>
  <c r="K227" i="28"/>
  <c r="G227" i="28"/>
  <c r="H227" i="28"/>
  <c r="H230" i="28"/>
  <c r="K230" i="28"/>
  <c r="G230" i="28"/>
  <c r="H131" i="28"/>
  <c r="K131" i="28"/>
  <c r="G131" i="28"/>
  <c r="H179" i="28"/>
  <c r="K179" i="28"/>
  <c r="G179" i="28"/>
  <c r="K59" i="28"/>
  <c r="G59" i="28"/>
  <c r="K60" i="28"/>
  <c r="G60" i="28"/>
  <c r="K61" i="28"/>
  <c r="G61" i="28"/>
  <c r="K62" i="28"/>
  <c r="G62" i="28"/>
  <c r="K73" i="28"/>
  <c r="G73" i="28"/>
  <c r="K74" i="28"/>
  <c r="G74" i="28"/>
  <c r="K78" i="28"/>
  <c r="G78" i="28"/>
  <c r="K85" i="28"/>
  <c r="G85" i="28"/>
  <c r="K86" i="28"/>
  <c r="G86" i="28"/>
  <c r="H95" i="28"/>
  <c r="K95" i="28"/>
  <c r="G95" i="28"/>
  <c r="H167" i="28"/>
  <c r="K167" i="28"/>
  <c r="G167" i="28"/>
  <c r="H182" i="28"/>
  <c r="K182" i="28"/>
  <c r="G182" i="28"/>
  <c r="K203" i="28"/>
  <c r="G203" i="28"/>
  <c r="H203" i="28"/>
  <c r="K215" i="28"/>
  <c r="G215" i="28"/>
  <c r="H215" i="28"/>
  <c r="K223" i="28"/>
  <c r="G223" i="28"/>
  <c r="H223" i="28"/>
  <c r="H226" i="28"/>
  <c r="K226" i="28"/>
  <c r="G226" i="28"/>
  <c r="K239" i="28"/>
  <c r="G239" i="28"/>
  <c r="H239" i="28"/>
  <c r="H242" i="28"/>
  <c r="K242" i="28"/>
  <c r="G242" i="28"/>
  <c r="G115" i="28"/>
  <c r="K247" i="28"/>
  <c r="G247" i="28"/>
  <c r="H247" i="28"/>
  <c r="G8" i="28"/>
  <c r="G10" i="28"/>
  <c r="G12" i="28"/>
  <c r="G14" i="28"/>
  <c r="G22" i="28"/>
  <c r="G24" i="28"/>
  <c r="G26" i="28"/>
  <c r="G34" i="28"/>
  <c r="G36" i="28"/>
  <c r="G38" i="28"/>
  <c r="G46" i="28"/>
  <c r="G48" i="28"/>
  <c r="G50" i="28"/>
  <c r="H93" i="28"/>
  <c r="K93" i="28"/>
  <c r="G93" i="28"/>
  <c r="H133" i="28"/>
  <c r="K133" i="28"/>
  <c r="G133" i="28"/>
  <c r="H157" i="28"/>
  <c r="K157" i="28"/>
  <c r="G157" i="28"/>
  <c r="H202" i="28"/>
  <c r="K202" i="28"/>
  <c r="G202" i="28"/>
  <c r="H238" i="28"/>
  <c r="K238" i="28"/>
  <c r="G238" i="28"/>
  <c r="H342" i="28"/>
  <c r="K342" i="28"/>
  <c r="G342" i="28"/>
  <c r="H354" i="28"/>
  <c r="K354" i="28"/>
  <c r="G354" i="28"/>
  <c r="G368" i="28"/>
  <c r="H376" i="28"/>
  <c r="K376" i="28"/>
  <c r="G376" i="28"/>
  <c r="H378" i="28"/>
  <c r="K378" i="28"/>
  <c r="G378" i="28"/>
  <c r="H380" i="28"/>
  <c r="K380" i="28"/>
  <c r="G380" i="28"/>
  <c r="H382" i="28"/>
  <c r="K382" i="28"/>
  <c r="G382" i="28"/>
  <c r="H384" i="28"/>
  <c r="K384" i="28"/>
  <c r="G384" i="28"/>
  <c r="H386" i="28"/>
  <c r="K386" i="28"/>
  <c r="G386" i="28"/>
  <c r="H388" i="28"/>
  <c r="K388" i="28"/>
  <c r="G388" i="28"/>
  <c r="H390" i="28"/>
  <c r="K390" i="28"/>
  <c r="G390" i="28"/>
  <c r="K181" i="28"/>
  <c r="G181" i="28"/>
  <c r="K189" i="28"/>
  <c r="G189" i="28"/>
  <c r="K193" i="28"/>
  <c r="G193" i="28"/>
  <c r="K201" i="28"/>
  <c r="G201" i="28"/>
  <c r="K205" i="28"/>
  <c r="G205" i="28"/>
  <c r="K217" i="28"/>
  <c r="G217" i="28"/>
  <c r="K225" i="28"/>
  <c r="G225" i="28"/>
  <c r="K229" i="28"/>
  <c r="G229" i="28"/>
  <c r="K237" i="28"/>
  <c r="G237" i="28"/>
  <c r="K241" i="28"/>
  <c r="G241" i="28"/>
  <c r="G94" i="28"/>
  <c r="G96" i="28"/>
  <c r="G98" i="28"/>
  <c r="G106" i="28"/>
  <c r="G110" i="28"/>
  <c r="G128" i="28"/>
  <c r="G130" i="28"/>
  <c r="G132" i="28"/>
  <c r="G134" i="28"/>
  <c r="G146" i="28"/>
  <c r="G154" i="28"/>
  <c r="G156" i="28"/>
  <c r="G158" i="28"/>
  <c r="G166" i="28"/>
  <c r="G168" i="28"/>
  <c r="G170" i="28"/>
  <c r="G176" i="28"/>
  <c r="G178" i="28"/>
  <c r="G180" i="28"/>
  <c r="G192" i="28"/>
  <c r="G200" i="28"/>
  <c r="G204" i="28"/>
  <c r="G216" i="28"/>
  <c r="K253" i="28"/>
  <c r="G253" i="28"/>
  <c r="H253" i="28"/>
  <c r="G283" i="28"/>
  <c r="G291" i="28"/>
  <c r="G303" i="28"/>
  <c r="G311" i="28"/>
  <c r="G315" i="28"/>
  <c r="G319" i="28"/>
  <c r="G331" i="28"/>
  <c r="K265" i="28"/>
  <c r="K277" i="28"/>
  <c r="AL335" i="8"/>
  <c r="AB334" i="8" s="1"/>
  <c r="AL339" i="8"/>
  <c r="V338" i="8" s="1"/>
  <c r="AL341" i="8"/>
  <c r="L340" i="8" s="1"/>
  <c r="AL343" i="8"/>
  <c r="V342" i="8" s="1"/>
  <c r="AL345" i="8"/>
  <c r="S344" i="8" s="1"/>
  <c r="AL347" i="8"/>
  <c r="AL349" i="8"/>
  <c r="AC348" i="8" s="1"/>
  <c r="AL429" i="8"/>
  <c r="AL433" i="8"/>
  <c r="AL437" i="8"/>
  <c r="AL441" i="8"/>
  <c r="Y440" i="8" s="1"/>
  <c r="AL486" i="8"/>
  <c r="AL488" i="8"/>
  <c r="U487" i="8" s="1"/>
  <c r="AL492" i="8"/>
  <c r="AL305" i="24"/>
  <c r="Q304" i="24" s="1"/>
  <c r="AL392" i="24"/>
  <c r="AL394" i="24"/>
  <c r="AB393" i="24" s="1"/>
  <c r="AL394" i="8"/>
  <c r="AL396" i="8"/>
  <c r="S395" i="8" s="1"/>
  <c r="AL418" i="8"/>
  <c r="AL422" i="8"/>
  <c r="AL426" i="8"/>
  <c r="AB425" i="8" s="1"/>
  <c r="AL428" i="8"/>
  <c r="AL430" i="8"/>
  <c r="AL432" i="8"/>
  <c r="V431" i="8" s="1"/>
  <c r="AL434" i="8"/>
  <c r="Q433" i="8" s="1"/>
  <c r="AL468" i="8"/>
  <c r="AL470" i="8"/>
  <c r="AG469" i="8" s="1"/>
  <c r="AL472" i="8"/>
  <c r="AL272" i="24"/>
  <c r="T271" i="24" s="1"/>
  <c r="AL274" i="24"/>
  <c r="AC273" i="24" s="1"/>
  <c r="AL276" i="24"/>
  <c r="AL278" i="24"/>
  <c r="AG277" i="24" s="1"/>
  <c r="AL280" i="24"/>
  <c r="AL282" i="24"/>
  <c r="L281" i="24" s="1"/>
  <c r="AL284" i="24"/>
  <c r="AG283" i="24" s="1"/>
  <c r="AL286" i="24"/>
  <c r="AL288" i="24"/>
  <c r="AL290" i="24"/>
  <c r="L289" i="24" s="1"/>
  <c r="AL292" i="24"/>
  <c r="AL294" i="24"/>
  <c r="AG293" i="24" s="1"/>
  <c r="AL296" i="24"/>
  <c r="AL298" i="24"/>
  <c r="AC297" i="24" s="1"/>
  <c r="AL300" i="24"/>
  <c r="AL302" i="24"/>
  <c r="AG301" i="24" s="1"/>
  <c r="AL308" i="24"/>
  <c r="U307" i="24" s="1"/>
  <c r="AL323" i="24"/>
  <c r="Y322" i="24" s="1"/>
  <c r="AL325" i="24"/>
  <c r="AL329" i="24"/>
  <c r="AH328" i="24" s="1"/>
  <c r="AL335" i="24"/>
  <c r="AD334" i="24" s="1"/>
  <c r="AL337" i="24"/>
  <c r="L336" i="24" s="1"/>
  <c r="AL369" i="24"/>
  <c r="W368" i="24" s="1"/>
  <c r="AL395" i="24"/>
  <c r="AL410" i="24"/>
  <c r="AL414" i="24"/>
  <c r="Q413" i="24" s="1"/>
  <c r="AL476" i="24"/>
  <c r="AL478" i="24"/>
  <c r="AF477" i="24" s="1"/>
  <c r="AL486" i="24"/>
  <c r="AL492" i="24"/>
  <c r="K491" i="24" s="1"/>
  <c r="AL261" i="8"/>
  <c r="Z260" i="8" s="1"/>
  <c r="AL263" i="8"/>
  <c r="AL267" i="8"/>
  <c r="AA266" i="8" s="1"/>
  <c r="AL387" i="8"/>
  <c r="S386" i="8" s="1"/>
  <c r="AL389" i="8"/>
  <c r="AL391" i="8"/>
  <c r="AL419" i="8"/>
  <c r="AL421" i="8"/>
  <c r="AB420" i="8" s="1"/>
  <c r="AL423" i="8"/>
  <c r="AL454" i="8"/>
  <c r="AL461" i="8"/>
  <c r="AL10" i="24"/>
  <c r="Z9" i="24" s="1"/>
  <c r="AL12" i="24"/>
  <c r="AL14" i="24"/>
  <c r="AL16" i="24"/>
  <c r="AD15" i="24" s="1"/>
  <c r="AL18" i="24"/>
  <c r="AL20" i="24"/>
  <c r="AL22" i="24"/>
  <c r="X21" i="24" s="1"/>
  <c r="AL24" i="24"/>
  <c r="AL26" i="24"/>
  <c r="P25" i="24" s="1"/>
  <c r="AL28" i="24"/>
  <c r="W27" i="24" s="1"/>
  <c r="AL30" i="24"/>
  <c r="AL32" i="24"/>
  <c r="AD31" i="24" s="1"/>
  <c r="AL34" i="24"/>
  <c r="K33" i="24" s="1"/>
  <c r="AL36" i="24"/>
  <c r="AL38" i="24"/>
  <c r="AA37" i="24" s="1"/>
  <c r="AL40" i="24"/>
  <c r="AL42" i="24"/>
  <c r="X41" i="24" s="1"/>
  <c r="AL44" i="24"/>
  <c r="AH43" i="24" s="1"/>
  <c r="AL46" i="24"/>
  <c r="AL48" i="24"/>
  <c r="Y47" i="24" s="1"/>
  <c r="AL77" i="24"/>
  <c r="R76" i="24" s="1"/>
  <c r="AL81" i="24"/>
  <c r="W80" i="24" s="1"/>
  <c r="AL83" i="24"/>
  <c r="AL85" i="24"/>
  <c r="AL87" i="24"/>
  <c r="Z86" i="24" s="1"/>
  <c r="AL89" i="24"/>
  <c r="AL91" i="24"/>
  <c r="V90" i="24" s="1"/>
  <c r="AL93" i="24"/>
  <c r="AH92" i="24" s="1"/>
  <c r="AL95" i="24"/>
  <c r="AB94" i="24" s="1"/>
  <c r="AL97" i="24"/>
  <c r="AD96" i="24" s="1"/>
  <c r="AL99" i="24"/>
  <c r="AL101" i="24"/>
  <c r="AL103" i="24"/>
  <c r="AD102" i="24" s="1"/>
  <c r="AL105" i="24"/>
  <c r="AL107" i="24"/>
  <c r="AL109" i="24"/>
  <c r="AL111" i="24"/>
  <c r="AB110" i="24" s="1"/>
  <c r="AL113" i="24"/>
  <c r="AD112" i="24" s="1"/>
  <c r="AL115" i="24"/>
  <c r="AL117" i="24"/>
  <c r="AL119" i="24"/>
  <c r="Q118" i="24" s="1"/>
  <c r="AL121" i="24"/>
  <c r="AL123" i="24"/>
  <c r="AL125" i="24"/>
  <c r="AL127" i="24"/>
  <c r="N126" i="24" s="1"/>
  <c r="AL129" i="24"/>
  <c r="AD128" i="24" s="1"/>
  <c r="AL131" i="24"/>
  <c r="AL133" i="24"/>
  <c r="AL135" i="24"/>
  <c r="Q134" i="24" s="1"/>
  <c r="AL137" i="24"/>
  <c r="AL139" i="24"/>
  <c r="AL141" i="24"/>
  <c r="AL143" i="24"/>
  <c r="AL145" i="24"/>
  <c r="AD144" i="24" s="1"/>
  <c r="AL147" i="24"/>
  <c r="AL149" i="24"/>
  <c r="AL151" i="24"/>
  <c r="Z150" i="24" s="1"/>
  <c r="AL155" i="24"/>
  <c r="L154" i="24" s="1"/>
  <c r="AL425" i="24"/>
  <c r="U424" i="24" s="1"/>
  <c r="AL429" i="24"/>
  <c r="AC428" i="24" s="1"/>
  <c r="AL241" i="8"/>
  <c r="J240" i="8" s="1"/>
  <c r="AL351" i="8"/>
  <c r="AL355" i="8"/>
  <c r="Y354" i="8" s="1"/>
  <c r="AL357" i="8"/>
  <c r="V356" i="8" s="1"/>
  <c r="AL361" i="8"/>
  <c r="AL365" i="8"/>
  <c r="J364" i="8" s="1"/>
  <c r="AL369" i="8"/>
  <c r="L368" i="8" s="1"/>
  <c r="AL373" i="8"/>
  <c r="AF372" i="8" s="1"/>
  <c r="AL377" i="8"/>
  <c r="W376" i="8" s="1"/>
  <c r="AL382" i="8"/>
  <c r="AL384" i="8"/>
  <c r="AL393" i="8"/>
  <c r="J392" i="8" s="1"/>
  <c r="AL398" i="8"/>
  <c r="AL400" i="8"/>
  <c r="AL409" i="8"/>
  <c r="AL414" i="8"/>
  <c r="AL416" i="8"/>
  <c r="AG415" i="8" s="1"/>
  <c r="AL425" i="8"/>
  <c r="AH424" i="8" s="1"/>
  <c r="AL436" i="8"/>
  <c r="AL438" i="8"/>
  <c r="AL440" i="8"/>
  <c r="Q439" i="8" s="1"/>
  <c r="AL442" i="8"/>
  <c r="AL451" i="8"/>
  <c r="AL456" i="8"/>
  <c r="S455" i="8" s="1"/>
  <c r="AL458" i="8"/>
  <c r="AL465" i="8"/>
  <c r="S464" i="8" s="1"/>
  <c r="AL474" i="8"/>
  <c r="R473" i="8" s="1"/>
  <c r="AL476" i="8"/>
  <c r="S475" i="8" s="1"/>
  <c r="AL495" i="8"/>
  <c r="AL237" i="8"/>
  <c r="AH236" i="8" s="1"/>
  <c r="AL245" i="8"/>
  <c r="AL247" i="8"/>
  <c r="Z246" i="8" s="1"/>
  <c r="AL249" i="8"/>
  <c r="K248" i="8" s="1"/>
  <c r="AL253" i="8"/>
  <c r="AL255" i="8"/>
  <c r="Q254" i="8" s="1"/>
  <c r="AL257" i="8"/>
  <c r="AL262" i="8"/>
  <c r="AL269" i="8"/>
  <c r="AL273" i="8"/>
  <c r="Y272" i="8" s="1"/>
  <c r="AL293" i="8"/>
  <c r="J292" i="8" s="1"/>
  <c r="AL297" i="8"/>
  <c r="AL310" i="8"/>
  <c r="AL312" i="8"/>
  <c r="N311" i="8" s="1"/>
  <c r="AL315" i="8"/>
  <c r="AH314" i="8" s="1"/>
  <c r="AL324" i="8"/>
  <c r="AG323" i="8" s="1"/>
  <c r="AL331" i="8"/>
  <c r="N330" i="8" s="1"/>
  <c r="AL336" i="8"/>
  <c r="S335" i="8" s="1"/>
  <c r="AL338" i="8"/>
  <c r="AL342" i="8"/>
  <c r="AL346" i="8"/>
  <c r="AL388" i="8"/>
  <c r="AC387" i="8" s="1"/>
  <c r="AL397" i="8"/>
  <c r="Y396" i="8" s="1"/>
  <c r="AL404" i="8"/>
  <c r="S403" i="8" s="1"/>
  <c r="AL413" i="8"/>
  <c r="AL420" i="8"/>
  <c r="V419" i="8" s="1"/>
  <c r="AL431" i="8"/>
  <c r="Y430" i="8" s="1"/>
  <c r="AL446" i="8"/>
  <c r="AL455" i="8"/>
  <c r="AL462" i="8"/>
  <c r="AL469" i="8"/>
  <c r="K468" i="8" s="1"/>
  <c r="AL230" i="8"/>
  <c r="Z229" i="8" s="1"/>
  <c r="AL236" i="8"/>
  <c r="AL238" i="8"/>
  <c r="K237" i="8" s="1"/>
  <c r="AL259" i="8"/>
  <c r="AG258" i="8" s="1"/>
  <c r="AL264" i="8"/>
  <c r="W263" i="8" s="1"/>
  <c r="AL279" i="8"/>
  <c r="AL281" i="8"/>
  <c r="N280" i="8" s="1"/>
  <c r="AL299" i="8"/>
  <c r="Z298" i="8" s="1"/>
  <c r="AL305" i="8"/>
  <c r="AL307" i="8"/>
  <c r="AE306" i="8" s="1"/>
  <c r="AL317" i="8"/>
  <c r="AL321" i="8"/>
  <c r="S320" i="8" s="1"/>
  <c r="AL323" i="8"/>
  <c r="AL328" i="8"/>
  <c r="AL350" i="8"/>
  <c r="W349" i="8" s="1"/>
  <c r="AL354" i="8"/>
  <c r="AL360" i="8"/>
  <c r="Y359" i="8" s="1"/>
  <c r="AL364" i="8"/>
  <c r="N363" i="8" s="1"/>
  <c r="AL368" i="8"/>
  <c r="Z367" i="8" s="1"/>
  <c r="AL376" i="8"/>
  <c r="AL392" i="8"/>
  <c r="Y391" i="8" s="1"/>
  <c r="AL401" i="8"/>
  <c r="AB400" i="8" s="1"/>
  <c r="AL408" i="8"/>
  <c r="U407" i="8" s="1"/>
  <c r="AL417" i="8"/>
  <c r="AL424" i="8"/>
  <c r="S423" i="8" s="1"/>
  <c r="AL435" i="8"/>
  <c r="AL439" i="8"/>
  <c r="AL443" i="8"/>
  <c r="Q442" i="8" s="1"/>
  <c r="AL450" i="8"/>
  <c r="AL459" i="8"/>
  <c r="AL466" i="8"/>
  <c r="AA465" i="8" s="1"/>
  <c r="AL473" i="8"/>
  <c r="AL73" i="24"/>
  <c r="AL75" i="24"/>
  <c r="AL159" i="24"/>
  <c r="AL340" i="24"/>
  <c r="L339" i="24" s="1"/>
  <c r="AL373" i="24"/>
  <c r="J372" i="24" s="1"/>
  <c r="AL374" i="24"/>
  <c r="L373" i="24" s="1"/>
  <c r="AL378" i="24"/>
  <c r="T377" i="24" s="1"/>
  <c r="AL379" i="24"/>
  <c r="X378" i="24" s="1"/>
  <c r="AL384" i="24"/>
  <c r="Y383" i="24" s="1"/>
  <c r="AL397" i="24"/>
  <c r="AL408" i="24"/>
  <c r="AL421" i="24"/>
  <c r="O420" i="24" s="1"/>
  <c r="AL446" i="24"/>
  <c r="AL451" i="24"/>
  <c r="Y450" i="24" s="1"/>
  <c r="AL502" i="24"/>
  <c r="AD501" i="24" s="1"/>
  <c r="AL74" i="24"/>
  <c r="AL154" i="24"/>
  <c r="AD153" i="24" s="1"/>
  <c r="AL156" i="24"/>
  <c r="P155" i="24" s="1"/>
  <c r="AL160" i="24"/>
  <c r="AL162" i="24"/>
  <c r="AL164" i="24"/>
  <c r="P163" i="24" s="1"/>
  <c r="AL226" i="24"/>
  <c r="AD225" i="24" s="1"/>
  <c r="AL304" i="24"/>
  <c r="Y303" i="24" s="1"/>
  <c r="AL307" i="24"/>
  <c r="AL309" i="24"/>
  <c r="AL321" i="24"/>
  <c r="L320" i="24" s="1"/>
  <c r="AL341" i="24"/>
  <c r="T340" i="24" s="1"/>
  <c r="AL345" i="24"/>
  <c r="AF344" i="24" s="1"/>
  <c r="AL347" i="24"/>
  <c r="AL349" i="24"/>
  <c r="AL357" i="24"/>
  <c r="J356" i="24" s="1"/>
  <c r="AL375" i="24"/>
  <c r="AB374" i="24" s="1"/>
  <c r="AL382" i="24"/>
  <c r="AL383" i="24"/>
  <c r="Q382" i="24" s="1"/>
  <c r="AL385" i="24"/>
  <c r="AB384" i="24" s="1"/>
  <c r="AL391" i="24"/>
  <c r="S390" i="24" s="1"/>
  <c r="AL407" i="24"/>
  <c r="AB406" i="24" s="1"/>
  <c r="AL409" i="24"/>
  <c r="AL411" i="24"/>
  <c r="X410" i="24" s="1"/>
  <c r="AL413" i="24"/>
  <c r="L412" i="24" s="1"/>
  <c r="AL441" i="24"/>
  <c r="AL444" i="24"/>
  <c r="N443" i="24" s="1"/>
  <c r="AL468" i="24"/>
  <c r="AD467" i="24" s="1"/>
  <c r="AL475" i="24"/>
  <c r="T474" i="24" s="1"/>
  <c r="AL313" i="8"/>
  <c r="AL358" i="8"/>
  <c r="Q357" i="8" s="1"/>
  <c r="AL366" i="8"/>
  <c r="AL374" i="8"/>
  <c r="R373" i="8" s="1"/>
  <c r="AL385" i="8"/>
  <c r="AB384" i="8" s="1"/>
  <c r="AL265" i="8"/>
  <c r="AL276" i="8"/>
  <c r="P275" i="8" s="1"/>
  <c r="AL294" i="8"/>
  <c r="AL296" i="8"/>
  <c r="J295" i="8" s="1"/>
  <c r="AL301" i="8"/>
  <c r="AL362" i="8"/>
  <c r="AE361" i="8" s="1"/>
  <c r="AL370" i="8"/>
  <c r="AL381" i="8"/>
  <c r="AF380" i="8" s="1"/>
  <c r="AL244" i="8"/>
  <c r="O243" i="8" s="1"/>
  <c r="AL353" i="8"/>
  <c r="P352" i="8" s="1"/>
  <c r="AL372" i="8"/>
  <c r="AF371" i="8" s="1"/>
  <c r="AL494" i="8"/>
  <c r="AE493" i="8" s="1"/>
  <c r="AL498" i="8"/>
  <c r="AE497" i="8" s="1"/>
  <c r="AL482" i="8"/>
  <c r="Z481" i="8" s="1"/>
  <c r="AL489" i="8"/>
  <c r="O488" i="8" s="1"/>
  <c r="AL490" i="8"/>
  <c r="AL497" i="8"/>
  <c r="Y496" i="8" s="1"/>
  <c r="AL501" i="8"/>
  <c r="AL36" i="8"/>
  <c r="AL39" i="8"/>
  <c r="AF38" i="8" s="1"/>
  <c r="AL43" i="8"/>
  <c r="AL45" i="8"/>
  <c r="V44" i="8" s="1"/>
  <c r="AL47" i="8"/>
  <c r="Q46" i="8" s="1"/>
  <c r="AL51" i="8"/>
  <c r="Y50" i="8" s="1"/>
  <c r="AL53" i="8"/>
  <c r="AE52" i="8" s="1"/>
  <c r="AL55" i="8"/>
  <c r="AL57" i="8"/>
  <c r="P56" i="8" s="1"/>
  <c r="AL59" i="8"/>
  <c r="L58" i="8" s="1"/>
  <c r="AL61" i="8"/>
  <c r="AB60" i="8" s="1"/>
  <c r="AL63" i="8"/>
  <c r="AL65" i="8"/>
  <c r="S64" i="8" s="1"/>
  <c r="AL67" i="8"/>
  <c r="K66" i="8" s="1"/>
  <c r="AL69" i="8"/>
  <c r="AL71" i="8"/>
  <c r="AL73" i="8"/>
  <c r="Q72" i="8" s="1"/>
  <c r="AL75" i="8"/>
  <c r="M74" i="8" s="1"/>
  <c r="AL77" i="8"/>
  <c r="AG76" i="8" s="1"/>
  <c r="AL79" i="8"/>
  <c r="AL81" i="8"/>
  <c r="AC80" i="8" s="1"/>
  <c r="AL83" i="8"/>
  <c r="AL85" i="8"/>
  <c r="AF84" i="8" s="1"/>
  <c r="AL87" i="8"/>
  <c r="AL89" i="8"/>
  <c r="N88" i="8" s="1"/>
  <c r="AL91" i="8"/>
  <c r="M90" i="8" s="1"/>
  <c r="AL93" i="8"/>
  <c r="X92" i="8" s="1"/>
  <c r="AL95" i="8"/>
  <c r="O94" i="8" s="1"/>
  <c r="AL97" i="8"/>
  <c r="Z96" i="8" s="1"/>
  <c r="AL99" i="8"/>
  <c r="AL101" i="8"/>
  <c r="T100" i="8" s="1"/>
  <c r="AL103" i="8"/>
  <c r="AA102" i="8" s="1"/>
  <c r="AL105" i="8"/>
  <c r="K104" i="8" s="1"/>
  <c r="AL107" i="8"/>
  <c r="L106" i="8" s="1"/>
  <c r="AL109" i="8"/>
  <c r="AL111" i="8"/>
  <c r="AF110" i="8" s="1"/>
  <c r="AL113" i="8"/>
  <c r="AL115" i="8"/>
  <c r="AL117" i="8"/>
  <c r="X116" i="8" s="1"/>
  <c r="AL119" i="8"/>
  <c r="V118" i="8" s="1"/>
  <c r="AL121" i="8"/>
  <c r="AB120" i="8" s="1"/>
  <c r="AL123" i="8"/>
  <c r="AC122" i="8" s="1"/>
  <c r="AL125" i="8"/>
  <c r="U124" i="8" s="1"/>
  <c r="AL127" i="8"/>
  <c r="U126" i="8" s="1"/>
  <c r="AL129" i="8"/>
  <c r="J128" i="8" s="1"/>
  <c r="AL131" i="8"/>
  <c r="AL133" i="8"/>
  <c r="K132" i="8" s="1"/>
  <c r="AL135" i="8"/>
  <c r="AL137" i="8"/>
  <c r="Z136" i="8" s="1"/>
  <c r="AL139" i="8"/>
  <c r="AH138" i="8" s="1"/>
  <c r="AL141" i="8"/>
  <c r="N140" i="8" s="1"/>
  <c r="AL143" i="8"/>
  <c r="AL145" i="8"/>
  <c r="AL147" i="8"/>
  <c r="AL149" i="8"/>
  <c r="T148" i="8" s="1"/>
  <c r="AL151" i="8"/>
  <c r="AG150" i="8" s="1"/>
  <c r="AL153" i="8"/>
  <c r="J152" i="8" s="1"/>
  <c r="AL155" i="8"/>
  <c r="AF154" i="8" s="1"/>
  <c r="AL157" i="8"/>
  <c r="AC156" i="8" s="1"/>
  <c r="AL159" i="8"/>
  <c r="Q158" i="8" s="1"/>
  <c r="AL161" i="8"/>
  <c r="J160" i="8" s="1"/>
  <c r="AL163" i="8"/>
  <c r="AL165" i="8"/>
  <c r="AC164" i="8" s="1"/>
  <c r="AL167" i="8"/>
  <c r="S166" i="8" s="1"/>
  <c r="AL169" i="8"/>
  <c r="AL171" i="8"/>
  <c r="AC170" i="8" s="1"/>
  <c r="AL173" i="8"/>
  <c r="J172" i="8" s="1"/>
  <c r="AL175" i="8"/>
  <c r="O174" i="8" s="1"/>
  <c r="AL177" i="8"/>
  <c r="AL179" i="8"/>
  <c r="U178" i="8" s="1"/>
  <c r="AL181" i="8"/>
  <c r="Z180" i="8" s="1"/>
  <c r="AL183" i="8"/>
  <c r="AH182" i="8" s="1"/>
  <c r="AL185" i="8"/>
  <c r="Y184" i="8" s="1"/>
  <c r="AL187" i="8"/>
  <c r="AA186" i="8" s="1"/>
  <c r="AL189" i="8"/>
  <c r="AH188" i="8" s="1"/>
  <c r="AL191" i="8"/>
  <c r="AL193" i="8"/>
  <c r="J192" i="8" s="1"/>
  <c r="AL195" i="8"/>
  <c r="AL197" i="8"/>
  <c r="Z196" i="8" s="1"/>
  <c r="AL199" i="8"/>
  <c r="AD198" i="8" s="1"/>
  <c r="AL201" i="8"/>
  <c r="AL203" i="8"/>
  <c r="U202" i="8" s="1"/>
  <c r="AL205" i="8"/>
  <c r="K204" i="8" s="1"/>
  <c r="AL207" i="8"/>
  <c r="AL209" i="8"/>
  <c r="AL211" i="8"/>
  <c r="AL213" i="8"/>
  <c r="AL215" i="8"/>
  <c r="AL217" i="8"/>
  <c r="L216" i="8" s="1"/>
  <c r="AL219" i="8"/>
  <c r="AH218" i="8" s="1"/>
  <c r="AL221" i="8"/>
  <c r="AL223" i="8"/>
  <c r="AL225" i="8"/>
  <c r="J224" i="8" s="1"/>
  <c r="AL227" i="8"/>
  <c r="AL229" i="8"/>
  <c r="J228" i="8" s="1"/>
  <c r="AL231" i="8"/>
  <c r="AL233" i="8"/>
  <c r="W232" i="8" s="1"/>
  <c r="AL252" i="8"/>
  <c r="AL266" i="8"/>
  <c r="AL272" i="8"/>
  <c r="L271" i="8" s="1"/>
  <c r="AL282" i="8"/>
  <c r="AL283" i="8"/>
  <c r="AL289" i="8"/>
  <c r="AH288" i="8" s="1"/>
  <c r="AL302" i="8"/>
  <c r="AL304" i="8"/>
  <c r="T303" i="8" s="1"/>
  <c r="AL325" i="8"/>
  <c r="L324" i="8" s="1"/>
  <c r="AL329" i="8"/>
  <c r="AL333" i="8"/>
  <c r="AL337" i="8"/>
  <c r="N336" i="8" s="1"/>
  <c r="AL340" i="8"/>
  <c r="AL344" i="8"/>
  <c r="AA343" i="8" s="1"/>
  <c r="AL348" i="8"/>
  <c r="K347" i="8" s="1"/>
  <c r="AL352" i="8"/>
  <c r="Q351" i="8" s="1"/>
  <c r="AL356" i="8"/>
  <c r="Z355" i="8" s="1"/>
  <c r="AL463" i="8"/>
  <c r="AL467" i="8"/>
  <c r="N466" i="8" s="1"/>
  <c r="AL471" i="8"/>
  <c r="AB470" i="8" s="1"/>
  <c r="AL475" i="8"/>
  <c r="AL481" i="8"/>
  <c r="AA480" i="8" s="1"/>
  <c r="AL493" i="8"/>
  <c r="AL313" i="24"/>
  <c r="AE312" i="24" s="1"/>
  <c r="AL315" i="24"/>
  <c r="Z314" i="24" s="1"/>
  <c r="AL316" i="24"/>
  <c r="Y315" i="24" s="1"/>
  <c r="AL320" i="24"/>
  <c r="L319" i="24" s="1"/>
  <c r="AL426" i="24"/>
  <c r="AE425" i="24" s="1"/>
  <c r="AL503" i="24"/>
  <c r="U502" i="24" s="1"/>
  <c r="AL507" i="24"/>
  <c r="X506" i="24" s="1"/>
  <c r="AL70" i="24"/>
  <c r="J69" i="24" s="1"/>
  <c r="AL166" i="24"/>
  <c r="U165" i="24" s="1"/>
  <c r="AL227" i="24"/>
  <c r="AL306" i="24"/>
  <c r="Q305" i="24" s="1"/>
  <c r="AL381" i="24"/>
  <c r="S380" i="24" s="1"/>
  <c r="AL389" i="24"/>
  <c r="AL418" i="24"/>
  <c r="K417" i="24" s="1"/>
  <c r="AL424" i="24"/>
  <c r="AH423" i="24" s="1"/>
  <c r="AL479" i="24"/>
  <c r="O478" i="24" s="1"/>
  <c r="AL482" i="24"/>
  <c r="K481" i="24" s="1"/>
  <c r="AL484" i="24"/>
  <c r="O483" i="24" s="1"/>
  <c r="AL487" i="24"/>
  <c r="AC486" i="24" s="1"/>
  <c r="AL499" i="24"/>
  <c r="R498" i="24" s="1"/>
  <c r="AL506" i="24"/>
  <c r="AL69" i="24"/>
  <c r="J68" i="24" s="1"/>
  <c r="AL161" i="24"/>
  <c r="AF160" i="24" s="1"/>
  <c r="AL165" i="24"/>
  <c r="AL169" i="24"/>
  <c r="L168" i="24" s="1"/>
  <c r="AL171" i="24"/>
  <c r="Q170" i="24" s="1"/>
  <c r="AL173" i="24"/>
  <c r="N172" i="24" s="1"/>
  <c r="AL175" i="24"/>
  <c r="O174" i="24" s="1"/>
  <c r="AL177" i="24"/>
  <c r="L176" i="24" s="1"/>
  <c r="AL179" i="24"/>
  <c r="AH178" i="24" s="1"/>
  <c r="AL181" i="24"/>
  <c r="V180" i="24" s="1"/>
  <c r="AL183" i="24"/>
  <c r="AL185" i="24"/>
  <c r="X184" i="24" s="1"/>
  <c r="AL187" i="24"/>
  <c r="AC186" i="24" s="1"/>
  <c r="AL189" i="24"/>
  <c r="J188" i="24" s="1"/>
  <c r="AL191" i="24"/>
  <c r="X190" i="24" s="1"/>
  <c r="AL193" i="24"/>
  <c r="U192" i="24" s="1"/>
  <c r="AL195" i="24"/>
  <c r="R194" i="24" s="1"/>
  <c r="AL197" i="24"/>
  <c r="AG196" i="24" s="1"/>
  <c r="AL199" i="24"/>
  <c r="AL201" i="24"/>
  <c r="O200" i="24" s="1"/>
  <c r="AL203" i="24"/>
  <c r="V202" i="24" s="1"/>
  <c r="AL205" i="24"/>
  <c r="N204" i="24" s="1"/>
  <c r="AL207" i="24"/>
  <c r="N206" i="24" s="1"/>
  <c r="AL209" i="24"/>
  <c r="L208" i="24" s="1"/>
  <c r="AL211" i="24"/>
  <c r="AG210" i="24" s="1"/>
  <c r="AL213" i="24"/>
  <c r="AD212" i="24" s="1"/>
  <c r="AL215" i="24"/>
  <c r="AL217" i="24"/>
  <c r="X216" i="24" s="1"/>
  <c r="AL219" i="24"/>
  <c r="AC218" i="24" s="1"/>
  <c r="AL221" i="24"/>
  <c r="AG220" i="24" s="1"/>
  <c r="AL223" i="24"/>
  <c r="AL312" i="24"/>
  <c r="L311" i="24" s="1"/>
  <c r="AL317" i="24"/>
  <c r="V316" i="24" s="1"/>
  <c r="AL334" i="24"/>
  <c r="N333" i="24" s="1"/>
  <c r="AL365" i="24"/>
  <c r="AL376" i="24"/>
  <c r="AF375" i="24" s="1"/>
  <c r="AL377" i="24"/>
  <c r="AF376" i="24" s="1"/>
  <c r="AL386" i="24"/>
  <c r="AF385" i="24" s="1"/>
  <c r="AL390" i="24"/>
  <c r="AF389" i="24" s="1"/>
  <c r="AL393" i="24"/>
  <c r="AH392" i="24" s="1"/>
  <c r="AL402" i="24"/>
  <c r="M401" i="24" s="1"/>
  <c r="AL415" i="24"/>
  <c r="AG414" i="24" s="1"/>
  <c r="AL417" i="24"/>
  <c r="AL420" i="24"/>
  <c r="W419" i="24" s="1"/>
  <c r="AL427" i="24"/>
  <c r="W426" i="24" s="1"/>
  <c r="AL430" i="24"/>
  <c r="AE429" i="24" s="1"/>
  <c r="AL433" i="24"/>
  <c r="AH432" i="24" s="1"/>
  <c r="AL435" i="24"/>
  <c r="AG434" i="24" s="1"/>
  <c r="AL439" i="24"/>
  <c r="L438" i="24" s="1"/>
  <c r="AL454" i="24"/>
  <c r="T453" i="24" s="1"/>
  <c r="AL501" i="24"/>
  <c r="V500" i="24" s="1"/>
  <c r="AL505" i="24"/>
  <c r="N504" i="24" s="1"/>
  <c r="AL41" i="8"/>
  <c r="AL49" i="8"/>
  <c r="AG48" i="8" s="1"/>
  <c r="AL246" i="8"/>
  <c r="AH245" i="8" s="1"/>
  <c r="AL291" i="8"/>
  <c r="Z290" i="8" s="1"/>
  <c r="AL480" i="8"/>
  <c r="S479" i="8" s="1"/>
  <c r="AL484" i="8"/>
  <c r="M483" i="8" s="1"/>
  <c r="AL496" i="8"/>
  <c r="AG495" i="8" s="1"/>
  <c r="AL500" i="8"/>
  <c r="AL504" i="8"/>
  <c r="Z503" i="8" s="1"/>
  <c r="AL37" i="8"/>
  <c r="AL232" i="8"/>
  <c r="J231" i="8" s="1"/>
  <c r="AL240" i="8"/>
  <c r="Y239" i="8" s="1"/>
  <c r="AL248" i="8"/>
  <c r="AL256" i="8"/>
  <c r="AL274" i="8"/>
  <c r="AL275" i="8"/>
  <c r="X274" i="8" s="1"/>
  <c r="AL290" i="8"/>
  <c r="S289" i="8" s="1"/>
  <c r="AL298" i="8"/>
  <c r="AL306" i="8"/>
  <c r="Z305" i="8" s="1"/>
  <c r="AL314" i="8"/>
  <c r="AL322" i="8"/>
  <c r="AL479" i="8"/>
  <c r="AL483" i="8"/>
  <c r="Y482" i="8" s="1"/>
  <c r="AL5" i="23"/>
  <c r="J4" i="23" s="1"/>
  <c r="AL38" i="8"/>
  <c r="AL40" i="8"/>
  <c r="AL42" i="8"/>
  <c r="AL44" i="8"/>
  <c r="AL46" i="8"/>
  <c r="AL48" i="8"/>
  <c r="AL50" i="8"/>
  <c r="AL52" i="8"/>
  <c r="AB51" i="8" s="1"/>
  <c r="AL54" i="8"/>
  <c r="AD53" i="8" s="1"/>
  <c r="AL56" i="8"/>
  <c r="O55" i="8" s="1"/>
  <c r="AL58" i="8"/>
  <c r="AL60" i="8"/>
  <c r="AL62" i="8"/>
  <c r="AL64" i="8"/>
  <c r="O63" i="8" s="1"/>
  <c r="AL66" i="8"/>
  <c r="U65" i="8" s="1"/>
  <c r="AL68" i="8"/>
  <c r="AL70" i="8"/>
  <c r="L69" i="8" s="1"/>
  <c r="AL72" i="8"/>
  <c r="U71" i="8" s="1"/>
  <c r="AL74" i="8"/>
  <c r="M73" i="8" s="1"/>
  <c r="AL76" i="8"/>
  <c r="V75" i="8" s="1"/>
  <c r="AL78" i="8"/>
  <c r="AL80" i="8"/>
  <c r="AL82" i="8"/>
  <c r="AL84" i="8"/>
  <c r="AL86" i="8"/>
  <c r="AL88" i="8"/>
  <c r="Z87" i="8" s="1"/>
  <c r="AL90" i="8"/>
  <c r="S89" i="8" s="1"/>
  <c r="AL92" i="8"/>
  <c r="AL94" i="8"/>
  <c r="AL96" i="8"/>
  <c r="AL98" i="8"/>
  <c r="J97" i="8" s="1"/>
  <c r="AL100" i="8"/>
  <c r="R99" i="8" s="1"/>
  <c r="AL102" i="8"/>
  <c r="AL104" i="8"/>
  <c r="Q103" i="8" s="1"/>
  <c r="AL106" i="8"/>
  <c r="AL108" i="8"/>
  <c r="J107" i="8" s="1"/>
  <c r="AL110" i="8"/>
  <c r="AL112" i="8"/>
  <c r="P111" i="8" s="1"/>
  <c r="AL114" i="8"/>
  <c r="AG113" i="8" s="1"/>
  <c r="AL116" i="8"/>
  <c r="J115" i="8" s="1"/>
  <c r="AL118" i="8"/>
  <c r="AL120" i="8"/>
  <c r="AA119" i="8" s="1"/>
  <c r="AL122" i="8"/>
  <c r="T121" i="8" s="1"/>
  <c r="AL124" i="8"/>
  <c r="P123" i="8" s="1"/>
  <c r="AL126" i="8"/>
  <c r="AL128" i="8"/>
  <c r="AL130" i="8"/>
  <c r="K129" i="8" s="1"/>
  <c r="AL132" i="8"/>
  <c r="AL134" i="8"/>
  <c r="Z133" i="8" s="1"/>
  <c r="AL136" i="8"/>
  <c r="T135" i="8" s="1"/>
  <c r="AL138" i="8"/>
  <c r="AL140" i="8"/>
  <c r="S139" i="8" s="1"/>
  <c r="AL142" i="8"/>
  <c r="AL144" i="8"/>
  <c r="L143" i="8" s="1"/>
  <c r="AL146" i="8"/>
  <c r="K145" i="8" s="1"/>
  <c r="AL148" i="8"/>
  <c r="Y147" i="8" s="1"/>
  <c r="AL150" i="8"/>
  <c r="AL152" i="8"/>
  <c r="AL154" i="8"/>
  <c r="AL156" i="8"/>
  <c r="Y155" i="8" s="1"/>
  <c r="AL158" i="8"/>
  <c r="AL160" i="8"/>
  <c r="AL162" i="8"/>
  <c r="Z161" i="8" s="1"/>
  <c r="AL164" i="8"/>
  <c r="S163" i="8" s="1"/>
  <c r="AL166" i="8"/>
  <c r="K165" i="8" s="1"/>
  <c r="AL168" i="8"/>
  <c r="AH167" i="8" s="1"/>
  <c r="AL170" i="8"/>
  <c r="AL172" i="8"/>
  <c r="AA171" i="8" s="1"/>
  <c r="AL174" i="8"/>
  <c r="AL176" i="8"/>
  <c r="Z175" i="8" s="1"/>
  <c r="AL178" i="8"/>
  <c r="S177" i="8" s="1"/>
  <c r="AL180" i="8"/>
  <c r="S179" i="8" s="1"/>
  <c r="AL182" i="8"/>
  <c r="AL184" i="8"/>
  <c r="R183" i="8" s="1"/>
  <c r="AL186" i="8"/>
  <c r="AL188" i="8"/>
  <c r="AD187" i="8" s="1"/>
  <c r="AL190" i="8"/>
  <c r="AL192" i="8"/>
  <c r="X191" i="8" s="1"/>
  <c r="AL194" i="8"/>
  <c r="M193" i="8" s="1"/>
  <c r="AL196" i="8"/>
  <c r="AG195" i="8" s="1"/>
  <c r="AL198" i="8"/>
  <c r="AE197" i="8" s="1"/>
  <c r="AL200" i="8"/>
  <c r="AD199" i="8" s="1"/>
  <c r="AL202" i="8"/>
  <c r="AG201" i="8" s="1"/>
  <c r="AL204" i="8"/>
  <c r="J203" i="8" s="1"/>
  <c r="AL206" i="8"/>
  <c r="AL208" i="8"/>
  <c r="AL210" i="8"/>
  <c r="R209" i="8" s="1"/>
  <c r="AL212" i="8"/>
  <c r="Q211" i="8" s="1"/>
  <c r="AL214" i="8"/>
  <c r="AL216" i="8"/>
  <c r="V215" i="8" s="1"/>
  <c r="AL218" i="8"/>
  <c r="AA217" i="8" s="1"/>
  <c r="AL220" i="8"/>
  <c r="O219" i="8" s="1"/>
  <c r="AL222" i="8"/>
  <c r="AL224" i="8"/>
  <c r="AA223" i="8" s="1"/>
  <c r="AL226" i="8"/>
  <c r="AL228" i="8"/>
  <c r="AE227" i="8" s="1"/>
  <c r="AL234" i="8"/>
  <c r="AL242" i="8"/>
  <c r="S241" i="8" s="1"/>
  <c r="AL250" i="8"/>
  <c r="AL258" i="8"/>
  <c r="AG257" i="8" s="1"/>
  <c r="AL270" i="8"/>
  <c r="AL271" i="8"/>
  <c r="AH270" i="8" s="1"/>
  <c r="AL287" i="8"/>
  <c r="AD286" i="8" s="1"/>
  <c r="AL295" i="8"/>
  <c r="AF294" i="8" s="1"/>
  <c r="AL303" i="8"/>
  <c r="O302" i="8" s="1"/>
  <c r="AL311" i="8"/>
  <c r="AL319" i="8"/>
  <c r="J318" i="8" s="1"/>
  <c r="AL502" i="8"/>
  <c r="N501" i="8" s="1"/>
  <c r="AL503" i="8"/>
  <c r="AA502" i="8" s="1"/>
  <c r="Q66" i="24"/>
  <c r="AL314" i="24"/>
  <c r="AL419" i="24"/>
  <c r="S418" i="24" s="1"/>
  <c r="AL489" i="24"/>
  <c r="Y488" i="24" s="1"/>
  <c r="AL50" i="24"/>
  <c r="AE49" i="24" s="1"/>
  <c r="AL52" i="24"/>
  <c r="AL54" i="24"/>
  <c r="AB53" i="24" s="1"/>
  <c r="AL56" i="24"/>
  <c r="M55" i="24" s="1"/>
  <c r="AL58" i="24"/>
  <c r="AF57" i="24" s="1"/>
  <c r="AL60" i="24"/>
  <c r="AL62" i="24"/>
  <c r="AF61" i="24" s="1"/>
  <c r="AL64" i="24"/>
  <c r="AH63" i="24" s="1"/>
  <c r="AL68" i="24"/>
  <c r="AL76" i="24"/>
  <c r="AH75" i="24" s="1"/>
  <c r="AL157" i="24"/>
  <c r="L156" i="24" s="1"/>
  <c r="AL318" i="24"/>
  <c r="S317" i="24" s="1"/>
  <c r="AL336" i="24"/>
  <c r="AE335" i="24" s="1"/>
  <c r="AL348" i="24"/>
  <c r="AL405" i="24"/>
  <c r="AA404" i="24" s="1"/>
  <c r="AL412" i="24"/>
  <c r="V411" i="24" s="1"/>
  <c r="AL462" i="24"/>
  <c r="M461" i="24" s="1"/>
  <c r="AL66" i="24"/>
  <c r="R65" i="24" s="1"/>
  <c r="AL153" i="24"/>
  <c r="L152" i="24" s="1"/>
  <c r="AL228" i="24"/>
  <c r="AH227" i="24" s="1"/>
  <c r="AL230" i="24"/>
  <c r="U229" i="24" s="1"/>
  <c r="AL232" i="24"/>
  <c r="AL234" i="24"/>
  <c r="V233" i="24" s="1"/>
  <c r="AL236" i="24"/>
  <c r="AH235" i="24" s="1"/>
  <c r="AL238" i="24"/>
  <c r="AL240" i="24"/>
  <c r="AL242" i="24"/>
  <c r="Z241" i="24" s="1"/>
  <c r="AL244" i="24"/>
  <c r="AL246" i="24"/>
  <c r="AC245" i="24" s="1"/>
  <c r="AL248" i="24"/>
  <c r="AL250" i="24"/>
  <c r="V249" i="24" s="1"/>
  <c r="AL252" i="24"/>
  <c r="T251" i="24" s="1"/>
  <c r="AL254" i="24"/>
  <c r="AL256" i="24"/>
  <c r="AL258" i="24"/>
  <c r="R257" i="24" s="1"/>
  <c r="AL260" i="24"/>
  <c r="AL355" i="24"/>
  <c r="Y354" i="24" s="1"/>
  <c r="AL370" i="24"/>
  <c r="AL399" i="24"/>
  <c r="X398" i="24" s="1"/>
  <c r="AL404" i="24"/>
  <c r="X403" i="24" s="1"/>
  <c r="AL79" i="24"/>
  <c r="AD78" i="24" s="1"/>
  <c r="AL80" i="24"/>
  <c r="N79" i="24" s="1"/>
  <c r="AL82" i="24"/>
  <c r="Z81" i="24" s="1"/>
  <c r="AL84" i="24"/>
  <c r="AL86" i="24"/>
  <c r="X85" i="24" s="1"/>
  <c r="AL88" i="24"/>
  <c r="AL90" i="24"/>
  <c r="AL92" i="24"/>
  <c r="Z91" i="24" s="1"/>
  <c r="AL94" i="24"/>
  <c r="AL96" i="24"/>
  <c r="AG95" i="24" s="1"/>
  <c r="AL98" i="24"/>
  <c r="U97" i="24" s="1"/>
  <c r="AL100" i="24"/>
  <c r="M99" i="24" s="1"/>
  <c r="AL102" i="24"/>
  <c r="V101" i="24" s="1"/>
  <c r="AL104" i="24"/>
  <c r="AL106" i="24"/>
  <c r="V105" i="24" s="1"/>
  <c r="AL108" i="24"/>
  <c r="AL110" i="24"/>
  <c r="AL112" i="24"/>
  <c r="U111" i="24" s="1"/>
  <c r="AL114" i="24"/>
  <c r="AB113" i="24" s="1"/>
  <c r="AL116" i="24"/>
  <c r="Z115" i="24" s="1"/>
  <c r="AL118" i="24"/>
  <c r="AG117" i="24" s="1"/>
  <c r="AL120" i="24"/>
  <c r="AL122" i="24"/>
  <c r="AL124" i="24"/>
  <c r="AL126" i="24"/>
  <c r="AF125" i="24" s="1"/>
  <c r="AL128" i="24"/>
  <c r="V127" i="24" s="1"/>
  <c r="AL130" i="24"/>
  <c r="Z129" i="24" s="1"/>
  <c r="AL132" i="24"/>
  <c r="Z131" i="24" s="1"/>
  <c r="AL134" i="24"/>
  <c r="AF133" i="24" s="1"/>
  <c r="AL136" i="24"/>
  <c r="AL138" i="24"/>
  <c r="W137" i="24" s="1"/>
  <c r="AL140" i="24"/>
  <c r="AB139" i="24" s="1"/>
  <c r="AL142" i="24"/>
  <c r="W141" i="24" s="1"/>
  <c r="AL144" i="24"/>
  <c r="AG143" i="24" s="1"/>
  <c r="AL146" i="24"/>
  <c r="AF145" i="24" s="1"/>
  <c r="AL148" i="24"/>
  <c r="J147" i="24" s="1"/>
  <c r="AL150" i="24"/>
  <c r="R149" i="24" s="1"/>
  <c r="AL152" i="24"/>
  <c r="AL168" i="24"/>
  <c r="R167" i="24" s="1"/>
  <c r="AL170" i="24"/>
  <c r="AL172" i="24"/>
  <c r="L171" i="24" s="1"/>
  <c r="AL174" i="24"/>
  <c r="AD173" i="24" s="1"/>
  <c r="AL176" i="24"/>
  <c r="Z175" i="24" s="1"/>
  <c r="AL178" i="24"/>
  <c r="AD177" i="24" s="1"/>
  <c r="AL180" i="24"/>
  <c r="U179" i="24" s="1"/>
  <c r="AL182" i="24"/>
  <c r="AL184" i="24"/>
  <c r="Q183" i="24" s="1"/>
  <c r="AL186" i="24"/>
  <c r="AL188" i="24"/>
  <c r="AB187" i="24" s="1"/>
  <c r="AL190" i="24"/>
  <c r="AD189" i="24" s="1"/>
  <c r="AL192" i="24"/>
  <c r="U191" i="24" s="1"/>
  <c r="AL194" i="24"/>
  <c r="AL196" i="24"/>
  <c r="J195" i="24" s="1"/>
  <c r="AL198" i="24"/>
  <c r="AL200" i="24"/>
  <c r="V199" i="24" s="1"/>
  <c r="AL202" i="24"/>
  <c r="AH201" i="24" s="1"/>
  <c r="AL204" i="24"/>
  <c r="M203" i="24" s="1"/>
  <c r="AL206" i="24"/>
  <c r="AL208" i="24"/>
  <c r="AF207" i="24" s="1"/>
  <c r="AL210" i="24"/>
  <c r="N209" i="24" s="1"/>
  <c r="AL212" i="24"/>
  <c r="T211" i="24" s="1"/>
  <c r="AL214" i="24"/>
  <c r="AL216" i="24"/>
  <c r="AD215" i="24" s="1"/>
  <c r="AL218" i="24"/>
  <c r="T217" i="24" s="1"/>
  <c r="AL220" i="24"/>
  <c r="M219" i="24" s="1"/>
  <c r="AL222" i="24"/>
  <c r="AL229" i="24"/>
  <c r="N228" i="24" s="1"/>
  <c r="AL231" i="24"/>
  <c r="AG230" i="24" s="1"/>
  <c r="AL233" i="24"/>
  <c r="AH232" i="24" s="1"/>
  <c r="AL235" i="24"/>
  <c r="AL237" i="24"/>
  <c r="T236" i="24" s="1"/>
  <c r="AL239" i="24"/>
  <c r="J238" i="24" s="1"/>
  <c r="AL241" i="24"/>
  <c r="N240" i="24" s="1"/>
  <c r="AL243" i="24"/>
  <c r="AL245" i="24"/>
  <c r="AH244" i="24" s="1"/>
  <c r="AL247" i="24"/>
  <c r="J246" i="24" s="1"/>
  <c r="AL249" i="24"/>
  <c r="V248" i="24" s="1"/>
  <c r="AL251" i="24"/>
  <c r="AL253" i="24"/>
  <c r="AC252" i="24" s="1"/>
  <c r="AL255" i="24"/>
  <c r="W254" i="24" s="1"/>
  <c r="AL257" i="24"/>
  <c r="N256" i="24" s="1"/>
  <c r="AL259" i="24"/>
  <c r="AL261" i="24"/>
  <c r="AH260" i="24" s="1"/>
  <c r="AL310" i="24"/>
  <c r="AL311" i="24"/>
  <c r="X310" i="24" s="1"/>
  <c r="AL319" i="24"/>
  <c r="AL324" i="24"/>
  <c r="L323" i="24" s="1"/>
  <c r="AL326" i="24"/>
  <c r="AF325" i="24" s="1"/>
  <c r="AL327" i="24"/>
  <c r="O326" i="24" s="1"/>
  <c r="AL330" i="24"/>
  <c r="AL331" i="24"/>
  <c r="AE330" i="24" s="1"/>
  <c r="AL332" i="24"/>
  <c r="AC331" i="24" s="1"/>
  <c r="AL339" i="24"/>
  <c r="X338" i="24" s="1"/>
  <c r="AL354" i="24"/>
  <c r="AL361" i="24"/>
  <c r="AC360" i="24" s="1"/>
  <c r="AL364" i="24"/>
  <c r="M363" i="24" s="1"/>
  <c r="AL371" i="24"/>
  <c r="X370" i="24" s="1"/>
  <c r="AL388" i="24"/>
  <c r="AL396" i="24"/>
  <c r="X395" i="24" s="1"/>
  <c r="AL401" i="24"/>
  <c r="AL403" i="24"/>
  <c r="O402" i="24" s="1"/>
  <c r="AL460" i="24"/>
  <c r="Y459" i="24" s="1"/>
  <c r="AL498" i="24"/>
  <c r="O497" i="24" s="1"/>
  <c r="AL224" i="24"/>
  <c r="AL271" i="24"/>
  <c r="V270" i="24" s="1"/>
  <c r="AL273" i="24"/>
  <c r="AL275" i="24"/>
  <c r="Y274" i="24" s="1"/>
  <c r="AL277" i="24"/>
  <c r="AL279" i="24"/>
  <c r="Y278" i="24" s="1"/>
  <c r="AL281" i="24"/>
  <c r="AL283" i="24"/>
  <c r="AC282" i="24" s="1"/>
  <c r="AL285" i="24"/>
  <c r="AL287" i="24"/>
  <c r="AE286" i="24" s="1"/>
  <c r="AL289" i="24"/>
  <c r="AL291" i="24"/>
  <c r="AC290" i="24" s="1"/>
  <c r="AL293" i="24"/>
  <c r="Y292" i="24" s="1"/>
  <c r="AL295" i="24"/>
  <c r="Y294" i="24" s="1"/>
  <c r="AL297" i="24"/>
  <c r="AL299" i="24"/>
  <c r="M298" i="24" s="1"/>
  <c r="AL301" i="24"/>
  <c r="AL303" i="24"/>
  <c r="AC302" i="24" s="1"/>
  <c r="AL328" i="24"/>
  <c r="AL333" i="24"/>
  <c r="AG332" i="24" s="1"/>
  <c r="AL346" i="24"/>
  <c r="N345" i="24" s="1"/>
  <c r="AL353" i="24"/>
  <c r="R352" i="24" s="1"/>
  <c r="AL356" i="24"/>
  <c r="AL363" i="24"/>
  <c r="AB362" i="24" s="1"/>
  <c r="AL387" i="24"/>
  <c r="L386" i="24" s="1"/>
  <c r="AL458" i="24"/>
  <c r="S457" i="24" s="1"/>
  <c r="AL342" i="24"/>
  <c r="AL343" i="24"/>
  <c r="AC342" i="24" s="1"/>
  <c r="AL344" i="24"/>
  <c r="AL350" i="24"/>
  <c r="N349" i="24" s="1"/>
  <c r="AL351" i="24"/>
  <c r="AL352" i="24"/>
  <c r="W351" i="24" s="1"/>
  <c r="AL358" i="24"/>
  <c r="M357" i="24" s="1"/>
  <c r="AL359" i="24"/>
  <c r="AG358" i="24" s="1"/>
  <c r="AL360" i="24"/>
  <c r="AL366" i="24"/>
  <c r="T365" i="24" s="1"/>
  <c r="AL367" i="24"/>
  <c r="AL368" i="24"/>
  <c r="AC367" i="24" s="1"/>
  <c r="AL437" i="24"/>
  <c r="AL473" i="24"/>
  <c r="O472" i="24" s="1"/>
  <c r="AL491" i="24"/>
  <c r="S490" i="24" s="1"/>
  <c r="AL497" i="24"/>
  <c r="AD496" i="24" s="1"/>
  <c r="AL422" i="24"/>
  <c r="AL423" i="24"/>
  <c r="AB422" i="24" s="1"/>
  <c r="AL428" i="24"/>
  <c r="AL431" i="24"/>
  <c r="K430" i="24" s="1"/>
  <c r="AL442" i="24"/>
  <c r="AL447" i="24"/>
  <c r="AE446" i="24" s="1"/>
  <c r="AL450" i="24"/>
  <c r="AC449" i="24" s="1"/>
  <c r="AL464" i="24"/>
  <c r="S463" i="24" s="1"/>
  <c r="AL466" i="24"/>
  <c r="AL472" i="24"/>
  <c r="W471" i="24" s="1"/>
  <c r="AL474" i="24"/>
  <c r="AL477" i="24"/>
  <c r="Z476" i="24" s="1"/>
  <c r="AL485" i="24"/>
  <c r="AL488" i="24"/>
  <c r="S487" i="24" s="1"/>
  <c r="AL494" i="24"/>
  <c r="AC493" i="24" s="1"/>
  <c r="AL495" i="24"/>
  <c r="AD494" i="24" s="1"/>
  <c r="AL452" i="24"/>
  <c r="AL461" i="24"/>
  <c r="M460" i="24" s="1"/>
  <c r="AL470" i="24"/>
  <c r="Q469" i="24" s="1"/>
  <c r="AL480" i="24"/>
  <c r="AD479" i="24" s="1"/>
  <c r="AL481" i="24"/>
  <c r="AL483" i="24"/>
  <c r="W482" i="24" s="1"/>
  <c r="AL490" i="24"/>
  <c r="W489" i="24" s="1"/>
  <c r="AL493" i="24"/>
  <c r="AA492" i="24" s="1"/>
  <c r="AG285" i="8"/>
  <c r="AF317" i="8"/>
  <c r="T317" i="8"/>
  <c r="P317" i="8"/>
  <c r="AH317" i="8"/>
  <c r="AD317" i="8"/>
  <c r="Z317" i="8"/>
  <c r="V317" i="8"/>
  <c r="N317" i="8"/>
  <c r="AC317" i="8"/>
  <c r="M317" i="8"/>
  <c r="AA317" i="8"/>
  <c r="S317" i="8"/>
  <c r="AE317" i="8"/>
  <c r="O317" i="8"/>
  <c r="AG317" i="8"/>
  <c r="W317" i="8"/>
  <c r="AL5" i="8"/>
  <c r="AL6" i="8"/>
  <c r="AL7" i="8"/>
  <c r="AL8" i="8"/>
  <c r="AL9" i="8"/>
  <c r="AL10" i="8"/>
  <c r="AL11" i="8"/>
  <c r="AL12" i="8"/>
  <c r="AL13" i="8"/>
  <c r="AL14" i="8"/>
  <c r="AL15" i="8"/>
  <c r="AL16" i="8"/>
  <c r="AL17" i="8"/>
  <c r="AL18" i="8"/>
  <c r="AL19" i="8"/>
  <c r="AL20" i="8"/>
  <c r="AL21" i="8"/>
  <c r="AL22" i="8"/>
  <c r="AL23" i="8"/>
  <c r="AL24" i="8"/>
  <c r="AL25" i="8"/>
  <c r="AL26" i="8"/>
  <c r="AL27" i="8"/>
  <c r="AL28" i="8"/>
  <c r="AL29" i="8"/>
  <c r="AL30" i="8"/>
  <c r="AL31" i="8"/>
  <c r="AL32" i="8"/>
  <c r="AL33" i="8"/>
  <c r="AL34" i="8"/>
  <c r="U34" i="8"/>
  <c r="AB308" i="8"/>
  <c r="T308" i="8"/>
  <c r="L308" i="8"/>
  <c r="AH308" i="8"/>
  <c r="Z308" i="8"/>
  <c r="J308" i="8"/>
  <c r="AE326" i="8"/>
  <c r="M326" i="8"/>
  <c r="AF326" i="8"/>
  <c r="W333" i="8"/>
  <c r="J333" i="8"/>
  <c r="AH362" i="8"/>
  <c r="AE377" i="8"/>
  <c r="W377" i="8"/>
  <c r="S377" i="8"/>
  <c r="O377" i="8"/>
  <c r="Z377" i="8"/>
  <c r="U377" i="8"/>
  <c r="J377" i="8"/>
  <c r="AH377" i="8"/>
  <c r="AC377" i="8"/>
  <c r="R377" i="8"/>
  <c r="M377" i="8"/>
  <c r="R402" i="8"/>
  <c r="O406" i="8"/>
  <c r="P406" i="8"/>
  <c r="AE414" i="8"/>
  <c r="W414" i="8"/>
  <c r="S414" i="8"/>
  <c r="K414" i="8"/>
  <c r="R414" i="8"/>
  <c r="M414" i="8"/>
  <c r="U414" i="8"/>
  <c r="P414" i="8"/>
  <c r="J414" i="8"/>
  <c r="O426" i="8"/>
  <c r="K426" i="8"/>
  <c r="AC426" i="8"/>
  <c r="M426" i="8"/>
  <c r="K448" i="8"/>
  <c r="J448" i="8"/>
  <c r="AE456" i="8"/>
  <c r="K456" i="8"/>
  <c r="R456" i="8"/>
  <c r="P456" i="8"/>
  <c r="J456" i="8"/>
  <c r="AE329" i="8"/>
  <c r="W329" i="8"/>
  <c r="S329" i="8"/>
  <c r="O329" i="8"/>
  <c r="AF329" i="8"/>
  <c r="Z329" i="8"/>
  <c r="U329" i="8"/>
  <c r="AH329" i="8"/>
  <c r="AC329" i="8"/>
  <c r="R329" i="8"/>
  <c r="M329" i="8"/>
  <c r="X370" i="8"/>
  <c r="AF379" i="8"/>
  <c r="O382" i="8"/>
  <c r="K382" i="8"/>
  <c r="AH382" i="8"/>
  <c r="M390" i="8"/>
  <c r="J238" i="8"/>
  <c r="O238" i="8"/>
  <c r="U238" i="8"/>
  <c r="J250" i="8"/>
  <c r="X287" i="8"/>
  <c r="T287" i="8"/>
  <c r="L287" i="8"/>
  <c r="AH287" i="8"/>
  <c r="AD287" i="8"/>
  <c r="V287" i="8"/>
  <c r="R287" i="8"/>
  <c r="L299" i="8"/>
  <c r="O308" i="8"/>
  <c r="AE308" i="8"/>
  <c r="Q325" i="8"/>
  <c r="AG326" i="8"/>
  <c r="AG329" i="8"/>
  <c r="L358" i="8"/>
  <c r="AG370" i="8"/>
  <c r="L377" i="8"/>
  <c r="V377" i="8"/>
  <c r="AG394" i="8"/>
  <c r="L406" i="8"/>
  <c r="V406" i="8"/>
  <c r="L414" i="8"/>
  <c r="V414" i="8"/>
  <c r="V425" i="8"/>
  <c r="L426" i="8"/>
  <c r="AG426" i="8"/>
  <c r="L456" i="8"/>
  <c r="L468" i="8"/>
  <c r="X250" i="8"/>
  <c r="T250" i="8"/>
  <c r="L250" i="8"/>
  <c r="Z325" i="8"/>
  <c r="J348" i="8"/>
  <c r="AH358" i="8"/>
  <c r="X358" i="8"/>
  <c r="R358" i="8"/>
  <c r="U358" i="8"/>
  <c r="J380" i="8"/>
  <c r="Q238" i="8"/>
  <c r="Q250" i="8"/>
  <c r="V250" i="8"/>
  <c r="AA250" i="8"/>
  <c r="Y308" i="8"/>
  <c r="AG308" i="8"/>
  <c r="AA325" i="8"/>
  <c r="Y326" i="8"/>
  <c r="N329" i="8"/>
  <c r="Y329" i="8"/>
  <c r="N377" i="8"/>
  <c r="Y377" i="8"/>
  <c r="Y382" i="8"/>
  <c r="Y385" i="8"/>
  <c r="N410" i="8"/>
  <c r="N414" i="8"/>
  <c r="Y425" i="8"/>
  <c r="N426" i="8"/>
  <c r="Y426" i="8"/>
  <c r="Y452" i="8"/>
  <c r="M238" i="8"/>
  <c r="R238" i="8"/>
  <c r="W238" i="8"/>
  <c r="AC238" i="8"/>
  <c r="AH238" i="8"/>
  <c r="W250" i="8"/>
  <c r="AC250" i="8"/>
  <c r="Q287" i="8"/>
  <c r="Y287" i="8"/>
  <c r="AG287" i="8"/>
  <c r="AA308" i="8"/>
  <c r="S324" i="8"/>
  <c r="AB326" i="8"/>
  <c r="Q329" i="8"/>
  <c r="AB329" i="8"/>
  <c r="Q377" i="8"/>
  <c r="AB377" i="8"/>
  <c r="Q396" i="8"/>
  <c r="Q414" i="8"/>
  <c r="Q456" i="8"/>
  <c r="AB456" i="8"/>
  <c r="E25" i="10"/>
  <c r="AA486" i="8"/>
  <c r="AG498" i="8"/>
  <c r="U498" i="8"/>
  <c r="Q498" i="8"/>
  <c r="M498" i="8"/>
  <c r="AE498" i="8"/>
  <c r="X498" i="8"/>
  <c r="AF498" i="8"/>
  <c r="AD9" i="24"/>
  <c r="X13" i="24"/>
  <c r="T13" i="24"/>
  <c r="K13" i="24"/>
  <c r="AG13" i="24"/>
  <c r="AC13" i="24"/>
  <c r="K23" i="24"/>
  <c r="W29" i="24"/>
  <c r="S29" i="24"/>
  <c r="R29" i="24"/>
  <c r="N29" i="24"/>
  <c r="AC29" i="24"/>
  <c r="K39" i="24"/>
  <c r="P45" i="24"/>
  <c r="L45" i="24"/>
  <c r="AD45" i="24"/>
  <c r="R45" i="24"/>
  <c r="Q45" i="24"/>
  <c r="M45" i="24"/>
  <c r="AF8" i="24"/>
  <c r="AB8" i="24"/>
  <c r="X8" i="24"/>
  <c r="T8" i="24"/>
  <c r="P8" i="24"/>
  <c r="L8" i="24"/>
  <c r="AE8" i="24"/>
  <c r="AA8" i="24"/>
  <c r="W8" i="24"/>
  <c r="S8" i="24"/>
  <c r="O8" i="24"/>
  <c r="K8" i="24"/>
  <c r="AH8" i="24"/>
  <c r="AD8" i="24"/>
  <c r="Z8" i="24"/>
  <c r="V8" i="24"/>
  <c r="R8" i="24"/>
  <c r="N8" i="24"/>
  <c r="J8" i="24"/>
  <c r="AG8" i="24"/>
  <c r="AC8" i="24"/>
  <c r="Y8" i="24"/>
  <c r="U8" i="24"/>
  <c r="Q8" i="24"/>
  <c r="M8" i="24"/>
  <c r="AF10" i="24"/>
  <c r="AF12" i="24"/>
  <c r="AB12" i="24"/>
  <c r="X12" i="24"/>
  <c r="T12" i="24"/>
  <c r="P12" i="24"/>
  <c r="L12" i="24"/>
  <c r="AE12" i="24"/>
  <c r="AA12" i="24"/>
  <c r="W12" i="24"/>
  <c r="S12" i="24"/>
  <c r="O12" i="24"/>
  <c r="K12" i="24"/>
  <c r="AH12" i="24"/>
  <c r="AD12" i="24"/>
  <c r="Z12" i="24"/>
  <c r="V12" i="24"/>
  <c r="R12" i="24"/>
  <c r="N12" i="24"/>
  <c r="J12" i="24"/>
  <c r="AG12" i="24"/>
  <c r="AC12" i="24"/>
  <c r="Y12" i="24"/>
  <c r="U12" i="24"/>
  <c r="Q12" i="24"/>
  <c r="M12" i="24"/>
  <c r="AA16" i="24"/>
  <c r="AC16" i="24"/>
  <c r="AA18" i="24"/>
  <c r="V18" i="24"/>
  <c r="Q18" i="24"/>
  <c r="X20" i="24"/>
  <c r="Z20" i="24"/>
  <c r="AB22" i="24"/>
  <c r="S22" i="24"/>
  <c r="N22" i="24"/>
  <c r="AF24" i="24"/>
  <c r="AB24" i="24"/>
  <c r="X24" i="24"/>
  <c r="T24" i="24"/>
  <c r="P24" i="24"/>
  <c r="L24" i="24"/>
  <c r="AE24" i="24"/>
  <c r="AA24" i="24"/>
  <c r="W24" i="24"/>
  <c r="S24" i="24"/>
  <c r="O24" i="24"/>
  <c r="K24" i="24"/>
  <c r="AH24" i="24"/>
  <c r="AD24" i="24"/>
  <c r="Z24" i="24"/>
  <c r="V24" i="24"/>
  <c r="R24" i="24"/>
  <c r="N24" i="24"/>
  <c r="J24" i="24"/>
  <c r="AG24" i="24"/>
  <c r="AC24" i="24"/>
  <c r="Y24" i="24"/>
  <c r="U24" i="24"/>
  <c r="Q24" i="24"/>
  <c r="M24" i="24"/>
  <c r="T26" i="24"/>
  <c r="AF28" i="24"/>
  <c r="AB28" i="24"/>
  <c r="X28" i="24"/>
  <c r="T28" i="24"/>
  <c r="P28" i="24"/>
  <c r="L28" i="24"/>
  <c r="AE28" i="24"/>
  <c r="AA28" i="24"/>
  <c r="W28" i="24"/>
  <c r="S28" i="24"/>
  <c r="O28" i="24"/>
  <c r="K28" i="24"/>
  <c r="AH28" i="24"/>
  <c r="AD28" i="24"/>
  <c r="Z28" i="24"/>
  <c r="V28" i="24"/>
  <c r="R28" i="24"/>
  <c r="N28" i="24"/>
  <c r="J28" i="24"/>
  <c r="AG28" i="24"/>
  <c r="AC28" i="24"/>
  <c r="Y28" i="24"/>
  <c r="U28" i="24"/>
  <c r="Q28" i="24"/>
  <c r="M28" i="24"/>
  <c r="AH32" i="24"/>
  <c r="M32" i="24"/>
  <c r="AE34" i="24"/>
  <c r="Z34" i="24"/>
  <c r="U34" i="24"/>
  <c r="AE36" i="24"/>
  <c r="N36" i="24"/>
  <c r="AE38" i="24"/>
  <c r="Z38" i="24"/>
  <c r="U38" i="24"/>
  <c r="AF40" i="24"/>
  <c r="AB40" i="24"/>
  <c r="X40" i="24"/>
  <c r="T40" i="24"/>
  <c r="P40" i="24"/>
  <c r="L40" i="24"/>
  <c r="AE40" i="24"/>
  <c r="AA40" i="24"/>
  <c r="W40" i="24"/>
  <c r="S40" i="24"/>
  <c r="O40" i="24"/>
  <c r="K40" i="24"/>
  <c r="AH40" i="24"/>
  <c r="AD40" i="24"/>
  <c r="Z40" i="24"/>
  <c r="V40" i="24"/>
  <c r="R40" i="24"/>
  <c r="N40" i="24"/>
  <c r="J40" i="24"/>
  <c r="AG40" i="24"/>
  <c r="AC40" i="24"/>
  <c r="Y40" i="24"/>
  <c r="U40" i="24"/>
  <c r="Q40" i="24"/>
  <c r="M40" i="24"/>
  <c r="Z42" i="24"/>
  <c r="AF44" i="24"/>
  <c r="AB44" i="24"/>
  <c r="X44" i="24"/>
  <c r="T44" i="24"/>
  <c r="P44" i="24"/>
  <c r="L44" i="24"/>
  <c r="AE44" i="24"/>
  <c r="AA44" i="24"/>
  <c r="W44" i="24"/>
  <c r="S44" i="24"/>
  <c r="O44" i="24"/>
  <c r="K44" i="24"/>
  <c r="AH44" i="24"/>
  <c r="AD44" i="24"/>
  <c r="Z44" i="24"/>
  <c r="V44" i="24"/>
  <c r="R44" i="24"/>
  <c r="N44" i="24"/>
  <c r="J44" i="24"/>
  <c r="AG44" i="24"/>
  <c r="AC44" i="24"/>
  <c r="Y44" i="24"/>
  <c r="U44" i="24"/>
  <c r="Q44" i="24"/>
  <c r="M44" i="24"/>
  <c r="T48" i="24"/>
  <c r="AD48" i="24"/>
  <c r="M48" i="24"/>
  <c r="X50" i="24"/>
  <c r="O50" i="24"/>
  <c r="J50" i="24"/>
  <c r="O52" i="24"/>
  <c r="AG52" i="24"/>
  <c r="AF54" i="24"/>
  <c r="W54" i="24"/>
  <c r="R54" i="24"/>
  <c r="M54" i="24"/>
  <c r="AF56" i="24"/>
  <c r="AB56" i="24"/>
  <c r="X56" i="24"/>
  <c r="T56" i="24"/>
  <c r="P56" i="24"/>
  <c r="L56" i="24"/>
  <c r="AE56" i="24"/>
  <c r="AA56" i="24"/>
  <c r="W56" i="24"/>
  <c r="S56" i="24"/>
  <c r="O56" i="24"/>
  <c r="K56" i="24"/>
  <c r="AH56" i="24"/>
  <c r="AD56" i="24"/>
  <c r="Z56" i="24"/>
  <c r="V56" i="24"/>
  <c r="R56" i="24"/>
  <c r="N56" i="24"/>
  <c r="J56" i="24"/>
  <c r="AG56" i="24"/>
  <c r="AC56" i="24"/>
  <c r="Y56" i="24"/>
  <c r="U56" i="24"/>
  <c r="Q56" i="24"/>
  <c r="M56" i="24"/>
  <c r="AF60" i="24"/>
  <c r="AB60" i="24"/>
  <c r="X60" i="24"/>
  <c r="T60" i="24"/>
  <c r="P60" i="24"/>
  <c r="L60" i="24"/>
  <c r="AE60" i="24"/>
  <c r="AA60" i="24"/>
  <c r="W60" i="24"/>
  <c r="S60" i="24"/>
  <c r="O60" i="24"/>
  <c r="K60" i="24"/>
  <c r="AH60" i="24"/>
  <c r="AD60" i="24"/>
  <c r="Z60" i="24"/>
  <c r="V60" i="24"/>
  <c r="R60" i="24"/>
  <c r="N60" i="24"/>
  <c r="J60" i="24"/>
  <c r="AG60" i="24"/>
  <c r="AC60" i="24"/>
  <c r="Y60" i="24"/>
  <c r="U60" i="24"/>
  <c r="Q60" i="24"/>
  <c r="M60" i="24"/>
  <c r="AB64" i="24"/>
  <c r="S64" i="24"/>
  <c r="N64" i="24"/>
  <c r="Z79" i="24"/>
  <c r="V79" i="24"/>
  <c r="R79" i="24"/>
  <c r="U79" i="24"/>
  <c r="Q79" i="24"/>
  <c r="AF79" i="24"/>
  <c r="P79" i="24"/>
  <c r="L79" i="24"/>
  <c r="AA83" i="24"/>
  <c r="AD95" i="24"/>
  <c r="Z95" i="24"/>
  <c r="J95" i="24"/>
  <c r="Y95" i="24"/>
  <c r="U95" i="24"/>
  <c r="X95" i="24"/>
  <c r="T95" i="24"/>
  <c r="P95" i="24"/>
  <c r="O95" i="24"/>
  <c r="K95" i="24"/>
  <c r="R99" i="24"/>
  <c r="AG103" i="24"/>
  <c r="P103" i="24"/>
  <c r="AD111" i="24"/>
  <c r="Z111" i="24"/>
  <c r="R111" i="24"/>
  <c r="N111" i="24"/>
  <c r="Y111" i="24"/>
  <c r="M111" i="24"/>
  <c r="AF111" i="24"/>
  <c r="L111" i="24"/>
  <c r="AE111" i="24"/>
  <c r="AA111" i="24"/>
  <c r="AD119" i="24"/>
  <c r="Q119" i="24"/>
  <c r="W119" i="24"/>
  <c r="N127" i="24"/>
  <c r="J127" i="24"/>
  <c r="Q127" i="24"/>
  <c r="M127" i="24"/>
  <c r="AF127" i="24"/>
  <c r="AE127" i="24"/>
  <c r="AA127" i="24"/>
  <c r="S127" i="24"/>
  <c r="O127" i="24"/>
  <c r="N135" i="24"/>
  <c r="AF135" i="24"/>
  <c r="W135" i="24"/>
  <c r="AH143" i="24"/>
  <c r="AD143" i="24"/>
  <c r="Z143" i="24"/>
  <c r="N143" i="24"/>
  <c r="J143" i="24"/>
  <c r="AC143" i="24"/>
  <c r="Y143" i="24"/>
  <c r="U143" i="24"/>
  <c r="AF143" i="24"/>
  <c r="AB143" i="24"/>
  <c r="T143" i="24"/>
  <c r="P143" i="24"/>
  <c r="L143" i="24"/>
  <c r="W143" i="24"/>
  <c r="S143" i="24"/>
  <c r="K143" i="24"/>
  <c r="V151" i="24"/>
  <c r="Q151" i="24"/>
  <c r="AE151" i="24"/>
  <c r="V66" i="24"/>
  <c r="AL72" i="24"/>
  <c r="AD75" i="24"/>
  <c r="J75" i="24"/>
  <c r="AB75" i="24"/>
  <c r="X75" i="24"/>
  <c r="AH77" i="24"/>
  <c r="AD77" i="24"/>
  <c r="Z77" i="24"/>
  <c r="R77" i="24"/>
  <c r="N77" i="24"/>
  <c r="J77" i="24"/>
  <c r="AC77" i="24"/>
  <c r="Y77" i="24"/>
  <c r="U77" i="24"/>
  <c r="M77" i="24"/>
  <c r="AF77" i="24"/>
  <c r="AB77" i="24"/>
  <c r="T77" i="24"/>
  <c r="P77" i="24"/>
  <c r="L77" i="24"/>
  <c r="S79" i="24"/>
  <c r="R84" i="24"/>
  <c r="AH90" i="24"/>
  <c r="AD90" i="24"/>
  <c r="Z90" i="24"/>
  <c r="R90" i="24"/>
  <c r="N90" i="24"/>
  <c r="J90" i="24"/>
  <c r="AG90" i="24"/>
  <c r="AC90" i="24"/>
  <c r="Y90" i="24"/>
  <c r="U90" i="24"/>
  <c r="Q90" i="24"/>
  <c r="M90" i="24"/>
  <c r="AF90" i="24"/>
  <c r="AB90" i="24"/>
  <c r="X90" i="24"/>
  <c r="T90" i="24"/>
  <c r="P90" i="24"/>
  <c r="L90" i="24"/>
  <c r="AE90" i="24"/>
  <c r="AA90" i="24"/>
  <c r="W90" i="24"/>
  <c r="S90" i="24"/>
  <c r="O90" i="24"/>
  <c r="K90" i="24"/>
  <c r="V100" i="24"/>
  <c r="K100" i="24"/>
  <c r="AH106" i="24"/>
  <c r="AD106" i="24"/>
  <c r="Z106" i="24"/>
  <c r="V106" i="24"/>
  <c r="R106" i="24"/>
  <c r="N106" i="24"/>
  <c r="J106" i="24"/>
  <c r="AG106" i="24"/>
  <c r="AC106" i="24"/>
  <c r="Y106" i="24"/>
  <c r="U106" i="24"/>
  <c r="Q106" i="24"/>
  <c r="M106" i="24"/>
  <c r="AF106" i="24"/>
  <c r="AB106" i="24"/>
  <c r="X106" i="24"/>
  <c r="T106" i="24"/>
  <c r="P106" i="24"/>
  <c r="L106" i="24"/>
  <c r="AE106" i="24"/>
  <c r="AA106" i="24"/>
  <c r="W106" i="24"/>
  <c r="S106" i="24"/>
  <c r="O106" i="24"/>
  <c r="K106" i="24"/>
  <c r="AA108" i="24"/>
  <c r="T116" i="24"/>
  <c r="AH122" i="24"/>
  <c r="AD122" i="24"/>
  <c r="Z122" i="24"/>
  <c r="V122" i="24"/>
  <c r="R122" i="24"/>
  <c r="N122" i="24"/>
  <c r="J122" i="24"/>
  <c r="AG122" i="24"/>
  <c r="AC122" i="24"/>
  <c r="Y122" i="24"/>
  <c r="U122" i="24"/>
  <c r="Q122" i="24"/>
  <c r="M122" i="24"/>
  <c r="AF122" i="24"/>
  <c r="AB122" i="24"/>
  <c r="X122" i="24"/>
  <c r="T122" i="24"/>
  <c r="P122" i="24"/>
  <c r="L122" i="24"/>
  <c r="AE122" i="24"/>
  <c r="AA122" i="24"/>
  <c r="W122" i="24"/>
  <c r="S122" i="24"/>
  <c r="O122" i="24"/>
  <c r="K122" i="24"/>
  <c r="N124" i="24"/>
  <c r="Z132" i="24"/>
  <c r="O132" i="24"/>
  <c r="AH138" i="24"/>
  <c r="AD138" i="24"/>
  <c r="Z138" i="24"/>
  <c r="V138" i="24"/>
  <c r="R138" i="24"/>
  <c r="N138" i="24"/>
  <c r="J138" i="24"/>
  <c r="AG138" i="24"/>
  <c r="AC138" i="24"/>
  <c r="Y138" i="24"/>
  <c r="U138" i="24"/>
  <c r="Q138" i="24"/>
  <c r="M138" i="24"/>
  <c r="AF138" i="24"/>
  <c r="AB138" i="24"/>
  <c r="X138" i="24"/>
  <c r="T138" i="24"/>
  <c r="P138" i="24"/>
  <c r="L138" i="24"/>
  <c r="AE138" i="24"/>
  <c r="AA138" i="24"/>
  <c r="W138" i="24"/>
  <c r="S138" i="24"/>
  <c r="O138" i="24"/>
  <c r="K138" i="24"/>
  <c r="AB140" i="24"/>
  <c r="Q148" i="24"/>
  <c r="P66" i="24"/>
  <c r="AL71" i="24"/>
  <c r="O72" i="24"/>
  <c r="K75" i="24"/>
  <c r="AA75" i="24"/>
  <c r="K77" i="24"/>
  <c r="AA77" i="24"/>
  <c r="K79" i="24"/>
  <c r="AA79" i="24"/>
  <c r="AH173" i="24"/>
  <c r="Z173" i="24"/>
  <c r="V173" i="24"/>
  <c r="R173" i="24"/>
  <c r="N173" i="24"/>
  <c r="J173" i="24"/>
  <c r="AG173" i="24"/>
  <c r="AC173" i="24"/>
  <c r="U173" i="24"/>
  <c r="Q173" i="24"/>
  <c r="M173" i="24"/>
  <c r="AF173" i="24"/>
  <c r="AB173" i="24"/>
  <c r="X173" i="24"/>
  <c r="T173" i="24"/>
  <c r="L173" i="24"/>
  <c r="AE173" i="24"/>
  <c r="AA173" i="24"/>
  <c r="W173" i="24"/>
  <c r="S173" i="24"/>
  <c r="O173" i="24"/>
  <c r="K173" i="24"/>
  <c r="AH181" i="24"/>
  <c r="AC181" i="24"/>
  <c r="T181" i="24"/>
  <c r="K181" i="24"/>
  <c r="AH189" i="24"/>
  <c r="Z189" i="24"/>
  <c r="V189" i="24"/>
  <c r="R189" i="24"/>
  <c r="N189" i="24"/>
  <c r="J189" i="24"/>
  <c r="AG189" i="24"/>
  <c r="AC189" i="24"/>
  <c r="U189" i="24"/>
  <c r="Q189" i="24"/>
  <c r="M189" i="24"/>
  <c r="AF189" i="24"/>
  <c r="AB189" i="24"/>
  <c r="X189" i="24"/>
  <c r="T189" i="24"/>
  <c r="L189" i="24"/>
  <c r="AE189" i="24"/>
  <c r="AA189" i="24"/>
  <c r="W189" i="24"/>
  <c r="S189" i="24"/>
  <c r="O189" i="24"/>
  <c r="K189" i="24"/>
  <c r="P193" i="24"/>
  <c r="AH197" i="24"/>
  <c r="AC197" i="24"/>
  <c r="T197" i="24"/>
  <c r="K197" i="24"/>
  <c r="AH205" i="24"/>
  <c r="AD205" i="24"/>
  <c r="Z205" i="24"/>
  <c r="V205" i="24"/>
  <c r="R205" i="24"/>
  <c r="N205" i="24"/>
  <c r="J205" i="24"/>
  <c r="AG205" i="24"/>
  <c r="AC205" i="24"/>
  <c r="Y205" i="24"/>
  <c r="U205" i="24"/>
  <c r="Q205" i="24"/>
  <c r="M205" i="24"/>
  <c r="AF205" i="24"/>
  <c r="AB205" i="24"/>
  <c r="X205" i="24"/>
  <c r="T205" i="24"/>
  <c r="P205" i="24"/>
  <c r="L205" i="24"/>
  <c r="AE205" i="24"/>
  <c r="AA205" i="24"/>
  <c r="W205" i="24"/>
  <c r="S205" i="24"/>
  <c r="O205" i="24"/>
  <c r="K205" i="24"/>
  <c r="J213" i="24"/>
  <c r="AB213" i="24"/>
  <c r="S213" i="24"/>
  <c r="AH221" i="24"/>
  <c r="AD221" i="24"/>
  <c r="Z221" i="24"/>
  <c r="V221" i="24"/>
  <c r="R221" i="24"/>
  <c r="N221" i="24"/>
  <c r="J221" i="24"/>
  <c r="AG221" i="24"/>
  <c r="AC221" i="24"/>
  <c r="Y221" i="24"/>
  <c r="U221" i="24"/>
  <c r="Q221" i="24"/>
  <c r="M221" i="24"/>
  <c r="AF221" i="24"/>
  <c r="AB221" i="24"/>
  <c r="X221" i="24"/>
  <c r="T221" i="24"/>
  <c r="P221" i="24"/>
  <c r="L221" i="24"/>
  <c r="AE221" i="24"/>
  <c r="AA221" i="24"/>
  <c r="W221" i="24"/>
  <c r="S221" i="24"/>
  <c r="O221" i="24"/>
  <c r="K221" i="24"/>
  <c r="X232" i="24"/>
  <c r="V234" i="24"/>
  <c r="Q234" i="24"/>
  <c r="AE234" i="24"/>
  <c r="AH242" i="24"/>
  <c r="AD242" i="24"/>
  <c r="Z242" i="24"/>
  <c r="V242" i="24"/>
  <c r="R242" i="24"/>
  <c r="N242" i="24"/>
  <c r="J242" i="24"/>
  <c r="AG242" i="24"/>
  <c r="AC242" i="24"/>
  <c r="Y242" i="24"/>
  <c r="U242" i="24"/>
  <c r="Q242" i="24"/>
  <c r="M242" i="24"/>
  <c r="AF242" i="24"/>
  <c r="AB242" i="24"/>
  <c r="X242" i="24"/>
  <c r="T242" i="24"/>
  <c r="P242" i="24"/>
  <c r="L242" i="24"/>
  <c r="AE242" i="24"/>
  <c r="AA242" i="24"/>
  <c r="W242" i="24"/>
  <c r="S242" i="24"/>
  <c r="O242" i="24"/>
  <c r="K242" i="24"/>
  <c r="AB246" i="24"/>
  <c r="AH250" i="24"/>
  <c r="AC250" i="24"/>
  <c r="T250" i="24"/>
  <c r="K250" i="24"/>
  <c r="AH258" i="24"/>
  <c r="AD258" i="24"/>
  <c r="Z258" i="24"/>
  <c r="V258" i="24"/>
  <c r="R258" i="24"/>
  <c r="N258" i="24"/>
  <c r="J258" i="24"/>
  <c r="AG258" i="24"/>
  <c r="AC258" i="24"/>
  <c r="Y258" i="24"/>
  <c r="U258" i="24"/>
  <c r="Q258" i="24"/>
  <c r="M258" i="24"/>
  <c r="AF258" i="24"/>
  <c r="AB258" i="24"/>
  <c r="X258" i="24"/>
  <c r="T258" i="24"/>
  <c r="P258" i="24"/>
  <c r="L258" i="24"/>
  <c r="AE258" i="24"/>
  <c r="AA258" i="24"/>
  <c r="W258" i="24"/>
  <c r="S258" i="24"/>
  <c r="O258" i="24"/>
  <c r="K258" i="24"/>
  <c r="T153" i="24"/>
  <c r="L159" i="24"/>
  <c r="Z172" i="24"/>
  <c r="AF172" i="24"/>
  <c r="K172" i="24"/>
  <c r="J178" i="24"/>
  <c r="AB178" i="24"/>
  <c r="S178" i="24"/>
  <c r="U180" i="24"/>
  <c r="K186" i="24"/>
  <c r="V188" i="24"/>
  <c r="AB188" i="24"/>
  <c r="K188" i="24"/>
  <c r="Z194" i="24"/>
  <c r="U194" i="24"/>
  <c r="L194" i="24"/>
  <c r="V196" i="24"/>
  <c r="K196" i="24"/>
  <c r="Z204" i="24"/>
  <c r="AF204" i="24"/>
  <c r="K204" i="24"/>
  <c r="N210" i="24"/>
  <c r="AF210" i="24"/>
  <c r="W210" i="24"/>
  <c r="N212" i="24"/>
  <c r="R220" i="24"/>
  <c r="X220" i="24"/>
  <c r="AE229" i="24"/>
  <c r="Y231" i="24"/>
  <c r="AA231" i="24"/>
  <c r="AD239" i="24"/>
  <c r="Z239" i="24"/>
  <c r="V239" i="24"/>
  <c r="N239" i="24"/>
  <c r="J239" i="24"/>
  <c r="AG239" i="24"/>
  <c r="Y239" i="24"/>
  <c r="U239" i="24"/>
  <c r="Q239" i="24"/>
  <c r="AF239" i="24"/>
  <c r="AB239" i="24"/>
  <c r="X239" i="24"/>
  <c r="P239" i="24"/>
  <c r="L239" i="24"/>
  <c r="AE239" i="24"/>
  <c r="W239" i="24"/>
  <c r="S239" i="24"/>
  <c r="O239" i="24"/>
  <c r="AF245" i="24"/>
  <c r="AC247" i="24"/>
  <c r="AE247" i="24"/>
  <c r="AH255" i="24"/>
  <c r="AD255" i="24"/>
  <c r="Z255" i="24"/>
  <c r="R255" i="24"/>
  <c r="N255" i="24"/>
  <c r="J255" i="24"/>
  <c r="AC255" i="24"/>
  <c r="Y255" i="24"/>
  <c r="U255" i="24"/>
  <c r="M255" i="24"/>
  <c r="AF255" i="24"/>
  <c r="AB255" i="24"/>
  <c r="T255" i="24"/>
  <c r="P255" i="24"/>
  <c r="L255" i="24"/>
  <c r="AA255" i="24"/>
  <c r="W255" i="24"/>
  <c r="S255" i="24"/>
  <c r="K255" i="24"/>
  <c r="Z152" i="24"/>
  <c r="J153" i="24"/>
  <c r="N153" i="24"/>
  <c r="Z153" i="24"/>
  <c r="J155" i="24"/>
  <c r="Z155" i="24"/>
  <c r="N159" i="24"/>
  <c r="AL262" i="24"/>
  <c r="AL264" i="24"/>
  <c r="AL266" i="24"/>
  <c r="AL268" i="24"/>
  <c r="AL270" i="24"/>
  <c r="O271" i="24"/>
  <c r="AB271" i="24"/>
  <c r="S309" i="24"/>
  <c r="P310" i="24"/>
  <c r="AG272" i="24"/>
  <c r="AC272" i="24"/>
  <c r="Y272" i="24"/>
  <c r="U272" i="24"/>
  <c r="Q272" i="24"/>
  <c r="M272" i="24"/>
  <c r="AF272" i="24"/>
  <c r="AB272" i="24"/>
  <c r="X272" i="24"/>
  <c r="T272" i="24"/>
  <c r="P272" i="24"/>
  <c r="L272" i="24"/>
  <c r="AE272" i="24"/>
  <c r="AA272" i="24"/>
  <c r="W272" i="24"/>
  <c r="S272" i="24"/>
  <c r="O272" i="24"/>
  <c r="K272" i="24"/>
  <c r="AH272" i="24"/>
  <c r="AD272" i="24"/>
  <c r="Z272" i="24"/>
  <c r="V272" i="24"/>
  <c r="R272" i="24"/>
  <c r="N272" i="24"/>
  <c r="J272" i="24"/>
  <c r="U276" i="24"/>
  <c r="O278" i="24"/>
  <c r="M280" i="24"/>
  <c r="AF280" i="24"/>
  <c r="AA280" i="24"/>
  <c r="W280" i="24"/>
  <c r="V280" i="24"/>
  <c r="R280" i="24"/>
  <c r="AG288" i="24"/>
  <c r="AC288" i="24"/>
  <c r="Y288" i="24"/>
  <c r="U288" i="24"/>
  <c r="Q288" i="24"/>
  <c r="M288" i="24"/>
  <c r="AF288" i="24"/>
  <c r="AB288" i="24"/>
  <c r="X288" i="24"/>
  <c r="T288" i="24"/>
  <c r="P288" i="24"/>
  <c r="L288" i="24"/>
  <c r="AE288" i="24"/>
  <c r="AA288" i="24"/>
  <c r="W288" i="24"/>
  <c r="S288" i="24"/>
  <c r="O288" i="24"/>
  <c r="K288" i="24"/>
  <c r="AH288" i="24"/>
  <c r="AD288" i="24"/>
  <c r="Z288" i="24"/>
  <c r="V288" i="24"/>
  <c r="R288" i="24"/>
  <c r="N288" i="24"/>
  <c r="J288" i="24"/>
  <c r="M294" i="24"/>
  <c r="Y296" i="24"/>
  <c r="U296" i="24"/>
  <c r="P296" i="24"/>
  <c r="L296" i="24"/>
  <c r="AH296" i="24"/>
  <c r="AD296" i="24"/>
  <c r="Y305" i="24"/>
  <c r="P305" i="24"/>
  <c r="AF305" i="24"/>
  <c r="AH312" i="24"/>
  <c r="AL263" i="24"/>
  <c r="AL265" i="24"/>
  <c r="AL267" i="24"/>
  <c r="AL269" i="24"/>
  <c r="K271" i="24"/>
  <c r="AD308" i="24"/>
  <c r="N308" i="24"/>
  <c r="J308" i="24"/>
  <c r="W308" i="24"/>
  <c r="AB308" i="24"/>
  <c r="T308" i="24"/>
  <c r="Y308" i="24"/>
  <c r="P308" i="24"/>
  <c r="AC308" i="24"/>
  <c r="AG271" i="24"/>
  <c r="AC271" i="24"/>
  <c r="Y271" i="24"/>
  <c r="U271" i="24"/>
  <c r="Q271" i="24"/>
  <c r="M271" i="24"/>
  <c r="AF271" i="24"/>
  <c r="AE271" i="24"/>
  <c r="AA271" i="24"/>
  <c r="W271" i="24"/>
  <c r="S271" i="24"/>
  <c r="AH271" i="24"/>
  <c r="AD271" i="24"/>
  <c r="Z271" i="24"/>
  <c r="V271" i="24"/>
  <c r="R271" i="24"/>
  <c r="N271" i="24"/>
  <c r="J271" i="24"/>
  <c r="AG273" i="24"/>
  <c r="AA273" i="24"/>
  <c r="AC275" i="24"/>
  <c r="T275" i="24"/>
  <c r="U277" i="24"/>
  <c r="S277" i="24"/>
  <c r="AD277" i="24"/>
  <c r="AG279" i="24"/>
  <c r="AC279" i="24"/>
  <c r="Y279" i="24"/>
  <c r="U279" i="24"/>
  <c r="Q279" i="24"/>
  <c r="M279" i="24"/>
  <c r="AF279" i="24"/>
  <c r="AB279" i="24"/>
  <c r="X279" i="24"/>
  <c r="T279" i="24"/>
  <c r="P279" i="24"/>
  <c r="L279" i="24"/>
  <c r="AE279" i="24"/>
  <c r="AA279" i="24"/>
  <c r="W279" i="24"/>
  <c r="S279" i="24"/>
  <c r="O279" i="24"/>
  <c r="K279" i="24"/>
  <c r="AH279" i="24"/>
  <c r="AD279" i="24"/>
  <c r="Z279" i="24"/>
  <c r="V279" i="24"/>
  <c r="R279" i="24"/>
  <c r="N279" i="24"/>
  <c r="J279" i="24"/>
  <c r="AG287" i="24"/>
  <c r="AC287" i="24"/>
  <c r="Y287" i="24"/>
  <c r="U287" i="24"/>
  <c r="Q287" i="24"/>
  <c r="M287" i="24"/>
  <c r="AF287" i="24"/>
  <c r="AB287" i="24"/>
  <c r="X287" i="24"/>
  <c r="T287" i="24"/>
  <c r="P287" i="24"/>
  <c r="L287" i="24"/>
  <c r="AE287" i="24"/>
  <c r="AA287" i="24"/>
  <c r="W287" i="24"/>
  <c r="S287" i="24"/>
  <c r="O287" i="24"/>
  <c r="K287" i="24"/>
  <c r="AH287" i="24"/>
  <c r="AD287" i="24"/>
  <c r="Z287" i="24"/>
  <c r="V287" i="24"/>
  <c r="R287" i="24"/>
  <c r="N287" i="24"/>
  <c r="J287" i="24"/>
  <c r="P289" i="24"/>
  <c r="Z289" i="24"/>
  <c r="U291" i="24"/>
  <c r="N291" i="24"/>
  <c r="AB293" i="24"/>
  <c r="L293" i="24"/>
  <c r="N293" i="24"/>
  <c r="AG295" i="24"/>
  <c r="AC295" i="24"/>
  <c r="Y295" i="24"/>
  <c r="U295" i="24"/>
  <c r="Q295" i="24"/>
  <c r="M295" i="24"/>
  <c r="AF295" i="24"/>
  <c r="AB295" i="24"/>
  <c r="X295" i="24"/>
  <c r="T295" i="24"/>
  <c r="P295" i="24"/>
  <c r="L295" i="24"/>
  <c r="AE295" i="24"/>
  <c r="AA295" i="24"/>
  <c r="W295" i="24"/>
  <c r="S295" i="24"/>
  <c r="O295" i="24"/>
  <c r="K295" i="24"/>
  <c r="AH295" i="24"/>
  <c r="AD295" i="24"/>
  <c r="Z295" i="24"/>
  <c r="V295" i="24"/>
  <c r="R295" i="24"/>
  <c r="N295" i="24"/>
  <c r="J295" i="24"/>
  <c r="L297" i="24"/>
  <c r="T313" i="24"/>
  <c r="Q313" i="24"/>
  <c r="V314" i="24"/>
  <c r="R314" i="24"/>
  <c r="N314" i="24"/>
  <c r="J314" i="24"/>
  <c r="O314" i="24"/>
  <c r="K314" i="24"/>
  <c r="AF314" i="24"/>
  <c r="X314" i="24"/>
  <c r="AB314" i="24"/>
  <c r="T314" i="24"/>
  <c r="L314" i="24"/>
  <c r="AG314" i="24"/>
  <c r="L307" i="24"/>
  <c r="T307" i="24"/>
  <c r="M316" i="24"/>
  <c r="AH307" i="24"/>
  <c r="AD307" i="24"/>
  <c r="Z307" i="24"/>
  <c r="V307" i="24"/>
  <c r="R307" i="24"/>
  <c r="N307" i="24"/>
  <c r="J307" i="24"/>
  <c r="AE307" i="24"/>
  <c r="AA307" i="24"/>
  <c r="W307" i="24"/>
  <c r="S307" i="24"/>
  <c r="O307" i="24"/>
  <c r="K307" i="24"/>
  <c r="AD316" i="24"/>
  <c r="Y316" i="24"/>
  <c r="AH317" i="24"/>
  <c r="J318" i="24"/>
  <c r="AG318" i="24"/>
  <c r="AA318" i="24"/>
  <c r="W318" i="24"/>
  <c r="J319" i="24"/>
  <c r="Z320" i="24"/>
  <c r="J320" i="24"/>
  <c r="U320" i="24"/>
  <c r="K320" i="24"/>
  <c r="Q307" i="24"/>
  <c r="Y307" i="24"/>
  <c r="AG307" i="24"/>
  <c r="AF316" i="24"/>
  <c r="AF318" i="24"/>
  <c r="P319" i="24"/>
  <c r="P320" i="24"/>
  <c r="AC322" i="24"/>
  <c r="R328" i="24"/>
  <c r="N329" i="24"/>
  <c r="AD329" i="24"/>
  <c r="AG334" i="24"/>
  <c r="AC334" i="24"/>
  <c r="Y334" i="24"/>
  <c r="U334" i="24"/>
  <c r="Q334" i="24"/>
  <c r="M334" i="24"/>
  <c r="AF334" i="24"/>
  <c r="AB334" i="24"/>
  <c r="X334" i="24"/>
  <c r="T334" i="24"/>
  <c r="P334" i="24"/>
  <c r="L334" i="24"/>
  <c r="AE334" i="24"/>
  <c r="AA334" i="24"/>
  <c r="W334" i="24"/>
  <c r="S334" i="24"/>
  <c r="O334" i="24"/>
  <c r="K334" i="24"/>
  <c r="U338" i="24"/>
  <c r="R340" i="24"/>
  <c r="N341" i="24"/>
  <c r="AD341" i="24"/>
  <c r="AH344" i="24"/>
  <c r="AC350" i="24"/>
  <c r="Y350" i="24"/>
  <c r="T350" i="24"/>
  <c r="P350" i="24"/>
  <c r="K350" i="24"/>
  <c r="N353" i="24"/>
  <c r="AG354" i="24"/>
  <c r="X354" i="24"/>
  <c r="O354" i="24"/>
  <c r="X366" i="24"/>
  <c r="AD369" i="24"/>
  <c r="AB396" i="24"/>
  <c r="P396" i="24"/>
  <c r="S396" i="24"/>
  <c r="AH396" i="24"/>
  <c r="N396" i="24"/>
  <c r="M396" i="24"/>
  <c r="AA419" i="24"/>
  <c r="X419" i="24"/>
  <c r="AG327" i="24"/>
  <c r="AC327" i="24"/>
  <c r="Y327" i="24"/>
  <c r="U327" i="24"/>
  <c r="Q327" i="24"/>
  <c r="M327" i="24"/>
  <c r="AF327" i="24"/>
  <c r="AB327" i="24"/>
  <c r="X327" i="24"/>
  <c r="T327" i="24"/>
  <c r="P327" i="24"/>
  <c r="L327" i="24"/>
  <c r="AE327" i="24"/>
  <c r="AA327" i="24"/>
  <c r="W327" i="24"/>
  <c r="S327" i="24"/>
  <c r="O327" i="24"/>
  <c r="K327" i="24"/>
  <c r="X335" i="24"/>
  <c r="R341" i="24"/>
  <c r="Y347" i="24"/>
  <c r="U347" i="24"/>
  <c r="P347" i="24"/>
  <c r="L347" i="24"/>
  <c r="R353" i="24"/>
  <c r="AG355" i="24"/>
  <c r="AB355" i="24"/>
  <c r="X355" i="24"/>
  <c r="S355" i="24"/>
  <c r="O355" i="24"/>
  <c r="AG359" i="24"/>
  <c r="AC359" i="24"/>
  <c r="Y359" i="24"/>
  <c r="U359" i="24"/>
  <c r="Q359" i="24"/>
  <c r="M359" i="24"/>
  <c r="AF359" i="24"/>
  <c r="AB359" i="24"/>
  <c r="X359" i="24"/>
  <c r="T359" i="24"/>
  <c r="P359" i="24"/>
  <c r="L359" i="24"/>
  <c r="AE359" i="24"/>
  <c r="AA359" i="24"/>
  <c r="W359" i="24"/>
  <c r="S359" i="24"/>
  <c r="O359" i="24"/>
  <c r="K359" i="24"/>
  <c r="AB367" i="24"/>
  <c r="S367" i="24"/>
  <c r="Y371" i="24"/>
  <c r="AF371" i="24"/>
  <c r="Z384" i="24"/>
  <c r="N384" i="24"/>
  <c r="Y384" i="24"/>
  <c r="Y324" i="24"/>
  <c r="AF324" i="24"/>
  <c r="N327" i="24"/>
  <c r="AD327" i="24"/>
  <c r="Y328" i="24"/>
  <c r="W328" i="24"/>
  <c r="M336" i="24"/>
  <c r="AC340" i="24"/>
  <c r="U340" i="24"/>
  <c r="AB340" i="24"/>
  <c r="S340" i="24"/>
  <c r="K340" i="24"/>
  <c r="S352" i="24"/>
  <c r="S368" i="24"/>
  <c r="AF416" i="24"/>
  <c r="AA425" i="24"/>
  <c r="Y425" i="24"/>
  <c r="AE428" i="24"/>
  <c r="AA428" i="24"/>
  <c r="W428" i="24"/>
  <c r="S428" i="24"/>
  <c r="O428" i="24"/>
  <c r="K428" i="24"/>
  <c r="AH428" i="24"/>
  <c r="AD428" i="24"/>
  <c r="Z428" i="24"/>
  <c r="V428" i="24"/>
  <c r="R428" i="24"/>
  <c r="N428" i="24"/>
  <c r="J428" i="24"/>
  <c r="AB428" i="24"/>
  <c r="T428" i="24"/>
  <c r="L428" i="24"/>
  <c r="AG428" i="24"/>
  <c r="Y428" i="24"/>
  <c r="Q428" i="24"/>
  <c r="AF428" i="24"/>
  <c r="X428" i="24"/>
  <c r="P428" i="24"/>
  <c r="U428" i="24"/>
  <c r="M428" i="24"/>
  <c r="N324" i="24"/>
  <c r="AG325" i="24"/>
  <c r="R327" i="24"/>
  <c r="AH327" i="24"/>
  <c r="AG329" i="24"/>
  <c r="AC329" i="24"/>
  <c r="Y329" i="24"/>
  <c r="U329" i="24"/>
  <c r="Q329" i="24"/>
  <c r="M329" i="24"/>
  <c r="AF329" i="24"/>
  <c r="AB329" i="24"/>
  <c r="X329" i="24"/>
  <c r="T329" i="24"/>
  <c r="P329" i="24"/>
  <c r="L329" i="24"/>
  <c r="AE329" i="24"/>
  <c r="AA329" i="24"/>
  <c r="W329" i="24"/>
  <c r="S329" i="24"/>
  <c r="O329" i="24"/>
  <c r="K329" i="24"/>
  <c r="AA333" i="24"/>
  <c r="AG341" i="24"/>
  <c r="AC341" i="24"/>
  <c r="Y341" i="24"/>
  <c r="U341" i="24"/>
  <c r="Q341" i="24"/>
  <c r="M341" i="24"/>
  <c r="AF341" i="24"/>
  <c r="AB341" i="24"/>
  <c r="X341" i="24"/>
  <c r="T341" i="24"/>
  <c r="P341" i="24"/>
  <c r="L341" i="24"/>
  <c r="AE341" i="24"/>
  <c r="AA341" i="24"/>
  <c r="W341" i="24"/>
  <c r="S341" i="24"/>
  <c r="O341" i="24"/>
  <c r="K341" i="24"/>
  <c r="Y349" i="24"/>
  <c r="P349" i="24"/>
  <c r="N352" i="24"/>
  <c r="AG353" i="24"/>
  <c r="AB353" i="24"/>
  <c r="X353" i="24"/>
  <c r="S353" i="24"/>
  <c r="O353" i="24"/>
  <c r="Y357" i="24"/>
  <c r="M361" i="24"/>
  <c r="AE365" i="24"/>
  <c r="Y369" i="24"/>
  <c r="T369" i="24"/>
  <c r="T381" i="24"/>
  <c r="AA381" i="24"/>
  <c r="K381" i="24"/>
  <c r="V381" i="24"/>
  <c r="AE385" i="24"/>
  <c r="Z385" i="24"/>
  <c r="X393" i="24"/>
  <c r="AE393" i="24"/>
  <c r="O393" i="24"/>
  <c r="Z393" i="24"/>
  <c r="J393" i="24"/>
  <c r="AF397" i="24"/>
  <c r="AB397" i="24"/>
  <c r="X397" i="24"/>
  <c r="T397" i="24"/>
  <c r="P397" i="24"/>
  <c r="L397" i="24"/>
  <c r="AE397" i="24"/>
  <c r="AA397" i="24"/>
  <c r="W397" i="24"/>
  <c r="S397" i="24"/>
  <c r="O397" i="24"/>
  <c r="K397" i="24"/>
  <c r="AH397" i="24"/>
  <c r="AD397" i="24"/>
  <c r="Z397" i="24"/>
  <c r="V397" i="24"/>
  <c r="R397" i="24"/>
  <c r="N397" i="24"/>
  <c r="J397" i="24"/>
  <c r="AE401" i="24"/>
  <c r="Z401" i="24"/>
  <c r="AF409" i="24"/>
  <c r="AB409" i="24"/>
  <c r="X409" i="24"/>
  <c r="T409" i="24"/>
  <c r="P409" i="24"/>
  <c r="L409" i="24"/>
  <c r="AE409" i="24"/>
  <c r="AA409" i="24"/>
  <c r="W409" i="24"/>
  <c r="S409" i="24"/>
  <c r="O409" i="24"/>
  <c r="K409" i="24"/>
  <c r="AH409" i="24"/>
  <c r="AD409" i="24"/>
  <c r="Z409" i="24"/>
  <c r="V409" i="24"/>
  <c r="R409" i="24"/>
  <c r="N409" i="24"/>
  <c r="J409" i="24"/>
  <c r="AA413" i="24"/>
  <c r="V413" i="24"/>
  <c r="O423" i="24"/>
  <c r="J423" i="24"/>
  <c r="U423" i="24"/>
  <c r="O426" i="24"/>
  <c r="J426" i="24"/>
  <c r="T426" i="24"/>
  <c r="AH429" i="24"/>
  <c r="U429" i="24"/>
  <c r="AG449" i="24"/>
  <c r="W449" i="24"/>
  <c r="V449" i="24"/>
  <c r="W378" i="24"/>
  <c r="AF382" i="24"/>
  <c r="AB382" i="24"/>
  <c r="X382" i="24"/>
  <c r="T382" i="24"/>
  <c r="P382" i="24"/>
  <c r="L382" i="24"/>
  <c r="AE382" i="24"/>
  <c r="AA382" i="24"/>
  <c r="W382" i="24"/>
  <c r="S382" i="24"/>
  <c r="O382" i="24"/>
  <c r="K382" i="24"/>
  <c r="AH382" i="24"/>
  <c r="AD382" i="24"/>
  <c r="Z382" i="24"/>
  <c r="V382" i="24"/>
  <c r="R382" i="24"/>
  <c r="N382" i="24"/>
  <c r="J382" i="24"/>
  <c r="P386" i="24"/>
  <c r="AH386" i="24"/>
  <c r="AH390" i="24"/>
  <c r="U397" i="24"/>
  <c r="X402" i="24"/>
  <c r="J402" i="24"/>
  <c r="U409" i="24"/>
  <c r="P414" i="24"/>
  <c r="AH414" i="24"/>
  <c r="AA417" i="24"/>
  <c r="K420" i="24"/>
  <c r="AB420" i="24"/>
  <c r="P420" i="24"/>
  <c r="R427" i="24"/>
  <c r="S430" i="24"/>
  <c r="N430" i="24"/>
  <c r="AB430" i="24"/>
  <c r="AA433" i="24"/>
  <c r="AG441" i="24"/>
  <c r="AC441" i="24"/>
  <c r="Y441" i="24"/>
  <c r="U441" i="24"/>
  <c r="Q441" i="24"/>
  <c r="M441" i="24"/>
  <c r="AE441" i="24"/>
  <c r="AA441" i="24"/>
  <c r="W441" i="24"/>
  <c r="S441" i="24"/>
  <c r="O441" i="24"/>
  <c r="K441" i="24"/>
  <c r="AD441" i="24"/>
  <c r="V441" i="24"/>
  <c r="N441" i="24"/>
  <c r="AB441" i="24"/>
  <c r="T441" i="24"/>
  <c r="L441" i="24"/>
  <c r="X441" i="24"/>
  <c r="AH441" i="24"/>
  <c r="R441" i="24"/>
  <c r="AF441" i="24"/>
  <c r="P441" i="24"/>
  <c r="S491" i="24"/>
  <c r="AD491" i="24"/>
  <c r="J491" i="24"/>
  <c r="X376" i="24"/>
  <c r="O376" i="24"/>
  <c r="O377" i="24"/>
  <c r="AF379" i="24"/>
  <c r="W379" i="24"/>
  <c r="U382" i="24"/>
  <c r="T383" i="24"/>
  <c r="AA383" i="24"/>
  <c r="K383" i="24"/>
  <c r="V383" i="24"/>
  <c r="Y385" i="24"/>
  <c r="AF387" i="24"/>
  <c r="AB387" i="24"/>
  <c r="X387" i="24"/>
  <c r="T387" i="24"/>
  <c r="P387" i="24"/>
  <c r="L387" i="24"/>
  <c r="AE387" i="24"/>
  <c r="AA387" i="24"/>
  <c r="W387" i="24"/>
  <c r="S387" i="24"/>
  <c r="O387" i="24"/>
  <c r="K387" i="24"/>
  <c r="AH387" i="24"/>
  <c r="AD387" i="24"/>
  <c r="Z387" i="24"/>
  <c r="V387" i="24"/>
  <c r="R387" i="24"/>
  <c r="N387" i="24"/>
  <c r="J387" i="24"/>
  <c r="AF391" i="24"/>
  <c r="AB391" i="24"/>
  <c r="P391" i="24"/>
  <c r="L391" i="24"/>
  <c r="W391" i="24"/>
  <c r="S391" i="24"/>
  <c r="AH391" i="24"/>
  <c r="AD391" i="24"/>
  <c r="R391" i="24"/>
  <c r="N391" i="24"/>
  <c r="AD395" i="24"/>
  <c r="Y397" i="24"/>
  <c r="AF399" i="24"/>
  <c r="AB399" i="24"/>
  <c r="X399" i="24"/>
  <c r="T399" i="24"/>
  <c r="P399" i="24"/>
  <c r="L399" i="24"/>
  <c r="AE399" i="24"/>
  <c r="AA399" i="24"/>
  <c r="W399" i="24"/>
  <c r="S399" i="24"/>
  <c r="O399" i="24"/>
  <c r="K399" i="24"/>
  <c r="AH399" i="24"/>
  <c r="AD399" i="24"/>
  <c r="Z399" i="24"/>
  <c r="V399" i="24"/>
  <c r="R399" i="24"/>
  <c r="N399" i="24"/>
  <c r="J399" i="24"/>
  <c r="W403" i="24"/>
  <c r="AF407" i="24"/>
  <c r="AB407" i="24"/>
  <c r="X407" i="24"/>
  <c r="T407" i="24"/>
  <c r="P407" i="24"/>
  <c r="L407" i="24"/>
  <c r="AE407" i="24"/>
  <c r="AA407" i="24"/>
  <c r="W407" i="24"/>
  <c r="S407" i="24"/>
  <c r="O407" i="24"/>
  <c r="K407" i="24"/>
  <c r="AH407" i="24"/>
  <c r="AD407" i="24"/>
  <c r="Z407" i="24"/>
  <c r="V407" i="24"/>
  <c r="R407" i="24"/>
  <c r="N407" i="24"/>
  <c r="J407" i="24"/>
  <c r="Y409" i="24"/>
  <c r="AH411" i="24"/>
  <c r="AE421" i="24"/>
  <c r="AA421" i="24"/>
  <c r="W421" i="24"/>
  <c r="S421" i="24"/>
  <c r="O421" i="24"/>
  <c r="K421" i="24"/>
  <c r="AH421" i="24"/>
  <c r="AD421" i="24"/>
  <c r="Z421" i="24"/>
  <c r="V421" i="24"/>
  <c r="R421" i="24"/>
  <c r="N421" i="24"/>
  <c r="J421" i="24"/>
  <c r="AC421" i="24"/>
  <c r="U421" i="24"/>
  <c r="M421" i="24"/>
  <c r="AB421" i="24"/>
  <c r="T421" i="24"/>
  <c r="L421" i="24"/>
  <c r="AG421" i="24"/>
  <c r="Y421" i="24"/>
  <c r="Q421" i="24"/>
  <c r="AE424" i="24"/>
  <c r="AA424" i="24"/>
  <c r="W424" i="24"/>
  <c r="S424" i="24"/>
  <c r="O424" i="24"/>
  <c r="K424" i="24"/>
  <c r="AH424" i="24"/>
  <c r="AD424" i="24"/>
  <c r="Z424" i="24"/>
  <c r="V424" i="24"/>
  <c r="R424" i="24"/>
  <c r="N424" i="24"/>
  <c r="J424" i="24"/>
  <c r="AB424" i="24"/>
  <c r="T424" i="24"/>
  <c r="L424" i="24"/>
  <c r="AG424" i="24"/>
  <c r="Y424" i="24"/>
  <c r="Q424" i="24"/>
  <c r="AF424" i="24"/>
  <c r="X424" i="24"/>
  <c r="P424" i="24"/>
  <c r="P429" i="24"/>
  <c r="W473" i="24"/>
  <c r="AG451" i="24"/>
  <c r="AC451" i="24"/>
  <c r="Y451" i="24"/>
  <c r="U451" i="24"/>
  <c r="Q451" i="24"/>
  <c r="M451" i="24"/>
  <c r="AE451" i="24"/>
  <c r="AA451" i="24"/>
  <c r="W451" i="24"/>
  <c r="S451" i="24"/>
  <c r="O451" i="24"/>
  <c r="K451" i="24"/>
  <c r="AF451" i="24"/>
  <c r="X451" i="24"/>
  <c r="P451" i="24"/>
  <c r="AD451" i="24"/>
  <c r="T451" i="24"/>
  <c r="J451" i="24"/>
  <c r="AB451" i="24"/>
  <c r="R451" i="24"/>
  <c r="U453" i="24"/>
  <c r="K453" i="24"/>
  <c r="V453" i="24"/>
  <c r="V483" i="24"/>
  <c r="R483" i="24"/>
  <c r="U437" i="24"/>
  <c r="AB437" i="24"/>
  <c r="Y438" i="24"/>
  <c r="O438" i="24"/>
  <c r="AE447" i="24"/>
  <c r="P447" i="24"/>
  <c r="L451" i="24"/>
  <c r="AH451" i="24"/>
  <c r="AF437" i="24"/>
  <c r="J438" i="24"/>
  <c r="AL443" i="24"/>
  <c r="N451" i="24"/>
  <c r="AL455" i="24"/>
  <c r="AC467" i="24"/>
  <c r="Y467" i="24"/>
  <c r="M467" i="24"/>
  <c r="AE467" i="24"/>
  <c r="S467" i="24"/>
  <c r="O467" i="24"/>
  <c r="X467" i="24"/>
  <c r="P467" i="24"/>
  <c r="L467" i="24"/>
  <c r="Z467" i="24"/>
  <c r="R467" i="24"/>
  <c r="N477" i="24"/>
  <c r="O477" i="24"/>
  <c r="AG436" i="24"/>
  <c r="AC436" i="24"/>
  <c r="Y436" i="24"/>
  <c r="U436" i="24"/>
  <c r="Q436" i="24"/>
  <c r="M436" i="24"/>
  <c r="AE436" i="24"/>
  <c r="AA436" i="24"/>
  <c r="W436" i="24"/>
  <c r="S436" i="24"/>
  <c r="O436" i="24"/>
  <c r="K436" i="24"/>
  <c r="AG440" i="24"/>
  <c r="Q440" i="24"/>
  <c r="W440" i="24"/>
  <c r="AG443" i="24"/>
  <c r="AC443" i="24"/>
  <c r="Y443" i="24"/>
  <c r="U443" i="24"/>
  <c r="Q443" i="24"/>
  <c r="M443" i="24"/>
  <c r="AE443" i="24"/>
  <c r="AA443" i="24"/>
  <c r="W443" i="24"/>
  <c r="S443" i="24"/>
  <c r="O443" i="24"/>
  <c r="K443" i="24"/>
  <c r="T463" i="24"/>
  <c r="O481" i="24"/>
  <c r="Y481" i="24"/>
  <c r="AH481" i="24"/>
  <c r="AE485" i="24"/>
  <c r="AA485" i="24"/>
  <c r="W485" i="24"/>
  <c r="S485" i="24"/>
  <c r="O485" i="24"/>
  <c r="K485" i="24"/>
  <c r="AG485" i="24"/>
  <c r="AB485" i="24"/>
  <c r="V485" i="24"/>
  <c r="Q485" i="24"/>
  <c r="L485" i="24"/>
  <c r="AD485" i="24"/>
  <c r="Y485" i="24"/>
  <c r="T485" i="24"/>
  <c r="N485" i="24"/>
  <c r="Z485" i="24"/>
  <c r="P485" i="24"/>
  <c r="AF485" i="24"/>
  <c r="U485" i="24"/>
  <c r="J485" i="24"/>
  <c r="AH485" i="24"/>
  <c r="M485" i="24"/>
  <c r="X485" i="24"/>
  <c r="O493" i="24"/>
  <c r="Y493" i="24"/>
  <c r="AH493" i="24"/>
  <c r="L436" i="24"/>
  <c r="T436" i="24"/>
  <c r="AB436" i="24"/>
  <c r="AL436" i="24"/>
  <c r="T440" i="24"/>
  <c r="AL440" i="24"/>
  <c r="J443" i="24"/>
  <c r="R443" i="24"/>
  <c r="Z443" i="24"/>
  <c r="AH443" i="24"/>
  <c r="AL456" i="24"/>
  <c r="AG459" i="24"/>
  <c r="AC459" i="24"/>
  <c r="Q459" i="24"/>
  <c r="M459" i="24"/>
  <c r="W459" i="24"/>
  <c r="S459" i="24"/>
  <c r="AB459" i="24"/>
  <c r="T459" i="24"/>
  <c r="X459" i="24"/>
  <c r="N459" i="24"/>
  <c r="AG465" i="24"/>
  <c r="AC465" i="24"/>
  <c r="Y465" i="24"/>
  <c r="U465" i="24"/>
  <c r="Q465" i="24"/>
  <c r="M465" i="24"/>
  <c r="AE465" i="24"/>
  <c r="AA465" i="24"/>
  <c r="W465" i="24"/>
  <c r="S465" i="24"/>
  <c r="O465" i="24"/>
  <c r="K465" i="24"/>
  <c r="AB465" i="24"/>
  <c r="T465" i="24"/>
  <c r="L465" i="24"/>
  <c r="AF465" i="24"/>
  <c r="X465" i="24"/>
  <c r="P465" i="24"/>
  <c r="AD465" i="24"/>
  <c r="N465" i="24"/>
  <c r="AF475" i="24"/>
  <c r="T475" i="24"/>
  <c r="P475" i="24"/>
  <c r="AD475" i="24"/>
  <c r="Z475" i="24"/>
  <c r="N475" i="24"/>
  <c r="J475" i="24"/>
  <c r="K475" i="24"/>
  <c r="AE475" i="24"/>
  <c r="AC475" i="24"/>
  <c r="M475" i="24"/>
  <c r="AL445" i="24"/>
  <c r="AL449" i="24"/>
  <c r="AL453" i="24"/>
  <c r="AL457" i="24"/>
  <c r="AA479" i="24"/>
  <c r="Q479" i="24"/>
  <c r="AF479" i="24"/>
  <c r="AA489" i="24"/>
  <c r="Q489" i="24"/>
  <c r="AF489" i="24"/>
  <c r="AL459" i="24"/>
  <c r="AL463" i="24"/>
  <c r="AL467" i="24"/>
  <c r="AL471" i="24"/>
  <c r="AE480" i="24"/>
  <c r="AA480" i="24"/>
  <c r="W480" i="24"/>
  <c r="S480" i="24"/>
  <c r="O480" i="24"/>
  <c r="K480" i="24"/>
  <c r="AD480" i="24"/>
  <c r="Y480" i="24"/>
  <c r="T480" i="24"/>
  <c r="N480" i="24"/>
  <c r="AG480" i="24"/>
  <c r="AB480" i="24"/>
  <c r="V480" i="24"/>
  <c r="Q480" i="24"/>
  <c r="L480" i="24"/>
  <c r="Z480" i="24"/>
  <c r="P480" i="24"/>
  <c r="AF480" i="24"/>
  <c r="U480" i="24"/>
  <c r="J480" i="24"/>
  <c r="AE484" i="24"/>
  <c r="AA484" i="24"/>
  <c r="W484" i="24"/>
  <c r="S484" i="24"/>
  <c r="O484" i="24"/>
  <c r="K484" i="24"/>
  <c r="AD484" i="24"/>
  <c r="Y484" i="24"/>
  <c r="T484" i="24"/>
  <c r="N484" i="24"/>
  <c r="AG484" i="24"/>
  <c r="AB484" i="24"/>
  <c r="V484" i="24"/>
  <c r="Q484" i="24"/>
  <c r="L484" i="24"/>
  <c r="Z484" i="24"/>
  <c r="P484" i="24"/>
  <c r="AF484" i="24"/>
  <c r="U484" i="24"/>
  <c r="J484" i="24"/>
  <c r="AD488" i="24"/>
  <c r="L488" i="24"/>
  <c r="M495" i="24"/>
  <c r="AL465" i="24"/>
  <c r="AL469" i="24"/>
  <c r="AH476" i="24"/>
  <c r="U476" i="24"/>
  <c r="AA478" i="24"/>
  <c r="AB478" i="24"/>
  <c r="U478" i="24"/>
  <c r="AE486" i="24"/>
  <c r="AA486" i="24"/>
  <c r="W486" i="24"/>
  <c r="S486" i="24"/>
  <c r="O486" i="24"/>
  <c r="K486" i="24"/>
  <c r="AD486" i="24"/>
  <c r="Y486" i="24"/>
  <c r="T486" i="24"/>
  <c r="N486" i="24"/>
  <c r="AG486" i="24"/>
  <c r="AB486" i="24"/>
  <c r="V486" i="24"/>
  <c r="Q486" i="24"/>
  <c r="L486" i="24"/>
  <c r="Z486" i="24"/>
  <c r="P486" i="24"/>
  <c r="AF486" i="24"/>
  <c r="U486" i="24"/>
  <c r="J486" i="24"/>
  <c r="Q490" i="24"/>
  <c r="AE495" i="24"/>
  <c r="AA495" i="24"/>
  <c r="W495" i="24"/>
  <c r="S495" i="24"/>
  <c r="O495" i="24"/>
  <c r="K495" i="24"/>
  <c r="AG495" i="24"/>
  <c r="AB495" i="24"/>
  <c r="V495" i="24"/>
  <c r="Q495" i="24"/>
  <c r="L495" i="24"/>
  <c r="AD495" i="24"/>
  <c r="Y495" i="24"/>
  <c r="T495" i="24"/>
  <c r="N495" i="24"/>
  <c r="Z495" i="24"/>
  <c r="P495" i="24"/>
  <c r="AF495" i="24"/>
  <c r="U495" i="24"/>
  <c r="J495" i="24"/>
  <c r="S498" i="24"/>
  <c r="AE499" i="24"/>
  <c r="AA499" i="24"/>
  <c r="W499" i="24"/>
  <c r="S499" i="24"/>
  <c r="O499" i="24"/>
  <c r="K499" i="24"/>
  <c r="AH499" i="24"/>
  <c r="AC499" i="24"/>
  <c r="X499" i="24"/>
  <c r="R499" i="24"/>
  <c r="M499" i="24"/>
  <c r="AF499" i="24"/>
  <c r="Y499" i="24"/>
  <c r="Q499" i="24"/>
  <c r="J499" i="24"/>
  <c r="AB499" i="24"/>
  <c r="U499" i="24"/>
  <c r="N499" i="24"/>
  <c r="V499" i="24"/>
  <c r="AD499" i="24"/>
  <c r="P499" i="24"/>
  <c r="AE501" i="24"/>
  <c r="L474" i="24"/>
  <c r="Z500" i="24"/>
  <c r="AB500" i="24"/>
  <c r="Z502" i="24"/>
  <c r="M502" i="24"/>
  <c r="R504" i="24"/>
  <c r="M504" i="24"/>
  <c r="AL504" i="24"/>
  <c r="AA355" i="8" l="1"/>
  <c r="AB186" i="8"/>
  <c r="K175" i="28"/>
  <c r="K283" i="28"/>
  <c r="H371" i="28"/>
  <c r="G371" i="28"/>
  <c r="M429" i="24"/>
  <c r="AD429" i="24"/>
  <c r="V385" i="24"/>
  <c r="AA385" i="24"/>
  <c r="Z305" i="24"/>
  <c r="L305" i="24"/>
  <c r="U305" i="24"/>
  <c r="T220" i="24"/>
  <c r="J220" i="24"/>
  <c r="AB204" i="24"/>
  <c r="R204" i="24"/>
  <c r="X188" i="24"/>
  <c r="R188" i="24"/>
  <c r="AB172" i="24"/>
  <c r="R172" i="24"/>
  <c r="W486" i="8"/>
  <c r="AG486" i="8"/>
  <c r="Q402" i="8"/>
  <c r="R370" i="8"/>
  <c r="AE370" i="8"/>
  <c r="AH448" i="8"/>
  <c r="M402" i="8"/>
  <c r="AE402" i="8"/>
  <c r="M34" i="8"/>
  <c r="AF418" i="24"/>
  <c r="U385" i="24"/>
  <c r="Q429" i="24"/>
  <c r="AC429" i="24"/>
  <c r="K429" i="24"/>
  <c r="AD385" i="24"/>
  <c r="L385" i="24"/>
  <c r="K305" i="24"/>
  <c r="T305" i="24"/>
  <c r="AD305" i="24"/>
  <c r="K220" i="24"/>
  <c r="AB220" i="24"/>
  <c r="V220" i="24"/>
  <c r="S204" i="24"/>
  <c r="M204" i="24"/>
  <c r="AD204" i="24"/>
  <c r="O188" i="24"/>
  <c r="M188" i="24"/>
  <c r="Z188" i="24"/>
  <c r="S172" i="24"/>
  <c r="M172" i="24"/>
  <c r="AD172" i="24"/>
  <c r="AE486" i="8"/>
  <c r="V370" i="8"/>
  <c r="AC370" i="8"/>
  <c r="P448" i="8"/>
  <c r="S448" i="8"/>
  <c r="AC402" i="8"/>
  <c r="AG34" i="8"/>
  <c r="M487" i="24"/>
  <c r="Y429" i="24"/>
  <c r="J429" i="24"/>
  <c r="O429" i="24"/>
  <c r="AH385" i="24"/>
  <c r="P385" i="24"/>
  <c r="O305" i="24"/>
  <c r="X305" i="24"/>
  <c r="AA305" i="24"/>
  <c r="O220" i="24"/>
  <c r="M220" i="24"/>
  <c r="Z220" i="24"/>
  <c r="W204" i="24"/>
  <c r="U204" i="24"/>
  <c r="AH204" i="24"/>
  <c r="S188" i="24"/>
  <c r="Q188" i="24"/>
  <c r="AH188" i="24"/>
  <c r="W172" i="24"/>
  <c r="U172" i="24"/>
  <c r="AH172" i="24"/>
  <c r="Z14" i="24"/>
  <c r="M486" i="8"/>
  <c r="N370" i="8"/>
  <c r="AG448" i="8"/>
  <c r="L370" i="8"/>
  <c r="J370" i="8"/>
  <c r="AH370" i="8"/>
  <c r="U448" i="8"/>
  <c r="W448" i="8"/>
  <c r="AH402" i="8"/>
  <c r="J34" i="8"/>
  <c r="AD486" i="8"/>
  <c r="AG429" i="24"/>
  <c r="N429" i="24"/>
  <c r="S429" i="24"/>
  <c r="K385" i="24"/>
  <c r="T385" i="24"/>
  <c r="J305" i="24"/>
  <c r="S305" i="24"/>
  <c r="AC305" i="24"/>
  <c r="AE305" i="24"/>
  <c r="S220" i="24"/>
  <c r="Q220" i="24"/>
  <c r="AH220" i="24"/>
  <c r="AA204" i="24"/>
  <c r="Y204" i="24"/>
  <c r="AA188" i="24"/>
  <c r="U188" i="24"/>
  <c r="AA172" i="24"/>
  <c r="Y172" i="24"/>
  <c r="U62" i="24"/>
  <c r="R30" i="24"/>
  <c r="AB14" i="24"/>
  <c r="Q486" i="8"/>
  <c r="AB448" i="8"/>
  <c r="AB370" i="8"/>
  <c r="L448" i="8"/>
  <c r="AG402" i="8"/>
  <c r="P370" i="8"/>
  <c r="K370" i="8"/>
  <c r="AF448" i="8"/>
  <c r="AE448" i="8"/>
  <c r="J402" i="8"/>
  <c r="K402" i="8"/>
  <c r="Z34" i="8"/>
  <c r="T486" i="8"/>
  <c r="L429" i="24"/>
  <c r="R429" i="24"/>
  <c r="W429" i="24"/>
  <c r="J385" i="24"/>
  <c r="O385" i="24"/>
  <c r="X385" i="24"/>
  <c r="N305" i="24"/>
  <c r="W305" i="24"/>
  <c r="AH305" i="24"/>
  <c r="AA220" i="24"/>
  <c r="U220" i="24"/>
  <c r="L204" i="24"/>
  <c r="AC204" i="24"/>
  <c r="AE188" i="24"/>
  <c r="AC188" i="24"/>
  <c r="L172" i="24"/>
  <c r="AC172" i="24"/>
  <c r="Z62" i="24"/>
  <c r="Z46" i="24"/>
  <c r="X30" i="24"/>
  <c r="AF486" i="8"/>
  <c r="K486" i="8"/>
  <c r="U486" i="8"/>
  <c r="Q448" i="8"/>
  <c r="Q370" i="8"/>
  <c r="Y402" i="8"/>
  <c r="L402" i="8"/>
  <c r="U370" i="8"/>
  <c r="O370" i="8"/>
  <c r="R448" i="8"/>
  <c r="P402" i="8"/>
  <c r="S402" i="8"/>
  <c r="W34" i="8"/>
  <c r="T429" i="24"/>
  <c r="V429" i="24"/>
  <c r="AA429" i="24"/>
  <c r="N385" i="24"/>
  <c r="S385" i="24"/>
  <c r="AB385" i="24"/>
  <c r="R305" i="24"/>
  <c r="AB305" i="24"/>
  <c r="M305" i="24"/>
  <c r="AC233" i="24"/>
  <c r="AE220" i="24"/>
  <c r="AC220" i="24"/>
  <c r="P204" i="24"/>
  <c r="J204" i="24"/>
  <c r="L188" i="24"/>
  <c r="AG188" i="24"/>
  <c r="P172" i="24"/>
  <c r="J172" i="24"/>
  <c r="AE62" i="24"/>
  <c r="P46" i="24"/>
  <c r="X486" i="8"/>
  <c r="O486" i="8"/>
  <c r="Y486" i="8"/>
  <c r="Y448" i="8"/>
  <c r="N402" i="8"/>
  <c r="Z370" i="8"/>
  <c r="W370" i="8"/>
  <c r="X448" i="8"/>
  <c r="U402" i="8"/>
  <c r="W402" i="8"/>
  <c r="AE34" i="8"/>
  <c r="AB429" i="24"/>
  <c r="Z429" i="24"/>
  <c r="R385" i="24"/>
  <c r="W385" i="24"/>
  <c r="V305" i="24"/>
  <c r="AG305" i="24"/>
  <c r="L220" i="24"/>
  <c r="T204" i="24"/>
  <c r="T188" i="24"/>
  <c r="T172" i="24"/>
  <c r="P486" i="8"/>
  <c r="S486" i="8"/>
  <c r="AC486" i="8"/>
  <c r="AB402" i="8"/>
  <c r="N448" i="8"/>
  <c r="M370" i="8"/>
  <c r="AC448" i="8"/>
  <c r="AF402" i="8"/>
  <c r="AG490" i="24"/>
  <c r="Q488" i="24"/>
  <c r="K488" i="24"/>
  <c r="P489" i="24"/>
  <c r="V489" i="24"/>
  <c r="AE489" i="24"/>
  <c r="J493" i="24"/>
  <c r="AD493" i="24"/>
  <c r="S493" i="24"/>
  <c r="K411" i="24"/>
  <c r="L403" i="24"/>
  <c r="X377" i="24"/>
  <c r="K386" i="24"/>
  <c r="T386" i="24"/>
  <c r="AF449" i="24"/>
  <c r="AA449" i="24"/>
  <c r="K357" i="24"/>
  <c r="AC357" i="24"/>
  <c r="K325" i="24"/>
  <c r="N361" i="24"/>
  <c r="N319" i="24"/>
  <c r="K303" i="24"/>
  <c r="M64" i="24"/>
  <c r="R64" i="24"/>
  <c r="W64" i="24"/>
  <c r="AF64" i="24"/>
  <c r="Q48" i="24"/>
  <c r="AH48" i="24"/>
  <c r="AB48" i="24"/>
  <c r="Q32" i="24"/>
  <c r="S32" i="24"/>
  <c r="N16" i="24"/>
  <c r="L16" i="24"/>
  <c r="N490" i="24"/>
  <c r="V488" i="24"/>
  <c r="O488" i="24"/>
  <c r="Z489" i="24"/>
  <c r="AB489" i="24"/>
  <c r="U493" i="24"/>
  <c r="L493" i="24"/>
  <c r="W493" i="24"/>
  <c r="W411" i="24"/>
  <c r="P403" i="24"/>
  <c r="J386" i="24"/>
  <c r="O386" i="24"/>
  <c r="X386" i="24"/>
  <c r="P449" i="24"/>
  <c r="L449" i="24"/>
  <c r="AE449" i="24"/>
  <c r="W357" i="24"/>
  <c r="O325" i="24"/>
  <c r="K319" i="24"/>
  <c r="Z319" i="24"/>
  <c r="T303" i="24"/>
  <c r="K235" i="24"/>
  <c r="Q64" i="24"/>
  <c r="V64" i="24"/>
  <c r="AA64" i="24"/>
  <c r="Y48" i="24"/>
  <c r="K48" i="24"/>
  <c r="AF48" i="24"/>
  <c r="Y32" i="24"/>
  <c r="W32" i="24"/>
  <c r="R16" i="24"/>
  <c r="P16" i="24"/>
  <c r="AE63" i="24"/>
  <c r="AD490" i="24"/>
  <c r="J488" i="24"/>
  <c r="AB488" i="24"/>
  <c r="S488" i="24"/>
  <c r="X489" i="24"/>
  <c r="N489" i="24"/>
  <c r="AG489" i="24"/>
  <c r="AF493" i="24"/>
  <c r="Q493" i="24"/>
  <c r="AA493" i="24"/>
  <c r="AA411" i="24"/>
  <c r="N403" i="24"/>
  <c r="AB403" i="24"/>
  <c r="N410" i="24"/>
  <c r="N386" i="24"/>
  <c r="S386" i="24"/>
  <c r="AB386" i="24"/>
  <c r="X449" i="24"/>
  <c r="T449" i="24"/>
  <c r="M449" i="24"/>
  <c r="AA357" i="24"/>
  <c r="W325" i="24"/>
  <c r="O319" i="24"/>
  <c r="AD319" i="24"/>
  <c r="AC303" i="24"/>
  <c r="U64" i="24"/>
  <c r="Z64" i="24"/>
  <c r="AE64" i="24"/>
  <c r="AC48" i="24"/>
  <c r="S48" i="24"/>
  <c r="AC32" i="24"/>
  <c r="AA32" i="24"/>
  <c r="V16" i="24"/>
  <c r="AB16" i="24"/>
  <c r="AH315" i="8"/>
  <c r="AC404" i="8"/>
  <c r="K490" i="24"/>
  <c r="U488" i="24"/>
  <c r="AG488" i="24"/>
  <c r="W488" i="24"/>
  <c r="M489" i="24"/>
  <c r="T489" i="24"/>
  <c r="K489" i="24"/>
  <c r="P493" i="24"/>
  <c r="V493" i="24"/>
  <c r="AE493" i="24"/>
  <c r="P411" i="24"/>
  <c r="R403" i="24"/>
  <c r="AF403" i="24"/>
  <c r="AB410" i="24"/>
  <c r="R386" i="24"/>
  <c r="W386" i="24"/>
  <c r="AF386" i="24"/>
  <c r="Z449" i="24"/>
  <c r="AB449" i="24"/>
  <c r="Q449" i="24"/>
  <c r="AA389" i="24"/>
  <c r="P357" i="24"/>
  <c r="AE325" i="24"/>
  <c r="AA363" i="24"/>
  <c r="AA319" i="24"/>
  <c r="Y64" i="24"/>
  <c r="AD64" i="24"/>
  <c r="L64" i="24"/>
  <c r="AG48" i="24"/>
  <c r="W48" i="24"/>
  <c r="N32" i="24"/>
  <c r="L32" i="24"/>
  <c r="AD16" i="24"/>
  <c r="AF16" i="24"/>
  <c r="X315" i="8"/>
  <c r="U490" i="24"/>
  <c r="W490" i="24"/>
  <c r="AF488" i="24"/>
  <c r="N488" i="24"/>
  <c r="AA488" i="24"/>
  <c r="AH489" i="24"/>
  <c r="Y489" i="24"/>
  <c r="O489" i="24"/>
  <c r="R493" i="24"/>
  <c r="Z493" i="24"/>
  <c r="AB493" i="24"/>
  <c r="T411" i="24"/>
  <c r="AD403" i="24"/>
  <c r="V386" i="24"/>
  <c r="AA386" i="24"/>
  <c r="R449" i="24"/>
  <c r="K449" i="24"/>
  <c r="U449" i="24"/>
  <c r="T357" i="24"/>
  <c r="L325" i="24"/>
  <c r="R361" i="24"/>
  <c r="AE319" i="24"/>
  <c r="AC64" i="24"/>
  <c r="AH64" i="24"/>
  <c r="P64" i="24"/>
  <c r="N48" i="24"/>
  <c r="AA48" i="24"/>
  <c r="R32" i="24"/>
  <c r="P32" i="24"/>
  <c r="M16" i="24"/>
  <c r="AH16" i="24"/>
  <c r="AB315" i="8"/>
  <c r="Q501" i="24"/>
  <c r="N498" i="24"/>
  <c r="AF490" i="24"/>
  <c r="AA490" i="24"/>
  <c r="P488" i="24"/>
  <c r="T488" i="24"/>
  <c r="AE488" i="24"/>
  <c r="J489" i="24"/>
  <c r="AD489" i="24"/>
  <c r="S489" i="24"/>
  <c r="X493" i="24"/>
  <c r="N493" i="24"/>
  <c r="AG493" i="24"/>
  <c r="R411" i="24"/>
  <c r="AF411" i="24"/>
  <c r="AH403" i="24"/>
  <c r="AF433" i="24"/>
  <c r="Z386" i="24"/>
  <c r="AE386" i="24"/>
  <c r="AD449" i="24"/>
  <c r="O449" i="24"/>
  <c r="Y449" i="24"/>
  <c r="AF357" i="24"/>
  <c r="X325" i="24"/>
  <c r="P356" i="24"/>
  <c r="Z380" i="24"/>
  <c r="U319" i="24"/>
  <c r="AG64" i="24"/>
  <c r="K64" i="24"/>
  <c r="T64" i="24"/>
  <c r="R48" i="24"/>
  <c r="L48" i="24"/>
  <c r="V32" i="24"/>
  <c r="AB32" i="24"/>
  <c r="Q16" i="24"/>
  <c r="S16" i="24"/>
  <c r="X501" i="24"/>
  <c r="AH498" i="24"/>
  <c r="L490" i="24"/>
  <c r="Z488" i="24"/>
  <c r="U489" i="24"/>
  <c r="L489" i="24"/>
  <c r="M493" i="24"/>
  <c r="T493" i="24"/>
  <c r="K493" i="24"/>
  <c r="S403" i="24"/>
  <c r="U386" i="24"/>
  <c r="R433" i="24"/>
  <c r="AD386" i="24"/>
  <c r="J449" i="24"/>
  <c r="S449" i="24"/>
  <c r="AA361" i="24"/>
  <c r="Y356" i="24"/>
  <c r="AF319" i="24"/>
  <c r="Y319" i="24"/>
  <c r="J64" i="24"/>
  <c r="O64" i="24"/>
  <c r="V48" i="24"/>
  <c r="AD32" i="24"/>
  <c r="Y16" i="24"/>
  <c r="R452" i="8"/>
  <c r="X34" i="8"/>
  <c r="U497" i="24"/>
  <c r="AB471" i="24"/>
  <c r="Y460" i="24"/>
  <c r="N34" i="8"/>
  <c r="R34" i="8"/>
  <c r="T34" i="8"/>
  <c r="Z486" i="8"/>
  <c r="AD34" i="8"/>
  <c r="AH486" i="8"/>
  <c r="K34" i="8"/>
  <c r="G328" i="28"/>
  <c r="K373" i="28"/>
  <c r="H373" i="28"/>
  <c r="K328" i="28"/>
  <c r="G374" i="28"/>
  <c r="K374" i="28"/>
  <c r="K368" i="28"/>
  <c r="D34" i="23"/>
  <c r="E39" i="10"/>
  <c r="E35" i="10"/>
  <c r="E31" i="10"/>
  <c r="E27" i="10"/>
  <c r="E38" i="10"/>
  <c r="E34" i="10"/>
  <c r="E30" i="10"/>
  <c r="E26" i="10"/>
  <c r="E37" i="10"/>
  <c r="E33" i="10"/>
  <c r="E29" i="10"/>
  <c r="E40" i="10"/>
  <c r="E36" i="10"/>
  <c r="E32" i="10"/>
  <c r="E28" i="10"/>
  <c r="H231" i="28"/>
  <c r="H363" i="28"/>
  <c r="G231" i="28"/>
  <c r="G363" i="28"/>
  <c r="V11" i="26"/>
  <c r="K324" i="28"/>
  <c r="H324" i="28"/>
  <c r="G165" i="28"/>
  <c r="K165" i="28"/>
  <c r="P26" i="24"/>
  <c r="AH26" i="24"/>
  <c r="AC26" i="24"/>
  <c r="L26" i="24"/>
  <c r="AD26" i="24"/>
  <c r="Y26" i="24"/>
  <c r="AE26" i="24"/>
  <c r="Z26" i="24"/>
  <c r="U26" i="24"/>
  <c r="AA26" i="24"/>
  <c r="V26" i="24"/>
  <c r="Q26" i="24"/>
  <c r="AF26" i="24"/>
  <c r="W26" i="24"/>
  <c r="R26" i="24"/>
  <c r="M26" i="24"/>
  <c r="AB26" i="24"/>
  <c r="S26" i="24"/>
  <c r="N26" i="24"/>
  <c r="X26" i="24"/>
  <c r="O26" i="24"/>
  <c r="J26" i="24"/>
  <c r="S283" i="8"/>
  <c r="AF283" i="8"/>
  <c r="AE283" i="8"/>
  <c r="X283" i="8"/>
  <c r="P283" i="8"/>
  <c r="AH283" i="8"/>
  <c r="Z283" i="8"/>
  <c r="M283" i="8"/>
  <c r="Q283" i="8"/>
  <c r="X447" i="24"/>
  <c r="M447" i="24"/>
  <c r="AA379" i="24"/>
  <c r="AB416" i="24"/>
  <c r="W416" i="24"/>
  <c r="R416" i="24"/>
  <c r="Z364" i="24"/>
  <c r="Q364" i="24"/>
  <c r="AE364" i="24"/>
  <c r="AG214" i="24"/>
  <c r="K214" i="24"/>
  <c r="R198" i="24"/>
  <c r="Y198" i="24"/>
  <c r="N182" i="24"/>
  <c r="U182" i="24"/>
  <c r="AC164" i="24"/>
  <c r="J164" i="24"/>
  <c r="AE492" i="8"/>
  <c r="M492" i="8"/>
  <c r="O492" i="8"/>
  <c r="W230" i="8"/>
  <c r="O230" i="8"/>
  <c r="AG500" i="8"/>
  <c r="Q500" i="8"/>
  <c r="AC362" i="8"/>
  <c r="Y362" i="8"/>
  <c r="Q362" i="8"/>
  <c r="R362" i="8"/>
  <c r="AB362" i="8"/>
  <c r="M362" i="8"/>
  <c r="AA362" i="8"/>
  <c r="AF362" i="8"/>
  <c r="W362" i="8"/>
  <c r="U362" i="8"/>
  <c r="O362" i="8"/>
  <c r="P362" i="8"/>
  <c r="K362" i="8"/>
  <c r="J362" i="8"/>
  <c r="L362" i="8"/>
  <c r="O444" i="8"/>
  <c r="U444" i="8"/>
  <c r="N444" i="8"/>
  <c r="K444" i="8"/>
  <c r="P444" i="8"/>
  <c r="L444" i="8"/>
  <c r="Y444" i="8"/>
  <c r="AH444" i="8"/>
  <c r="J444" i="8"/>
  <c r="V444" i="8"/>
  <c r="AC444" i="8"/>
  <c r="AG444" i="8"/>
  <c r="X444" i="8"/>
  <c r="Q444" i="8"/>
  <c r="AE444" i="8"/>
  <c r="R444" i="8"/>
  <c r="AB444" i="8"/>
  <c r="AD444" i="8"/>
  <c r="AA444" i="8"/>
  <c r="M444" i="8"/>
  <c r="AF447" i="24"/>
  <c r="Q447" i="24"/>
  <c r="AE379" i="24"/>
  <c r="AG408" i="24"/>
  <c r="AE408" i="24"/>
  <c r="Z408" i="24"/>
  <c r="U408" i="24"/>
  <c r="S411" i="8"/>
  <c r="Y411" i="8"/>
  <c r="AB10" i="24"/>
  <c r="S10" i="24"/>
  <c r="N10" i="24"/>
  <c r="X10" i="24"/>
  <c r="O10" i="24"/>
  <c r="J10" i="24"/>
  <c r="T10" i="24"/>
  <c r="K10" i="24"/>
  <c r="AG10" i="24"/>
  <c r="P10" i="24"/>
  <c r="AH10" i="24"/>
  <c r="AC10" i="24"/>
  <c r="L10" i="24"/>
  <c r="AD10" i="24"/>
  <c r="Y10" i="24"/>
  <c r="AE10" i="24"/>
  <c r="Z10" i="24"/>
  <c r="U10" i="24"/>
  <c r="AA10" i="24"/>
  <c r="V10" i="24"/>
  <c r="Q10" i="24"/>
  <c r="V450" i="24"/>
  <c r="K447" i="24"/>
  <c r="U447" i="24"/>
  <c r="L379" i="24"/>
  <c r="J394" i="8"/>
  <c r="U350" i="24"/>
  <c r="L350" i="24"/>
  <c r="Q350" i="24"/>
  <c r="AE350" i="24"/>
  <c r="M350" i="24"/>
  <c r="AA350" i="24"/>
  <c r="AF350" i="24"/>
  <c r="W350" i="24"/>
  <c r="AB350" i="24"/>
  <c r="S350" i="24"/>
  <c r="AG350" i="24"/>
  <c r="X350" i="24"/>
  <c r="O350" i="24"/>
  <c r="AC355" i="24"/>
  <c r="T355" i="24"/>
  <c r="K355" i="24"/>
  <c r="Y355" i="24"/>
  <c r="P355" i="24"/>
  <c r="U355" i="24"/>
  <c r="L355" i="24"/>
  <c r="Q355" i="24"/>
  <c r="AE355" i="24"/>
  <c r="M355" i="24"/>
  <c r="AA355" i="24"/>
  <c r="AF355" i="24"/>
  <c r="W355" i="24"/>
  <c r="Q296" i="24"/>
  <c r="AE296" i="24"/>
  <c r="Z296" i="24"/>
  <c r="M296" i="24"/>
  <c r="AA296" i="24"/>
  <c r="V296" i="24"/>
  <c r="AF296" i="24"/>
  <c r="W296" i="24"/>
  <c r="R296" i="24"/>
  <c r="AB296" i="24"/>
  <c r="S296" i="24"/>
  <c r="N296" i="24"/>
  <c r="AG296" i="24"/>
  <c r="X296" i="24"/>
  <c r="O296" i="24"/>
  <c r="J296" i="24"/>
  <c r="AC296" i="24"/>
  <c r="T296" i="24"/>
  <c r="K296" i="24"/>
  <c r="AB280" i="24"/>
  <c r="S280" i="24"/>
  <c r="N280" i="24"/>
  <c r="AG280" i="24"/>
  <c r="X280" i="24"/>
  <c r="O280" i="24"/>
  <c r="J280" i="24"/>
  <c r="AC280" i="24"/>
  <c r="T280" i="24"/>
  <c r="K280" i="24"/>
  <c r="Y280" i="24"/>
  <c r="P280" i="24"/>
  <c r="AH280" i="24"/>
  <c r="U280" i="24"/>
  <c r="L280" i="24"/>
  <c r="AD280" i="24"/>
  <c r="Q280" i="24"/>
  <c r="AE280" i="24"/>
  <c r="Z280" i="24"/>
  <c r="AD353" i="24"/>
  <c r="AC353" i="24"/>
  <c r="T353" i="24"/>
  <c r="K353" i="24"/>
  <c r="Y353" i="24"/>
  <c r="P353" i="24"/>
  <c r="U353" i="24"/>
  <c r="L353" i="24"/>
  <c r="Q353" i="24"/>
  <c r="AE353" i="24"/>
  <c r="M353" i="24"/>
  <c r="AA353" i="24"/>
  <c r="AF353" i="24"/>
  <c r="W353" i="24"/>
  <c r="AH318" i="24"/>
  <c r="AC318" i="24"/>
  <c r="S318" i="24"/>
  <c r="AD318" i="24"/>
  <c r="Y318" i="24"/>
  <c r="O318" i="24"/>
  <c r="Z318" i="24"/>
  <c r="U318" i="24"/>
  <c r="K318" i="24"/>
  <c r="V318" i="24"/>
  <c r="Q318" i="24"/>
  <c r="R318" i="24"/>
  <c r="M318" i="24"/>
  <c r="N318" i="24"/>
  <c r="AE318" i="24"/>
  <c r="P318" i="24"/>
  <c r="AD250" i="24"/>
  <c r="Y250" i="24"/>
  <c r="P250" i="24"/>
  <c r="Z250" i="24"/>
  <c r="U250" i="24"/>
  <c r="L250" i="24"/>
  <c r="V250" i="24"/>
  <c r="Q250" i="24"/>
  <c r="AE250" i="24"/>
  <c r="R250" i="24"/>
  <c r="M250" i="24"/>
  <c r="AA250" i="24"/>
  <c r="N250" i="24"/>
  <c r="AF250" i="24"/>
  <c r="W250" i="24"/>
  <c r="J250" i="24"/>
  <c r="AB250" i="24"/>
  <c r="S250" i="24"/>
  <c r="AG250" i="24"/>
  <c r="X250" i="24"/>
  <c r="O250" i="24"/>
  <c r="R234" i="24"/>
  <c r="M234" i="24"/>
  <c r="AA234" i="24"/>
  <c r="N234" i="24"/>
  <c r="AF234" i="24"/>
  <c r="W234" i="24"/>
  <c r="J234" i="24"/>
  <c r="AB234" i="24"/>
  <c r="S234" i="24"/>
  <c r="AG234" i="24"/>
  <c r="X234" i="24"/>
  <c r="O234" i="24"/>
  <c r="AH234" i="24"/>
  <c r="AC234" i="24"/>
  <c r="T234" i="24"/>
  <c r="K234" i="24"/>
  <c r="AD234" i="24"/>
  <c r="Y234" i="24"/>
  <c r="P234" i="24"/>
  <c r="Z234" i="24"/>
  <c r="U234" i="24"/>
  <c r="L234" i="24"/>
  <c r="AG213" i="24"/>
  <c r="X213" i="24"/>
  <c r="O213" i="24"/>
  <c r="AH213" i="24"/>
  <c r="AC213" i="24"/>
  <c r="T213" i="24"/>
  <c r="K213" i="24"/>
  <c r="AD213" i="24"/>
  <c r="Y213" i="24"/>
  <c r="P213" i="24"/>
  <c r="Z213" i="24"/>
  <c r="U213" i="24"/>
  <c r="L213" i="24"/>
  <c r="V213" i="24"/>
  <c r="Q213" i="24"/>
  <c r="AE213" i="24"/>
  <c r="R213" i="24"/>
  <c r="M213" i="24"/>
  <c r="AA213" i="24"/>
  <c r="N213" i="24"/>
  <c r="AF213" i="24"/>
  <c r="W213" i="24"/>
  <c r="AD197" i="24"/>
  <c r="Y197" i="24"/>
  <c r="P197" i="24"/>
  <c r="Z197" i="24"/>
  <c r="U197" i="24"/>
  <c r="L197" i="24"/>
  <c r="V197" i="24"/>
  <c r="Q197" i="24"/>
  <c r="AE197" i="24"/>
  <c r="R197" i="24"/>
  <c r="M197" i="24"/>
  <c r="AA197" i="24"/>
  <c r="N197" i="24"/>
  <c r="AF197" i="24"/>
  <c r="W197" i="24"/>
  <c r="J197" i="24"/>
  <c r="AB197" i="24"/>
  <c r="S197" i="24"/>
  <c r="AG197" i="24"/>
  <c r="X197" i="24"/>
  <c r="O197" i="24"/>
  <c r="AD181" i="24"/>
  <c r="Y181" i="24"/>
  <c r="P181" i="24"/>
  <c r="Z181" i="24"/>
  <c r="U181" i="24"/>
  <c r="L181" i="24"/>
  <c r="V181" i="24"/>
  <c r="Q181" i="24"/>
  <c r="AE181" i="24"/>
  <c r="R181" i="24"/>
  <c r="M181" i="24"/>
  <c r="AA181" i="24"/>
  <c r="N181" i="24"/>
  <c r="AF181" i="24"/>
  <c r="W181" i="24"/>
  <c r="J181" i="24"/>
  <c r="AB181" i="24"/>
  <c r="S181" i="24"/>
  <c r="AG181" i="24"/>
  <c r="X181" i="24"/>
  <c r="O181" i="24"/>
  <c r="R151" i="24"/>
  <c r="M151" i="24"/>
  <c r="AA151" i="24"/>
  <c r="N151" i="24"/>
  <c r="AF151" i="24"/>
  <c r="W151" i="24"/>
  <c r="J151" i="24"/>
  <c r="AB151" i="24"/>
  <c r="S151" i="24"/>
  <c r="AG151" i="24"/>
  <c r="X151" i="24"/>
  <c r="O151" i="24"/>
  <c r="AH151" i="24"/>
  <c r="AC151" i="24"/>
  <c r="T151" i="24"/>
  <c r="K151" i="24"/>
  <c r="AD151" i="24"/>
  <c r="Y151" i="24"/>
  <c r="P151" i="24"/>
  <c r="Z151" i="24"/>
  <c r="U151" i="24"/>
  <c r="L151" i="24"/>
  <c r="J135" i="24"/>
  <c r="AB135" i="24"/>
  <c r="S135" i="24"/>
  <c r="AG135" i="24"/>
  <c r="X135" i="24"/>
  <c r="O135" i="24"/>
  <c r="AH135" i="24"/>
  <c r="AC135" i="24"/>
  <c r="T135" i="24"/>
  <c r="K135" i="24"/>
  <c r="AD135" i="24"/>
  <c r="Y135" i="24"/>
  <c r="P135" i="24"/>
  <c r="Z135" i="24"/>
  <c r="U135" i="24"/>
  <c r="L135" i="24"/>
  <c r="V135" i="24"/>
  <c r="Q135" i="24"/>
  <c r="AE135" i="24"/>
  <c r="R135" i="24"/>
  <c r="M135" i="24"/>
  <c r="AA135" i="24"/>
  <c r="J119" i="24"/>
  <c r="Z119" i="24"/>
  <c r="M119" i="24"/>
  <c r="O119" i="24"/>
  <c r="V119" i="24"/>
  <c r="AF119" i="24"/>
  <c r="R119" i="24"/>
  <c r="X119" i="24"/>
  <c r="N119" i="24"/>
  <c r="P119" i="24"/>
  <c r="AG119" i="24"/>
  <c r="L119" i="24"/>
  <c r="Y119" i="24"/>
  <c r="AE119" i="24"/>
  <c r="U119" i="24"/>
  <c r="AA119" i="24"/>
  <c r="Z103" i="24"/>
  <c r="AC103" i="24"/>
  <c r="AE103" i="24"/>
  <c r="Y103" i="24"/>
  <c r="W103" i="24"/>
  <c r="AH103" i="24"/>
  <c r="Q103" i="24"/>
  <c r="S103" i="24"/>
  <c r="AD103" i="24"/>
  <c r="AF103" i="24"/>
  <c r="O103" i="24"/>
  <c r="V103" i="24"/>
  <c r="AB103" i="24"/>
  <c r="K103" i="24"/>
  <c r="N103" i="24"/>
  <c r="X103" i="24"/>
  <c r="J103" i="24"/>
  <c r="T103" i="24"/>
  <c r="N87" i="24"/>
  <c r="R87" i="24"/>
  <c r="M87" i="24"/>
  <c r="AF87" i="24"/>
  <c r="AE87" i="24"/>
  <c r="AA87" i="24"/>
  <c r="W87" i="24"/>
  <c r="P369" i="24"/>
  <c r="K369" i="24"/>
  <c r="AC369" i="24"/>
  <c r="U247" i="24"/>
  <c r="AA247" i="24"/>
  <c r="AH247" i="24"/>
  <c r="Q247" i="24"/>
  <c r="S247" i="24"/>
  <c r="Z247" i="24"/>
  <c r="M247" i="24"/>
  <c r="O247" i="24"/>
  <c r="V247" i="24"/>
  <c r="AB247" i="24"/>
  <c r="K247" i="24"/>
  <c r="R247" i="24"/>
  <c r="X247" i="24"/>
  <c r="J247" i="24"/>
  <c r="T247" i="24"/>
  <c r="AG247" i="24"/>
  <c r="L247" i="24"/>
  <c r="AH231" i="24"/>
  <c r="U231" i="24"/>
  <c r="W231" i="24"/>
  <c r="AD231" i="24"/>
  <c r="M231" i="24"/>
  <c r="S231" i="24"/>
  <c r="Z231" i="24"/>
  <c r="AF231" i="24"/>
  <c r="K231" i="24"/>
  <c r="R231" i="24"/>
  <c r="AB231" i="24"/>
  <c r="N231" i="24"/>
  <c r="T231" i="24"/>
  <c r="J231" i="24"/>
  <c r="P231" i="24"/>
  <c r="AC231" i="24"/>
  <c r="L231" i="24"/>
  <c r="Q347" i="24"/>
  <c r="AE347" i="24"/>
  <c r="M347" i="24"/>
  <c r="AA347" i="24"/>
  <c r="AF347" i="24"/>
  <c r="W347" i="24"/>
  <c r="AB347" i="24"/>
  <c r="S347" i="24"/>
  <c r="AG347" i="24"/>
  <c r="X347" i="24"/>
  <c r="O347" i="24"/>
  <c r="AC347" i="24"/>
  <c r="T347" i="24"/>
  <c r="K347" i="24"/>
  <c r="AF59" i="24"/>
  <c r="AA59" i="24"/>
  <c r="AH59" i="24"/>
  <c r="J59" i="24"/>
  <c r="AD313" i="24"/>
  <c r="AF313" i="24"/>
  <c r="N313" i="24"/>
  <c r="J313" i="24"/>
  <c r="W313" i="24"/>
  <c r="AC313" i="24"/>
  <c r="U313" i="24"/>
  <c r="Z348" i="24"/>
  <c r="X348" i="24"/>
  <c r="N447" i="24"/>
  <c r="O447" i="24"/>
  <c r="Y447" i="24"/>
  <c r="AH379" i="24"/>
  <c r="P379" i="24"/>
  <c r="Y58" i="24"/>
  <c r="N362" i="8"/>
  <c r="Z444" i="8"/>
  <c r="AH394" i="8"/>
  <c r="S357" i="8"/>
  <c r="X357" i="8"/>
  <c r="Z283" i="24"/>
  <c r="N283" i="24"/>
  <c r="AA42" i="24"/>
  <c r="V42" i="24"/>
  <c r="Q42" i="24"/>
  <c r="AF42" i="24"/>
  <c r="W42" i="24"/>
  <c r="R42" i="24"/>
  <c r="M42" i="24"/>
  <c r="AB42" i="24"/>
  <c r="S42" i="24"/>
  <c r="N42" i="24"/>
  <c r="X42" i="24"/>
  <c r="O42" i="24"/>
  <c r="J42" i="24"/>
  <c r="T42" i="24"/>
  <c r="K42" i="24"/>
  <c r="AG42" i="24"/>
  <c r="P42" i="24"/>
  <c r="AH42" i="24"/>
  <c r="AC42" i="24"/>
  <c r="L42" i="24"/>
  <c r="AD42" i="24"/>
  <c r="Y42" i="24"/>
  <c r="T447" i="24"/>
  <c r="Z447" i="24"/>
  <c r="S447" i="24"/>
  <c r="AC447" i="24"/>
  <c r="K379" i="24"/>
  <c r="T379" i="24"/>
  <c r="M373" i="24"/>
  <c r="AD58" i="24"/>
  <c r="M10" i="24"/>
  <c r="W444" i="8"/>
  <c r="Q162" i="24"/>
  <c r="AB162" i="24"/>
  <c r="N162" i="24"/>
  <c r="AE162" i="24"/>
  <c r="AF162" i="24"/>
  <c r="R162" i="24"/>
  <c r="K162" i="24"/>
  <c r="V162" i="24"/>
  <c r="S162" i="24"/>
  <c r="Z162" i="24"/>
  <c r="AA162" i="24"/>
  <c r="L162" i="24"/>
  <c r="AD162" i="24"/>
  <c r="O162" i="24"/>
  <c r="P162" i="24"/>
  <c r="AH162" i="24"/>
  <c r="M162" i="24"/>
  <c r="T162" i="24"/>
  <c r="R447" i="24"/>
  <c r="W447" i="24"/>
  <c r="AG447" i="24"/>
  <c r="O379" i="24"/>
  <c r="X379" i="24"/>
  <c r="J162" i="24"/>
  <c r="AG26" i="24"/>
  <c r="R10" i="24"/>
  <c r="AB394" i="8"/>
  <c r="AG362" i="8"/>
  <c r="AG299" i="24"/>
  <c r="AC299" i="24"/>
  <c r="J299" i="24"/>
  <c r="AC394" i="8"/>
  <c r="R394" i="8"/>
  <c r="AA394" i="8"/>
  <c r="M394" i="8"/>
  <c r="T394" i="8"/>
  <c r="W394" i="8"/>
  <c r="AF394" i="8"/>
  <c r="S394" i="8"/>
  <c r="Z394" i="8"/>
  <c r="O394" i="8"/>
  <c r="U394" i="8"/>
  <c r="L394" i="8"/>
  <c r="K394" i="8"/>
  <c r="P394" i="8"/>
  <c r="V394" i="8"/>
  <c r="N394" i="8"/>
  <c r="Q394" i="8"/>
  <c r="AE58" i="24"/>
  <c r="Z58" i="24"/>
  <c r="U58" i="24"/>
  <c r="AA58" i="24"/>
  <c r="V58" i="24"/>
  <c r="Q58" i="24"/>
  <c r="AF58" i="24"/>
  <c r="W58" i="24"/>
  <c r="R58" i="24"/>
  <c r="M58" i="24"/>
  <c r="AB58" i="24"/>
  <c r="S58" i="24"/>
  <c r="N58" i="24"/>
  <c r="X58" i="24"/>
  <c r="O58" i="24"/>
  <c r="J58" i="24"/>
  <c r="T58" i="24"/>
  <c r="K58" i="24"/>
  <c r="AG58" i="24"/>
  <c r="P58" i="24"/>
  <c r="AH58" i="24"/>
  <c r="AC58" i="24"/>
  <c r="AB447" i="24"/>
  <c r="AA447" i="24"/>
  <c r="S379" i="24"/>
  <c r="AB379" i="24"/>
  <c r="X162" i="24"/>
  <c r="U42" i="24"/>
  <c r="K26" i="24"/>
  <c r="W10" i="24"/>
  <c r="K115" i="28"/>
  <c r="G293" i="28"/>
  <c r="K293" i="28"/>
  <c r="K289" i="28"/>
  <c r="G289" i="28"/>
  <c r="T504" i="24"/>
  <c r="Z504" i="24"/>
  <c r="AA497" i="24"/>
  <c r="Y501" i="24"/>
  <c r="AC501" i="24"/>
  <c r="Z472" i="24"/>
  <c r="J481" i="24"/>
  <c r="AD481" i="24"/>
  <c r="S481" i="24"/>
  <c r="AA418" i="24"/>
  <c r="S377" i="24"/>
  <c r="AB377" i="24"/>
  <c r="R410" i="24"/>
  <c r="AF410" i="24"/>
  <c r="AD356" i="24"/>
  <c r="K356" i="24"/>
  <c r="T356" i="24"/>
  <c r="AC356" i="24"/>
  <c r="Y419" i="24"/>
  <c r="J303" i="24"/>
  <c r="O303" i="24"/>
  <c r="X303" i="24"/>
  <c r="AG303" i="24"/>
  <c r="Q54" i="24"/>
  <c r="V54" i="24"/>
  <c r="AA54" i="24"/>
  <c r="Y38" i="24"/>
  <c r="AD38" i="24"/>
  <c r="L38" i="24"/>
  <c r="M22" i="24"/>
  <c r="R22" i="24"/>
  <c r="W22" i="24"/>
  <c r="AF22" i="24"/>
  <c r="AB476" i="8"/>
  <c r="T324" i="8"/>
  <c r="J307" i="8"/>
  <c r="X463" i="8"/>
  <c r="AB504" i="24"/>
  <c r="AD504" i="24"/>
  <c r="AF501" i="24"/>
  <c r="AH501" i="24"/>
  <c r="U481" i="24"/>
  <c r="L481" i="24"/>
  <c r="W481" i="24"/>
  <c r="W377" i="24"/>
  <c r="AF377" i="24"/>
  <c r="AD410" i="24"/>
  <c r="N356" i="24"/>
  <c r="O356" i="24"/>
  <c r="X356" i="24"/>
  <c r="AG356" i="24"/>
  <c r="AG419" i="24"/>
  <c r="N303" i="24"/>
  <c r="S303" i="24"/>
  <c r="AB303" i="24"/>
  <c r="P165" i="24"/>
  <c r="U54" i="24"/>
  <c r="Z54" i="24"/>
  <c r="AE54" i="24"/>
  <c r="AC38" i="24"/>
  <c r="AH38" i="24"/>
  <c r="P38" i="24"/>
  <c r="Q22" i="24"/>
  <c r="V22" i="24"/>
  <c r="AA22" i="24"/>
  <c r="Q463" i="8"/>
  <c r="AG410" i="8"/>
  <c r="AH307" i="8"/>
  <c r="N501" i="24"/>
  <c r="L482" i="24"/>
  <c r="AF481" i="24"/>
  <c r="AA377" i="24"/>
  <c r="AH410" i="24"/>
  <c r="S356" i="24"/>
  <c r="AB356" i="24"/>
  <c r="R419" i="24"/>
  <c r="AH356" i="24"/>
  <c r="R303" i="24"/>
  <c r="W303" i="24"/>
  <c r="AF303" i="24"/>
  <c r="Z168" i="24"/>
  <c r="L165" i="24"/>
  <c r="Y54" i="24"/>
  <c r="AD54" i="24"/>
  <c r="L54" i="24"/>
  <c r="AG38" i="24"/>
  <c r="K38" i="24"/>
  <c r="T38" i="24"/>
  <c r="U22" i="24"/>
  <c r="Z22" i="24"/>
  <c r="AE22" i="24"/>
  <c r="AB410" i="8"/>
  <c r="AF307" i="8"/>
  <c r="K250" i="28"/>
  <c r="T501" i="24"/>
  <c r="Q481" i="24"/>
  <c r="U504" i="24"/>
  <c r="AG501" i="24"/>
  <c r="U501" i="24"/>
  <c r="O501" i="24"/>
  <c r="P481" i="24"/>
  <c r="V481" i="24"/>
  <c r="AE481" i="24"/>
  <c r="AE377" i="24"/>
  <c r="S410" i="24"/>
  <c r="W356" i="24"/>
  <c r="AF356" i="24"/>
  <c r="V419" i="24"/>
  <c r="R356" i="24"/>
  <c r="V303" i="24"/>
  <c r="AA303" i="24"/>
  <c r="M303" i="24"/>
  <c r="AD165" i="24"/>
  <c r="AC54" i="24"/>
  <c r="AH54" i="24"/>
  <c r="P54" i="24"/>
  <c r="J38" i="24"/>
  <c r="O38" i="24"/>
  <c r="X38" i="24"/>
  <c r="Y22" i="24"/>
  <c r="AD22" i="24"/>
  <c r="L22" i="24"/>
  <c r="U63" i="24"/>
  <c r="Z242" i="8"/>
  <c r="P504" i="24"/>
  <c r="K501" i="24"/>
  <c r="AA481" i="24"/>
  <c r="AA504" i="24"/>
  <c r="L501" i="24"/>
  <c r="AB501" i="24"/>
  <c r="S501" i="24"/>
  <c r="Z481" i="24"/>
  <c r="AB481" i="24"/>
  <c r="L377" i="24"/>
  <c r="P375" i="24"/>
  <c r="W410" i="24"/>
  <c r="R398" i="24"/>
  <c r="AH404" i="24"/>
  <c r="AA356" i="24"/>
  <c r="M356" i="24"/>
  <c r="L419" i="24"/>
  <c r="AH419" i="24"/>
  <c r="Z303" i="24"/>
  <c r="AE303" i="24"/>
  <c r="Q303" i="24"/>
  <c r="P282" i="24"/>
  <c r="J165" i="24"/>
  <c r="L131" i="24"/>
  <c r="AG54" i="24"/>
  <c r="K54" i="24"/>
  <c r="T54" i="24"/>
  <c r="N38" i="24"/>
  <c r="S38" i="24"/>
  <c r="AB38" i="24"/>
  <c r="AC22" i="24"/>
  <c r="AH22" i="24"/>
  <c r="P22" i="24"/>
  <c r="AG307" i="8"/>
  <c r="W324" i="8"/>
  <c r="AH504" i="24"/>
  <c r="J504" i="24"/>
  <c r="Z501" i="24"/>
  <c r="M501" i="24"/>
  <c r="W501" i="24"/>
  <c r="X481" i="24"/>
  <c r="N481" i="24"/>
  <c r="AG481" i="24"/>
  <c r="P377" i="24"/>
  <c r="T375" i="24"/>
  <c r="L410" i="24"/>
  <c r="W398" i="24"/>
  <c r="AE356" i="24"/>
  <c r="Q356" i="24"/>
  <c r="M419" i="24"/>
  <c r="K419" i="24"/>
  <c r="AD303" i="24"/>
  <c r="L303" i="24"/>
  <c r="U303" i="24"/>
  <c r="J54" i="24"/>
  <c r="O54" i="24"/>
  <c r="X54" i="24"/>
  <c r="M38" i="24"/>
  <c r="R38" i="24"/>
  <c r="W38" i="24"/>
  <c r="AF38" i="24"/>
  <c r="AG22" i="24"/>
  <c r="K22" i="24"/>
  <c r="T22" i="24"/>
  <c r="Y307" i="8"/>
  <c r="R242" i="8"/>
  <c r="AA242" i="8"/>
  <c r="R387" i="8"/>
  <c r="J501" i="24"/>
  <c r="R501" i="24"/>
  <c r="AA501" i="24"/>
  <c r="M481" i="24"/>
  <c r="T481" i="24"/>
  <c r="AB418" i="24"/>
  <c r="K377" i="24"/>
  <c r="P410" i="24"/>
  <c r="AF398" i="24"/>
  <c r="L356" i="24"/>
  <c r="U356" i="24"/>
  <c r="P419" i="24"/>
  <c r="AH303" i="24"/>
  <c r="P303" i="24"/>
  <c r="N54" i="24"/>
  <c r="S54" i="24"/>
  <c r="Q38" i="24"/>
  <c r="V38" i="24"/>
  <c r="J22" i="24"/>
  <c r="O22" i="24"/>
  <c r="Q242" i="8"/>
  <c r="J410" i="8"/>
  <c r="Y476" i="24"/>
  <c r="AB476" i="24"/>
  <c r="X479" i="24"/>
  <c r="AE453" i="24"/>
  <c r="M491" i="24"/>
  <c r="AB423" i="24"/>
  <c r="S402" i="24"/>
  <c r="M349" i="24"/>
  <c r="AD336" i="24"/>
  <c r="AA335" i="24"/>
  <c r="U354" i="24"/>
  <c r="AD349" i="24"/>
  <c r="W245" i="24"/>
  <c r="M196" i="24"/>
  <c r="AG476" i="24"/>
  <c r="AF476" i="24"/>
  <c r="J479" i="24"/>
  <c r="S479" i="24"/>
  <c r="M453" i="24"/>
  <c r="AH491" i="24"/>
  <c r="T491" i="24"/>
  <c r="AF430" i="24"/>
  <c r="Z414" i="24"/>
  <c r="AE402" i="24"/>
  <c r="Y423" i="24"/>
  <c r="AE349" i="24"/>
  <c r="N336" i="24"/>
  <c r="M476" i="24"/>
  <c r="AD476" i="24"/>
  <c r="O476" i="24"/>
  <c r="U479" i="24"/>
  <c r="L479" i="24"/>
  <c r="W479" i="24"/>
  <c r="J453" i="24"/>
  <c r="AB453" i="24"/>
  <c r="Q453" i="24"/>
  <c r="X491" i="24"/>
  <c r="Y491" i="24"/>
  <c r="O491" i="24"/>
  <c r="T430" i="24"/>
  <c r="J430" i="24"/>
  <c r="O430" i="24"/>
  <c r="AD414" i="24"/>
  <c r="L414" i="24"/>
  <c r="L402" i="24"/>
  <c r="M423" i="24"/>
  <c r="AG423" i="24"/>
  <c r="K423" i="24"/>
  <c r="L349" i="24"/>
  <c r="U349" i="24"/>
  <c r="K333" i="24"/>
  <c r="AC333" i="24"/>
  <c r="Y352" i="24"/>
  <c r="T336" i="24"/>
  <c r="O367" i="24"/>
  <c r="X367" i="24"/>
  <c r="AG367" i="24"/>
  <c r="R349" i="24"/>
  <c r="T335" i="24"/>
  <c r="K354" i="24"/>
  <c r="T354" i="24"/>
  <c r="AC354" i="24"/>
  <c r="Q338" i="24"/>
  <c r="S297" i="24"/>
  <c r="T294" i="24"/>
  <c r="Z278" i="24"/>
  <c r="AG310" i="24"/>
  <c r="Z157" i="24"/>
  <c r="P245" i="24"/>
  <c r="S229" i="24"/>
  <c r="K218" i="24"/>
  <c r="J212" i="24"/>
  <c r="N196" i="24"/>
  <c r="AF180" i="24"/>
  <c r="K85" i="24"/>
  <c r="Y355" i="8"/>
  <c r="U218" i="8"/>
  <c r="P479" i="24"/>
  <c r="W430" i="24"/>
  <c r="AB402" i="24"/>
  <c r="S423" i="24"/>
  <c r="K349" i="24"/>
  <c r="L333" i="24"/>
  <c r="W352" i="24"/>
  <c r="U336" i="24"/>
  <c r="W367" i="24"/>
  <c r="AF367" i="24"/>
  <c r="M335" i="24"/>
  <c r="S354" i="24"/>
  <c r="AB354" i="24"/>
  <c r="AG338" i="24"/>
  <c r="AB297" i="24"/>
  <c r="Q294" i="24"/>
  <c r="AA278" i="24"/>
  <c r="S310" i="24"/>
  <c r="M245" i="24"/>
  <c r="Q229" i="24"/>
  <c r="W212" i="24"/>
  <c r="O196" i="24"/>
  <c r="AD196" i="24"/>
  <c r="Y180" i="24"/>
  <c r="AE195" i="24"/>
  <c r="AA496" i="8"/>
  <c r="AC476" i="24"/>
  <c r="L476" i="24"/>
  <c r="AE479" i="24"/>
  <c r="AH506" i="24"/>
  <c r="O453" i="24"/>
  <c r="L491" i="24"/>
  <c r="M430" i="24"/>
  <c r="T414" i="24"/>
  <c r="N402" i="24"/>
  <c r="N423" i="24"/>
  <c r="AC349" i="24"/>
  <c r="J476" i="24"/>
  <c r="P476" i="24"/>
  <c r="Z479" i="24"/>
  <c r="AB479" i="24"/>
  <c r="P453" i="24"/>
  <c r="N453" i="24"/>
  <c r="S453" i="24"/>
  <c r="AC453" i="24"/>
  <c r="AG430" i="24"/>
  <c r="AF491" i="24"/>
  <c r="Q491" i="24"/>
  <c r="AA491" i="24"/>
  <c r="U430" i="24"/>
  <c r="V430" i="24"/>
  <c r="AA430" i="24"/>
  <c r="J414" i="24"/>
  <c r="O414" i="24"/>
  <c r="X414" i="24"/>
  <c r="Z402" i="24"/>
  <c r="P423" i="24"/>
  <c r="R423" i="24"/>
  <c r="W423" i="24"/>
  <c r="N405" i="24"/>
  <c r="O349" i="24"/>
  <c r="X349" i="24"/>
  <c r="AG349" i="24"/>
  <c r="P333" i="24"/>
  <c r="L352" i="24"/>
  <c r="AC336" i="24"/>
  <c r="AA367" i="24"/>
  <c r="M367" i="24"/>
  <c r="Q335" i="24"/>
  <c r="W354" i="24"/>
  <c r="AF354" i="24"/>
  <c r="R336" i="24"/>
  <c r="V294" i="24"/>
  <c r="AC294" i="24"/>
  <c r="X278" i="24"/>
  <c r="AE310" i="24"/>
  <c r="Y245" i="24"/>
  <c r="AG229" i="24"/>
  <c r="L212" i="24"/>
  <c r="W196" i="24"/>
  <c r="AH196" i="24"/>
  <c r="AG180" i="24"/>
  <c r="X160" i="24"/>
  <c r="AE248" i="24"/>
  <c r="W179" i="24"/>
  <c r="Q355" i="8"/>
  <c r="AH355" i="8"/>
  <c r="L331" i="8"/>
  <c r="V479" i="24"/>
  <c r="AF453" i="24"/>
  <c r="Y453" i="24"/>
  <c r="U491" i="24"/>
  <c r="W491" i="24"/>
  <c r="R430" i="24"/>
  <c r="K414" i="24"/>
  <c r="AC423" i="24"/>
  <c r="T349" i="24"/>
  <c r="N476" i="24"/>
  <c r="T476" i="24"/>
  <c r="M479" i="24"/>
  <c r="N479" i="24"/>
  <c r="AG479" i="24"/>
  <c r="AD453" i="24"/>
  <c r="X453" i="24"/>
  <c r="W453" i="24"/>
  <c r="AG453" i="24"/>
  <c r="U414" i="24"/>
  <c r="AC491" i="24"/>
  <c r="P491" i="24"/>
  <c r="V491" i="24"/>
  <c r="AE491" i="24"/>
  <c r="AC430" i="24"/>
  <c r="Z430" i="24"/>
  <c r="AE430" i="24"/>
  <c r="N414" i="24"/>
  <c r="S414" i="24"/>
  <c r="AB414" i="24"/>
  <c r="AD402" i="24"/>
  <c r="X423" i="24"/>
  <c r="V423" i="24"/>
  <c r="AA423" i="24"/>
  <c r="L405" i="24"/>
  <c r="S349" i="24"/>
  <c r="AB349" i="24"/>
  <c r="T333" i="24"/>
  <c r="P352" i="24"/>
  <c r="AE367" i="24"/>
  <c r="Q367" i="24"/>
  <c r="K335" i="24"/>
  <c r="AC335" i="24"/>
  <c r="AA354" i="24"/>
  <c r="M354" i="24"/>
  <c r="O338" i="24"/>
  <c r="Z294" i="24"/>
  <c r="Q278" i="24"/>
  <c r="N245" i="24"/>
  <c r="J229" i="24"/>
  <c r="P212" i="24"/>
  <c r="T196" i="24"/>
  <c r="O180" i="24"/>
  <c r="Z180" i="24"/>
  <c r="P160" i="24"/>
  <c r="AH248" i="24"/>
  <c r="J215" i="24"/>
  <c r="L374" i="8"/>
  <c r="Q476" i="24"/>
  <c r="R476" i="24"/>
  <c r="X476" i="24"/>
  <c r="AH479" i="24"/>
  <c r="T479" i="24"/>
  <c r="K479" i="24"/>
  <c r="AH453" i="24"/>
  <c r="AA453" i="24"/>
  <c r="R491" i="24"/>
  <c r="Z491" i="24"/>
  <c r="AB491" i="24"/>
  <c r="P430" i="24"/>
  <c r="AD430" i="24"/>
  <c r="R414" i="24"/>
  <c r="W414" i="24"/>
  <c r="AF414" i="24"/>
  <c r="AF423" i="24"/>
  <c r="Z423" i="24"/>
  <c r="AE423" i="24"/>
  <c r="W349" i="24"/>
  <c r="AF349" i="24"/>
  <c r="M333" i="24"/>
  <c r="AB352" i="24"/>
  <c r="L367" i="24"/>
  <c r="U367" i="24"/>
  <c r="O335" i="24"/>
  <c r="AG335" i="24"/>
  <c r="AE354" i="24"/>
  <c r="Q354" i="24"/>
  <c r="AE338" i="24"/>
  <c r="K294" i="24"/>
  <c r="AG278" i="24"/>
  <c r="R245" i="24"/>
  <c r="X212" i="24"/>
  <c r="AF196" i="24"/>
  <c r="W180" i="24"/>
  <c r="AE101" i="24"/>
  <c r="AA490" i="8"/>
  <c r="M374" i="8"/>
  <c r="O479" i="24"/>
  <c r="N491" i="24"/>
  <c r="AH430" i="24"/>
  <c r="AA414" i="24"/>
  <c r="AD423" i="24"/>
  <c r="P367" i="24"/>
  <c r="L338" i="24"/>
  <c r="J281" i="24"/>
  <c r="R160" i="24"/>
  <c r="T157" i="24"/>
  <c r="X211" i="24"/>
  <c r="AE374" i="8"/>
  <c r="V476" i="24"/>
  <c r="Y479" i="24"/>
  <c r="L453" i="24"/>
  <c r="AG491" i="24"/>
  <c r="X430" i="24"/>
  <c r="V414" i="24"/>
  <c r="Q423" i="24"/>
  <c r="AA349" i="24"/>
  <c r="U333" i="24"/>
  <c r="AF352" i="24"/>
  <c r="Y367" i="24"/>
  <c r="L354" i="24"/>
  <c r="AA294" i="24"/>
  <c r="AD245" i="24"/>
  <c r="U212" i="24"/>
  <c r="AE180" i="24"/>
  <c r="L430" i="24"/>
  <c r="AE414" i="24"/>
  <c r="Q349" i="24"/>
  <c r="Y333" i="24"/>
  <c r="U352" i="24"/>
  <c r="K336" i="24"/>
  <c r="K367" i="24"/>
  <c r="T367" i="24"/>
  <c r="P354" i="24"/>
  <c r="R297" i="24"/>
  <c r="M281" i="24"/>
  <c r="AE294" i="24"/>
  <c r="J278" i="24"/>
  <c r="AA245" i="24"/>
  <c r="O229" i="24"/>
  <c r="AG212" i="24"/>
  <c r="Q196" i="24"/>
  <c r="L180" i="24"/>
  <c r="O117" i="24"/>
  <c r="AH500" i="24"/>
  <c r="AF478" i="24"/>
  <c r="AG478" i="24"/>
  <c r="T492" i="24"/>
  <c r="K461" i="24"/>
  <c r="M433" i="24"/>
  <c r="V433" i="24"/>
  <c r="AE433" i="24"/>
  <c r="AE378" i="24"/>
  <c r="Z413" i="24"/>
  <c r="AE413" i="24"/>
  <c r="AE361" i="24"/>
  <c r="Q361" i="24"/>
  <c r="V416" i="24"/>
  <c r="AA416" i="24"/>
  <c r="L364" i="24"/>
  <c r="U364" i="24"/>
  <c r="O358" i="24"/>
  <c r="AG322" i="24"/>
  <c r="Z304" i="24"/>
  <c r="AD289" i="24"/>
  <c r="X289" i="24"/>
  <c r="AE273" i="24"/>
  <c r="M312" i="24"/>
  <c r="AA214" i="24"/>
  <c r="N198" i="24"/>
  <c r="J182" i="24"/>
  <c r="AC232" i="24"/>
  <c r="M211" i="24"/>
  <c r="AB195" i="24"/>
  <c r="L66" i="24"/>
  <c r="AE134" i="24"/>
  <c r="R66" i="24"/>
  <c r="K133" i="24"/>
  <c r="AE117" i="24"/>
  <c r="M101" i="24"/>
  <c r="N50" i="24"/>
  <c r="S50" i="24"/>
  <c r="AB50" i="24"/>
  <c r="Y34" i="24"/>
  <c r="AD34" i="24"/>
  <c r="L34" i="24"/>
  <c r="U18" i="24"/>
  <c r="Z18" i="24"/>
  <c r="AE18" i="24"/>
  <c r="AE9" i="24"/>
  <c r="AF490" i="8"/>
  <c r="AE490" i="8"/>
  <c r="AH234" i="8"/>
  <c r="N452" i="8"/>
  <c r="M331" i="8"/>
  <c r="L234" i="8"/>
  <c r="Z234" i="8"/>
  <c r="X452" i="8"/>
  <c r="AH404" i="8"/>
  <c r="R374" i="8"/>
  <c r="Y66" i="24"/>
  <c r="O66" i="24"/>
  <c r="G358" i="28"/>
  <c r="G250" i="28"/>
  <c r="AE478" i="24"/>
  <c r="Q500" i="24"/>
  <c r="K500" i="24"/>
  <c r="L500" i="24"/>
  <c r="Q478" i="24"/>
  <c r="L478" i="24"/>
  <c r="U433" i="24"/>
  <c r="AB433" i="24"/>
  <c r="Y433" i="24"/>
  <c r="L378" i="24"/>
  <c r="AD413" i="24"/>
  <c r="L413" i="24"/>
  <c r="AD364" i="24"/>
  <c r="L361" i="24"/>
  <c r="U361" i="24"/>
  <c r="U416" i="24"/>
  <c r="Z416" i="24"/>
  <c r="AE416" i="24"/>
  <c r="P364" i="24"/>
  <c r="Y364" i="24"/>
  <c r="Y412" i="24"/>
  <c r="V304" i="24"/>
  <c r="AH289" i="24"/>
  <c r="AB289" i="24"/>
  <c r="J273" i="24"/>
  <c r="P273" i="24"/>
  <c r="AC312" i="24"/>
  <c r="AE278" i="24"/>
  <c r="J310" i="24"/>
  <c r="T214" i="24"/>
  <c r="AD198" i="24"/>
  <c r="Z182" i="24"/>
  <c r="R232" i="24"/>
  <c r="AC211" i="24"/>
  <c r="V195" i="24"/>
  <c r="L150" i="24"/>
  <c r="L134" i="24"/>
  <c r="AA118" i="24"/>
  <c r="L86" i="24"/>
  <c r="N66" i="24"/>
  <c r="AC133" i="24"/>
  <c r="V117" i="24"/>
  <c r="M50" i="24"/>
  <c r="R50" i="24"/>
  <c r="W50" i="24"/>
  <c r="AF50" i="24"/>
  <c r="AC34" i="24"/>
  <c r="AH34" i="24"/>
  <c r="P34" i="24"/>
  <c r="Y18" i="24"/>
  <c r="AD18" i="24"/>
  <c r="L18" i="24"/>
  <c r="J41" i="24"/>
  <c r="X490" i="8"/>
  <c r="M490" i="8"/>
  <c r="AB452" i="8"/>
  <c r="AC234" i="8"/>
  <c r="U331" i="8"/>
  <c r="P234" i="8"/>
  <c r="AG452" i="8"/>
  <c r="L405" i="8"/>
  <c r="O234" i="8"/>
  <c r="AC452" i="8"/>
  <c r="J404" i="8"/>
  <c r="K404" i="8"/>
  <c r="X374" i="8"/>
  <c r="K358" i="28"/>
  <c r="AF500" i="24"/>
  <c r="X500" i="24"/>
  <c r="O500" i="24"/>
  <c r="AB496" i="24"/>
  <c r="Z478" i="24"/>
  <c r="P478" i="24"/>
  <c r="AH433" i="24"/>
  <c r="K433" i="24"/>
  <c r="AC433" i="24"/>
  <c r="P378" i="24"/>
  <c r="AH413" i="24"/>
  <c r="P413" i="24"/>
  <c r="N364" i="24"/>
  <c r="P361" i="24"/>
  <c r="Y361" i="24"/>
  <c r="Y416" i="24"/>
  <c r="AD416" i="24"/>
  <c r="L416" i="24"/>
  <c r="K364" i="24"/>
  <c r="T364" i="24"/>
  <c r="AC364" i="24"/>
  <c r="R412" i="24"/>
  <c r="U304" i="24"/>
  <c r="O289" i="24"/>
  <c r="AF289" i="24"/>
  <c r="R273" i="24"/>
  <c r="X273" i="24"/>
  <c r="AF312" i="24"/>
  <c r="J294" i="24"/>
  <c r="X294" i="24"/>
  <c r="T278" i="24"/>
  <c r="Y310" i="24"/>
  <c r="Z310" i="24"/>
  <c r="T245" i="24"/>
  <c r="AH245" i="24"/>
  <c r="V229" i="24"/>
  <c r="M214" i="24"/>
  <c r="O248" i="24"/>
  <c r="R211" i="24"/>
  <c r="Z195" i="24"/>
  <c r="U150" i="24"/>
  <c r="U134" i="24"/>
  <c r="AE118" i="24"/>
  <c r="P102" i="24"/>
  <c r="U86" i="24"/>
  <c r="J66" i="24"/>
  <c r="R133" i="24"/>
  <c r="Q50" i="24"/>
  <c r="V50" i="24"/>
  <c r="AA50" i="24"/>
  <c r="AG34" i="24"/>
  <c r="K34" i="24"/>
  <c r="T34" i="24"/>
  <c r="AC18" i="24"/>
  <c r="AH18" i="24"/>
  <c r="P18" i="24"/>
  <c r="O53" i="24"/>
  <c r="O41" i="24"/>
  <c r="P490" i="8"/>
  <c r="Q490" i="8"/>
  <c r="Q452" i="8"/>
  <c r="AB405" i="8"/>
  <c r="W234" i="8"/>
  <c r="AG234" i="8"/>
  <c r="T234" i="8"/>
  <c r="V452" i="8"/>
  <c r="AG404" i="8"/>
  <c r="L378" i="8"/>
  <c r="J234" i="8"/>
  <c r="AH452" i="8"/>
  <c r="P404" i="8"/>
  <c r="S404" i="8"/>
  <c r="AC374" i="8"/>
  <c r="AC198" i="8"/>
  <c r="T374" i="8"/>
  <c r="G370" i="28"/>
  <c r="S500" i="24"/>
  <c r="J478" i="24"/>
  <c r="P433" i="24"/>
  <c r="T413" i="24"/>
  <c r="T361" i="24"/>
  <c r="AH416" i="24"/>
  <c r="S289" i="24"/>
  <c r="AF273" i="24"/>
  <c r="T312" i="24"/>
  <c r="AC214" i="24"/>
  <c r="X164" i="24"/>
  <c r="AB69" i="24"/>
  <c r="Y150" i="24"/>
  <c r="V134" i="24"/>
  <c r="M118" i="24"/>
  <c r="M102" i="24"/>
  <c r="Y86" i="24"/>
  <c r="Z69" i="24"/>
  <c r="U50" i="24"/>
  <c r="Z50" i="24"/>
  <c r="AE50" i="24"/>
  <c r="J34" i="24"/>
  <c r="O34" i="24"/>
  <c r="X34" i="24"/>
  <c r="AG18" i="24"/>
  <c r="K18" i="24"/>
  <c r="T18" i="24"/>
  <c r="S41" i="24"/>
  <c r="AC25" i="24"/>
  <c r="K490" i="8"/>
  <c r="U490" i="8"/>
  <c r="AB404" i="8"/>
  <c r="R234" i="8"/>
  <c r="Y404" i="8"/>
  <c r="Y348" i="8"/>
  <c r="W267" i="8"/>
  <c r="AA234" i="8"/>
  <c r="X234" i="8"/>
  <c r="L452" i="8"/>
  <c r="V404" i="8"/>
  <c r="J452" i="8"/>
  <c r="K452" i="8"/>
  <c r="U404" i="8"/>
  <c r="W404" i="8"/>
  <c r="AH374" i="8"/>
  <c r="U291" i="8"/>
  <c r="K370" i="28"/>
  <c r="H375" i="28"/>
  <c r="AD500" i="24"/>
  <c r="T478" i="24"/>
  <c r="U413" i="24"/>
  <c r="M416" i="24"/>
  <c r="AG364" i="24"/>
  <c r="J500" i="24"/>
  <c r="W500" i="24"/>
  <c r="N478" i="24"/>
  <c r="Y478" i="24"/>
  <c r="X433" i="24"/>
  <c r="S433" i="24"/>
  <c r="AB378" i="24"/>
  <c r="J413" i="24"/>
  <c r="O413" i="24"/>
  <c r="X413" i="24"/>
  <c r="O361" i="24"/>
  <c r="X361" i="24"/>
  <c r="AG361" i="24"/>
  <c r="AC416" i="24"/>
  <c r="K416" i="24"/>
  <c r="T416" i="24"/>
  <c r="S364" i="24"/>
  <c r="AB364" i="24"/>
  <c r="AF412" i="24"/>
  <c r="J289" i="24"/>
  <c r="W289" i="24"/>
  <c r="Y289" i="24"/>
  <c r="AH273" i="24"/>
  <c r="M273" i="24"/>
  <c r="O312" i="24"/>
  <c r="V278" i="24"/>
  <c r="M278" i="24"/>
  <c r="M310" i="24"/>
  <c r="R214" i="24"/>
  <c r="W198" i="24"/>
  <c r="S182" i="24"/>
  <c r="T248" i="24"/>
  <c r="K232" i="24"/>
  <c r="N179" i="24"/>
  <c r="AB66" i="24"/>
  <c r="Z134" i="24"/>
  <c r="R118" i="24"/>
  <c r="Y102" i="24"/>
  <c r="AH66" i="24"/>
  <c r="AA149" i="24"/>
  <c r="AC85" i="24"/>
  <c r="Y50" i="24"/>
  <c r="AD50" i="24"/>
  <c r="L50" i="24"/>
  <c r="N34" i="24"/>
  <c r="S34" i="24"/>
  <c r="AB34" i="24"/>
  <c r="J18" i="24"/>
  <c r="O18" i="24"/>
  <c r="X18" i="24"/>
  <c r="AH25" i="24"/>
  <c r="O490" i="8"/>
  <c r="Y490" i="8"/>
  <c r="Q404" i="8"/>
  <c r="AB374" i="8"/>
  <c r="M234" i="8"/>
  <c r="N404" i="8"/>
  <c r="V234" i="8"/>
  <c r="AB234" i="8"/>
  <c r="L404" i="8"/>
  <c r="P452" i="8"/>
  <c r="W452" i="8"/>
  <c r="AF404" i="8"/>
  <c r="AE404" i="8"/>
  <c r="J374" i="8"/>
  <c r="K374" i="8"/>
  <c r="U66" i="24"/>
  <c r="G375" i="28"/>
  <c r="AB457" i="24"/>
  <c r="AG433" i="24"/>
  <c r="T378" i="24"/>
  <c r="K413" i="24"/>
  <c r="K361" i="24"/>
  <c r="O364" i="24"/>
  <c r="U289" i="24"/>
  <c r="V273" i="24"/>
  <c r="M500" i="24"/>
  <c r="AA500" i="24"/>
  <c r="AD478" i="24"/>
  <c r="K478" i="24"/>
  <c r="Y413" i="24"/>
  <c r="L433" i="24"/>
  <c r="J433" i="24"/>
  <c r="W433" i="24"/>
  <c r="K378" i="24"/>
  <c r="AF378" i="24"/>
  <c r="N413" i="24"/>
  <c r="S413" i="24"/>
  <c r="AB413" i="24"/>
  <c r="S361" i="24"/>
  <c r="AB361" i="24"/>
  <c r="J416" i="24"/>
  <c r="O416" i="24"/>
  <c r="X416" i="24"/>
  <c r="W364" i="24"/>
  <c r="AF364" i="24"/>
  <c r="AE322" i="24"/>
  <c r="N289" i="24"/>
  <c r="AE289" i="24"/>
  <c r="AG289" i="24"/>
  <c r="K273" i="24"/>
  <c r="Y273" i="24"/>
  <c r="AA312" i="24"/>
  <c r="AH214" i="24"/>
  <c r="P198" i="24"/>
  <c r="L182" i="24"/>
  <c r="Q248" i="24"/>
  <c r="AA232" i="24"/>
  <c r="X66" i="24"/>
  <c r="V118" i="24"/>
  <c r="AD66" i="24"/>
  <c r="AF149" i="24"/>
  <c r="V85" i="24"/>
  <c r="AC50" i="24"/>
  <c r="AH50" i="24"/>
  <c r="P50" i="24"/>
  <c r="M34" i="24"/>
  <c r="R34" i="24"/>
  <c r="W34" i="24"/>
  <c r="AF34" i="24"/>
  <c r="N18" i="24"/>
  <c r="S18" i="24"/>
  <c r="AB18" i="24"/>
  <c r="K25" i="24"/>
  <c r="U9" i="24"/>
  <c r="S490" i="8"/>
  <c r="AC490" i="8"/>
  <c r="Q374" i="8"/>
  <c r="Y374" i="8"/>
  <c r="Q234" i="8"/>
  <c r="AF234" i="8"/>
  <c r="AG374" i="8"/>
  <c r="Z291" i="8"/>
  <c r="AF452" i="8"/>
  <c r="AA452" i="8"/>
  <c r="R404" i="8"/>
  <c r="P374" i="8"/>
  <c r="S374" i="8"/>
  <c r="AE66" i="24"/>
  <c r="T404" i="8"/>
  <c r="O433" i="24"/>
  <c r="AC361" i="24"/>
  <c r="P416" i="24"/>
  <c r="X364" i="24"/>
  <c r="P500" i="24"/>
  <c r="R478" i="24"/>
  <c r="T500" i="24"/>
  <c r="U500" i="24"/>
  <c r="AE500" i="24"/>
  <c r="N494" i="24"/>
  <c r="M478" i="24"/>
  <c r="V478" i="24"/>
  <c r="W478" i="24"/>
  <c r="T433" i="24"/>
  <c r="N433" i="24"/>
  <c r="AD433" i="24"/>
  <c r="S378" i="24"/>
  <c r="R413" i="24"/>
  <c r="W413" i="24"/>
  <c r="AF413" i="24"/>
  <c r="W361" i="24"/>
  <c r="AF361" i="24"/>
  <c r="N416" i="24"/>
  <c r="S416" i="24"/>
  <c r="AA364" i="24"/>
  <c r="M364" i="24"/>
  <c r="AD361" i="24"/>
  <c r="R289" i="24"/>
  <c r="O273" i="24"/>
  <c r="V312" i="24"/>
  <c r="O294" i="24"/>
  <c r="AG294" i="24"/>
  <c r="K278" i="24"/>
  <c r="AC278" i="24"/>
  <c r="Z164" i="24"/>
  <c r="K245" i="24"/>
  <c r="X229" i="24"/>
  <c r="AF198" i="24"/>
  <c r="AB182" i="24"/>
  <c r="AG248" i="24"/>
  <c r="T232" i="24"/>
  <c r="K211" i="24"/>
  <c r="S195" i="24"/>
  <c r="T66" i="24"/>
  <c r="Z66" i="24"/>
  <c r="AG50" i="24"/>
  <c r="K50" i="24"/>
  <c r="Q34" i="24"/>
  <c r="V34" i="24"/>
  <c r="M18" i="24"/>
  <c r="R18" i="24"/>
  <c r="W18" i="24"/>
  <c r="W490" i="8"/>
  <c r="N374" i="8"/>
  <c r="V374" i="8"/>
  <c r="V331" i="8"/>
  <c r="P291" i="8"/>
  <c r="M452" i="8"/>
  <c r="U374" i="8"/>
  <c r="M450" i="24"/>
  <c r="AG438" i="24"/>
  <c r="U398" i="24"/>
  <c r="AE398" i="24"/>
  <c r="N497" i="24"/>
  <c r="W497" i="24"/>
  <c r="U482" i="24"/>
  <c r="N472" i="24"/>
  <c r="R446" i="24"/>
  <c r="AB450" i="24"/>
  <c r="Z438" i="24"/>
  <c r="AD506" i="24"/>
  <c r="K438" i="24"/>
  <c r="U438" i="24"/>
  <c r="T418" i="24"/>
  <c r="X418" i="24"/>
  <c r="W418" i="24"/>
  <c r="Y373" i="24"/>
  <c r="O417" i="24"/>
  <c r="N398" i="24"/>
  <c r="S398" i="24"/>
  <c r="AB398" i="24"/>
  <c r="V401" i="24"/>
  <c r="AA401" i="24"/>
  <c r="V408" i="24"/>
  <c r="AA408" i="24"/>
  <c r="R404" i="24"/>
  <c r="AE348" i="24"/>
  <c r="AG362" i="24"/>
  <c r="AE316" i="24"/>
  <c r="Z316" i="24"/>
  <c r="AB323" i="24"/>
  <c r="AH282" i="24"/>
  <c r="AH225" i="24"/>
  <c r="AH249" i="24"/>
  <c r="M233" i="24"/>
  <c r="S210" i="24"/>
  <c r="AB210" i="24"/>
  <c r="J210" i="24"/>
  <c r="AE194" i="24"/>
  <c r="Q194" i="24"/>
  <c r="V194" i="24"/>
  <c r="O178" i="24"/>
  <c r="X178" i="24"/>
  <c r="AG178" i="24"/>
  <c r="S183" i="24"/>
  <c r="J179" i="24"/>
  <c r="W149" i="24"/>
  <c r="AH149" i="24"/>
  <c r="M133" i="24"/>
  <c r="R117" i="24"/>
  <c r="AA101" i="24"/>
  <c r="AH101" i="24"/>
  <c r="Q85" i="24"/>
  <c r="Q62" i="24"/>
  <c r="V62" i="24"/>
  <c r="AA62" i="24"/>
  <c r="R46" i="24"/>
  <c r="L46" i="24"/>
  <c r="N30" i="24"/>
  <c r="L30" i="24"/>
  <c r="R14" i="24"/>
  <c r="X14" i="24"/>
  <c r="O496" i="8"/>
  <c r="M325" i="8"/>
  <c r="R325" i="8"/>
  <c r="AF325" i="8"/>
  <c r="Y325" i="8"/>
  <c r="Y285" i="8"/>
  <c r="M497" i="24"/>
  <c r="AE497" i="24"/>
  <c r="Q482" i="24"/>
  <c r="AD472" i="24"/>
  <c r="O450" i="24"/>
  <c r="N438" i="24"/>
  <c r="S438" i="24"/>
  <c r="AC438" i="24"/>
  <c r="J487" i="24"/>
  <c r="K418" i="24"/>
  <c r="R418" i="24"/>
  <c r="AE418" i="24"/>
  <c r="AE417" i="24"/>
  <c r="V398" i="24"/>
  <c r="AA398" i="24"/>
  <c r="AD401" i="24"/>
  <c r="L401" i="24"/>
  <c r="Y408" i="24"/>
  <c r="AD408" i="24"/>
  <c r="L408" i="24"/>
  <c r="AD348" i="24"/>
  <c r="O404" i="24"/>
  <c r="O360" i="24"/>
  <c r="Q348" i="24"/>
  <c r="S351" i="24"/>
  <c r="T316" i="24"/>
  <c r="AC316" i="24"/>
  <c r="AH316" i="24"/>
  <c r="Y282" i="24"/>
  <c r="K249" i="24"/>
  <c r="R233" i="24"/>
  <c r="L229" i="24"/>
  <c r="Z229" i="24"/>
  <c r="AA210" i="24"/>
  <c r="M210" i="24"/>
  <c r="R210" i="24"/>
  <c r="P194" i="24"/>
  <c r="Y194" i="24"/>
  <c r="AD194" i="24"/>
  <c r="W178" i="24"/>
  <c r="AF178" i="24"/>
  <c r="N178" i="24"/>
  <c r="X248" i="24"/>
  <c r="M232" i="24"/>
  <c r="AG211" i="24"/>
  <c r="L195" i="24"/>
  <c r="S179" i="24"/>
  <c r="Z179" i="24"/>
  <c r="AB68" i="24"/>
  <c r="T149" i="24"/>
  <c r="N133" i="24"/>
  <c r="AA117" i="24"/>
  <c r="T101" i="24"/>
  <c r="AG85" i="24"/>
  <c r="Y62" i="24"/>
  <c r="AD62" i="24"/>
  <c r="L62" i="24"/>
  <c r="M46" i="24"/>
  <c r="AD46" i="24"/>
  <c r="X46" i="24"/>
  <c r="Z30" i="24"/>
  <c r="AB30" i="24"/>
  <c r="AD14" i="24"/>
  <c r="AF14" i="24"/>
  <c r="AF482" i="8"/>
  <c r="R503" i="8"/>
  <c r="S325" i="8"/>
  <c r="AD325" i="8"/>
  <c r="AA285" i="8"/>
  <c r="O418" i="24"/>
  <c r="AH401" i="24"/>
  <c r="P401" i="24"/>
  <c r="M408" i="24"/>
  <c r="AH408" i="24"/>
  <c r="P408" i="24"/>
  <c r="W404" i="24"/>
  <c r="X360" i="24"/>
  <c r="AG348" i="24"/>
  <c r="AB351" i="24"/>
  <c r="L316" i="24"/>
  <c r="K316" i="24"/>
  <c r="AG316" i="24"/>
  <c r="AA249" i="24"/>
  <c r="AH233" i="24"/>
  <c r="AE210" i="24"/>
  <c r="Q210" i="24"/>
  <c r="V210" i="24"/>
  <c r="K194" i="24"/>
  <c r="T194" i="24"/>
  <c r="AC194" i="24"/>
  <c r="AH194" i="24"/>
  <c r="AA178" i="24"/>
  <c r="M178" i="24"/>
  <c r="R178" i="24"/>
  <c r="K252" i="24"/>
  <c r="AA236" i="24"/>
  <c r="P68" i="24"/>
  <c r="AC62" i="24"/>
  <c r="AH62" i="24"/>
  <c r="P62" i="24"/>
  <c r="U46" i="24"/>
  <c r="AH46" i="24"/>
  <c r="AB46" i="24"/>
  <c r="AD30" i="24"/>
  <c r="AF30" i="24"/>
  <c r="M14" i="24"/>
  <c r="O14" i="24"/>
  <c r="K325" i="8"/>
  <c r="AH325" i="8"/>
  <c r="R285" i="8"/>
  <c r="R497" i="24"/>
  <c r="W438" i="24"/>
  <c r="V418" i="24"/>
  <c r="T417" i="24"/>
  <c r="X497" i="24"/>
  <c r="AD482" i="24"/>
  <c r="X472" i="24"/>
  <c r="AA446" i="24"/>
  <c r="AF506" i="24"/>
  <c r="AD438" i="24"/>
  <c r="AA438" i="24"/>
  <c r="AD487" i="24"/>
  <c r="U418" i="24"/>
  <c r="Z418" i="24"/>
  <c r="V415" i="24"/>
  <c r="J417" i="24"/>
  <c r="X417" i="24"/>
  <c r="AD398" i="24"/>
  <c r="L398" i="24"/>
  <c r="P373" i="24"/>
  <c r="K401" i="24"/>
  <c r="T401" i="24"/>
  <c r="AC408" i="24"/>
  <c r="K408" i="24"/>
  <c r="T408" i="24"/>
  <c r="P404" i="24"/>
  <c r="AG360" i="24"/>
  <c r="Q408" i="24"/>
  <c r="O316" i="24"/>
  <c r="J316" i="24"/>
  <c r="K225" i="24"/>
  <c r="T249" i="24"/>
  <c r="AB229" i="24"/>
  <c r="L210" i="24"/>
  <c r="U210" i="24"/>
  <c r="Z210" i="24"/>
  <c r="O194" i="24"/>
  <c r="X194" i="24"/>
  <c r="AG194" i="24"/>
  <c r="AE178" i="24"/>
  <c r="Q178" i="24"/>
  <c r="V178" i="24"/>
  <c r="R252" i="24"/>
  <c r="AC248" i="24"/>
  <c r="AG232" i="24"/>
  <c r="O211" i="24"/>
  <c r="AH211" i="24"/>
  <c r="Q195" i="24"/>
  <c r="L179" i="24"/>
  <c r="Z68" i="24"/>
  <c r="M149" i="24"/>
  <c r="W133" i="24"/>
  <c r="AH133" i="24"/>
  <c r="X117" i="24"/>
  <c r="Q101" i="24"/>
  <c r="O85" i="24"/>
  <c r="AH85" i="24"/>
  <c r="AG62" i="24"/>
  <c r="K62" i="24"/>
  <c r="T62" i="24"/>
  <c r="Y46" i="24"/>
  <c r="O46" i="24"/>
  <c r="AF46" i="24"/>
  <c r="M30" i="24"/>
  <c r="O30" i="24"/>
  <c r="U14" i="24"/>
  <c r="S14" i="24"/>
  <c r="AG57" i="24"/>
  <c r="L325" i="8"/>
  <c r="Z285" i="8"/>
  <c r="N446" i="24"/>
  <c r="P506" i="24"/>
  <c r="J497" i="24"/>
  <c r="AH497" i="24"/>
  <c r="L497" i="24"/>
  <c r="K482" i="24"/>
  <c r="Y472" i="24"/>
  <c r="Q506" i="24"/>
  <c r="P438" i="24"/>
  <c r="AE438" i="24"/>
  <c r="AG487" i="24"/>
  <c r="AC418" i="24"/>
  <c r="AD418" i="24"/>
  <c r="AA415" i="24"/>
  <c r="V417" i="24"/>
  <c r="AH398" i="24"/>
  <c r="P398" i="24"/>
  <c r="J401" i="24"/>
  <c r="O401" i="24"/>
  <c r="X401" i="24"/>
  <c r="J408" i="24"/>
  <c r="O408" i="24"/>
  <c r="X408" i="24"/>
  <c r="X404" i="24"/>
  <c r="S316" i="24"/>
  <c r="N316" i="24"/>
  <c r="R298" i="24"/>
  <c r="T225" i="24"/>
  <c r="M249" i="24"/>
  <c r="K233" i="24"/>
  <c r="P210" i="24"/>
  <c r="Y210" i="24"/>
  <c r="AD210" i="24"/>
  <c r="S194" i="24"/>
  <c r="AB194" i="24"/>
  <c r="J194" i="24"/>
  <c r="L178" i="24"/>
  <c r="U178" i="24"/>
  <c r="Z178" i="24"/>
  <c r="AA211" i="24"/>
  <c r="U195" i="24"/>
  <c r="AB179" i="24"/>
  <c r="N68" i="24"/>
  <c r="AC149" i="24"/>
  <c r="AA133" i="24"/>
  <c r="M117" i="24"/>
  <c r="AC101" i="24"/>
  <c r="AE85" i="24"/>
  <c r="J62" i="24"/>
  <c r="O62" i="24"/>
  <c r="X62" i="24"/>
  <c r="AC46" i="24"/>
  <c r="S46" i="24"/>
  <c r="U30" i="24"/>
  <c r="S30" i="24"/>
  <c r="Y14" i="24"/>
  <c r="W14" i="24"/>
  <c r="P325" i="8"/>
  <c r="AB285" i="8"/>
  <c r="AG482" i="24"/>
  <c r="T472" i="24"/>
  <c r="N487" i="24"/>
  <c r="Z398" i="24"/>
  <c r="Q497" i="24"/>
  <c r="K497" i="24"/>
  <c r="AG472" i="24"/>
  <c r="S506" i="24"/>
  <c r="X438" i="24"/>
  <c r="M438" i="24"/>
  <c r="J418" i="24"/>
  <c r="L418" i="24"/>
  <c r="AH418" i="24"/>
  <c r="Z417" i="24"/>
  <c r="U401" i="24"/>
  <c r="K398" i="24"/>
  <c r="T398" i="24"/>
  <c r="N401" i="24"/>
  <c r="S401" i="24"/>
  <c r="AB401" i="24"/>
  <c r="N408" i="24"/>
  <c r="S408" i="24"/>
  <c r="AB408" i="24"/>
  <c r="M404" i="24"/>
  <c r="AF404" i="24"/>
  <c r="O362" i="24"/>
  <c r="W316" i="24"/>
  <c r="R316" i="24"/>
  <c r="W298" i="24"/>
  <c r="M225" i="24"/>
  <c r="AC249" i="24"/>
  <c r="AA233" i="24"/>
  <c r="K210" i="24"/>
  <c r="T210" i="24"/>
  <c r="AC210" i="24"/>
  <c r="AH210" i="24"/>
  <c r="W194" i="24"/>
  <c r="AF194" i="24"/>
  <c r="N194" i="24"/>
  <c r="P178" i="24"/>
  <c r="Y178" i="24"/>
  <c r="AD178" i="24"/>
  <c r="K248" i="24"/>
  <c r="O232" i="24"/>
  <c r="AF179" i="24"/>
  <c r="N149" i="24"/>
  <c r="T133" i="24"/>
  <c r="Q117" i="24"/>
  <c r="R101" i="24"/>
  <c r="T85" i="24"/>
  <c r="N62" i="24"/>
  <c r="S62" i="24"/>
  <c r="AB62" i="24"/>
  <c r="J46" i="24"/>
  <c r="W46" i="24"/>
  <c r="Y30" i="24"/>
  <c r="W30" i="24"/>
  <c r="J14" i="24"/>
  <c r="AE14" i="24"/>
  <c r="AC325" i="8"/>
  <c r="J325" i="8"/>
  <c r="T325" i="8"/>
  <c r="AF285" i="8"/>
  <c r="V438" i="24"/>
  <c r="Y417" i="24"/>
  <c r="AF497" i="24"/>
  <c r="AC472" i="24"/>
  <c r="AF438" i="24"/>
  <c r="Q438" i="24"/>
  <c r="N418" i="24"/>
  <c r="P418" i="24"/>
  <c r="Y401" i="24"/>
  <c r="J398" i="24"/>
  <c r="O398" i="24"/>
  <c r="R401" i="24"/>
  <c r="W401" i="24"/>
  <c r="AF401" i="24"/>
  <c r="R408" i="24"/>
  <c r="W408" i="24"/>
  <c r="AF408" i="24"/>
  <c r="J404" i="24"/>
  <c r="O348" i="24"/>
  <c r="X362" i="24"/>
  <c r="AA316" i="24"/>
  <c r="AF298" i="24"/>
  <c r="AC225" i="24"/>
  <c r="R249" i="24"/>
  <c r="T233" i="24"/>
  <c r="O210" i="24"/>
  <c r="X210" i="24"/>
  <c r="AA194" i="24"/>
  <c r="M194" i="24"/>
  <c r="K178" i="24"/>
  <c r="T178" i="24"/>
  <c r="AC178" i="24"/>
  <c r="K149" i="24"/>
  <c r="K101" i="24"/>
  <c r="M62" i="24"/>
  <c r="R62" i="24"/>
  <c r="W62" i="24"/>
  <c r="N46" i="24"/>
  <c r="J30" i="24"/>
  <c r="N14" i="24"/>
  <c r="U325" i="8"/>
  <c r="N325" i="8"/>
  <c r="K119" i="24"/>
  <c r="T119" i="24"/>
  <c r="AC119" i="24"/>
  <c r="AH119" i="24"/>
  <c r="AA103" i="24"/>
  <c r="M103" i="24"/>
  <c r="R103" i="24"/>
  <c r="Q87" i="24"/>
  <c r="U378" i="8"/>
  <c r="AG138" i="8"/>
  <c r="S119" i="24"/>
  <c r="AB119" i="24"/>
  <c r="L103" i="24"/>
  <c r="U103" i="24"/>
  <c r="V87" i="24"/>
  <c r="AD59" i="24"/>
  <c r="Y38" i="8"/>
  <c r="AE199" i="24"/>
  <c r="R61" i="24"/>
  <c r="AH236" i="24"/>
  <c r="U137" i="24"/>
  <c r="AE61" i="24"/>
  <c r="U404" i="24"/>
  <c r="Z404" i="24"/>
  <c r="AE404" i="24"/>
  <c r="U332" i="24"/>
  <c r="L351" i="24"/>
  <c r="AH364" i="24"/>
  <c r="Q362" i="24"/>
  <c r="AG312" i="24"/>
  <c r="J312" i="24"/>
  <c r="AH298" i="24"/>
  <c r="Y298" i="24"/>
  <c r="AH290" i="24"/>
  <c r="W282" i="24"/>
  <c r="M274" i="24"/>
  <c r="R164" i="24"/>
  <c r="L249" i="24"/>
  <c r="U249" i="24"/>
  <c r="Z249" i="24"/>
  <c r="L233" i="24"/>
  <c r="U233" i="24"/>
  <c r="Z233" i="24"/>
  <c r="S214" i="24"/>
  <c r="AB214" i="24"/>
  <c r="J214" i="24"/>
  <c r="AE198" i="24"/>
  <c r="Q198" i="24"/>
  <c r="V198" i="24"/>
  <c r="AA182" i="24"/>
  <c r="M182" i="24"/>
  <c r="R182" i="24"/>
  <c r="P164" i="24"/>
  <c r="AC236" i="24"/>
  <c r="S215" i="24"/>
  <c r="J183" i="24"/>
  <c r="AH69" i="24"/>
  <c r="O105" i="24"/>
  <c r="AG61" i="24"/>
  <c r="X61" i="24"/>
  <c r="AD303" i="8"/>
  <c r="K227" i="8"/>
  <c r="Y404" i="24"/>
  <c r="AD404" i="24"/>
  <c r="L404" i="24"/>
  <c r="P351" i="24"/>
  <c r="R364" i="24"/>
  <c r="U362" i="24"/>
  <c r="Y342" i="24"/>
  <c r="L312" i="24"/>
  <c r="R312" i="24"/>
  <c r="K298" i="24"/>
  <c r="AC298" i="24"/>
  <c r="Y290" i="24"/>
  <c r="AA282" i="24"/>
  <c r="N164" i="24"/>
  <c r="P249" i="24"/>
  <c r="Y249" i="24"/>
  <c r="AD249" i="24"/>
  <c r="P233" i="24"/>
  <c r="Y233" i="24"/>
  <c r="AD233" i="24"/>
  <c r="W214" i="24"/>
  <c r="AF214" i="24"/>
  <c r="N214" i="24"/>
  <c r="L198" i="24"/>
  <c r="U198" i="24"/>
  <c r="Z198" i="24"/>
  <c r="AE182" i="24"/>
  <c r="Q182" i="24"/>
  <c r="V182" i="24"/>
  <c r="L164" i="24"/>
  <c r="R236" i="24"/>
  <c r="Q215" i="24"/>
  <c r="AD183" i="24"/>
  <c r="AD69" i="24"/>
  <c r="J61" i="24"/>
  <c r="V479" i="8"/>
  <c r="AC219" i="8"/>
  <c r="AC404" i="24"/>
  <c r="K404" i="24"/>
  <c r="T404" i="24"/>
  <c r="AE360" i="24"/>
  <c r="AF351" i="24"/>
  <c r="S362" i="24"/>
  <c r="U312" i="24"/>
  <c r="K312" i="24"/>
  <c r="Z312" i="24"/>
  <c r="AA298" i="24"/>
  <c r="T282" i="24"/>
  <c r="W257" i="24"/>
  <c r="O249" i="24"/>
  <c r="X249" i="24"/>
  <c r="AG249" i="24"/>
  <c r="AE241" i="24"/>
  <c r="O233" i="24"/>
  <c r="X233" i="24"/>
  <c r="AG233" i="24"/>
  <c r="AE214" i="24"/>
  <c r="Q214" i="24"/>
  <c r="V214" i="24"/>
  <c r="K198" i="24"/>
  <c r="T198" i="24"/>
  <c r="AC198" i="24"/>
  <c r="AH198" i="24"/>
  <c r="P182" i="24"/>
  <c r="Y182" i="24"/>
  <c r="AD182" i="24"/>
  <c r="AA252" i="24"/>
  <c r="Y199" i="24"/>
  <c r="X69" i="24"/>
  <c r="AC112" i="24"/>
  <c r="R69" i="24"/>
  <c r="K145" i="24"/>
  <c r="Z61" i="24"/>
  <c r="M371" i="8"/>
  <c r="U351" i="24"/>
  <c r="AE362" i="24"/>
  <c r="S323" i="24"/>
  <c r="P298" i="24"/>
  <c r="R282" i="24"/>
  <c r="AF282" i="24"/>
  <c r="R156" i="24"/>
  <c r="AF257" i="24"/>
  <c r="S249" i="24"/>
  <c r="AB249" i="24"/>
  <c r="J249" i="24"/>
  <c r="Q241" i="24"/>
  <c r="S233" i="24"/>
  <c r="AB233" i="24"/>
  <c r="J233" i="24"/>
  <c r="L214" i="24"/>
  <c r="U214" i="24"/>
  <c r="Z214" i="24"/>
  <c r="O198" i="24"/>
  <c r="X198" i="24"/>
  <c r="AG198" i="24"/>
  <c r="K182" i="24"/>
  <c r="T182" i="24"/>
  <c r="AC182" i="24"/>
  <c r="AH182" i="24"/>
  <c r="AF164" i="24"/>
  <c r="P156" i="24"/>
  <c r="M252" i="24"/>
  <c r="T69" i="24"/>
  <c r="N69" i="24"/>
  <c r="O61" i="24"/>
  <c r="AB371" i="8"/>
  <c r="AE279" i="8"/>
  <c r="U371" i="8"/>
  <c r="N404" i="24"/>
  <c r="S404" i="24"/>
  <c r="AB404" i="24"/>
  <c r="Q360" i="24"/>
  <c r="Y351" i="24"/>
  <c r="L362" i="24"/>
  <c r="X312" i="24"/>
  <c r="S312" i="24"/>
  <c r="T298" i="24"/>
  <c r="V282" i="24"/>
  <c r="M282" i="24"/>
  <c r="AD164" i="24"/>
  <c r="N257" i="24"/>
  <c r="W249" i="24"/>
  <c r="AF249" i="24"/>
  <c r="N249" i="24"/>
  <c r="V241" i="24"/>
  <c r="W233" i="24"/>
  <c r="AF233" i="24"/>
  <c r="N233" i="24"/>
  <c r="P214" i="24"/>
  <c r="Y214" i="24"/>
  <c r="AD214" i="24"/>
  <c r="S198" i="24"/>
  <c r="AB198" i="24"/>
  <c r="J198" i="24"/>
  <c r="O182" i="24"/>
  <c r="X182" i="24"/>
  <c r="AG182" i="24"/>
  <c r="AB164" i="24"/>
  <c r="K236" i="24"/>
  <c r="L69" i="24"/>
  <c r="AA61" i="24"/>
  <c r="N371" i="8"/>
  <c r="W279" i="8"/>
  <c r="O371" i="8"/>
  <c r="AH351" i="8"/>
  <c r="V404" i="24"/>
  <c r="T422" i="24"/>
  <c r="O330" i="24"/>
  <c r="Q312" i="24"/>
  <c r="V298" i="24"/>
  <c r="K282" i="24"/>
  <c r="V274" i="24"/>
  <c r="V164" i="24"/>
  <c r="AE249" i="24"/>
  <c r="Q249" i="24"/>
  <c r="AE233" i="24"/>
  <c r="Q233" i="24"/>
  <c r="O214" i="24"/>
  <c r="X214" i="24"/>
  <c r="AA198" i="24"/>
  <c r="M198" i="24"/>
  <c r="W182" i="24"/>
  <c r="AF182" i="24"/>
  <c r="T164" i="24"/>
  <c r="P152" i="24"/>
  <c r="O207" i="24"/>
  <c r="Q61" i="24"/>
  <c r="P61" i="24"/>
  <c r="AH227" i="8"/>
  <c r="K211" i="8"/>
  <c r="W57" i="24"/>
  <c r="Y286" i="8"/>
  <c r="AA471" i="24"/>
  <c r="AD415" i="24"/>
  <c r="L415" i="24"/>
  <c r="L395" i="24"/>
  <c r="AF420" i="24"/>
  <c r="N420" i="24"/>
  <c r="S420" i="24"/>
  <c r="W390" i="24"/>
  <c r="T389" i="24"/>
  <c r="X365" i="24"/>
  <c r="AB425" i="24"/>
  <c r="L368" i="24"/>
  <c r="S332" i="24"/>
  <c r="J422" i="24"/>
  <c r="U339" i="24"/>
  <c r="AE380" i="24"/>
  <c r="W342" i="24"/>
  <c r="X330" i="24"/>
  <c r="K299" i="24"/>
  <c r="O283" i="24"/>
  <c r="W290" i="24"/>
  <c r="K274" i="24"/>
  <c r="AC274" i="24"/>
  <c r="R152" i="24"/>
  <c r="AE257" i="24"/>
  <c r="Q257" i="24"/>
  <c r="V257" i="24"/>
  <c r="P241" i="24"/>
  <c r="Y241" i="24"/>
  <c r="AD241" i="24"/>
  <c r="K260" i="24"/>
  <c r="AG207" i="24"/>
  <c r="AC145" i="24"/>
  <c r="O113" i="24"/>
  <c r="X53" i="24"/>
  <c r="AC380" i="8"/>
  <c r="Q498" i="24"/>
  <c r="AA432" i="24"/>
  <c r="N474" i="24"/>
  <c r="AB474" i="24"/>
  <c r="X498" i="24"/>
  <c r="U498" i="24"/>
  <c r="AE498" i="24"/>
  <c r="W432" i="24"/>
  <c r="AG471" i="24"/>
  <c r="AH415" i="24"/>
  <c r="P415" i="24"/>
  <c r="AB395" i="24"/>
  <c r="Q420" i="24"/>
  <c r="R420" i="24"/>
  <c r="W420" i="24"/>
  <c r="L390" i="24"/>
  <c r="J389" i="24"/>
  <c r="X389" i="24"/>
  <c r="Z460" i="24"/>
  <c r="M365" i="24"/>
  <c r="M425" i="24"/>
  <c r="P368" i="24"/>
  <c r="AE332" i="24"/>
  <c r="N422" i="24"/>
  <c r="AB380" i="24"/>
  <c r="AA342" i="24"/>
  <c r="AG330" i="24"/>
  <c r="O299" i="24"/>
  <c r="S283" i="24"/>
  <c r="AA290" i="24"/>
  <c r="W274" i="24"/>
  <c r="N152" i="24"/>
  <c r="L257" i="24"/>
  <c r="U257" i="24"/>
  <c r="Z257" i="24"/>
  <c r="K241" i="24"/>
  <c r="T241" i="24"/>
  <c r="AC241" i="24"/>
  <c r="AH241" i="24"/>
  <c r="AA260" i="24"/>
  <c r="AA244" i="24"/>
  <c r="K228" i="24"/>
  <c r="Z207" i="24"/>
  <c r="O175" i="24"/>
  <c r="Z145" i="24"/>
  <c r="K129" i="24"/>
  <c r="AC61" i="24"/>
  <c r="W61" i="24"/>
  <c r="V59" i="24"/>
  <c r="T57" i="24"/>
  <c r="AF53" i="24"/>
  <c r="Y492" i="8"/>
  <c r="O480" i="8"/>
  <c r="L495" i="8"/>
  <c r="Q380" i="8"/>
  <c r="K380" i="8"/>
  <c r="N286" i="8"/>
  <c r="P195" i="8"/>
  <c r="P498" i="24"/>
  <c r="R474" i="24"/>
  <c r="AD498" i="24"/>
  <c r="Z498" i="24"/>
  <c r="S432" i="24"/>
  <c r="K415" i="24"/>
  <c r="T415" i="24"/>
  <c r="Y420" i="24"/>
  <c r="V420" i="24"/>
  <c r="AA420" i="24"/>
  <c r="P390" i="24"/>
  <c r="V389" i="24"/>
  <c r="T460" i="24"/>
  <c r="Q365" i="24"/>
  <c r="J425" i="24"/>
  <c r="AB368" i="24"/>
  <c r="L332" i="24"/>
  <c r="O422" i="24"/>
  <c r="P342" i="24"/>
  <c r="AA321" i="24"/>
  <c r="AE299" i="24"/>
  <c r="AE283" i="24"/>
  <c r="P290" i="24"/>
  <c r="AA274" i="24"/>
  <c r="J152" i="24"/>
  <c r="P257" i="24"/>
  <c r="Y257" i="24"/>
  <c r="AD257" i="24"/>
  <c r="O241" i="24"/>
  <c r="X241" i="24"/>
  <c r="AG241" i="24"/>
  <c r="AF152" i="24"/>
  <c r="T260" i="24"/>
  <c r="T244" i="24"/>
  <c r="X228" i="24"/>
  <c r="W191" i="24"/>
  <c r="L175" i="24"/>
  <c r="AF129" i="24"/>
  <c r="Q97" i="24"/>
  <c r="AB81" i="24"/>
  <c r="U53" i="24"/>
  <c r="P376" i="8"/>
  <c r="AC257" i="8"/>
  <c r="N187" i="8"/>
  <c r="X474" i="24"/>
  <c r="V474" i="24"/>
  <c r="M498" i="24"/>
  <c r="AF498" i="24"/>
  <c r="O432" i="24"/>
  <c r="J415" i="24"/>
  <c r="O415" i="24"/>
  <c r="X415" i="24"/>
  <c r="AG420" i="24"/>
  <c r="Z420" i="24"/>
  <c r="AE420" i="24"/>
  <c r="N390" i="24"/>
  <c r="AB390" i="24"/>
  <c r="Z389" i="24"/>
  <c r="V460" i="24"/>
  <c r="K365" i="24"/>
  <c r="AC365" i="24"/>
  <c r="N425" i="24"/>
  <c r="AF368" i="24"/>
  <c r="X332" i="24"/>
  <c r="S422" i="24"/>
  <c r="R365" i="24"/>
  <c r="R368" i="24"/>
  <c r="T342" i="24"/>
  <c r="T299" i="24"/>
  <c r="X283" i="24"/>
  <c r="T290" i="24"/>
  <c r="P274" i="24"/>
  <c r="K257" i="24"/>
  <c r="T257" i="24"/>
  <c r="AC257" i="24"/>
  <c r="AH257" i="24"/>
  <c r="S241" i="24"/>
  <c r="AB241" i="24"/>
  <c r="J241" i="24"/>
  <c r="AF156" i="24"/>
  <c r="AB152" i="24"/>
  <c r="AC260" i="24"/>
  <c r="M244" i="24"/>
  <c r="U228" i="24"/>
  <c r="X191" i="24"/>
  <c r="AG175" i="24"/>
  <c r="K144" i="24"/>
  <c r="AC129" i="24"/>
  <c r="Z97" i="24"/>
  <c r="Y53" i="24"/>
  <c r="Q469" i="8"/>
  <c r="Q155" i="8"/>
  <c r="AD474" i="24"/>
  <c r="K432" i="24"/>
  <c r="N415" i="24"/>
  <c r="S415" i="24"/>
  <c r="AB415" i="24"/>
  <c r="Y389" i="24"/>
  <c r="L420" i="24"/>
  <c r="AD420" i="24"/>
  <c r="R390" i="24"/>
  <c r="AF390" i="24"/>
  <c r="K389" i="24"/>
  <c r="O460" i="24"/>
  <c r="O365" i="24"/>
  <c r="AG365" i="24"/>
  <c r="Z425" i="24"/>
  <c r="U368" i="24"/>
  <c r="AB332" i="24"/>
  <c r="U380" i="24"/>
  <c r="AF342" i="24"/>
  <c r="X299" i="24"/>
  <c r="AB283" i="24"/>
  <c r="R290" i="24"/>
  <c r="AF290" i="24"/>
  <c r="T274" i="24"/>
  <c r="AD156" i="24"/>
  <c r="O257" i="24"/>
  <c r="X257" i="24"/>
  <c r="AG257" i="24"/>
  <c r="W241" i="24"/>
  <c r="AF241" i="24"/>
  <c r="N241" i="24"/>
  <c r="AB156" i="24"/>
  <c r="X152" i="24"/>
  <c r="R260" i="24"/>
  <c r="R244" i="24"/>
  <c r="AC144" i="24"/>
  <c r="Z53" i="24"/>
  <c r="Y380" i="8"/>
  <c r="AA498" i="24"/>
  <c r="T498" i="24"/>
  <c r="K498" i="24"/>
  <c r="AH474" i="24"/>
  <c r="V498" i="24"/>
  <c r="AB498" i="24"/>
  <c r="O498" i="24"/>
  <c r="N471" i="24"/>
  <c r="T471" i="24"/>
  <c r="R415" i="24"/>
  <c r="W415" i="24"/>
  <c r="AF415" i="24"/>
  <c r="N395" i="24"/>
  <c r="T420" i="24"/>
  <c r="AH420" i="24"/>
  <c r="AD390" i="24"/>
  <c r="O389" i="24"/>
  <c r="AA365" i="24"/>
  <c r="P425" i="24"/>
  <c r="K425" i="24"/>
  <c r="Y368" i="24"/>
  <c r="Q332" i="24"/>
  <c r="N380" i="24"/>
  <c r="N365" i="24"/>
  <c r="M342" i="24"/>
  <c r="AH332" i="24"/>
  <c r="Q299" i="24"/>
  <c r="J283" i="24"/>
  <c r="Q283" i="24"/>
  <c r="V290" i="24"/>
  <c r="M290" i="24"/>
  <c r="R274" i="24"/>
  <c r="AF274" i="24"/>
  <c r="V156" i="24"/>
  <c r="AD152" i="24"/>
  <c r="S257" i="24"/>
  <c r="AB257" i="24"/>
  <c r="J257" i="24"/>
  <c r="AA241" i="24"/>
  <c r="M241" i="24"/>
  <c r="R241" i="24"/>
  <c r="T156" i="24"/>
  <c r="T152" i="24"/>
  <c r="V61" i="24"/>
  <c r="T61" i="24"/>
  <c r="M57" i="24"/>
  <c r="AH53" i="24"/>
  <c r="Y497" i="8"/>
  <c r="W378" i="8"/>
  <c r="AH357" i="8"/>
  <c r="O227" i="8"/>
  <c r="AB115" i="8"/>
  <c r="AC498" i="24"/>
  <c r="J498" i="24"/>
  <c r="W498" i="24"/>
  <c r="Z415" i="24"/>
  <c r="S395" i="24"/>
  <c r="X420" i="24"/>
  <c r="J420" i="24"/>
  <c r="AE389" i="24"/>
  <c r="N332" i="24"/>
  <c r="AG425" i="24"/>
  <c r="O332" i="24"/>
  <c r="K342" i="24"/>
  <c r="Z299" i="24"/>
  <c r="K290" i="24"/>
  <c r="AH274" i="24"/>
  <c r="N156" i="24"/>
  <c r="V152" i="24"/>
  <c r="AA257" i="24"/>
  <c r="M257" i="24"/>
  <c r="L241" i="24"/>
  <c r="U241" i="24"/>
  <c r="M61" i="24"/>
  <c r="AH61" i="24"/>
  <c r="U59" i="24"/>
  <c r="R57" i="24"/>
  <c r="P53" i="24"/>
  <c r="N503" i="8"/>
  <c r="R380" i="8"/>
  <c r="U351" i="8"/>
  <c r="K479" i="8"/>
  <c r="P211" i="8"/>
  <c r="AG497" i="8"/>
  <c r="N361" i="8"/>
  <c r="W59" i="24"/>
  <c r="Y459" i="8"/>
  <c r="J497" i="8"/>
  <c r="AG407" i="8"/>
  <c r="AA357" i="8"/>
  <c r="Z286" i="8"/>
  <c r="AG211" i="8"/>
  <c r="S115" i="8"/>
  <c r="R497" i="8"/>
  <c r="J361" i="8"/>
  <c r="M59" i="24"/>
  <c r="P59" i="24"/>
  <c r="K482" i="8"/>
  <c r="AA497" i="8"/>
  <c r="W361" i="8"/>
  <c r="P257" i="8"/>
  <c r="Y203" i="8"/>
  <c r="T473" i="24"/>
  <c r="N473" i="24"/>
  <c r="U473" i="24"/>
  <c r="P473" i="24"/>
  <c r="J473" i="24"/>
  <c r="AC473" i="24"/>
  <c r="L473" i="24"/>
  <c r="AE473" i="24"/>
  <c r="M473" i="24"/>
  <c r="AD473" i="24"/>
  <c r="O473" i="24"/>
  <c r="AG473" i="24"/>
  <c r="AF473" i="24"/>
  <c r="Z473" i="24"/>
  <c r="AA473" i="24"/>
  <c r="Q473" i="24"/>
  <c r="AB473" i="24"/>
  <c r="V473" i="24"/>
  <c r="S473" i="24"/>
  <c r="X473" i="24"/>
  <c r="R473" i="24"/>
  <c r="K473" i="24"/>
  <c r="AG276" i="24"/>
  <c r="X276" i="24"/>
  <c r="O276" i="24"/>
  <c r="J276" i="24"/>
  <c r="AC276" i="24"/>
  <c r="T276" i="24"/>
  <c r="K276" i="24"/>
  <c r="Y276" i="24"/>
  <c r="P276" i="24"/>
  <c r="AH276" i="24"/>
  <c r="Q276" i="24"/>
  <c r="AE276" i="24"/>
  <c r="Z276" i="24"/>
  <c r="M276" i="24"/>
  <c r="AA276" i="24"/>
  <c r="V276" i="24"/>
  <c r="AF276" i="24"/>
  <c r="W276" i="24"/>
  <c r="R276" i="24"/>
  <c r="AB276" i="24"/>
  <c r="S276" i="24"/>
  <c r="N276" i="24"/>
  <c r="J193" i="24"/>
  <c r="AB193" i="24"/>
  <c r="S193" i="24"/>
  <c r="AG193" i="24"/>
  <c r="X193" i="24"/>
  <c r="O193" i="24"/>
  <c r="AH193" i="24"/>
  <c r="AC193" i="24"/>
  <c r="T193" i="24"/>
  <c r="K193" i="24"/>
  <c r="Z193" i="24"/>
  <c r="U193" i="24"/>
  <c r="L193" i="24"/>
  <c r="V193" i="24"/>
  <c r="Q193" i="24"/>
  <c r="AE193" i="24"/>
  <c r="R193" i="24"/>
  <c r="M193" i="24"/>
  <c r="AA193" i="24"/>
  <c r="N193" i="24"/>
  <c r="AF193" i="24"/>
  <c r="W193" i="24"/>
  <c r="Z259" i="24"/>
  <c r="T259" i="24"/>
  <c r="K259" i="24"/>
  <c r="AH259" i="24"/>
  <c r="AC259" i="24"/>
  <c r="K505" i="24"/>
  <c r="AD505" i="24"/>
  <c r="T505" i="24"/>
  <c r="AA505" i="24"/>
  <c r="Z505" i="24"/>
  <c r="O505" i="24"/>
  <c r="Q505" i="24"/>
  <c r="V505" i="24"/>
  <c r="AB505" i="24"/>
  <c r="AG505" i="24"/>
  <c r="N505" i="24"/>
  <c r="M505" i="24"/>
  <c r="X505" i="24"/>
  <c r="J505" i="24"/>
  <c r="AF505" i="24"/>
  <c r="S505" i="24"/>
  <c r="AE505" i="24"/>
  <c r="W505" i="24"/>
  <c r="AC505" i="24"/>
  <c r="AH505" i="24"/>
  <c r="Y505" i="24"/>
  <c r="L505" i="24"/>
  <c r="AH146" i="24"/>
  <c r="Z146" i="24"/>
  <c r="U146" i="24"/>
  <c r="L146" i="24"/>
  <c r="AG285" i="24"/>
  <c r="L285" i="24"/>
  <c r="J502" i="24"/>
  <c r="P502" i="24"/>
  <c r="U505" i="24"/>
  <c r="K331" i="24"/>
  <c r="P292" i="24"/>
  <c r="AG343" i="24"/>
  <c r="S343" i="24"/>
  <c r="Y343" i="24"/>
  <c r="U343" i="24"/>
  <c r="AB343" i="24"/>
  <c r="P343" i="24"/>
  <c r="L343" i="24"/>
  <c r="W343" i="24"/>
  <c r="R230" i="24"/>
  <c r="M230" i="24"/>
  <c r="AA230" i="24"/>
  <c r="N230" i="24"/>
  <c r="AF230" i="24"/>
  <c r="W230" i="24"/>
  <c r="J230" i="24"/>
  <c r="AB230" i="24"/>
  <c r="S230" i="24"/>
  <c r="AH230" i="24"/>
  <c r="AC230" i="24"/>
  <c r="T230" i="24"/>
  <c r="K230" i="24"/>
  <c r="AD230" i="24"/>
  <c r="Y230" i="24"/>
  <c r="P230" i="24"/>
  <c r="Z230" i="24"/>
  <c r="U230" i="24"/>
  <c r="L230" i="24"/>
  <c r="V230" i="24"/>
  <c r="Q230" i="24"/>
  <c r="AE230" i="24"/>
  <c r="AD83" i="24"/>
  <c r="Y83" i="24"/>
  <c r="P83" i="24"/>
  <c r="Z83" i="24"/>
  <c r="U83" i="24"/>
  <c r="L83" i="24"/>
  <c r="V83" i="24"/>
  <c r="Q83" i="24"/>
  <c r="AE83" i="24"/>
  <c r="N83" i="24"/>
  <c r="AF83" i="24"/>
  <c r="W83" i="24"/>
  <c r="J83" i="24"/>
  <c r="AB83" i="24"/>
  <c r="S83" i="24"/>
  <c r="AG83" i="24"/>
  <c r="X83" i="24"/>
  <c r="O83" i="24"/>
  <c r="AH83" i="24"/>
  <c r="AC83" i="24"/>
  <c r="T83" i="24"/>
  <c r="K83" i="24"/>
  <c r="K434" i="24"/>
  <c r="AF434" i="24"/>
  <c r="AD434" i="24"/>
  <c r="U434" i="24"/>
  <c r="R434" i="24"/>
  <c r="Q434" i="24"/>
  <c r="AB434" i="24"/>
  <c r="AA434" i="24"/>
  <c r="J434" i="24"/>
  <c r="W434" i="24"/>
  <c r="X502" i="24"/>
  <c r="AE502" i="24"/>
  <c r="N502" i="24"/>
  <c r="AD502" i="24"/>
  <c r="AB502" i="24"/>
  <c r="Y502" i="24"/>
  <c r="V502" i="24"/>
  <c r="AC502" i="24"/>
  <c r="R130" i="24"/>
  <c r="AB130" i="24"/>
  <c r="S130" i="24"/>
  <c r="J130" i="24"/>
  <c r="K502" i="24"/>
  <c r="R505" i="24"/>
  <c r="T331" i="24"/>
  <c r="Y366" i="24"/>
  <c r="AC366" i="24"/>
  <c r="K366" i="24"/>
  <c r="Q366" i="24"/>
  <c r="M366" i="24"/>
  <c r="T366" i="24"/>
  <c r="AE366" i="24"/>
  <c r="AA366" i="24"/>
  <c r="AG366" i="24"/>
  <c r="O366" i="24"/>
  <c r="AE309" i="24"/>
  <c r="M309" i="24"/>
  <c r="X309" i="24"/>
  <c r="AH309" i="24"/>
  <c r="AA309" i="24"/>
  <c r="AB309" i="24"/>
  <c r="P309" i="24"/>
  <c r="AD309" i="24"/>
  <c r="W309" i="24"/>
  <c r="T309" i="24"/>
  <c r="V309" i="24"/>
  <c r="O309" i="24"/>
  <c r="AG309" i="24"/>
  <c r="R309" i="24"/>
  <c r="K309" i="24"/>
  <c r="Y309" i="24"/>
  <c r="N309" i="24"/>
  <c r="AC309" i="24"/>
  <c r="Q309" i="24"/>
  <c r="J309" i="24"/>
  <c r="U309" i="24"/>
  <c r="AF309" i="24"/>
  <c r="V147" i="24"/>
  <c r="Q147" i="24"/>
  <c r="AE147" i="24"/>
  <c r="R147" i="24"/>
  <c r="M147" i="24"/>
  <c r="AA147" i="24"/>
  <c r="N147" i="24"/>
  <c r="AF147" i="24"/>
  <c r="W147" i="24"/>
  <c r="AG147" i="24"/>
  <c r="X147" i="24"/>
  <c r="O147" i="24"/>
  <c r="AH147" i="24"/>
  <c r="AC147" i="24"/>
  <c r="T147" i="24"/>
  <c r="K147" i="24"/>
  <c r="AD147" i="24"/>
  <c r="Y147" i="24"/>
  <c r="P147" i="24"/>
  <c r="Z147" i="24"/>
  <c r="U147" i="24"/>
  <c r="L147" i="24"/>
  <c r="Z227" i="24"/>
  <c r="AC227" i="24"/>
  <c r="T227" i="24"/>
  <c r="K227" i="24"/>
  <c r="AF343" i="24"/>
  <c r="AD276" i="24"/>
  <c r="AA99" i="24"/>
  <c r="AD427" i="24"/>
  <c r="Q427" i="24"/>
  <c r="AE427" i="24"/>
  <c r="Z427" i="24"/>
  <c r="AF427" i="24"/>
  <c r="AA427" i="24"/>
  <c r="V427" i="24"/>
  <c r="X427" i="24"/>
  <c r="AB427" i="24"/>
  <c r="S427" i="24"/>
  <c r="N427" i="24"/>
  <c r="AC427" i="24"/>
  <c r="O427" i="24"/>
  <c r="J427" i="24"/>
  <c r="U427" i="24"/>
  <c r="K427" i="24"/>
  <c r="AG427" i="24"/>
  <c r="M427" i="24"/>
  <c r="AH427" i="24"/>
  <c r="Y427" i="24"/>
  <c r="AF331" i="24"/>
  <c r="W331" i="24"/>
  <c r="AB331" i="24"/>
  <c r="S331" i="24"/>
  <c r="AG331" i="24"/>
  <c r="X331" i="24"/>
  <c r="O331" i="24"/>
  <c r="Y331" i="24"/>
  <c r="P331" i="24"/>
  <c r="U331" i="24"/>
  <c r="L331" i="24"/>
  <c r="Q331" i="24"/>
  <c r="AE331" i="24"/>
  <c r="M331" i="24"/>
  <c r="AA331" i="24"/>
  <c r="J177" i="24"/>
  <c r="AB177" i="24"/>
  <c r="S177" i="24"/>
  <c r="AG177" i="24"/>
  <c r="X177" i="24"/>
  <c r="O177" i="24"/>
  <c r="AH177" i="24"/>
  <c r="AC177" i="24"/>
  <c r="T177" i="24"/>
  <c r="K177" i="24"/>
  <c r="Z177" i="24"/>
  <c r="U177" i="24"/>
  <c r="L177" i="24"/>
  <c r="V177" i="24"/>
  <c r="Q177" i="24"/>
  <c r="AE177" i="24"/>
  <c r="R177" i="24"/>
  <c r="M177" i="24"/>
  <c r="AA177" i="24"/>
  <c r="N177" i="24"/>
  <c r="AF177" i="24"/>
  <c r="W177" i="24"/>
  <c r="Z243" i="24"/>
  <c r="AH243" i="24"/>
  <c r="AC243" i="24"/>
  <c r="T243" i="24"/>
  <c r="K243" i="24"/>
  <c r="U445" i="24"/>
  <c r="AB445" i="24"/>
  <c r="AD445" i="24"/>
  <c r="N114" i="24"/>
  <c r="AG114" i="24"/>
  <c r="X114" i="24"/>
  <c r="O114" i="24"/>
  <c r="Q502" i="24"/>
  <c r="O502" i="24"/>
  <c r="AG502" i="24"/>
  <c r="S502" i="24"/>
  <c r="Y473" i="24"/>
  <c r="P427" i="24"/>
  <c r="L276" i="24"/>
  <c r="L309" i="24"/>
  <c r="S246" i="24"/>
  <c r="P400" i="24"/>
  <c r="AH400" i="24"/>
  <c r="M400" i="24"/>
  <c r="L400" i="24"/>
  <c r="AD400" i="24"/>
  <c r="Y400" i="24"/>
  <c r="AE400" i="24"/>
  <c r="Z400" i="24"/>
  <c r="U400" i="24"/>
  <c r="AF400" i="24"/>
  <c r="W400" i="24"/>
  <c r="R400" i="24"/>
  <c r="AB400" i="24"/>
  <c r="S400" i="24"/>
  <c r="N400" i="24"/>
  <c r="X400" i="24"/>
  <c r="O400" i="24"/>
  <c r="J400" i="24"/>
  <c r="T400" i="24"/>
  <c r="K400" i="24"/>
  <c r="AC400" i="24"/>
  <c r="AG115" i="24"/>
  <c r="X115" i="24"/>
  <c r="O115" i="24"/>
  <c r="AH115" i="24"/>
  <c r="AC115" i="24"/>
  <c r="T115" i="24"/>
  <c r="K115" i="24"/>
  <c r="AD115" i="24"/>
  <c r="Y115" i="24"/>
  <c r="P115" i="24"/>
  <c r="V115" i="24"/>
  <c r="Q115" i="24"/>
  <c r="AE115" i="24"/>
  <c r="R115" i="24"/>
  <c r="M115" i="24"/>
  <c r="AA115" i="24"/>
  <c r="N115" i="24"/>
  <c r="AF115" i="24"/>
  <c r="W115" i="24"/>
  <c r="J115" i="24"/>
  <c r="AB115" i="24"/>
  <c r="S115" i="24"/>
  <c r="AB346" i="24"/>
  <c r="L346" i="24"/>
  <c r="AG82" i="24"/>
  <c r="P82" i="24"/>
  <c r="AD82" i="24"/>
  <c r="Y82" i="24"/>
  <c r="T394" i="24"/>
  <c r="AH394" i="24"/>
  <c r="AB431" i="24"/>
  <c r="J431" i="24"/>
  <c r="U431" i="24"/>
  <c r="O431" i="24"/>
  <c r="AD337" i="24"/>
  <c r="AG337" i="24"/>
  <c r="O337" i="24"/>
  <c r="AB292" i="24"/>
  <c r="S292" i="24"/>
  <c r="N292" i="24"/>
  <c r="AG292" i="24"/>
  <c r="X292" i="24"/>
  <c r="O292" i="24"/>
  <c r="J292" i="24"/>
  <c r="AC292" i="24"/>
  <c r="T292" i="24"/>
  <c r="K292" i="24"/>
  <c r="U292" i="24"/>
  <c r="L292" i="24"/>
  <c r="AD292" i="24"/>
  <c r="Q292" i="24"/>
  <c r="AE292" i="24"/>
  <c r="Z292" i="24"/>
  <c r="M292" i="24"/>
  <c r="AA292" i="24"/>
  <c r="V292" i="24"/>
  <c r="AF292" i="24"/>
  <c r="W292" i="24"/>
  <c r="R292" i="24"/>
  <c r="Z209" i="24"/>
  <c r="U209" i="24"/>
  <c r="L209" i="24"/>
  <c r="V209" i="24"/>
  <c r="Q209" i="24"/>
  <c r="AE209" i="24"/>
  <c r="R209" i="24"/>
  <c r="M209" i="24"/>
  <c r="AA209" i="24"/>
  <c r="J209" i="24"/>
  <c r="AB209" i="24"/>
  <c r="S209" i="24"/>
  <c r="AG209" i="24"/>
  <c r="X209" i="24"/>
  <c r="O209" i="24"/>
  <c r="AH209" i="24"/>
  <c r="AC209" i="24"/>
  <c r="T209" i="24"/>
  <c r="K209" i="24"/>
  <c r="AD209" i="24"/>
  <c r="Y209" i="24"/>
  <c r="P209" i="24"/>
  <c r="AD99" i="24"/>
  <c r="Y99" i="24"/>
  <c r="P99" i="24"/>
  <c r="Z99" i="24"/>
  <c r="U99" i="24"/>
  <c r="L99" i="24"/>
  <c r="V99" i="24"/>
  <c r="Q99" i="24"/>
  <c r="AE99" i="24"/>
  <c r="N99" i="24"/>
  <c r="AF99" i="24"/>
  <c r="W99" i="24"/>
  <c r="J99" i="24"/>
  <c r="AB99" i="24"/>
  <c r="S99" i="24"/>
  <c r="AG99" i="24"/>
  <c r="X99" i="24"/>
  <c r="O99" i="24"/>
  <c r="AH99" i="24"/>
  <c r="AC99" i="24"/>
  <c r="T99" i="24"/>
  <c r="K99" i="24"/>
  <c r="W55" i="24"/>
  <c r="X55" i="24"/>
  <c r="R55" i="24"/>
  <c r="N55" i="24"/>
  <c r="AB55" i="24"/>
  <c r="AG478" i="8"/>
  <c r="K478" i="8"/>
  <c r="AA392" i="24"/>
  <c r="W392" i="24"/>
  <c r="K392" i="24"/>
  <c r="V392" i="24"/>
  <c r="AF392" i="24"/>
  <c r="R392" i="24"/>
  <c r="T392" i="24"/>
  <c r="AC392" i="24"/>
  <c r="P392" i="24"/>
  <c r="M392" i="24"/>
  <c r="AA388" i="24"/>
  <c r="V388" i="24"/>
  <c r="AF388" i="24"/>
  <c r="W388" i="24"/>
  <c r="R388" i="24"/>
  <c r="AB388" i="24"/>
  <c r="S388" i="24"/>
  <c r="N388" i="24"/>
  <c r="T388" i="24"/>
  <c r="K388" i="24"/>
  <c r="AC388" i="24"/>
  <c r="P388" i="24"/>
  <c r="AH388" i="24"/>
  <c r="M388" i="24"/>
  <c r="L388" i="24"/>
  <c r="AD388" i="24"/>
  <c r="Y388" i="24"/>
  <c r="AE388" i="24"/>
  <c r="Z388" i="24"/>
  <c r="U388" i="24"/>
  <c r="O264" i="8"/>
  <c r="J264" i="8"/>
  <c r="AH98" i="24"/>
  <c r="U98" i="24"/>
  <c r="L98" i="24"/>
  <c r="Z98" i="24"/>
  <c r="T502" i="24"/>
  <c r="AH502" i="24"/>
  <c r="AH473" i="24"/>
  <c r="W427" i="24"/>
  <c r="J388" i="24"/>
  <c r="Z309" i="24"/>
  <c r="Y193" i="24"/>
  <c r="U131" i="24"/>
  <c r="M83" i="24"/>
  <c r="AE345" i="24"/>
  <c r="O388" i="24"/>
  <c r="V400" i="24"/>
  <c r="O230" i="24"/>
  <c r="W209" i="24"/>
  <c r="AD193" i="24"/>
  <c r="P177" i="24"/>
  <c r="S147" i="24"/>
  <c r="L115" i="24"/>
  <c r="R83" i="24"/>
  <c r="J37" i="24"/>
  <c r="AC469" i="24"/>
  <c r="S469" i="24"/>
  <c r="P469" i="24"/>
  <c r="Y469" i="24"/>
  <c r="O469" i="24"/>
  <c r="U469" i="24"/>
  <c r="K469" i="24"/>
  <c r="M469" i="24"/>
  <c r="T469" i="24"/>
  <c r="AE469" i="24"/>
  <c r="L469" i="24"/>
  <c r="AA469" i="24"/>
  <c r="AF469" i="24"/>
  <c r="AG469" i="24"/>
  <c r="W469" i="24"/>
  <c r="X469" i="24"/>
  <c r="AC345" i="24"/>
  <c r="T345" i="24"/>
  <c r="K345" i="24"/>
  <c r="R345" i="24"/>
  <c r="Y345" i="24"/>
  <c r="P345" i="24"/>
  <c r="U345" i="24"/>
  <c r="L345" i="24"/>
  <c r="AD345" i="24"/>
  <c r="M345" i="24"/>
  <c r="AA345" i="24"/>
  <c r="AF345" i="24"/>
  <c r="W345" i="24"/>
  <c r="AB345" i="24"/>
  <c r="S345" i="24"/>
  <c r="AG345" i="24"/>
  <c r="X345" i="24"/>
  <c r="O345" i="24"/>
  <c r="V246" i="24"/>
  <c r="Q246" i="24"/>
  <c r="AE246" i="24"/>
  <c r="R246" i="24"/>
  <c r="M246" i="24"/>
  <c r="AA246" i="24"/>
  <c r="N246" i="24"/>
  <c r="AF246" i="24"/>
  <c r="W246" i="24"/>
  <c r="AG246" i="24"/>
  <c r="X246" i="24"/>
  <c r="O246" i="24"/>
  <c r="AH246" i="24"/>
  <c r="AC246" i="24"/>
  <c r="T246" i="24"/>
  <c r="K246" i="24"/>
  <c r="AD246" i="24"/>
  <c r="Y246" i="24"/>
  <c r="P246" i="24"/>
  <c r="Z246" i="24"/>
  <c r="U246" i="24"/>
  <c r="L246" i="24"/>
  <c r="AG131" i="24"/>
  <c r="X131" i="24"/>
  <c r="O131" i="24"/>
  <c r="AH131" i="24"/>
  <c r="AC131" i="24"/>
  <c r="T131" i="24"/>
  <c r="K131" i="24"/>
  <c r="AD131" i="24"/>
  <c r="Y131" i="24"/>
  <c r="P131" i="24"/>
  <c r="V131" i="24"/>
  <c r="Q131" i="24"/>
  <c r="AE131" i="24"/>
  <c r="R131" i="24"/>
  <c r="M131" i="24"/>
  <c r="AA131" i="24"/>
  <c r="N131" i="24"/>
  <c r="AF131" i="24"/>
  <c r="W131" i="24"/>
  <c r="J131" i="24"/>
  <c r="AB131" i="24"/>
  <c r="S131" i="24"/>
  <c r="AD317" i="24"/>
  <c r="Q317" i="24"/>
  <c r="M317" i="24"/>
  <c r="W317" i="24"/>
  <c r="V317" i="24"/>
  <c r="R317" i="24"/>
  <c r="AG317" i="24"/>
  <c r="P317" i="24"/>
  <c r="AC317" i="24"/>
  <c r="AF317" i="24"/>
  <c r="N311" i="24"/>
  <c r="J311" i="24"/>
  <c r="W311" i="24"/>
  <c r="S311" i="24"/>
  <c r="Q311" i="24"/>
  <c r="T311" i="24"/>
  <c r="AD311" i="24"/>
  <c r="Z311" i="24"/>
  <c r="AB469" i="24"/>
  <c r="P505" i="24"/>
  <c r="V434" i="24"/>
  <c r="Q345" i="24"/>
  <c r="X388" i="24"/>
  <c r="AA400" i="24"/>
  <c r="AH292" i="24"/>
  <c r="X230" i="24"/>
  <c r="AF209" i="24"/>
  <c r="Y177" i="24"/>
  <c r="AB147" i="24"/>
  <c r="U115" i="24"/>
  <c r="U211" i="8"/>
  <c r="AD241" i="8"/>
  <c r="U361" i="8"/>
  <c r="P219" i="8"/>
  <c r="U187" i="8"/>
  <c r="O496" i="24"/>
  <c r="K494" i="24"/>
  <c r="J492" i="24"/>
  <c r="AE492" i="24"/>
  <c r="J463" i="24"/>
  <c r="W463" i="24"/>
  <c r="U461" i="24"/>
  <c r="AG445" i="24"/>
  <c r="Q457" i="24"/>
  <c r="AF483" i="24"/>
  <c r="AA483" i="24"/>
  <c r="AA376" i="24"/>
  <c r="AG426" i="24"/>
  <c r="R406" i="24"/>
  <c r="U426" i="24"/>
  <c r="V426" i="24"/>
  <c r="AA426" i="24"/>
  <c r="X431" i="24"/>
  <c r="V431" i="24"/>
  <c r="AA431" i="24"/>
  <c r="AA337" i="24"/>
  <c r="M337" i="24"/>
  <c r="AB372" i="24"/>
  <c r="Q346" i="24"/>
  <c r="AD163" i="24"/>
  <c r="AH218" i="24"/>
  <c r="AE202" i="24"/>
  <c r="AH186" i="24"/>
  <c r="O146" i="24"/>
  <c r="X146" i="24"/>
  <c r="AG146" i="24"/>
  <c r="AE130" i="24"/>
  <c r="Q130" i="24"/>
  <c r="V130" i="24"/>
  <c r="AA114" i="24"/>
  <c r="M114" i="24"/>
  <c r="R114" i="24"/>
  <c r="O98" i="24"/>
  <c r="X98" i="24"/>
  <c r="AG98" i="24"/>
  <c r="S82" i="24"/>
  <c r="AB82" i="24"/>
  <c r="J82" i="24"/>
  <c r="AH37" i="24"/>
  <c r="Z21" i="24"/>
  <c r="W203" i="8"/>
  <c r="AG171" i="8"/>
  <c r="S496" i="24"/>
  <c r="AF494" i="24"/>
  <c r="AA494" i="24"/>
  <c r="AF492" i="24"/>
  <c r="U463" i="24"/>
  <c r="Y461" i="24"/>
  <c r="Y457" i="24"/>
  <c r="P483" i="24"/>
  <c r="AE483" i="24"/>
  <c r="AE376" i="24"/>
  <c r="AH406" i="24"/>
  <c r="AC426" i="24"/>
  <c r="Z426" i="24"/>
  <c r="AE426" i="24"/>
  <c r="AF431" i="24"/>
  <c r="Z431" i="24"/>
  <c r="AE431" i="24"/>
  <c r="AE337" i="24"/>
  <c r="Q337" i="24"/>
  <c r="U372" i="24"/>
  <c r="U346" i="24"/>
  <c r="N337" i="24"/>
  <c r="N301" i="24"/>
  <c r="R163" i="24"/>
  <c r="Q202" i="24"/>
  <c r="V170" i="24"/>
  <c r="S146" i="24"/>
  <c r="AB146" i="24"/>
  <c r="J146" i="24"/>
  <c r="L130" i="24"/>
  <c r="U130" i="24"/>
  <c r="Z130" i="24"/>
  <c r="AE114" i="24"/>
  <c r="Q114" i="24"/>
  <c r="V114" i="24"/>
  <c r="S98" i="24"/>
  <c r="AB98" i="24"/>
  <c r="J98" i="24"/>
  <c r="W82" i="24"/>
  <c r="AF82" i="24"/>
  <c r="N82" i="24"/>
  <c r="R59" i="24"/>
  <c r="T59" i="24"/>
  <c r="AD53" i="24"/>
  <c r="AE37" i="24"/>
  <c r="AD21" i="24"/>
  <c r="AA280" i="8"/>
  <c r="Y357" i="8"/>
  <c r="N257" i="8"/>
  <c r="T219" i="8"/>
  <c r="V171" i="8"/>
  <c r="W496" i="24"/>
  <c r="Z494" i="24"/>
  <c r="P492" i="24"/>
  <c r="AC463" i="24"/>
  <c r="AC457" i="24"/>
  <c r="T483" i="24"/>
  <c r="L376" i="24"/>
  <c r="W406" i="24"/>
  <c r="P426" i="24"/>
  <c r="AD426" i="24"/>
  <c r="L431" i="24"/>
  <c r="Q431" i="24"/>
  <c r="AD431" i="24"/>
  <c r="L337" i="24"/>
  <c r="U337" i="24"/>
  <c r="R337" i="24"/>
  <c r="O346" i="24"/>
  <c r="AG346" i="24"/>
  <c r="AD301" i="24"/>
  <c r="N163" i="24"/>
  <c r="AB163" i="24"/>
  <c r="W146" i="24"/>
  <c r="AF146" i="24"/>
  <c r="N146" i="24"/>
  <c r="P130" i="24"/>
  <c r="Y130" i="24"/>
  <c r="AD130" i="24"/>
  <c r="L114" i="24"/>
  <c r="U114" i="24"/>
  <c r="Z114" i="24"/>
  <c r="W98" i="24"/>
  <c r="AF98" i="24"/>
  <c r="N98" i="24"/>
  <c r="AA82" i="24"/>
  <c r="M82" i="24"/>
  <c r="R82" i="24"/>
  <c r="T37" i="24"/>
  <c r="K21" i="24"/>
  <c r="S264" i="8"/>
  <c r="L257" i="8"/>
  <c r="X219" i="8"/>
  <c r="L496" i="24"/>
  <c r="L494" i="24"/>
  <c r="AB492" i="24"/>
  <c r="R463" i="24"/>
  <c r="AG463" i="24"/>
  <c r="X457" i="24"/>
  <c r="Y483" i="24"/>
  <c r="P376" i="24"/>
  <c r="P406" i="24"/>
  <c r="X426" i="24"/>
  <c r="AH426" i="24"/>
  <c r="T431" i="24"/>
  <c r="Y431" i="24"/>
  <c r="AH431" i="24"/>
  <c r="P337" i="24"/>
  <c r="Y337" i="24"/>
  <c r="S346" i="24"/>
  <c r="AB301" i="24"/>
  <c r="K302" i="24"/>
  <c r="L163" i="24"/>
  <c r="AA146" i="24"/>
  <c r="M146" i="24"/>
  <c r="R146" i="24"/>
  <c r="K130" i="24"/>
  <c r="T130" i="24"/>
  <c r="AC130" i="24"/>
  <c r="AH130" i="24"/>
  <c r="P114" i="24"/>
  <c r="Y114" i="24"/>
  <c r="AD114" i="24"/>
  <c r="AA98" i="24"/>
  <c r="M98" i="24"/>
  <c r="R98" i="24"/>
  <c r="AE82" i="24"/>
  <c r="Q82" i="24"/>
  <c r="V82" i="24"/>
  <c r="X37" i="24"/>
  <c r="W21" i="24"/>
  <c r="K264" i="8"/>
  <c r="V496" i="24"/>
  <c r="Q494" i="24"/>
  <c r="N492" i="24"/>
  <c r="L463" i="24"/>
  <c r="X461" i="24"/>
  <c r="AH457" i="24"/>
  <c r="Q483" i="24"/>
  <c r="K376" i="24"/>
  <c r="T376" i="24"/>
  <c r="AF406" i="24"/>
  <c r="R394" i="24"/>
  <c r="L426" i="24"/>
  <c r="AF426" i="24"/>
  <c r="K426" i="24"/>
  <c r="M431" i="24"/>
  <c r="AG431" i="24"/>
  <c r="K431" i="24"/>
  <c r="K337" i="24"/>
  <c r="T337" i="24"/>
  <c r="AC337" i="24"/>
  <c r="AE346" i="24"/>
  <c r="U301" i="24"/>
  <c r="S285" i="24"/>
  <c r="AE146" i="24"/>
  <c r="Q146" i="24"/>
  <c r="V146" i="24"/>
  <c r="O130" i="24"/>
  <c r="X130" i="24"/>
  <c r="AG130" i="24"/>
  <c r="K114" i="24"/>
  <c r="T114" i="24"/>
  <c r="AC114" i="24"/>
  <c r="AH114" i="24"/>
  <c r="AE98" i="24"/>
  <c r="Q98" i="24"/>
  <c r="V98" i="24"/>
  <c r="L82" i="24"/>
  <c r="U82" i="24"/>
  <c r="Z82" i="24"/>
  <c r="M53" i="24"/>
  <c r="L53" i="24"/>
  <c r="Q37" i="24"/>
  <c r="AB37" i="24"/>
  <c r="AB21" i="24"/>
  <c r="M357" i="8"/>
  <c r="X257" i="8"/>
  <c r="AG219" i="8"/>
  <c r="U203" i="8"/>
  <c r="Y187" i="8"/>
  <c r="AH496" i="24"/>
  <c r="Y494" i="24"/>
  <c r="S492" i="24"/>
  <c r="K463" i="24"/>
  <c r="O461" i="24"/>
  <c r="W445" i="24"/>
  <c r="O457" i="24"/>
  <c r="AH483" i="24"/>
  <c r="K483" i="24"/>
  <c r="S376" i="24"/>
  <c r="AB376" i="24"/>
  <c r="AF394" i="24"/>
  <c r="AB426" i="24"/>
  <c r="N426" i="24"/>
  <c r="S426" i="24"/>
  <c r="AC431" i="24"/>
  <c r="N431" i="24"/>
  <c r="S431" i="24"/>
  <c r="S337" i="24"/>
  <c r="AB337" i="24"/>
  <c r="S372" i="24"/>
  <c r="X358" i="24"/>
  <c r="X346" i="24"/>
  <c r="T218" i="24"/>
  <c r="T186" i="24"/>
  <c r="P146" i="24"/>
  <c r="Y146" i="24"/>
  <c r="AD146" i="24"/>
  <c r="W130" i="24"/>
  <c r="AF130" i="24"/>
  <c r="N130" i="24"/>
  <c r="S114" i="24"/>
  <c r="AB114" i="24"/>
  <c r="J114" i="24"/>
  <c r="P98" i="24"/>
  <c r="Y98" i="24"/>
  <c r="AD98" i="24"/>
  <c r="K82" i="24"/>
  <c r="T82" i="24"/>
  <c r="AC82" i="24"/>
  <c r="AH82" i="24"/>
  <c r="N37" i="24"/>
  <c r="AE264" i="8"/>
  <c r="AD264" i="8"/>
  <c r="Q257" i="8"/>
  <c r="K219" i="8"/>
  <c r="P203" i="8"/>
  <c r="AF135" i="8"/>
  <c r="AD463" i="24"/>
  <c r="Q445" i="24"/>
  <c r="X483" i="24"/>
  <c r="W376" i="24"/>
  <c r="M426" i="24"/>
  <c r="R426" i="24"/>
  <c r="P431" i="24"/>
  <c r="R431" i="24"/>
  <c r="W431" i="24"/>
  <c r="W337" i="24"/>
  <c r="AF337" i="24"/>
  <c r="L372" i="24"/>
  <c r="K146" i="24"/>
  <c r="T146" i="24"/>
  <c r="AC146" i="24"/>
  <c r="AA130" i="24"/>
  <c r="M130" i="24"/>
  <c r="W114" i="24"/>
  <c r="AF114" i="24"/>
  <c r="K98" i="24"/>
  <c r="T98" i="24"/>
  <c r="AC98" i="24"/>
  <c r="O82" i="24"/>
  <c r="X82" i="24"/>
  <c r="Y59" i="24"/>
  <c r="AE59" i="24"/>
  <c r="R53" i="24"/>
  <c r="V37" i="24"/>
  <c r="M21" i="24"/>
  <c r="AG319" i="8"/>
  <c r="AH319" i="8"/>
  <c r="W366" i="8"/>
  <c r="AE366" i="8"/>
  <c r="AC484" i="8"/>
  <c r="V484" i="8"/>
  <c r="AG484" i="8"/>
  <c r="Y484" i="8"/>
  <c r="Q484" i="8"/>
  <c r="O484" i="8"/>
  <c r="AE446" i="8"/>
  <c r="AH446" i="8"/>
  <c r="AG446" i="8"/>
  <c r="Q446" i="8"/>
  <c r="X446" i="8"/>
  <c r="L446" i="8"/>
  <c r="N446" i="8"/>
  <c r="AB398" i="8"/>
  <c r="P398" i="8"/>
  <c r="Y398" i="8"/>
  <c r="AD166" i="24"/>
  <c r="T166" i="24"/>
  <c r="L166" i="24"/>
  <c r="AE166" i="24"/>
  <c r="P166" i="24"/>
  <c r="J166" i="24"/>
  <c r="X166" i="24"/>
  <c r="N166" i="24"/>
  <c r="AB166" i="24"/>
  <c r="R166" i="24"/>
  <c r="AF166" i="24"/>
  <c r="V166" i="24"/>
  <c r="AF52" i="24"/>
  <c r="W52" i="24"/>
  <c r="P52" i="24"/>
  <c r="AH52" i="24"/>
  <c r="AB52" i="24"/>
  <c r="K52" i="24"/>
  <c r="AC52" i="24"/>
  <c r="V52" i="24"/>
  <c r="X52" i="24"/>
  <c r="AD52" i="24"/>
  <c r="Y52" i="24"/>
  <c r="Q52" i="24"/>
  <c r="T52" i="24"/>
  <c r="Z52" i="24"/>
  <c r="U52" i="24"/>
  <c r="L52" i="24"/>
  <c r="AE52" i="24"/>
  <c r="R52" i="24"/>
  <c r="M52" i="24"/>
  <c r="AA52" i="24"/>
  <c r="N52" i="24"/>
  <c r="S52" i="24"/>
  <c r="J52" i="24"/>
  <c r="AF36" i="24"/>
  <c r="W36" i="24"/>
  <c r="R36" i="24"/>
  <c r="M36" i="24"/>
  <c r="P36" i="24"/>
  <c r="AH36" i="24"/>
  <c r="AC36" i="24"/>
  <c r="AA36" i="24"/>
  <c r="J36" i="24"/>
  <c r="K36" i="24"/>
  <c r="S36" i="24"/>
  <c r="AG36" i="24"/>
  <c r="U36" i="24"/>
  <c r="O36" i="24"/>
  <c r="Y36" i="24"/>
  <c r="AB36" i="24"/>
  <c r="X36" i="24"/>
  <c r="AD36" i="24"/>
  <c r="Q36" i="24"/>
  <c r="T36" i="24"/>
  <c r="Z36" i="24"/>
  <c r="L36" i="24"/>
  <c r="V36" i="24"/>
  <c r="AF20" i="24"/>
  <c r="W20" i="24"/>
  <c r="R20" i="24"/>
  <c r="M20" i="24"/>
  <c r="AB20" i="24"/>
  <c r="S20" i="24"/>
  <c r="N20" i="24"/>
  <c r="P20" i="24"/>
  <c r="AH20" i="24"/>
  <c r="AC20" i="24"/>
  <c r="T20" i="24"/>
  <c r="V20" i="24"/>
  <c r="L20" i="24"/>
  <c r="J20" i="24"/>
  <c r="AE20" i="24"/>
  <c r="AG20" i="24"/>
  <c r="AA20" i="24"/>
  <c r="Y20" i="24"/>
  <c r="O20" i="24"/>
  <c r="U20" i="24"/>
  <c r="K20" i="24"/>
  <c r="Q20" i="24"/>
  <c r="AD20" i="24"/>
  <c r="AC310" i="8"/>
  <c r="Y310" i="8"/>
  <c r="AF310" i="8"/>
  <c r="AC249" i="8"/>
  <c r="AG249" i="8"/>
  <c r="S105" i="8"/>
  <c r="Y105" i="8"/>
  <c r="O57" i="8"/>
  <c r="T57" i="8"/>
  <c r="O492" i="24"/>
  <c r="V492" i="24"/>
  <c r="Z492" i="24"/>
  <c r="K492" i="24"/>
  <c r="Q492" i="24"/>
  <c r="AD492" i="24"/>
  <c r="L492" i="24"/>
  <c r="Y492" i="24"/>
  <c r="W492" i="24"/>
  <c r="AG492" i="24"/>
  <c r="U492" i="24"/>
  <c r="W494" i="24"/>
  <c r="AG494" i="24"/>
  <c r="U494" i="24"/>
  <c r="S494" i="24"/>
  <c r="AB494" i="24"/>
  <c r="J494" i="24"/>
  <c r="O494" i="24"/>
  <c r="V494" i="24"/>
  <c r="AE494" i="24"/>
  <c r="T494" i="24"/>
  <c r="P494" i="24"/>
  <c r="Q463" i="24"/>
  <c r="AF463" i="24"/>
  <c r="AB463" i="24"/>
  <c r="M463" i="24"/>
  <c r="X463" i="24"/>
  <c r="AE463" i="24"/>
  <c r="P463" i="24"/>
  <c r="AA463" i="24"/>
  <c r="Y463" i="24"/>
  <c r="O463" i="24"/>
  <c r="AH463" i="24"/>
  <c r="AE496" i="24"/>
  <c r="Y496" i="24"/>
  <c r="AF496" i="24"/>
  <c r="T496" i="24"/>
  <c r="AA496" i="24"/>
  <c r="N496" i="24"/>
  <c r="K496" i="24"/>
  <c r="Q496" i="24"/>
  <c r="AC358" i="24"/>
  <c r="T358" i="24"/>
  <c r="K358" i="24"/>
  <c r="Q358" i="24"/>
  <c r="Y358" i="24"/>
  <c r="P358" i="24"/>
  <c r="AE358" i="24"/>
  <c r="U358" i="24"/>
  <c r="L358" i="24"/>
  <c r="M358" i="24"/>
  <c r="AA358" i="24"/>
  <c r="AF358" i="24"/>
  <c r="W358" i="24"/>
  <c r="AB358" i="24"/>
  <c r="S358" i="24"/>
  <c r="M457" i="24"/>
  <c r="T457" i="24"/>
  <c r="J457" i="24"/>
  <c r="AE457" i="24"/>
  <c r="L457" i="24"/>
  <c r="AF457" i="24"/>
  <c r="AA457" i="24"/>
  <c r="Z457" i="24"/>
  <c r="AG457" i="24"/>
  <c r="P457" i="24"/>
  <c r="W457" i="24"/>
  <c r="U457" i="24"/>
  <c r="K457" i="24"/>
  <c r="N457" i="24"/>
  <c r="Y302" i="24"/>
  <c r="Q302" i="24"/>
  <c r="Z302" i="24"/>
  <c r="M302" i="24"/>
  <c r="V302" i="24"/>
  <c r="X302" i="24"/>
  <c r="J302" i="24"/>
  <c r="T302" i="24"/>
  <c r="AE302" i="24"/>
  <c r="AA302" i="24"/>
  <c r="AG302" i="24"/>
  <c r="O302" i="24"/>
  <c r="Y286" i="24"/>
  <c r="AA286" i="24"/>
  <c r="Q286" i="24"/>
  <c r="AG286" i="24"/>
  <c r="O286" i="24"/>
  <c r="Z286" i="24"/>
  <c r="AC286" i="24"/>
  <c r="K286" i="24"/>
  <c r="M286" i="24"/>
  <c r="V286" i="24"/>
  <c r="X286" i="24"/>
  <c r="J286" i="24"/>
  <c r="T286" i="24"/>
  <c r="S270" i="24"/>
  <c r="J270" i="24"/>
  <c r="AG270" i="24"/>
  <c r="AC270" i="24"/>
  <c r="O270" i="24"/>
  <c r="K270" i="24"/>
  <c r="Q270" i="24"/>
  <c r="W270" i="24"/>
  <c r="M270" i="24"/>
  <c r="Z270" i="24"/>
  <c r="L370" i="24"/>
  <c r="O370" i="24"/>
  <c r="AE370" i="24"/>
  <c r="S370" i="24"/>
  <c r="AG370" i="24"/>
  <c r="U370" i="24"/>
  <c r="Q370" i="24"/>
  <c r="AB370" i="24"/>
  <c r="AG326" i="24"/>
  <c r="AB326" i="24"/>
  <c r="Q326" i="24"/>
  <c r="X326" i="24"/>
  <c r="AE326" i="24"/>
  <c r="S326" i="24"/>
  <c r="J256" i="24"/>
  <c r="AB256" i="24"/>
  <c r="U256" i="24"/>
  <c r="AF256" i="24"/>
  <c r="L256" i="24"/>
  <c r="W256" i="24"/>
  <c r="Z256" i="24"/>
  <c r="S256" i="24"/>
  <c r="Y240" i="24"/>
  <c r="U240" i="24"/>
  <c r="AF240" i="24"/>
  <c r="P240" i="24"/>
  <c r="L240" i="24"/>
  <c r="AD240" i="24"/>
  <c r="W240" i="24"/>
  <c r="Z240" i="24"/>
  <c r="X219" i="24"/>
  <c r="AH219" i="24"/>
  <c r="T219" i="24"/>
  <c r="AA219" i="24"/>
  <c r="O219" i="24"/>
  <c r="R219" i="24"/>
  <c r="K219" i="24"/>
  <c r="AG219" i="24"/>
  <c r="AC219" i="24"/>
  <c r="X203" i="24"/>
  <c r="T203" i="24"/>
  <c r="O203" i="24"/>
  <c r="AA203" i="24"/>
  <c r="AH203" i="24"/>
  <c r="R203" i="24"/>
  <c r="K203" i="24"/>
  <c r="AG203" i="24"/>
  <c r="AC203" i="24"/>
  <c r="P187" i="24"/>
  <c r="W187" i="24"/>
  <c r="N187" i="24"/>
  <c r="AD187" i="24"/>
  <c r="S187" i="24"/>
  <c r="J187" i="24"/>
  <c r="Y187" i="24"/>
  <c r="AF187" i="24"/>
  <c r="AD171" i="24"/>
  <c r="W171" i="24"/>
  <c r="Z171" i="24"/>
  <c r="Y171" i="24"/>
  <c r="N171" i="24"/>
  <c r="U171" i="24"/>
  <c r="AF171" i="24"/>
  <c r="P171" i="24"/>
  <c r="R141" i="24"/>
  <c r="AH141" i="24"/>
  <c r="K141" i="24"/>
  <c r="N141" i="24"/>
  <c r="M141" i="24"/>
  <c r="AC141" i="24"/>
  <c r="AF141" i="24"/>
  <c r="T141" i="24"/>
  <c r="AA141" i="24"/>
  <c r="T125" i="24"/>
  <c r="K125" i="24"/>
  <c r="AA125" i="24"/>
  <c r="W125" i="24"/>
  <c r="AH125" i="24"/>
  <c r="R125" i="24"/>
  <c r="J109" i="24"/>
  <c r="AF109" i="24"/>
  <c r="Y109" i="24"/>
  <c r="AB109" i="24"/>
  <c r="P109" i="24"/>
  <c r="J93" i="24"/>
  <c r="Z93" i="24"/>
  <c r="N93" i="24"/>
  <c r="U93" i="24"/>
  <c r="W93" i="24"/>
  <c r="S93" i="24"/>
  <c r="Z78" i="24"/>
  <c r="N78" i="24"/>
  <c r="Y78" i="24"/>
  <c r="U78" i="24"/>
  <c r="AF78" i="24"/>
  <c r="P78" i="24"/>
  <c r="L78" i="24"/>
  <c r="N253" i="24"/>
  <c r="W253" i="24"/>
  <c r="AG237" i="24"/>
  <c r="O237" i="24"/>
  <c r="AE461" i="24"/>
  <c r="P461" i="24"/>
  <c r="AC461" i="24"/>
  <c r="AA461" i="24"/>
  <c r="AH461" i="24"/>
  <c r="L461" i="24"/>
  <c r="AD461" i="24"/>
  <c r="AG461" i="24"/>
  <c r="W461" i="24"/>
  <c r="V461" i="24"/>
  <c r="R461" i="24"/>
  <c r="S461" i="24"/>
  <c r="Q461" i="24"/>
  <c r="AF461" i="24"/>
  <c r="H70" i="28"/>
  <c r="K70" i="28"/>
  <c r="H249" i="28"/>
  <c r="G249" i="28"/>
  <c r="H292" i="28"/>
  <c r="G292" i="28"/>
  <c r="AE333" i="24"/>
  <c r="Q333" i="24"/>
  <c r="AF340" i="24"/>
  <c r="X336" i="24"/>
  <c r="AH297" i="24"/>
  <c r="AG281" i="24"/>
  <c r="J160" i="24"/>
  <c r="AE212" i="24"/>
  <c r="Y212" i="24"/>
  <c r="X196" i="24"/>
  <c r="R196" i="24"/>
  <c r="S180" i="24"/>
  <c r="Q180" i="24"/>
  <c r="AD180" i="24"/>
  <c r="T160" i="24"/>
  <c r="Q315" i="8"/>
  <c r="K292" i="28"/>
  <c r="G70" i="28"/>
  <c r="AD315" i="8"/>
  <c r="N315" i="8"/>
  <c r="T315" i="8"/>
  <c r="L315" i="8"/>
  <c r="Y315" i="8"/>
  <c r="T358" i="8"/>
  <c r="K358" i="8"/>
  <c r="P358" i="8"/>
  <c r="V358" i="8"/>
  <c r="AE358" i="8"/>
  <c r="M358" i="8"/>
  <c r="Y358" i="8"/>
  <c r="Q358" i="8"/>
  <c r="AA358" i="8"/>
  <c r="AF358" i="8"/>
  <c r="AB358" i="8"/>
  <c r="O358" i="8"/>
  <c r="X426" i="8"/>
  <c r="AE426" i="8"/>
  <c r="AF426" i="8"/>
  <c r="V426" i="8"/>
  <c r="W426" i="8"/>
  <c r="U426" i="8"/>
  <c r="S426" i="8"/>
  <c r="P426" i="8"/>
  <c r="Q426" i="8"/>
  <c r="AH426" i="8"/>
  <c r="S326" i="8"/>
  <c r="P326" i="8"/>
  <c r="X326" i="8"/>
  <c r="L326" i="8"/>
  <c r="R326" i="8"/>
  <c r="V326" i="8"/>
  <c r="Q326" i="8"/>
  <c r="AA326" i="8"/>
  <c r="U326" i="8"/>
  <c r="X48" i="24"/>
  <c r="O48" i="24"/>
  <c r="J48" i="24"/>
  <c r="AE48" i="24"/>
  <c r="Z48" i="24"/>
  <c r="U48" i="24"/>
  <c r="X32" i="24"/>
  <c r="O32" i="24"/>
  <c r="J32" i="24"/>
  <c r="T32" i="24"/>
  <c r="K32" i="24"/>
  <c r="AG32" i="24"/>
  <c r="AE32" i="24"/>
  <c r="Z32" i="24"/>
  <c r="U32" i="24"/>
  <c r="X16" i="24"/>
  <c r="O16" i="24"/>
  <c r="J16" i="24"/>
  <c r="T16" i="24"/>
  <c r="K16" i="24"/>
  <c r="AG16" i="24"/>
  <c r="AE16" i="24"/>
  <c r="Z16" i="24"/>
  <c r="U16" i="24"/>
  <c r="AC369" i="8"/>
  <c r="AA369" i="8"/>
  <c r="P369" i="8"/>
  <c r="AB307" i="8"/>
  <c r="N307" i="8"/>
  <c r="X307" i="8"/>
  <c r="T307" i="8"/>
  <c r="R307" i="8"/>
  <c r="AD250" i="8"/>
  <c r="U250" i="8"/>
  <c r="AB250" i="8"/>
  <c r="AG250" i="8"/>
  <c r="O250" i="8"/>
  <c r="M250" i="8"/>
  <c r="Z250" i="8"/>
  <c r="AF250" i="8"/>
  <c r="R250" i="8"/>
  <c r="P250" i="8"/>
  <c r="K250" i="8"/>
  <c r="AH250" i="8"/>
  <c r="AC414" i="8"/>
  <c r="AD414" i="8"/>
  <c r="AH414" i="8"/>
  <c r="Y414" i="8"/>
  <c r="AB414" i="8"/>
  <c r="X414" i="8"/>
  <c r="AA414" i="8"/>
  <c r="AF414" i="8"/>
  <c r="AG414" i="8"/>
  <c r="AD308" i="8"/>
  <c r="W308" i="8"/>
  <c r="V308" i="8"/>
  <c r="K308" i="8"/>
  <c r="AF308" i="8"/>
  <c r="N308" i="8"/>
  <c r="S308" i="8"/>
  <c r="P308" i="8"/>
  <c r="Q308" i="8"/>
  <c r="T46" i="24"/>
  <c r="K46" i="24"/>
  <c r="AG46" i="24"/>
  <c r="AA46" i="24"/>
  <c r="V46" i="24"/>
  <c r="Q46" i="24"/>
  <c r="T30" i="24"/>
  <c r="K30" i="24"/>
  <c r="AG30" i="24"/>
  <c r="P30" i="24"/>
  <c r="AH30" i="24"/>
  <c r="AC30" i="24"/>
  <c r="AA30" i="24"/>
  <c r="V30" i="24"/>
  <c r="Q30" i="24"/>
  <c r="T14" i="24"/>
  <c r="K14" i="24"/>
  <c r="AG14" i="24"/>
  <c r="P14" i="24"/>
  <c r="AH14" i="24"/>
  <c r="AC14" i="24"/>
  <c r="AA14" i="24"/>
  <c r="V14" i="24"/>
  <c r="Q14" i="24"/>
  <c r="N351" i="8"/>
  <c r="AE351" i="8"/>
  <c r="AF351" i="8"/>
  <c r="R351" i="8"/>
  <c r="AB303" i="8"/>
  <c r="N303" i="8"/>
  <c r="Y303" i="8"/>
  <c r="M232" i="8"/>
  <c r="K232" i="8"/>
  <c r="AH232" i="8"/>
  <c r="AC497" i="8"/>
  <c r="U497" i="8"/>
  <c r="N497" i="8"/>
  <c r="S497" i="8"/>
  <c r="AF497" i="8"/>
  <c r="K497" i="8"/>
  <c r="M497" i="8"/>
  <c r="Z497" i="8"/>
  <c r="K249" i="28"/>
  <c r="G326" i="28"/>
  <c r="O333" i="24"/>
  <c r="X333" i="24"/>
  <c r="AG333" i="24"/>
  <c r="W340" i="24"/>
  <c r="O336" i="24"/>
  <c r="AG336" i="24"/>
  <c r="S384" i="24"/>
  <c r="M297" i="24"/>
  <c r="AD281" i="24"/>
  <c r="AB212" i="24"/>
  <c r="V212" i="24"/>
  <c r="AA196" i="24"/>
  <c r="Y196" i="24"/>
  <c r="P180" i="24"/>
  <c r="J180" i="24"/>
  <c r="AG232" i="8"/>
  <c r="S358" i="8"/>
  <c r="AH497" i="8"/>
  <c r="AC326" i="8"/>
  <c r="T270" i="8"/>
  <c r="AG270" i="8"/>
  <c r="AD270" i="8"/>
  <c r="W207" i="8"/>
  <c r="AG207" i="8"/>
  <c r="S191" i="8"/>
  <c r="N191" i="8"/>
  <c r="P191" i="8"/>
  <c r="AH175" i="8"/>
  <c r="J175" i="8"/>
  <c r="AA127" i="8"/>
  <c r="V127" i="8"/>
  <c r="Q127" i="8"/>
  <c r="X95" i="8"/>
  <c r="AA95" i="8"/>
  <c r="O503" i="8"/>
  <c r="V503" i="8"/>
  <c r="AE45" i="24"/>
  <c r="AA45" i="24"/>
  <c r="AH45" i="24"/>
  <c r="Y45" i="24"/>
  <c r="O29" i="24"/>
  <c r="AF29" i="24"/>
  <c r="AB29" i="24"/>
  <c r="K29" i="24"/>
  <c r="AF13" i="24"/>
  <c r="AH13" i="24"/>
  <c r="V13" i="24"/>
  <c r="AB13" i="24"/>
  <c r="M13" i="24"/>
  <c r="U390" i="8"/>
  <c r="Q390" i="8"/>
  <c r="AD340" i="24"/>
  <c r="S333" i="24"/>
  <c r="AB333" i="24"/>
  <c r="L340" i="24"/>
  <c r="AA336" i="24"/>
  <c r="L384" i="24"/>
  <c r="R333" i="24"/>
  <c r="AD333" i="24"/>
  <c r="AA281" i="24"/>
  <c r="Z160" i="24"/>
  <c r="O212" i="24"/>
  <c r="AF212" i="24"/>
  <c r="Z212" i="24"/>
  <c r="AE196" i="24"/>
  <c r="AC196" i="24"/>
  <c r="X180" i="24"/>
  <c r="N180" i="24"/>
  <c r="V232" i="8"/>
  <c r="W358" i="8"/>
  <c r="V497" i="8"/>
  <c r="J426" i="8"/>
  <c r="K326" i="8"/>
  <c r="AA371" i="8"/>
  <c r="P371" i="8"/>
  <c r="J371" i="8"/>
  <c r="AE371" i="8"/>
  <c r="N340" i="24"/>
  <c r="W333" i="24"/>
  <c r="AF333" i="24"/>
  <c r="V160" i="24"/>
  <c r="S212" i="24"/>
  <c r="Q212" i="24"/>
  <c r="P196" i="24"/>
  <c r="AB180" i="24"/>
  <c r="W497" i="8"/>
  <c r="P307" i="8"/>
  <c r="Z426" i="8"/>
  <c r="W326" i="8"/>
  <c r="Z257" i="8"/>
  <c r="Y257" i="8"/>
  <c r="J257" i="8"/>
  <c r="AD257" i="8"/>
  <c r="AB257" i="8"/>
  <c r="W257" i="8"/>
  <c r="N219" i="8"/>
  <c r="V219" i="8"/>
  <c r="AA219" i="8"/>
  <c r="M219" i="8"/>
  <c r="S219" i="8"/>
  <c r="AB219" i="8"/>
  <c r="AD219" i="8"/>
  <c r="Z203" i="8"/>
  <c r="O203" i="8"/>
  <c r="AF203" i="8"/>
  <c r="S203" i="8"/>
  <c r="T203" i="8"/>
  <c r="AD203" i="8"/>
  <c r="N203" i="8"/>
  <c r="AG203" i="8"/>
  <c r="AG187" i="8"/>
  <c r="K187" i="8"/>
  <c r="Q187" i="8"/>
  <c r="AB187" i="8"/>
  <c r="S187" i="8"/>
  <c r="P187" i="8"/>
  <c r="Y171" i="8"/>
  <c r="AD171" i="8"/>
  <c r="N171" i="8"/>
  <c r="Z155" i="8"/>
  <c r="AB155" i="8"/>
  <c r="K155" i="8"/>
  <c r="AA123" i="8"/>
  <c r="U123" i="8"/>
  <c r="S91" i="8"/>
  <c r="R91" i="8"/>
  <c r="AB43" i="8"/>
  <c r="AH43" i="8"/>
  <c r="AD495" i="8"/>
  <c r="Y495" i="8"/>
  <c r="AE495" i="8"/>
  <c r="Q59" i="24"/>
  <c r="Z59" i="24"/>
  <c r="L59" i="24"/>
  <c r="K57" i="24"/>
  <c r="AA380" i="8"/>
  <c r="L380" i="8"/>
  <c r="L264" i="8"/>
  <c r="AG286" i="8"/>
  <c r="S227" i="8"/>
  <c r="Y211" i="8"/>
  <c r="Z115" i="8"/>
  <c r="J379" i="8"/>
  <c r="U379" i="8"/>
  <c r="AB317" i="8"/>
  <c r="J317" i="8"/>
  <c r="Y317" i="8"/>
  <c r="AD362" i="8"/>
  <c r="S362" i="8"/>
  <c r="Z362" i="8"/>
  <c r="V362" i="8"/>
  <c r="T444" i="8"/>
  <c r="S444" i="8"/>
  <c r="AF444" i="8"/>
  <c r="AD394" i="8"/>
  <c r="AE394" i="8"/>
  <c r="X394" i="8"/>
  <c r="U162" i="24"/>
  <c r="Y162" i="24"/>
  <c r="M66" i="24"/>
  <c r="AG66" i="24"/>
  <c r="AA66" i="24"/>
  <c r="AC59" i="24"/>
  <c r="K59" i="24"/>
  <c r="X59" i="24"/>
  <c r="T227" i="8"/>
  <c r="W211" i="8"/>
  <c r="AH163" i="8"/>
  <c r="AC154" i="8"/>
  <c r="AG59" i="24"/>
  <c r="O59" i="24"/>
  <c r="U380" i="8"/>
  <c r="Y227" i="8"/>
  <c r="O154" i="8"/>
  <c r="AB327" i="8"/>
  <c r="AF327" i="8"/>
  <c r="T459" i="8"/>
  <c r="R459" i="8"/>
  <c r="R406" i="8"/>
  <c r="AG406" i="8"/>
  <c r="S238" i="8"/>
  <c r="Y238" i="8"/>
  <c r="K238" i="8"/>
  <c r="J329" i="8"/>
  <c r="V329" i="8"/>
  <c r="AB287" i="8"/>
  <c r="N287" i="8"/>
  <c r="W374" i="8"/>
  <c r="AF374" i="8"/>
  <c r="S452" i="8"/>
  <c r="U452" i="8"/>
  <c r="AA404" i="8"/>
  <c r="M404" i="8"/>
  <c r="AE234" i="8"/>
  <c r="U234" i="8"/>
  <c r="M355" i="8"/>
  <c r="S355" i="8"/>
  <c r="AD324" i="8"/>
  <c r="Y324" i="8"/>
  <c r="L411" i="8"/>
  <c r="W411" i="8"/>
  <c r="AG325" i="8"/>
  <c r="AB325" i="8"/>
  <c r="V325" i="8"/>
  <c r="AH285" i="8"/>
  <c r="X285" i="8"/>
  <c r="T370" i="8"/>
  <c r="S370" i="8"/>
  <c r="AF370" i="8"/>
  <c r="Y370" i="8"/>
  <c r="AA448" i="8"/>
  <c r="M448" i="8"/>
  <c r="V448" i="8"/>
  <c r="X402" i="8"/>
  <c r="V402" i="8"/>
  <c r="O34" i="8"/>
  <c r="AC34" i="8"/>
  <c r="K326" i="28"/>
  <c r="K290" i="28"/>
  <c r="G290" i="28"/>
  <c r="J222" i="24"/>
  <c r="AB222" i="24"/>
  <c r="S222" i="24"/>
  <c r="AG222" i="24"/>
  <c r="X222" i="24"/>
  <c r="O222" i="24"/>
  <c r="AD222" i="24"/>
  <c r="Y222" i="24"/>
  <c r="P222" i="24"/>
  <c r="Z222" i="24"/>
  <c r="U222" i="24"/>
  <c r="L222" i="24"/>
  <c r="V222" i="24"/>
  <c r="Q222" i="24"/>
  <c r="AE222" i="24"/>
  <c r="R222" i="24"/>
  <c r="M222" i="24"/>
  <c r="AA222" i="24"/>
  <c r="V206" i="24"/>
  <c r="Q206" i="24"/>
  <c r="AE206" i="24"/>
  <c r="R206" i="24"/>
  <c r="M206" i="24"/>
  <c r="AA206" i="24"/>
  <c r="J206" i="24"/>
  <c r="AB206" i="24"/>
  <c r="S206" i="24"/>
  <c r="AG206" i="24"/>
  <c r="X206" i="24"/>
  <c r="O206" i="24"/>
  <c r="AH206" i="24"/>
  <c r="AC206" i="24"/>
  <c r="T206" i="24"/>
  <c r="K206" i="24"/>
  <c r="AD206" i="24"/>
  <c r="Y206" i="24"/>
  <c r="P206" i="24"/>
  <c r="AH190" i="24"/>
  <c r="AC190" i="24"/>
  <c r="T190" i="24"/>
  <c r="K190" i="24"/>
  <c r="AD190" i="24"/>
  <c r="Y190" i="24"/>
  <c r="P190" i="24"/>
  <c r="V190" i="24"/>
  <c r="Q190" i="24"/>
  <c r="AE190" i="24"/>
  <c r="R190" i="24"/>
  <c r="M190" i="24"/>
  <c r="AA190" i="24"/>
  <c r="N190" i="24"/>
  <c r="AF190" i="24"/>
  <c r="W190" i="24"/>
  <c r="J190" i="24"/>
  <c r="AB190" i="24"/>
  <c r="S190" i="24"/>
  <c r="N174" i="24"/>
  <c r="AF174" i="24"/>
  <c r="W174" i="24"/>
  <c r="J174" i="24"/>
  <c r="AB174" i="24"/>
  <c r="S174" i="24"/>
  <c r="AH174" i="24"/>
  <c r="AC174" i="24"/>
  <c r="T174" i="24"/>
  <c r="K174" i="24"/>
  <c r="AD174" i="24"/>
  <c r="Y174" i="24"/>
  <c r="P174" i="24"/>
  <c r="Z174" i="24"/>
  <c r="U174" i="24"/>
  <c r="L174" i="24"/>
  <c r="V174" i="24"/>
  <c r="Q174" i="24"/>
  <c r="AE174" i="24"/>
  <c r="AG380" i="24"/>
  <c r="T380" i="24"/>
  <c r="K380" i="24"/>
  <c r="AC380" i="24"/>
  <c r="L380" i="24"/>
  <c r="AD380" i="24"/>
  <c r="Y380" i="24"/>
  <c r="AA380" i="24"/>
  <c r="V380" i="24"/>
  <c r="AF380" i="24"/>
  <c r="W380" i="24"/>
  <c r="R380" i="24"/>
  <c r="AF425" i="24"/>
  <c r="W425" i="24"/>
  <c r="AH425" i="24"/>
  <c r="AD425" i="24"/>
  <c r="S474" i="8"/>
  <c r="AF474" i="8"/>
  <c r="L474" i="8"/>
  <c r="Z339" i="8"/>
  <c r="AB339" i="8"/>
  <c r="P339" i="8"/>
  <c r="AA282" i="8"/>
  <c r="J282" i="8"/>
  <c r="AG210" i="8"/>
  <c r="Y210" i="8"/>
  <c r="Z194" i="8"/>
  <c r="Q194" i="8"/>
  <c r="M98" i="8"/>
  <c r="AA98" i="8"/>
  <c r="AH82" i="8"/>
  <c r="AC82" i="8"/>
  <c r="Q489" i="8"/>
  <c r="O489" i="8"/>
  <c r="AD489" i="8"/>
  <c r="K365" i="8"/>
  <c r="AA365" i="8"/>
  <c r="W365" i="8"/>
  <c r="S412" i="24"/>
  <c r="AD412" i="24"/>
  <c r="AB412" i="24"/>
  <c r="N412" i="24"/>
  <c r="P412" i="24"/>
  <c r="M412" i="24"/>
  <c r="AB306" i="24"/>
  <c r="Y306" i="24"/>
  <c r="Z306" i="24"/>
  <c r="S306" i="24"/>
  <c r="AF306" i="24"/>
  <c r="W73" i="24"/>
  <c r="R73" i="24"/>
  <c r="M73" i="24"/>
  <c r="N73" i="24"/>
  <c r="AF73" i="24"/>
  <c r="AG73" i="24"/>
  <c r="K73" i="24"/>
  <c r="AH73" i="24"/>
  <c r="AC73" i="24"/>
  <c r="S73" i="24"/>
  <c r="AD73" i="24"/>
  <c r="Y73" i="24"/>
  <c r="AA73" i="24"/>
  <c r="Z73" i="24"/>
  <c r="U73" i="24"/>
  <c r="L472" i="8"/>
  <c r="P472" i="8"/>
  <c r="AB472" i="8"/>
  <c r="Y472" i="8"/>
  <c r="AB416" i="8"/>
  <c r="P416" i="8"/>
  <c r="AA353" i="8"/>
  <c r="P353" i="8"/>
  <c r="X353" i="8"/>
  <c r="AA494" i="8"/>
  <c r="W494" i="8"/>
  <c r="K494" i="8"/>
  <c r="AE494" i="8"/>
  <c r="Y494" i="8"/>
  <c r="P494" i="8"/>
  <c r="U494" i="8"/>
  <c r="X494" i="8"/>
  <c r="M397" i="8"/>
  <c r="Y397" i="8"/>
  <c r="AH397" i="8"/>
  <c r="S397" i="8"/>
  <c r="V360" i="8"/>
  <c r="AB360" i="8"/>
  <c r="AB154" i="24"/>
  <c r="R154" i="24"/>
  <c r="AD136" i="24"/>
  <c r="AH136" i="24"/>
  <c r="T136" i="24"/>
  <c r="AD120" i="24"/>
  <c r="R120" i="24"/>
  <c r="AA120" i="24"/>
  <c r="AD104" i="24"/>
  <c r="AH104" i="24"/>
  <c r="T104" i="24"/>
  <c r="AD88" i="24"/>
  <c r="AH88" i="24"/>
  <c r="R88" i="24"/>
  <c r="AA88" i="24"/>
  <c r="R388" i="8"/>
  <c r="AH388" i="8"/>
  <c r="P388" i="8"/>
  <c r="AC324" i="24"/>
  <c r="K324" i="24"/>
  <c r="M324" i="24"/>
  <c r="T324" i="24"/>
  <c r="P324" i="24"/>
  <c r="AD291" i="24"/>
  <c r="R291" i="24"/>
  <c r="AF291" i="24"/>
  <c r="L291" i="24"/>
  <c r="W291" i="24"/>
  <c r="Y275" i="24"/>
  <c r="AF275" i="24"/>
  <c r="P275" i="24"/>
  <c r="K275" i="24"/>
  <c r="AH275" i="24"/>
  <c r="AH429" i="8"/>
  <c r="Q429" i="8"/>
  <c r="Y432" i="8"/>
  <c r="Q432" i="8"/>
  <c r="R321" i="24"/>
  <c r="AF321" i="24"/>
  <c r="O321" i="24"/>
  <c r="S321" i="24"/>
  <c r="M389" i="8"/>
  <c r="W389" i="8"/>
  <c r="AG389" i="8"/>
  <c r="S389" i="8"/>
  <c r="Z389" i="8"/>
  <c r="N389" i="8"/>
  <c r="J389" i="8"/>
  <c r="Y389" i="8"/>
  <c r="R389" i="8"/>
  <c r="AA378" i="24"/>
  <c r="AD389" i="24"/>
  <c r="L389" i="24"/>
  <c r="L425" i="24"/>
  <c r="R425" i="24"/>
  <c r="M380" i="24"/>
  <c r="P380" i="24"/>
  <c r="K321" i="24"/>
  <c r="S291" i="24"/>
  <c r="K222" i="24"/>
  <c r="Z206" i="24"/>
  <c r="U190" i="24"/>
  <c r="AA174" i="24"/>
  <c r="N352" i="8"/>
  <c r="AF389" i="8"/>
  <c r="AH389" i="24"/>
  <c r="P389" i="24"/>
  <c r="T425" i="24"/>
  <c r="V425" i="24"/>
  <c r="J380" i="24"/>
  <c r="X380" i="24"/>
  <c r="AB291" i="24"/>
  <c r="W222" i="24"/>
  <c r="AG190" i="24"/>
  <c r="X174" i="24"/>
  <c r="T120" i="24"/>
  <c r="AB73" i="24"/>
  <c r="AH432" i="8"/>
  <c r="AG253" i="8"/>
  <c r="T222" i="24"/>
  <c r="Z190" i="24"/>
  <c r="M174" i="24"/>
  <c r="Q73" i="24"/>
  <c r="J474" i="8"/>
  <c r="AF222" i="24"/>
  <c r="W206" i="24"/>
  <c r="AG174" i="24"/>
  <c r="J73" i="24"/>
  <c r="S352" i="8"/>
  <c r="U389" i="24"/>
  <c r="N389" i="24"/>
  <c r="S389" i="24"/>
  <c r="AB389" i="24"/>
  <c r="X425" i="24"/>
  <c r="U425" i="24"/>
  <c r="O425" i="24"/>
  <c r="W324" i="24"/>
  <c r="AH412" i="24"/>
  <c r="AH380" i="24"/>
  <c r="R275" i="24"/>
  <c r="R306" i="24"/>
  <c r="AC222" i="24"/>
  <c r="L206" i="24"/>
  <c r="R174" i="24"/>
  <c r="V73" i="24"/>
  <c r="AF300" i="24"/>
  <c r="W300" i="24"/>
  <c r="R300" i="24"/>
  <c r="Q284" i="24"/>
  <c r="AE284" i="24"/>
  <c r="Z284" i="24"/>
  <c r="AH223" i="24"/>
  <c r="AC223" i="24"/>
  <c r="T223" i="24"/>
  <c r="K223" i="24"/>
  <c r="N254" i="24"/>
  <c r="AF254" i="24"/>
  <c r="AB238" i="24"/>
  <c r="S238" i="24"/>
  <c r="K217" i="24"/>
  <c r="AH217" i="24"/>
  <c r="AC217" i="24"/>
  <c r="AC201" i="24"/>
  <c r="T201" i="24"/>
  <c r="K201" i="24"/>
  <c r="R185" i="24"/>
  <c r="M185" i="24"/>
  <c r="AA185" i="24"/>
  <c r="Z169" i="24"/>
  <c r="U169" i="24"/>
  <c r="L169" i="24"/>
  <c r="S139" i="24"/>
  <c r="J139" i="24"/>
  <c r="J123" i="24"/>
  <c r="AB123" i="24"/>
  <c r="S123" i="24"/>
  <c r="T107" i="24"/>
  <c r="J107" i="24"/>
  <c r="Z251" i="24"/>
  <c r="K251" i="24"/>
  <c r="AH251" i="24"/>
  <c r="AC251" i="24"/>
  <c r="Z235" i="24"/>
  <c r="AC235" i="24"/>
  <c r="T235" i="24"/>
  <c r="L63" i="24"/>
  <c r="AA63" i="24"/>
  <c r="R63" i="24"/>
  <c r="W63" i="24"/>
  <c r="N63" i="24"/>
  <c r="AF63" i="24"/>
  <c r="S63" i="24"/>
  <c r="J63" i="24"/>
  <c r="O63" i="24"/>
  <c r="Q63" i="24"/>
  <c r="K63" i="24"/>
  <c r="M63" i="24"/>
  <c r="AB63" i="24"/>
  <c r="Z63" i="24"/>
  <c r="X63" i="24"/>
  <c r="V63" i="24"/>
  <c r="T63" i="24"/>
  <c r="AG63" i="24"/>
  <c r="P63" i="24"/>
  <c r="AC63" i="24"/>
  <c r="AH93" i="8"/>
  <c r="AA93" i="8"/>
  <c r="W255" i="8"/>
  <c r="T255" i="8"/>
  <c r="AD255" i="8"/>
  <c r="J499" i="8"/>
  <c r="U499" i="8"/>
  <c r="AG384" i="24"/>
  <c r="X384" i="24"/>
  <c r="J384" i="24"/>
  <c r="AE384" i="24"/>
  <c r="U384" i="24"/>
  <c r="O384" i="24"/>
  <c r="AD384" i="24"/>
  <c r="AG340" i="24"/>
  <c r="X340" i="24"/>
  <c r="O340" i="24"/>
  <c r="AH340" i="24"/>
  <c r="Y340" i="24"/>
  <c r="P340" i="24"/>
  <c r="Q340" i="24"/>
  <c r="AE340" i="24"/>
  <c r="M340" i="24"/>
  <c r="AA340" i="24"/>
  <c r="K159" i="24"/>
  <c r="P159" i="24"/>
  <c r="J159" i="24"/>
  <c r="Q158" i="24"/>
  <c r="V158" i="24"/>
  <c r="Z158" i="24"/>
  <c r="P158" i="24"/>
  <c r="X142" i="24"/>
  <c r="O142" i="24"/>
  <c r="M126" i="24"/>
  <c r="R126" i="24"/>
  <c r="N110" i="24"/>
  <c r="W110" i="24"/>
  <c r="AF110" i="24"/>
  <c r="AG94" i="24"/>
  <c r="X94" i="24"/>
  <c r="O94" i="24"/>
  <c r="Y76" i="24"/>
  <c r="M76" i="24"/>
  <c r="AD17" i="24"/>
  <c r="AC17" i="24"/>
  <c r="AH336" i="24"/>
  <c r="Y336" i="24"/>
  <c r="P336" i="24"/>
  <c r="Q336" i="24"/>
  <c r="AE336" i="24"/>
  <c r="AF336" i="24"/>
  <c r="W336" i="24"/>
  <c r="AB336" i="24"/>
  <c r="S336" i="24"/>
  <c r="Y297" i="24"/>
  <c r="AA297" i="24"/>
  <c r="N297" i="24"/>
  <c r="U297" i="24"/>
  <c r="W297" i="24"/>
  <c r="AF297" i="24"/>
  <c r="K297" i="24"/>
  <c r="T297" i="24"/>
  <c r="AD297" i="24"/>
  <c r="P297" i="24"/>
  <c r="V297" i="24"/>
  <c r="AB281" i="24"/>
  <c r="V281" i="24"/>
  <c r="X281" i="24"/>
  <c r="N281" i="24"/>
  <c r="AE281" i="24"/>
  <c r="AC281" i="24"/>
  <c r="O281" i="24"/>
  <c r="U281" i="24"/>
  <c r="K281" i="24"/>
  <c r="O378" i="24"/>
  <c r="R389" i="24"/>
  <c r="W389" i="24"/>
  <c r="Q425" i="24"/>
  <c r="AC425" i="24"/>
  <c r="S425" i="24"/>
  <c r="AA324" i="24"/>
  <c r="W412" i="24"/>
  <c r="O380" i="24"/>
  <c r="W275" i="24"/>
  <c r="AC306" i="24"/>
  <c r="N222" i="24"/>
  <c r="AF206" i="24"/>
  <c r="O190" i="24"/>
  <c r="AA136" i="24"/>
  <c r="R104" i="24"/>
  <c r="M494" i="8"/>
  <c r="AE489" i="8"/>
  <c r="Z397" i="8"/>
  <c r="AH222" i="24"/>
  <c r="U206" i="24"/>
  <c r="L190" i="24"/>
  <c r="Y75" i="24"/>
  <c r="AA143" i="24"/>
  <c r="M143" i="24"/>
  <c r="R143" i="24"/>
  <c r="X127" i="24"/>
  <c r="R127" i="24"/>
  <c r="Q111" i="24"/>
  <c r="S95" i="24"/>
  <c r="AC95" i="24"/>
  <c r="Y79" i="24"/>
  <c r="V45" i="24"/>
  <c r="T45" i="24"/>
  <c r="AG29" i="24"/>
  <c r="AE29" i="24"/>
  <c r="Q13" i="24"/>
  <c r="O13" i="24"/>
  <c r="W264" i="8"/>
  <c r="AB264" i="8"/>
  <c r="L270" i="8"/>
  <c r="V223" i="8"/>
  <c r="AB207" i="8"/>
  <c r="T175" i="8"/>
  <c r="K357" i="8"/>
  <c r="V357" i="8"/>
  <c r="Z357" i="8"/>
  <c r="P357" i="8"/>
  <c r="AG75" i="24"/>
  <c r="AE143" i="24"/>
  <c r="Q143" i="24"/>
  <c r="V143" i="24"/>
  <c r="AB127" i="24"/>
  <c r="W111" i="24"/>
  <c r="L95" i="24"/>
  <c r="Z45" i="24"/>
  <c r="J29" i="24"/>
  <c r="X29" i="24"/>
  <c r="Y13" i="24"/>
  <c r="P13" i="24"/>
  <c r="K207" i="8"/>
  <c r="AE193" i="8"/>
  <c r="AC175" i="8"/>
  <c r="AE53" i="24"/>
  <c r="N53" i="24"/>
  <c r="W53" i="24"/>
  <c r="J53" i="24"/>
  <c r="S53" i="24"/>
  <c r="AC53" i="24"/>
  <c r="J286" i="8"/>
  <c r="W286" i="8"/>
  <c r="Q286" i="8"/>
  <c r="X227" i="8"/>
  <c r="AG227" i="8"/>
  <c r="AC227" i="8"/>
  <c r="AH211" i="8"/>
  <c r="AD211" i="8"/>
  <c r="Z211" i="8"/>
  <c r="AD195" i="8"/>
  <c r="V195" i="8"/>
  <c r="N195" i="8"/>
  <c r="Q179" i="8"/>
  <c r="T179" i="8"/>
  <c r="AH127" i="24"/>
  <c r="AC127" i="24"/>
  <c r="T127" i="24"/>
  <c r="K127" i="24"/>
  <c r="AD127" i="24"/>
  <c r="Y127" i="24"/>
  <c r="P127" i="24"/>
  <c r="Z127" i="24"/>
  <c r="U127" i="24"/>
  <c r="L127" i="24"/>
  <c r="J111" i="24"/>
  <c r="AB111" i="24"/>
  <c r="S111" i="24"/>
  <c r="AG111" i="24"/>
  <c r="X111" i="24"/>
  <c r="O111" i="24"/>
  <c r="AH111" i="24"/>
  <c r="AC111" i="24"/>
  <c r="T111" i="24"/>
  <c r="K111" i="24"/>
  <c r="V95" i="24"/>
  <c r="Q95" i="24"/>
  <c r="AE95" i="24"/>
  <c r="R95" i="24"/>
  <c r="M95" i="24"/>
  <c r="AA95" i="24"/>
  <c r="N95" i="24"/>
  <c r="AF95" i="24"/>
  <c r="W95" i="24"/>
  <c r="J79" i="24"/>
  <c r="AB79" i="24"/>
  <c r="AG79" i="24"/>
  <c r="X79" i="24"/>
  <c r="AH79" i="24"/>
  <c r="AC79" i="24"/>
  <c r="T79" i="24"/>
  <c r="P65" i="24"/>
  <c r="L65" i="24"/>
  <c r="Z65" i="24"/>
  <c r="AD51" i="24"/>
  <c r="P51" i="24"/>
  <c r="AE51" i="24"/>
  <c r="U51" i="24"/>
  <c r="AA479" i="8"/>
  <c r="AC479" i="8"/>
  <c r="U479" i="8"/>
  <c r="AB479" i="8"/>
  <c r="M479" i="8"/>
  <c r="V264" i="8"/>
  <c r="Q264" i="8"/>
  <c r="AA264" i="8"/>
  <c r="Y264" i="8"/>
  <c r="AF264" i="8"/>
  <c r="AG264" i="8"/>
  <c r="N65" i="24"/>
  <c r="N125" i="24"/>
  <c r="AC125" i="24"/>
  <c r="M125" i="24"/>
  <c r="W109" i="24"/>
  <c r="AD109" i="24"/>
  <c r="S109" i="24"/>
  <c r="N109" i="24"/>
  <c r="AF93" i="24"/>
  <c r="AB93" i="24"/>
  <c r="L93" i="24"/>
  <c r="U270" i="8"/>
  <c r="M270" i="8"/>
  <c r="Y270" i="8"/>
  <c r="R223" i="8"/>
  <c r="N223" i="8"/>
  <c r="T223" i="8"/>
  <c r="AC159" i="8"/>
  <c r="AB159" i="8"/>
  <c r="AF143" i="8"/>
  <c r="AH143" i="8"/>
  <c r="N143" i="8"/>
  <c r="AA79" i="8"/>
  <c r="S79" i="8"/>
  <c r="AE482" i="8"/>
  <c r="U482" i="8"/>
  <c r="AA482" i="8"/>
  <c r="O482" i="8"/>
  <c r="M503" i="8"/>
  <c r="AA503" i="8"/>
  <c r="S503" i="8"/>
  <c r="P189" i="24"/>
  <c r="Y189" i="24"/>
  <c r="P173" i="24"/>
  <c r="Y173" i="24"/>
  <c r="P75" i="24"/>
  <c r="O143" i="24"/>
  <c r="X143" i="24"/>
  <c r="W127" i="24"/>
  <c r="AG127" i="24"/>
  <c r="P111" i="24"/>
  <c r="V111" i="24"/>
  <c r="AB95" i="24"/>
  <c r="AH95" i="24"/>
  <c r="M79" i="24"/>
  <c r="AD79" i="24"/>
  <c r="U45" i="24"/>
  <c r="AD13" i="24"/>
  <c r="Z479" i="8"/>
  <c r="Z264" i="8"/>
  <c r="K270" i="8"/>
  <c r="AD191" i="8"/>
  <c r="J127" i="8"/>
  <c r="AH137" i="24"/>
  <c r="N137" i="24"/>
  <c r="Z121" i="24"/>
  <c r="U121" i="24"/>
  <c r="W121" i="24"/>
  <c r="O89" i="24"/>
  <c r="Q89" i="24"/>
  <c r="W45" i="24"/>
  <c r="J45" i="24"/>
  <c r="AF45" i="24"/>
  <c r="O45" i="24"/>
  <c r="AG45" i="24"/>
  <c r="X45" i="24"/>
  <c r="K45" i="24"/>
  <c r="AC45" i="24"/>
  <c r="T29" i="24"/>
  <c r="AH29" i="24"/>
  <c r="Y29" i="24"/>
  <c r="P29" i="24"/>
  <c r="AD29" i="24"/>
  <c r="U29" i="24"/>
  <c r="L29" i="24"/>
  <c r="Z29" i="24"/>
  <c r="M29" i="24"/>
  <c r="L13" i="24"/>
  <c r="R13" i="24"/>
  <c r="W13" i="24"/>
  <c r="N13" i="24"/>
  <c r="S13" i="24"/>
  <c r="J13" i="24"/>
  <c r="K390" i="8"/>
  <c r="AC390" i="8"/>
  <c r="L390" i="8"/>
  <c r="M436" i="8"/>
  <c r="AB436" i="8"/>
  <c r="O55" i="24"/>
  <c r="P498" i="8"/>
  <c r="S484" i="8"/>
  <c r="Y480" i="8"/>
  <c r="AB331" i="8"/>
  <c r="Y456" i="8"/>
  <c r="N382" i="8"/>
  <c r="R371" i="8"/>
  <c r="S371" i="8"/>
  <c r="Z331" i="8"/>
  <c r="T291" i="8"/>
  <c r="AH267" i="8"/>
  <c r="K379" i="8"/>
  <c r="S406" i="8"/>
  <c r="O398" i="8"/>
  <c r="V498" i="8"/>
  <c r="T498" i="8"/>
  <c r="S55" i="24"/>
  <c r="W484" i="8"/>
  <c r="W498" i="8"/>
  <c r="AB406" i="8"/>
  <c r="Q331" i="8"/>
  <c r="Q267" i="8"/>
  <c r="N456" i="8"/>
  <c r="Y406" i="8"/>
  <c r="AC371" i="8"/>
  <c r="W371" i="8"/>
  <c r="AF331" i="8"/>
  <c r="L371" i="8"/>
  <c r="X291" i="8"/>
  <c r="L267" i="8"/>
  <c r="W406" i="8"/>
  <c r="S97" i="24"/>
  <c r="M484" i="8"/>
  <c r="AA498" i="8"/>
  <c r="Q406" i="8"/>
  <c r="N406" i="8"/>
  <c r="AG238" i="8"/>
  <c r="AH371" i="8"/>
  <c r="W331" i="8"/>
  <c r="AB267" i="8"/>
  <c r="M382" i="8"/>
  <c r="AF238" i="8"/>
  <c r="AA406" i="8"/>
  <c r="T406" i="8"/>
  <c r="U314" i="24"/>
  <c r="W314" i="24"/>
  <c r="AD314" i="24"/>
  <c r="V165" i="24"/>
  <c r="Z159" i="24"/>
  <c r="J158" i="24"/>
  <c r="V200" i="24"/>
  <c r="AB165" i="24"/>
  <c r="AB159" i="24"/>
  <c r="M142" i="24"/>
  <c r="W126" i="24"/>
  <c r="S92" i="24"/>
  <c r="Y37" i="24"/>
  <c r="O37" i="24"/>
  <c r="J33" i="24"/>
  <c r="J21" i="24"/>
  <c r="L21" i="24"/>
  <c r="Z487" i="8"/>
  <c r="AB382" i="8"/>
  <c r="AG291" i="8"/>
  <c r="Y279" i="8"/>
  <c r="X331" i="8"/>
  <c r="AE331" i="8"/>
  <c r="V272" i="8"/>
  <c r="V382" i="8"/>
  <c r="N291" i="8"/>
  <c r="AF291" i="8"/>
  <c r="AB279" i="8"/>
  <c r="U382" i="8"/>
  <c r="W382" i="8"/>
  <c r="L238" i="8"/>
  <c r="AC456" i="8"/>
  <c r="M411" i="8"/>
  <c r="AF406" i="8"/>
  <c r="AF405" i="8"/>
  <c r="X286" i="8"/>
  <c r="O286" i="8"/>
  <c r="T286" i="8"/>
  <c r="AC286" i="8"/>
  <c r="P286" i="8"/>
  <c r="S286" i="8"/>
  <c r="V227" i="8"/>
  <c r="P227" i="8"/>
  <c r="J227" i="8"/>
  <c r="AF227" i="8"/>
  <c r="N211" i="8"/>
  <c r="X211" i="8"/>
  <c r="AE211" i="8"/>
  <c r="L211" i="8"/>
  <c r="U195" i="8"/>
  <c r="K195" i="8"/>
  <c r="M195" i="8"/>
  <c r="AH195" i="8"/>
  <c r="X195" i="8"/>
  <c r="K179" i="8"/>
  <c r="N179" i="8"/>
  <c r="AG179" i="8"/>
  <c r="Z163" i="8"/>
  <c r="J163" i="8"/>
  <c r="X163" i="8"/>
  <c r="X147" i="8"/>
  <c r="S147" i="8"/>
  <c r="P147" i="8"/>
  <c r="V147" i="8"/>
  <c r="AH131" i="8"/>
  <c r="S131" i="8"/>
  <c r="AB131" i="8"/>
  <c r="Y83" i="8"/>
  <c r="S83" i="8"/>
  <c r="AB67" i="8"/>
  <c r="X67" i="8"/>
  <c r="AH67" i="8"/>
  <c r="AH51" i="8"/>
  <c r="X51" i="8"/>
  <c r="O291" i="8"/>
  <c r="Q314" i="24"/>
  <c r="AC314" i="24"/>
  <c r="AA314" i="24"/>
  <c r="AH314" i="24"/>
  <c r="R165" i="24"/>
  <c r="V159" i="24"/>
  <c r="AE170" i="24"/>
  <c r="X165" i="24"/>
  <c r="X159" i="24"/>
  <c r="AG142" i="24"/>
  <c r="AA126" i="24"/>
  <c r="K112" i="24"/>
  <c r="AC37" i="24"/>
  <c r="S37" i="24"/>
  <c r="N21" i="24"/>
  <c r="P21" i="24"/>
  <c r="Y291" i="8"/>
  <c r="S272" i="8"/>
  <c r="Y470" i="8"/>
  <c r="J331" i="8"/>
  <c r="N495" i="8"/>
  <c r="L424" i="8"/>
  <c r="L382" i="8"/>
  <c r="R291" i="8"/>
  <c r="Z382" i="8"/>
  <c r="AC379" i="8"/>
  <c r="P238" i="8"/>
  <c r="AH456" i="8"/>
  <c r="O415" i="8"/>
  <c r="J411" i="8"/>
  <c r="M406" i="8"/>
  <c r="S405" i="8"/>
  <c r="W225" i="8"/>
  <c r="L225" i="8"/>
  <c r="L300" i="8"/>
  <c r="AA300" i="8"/>
  <c r="Y314" i="24"/>
  <c r="P314" i="24"/>
  <c r="AE314" i="24"/>
  <c r="N165" i="24"/>
  <c r="R159" i="24"/>
  <c r="T165" i="24"/>
  <c r="T159" i="24"/>
  <c r="R142" i="24"/>
  <c r="AF126" i="24"/>
  <c r="M112" i="24"/>
  <c r="AG37" i="24"/>
  <c r="R21" i="24"/>
  <c r="AB379" i="8"/>
  <c r="Q291" i="8"/>
  <c r="J275" i="8"/>
  <c r="AE336" i="8"/>
  <c r="Z411" i="8"/>
  <c r="V270" i="8"/>
  <c r="N270" i="8"/>
  <c r="O270" i="8"/>
  <c r="AG223" i="8"/>
  <c r="Q223" i="8"/>
  <c r="U207" i="8"/>
  <c r="X207" i="8"/>
  <c r="AA159" i="8"/>
  <c r="AD159" i="8"/>
  <c r="Z159" i="8"/>
  <c r="AD111" i="8"/>
  <c r="AG111" i="8"/>
  <c r="U111" i="8"/>
  <c r="Y95" i="8"/>
  <c r="AF95" i="8"/>
  <c r="Z79" i="8"/>
  <c r="V79" i="8"/>
  <c r="X63" i="8"/>
  <c r="AG63" i="8"/>
  <c r="J47" i="8"/>
  <c r="AF47" i="8"/>
  <c r="AD226" i="8"/>
  <c r="N226" i="8"/>
  <c r="AD210" i="8"/>
  <c r="AA210" i="8"/>
  <c r="Z178" i="8"/>
  <c r="J178" i="8"/>
  <c r="AE178" i="8"/>
  <c r="AA130" i="8"/>
  <c r="Q130" i="8"/>
  <c r="Y489" i="8"/>
  <c r="N489" i="8"/>
  <c r="J489" i="8"/>
  <c r="X352" i="8"/>
  <c r="Q352" i="8"/>
  <c r="X295" i="8"/>
  <c r="P295" i="8"/>
  <c r="R295" i="8"/>
  <c r="P37" i="24"/>
  <c r="AD37" i="24"/>
  <c r="L37" i="24"/>
  <c r="Z37" i="24"/>
  <c r="S21" i="24"/>
  <c r="AG21" i="24"/>
  <c r="AF21" i="24"/>
  <c r="O21" i="24"/>
  <c r="AC21" i="24"/>
  <c r="L275" i="8"/>
  <c r="O275" i="8"/>
  <c r="AH376" i="8"/>
  <c r="N376" i="8"/>
  <c r="L279" i="8"/>
  <c r="Z279" i="8"/>
  <c r="V279" i="8"/>
  <c r="AG447" i="8"/>
  <c r="Y447" i="8"/>
  <c r="K447" i="8"/>
  <c r="Q247" i="8"/>
  <c r="V247" i="8"/>
  <c r="T247" i="8"/>
  <c r="U247" i="8"/>
  <c r="R247" i="8"/>
  <c r="O33" i="24"/>
  <c r="X33" i="24"/>
  <c r="T33" i="24"/>
  <c r="AH17" i="24"/>
  <c r="Y17" i="24"/>
  <c r="AD331" i="8"/>
  <c r="S331" i="8"/>
  <c r="AH331" i="8"/>
  <c r="Y331" i="8"/>
  <c r="AG331" i="8"/>
  <c r="O331" i="8"/>
  <c r="AC331" i="8"/>
  <c r="T331" i="8"/>
  <c r="K331" i="8"/>
  <c r="L291" i="8"/>
  <c r="AC291" i="8"/>
  <c r="AH291" i="8"/>
  <c r="AD291" i="8"/>
  <c r="AC382" i="8"/>
  <c r="J382" i="8"/>
  <c r="AE382" i="8"/>
  <c r="X382" i="8"/>
  <c r="Q382" i="8"/>
  <c r="AA382" i="8"/>
  <c r="R382" i="8"/>
  <c r="J498" i="8"/>
  <c r="AC498" i="8"/>
  <c r="S498" i="8"/>
  <c r="Y498" i="8"/>
  <c r="O498" i="8"/>
  <c r="T456" i="8"/>
  <c r="AA456" i="8"/>
  <c r="M456" i="8"/>
  <c r="V456" i="8"/>
  <c r="W456" i="8"/>
  <c r="AF456" i="8"/>
  <c r="AG456" i="8"/>
  <c r="S456" i="8"/>
  <c r="U456" i="8"/>
  <c r="AD406" i="8"/>
  <c r="AH406" i="8"/>
  <c r="J406" i="8"/>
  <c r="AC406" i="8"/>
  <c r="X406" i="8"/>
  <c r="AD238" i="8"/>
  <c r="N238" i="8"/>
  <c r="AB238" i="8"/>
  <c r="Z238" i="8"/>
  <c r="V238" i="8"/>
  <c r="X238" i="8"/>
  <c r="AE238" i="8"/>
  <c r="AA238" i="8"/>
  <c r="T238" i="8"/>
  <c r="U283" i="8"/>
  <c r="R283" i="8"/>
  <c r="AG283" i="8"/>
  <c r="J283" i="8"/>
  <c r="AC283" i="8"/>
  <c r="L17" i="24"/>
  <c r="V376" i="8"/>
  <c r="AF305" i="8"/>
  <c r="J305" i="8"/>
  <c r="AA305" i="8"/>
  <c r="W305" i="8"/>
  <c r="AH495" i="8"/>
  <c r="W495" i="8"/>
  <c r="O495" i="8"/>
  <c r="R495" i="8"/>
  <c r="AE419" i="8"/>
  <c r="AF419" i="8"/>
  <c r="W244" i="8"/>
  <c r="AH244" i="8"/>
  <c r="Q393" i="8"/>
  <c r="L393" i="8"/>
  <c r="Y393" i="8"/>
  <c r="J405" i="8"/>
  <c r="U405" i="8"/>
  <c r="AH405" i="8"/>
  <c r="R405" i="8"/>
  <c r="AA267" i="8"/>
  <c r="Z267" i="8"/>
  <c r="R267" i="8"/>
  <c r="J267" i="8"/>
  <c r="X379" i="8"/>
  <c r="AE379" i="8"/>
  <c r="AA379" i="8"/>
  <c r="AG379" i="8"/>
  <c r="M314" i="24"/>
  <c r="S314" i="24"/>
  <c r="Z165" i="24"/>
  <c r="AD159" i="24"/>
  <c r="R158" i="24"/>
  <c r="AF165" i="24"/>
  <c r="AF159" i="24"/>
  <c r="AA142" i="24"/>
  <c r="U37" i="24"/>
  <c r="K37" i="24"/>
  <c r="AG33" i="24"/>
  <c r="U21" i="24"/>
  <c r="AE21" i="24"/>
  <c r="P17" i="24"/>
  <c r="K498" i="8"/>
  <c r="N405" i="8"/>
  <c r="N331" i="8"/>
  <c r="V244" i="8"/>
  <c r="R331" i="8"/>
  <c r="AA331" i="8"/>
  <c r="P246" i="8"/>
  <c r="AG382" i="8"/>
  <c r="J291" i="8"/>
  <c r="AB291" i="8"/>
  <c r="P279" i="8"/>
  <c r="AF267" i="8"/>
  <c r="P382" i="8"/>
  <c r="S382" i="8"/>
  <c r="X456" i="8"/>
  <c r="Z406" i="8"/>
  <c r="AE406" i="8"/>
  <c r="W502" i="8"/>
  <c r="X502" i="8"/>
  <c r="S291" i="8"/>
  <c r="N498" i="8"/>
  <c r="AC307" i="8"/>
  <c r="N463" i="8"/>
  <c r="Z307" i="8"/>
  <c r="P264" i="8"/>
  <c r="M310" i="8"/>
  <c r="M257" i="8"/>
  <c r="O257" i="8"/>
  <c r="AF219" i="8"/>
  <c r="J219" i="8"/>
  <c r="AE219" i="8"/>
  <c r="L203" i="8"/>
  <c r="V203" i="8"/>
  <c r="L187" i="8"/>
  <c r="R187" i="8"/>
  <c r="T171" i="8"/>
  <c r="V123" i="8"/>
  <c r="AD202" i="8"/>
  <c r="M170" i="8"/>
  <c r="AD307" i="8"/>
  <c r="T264" i="8"/>
  <c r="R257" i="8"/>
  <c r="L219" i="8"/>
  <c r="M203" i="8"/>
  <c r="T187" i="8"/>
  <c r="V187" i="8"/>
  <c r="Q171" i="8"/>
  <c r="X43" i="8"/>
  <c r="J122" i="8"/>
  <c r="AA307" i="8"/>
  <c r="K307" i="8"/>
  <c r="H113" i="28"/>
  <c r="G113" i="28"/>
  <c r="Z344" i="24"/>
  <c r="Y344" i="24"/>
  <c r="R344" i="24"/>
  <c r="M344" i="24"/>
  <c r="T344" i="24"/>
  <c r="P344" i="24"/>
  <c r="AA344" i="24"/>
  <c r="W344" i="24"/>
  <c r="AC344" i="24"/>
  <c r="K344" i="24"/>
  <c r="N339" i="24"/>
  <c r="AC339" i="24"/>
  <c r="T339" i="24"/>
  <c r="K339" i="24"/>
  <c r="Y339" i="24"/>
  <c r="P339" i="24"/>
  <c r="Q339" i="24"/>
  <c r="AE339" i="24"/>
  <c r="M339" i="24"/>
  <c r="AA339" i="24"/>
  <c r="AF339" i="24"/>
  <c r="W339" i="24"/>
  <c r="AB339" i="24"/>
  <c r="S339" i="24"/>
  <c r="AG339" i="24"/>
  <c r="X339" i="24"/>
  <c r="O339" i="24"/>
  <c r="AB258" i="8"/>
  <c r="L258" i="8"/>
  <c r="AC258" i="8"/>
  <c r="AB457" i="8"/>
  <c r="W457" i="8"/>
  <c r="N357" i="24"/>
  <c r="R357" i="24"/>
  <c r="Q300" i="24"/>
  <c r="AE300" i="24"/>
  <c r="Z300" i="24"/>
  <c r="M300" i="24"/>
  <c r="AA300" i="24"/>
  <c r="V300" i="24"/>
  <c r="AB300" i="24"/>
  <c r="S300" i="24"/>
  <c r="N300" i="24"/>
  <c r="AG300" i="24"/>
  <c r="X300" i="24"/>
  <c r="O300" i="24"/>
  <c r="J300" i="24"/>
  <c r="AC300" i="24"/>
  <c r="T300" i="24"/>
  <c r="K300" i="24"/>
  <c r="Y300" i="24"/>
  <c r="P300" i="24"/>
  <c r="AH300" i="24"/>
  <c r="U300" i="24"/>
  <c r="L300" i="24"/>
  <c r="AD300" i="24"/>
  <c r="Y284" i="24"/>
  <c r="P284" i="24"/>
  <c r="AH284" i="24"/>
  <c r="U284" i="24"/>
  <c r="L284" i="24"/>
  <c r="AD284" i="24"/>
  <c r="M284" i="24"/>
  <c r="AA284" i="24"/>
  <c r="V284" i="24"/>
  <c r="AF284" i="24"/>
  <c r="W284" i="24"/>
  <c r="R284" i="24"/>
  <c r="AB284" i="24"/>
  <c r="S284" i="24"/>
  <c r="N284" i="24"/>
  <c r="AG284" i="24"/>
  <c r="X284" i="24"/>
  <c r="O284" i="24"/>
  <c r="J284" i="24"/>
  <c r="AC284" i="24"/>
  <c r="T284" i="24"/>
  <c r="K284" i="24"/>
  <c r="J223" i="24"/>
  <c r="AB223" i="24"/>
  <c r="S223" i="24"/>
  <c r="AG223" i="24"/>
  <c r="X223" i="24"/>
  <c r="O223" i="24"/>
  <c r="AD223" i="24"/>
  <c r="Y223" i="24"/>
  <c r="P223" i="24"/>
  <c r="Z223" i="24"/>
  <c r="U223" i="24"/>
  <c r="L223" i="24"/>
  <c r="V223" i="24"/>
  <c r="Q223" i="24"/>
  <c r="AE223" i="24"/>
  <c r="R223" i="24"/>
  <c r="M223" i="24"/>
  <c r="AA223" i="24"/>
  <c r="N223" i="24"/>
  <c r="AF223" i="24"/>
  <c r="W223" i="24"/>
  <c r="U363" i="24"/>
  <c r="L363" i="24"/>
  <c r="Q363" i="24"/>
  <c r="AE363" i="24"/>
  <c r="AF363" i="24"/>
  <c r="W363" i="24"/>
  <c r="AB363" i="24"/>
  <c r="S363" i="24"/>
  <c r="AG363" i="24"/>
  <c r="X363" i="24"/>
  <c r="O363" i="24"/>
  <c r="AC363" i="24"/>
  <c r="T363" i="24"/>
  <c r="K363" i="24"/>
  <c r="Y363" i="24"/>
  <c r="P363" i="24"/>
  <c r="Q325" i="24"/>
  <c r="M325" i="24"/>
  <c r="AA325" i="24"/>
  <c r="AB325" i="24"/>
  <c r="S325" i="24"/>
  <c r="AC325" i="24"/>
  <c r="T325" i="24"/>
  <c r="N325" i="24"/>
  <c r="Y325" i="24"/>
  <c r="P325" i="24"/>
  <c r="U325" i="24"/>
  <c r="V254" i="24"/>
  <c r="Q254" i="24"/>
  <c r="AE254" i="24"/>
  <c r="R254" i="24"/>
  <c r="M254" i="24"/>
  <c r="AA254" i="24"/>
  <c r="J254" i="24"/>
  <c r="AB254" i="24"/>
  <c r="S254" i="24"/>
  <c r="AG254" i="24"/>
  <c r="X254" i="24"/>
  <c r="O254" i="24"/>
  <c r="AH254" i="24"/>
  <c r="AC254" i="24"/>
  <c r="T254" i="24"/>
  <c r="K254" i="24"/>
  <c r="AD254" i="24"/>
  <c r="Y254" i="24"/>
  <c r="P254" i="24"/>
  <c r="Z254" i="24"/>
  <c r="U254" i="24"/>
  <c r="L254" i="24"/>
  <c r="R238" i="24"/>
  <c r="M238" i="24"/>
  <c r="AA238" i="24"/>
  <c r="N238" i="24"/>
  <c r="AF238" i="24"/>
  <c r="W238" i="24"/>
  <c r="AG238" i="24"/>
  <c r="X238" i="24"/>
  <c r="O238" i="24"/>
  <c r="AH238" i="24"/>
  <c r="AC238" i="24"/>
  <c r="T238" i="24"/>
  <c r="K238" i="24"/>
  <c r="AD238" i="24"/>
  <c r="Y238" i="24"/>
  <c r="P238" i="24"/>
  <c r="Z238" i="24"/>
  <c r="U238" i="24"/>
  <c r="L238" i="24"/>
  <c r="V238" i="24"/>
  <c r="Q238" i="24"/>
  <c r="AE238" i="24"/>
  <c r="J217" i="24"/>
  <c r="AB217" i="24"/>
  <c r="S217" i="24"/>
  <c r="AG217" i="24"/>
  <c r="X217" i="24"/>
  <c r="O217" i="24"/>
  <c r="AD217" i="24"/>
  <c r="Y217" i="24"/>
  <c r="P217" i="24"/>
  <c r="Z217" i="24"/>
  <c r="U217" i="24"/>
  <c r="L217" i="24"/>
  <c r="V217" i="24"/>
  <c r="Q217" i="24"/>
  <c r="AE217" i="24"/>
  <c r="R217" i="24"/>
  <c r="M217" i="24"/>
  <c r="AA217" i="24"/>
  <c r="N217" i="24"/>
  <c r="AF217" i="24"/>
  <c r="W217" i="24"/>
  <c r="J201" i="24"/>
  <c r="AB201" i="24"/>
  <c r="S201" i="24"/>
  <c r="AG201" i="24"/>
  <c r="X201" i="24"/>
  <c r="O201" i="24"/>
  <c r="AD201" i="24"/>
  <c r="Y201" i="24"/>
  <c r="P201" i="24"/>
  <c r="Z201" i="24"/>
  <c r="U201" i="24"/>
  <c r="L201" i="24"/>
  <c r="V201" i="24"/>
  <c r="Q201" i="24"/>
  <c r="AE201" i="24"/>
  <c r="R201" i="24"/>
  <c r="M201" i="24"/>
  <c r="AA201" i="24"/>
  <c r="N201" i="24"/>
  <c r="AF201" i="24"/>
  <c r="W201" i="24"/>
  <c r="Z185" i="24"/>
  <c r="U185" i="24"/>
  <c r="L185" i="24"/>
  <c r="V185" i="24"/>
  <c r="Q185" i="24"/>
  <c r="AE185" i="24"/>
  <c r="N185" i="24"/>
  <c r="AF185" i="24"/>
  <c r="W185" i="24"/>
  <c r="J185" i="24"/>
  <c r="AB185" i="24"/>
  <c r="S185" i="24"/>
  <c r="AG185" i="24"/>
  <c r="X185" i="24"/>
  <c r="O185" i="24"/>
  <c r="AH185" i="24"/>
  <c r="AC185" i="24"/>
  <c r="T185" i="24"/>
  <c r="K185" i="24"/>
  <c r="AD185" i="24"/>
  <c r="Y185" i="24"/>
  <c r="P185" i="24"/>
  <c r="AH169" i="24"/>
  <c r="AC169" i="24"/>
  <c r="T169" i="24"/>
  <c r="K169" i="24"/>
  <c r="AD169" i="24"/>
  <c r="Y169" i="24"/>
  <c r="P169" i="24"/>
  <c r="V169" i="24"/>
  <c r="Q169" i="24"/>
  <c r="AE169" i="24"/>
  <c r="R169" i="24"/>
  <c r="M169" i="24"/>
  <c r="AA169" i="24"/>
  <c r="N169" i="24"/>
  <c r="AF169" i="24"/>
  <c r="W169" i="24"/>
  <c r="J169" i="24"/>
  <c r="AB169" i="24"/>
  <c r="S169" i="24"/>
  <c r="AG169" i="24"/>
  <c r="X169" i="24"/>
  <c r="O169" i="24"/>
  <c r="R139" i="24"/>
  <c r="M139" i="24"/>
  <c r="AA139" i="24"/>
  <c r="N139" i="24"/>
  <c r="AF139" i="24"/>
  <c r="W139" i="24"/>
  <c r="AG139" i="24"/>
  <c r="X139" i="24"/>
  <c r="O139" i="24"/>
  <c r="AH139" i="24"/>
  <c r="AC139" i="24"/>
  <c r="T139" i="24"/>
  <c r="K139" i="24"/>
  <c r="AD139" i="24"/>
  <c r="Y139" i="24"/>
  <c r="P139" i="24"/>
  <c r="Z139" i="24"/>
  <c r="U139" i="24"/>
  <c r="L139" i="24"/>
  <c r="V139" i="24"/>
  <c r="Q139" i="24"/>
  <c r="AE139" i="24"/>
  <c r="R123" i="24"/>
  <c r="M123" i="24"/>
  <c r="AA123" i="24"/>
  <c r="N123" i="24"/>
  <c r="AF123" i="24"/>
  <c r="W123" i="24"/>
  <c r="AG123" i="24"/>
  <c r="X123" i="24"/>
  <c r="O123" i="24"/>
  <c r="AH123" i="24"/>
  <c r="AC123" i="24"/>
  <c r="T123" i="24"/>
  <c r="K123" i="24"/>
  <c r="AD123" i="24"/>
  <c r="Y123" i="24"/>
  <c r="P123" i="24"/>
  <c r="Z123" i="24"/>
  <c r="U123" i="24"/>
  <c r="L123" i="24"/>
  <c r="V123" i="24"/>
  <c r="Q123" i="24"/>
  <c r="AE123" i="24"/>
  <c r="AG107" i="24"/>
  <c r="R107" i="24"/>
  <c r="AF107" i="24"/>
  <c r="S107" i="24"/>
  <c r="N107" i="24"/>
  <c r="AB107" i="24"/>
  <c r="K107" i="24"/>
  <c r="AC107" i="24"/>
  <c r="P107" i="24"/>
  <c r="AH107" i="24"/>
  <c r="Y107" i="24"/>
  <c r="L107" i="24"/>
  <c r="AD107" i="24"/>
  <c r="U107" i="24"/>
  <c r="AE107" i="24"/>
  <c r="Z107" i="24"/>
  <c r="Q107" i="24"/>
  <c r="AA107" i="24"/>
  <c r="V107" i="24"/>
  <c r="M107" i="24"/>
  <c r="W107" i="24"/>
  <c r="AH91" i="24"/>
  <c r="K91" i="24"/>
  <c r="AD91" i="24"/>
  <c r="AC91" i="24"/>
  <c r="U91" i="24"/>
  <c r="T91" i="24"/>
  <c r="P91" i="24"/>
  <c r="L91" i="24"/>
  <c r="AD253" i="24"/>
  <c r="P253" i="24"/>
  <c r="Z253" i="24"/>
  <c r="L253" i="24"/>
  <c r="J253" i="24"/>
  <c r="S253" i="24"/>
  <c r="Y253" i="24"/>
  <c r="U253" i="24"/>
  <c r="AF253" i="24"/>
  <c r="AB253" i="24"/>
  <c r="V237" i="24"/>
  <c r="AE237" i="24"/>
  <c r="R237" i="24"/>
  <c r="AA237" i="24"/>
  <c r="AC237" i="24"/>
  <c r="K237" i="24"/>
  <c r="Q237" i="24"/>
  <c r="M237" i="24"/>
  <c r="X237" i="24"/>
  <c r="AH237" i="24"/>
  <c r="T237" i="24"/>
  <c r="L67" i="24"/>
  <c r="J67" i="24"/>
  <c r="AD49" i="24"/>
  <c r="U49" i="24"/>
  <c r="O225" i="8"/>
  <c r="AF225" i="8"/>
  <c r="Y225" i="8"/>
  <c r="AE225" i="8"/>
  <c r="Q225" i="8"/>
  <c r="AH225" i="8"/>
  <c r="T225" i="8"/>
  <c r="Z225" i="8"/>
  <c r="R225" i="8"/>
  <c r="J225" i="8"/>
  <c r="AG225" i="8"/>
  <c r="AH209" i="8"/>
  <c r="AF209" i="8"/>
  <c r="O209" i="8"/>
  <c r="L209" i="8"/>
  <c r="Z209" i="8"/>
  <c r="J209" i="8"/>
  <c r="AG209" i="8"/>
  <c r="Y209" i="8"/>
  <c r="AE209" i="8"/>
  <c r="Q209" i="8"/>
  <c r="W209" i="8"/>
  <c r="AB209" i="8"/>
  <c r="R193" i="8"/>
  <c r="Z193" i="8"/>
  <c r="AC193" i="8"/>
  <c r="U193" i="8"/>
  <c r="W193" i="8"/>
  <c r="L193" i="8"/>
  <c r="O193" i="8"/>
  <c r="P193" i="8"/>
  <c r="AH193" i="8"/>
  <c r="J193" i="8"/>
  <c r="X193" i="8"/>
  <c r="AA177" i="8"/>
  <c r="M177" i="8"/>
  <c r="U177" i="8"/>
  <c r="X177" i="8"/>
  <c r="K177" i="8"/>
  <c r="V177" i="8"/>
  <c r="N177" i="8"/>
  <c r="L177" i="8"/>
  <c r="AC177" i="8"/>
  <c r="R161" i="8"/>
  <c r="Y161" i="8"/>
  <c r="O161" i="8"/>
  <c r="P161" i="8"/>
  <c r="AH161" i="8"/>
  <c r="J161" i="8"/>
  <c r="AG161" i="8"/>
  <c r="Q161" i="8"/>
  <c r="AE161" i="8"/>
  <c r="AF161" i="8"/>
  <c r="W161" i="8"/>
  <c r="AB161" i="8"/>
  <c r="L145" i="8"/>
  <c r="AA145" i="8"/>
  <c r="U145" i="8"/>
  <c r="S145" i="8"/>
  <c r="AH145" i="8"/>
  <c r="Z145" i="8"/>
  <c r="R145" i="8"/>
  <c r="J145" i="8"/>
  <c r="AC145" i="8"/>
  <c r="AB129" i="8"/>
  <c r="AF129" i="8"/>
  <c r="S129" i="8"/>
  <c r="L129" i="8"/>
  <c r="V129" i="8"/>
  <c r="N129" i="8"/>
  <c r="Y129" i="8"/>
  <c r="Q129" i="8"/>
  <c r="P113" i="8"/>
  <c r="T113" i="8"/>
  <c r="AD113" i="8"/>
  <c r="N113" i="8"/>
  <c r="Q113" i="8"/>
  <c r="AB113" i="8"/>
  <c r="AE113" i="8"/>
  <c r="W113" i="8"/>
  <c r="AF113" i="8"/>
  <c r="AH97" i="8"/>
  <c r="L97" i="8"/>
  <c r="X97" i="8"/>
  <c r="R97" i="8"/>
  <c r="U97" i="8"/>
  <c r="M97" i="8"/>
  <c r="AA97" i="8"/>
  <c r="K97" i="8"/>
  <c r="X81" i="8"/>
  <c r="W81" i="8"/>
  <c r="V81" i="8"/>
  <c r="M81" i="8"/>
  <c r="AD65" i="8"/>
  <c r="N65" i="8"/>
  <c r="AB65" i="8"/>
  <c r="K49" i="8"/>
  <c r="AA49" i="8"/>
  <c r="V49" i="8"/>
  <c r="U49" i="8"/>
  <c r="J218" i="24"/>
  <c r="AB218" i="24"/>
  <c r="S218" i="24"/>
  <c r="AG218" i="24"/>
  <c r="X218" i="24"/>
  <c r="O218" i="24"/>
  <c r="AD218" i="24"/>
  <c r="Y218" i="24"/>
  <c r="P218" i="24"/>
  <c r="Z218" i="24"/>
  <c r="U218" i="24"/>
  <c r="L218" i="24"/>
  <c r="V218" i="24"/>
  <c r="Q218" i="24"/>
  <c r="AE218" i="24"/>
  <c r="R218" i="24"/>
  <c r="M218" i="24"/>
  <c r="AA218" i="24"/>
  <c r="N218" i="24"/>
  <c r="AF218" i="24"/>
  <c r="W218" i="24"/>
  <c r="AD202" i="24"/>
  <c r="Y202" i="24"/>
  <c r="P202" i="24"/>
  <c r="Z202" i="24"/>
  <c r="U202" i="24"/>
  <c r="L202" i="24"/>
  <c r="R202" i="24"/>
  <c r="M202" i="24"/>
  <c r="AA202" i="24"/>
  <c r="N202" i="24"/>
  <c r="AF202" i="24"/>
  <c r="W202" i="24"/>
  <c r="J202" i="24"/>
  <c r="AB202" i="24"/>
  <c r="S202" i="24"/>
  <c r="AG202" i="24"/>
  <c r="X202" i="24"/>
  <c r="O202" i="24"/>
  <c r="AH202" i="24"/>
  <c r="AC202" i="24"/>
  <c r="T202" i="24"/>
  <c r="K202" i="24"/>
  <c r="J186" i="24"/>
  <c r="AB186" i="24"/>
  <c r="S186" i="24"/>
  <c r="AG186" i="24"/>
  <c r="X186" i="24"/>
  <c r="O186" i="24"/>
  <c r="AD186" i="24"/>
  <c r="Y186" i="24"/>
  <c r="P186" i="24"/>
  <c r="Z186" i="24"/>
  <c r="U186" i="24"/>
  <c r="L186" i="24"/>
  <c r="V186" i="24"/>
  <c r="Q186" i="24"/>
  <c r="AE186" i="24"/>
  <c r="R186" i="24"/>
  <c r="M186" i="24"/>
  <c r="AA186" i="24"/>
  <c r="N186" i="24"/>
  <c r="AF186" i="24"/>
  <c r="W186" i="24"/>
  <c r="AD170" i="24"/>
  <c r="Y170" i="24"/>
  <c r="P170" i="24"/>
  <c r="Z170" i="24"/>
  <c r="U170" i="24"/>
  <c r="L170" i="24"/>
  <c r="R170" i="24"/>
  <c r="M170" i="24"/>
  <c r="AA170" i="24"/>
  <c r="N170" i="24"/>
  <c r="AF170" i="24"/>
  <c r="W170" i="24"/>
  <c r="J170" i="24"/>
  <c r="AB170" i="24"/>
  <c r="S170" i="24"/>
  <c r="AG170" i="24"/>
  <c r="X170" i="24"/>
  <c r="O170" i="24"/>
  <c r="AH170" i="24"/>
  <c r="AC170" i="24"/>
  <c r="T170" i="24"/>
  <c r="K170" i="24"/>
  <c r="N226" i="24"/>
  <c r="M226" i="24"/>
  <c r="AF226" i="24"/>
  <c r="W226" i="24"/>
  <c r="W315" i="24"/>
  <c r="K315" i="24"/>
  <c r="AD315" i="24"/>
  <c r="R315" i="24"/>
  <c r="N315" i="24"/>
  <c r="Q466" i="8"/>
  <c r="K466" i="8"/>
  <c r="U466" i="8"/>
  <c r="O332" i="8"/>
  <c r="Y332" i="8"/>
  <c r="M332" i="8"/>
  <c r="P222" i="8"/>
  <c r="X222" i="8"/>
  <c r="AE481" i="8"/>
  <c r="W481" i="8"/>
  <c r="N481" i="8"/>
  <c r="AF481" i="8"/>
  <c r="AG481" i="8"/>
  <c r="Z280" i="8"/>
  <c r="K499" i="8"/>
  <c r="AG294" i="8"/>
  <c r="L290" i="8"/>
  <c r="Z310" i="8"/>
  <c r="R310" i="8"/>
  <c r="T257" i="8"/>
  <c r="S257" i="8"/>
  <c r="AA257" i="8"/>
  <c r="AH219" i="8"/>
  <c r="Y219" i="8"/>
  <c r="AH203" i="8"/>
  <c r="AC203" i="8"/>
  <c r="AH411" i="8"/>
  <c r="AF411" i="8"/>
  <c r="T377" i="8"/>
  <c r="AF377" i="8"/>
  <c r="AA499" i="8"/>
  <c r="AB290" i="8"/>
  <c r="W291" i="8"/>
  <c r="AE291" i="8"/>
  <c r="K291" i="8"/>
  <c r="M291" i="8"/>
  <c r="AA291" i="8"/>
  <c r="T382" i="8"/>
  <c r="AD382" i="8"/>
  <c r="AD498" i="8"/>
  <c r="L498" i="8"/>
  <c r="O456" i="8"/>
  <c r="Z456" i="8"/>
  <c r="K406" i="8"/>
  <c r="U406" i="8"/>
  <c r="AD374" i="8"/>
  <c r="O374" i="8"/>
  <c r="Z374" i="8"/>
  <c r="O452" i="8"/>
  <c r="Z452" i="8"/>
  <c r="AD404" i="8"/>
  <c r="O404" i="8"/>
  <c r="Z404" i="8"/>
  <c r="AF407" i="8"/>
  <c r="AE194" i="8"/>
  <c r="Y194" i="8"/>
  <c r="N162" i="8"/>
  <c r="AG162" i="8"/>
  <c r="AD448" i="8"/>
  <c r="O448" i="8"/>
  <c r="Z448" i="8"/>
  <c r="T402" i="8"/>
  <c r="O402" i="8"/>
  <c r="Z402" i="8"/>
  <c r="AH34" i="8"/>
  <c r="Y34" i="8"/>
  <c r="AF286" i="8"/>
  <c r="AH286" i="8"/>
  <c r="U286" i="8"/>
  <c r="AA227" i="8"/>
  <c r="Z227" i="8"/>
  <c r="M227" i="8"/>
  <c r="S211" i="8"/>
  <c r="R211" i="8"/>
  <c r="T211" i="8"/>
  <c r="W195" i="8"/>
  <c r="O195" i="8"/>
  <c r="Y195" i="8"/>
  <c r="AD179" i="8"/>
  <c r="P179" i="8"/>
  <c r="U163" i="8"/>
  <c r="R163" i="8"/>
  <c r="AA253" i="8"/>
  <c r="Z253" i="8"/>
  <c r="Z438" i="8"/>
  <c r="X438" i="8"/>
  <c r="AH326" i="8"/>
  <c r="J326" i="8"/>
  <c r="AG290" i="8"/>
  <c r="O237" i="8"/>
  <c r="M218" i="8"/>
  <c r="O218" i="8"/>
  <c r="T414" i="8"/>
  <c r="O414" i="8"/>
  <c r="Z414" i="8"/>
  <c r="X308" i="8"/>
  <c r="R308" i="8"/>
  <c r="G175" i="28"/>
  <c r="U502" i="8"/>
  <c r="P349" i="8"/>
  <c r="T280" i="8"/>
  <c r="P465" i="8"/>
  <c r="AE294" i="8"/>
  <c r="AF215" i="8"/>
  <c r="AD167" i="8"/>
  <c r="AA375" i="8"/>
  <c r="K375" i="8"/>
  <c r="AB320" i="8"/>
  <c r="V320" i="8"/>
  <c r="AG240" i="8"/>
  <c r="W240" i="8"/>
  <c r="AF37" i="24"/>
  <c r="W37" i="24"/>
  <c r="R37" i="24"/>
  <c r="M37" i="24"/>
  <c r="AA21" i="24"/>
  <c r="V21" i="24"/>
  <c r="Q21" i="24"/>
  <c r="AG453" i="8"/>
  <c r="AB453" i="8"/>
  <c r="W348" i="8"/>
  <c r="AF348" i="8"/>
  <c r="V348" i="8"/>
  <c r="AA348" i="8"/>
  <c r="AB348" i="8"/>
  <c r="AF75" i="24"/>
  <c r="N75" i="24"/>
  <c r="Y51" i="24"/>
  <c r="Y21" i="24"/>
  <c r="AH21" i="24"/>
  <c r="T21" i="24"/>
  <c r="AG502" i="8"/>
  <c r="AB465" i="8"/>
  <c r="AB388" i="8"/>
  <c r="AB349" i="8"/>
  <c r="Y457" i="8"/>
  <c r="Y415" i="8"/>
  <c r="Q320" i="8"/>
  <c r="K258" i="8"/>
  <c r="U388" i="8"/>
  <c r="X375" i="8"/>
  <c r="U349" i="8"/>
  <c r="K348" i="8"/>
  <c r="V457" i="8"/>
  <c r="V442" i="8"/>
  <c r="J258" i="8"/>
  <c r="AA378" i="8"/>
  <c r="AF280" i="8"/>
  <c r="U465" i="8"/>
  <c r="AH459" i="8"/>
  <c r="R407" i="8"/>
  <c r="AB294" i="8"/>
  <c r="L215" i="8"/>
  <c r="W119" i="8"/>
  <c r="AB59" i="24"/>
  <c r="S59" i="24"/>
  <c r="N59" i="24"/>
  <c r="R270" i="8"/>
  <c r="S270" i="8"/>
  <c r="AB270" i="8"/>
  <c r="AE270" i="8"/>
  <c r="X270" i="8"/>
  <c r="W270" i="8"/>
  <c r="S223" i="8"/>
  <c r="Y223" i="8"/>
  <c r="K223" i="8"/>
  <c r="AB223" i="8"/>
  <c r="AH223" i="8"/>
  <c r="P223" i="8"/>
  <c r="AD207" i="8"/>
  <c r="L207" i="8"/>
  <c r="AA207" i="8"/>
  <c r="Y207" i="8"/>
  <c r="AH207" i="8"/>
  <c r="AF207" i="8"/>
  <c r="R207" i="8"/>
  <c r="N207" i="8"/>
  <c r="AH191" i="8"/>
  <c r="M191" i="8"/>
  <c r="AA191" i="8"/>
  <c r="U191" i="8"/>
  <c r="V191" i="8"/>
  <c r="AG191" i="8"/>
  <c r="Q191" i="8"/>
  <c r="W191" i="8"/>
  <c r="AF191" i="8"/>
  <c r="W175" i="8"/>
  <c r="Y175" i="8"/>
  <c r="AB175" i="8"/>
  <c r="R175" i="8"/>
  <c r="AE175" i="8"/>
  <c r="U175" i="8"/>
  <c r="AA175" i="8"/>
  <c r="X175" i="8"/>
  <c r="K175" i="8"/>
  <c r="P175" i="8"/>
  <c r="AF159" i="8"/>
  <c r="Q159" i="8"/>
  <c r="W159" i="8"/>
  <c r="Y159" i="8"/>
  <c r="O159" i="8"/>
  <c r="T159" i="8"/>
  <c r="N159" i="8"/>
  <c r="J159" i="8"/>
  <c r="X159" i="8"/>
  <c r="J143" i="8"/>
  <c r="Y143" i="8"/>
  <c r="AD143" i="8"/>
  <c r="U143" i="8"/>
  <c r="AA143" i="8"/>
  <c r="Q143" i="8"/>
  <c r="W143" i="8"/>
  <c r="AE127" i="8"/>
  <c r="AG127" i="8"/>
  <c r="Z127" i="8"/>
  <c r="U127" i="8"/>
  <c r="K127" i="8"/>
  <c r="AF127" i="8"/>
  <c r="T127" i="8"/>
  <c r="J111" i="8"/>
  <c r="AB111" i="8"/>
  <c r="Z111" i="8"/>
  <c r="AE111" i="8"/>
  <c r="M111" i="8"/>
  <c r="S111" i="8"/>
  <c r="O111" i="8"/>
  <c r="N95" i="8"/>
  <c r="O95" i="8"/>
  <c r="U95" i="8"/>
  <c r="P95" i="8"/>
  <c r="AH95" i="8"/>
  <c r="R95" i="8"/>
  <c r="AF79" i="8"/>
  <c r="Q79" i="8"/>
  <c r="T79" i="8"/>
  <c r="X79" i="8"/>
  <c r="AG79" i="8"/>
  <c r="M79" i="8"/>
  <c r="M63" i="8"/>
  <c r="AC63" i="8"/>
  <c r="T63" i="8"/>
  <c r="L63" i="8"/>
  <c r="AD63" i="8"/>
  <c r="V63" i="8"/>
  <c r="W47" i="8"/>
  <c r="X47" i="8"/>
  <c r="Z47" i="8"/>
  <c r="S347" i="8"/>
  <c r="AH347" i="8"/>
  <c r="AB347" i="8"/>
  <c r="Y230" i="8"/>
  <c r="V230" i="8"/>
  <c r="Q230" i="8"/>
  <c r="N230" i="8"/>
  <c r="R214" i="8"/>
  <c r="Y214" i="8"/>
  <c r="M500" i="8"/>
  <c r="W500" i="8"/>
  <c r="M75" i="24"/>
  <c r="R75" i="24"/>
  <c r="AC51" i="24"/>
  <c r="W43" i="24"/>
  <c r="Q388" i="8"/>
  <c r="AB375" i="8"/>
  <c r="Q349" i="8"/>
  <c r="K240" i="8"/>
  <c r="AF388" i="8"/>
  <c r="P375" i="8"/>
  <c r="K349" i="8"/>
  <c r="S348" i="8"/>
  <c r="AE378" i="8"/>
  <c r="Z465" i="8"/>
  <c r="J459" i="8"/>
  <c r="S442" i="8"/>
  <c r="AH407" i="8"/>
  <c r="N215" i="8"/>
  <c r="T199" i="8"/>
  <c r="Q75" i="24"/>
  <c r="V75" i="24"/>
  <c r="Z51" i="24"/>
  <c r="S502" i="8"/>
  <c r="Q459" i="8"/>
  <c r="AB407" i="8"/>
  <c r="Y378" i="8"/>
  <c r="M388" i="8"/>
  <c r="O349" i="8"/>
  <c r="W320" i="8"/>
  <c r="AF240" i="8"/>
  <c r="R468" i="8"/>
  <c r="O465" i="8"/>
  <c r="AF459" i="8"/>
  <c r="J407" i="8"/>
  <c r="V199" i="8"/>
  <c r="L135" i="8"/>
  <c r="AE55" i="8"/>
  <c r="L75" i="24"/>
  <c r="U75" i="24"/>
  <c r="Z75" i="24"/>
  <c r="AH51" i="24"/>
  <c r="AF502" i="8"/>
  <c r="AB338" i="8"/>
  <c r="Y453" i="8"/>
  <c r="N349" i="8"/>
  <c r="V468" i="8"/>
  <c r="M384" i="8"/>
  <c r="O459" i="8"/>
  <c r="K353" i="8"/>
  <c r="V353" i="8"/>
  <c r="AD494" i="8"/>
  <c r="Q494" i="8"/>
  <c r="AG494" i="8"/>
  <c r="S494" i="8"/>
  <c r="AF494" i="8"/>
  <c r="AC494" i="8"/>
  <c r="O494" i="8"/>
  <c r="P439" i="8"/>
  <c r="Y439" i="8"/>
  <c r="V397" i="8"/>
  <c r="Q397" i="8"/>
  <c r="AB45" i="24"/>
  <c r="S45" i="24"/>
  <c r="N45" i="24"/>
  <c r="AA29" i="24"/>
  <c r="V29" i="24"/>
  <c r="Q29" i="24"/>
  <c r="AE13" i="24"/>
  <c r="Z13" i="24"/>
  <c r="U13" i="24"/>
  <c r="AA13" i="24"/>
  <c r="W390" i="8"/>
  <c r="Y390" i="8"/>
  <c r="J390" i="8"/>
  <c r="AE433" i="8"/>
  <c r="AG433" i="8"/>
  <c r="Y433" i="8"/>
  <c r="AC440" i="8"/>
  <c r="Q440" i="8"/>
  <c r="V440" i="8"/>
  <c r="S340" i="8"/>
  <c r="Y340" i="8"/>
  <c r="AB340" i="8"/>
  <c r="Q502" i="8"/>
  <c r="AC502" i="8"/>
  <c r="O502" i="8"/>
  <c r="Y502" i="8"/>
  <c r="K502" i="8"/>
  <c r="P502" i="8"/>
  <c r="P294" i="8"/>
  <c r="J294" i="8"/>
  <c r="T294" i="8"/>
  <c r="N294" i="8"/>
  <c r="X241" i="8"/>
  <c r="AG241" i="8"/>
  <c r="AB215" i="8"/>
  <c r="AD215" i="8"/>
  <c r="R199" i="8"/>
  <c r="M199" i="8"/>
  <c r="X199" i="8"/>
  <c r="K199" i="8"/>
  <c r="AA183" i="8"/>
  <c r="N183" i="8"/>
  <c r="AG183" i="8"/>
  <c r="R167" i="8"/>
  <c r="M167" i="8"/>
  <c r="U167" i="8"/>
  <c r="O167" i="8"/>
  <c r="V151" i="8"/>
  <c r="L151" i="8"/>
  <c r="X151" i="8"/>
  <c r="K151" i="8"/>
  <c r="AD151" i="8"/>
  <c r="R135" i="8"/>
  <c r="AH135" i="8"/>
  <c r="T119" i="8"/>
  <c r="Y119" i="8"/>
  <c r="AG119" i="8"/>
  <c r="M119" i="8"/>
  <c r="V103" i="8"/>
  <c r="S103" i="8"/>
  <c r="K103" i="8"/>
  <c r="L103" i="8"/>
  <c r="V87" i="8"/>
  <c r="AF87" i="8"/>
  <c r="X87" i="8"/>
  <c r="K71" i="8"/>
  <c r="O71" i="8"/>
  <c r="Q71" i="8"/>
  <c r="AG39" i="8"/>
  <c r="Z39" i="8"/>
  <c r="T39" i="8"/>
  <c r="V313" i="8"/>
  <c r="AB313" i="8"/>
  <c r="AE465" i="8"/>
  <c r="S465" i="8"/>
  <c r="V465" i="8"/>
  <c r="X465" i="8"/>
  <c r="M465" i="8"/>
  <c r="N465" i="8"/>
  <c r="W407" i="8"/>
  <c r="S407" i="8"/>
  <c r="M407" i="8"/>
  <c r="AE407" i="8"/>
  <c r="L349" i="8"/>
  <c r="AF349" i="8"/>
  <c r="AE349" i="8"/>
  <c r="AC349" i="8"/>
  <c r="Y349" i="8"/>
  <c r="AA349" i="8"/>
  <c r="X349" i="8"/>
  <c r="X280" i="8"/>
  <c r="R280" i="8"/>
  <c r="O280" i="8"/>
  <c r="U468" i="8"/>
  <c r="Q468" i="8"/>
  <c r="AA396" i="8"/>
  <c r="R396" i="8"/>
  <c r="O396" i="8"/>
  <c r="U256" i="8"/>
  <c r="O256" i="8"/>
  <c r="AF256" i="8"/>
  <c r="AH256" i="8"/>
  <c r="T256" i="8"/>
  <c r="Q256" i="8"/>
  <c r="M27" i="24"/>
  <c r="AH27" i="24"/>
  <c r="W11" i="24"/>
  <c r="AH11" i="24"/>
  <c r="M11" i="24"/>
  <c r="AD388" i="8"/>
  <c r="AC388" i="8"/>
  <c r="S388" i="8"/>
  <c r="J388" i="8"/>
  <c r="V388" i="8"/>
  <c r="K388" i="8"/>
  <c r="L436" i="8"/>
  <c r="T436" i="8"/>
  <c r="Y399" i="24"/>
  <c r="U399" i="24"/>
  <c r="S77" i="24"/>
  <c r="W77" i="24"/>
  <c r="O378" i="8"/>
  <c r="K378" i="8"/>
  <c r="V378" i="8"/>
  <c r="M378" i="8"/>
  <c r="Z378" i="8"/>
  <c r="N378" i="8"/>
  <c r="W459" i="8"/>
  <c r="AD459" i="8"/>
  <c r="U459" i="8"/>
  <c r="N459" i="8"/>
  <c r="AE459" i="8"/>
  <c r="S459" i="8"/>
  <c r="T75" i="24"/>
  <c r="AC75" i="24"/>
  <c r="L51" i="24"/>
  <c r="AE502" i="8"/>
  <c r="K280" i="8"/>
  <c r="Y465" i="8"/>
  <c r="N407" i="8"/>
  <c r="Y388" i="8"/>
  <c r="AG280" i="8"/>
  <c r="W388" i="8"/>
  <c r="R349" i="8"/>
  <c r="U348" i="8"/>
  <c r="L465" i="8"/>
  <c r="V407" i="8"/>
  <c r="U396" i="8"/>
  <c r="X378" i="8"/>
  <c r="AH280" i="8"/>
  <c r="W453" i="8"/>
  <c r="O407" i="8"/>
  <c r="S338" i="8"/>
  <c r="Y294" i="8"/>
  <c r="AB241" i="8"/>
  <c r="M151" i="8"/>
  <c r="AG71" i="8"/>
  <c r="AA39" i="8"/>
  <c r="K503" i="8"/>
  <c r="AC503" i="8"/>
  <c r="J503" i="8"/>
  <c r="U503" i="8"/>
  <c r="AD503" i="8"/>
  <c r="M502" i="8"/>
  <c r="AB415" i="8"/>
  <c r="AB378" i="8"/>
  <c r="M256" i="8"/>
  <c r="AH240" i="8"/>
  <c r="Y280" i="8"/>
  <c r="AA388" i="8"/>
  <c r="M376" i="8"/>
  <c r="J349" i="8"/>
  <c r="R348" i="8"/>
  <c r="P256" i="8"/>
  <c r="V459" i="8"/>
  <c r="AE240" i="8"/>
  <c r="K396" i="8"/>
  <c r="AH378" i="8"/>
  <c r="P280" i="8"/>
  <c r="AC465" i="8"/>
  <c r="M459" i="8"/>
  <c r="S294" i="8"/>
  <c r="P167" i="8"/>
  <c r="Q151" i="8"/>
  <c r="T103" i="8"/>
  <c r="AE71" i="8"/>
  <c r="T371" i="8"/>
  <c r="V371" i="8"/>
  <c r="K371" i="8"/>
  <c r="X371" i="8"/>
  <c r="Y371" i="8"/>
  <c r="Q371" i="8"/>
  <c r="T405" i="8"/>
  <c r="O405" i="8"/>
  <c r="P267" i="8"/>
  <c r="S267" i="8"/>
  <c r="X267" i="8"/>
  <c r="AE267" i="8"/>
  <c r="O379" i="8"/>
  <c r="T379" i="8"/>
  <c r="W379" i="8"/>
  <c r="Y379" i="8"/>
  <c r="Q379" i="8"/>
  <c r="AA286" i="8"/>
  <c r="R286" i="8"/>
  <c r="AB286" i="8"/>
  <c r="Q227" i="8"/>
  <c r="N227" i="8"/>
  <c r="W227" i="8"/>
  <c r="AB211" i="8"/>
  <c r="AF211" i="8"/>
  <c r="O211" i="8"/>
  <c r="AB195" i="8"/>
  <c r="AF195" i="8"/>
  <c r="S195" i="8"/>
  <c r="V179" i="8"/>
  <c r="M163" i="8"/>
  <c r="R131" i="8"/>
  <c r="AD186" i="8"/>
  <c r="AF257" i="8"/>
  <c r="U257" i="8"/>
  <c r="AH257" i="8"/>
  <c r="K257" i="8"/>
  <c r="W219" i="8"/>
  <c r="R219" i="8"/>
  <c r="Q219" i="8"/>
  <c r="AE203" i="8"/>
  <c r="K203" i="8"/>
  <c r="AB203" i="8"/>
  <c r="X203" i="8"/>
  <c r="AA187" i="8"/>
  <c r="J187" i="8"/>
  <c r="M187" i="8"/>
  <c r="AH187" i="8"/>
  <c r="AC187" i="8"/>
  <c r="AB171" i="8"/>
  <c r="K171" i="8"/>
  <c r="AF171" i="8"/>
  <c r="J155" i="8"/>
  <c r="AA155" i="8"/>
  <c r="X139" i="8"/>
  <c r="R139" i="8"/>
  <c r="Y139" i="8"/>
  <c r="K123" i="8"/>
  <c r="L123" i="8"/>
  <c r="AB107" i="8"/>
  <c r="X107" i="8"/>
  <c r="S75" i="8"/>
  <c r="AC75" i="8"/>
  <c r="X59" i="8"/>
  <c r="J59" i="8"/>
  <c r="AC289" i="8"/>
  <c r="Z289" i="8"/>
  <c r="AB289" i="8"/>
  <c r="R474" i="8"/>
  <c r="Y474" i="8"/>
  <c r="AA339" i="8"/>
  <c r="V339" i="8"/>
  <c r="AF282" i="8"/>
  <c r="M282" i="8"/>
  <c r="X226" i="8"/>
  <c r="AG226" i="8"/>
  <c r="AA146" i="8"/>
  <c r="M146" i="8"/>
  <c r="AH146" i="8"/>
  <c r="AH114" i="8"/>
  <c r="M114" i="8"/>
  <c r="Y63" i="24"/>
  <c r="AD63" i="24"/>
  <c r="U61" i="24"/>
  <c r="K61" i="24"/>
  <c r="AG315" i="8"/>
  <c r="S380" i="8"/>
  <c r="Z371" i="8"/>
  <c r="P355" i="8"/>
  <c r="N324" i="8"/>
  <c r="O497" i="8"/>
  <c r="Q495" i="8"/>
  <c r="J479" i="8"/>
  <c r="AG429" i="8"/>
  <c r="R315" i="8"/>
  <c r="N264" i="8"/>
  <c r="AA474" i="8"/>
  <c r="M405" i="8"/>
  <c r="AH339" i="8"/>
  <c r="X310" i="8"/>
  <c r="M286" i="8"/>
  <c r="V286" i="8"/>
  <c r="V257" i="8"/>
  <c r="AE257" i="8"/>
  <c r="U227" i="8"/>
  <c r="R227" i="8"/>
  <c r="U219" i="8"/>
  <c r="Z219" i="8"/>
  <c r="M211" i="8"/>
  <c r="J211" i="8"/>
  <c r="Q203" i="8"/>
  <c r="R203" i="8"/>
  <c r="AA203" i="8"/>
  <c r="L195" i="8"/>
  <c r="J195" i="8"/>
  <c r="X187" i="8"/>
  <c r="AF187" i="8"/>
  <c r="S171" i="8"/>
  <c r="AG155" i="8"/>
  <c r="AF147" i="8"/>
  <c r="AH139" i="8"/>
  <c r="Z83" i="8"/>
  <c r="W289" i="8"/>
  <c r="X282" i="8"/>
  <c r="S162" i="8"/>
  <c r="X317" i="8"/>
  <c r="R317" i="8"/>
  <c r="K317" i="8"/>
  <c r="L317" i="8"/>
  <c r="U317" i="8"/>
  <c r="Q317" i="8"/>
  <c r="AG358" i="8"/>
  <c r="AC358" i="8"/>
  <c r="J358" i="8"/>
  <c r="N358" i="8"/>
  <c r="AA426" i="8"/>
  <c r="R426" i="8"/>
  <c r="AB426" i="8"/>
  <c r="T326" i="8"/>
  <c r="O326" i="8"/>
  <c r="Z326" i="8"/>
  <c r="N326" i="8"/>
  <c r="L286" i="8"/>
  <c r="AE286" i="8"/>
  <c r="K286" i="8"/>
  <c r="AD227" i="8"/>
  <c r="L227" i="8"/>
  <c r="AB227" i="8"/>
  <c r="AA211" i="8"/>
  <c r="V211" i="8"/>
  <c r="AC211" i="8"/>
  <c r="AE195" i="8"/>
  <c r="Z195" i="8"/>
  <c r="AC195" i="8"/>
  <c r="T195" i="8"/>
  <c r="AA195" i="8"/>
  <c r="R195" i="8"/>
  <c r="Q195" i="8"/>
  <c r="Y179" i="8"/>
  <c r="AA179" i="8"/>
  <c r="AB179" i="8"/>
  <c r="AA163" i="8"/>
  <c r="AC163" i="8"/>
  <c r="K163" i="8"/>
  <c r="AB163" i="8"/>
  <c r="Y131" i="8"/>
  <c r="T131" i="8"/>
  <c r="X115" i="8"/>
  <c r="Y115" i="8"/>
  <c r="Y99" i="8"/>
  <c r="S99" i="8"/>
  <c r="S202" i="8"/>
  <c r="M202" i="8"/>
  <c r="K186" i="8"/>
  <c r="Y186" i="8"/>
  <c r="O170" i="8"/>
  <c r="AH170" i="8"/>
  <c r="V351" i="8"/>
  <c r="S351" i="8"/>
  <c r="AB497" i="8"/>
  <c r="Q497" i="8"/>
  <c r="AD497" i="8"/>
  <c r="P497" i="8"/>
  <c r="T411" i="8"/>
  <c r="R411" i="8"/>
  <c r="N411" i="8"/>
  <c r="AB411" i="8"/>
  <c r="J279" i="8"/>
  <c r="Q279" i="8"/>
  <c r="AA447" i="8"/>
  <c r="V447" i="8"/>
  <c r="R498" i="8"/>
  <c r="Z498" i="8"/>
  <c r="Z490" i="8"/>
  <c r="V490" i="8"/>
  <c r="L285" i="8"/>
  <c r="AC285" i="8"/>
  <c r="AB34" i="8"/>
  <c r="AA34" i="8"/>
  <c r="V34" i="8"/>
  <c r="Q34" i="8"/>
  <c r="X362" i="8"/>
  <c r="AE362" i="8"/>
  <c r="S285" i="8"/>
  <c r="AC66" i="24"/>
  <c r="AD177" i="8"/>
  <c r="AB177" i="8"/>
  <c r="T145" i="8"/>
  <c r="M145" i="8"/>
  <c r="AF81" i="8"/>
  <c r="AC81" i="8"/>
  <c r="L49" i="8"/>
  <c r="X49" i="8"/>
  <c r="W307" i="8"/>
  <c r="AB498" i="8"/>
  <c r="AC162" i="24"/>
  <c r="W162" i="24"/>
  <c r="S66" i="24"/>
  <c r="AF66" i="24"/>
  <c r="K66" i="24"/>
  <c r="M308" i="8"/>
  <c r="U308" i="8"/>
  <c r="P242" i="8"/>
  <c r="S242" i="8"/>
  <c r="Q470" i="8"/>
  <c r="K18" i="28"/>
  <c r="H18" i="28"/>
  <c r="G18" i="28"/>
  <c r="H84" i="28"/>
  <c r="K84" i="28"/>
  <c r="G84" i="28"/>
  <c r="AE438" i="8"/>
  <c r="U438" i="8"/>
  <c r="N438" i="8"/>
  <c r="AA438" i="8"/>
  <c r="J438" i="8"/>
  <c r="Y438" i="8"/>
  <c r="S438" i="8"/>
  <c r="L438" i="8"/>
  <c r="O438" i="8"/>
  <c r="V438" i="8"/>
  <c r="AC438" i="8"/>
  <c r="R438" i="8"/>
  <c r="AE367" i="8"/>
  <c r="U367" i="8"/>
  <c r="P367" i="8"/>
  <c r="L367" i="8"/>
  <c r="AC367" i="8"/>
  <c r="AG367" i="8"/>
  <c r="X367" i="8"/>
  <c r="Q367" i="8"/>
  <c r="AA367" i="8"/>
  <c r="M367" i="8"/>
  <c r="AB367" i="8"/>
  <c r="O367" i="8"/>
  <c r="P316" i="8"/>
  <c r="Z316" i="8"/>
  <c r="O316" i="8"/>
  <c r="Q316" i="8"/>
  <c r="K316" i="8"/>
  <c r="N316" i="8"/>
  <c r="AE316" i="8"/>
  <c r="Y316" i="8"/>
  <c r="S316" i="8"/>
  <c r="J316" i="8"/>
  <c r="AF316" i="8"/>
  <c r="X316" i="8"/>
  <c r="AH316" i="8"/>
  <c r="P237" i="8"/>
  <c r="Y237" i="8"/>
  <c r="AG237" i="8"/>
  <c r="Q237" i="8"/>
  <c r="AF237" i="8"/>
  <c r="R237" i="8"/>
  <c r="AB237" i="8"/>
  <c r="M237" i="8"/>
  <c r="Z237" i="8"/>
  <c r="X430" i="8"/>
  <c r="AG430" i="8"/>
  <c r="Q430" i="8"/>
  <c r="AG337" i="8"/>
  <c r="Z337" i="8"/>
  <c r="Y337" i="8"/>
  <c r="J337" i="8"/>
  <c r="Q337" i="8"/>
  <c r="R337" i="8"/>
  <c r="L337" i="8"/>
  <c r="M337" i="8"/>
  <c r="V337" i="8"/>
  <c r="W337" i="8"/>
  <c r="O292" i="8"/>
  <c r="K292" i="8"/>
  <c r="S292" i="8"/>
  <c r="Y292" i="8"/>
  <c r="AA292" i="8"/>
  <c r="AG292" i="8"/>
  <c r="J246" i="8"/>
  <c r="AH246" i="8"/>
  <c r="V246" i="8"/>
  <c r="U246" i="8"/>
  <c r="T246" i="8"/>
  <c r="AF35" i="24"/>
  <c r="AC35" i="24"/>
  <c r="P19" i="24"/>
  <c r="AC19" i="24"/>
  <c r="S422" i="8"/>
  <c r="AA422" i="8"/>
  <c r="N422" i="8"/>
  <c r="K422" i="8"/>
  <c r="L422" i="8"/>
  <c r="Y422" i="8"/>
  <c r="R422" i="8"/>
  <c r="AF422" i="8"/>
  <c r="X260" i="8"/>
  <c r="M260" i="8"/>
  <c r="W260" i="8"/>
  <c r="K260" i="8"/>
  <c r="AC260" i="8"/>
  <c r="P260" i="8"/>
  <c r="V260" i="8"/>
  <c r="AH260" i="8"/>
  <c r="J260" i="8"/>
  <c r="AG260" i="8"/>
  <c r="R471" i="8"/>
  <c r="AG471" i="8"/>
  <c r="AB491" i="8"/>
  <c r="AA491" i="8"/>
  <c r="K491" i="8"/>
  <c r="X491" i="8"/>
  <c r="J491" i="8"/>
  <c r="W346" i="8"/>
  <c r="M346" i="8"/>
  <c r="H171" i="28"/>
  <c r="K171" i="28"/>
  <c r="G171" i="28"/>
  <c r="L237" i="8"/>
  <c r="O336" i="8"/>
  <c r="Q336" i="8"/>
  <c r="X336" i="8"/>
  <c r="L336" i="8"/>
  <c r="AC488" i="8"/>
  <c r="AG488" i="8"/>
  <c r="Y488" i="8"/>
  <c r="Q488" i="8"/>
  <c r="K276" i="8"/>
  <c r="AH276" i="8"/>
  <c r="W488" i="8"/>
  <c r="S367" i="8"/>
  <c r="AD316" i="8"/>
  <c r="V91" i="24"/>
  <c r="Q91" i="24"/>
  <c r="AE91" i="24"/>
  <c r="R91" i="24"/>
  <c r="M91" i="24"/>
  <c r="AA91" i="24"/>
  <c r="N91" i="24"/>
  <c r="AF91" i="24"/>
  <c r="W91" i="24"/>
  <c r="J91" i="24"/>
  <c r="AB91" i="24"/>
  <c r="S91" i="24"/>
  <c r="AG91" i="24"/>
  <c r="X91" i="24"/>
  <c r="O91" i="24"/>
  <c r="W65" i="24"/>
  <c r="J65" i="24"/>
  <c r="S65" i="24"/>
  <c r="AC65" i="24"/>
  <c r="AF65" i="24"/>
  <c r="O65" i="24"/>
  <c r="Y65" i="24"/>
  <c r="AB65" i="24"/>
  <c r="AH65" i="24"/>
  <c r="U65" i="24"/>
  <c r="X65" i="24"/>
  <c r="AD65" i="24"/>
  <c r="M65" i="24"/>
  <c r="T55" i="24"/>
  <c r="K55" i="24"/>
  <c r="AG55" i="24"/>
  <c r="P55" i="24"/>
  <c r="AH55" i="24"/>
  <c r="AC55" i="24"/>
  <c r="L55" i="24"/>
  <c r="AD55" i="24"/>
  <c r="Y55" i="24"/>
  <c r="AE55" i="24"/>
  <c r="Z55" i="24"/>
  <c r="U55" i="24"/>
  <c r="AA55" i="24"/>
  <c r="V55" i="24"/>
  <c r="Q55" i="24"/>
  <c r="AB302" i="8"/>
  <c r="U302" i="8"/>
  <c r="T302" i="8"/>
  <c r="Q302" i="8"/>
  <c r="L302" i="8"/>
  <c r="S302" i="8"/>
  <c r="AD302" i="8"/>
  <c r="Y302" i="8"/>
  <c r="V302" i="8"/>
  <c r="AE302" i="8"/>
  <c r="Z249" i="8"/>
  <c r="AA249" i="8"/>
  <c r="O249" i="8"/>
  <c r="AD249" i="8"/>
  <c r="S249" i="8"/>
  <c r="Q249" i="8"/>
  <c r="T249" i="8"/>
  <c r="R249" i="8"/>
  <c r="S217" i="8"/>
  <c r="Q217" i="8"/>
  <c r="K217" i="8"/>
  <c r="AF217" i="8"/>
  <c r="AD217" i="8"/>
  <c r="L217" i="8"/>
  <c r="V217" i="8"/>
  <c r="N217" i="8"/>
  <c r="AG217" i="8"/>
  <c r="AA201" i="8"/>
  <c r="Y201" i="8"/>
  <c r="S201" i="8"/>
  <c r="Q201" i="8"/>
  <c r="K201" i="8"/>
  <c r="P201" i="8"/>
  <c r="AD201" i="8"/>
  <c r="X201" i="8"/>
  <c r="V201" i="8"/>
  <c r="AB201" i="8"/>
  <c r="AD185" i="8"/>
  <c r="L185" i="8"/>
  <c r="V185" i="8"/>
  <c r="N185" i="8"/>
  <c r="AB185" i="8"/>
  <c r="AG185" i="8"/>
  <c r="S185" i="8"/>
  <c r="Q185" i="8"/>
  <c r="AC169" i="8"/>
  <c r="AA169" i="8"/>
  <c r="U169" i="8"/>
  <c r="S169" i="8"/>
  <c r="M169" i="8"/>
  <c r="K169" i="8"/>
  <c r="T169" i="8"/>
  <c r="AD169" i="8"/>
  <c r="AB169" i="8"/>
  <c r="N169" i="8"/>
  <c r="AA153" i="8"/>
  <c r="AG153" i="8"/>
  <c r="S153" i="8"/>
  <c r="Y153" i="8"/>
  <c r="K153" i="8"/>
  <c r="Q153" i="8"/>
  <c r="AH153" i="8"/>
  <c r="AB153" i="8"/>
  <c r="Z153" i="8"/>
  <c r="J153" i="8"/>
  <c r="X137" i="8"/>
  <c r="AH137" i="8"/>
  <c r="R137" i="8"/>
  <c r="J137" i="8"/>
  <c r="AG137" i="8"/>
  <c r="AA137" i="8"/>
  <c r="AB137" i="8"/>
  <c r="Y121" i="8"/>
  <c r="AE121" i="8"/>
  <c r="Q121" i="8"/>
  <c r="O121" i="8"/>
  <c r="AB121" i="8"/>
  <c r="AF121" i="8"/>
  <c r="L121" i="8"/>
  <c r="N121" i="8"/>
  <c r="K105" i="8"/>
  <c r="L105" i="8"/>
  <c r="V105" i="8"/>
  <c r="N105" i="8"/>
  <c r="AB105" i="8"/>
  <c r="Q105" i="8"/>
  <c r="J89" i="8"/>
  <c r="Y89" i="8"/>
  <c r="AB89" i="8"/>
  <c r="X89" i="8"/>
  <c r="V73" i="8"/>
  <c r="AE73" i="8"/>
  <c r="O73" i="8"/>
  <c r="P73" i="8"/>
  <c r="AF73" i="8"/>
  <c r="AC73" i="8"/>
  <c r="V57" i="8"/>
  <c r="Y57" i="8"/>
  <c r="X57" i="8"/>
  <c r="AE57" i="8"/>
  <c r="P57" i="8"/>
  <c r="AF41" i="8"/>
  <c r="Z41" i="8"/>
  <c r="M41" i="8"/>
  <c r="AA36" i="8"/>
  <c r="R36" i="8"/>
  <c r="P36" i="8"/>
  <c r="Y399" i="8"/>
  <c r="K399" i="8"/>
  <c r="K214" i="28"/>
  <c r="G214" i="28"/>
  <c r="G4" i="28"/>
  <c r="H4" i="28"/>
  <c r="M96" i="24"/>
  <c r="AE488" i="8"/>
  <c r="N367" i="8"/>
  <c r="AF337" i="8"/>
  <c r="T316" i="8"/>
  <c r="N302" i="8"/>
  <c r="L249" i="8"/>
  <c r="N201" i="8"/>
  <c r="AF185" i="8"/>
  <c r="V121" i="8"/>
  <c r="J41" i="8"/>
  <c r="L462" i="8"/>
  <c r="Y462" i="8"/>
  <c r="U328" i="8"/>
  <c r="K328" i="8"/>
  <c r="L328" i="8"/>
  <c r="AF158" i="24"/>
  <c r="AC96" i="24"/>
  <c r="AB346" i="8"/>
  <c r="M246" i="8"/>
  <c r="AB249" i="8"/>
  <c r="Y185" i="8"/>
  <c r="X153" i="8"/>
  <c r="J87" i="24"/>
  <c r="AB87" i="24"/>
  <c r="S87" i="24"/>
  <c r="AG87" i="24"/>
  <c r="X87" i="24"/>
  <c r="O87" i="24"/>
  <c r="AH87" i="24"/>
  <c r="AC87" i="24"/>
  <c r="T87" i="24"/>
  <c r="K87" i="24"/>
  <c r="AD87" i="24"/>
  <c r="Y87" i="24"/>
  <c r="P87" i="24"/>
  <c r="Z87" i="24"/>
  <c r="U87" i="24"/>
  <c r="L87" i="24"/>
  <c r="AA51" i="24"/>
  <c r="V51" i="24"/>
  <c r="Q51" i="24"/>
  <c r="AF51" i="24"/>
  <c r="W51" i="24"/>
  <c r="R51" i="24"/>
  <c r="M51" i="24"/>
  <c r="AB51" i="24"/>
  <c r="S51" i="24"/>
  <c r="N51" i="24"/>
  <c r="X51" i="24"/>
  <c r="O51" i="24"/>
  <c r="J51" i="24"/>
  <c r="T51" i="24"/>
  <c r="K51" i="24"/>
  <c r="AG51" i="24"/>
  <c r="AC501" i="8"/>
  <c r="Q501" i="8"/>
  <c r="L501" i="8"/>
  <c r="AD501" i="8"/>
  <c r="AF273" i="8"/>
  <c r="AD273" i="8"/>
  <c r="N273" i="8"/>
  <c r="AA273" i="8"/>
  <c r="AE273" i="8"/>
  <c r="X158" i="24"/>
  <c r="K128" i="24"/>
  <c r="AE80" i="24"/>
  <c r="O107" i="24"/>
  <c r="X107" i="24"/>
  <c r="Y91" i="24"/>
  <c r="AE65" i="24"/>
  <c r="J55" i="24"/>
  <c r="AF55" i="24"/>
  <c r="AB438" i="8"/>
  <c r="AB422" i="8"/>
  <c r="AA260" i="8"/>
  <c r="AE430" i="8"/>
  <c r="Y217" i="8"/>
  <c r="K185" i="8"/>
  <c r="X169" i="8"/>
  <c r="R153" i="8"/>
  <c r="Q137" i="8"/>
  <c r="T158" i="24"/>
  <c r="M128" i="24"/>
  <c r="V80" i="24"/>
  <c r="Q422" i="8"/>
  <c r="AB217" i="8"/>
  <c r="AA185" i="8"/>
  <c r="V169" i="8"/>
  <c r="K137" i="8"/>
  <c r="AF105" i="8"/>
  <c r="Z89" i="8"/>
  <c r="J476" i="8"/>
  <c r="K463" i="8"/>
  <c r="AA294" i="8"/>
  <c r="V294" i="8"/>
  <c r="K241" i="8"/>
  <c r="J241" i="8"/>
  <c r="Q215" i="8"/>
  <c r="AH215" i="8"/>
  <c r="Q199" i="8"/>
  <c r="S199" i="8"/>
  <c r="P183" i="8"/>
  <c r="V183" i="8"/>
  <c r="AC167" i="8"/>
  <c r="W167" i="8"/>
  <c r="AC151" i="8"/>
  <c r="O151" i="8"/>
  <c r="AB139" i="8"/>
  <c r="M135" i="8"/>
  <c r="W135" i="8"/>
  <c r="AF119" i="8"/>
  <c r="Y103" i="8"/>
  <c r="AE103" i="8"/>
  <c r="Y91" i="8"/>
  <c r="Q87" i="8"/>
  <c r="O87" i="8"/>
  <c r="J71" i="8"/>
  <c r="AF59" i="8"/>
  <c r="U290" i="8"/>
  <c r="Z282" i="8"/>
  <c r="R146" i="8"/>
  <c r="U267" i="8"/>
  <c r="S463" i="8"/>
  <c r="Q294" i="8"/>
  <c r="Z294" i="8"/>
  <c r="V241" i="8"/>
  <c r="Z241" i="8"/>
  <c r="U215" i="8"/>
  <c r="S215" i="8"/>
  <c r="AC199" i="8"/>
  <c r="W199" i="8"/>
  <c r="T183" i="8"/>
  <c r="AH183" i="8"/>
  <c r="AG167" i="8"/>
  <c r="AE167" i="8"/>
  <c r="AG151" i="8"/>
  <c r="AA151" i="8"/>
  <c r="U135" i="8"/>
  <c r="AA135" i="8"/>
  <c r="J119" i="8"/>
  <c r="AG103" i="8"/>
  <c r="Y87" i="8"/>
  <c r="AE87" i="8"/>
  <c r="R71" i="8"/>
  <c r="AC55" i="8"/>
  <c r="AC290" i="8"/>
  <c r="U294" i="8"/>
  <c r="AD294" i="8"/>
  <c r="M241" i="8"/>
  <c r="AE241" i="8"/>
  <c r="Y215" i="8"/>
  <c r="W215" i="8"/>
  <c r="AG199" i="8"/>
  <c r="M183" i="8"/>
  <c r="K183" i="8"/>
  <c r="J167" i="8"/>
  <c r="P151" i="8"/>
  <c r="AE151" i="8"/>
  <c r="AG135" i="8"/>
  <c r="Z119" i="8"/>
  <c r="N103" i="8"/>
  <c r="AG87" i="8"/>
  <c r="Z71" i="8"/>
  <c r="AB55" i="8"/>
  <c r="M39" i="8"/>
  <c r="AG333" i="8"/>
  <c r="AC294" i="8"/>
  <c r="L294" i="8"/>
  <c r="AC241" i="8"/>
  <c r="L241" i="8"/>
  <c r="P215" i="8"/>
  <c r="AA215" i="8"/>
  <c r="AB199" i="8"/>
  <c r="U183" i="8"/>
  <c r="S183" i="8"/>
  <c r="N167" i="8"/>
  <c r="R151" i="8"/>
  <c r="N135" i="8"/>
  <c r="AH119" i="8"/>
  <c r="R103" i="8"/>
  <c r="J87" i="8"/>
  <c r="T71" i="8"/>
  <c r="Z55" i="8"/>
  <c r="AC39" i="8"/>
  <c r="S313" i="8"/>
  <c r="O294" i="8"/>
  <c r="AH241" i="8"/>
  <c r="AC183" i="8"/>
  <c r="X167" i="8"/>
  <c r="AB119" i="8"/>
  <c r="X318" i="8"/>
  <c r="AH318" i="8"/>
  <c r="R318" i="8"/>
  <c r="W318" i="8"/>
  <c r="M318" i="8"/>
  <c r="S318" i="8"/>
  <c r="AF318" i="8"/>
  <c r="L318" i="8"/>
  <c r="N318" i="8"/>
  <c r="AC318" i="8"/>
  <c r="AA318" i="8"/>
  <c r="AD318" i="8"/>
  <c r="AE318" i="8"/>
  <c r="Y318" i="8"/>
  <c r="AB318" i="8"/>
  <c r="Z318" i="8"/>
  <c r="O318" i="8"/>
  <c r="K318" i="8"/>
  <c r="T318" i="8"/>
  <c r="V318" i="8"/>
  <c r="U318" i="8"/>
  <c r="Q318" i="8"/>
  <c r="AD269" i="8"/>
  <c r="N269" i="8"/>
  <c r="Y233" i="8"/>
  <c r="AH233" i="8"/>
  <c r="AF233" i="8"/>
  <c r="AD221" i="8"/>
  <c r="N221" i="8"/>
  <c r="X221" i="8"/>
  <c r="AC213" i="8"/>
  <c r="AE213" i="8"/>
  <c r="J213" i="8"/>
  <c r="N205" i="8"/>
  <c r="AF205" i="8"/>
  <c r="AC197" i="8"/>
  <c r="J197" i="8"/>
  <c r="X189" i="8"/>
  <c r="AD189" i="8"/>
  <c r="N189" i="8"/>
  <c r="AE181" i="8"/>
  <c r="J181" i="8"/>
  <c r="P173" i="8"/>
  <c r="U173" i="8"/>
  <c r="W173" i="8"/>
  <c r="AA157" i="8"/>
  <c r="K157" i="8"/>
  <c r="O149" i="8"/>
  <c r="AE149" i="8"/>
  <c r="Y149" i="8"/>
  <c r="AF141" i="8"/>
  <c r="W141" i="8"/>
  <c r="U125" i="8"/>
  <c r="K125" i="8"/>
  <c r="Z125" i="8"/>
  <c r="X117" i="8"/>
  <c r="AH117" i="8"/>
  <c r="U117" i="8"/>
  <c r="S117" i="8"/>
  <c r="AH109" i="8"/>
  <c r="AB109" i="8"/>
  <c r="S109" i="8"/>
  <c r="Y109" i="8"/>
  <c r="M101" i="8"/>
  <c r="AC101" i="8"/>
  <c r="R61" i="8"/>
  <c r="AH61" i="8"/>
  <c r="J216" i="24"/>
  <c r="AB216" i="24"/>
  <c r="S216" i="24"/>
  <c r="U216" i="24"/>
  <c r="AE216" i="24"/>
  <c r="Z216" i="24"/>
  <c r="Q216" i="24"/>
  <c r="O216" i="24"/>
  <c r="V208" i="24"/>
  <c r="Q208" i="24"/>
  <c r="AE208" i="24"/>
  <c r="Z208" i="24"/>
  <c r="AB208" i="24"/>
  <c r="O208" i="24"/>
  <c r="J208" i="24"/>
  <c r="X208" i="24"/>
  <c r="Z200" i="24"/>
  <c r="U200" i="24"/>
  <c r="L200" i="24"/>
  <c r="AG200" i="24"/>
  <c r="AE200" i="24"/>
  <c r="Q200" i="24"/>
  <c r="S200" i="24"/>
  <c r="AG192" i="24"/>
  <c r="X192" i="24"/>
  <c r="O192" i="24"/>
  <c r="Z192" i="24"/>
  <c r="Q192" i="24"/>
  <c r="S192" i="24"/>
  <c r="V192" i="24"/>
  <c r="AB192" i="24"/>
  <c r="J184" i="24"/>
  <c r="AB184" i="24"/>
  <c r="S184" i="24"/>
  <c r="AG184" i="24"/>
  <c r="L184" i="24"/>
  <c r="U184" i="24"/>
  <c r="AE184" i="24"/>
  <c r="V176" i="24"/>
  <c r="Q176" i="24"/>
  <c r="AE176" i="24"/>
  <c r="U176" i="24"/>
  <c r="S176" i="24"/>
  <c r="Z176" i="24"/>
  <c r="AB176" i="24"/>
  <c r="O176" i="24"/>
  <c r="N168" i="24"/>
  <c r="W168" i="24"/>
  <c r="AA168" i="24"/>
  <c r="X168" i="24"/>
  <c r="J168" i="24"/>
  <c r="AH306" i="24"/>
  <c r="V306" i="24"/>
  <c r="X306" i="24"/>
  <c r="T306" i="24"/>
  <c r="W306" i="24"/>
  <c r="U306" i="24"/>
  <c r="P161" i="24"/>
  <c r="AB161" i="24"/>
  <c r="X161" i="24"/>
  <c r="V161" i="24"/>
  <c r="V72" i="24"/>
  <c r="AG72" i="24"/>
  <c r="Q72" i="24"/>
  <c r="Z72" i="24"/>
  <c r="AC72" i="24"/>
  <c r="W72" i="24"/>
  <c r="R72" i="24"/>
  <c r="Y72" i="24"/>
  <c r="AE72" i="24"/>
  <c r="AH72" i="24"/>
  <c r="N72" i="24"/>
  <c r="U72" i="24"/>
  <c r="R449" i="8"/>
  <c r="AG449" i="8"/>
  <c r="AD304" i="8"/>
  <c r="S304" i="8"/>
  <c r="S454" i="8"/>
  <c r="W454" i="8"/>
  <c r="L454" i="8"/>
  <c r="AG454" i="8"/>
  <c r="Y454" i="8"/>
  <c r="Q454" i="8"/>
  <c r="AB454" i="8"/>
  <c r="X412" i="8"/>
  <c r="AG412" i="8"/>
  <c r="N412" i="8"/>
  <c r="AB412" i="8"/>
  <c r="L412" i="8"/>
  <c r="O412" i="8"/>
  <c r="AA345" i="8"/>
  <c r="AF345" i="8"/>
  <c r="R345" i="8"/>
  <c r="W345" i="8"/>
  <c r="AC345" i="8"/>
  <c r="J345" i="8"/>
  <c r="V345" i="8"/>
  <c r="AB345" i="8"/>
  <c r="AE345" i="8"/>
  <c r="O345" i="8"/>
  <c r="S330" i="8"/>
  <c r="AH330" i="8"/>
  <c r="W330" i="8"/>
  <c r="Q330" i="8"/>
  <c r="P330" i="8"/>
  <c r="V330" i="8"/>
  <c r="AF268" i="8"/>
  <c r="W268" i="8"/>
  <c r="AA268" i="8"/>
  <c r="K268" i="8"/>
  <c r="J268" i="8"/>
  <c r="Y268" i="8"/>
  <c r="S268" i="8"/>
  <c r="T252" i="8"/>
  <c r="O252" i="8"/>
  <c r="X252" i="8"/>
  <c r="V252" i="8"/>
  <c r="R252" i="8"/>
  <c r="M252" i="8"/>
  <c r="Z252" i="8"/>
  <c r="K252" i="8"/>
  <c r="AC252" i="8"/>
  <c r="O236" i="8"/>
  <c r="V236" i="8"/>
  <c r="M236" i="8"/>
  <c r="K236" i="8"/>
  <c r="J236" i="8"/>
  <c r="AG236" i="8"/>
  <c r="R236" i="8"/>
  <c r="U236" i="8"/>
  <c r="W236" i="8"/>
  <c r="T464" i="8"/>
  <c r="W464" i="8"/>
  <c r="AH464" i="8"/>
  <c r="M464" i="8"/>
  <c r="P464" i="8"/>
  <c r="AE464" i="8"/>
  <c r="K464" i="8"/>
  <c r="AF464" i="8"/>
  <c r="V464" i="8"/>
  <c r="Y464" i="8"/>
  <c r="O464" i="8"/>
  <c r="Z464" i="8"/>
  <c r="Q464" i="8"/>
  <c r="AC464" i="8"/>
  <c r="U464" i="8"/>
  <c r="L464" i="8"/>
  <c r="N464" i="8"/>
  <c r="AB464" i="8"/>
  <c r="AA464" i="8"/>
  <c r="X464" i="8"/>
  <c r="J464" i="8"/>
  <c r="AG464" i="8"/>
  <c r="AD441" i="8"/>
  <c r="AA441" i="8"/>
  <c r="K441" i="8"/>
  <c r="P441" i="8"/>
  <c r="X441" i="8"/>
  <c r="AG441" i="8"/>
  <c r="O441" i="8"/>
  <c r="J441" i="8"/>
  <c r="M441" i="8"/>
  <c r="L441" i="8"/>
  <c r="Q441" i="8"/>
  <c r="W441" i="8"/>
  <c r="U441" i="8"/>
  <c r="V441" i="8"/>
  <c r="N441" i="8"/>
  <c r="AB441" i="8"/>
  <c r="S441" i="8"/>
  <c r="AH441" i="8"/>
  <c r="Y441" i="8"/>
  <c r="AF441" i="8"/>
  <c r="AC441" i="8"/>
  <c r="T424" i="8"/>
  <c r="S424" i="8"/>
  <c r="AC424" i="8"/>
  <c r="AF424" i="8"/>
  <c r="J424" i="8"/>
  <c r="O424" i="8"/>
  <c r="R424" i="8"/>
  <c r="P424" i="8"/>
  <c r="Y424" i="8"/>
  <c r="Q424" i="8"/>
  <c r="AA424" i="8"/>
  <c r="X424" i="8"/>
  <c r="V424" i="8"/>
  <c r="W424" i="8"/>
  <c r="M424" i="8"/>
  <c r="AG424" i="8"/>
  <c r="N424" i="8"/>
  <c r="K424" i="8"/>
  <c r="Z424" i="8"/>
  <c r="T399" i="8"/>
  <c r="W399" i="8"/>
  <c r="AF399" i="8"/>
  <c r="J399" i="8"/>
  <c r="R399" i="8"/>
  <c r="S399" i="8"/>
  <c r="U399" i="8"/>
  <c r="X399" i="8"/>
  <c r="AG399" i="8"/>
  <c r="N399" i="8"/>
  <c r="AB399" i="8"/>
  <c r="AE399" i="8"/>
  <c r="Z399" i="8"/>
  <c r="M399" i="8"/>
  <c r="L399" i="8"/>
  <c r="AA399" i="8"/>
  <c r="P399" i="8"/>
  <c r="V399" i="8"/>
  <c r="O399" i="8"/>
  <c r="AH399" i="8"/>
  <c r="Q399" i="8"/>
  <c r="AA381" i="8"/>
  <c r="K381" i="8"/>
  <c r="P381" i="8"/>
  <c r="X381" i="8"/>
  <c r="L381" i="8"/>
  <c r="O381" i="8"/>
  <c r="J381" i="8"/>
  <c r="M381" i="8"/>
  <c r="AG381" i="8"/>
  <c r="Y381" i="8"/>
  <c r="W381" i="8"/>
  <c r="U381" i="8"/>
  <c r="V381" i="8"/>
  <c r="S381" i="8"/>
  <c r="AH381" i="8"/>
  <c r="N381" i="8"/>
  <c r="Q381" i="8"/>
  <c r="AF381" i="8"/>
  <c r="AC381" i="8"/>
  <c r="AB381" i="8"/>
  <c r="T364" i="8"/>
  <c r="AA364" i="8"/>
  <c r="K364" i="8"/>
  <c r="R364" i="8"/>
  <c r="U364" i="8"/>
  <c r="W364" i="8"/>
  <c r="AC364" i="8"/>
  <c r="Z364" i="8"/>
  <c r="L364" i="8"/>
  <c r="S364" i="8"/>
  <c r="M364" i="8"/>
  <c r="V364" i="8"/>
  <c r="Q364" i="8"/>
  <c r="O364" i="8"/>
  <c r="AF364" i="8"/>
  <c r="AG364" i="8"/>
  <c r="N364" i="8"/>
  <c r="AB364" i="8"/>
  <c r="AH364" i="8"/>
  <c r="P364" i="8"/>
  <c r="Y364" i="8"/>
  <c r="S350" i="8"/>
  <c r="AC350" i="8"/>
  <c r="AF350" i="8"/>
  <c r="J350" i="8"/>
  <c r="N350" i="8"/>
  <c r="AB350" i="8"/>
  <c r="AA350" i="8"/>
  <c r="AH350" i="8"/>
  <c r="Z350" i="8"/>
  <c r="W350" i="8"/>
  <c r="X350" i="8"/>
  <c r="U350" i="8"/>
  <c r="L350" i="8"/>
  <c r="O350" i="8"/>
  <c r="R350" i="8"/>
  <c r="P350" i="8"/>
  <c r="Q350" i="8"/>
  <c r="AD148" i="24"/>
  <c r="N148" i="24"/>
  <c r="Y148" i="24"/>
  <c r="AF148" i="24"/>
  <c r="P148" i="24"/>
  <c r="W148" i="24"/>
  <c r="Z148" i="24"/>
  <c r="AG148" i="24"/>
  <c r="M148" i="24"/>
  <c r="L148" i="24"/>
  <c r="O148" i="24"/>
  <c r="V148" i="24"/>
  <c r="AC148" i="24"/>
  <c r="AB148" i="24"/>
  <c r="AE148" i="24"/>
  <c r="K148" i="24"/>
  <c r="R148" i="24"/>
  <c r="U148" i="24"/>
  <c r="X148" i="24"/>
  <c r="AA148" i="24"/>
  <c r="AH140" i="24"/>
  <c r="R140" i="24"/>
  <c r="AC140" i="24"/>
  <c r="M140" i="24"/>
  <c r="T140" i="24"/>
  <c r="AA140" i="24"/>
  <c r="K140" i="24"/>
  <c r="N140" i="24"/>
  <c r="U140" i="24"/>
  <c r="X140" i="24"/>
  <c r="W140" i="24"/>
  <c r="AD140" i="24"/>
  <c r="J140" i="24"/>
  <c r="Q140" i="24"/>
  <c r="P140" i="24"/>
  <c r="S140" i="24"/>
  <c r="Z140" i="24"/>
  <c r="AG140" i="24"/>
  <c r="AF140" i="24"/>
  <c r="L140" i="24"/>
  <c r="O140" i="24"/>
  <c r="AH132" i="24"/>
  <c r="R132" i="24"/>
  <c r="AC132" i="24"/>
  <c r="M132" i="24"/>
  <c r="T132" i="24"/>
  <c r="AA132" i="24"/>
  <c r="K132" i="24"/>
  <c r="V132" i="24"/>
  <c r="Y132" i="24"/>
  <c r="AB132" i="24"/>
  <c r="AE132" i="24"/>
  <c r="N132" i="24"/>
  <c r="U132" i="24"/>
  <c r="X132" i="24"/>
  <c r="W132" i="24"/>
  <c r="AD132" i="24"/>
  <c r="J132" i="24"/>
  <c r="Q132" i="24"/>
  <c r="P132" i="24"/>
  <c r="S132" i="24"/>
  <c r="V124" i="24"/>
  <c r="AG124" i="24"/>
  <c r="Q124" i="24"/>
  <c r="X124" i="24"/>
  <c r="AE124" i="24"/>
  <c r="O124" i="24"/>
  <c r="AD124" i="24"/>
  <c r="J124" i="24"/>
  <c r="M124" i="24"/>
  <c r="P124" i="24"/>
  <c r="S124" i="24"/>
  <c r="Z124" i="24"/>
  <c r="AC124" i="24"/>
  <c r="AF124" i="24"/>
  <c r="L124" i="24"/>
  <c r="K124" i="24"/>
  <c r="R124" i="24"/>
  <c r="Y124" i="24"/>
  <c r="AB124" i="24"/>
  <c r="AA124" i="24"/>
  <c r="V116" i="24"/>
  <c r="AG116" i="24"/>
  <c r="Q116" i="24"/>
  <c r="X116" i="24"/>
  <c r="AE116" i="24"/>
  <c r="O116" i="24"/>
  <c r="AD116" i="24"/>
  <c r="J116" i="24"/>
  <c r="M116" i="24"/>
  <c r="P116" i="24"/>
  <c r="S116" i="24"/>
  <c r="Z116" i="24"/>
  <c r="AC116" i="24"/>
  <c r="AF116" i="24"/>
  <c r="L116" i="24"/>
  <c r="K116" i="24"/>
  <c r="R116" i="24"/>
  <c r="Y116" i="24"/>
  <c r="AB116" i="24"/>
  <c r="AA116" i="24"/>
  <c r="Z108" i="24"/>
  <c r="J108" i="24"/>
  <c r="U108" i="24"/>
  <c r="AB108" i="24"/>
  <c r="L108" i="24"/>
  <c r="S108" i="24"/>
  <c r="AH108" i="24"/>
  <c r="N108" i="24"/>
  <c r="Q108" i="24"/>
  <c r="T108" i="24"/>
  <c r="W108" i="24"/>
  <c r="AD108" i="24"/>
  <c r="AG108" i="24"/>
  <c r="M108" i="24"/>
  <c r="P108" i="24"/>
  <c r="O108" i="24"/>
  <c r="V108" i="24"/>
  <c r="AC108" i="24"/>
  <c r="AF108" i="24"/>
  <c r="AE108" i="24"/>
  <c r="K108" i="24"/>
  <c r="Z100" i="24"/>
  <c r="J100" i="24"/>
  <c r="U100" i="24"/>
  <c r="AB100" i="24"/>
  <c r="L100" i="24"/>
  <c r="S100" i="24"/>
  <c r="R100" i="24"/>
  <c r="Y100" i="24"/>
  <c r="X100" i="24"/>
  <c r="AA100" i="24"/>
  <c r="AH100" i="24"/>
  <c r="N100" i="24"/>
  <c r="Q100" i="24"/>
  <c r="T100" i="24"/>
  <c r="W100" i="24"/>
  <c r="AD100" i="24"/>
  <c r="AG100" i="24"/>
  <c r="M100" i="24"/>
  <c r="P100" i="24"/>
  <c r="O100" i="24"/>
  <c r="AD92" i="24"/>
  <c r="N92" i="24"/>
  <c r="Y92" i="24"/>
  <c r="AF92" i="24"/>
  <c r="P92" i="24"/>
  <c r="W92" i="24"/>
  <c r="Z92" i="24"/>
  <c r="AG92" i="24"/>
  <c r="M92" i="24"/>
  <c r="L92" i="24"/>
  <c r="O92" i="24"/>
  <c r="V92" i="24"/>
  <c r="AC92" i="24"/>
  <c r="AB92" i="24"/>
  <c r="AE92" i="24"/>
  <c r="K92" i="24"/>
  <c r="R92" i="24"/>
  <c r="U92" i="24"/>
  <c r="X92" i="24"/>
  <c r="AA92" i="24"/>
  <c r="AD84" i="24"/>
  <c r="N84" i="24"/>
  <c r="Y84" i="24"/>
  <c r="AF84" i="24"/>
  <c r="P84" i="24"/>
  <c r="W84" i="24"/>
  <c r="AH84" i="24"/>
  <c r="J84" i="24"/>
  <c r="Q84" i="24"/>
  <c r="T84" i="24"/>
  <c r="S84" i="24"/>
  <c r="Z84" i="24"/>
  <c r="AG84" i="24"/>
  <c r="M84" i="24"/>
  <c r="L84" i="24"/>
  <c r="O84" i="24"/>
  <c r="V84" i="24"/>
  <c r="AC84" i="24"/>
  <c r="AB84" i="24"/>
  <c r="AE84" i="24"/>
  <c r="K84" i="24"/>
  <c r="AF47" i="24"/>
  <c r="P47" i="24"/>
  <c r="W47" i="24"/>
  <c r="AH47" i="24"/>
  <c r="R47" i="24"/>
  <c r="AC47" i="24"/>
  <c r="M47" i="24"/>
  <c r="AB47" i="24"/>
  <c r="AE47" i="24"/>
  <c r="K47" i="24"/>
  <c r="N47" i="24"/>
  <c r="U47" i="24"/>
  <c r="X47" i="24"/>
  <c r="AA47" i="24"/>
  <c r="AD47" i="24"/>
  <c r="J47" i="24"/>
  <c r="Q47" i="24"/>
  <c r="T47" i="24"/>
  <c r="S47" i="24"/>
  <c r="Z47" i="24"/>
  <c r="AG47" i="24"/>
  <c r="AB39" i="24"/>
  <c r="L39" i="24"/>
  <c r="S39" i="24"/>
  <c r="AD39" i="24"/>
  <c r="N39" i="24"/>
  <c r="Y39" i="24"/>
  <c r="X39" i="24"/>
  <c r="AA39" i="24"/>
  <c r="AH39" i="24"/>
  <c r="J39" i="24"/>
  <c r="Q39" i="24"/>
  <c r="T39" i="24"/>
  <c r="W39" i="24"/>
  <c r="Z39" i="24"/>
  <c r="AG39" i="24"/>
  <c r="M39" i="24"/>
  <c r="P39" i="24"/>
  <c r="O39" i="24"/>
  <c r="V39" i="24"/>
  <c r="AC39" i="24"/>
  <c r="T31" i="24"/>
  <c r="AA31" i="24"/>
  <c r="K31" i="24"/>
  <c r="V31" i="24"/>
  <c r="AG31" i="24"/>
  <c r="Q31" i="24"/>
  <c r="P31" i="24"/>
  <c r="S31" i="24"/>
  <c r="Z31" i="24"/>
  <c r="AC31" i="24"/>
  <c r="AF31" i="24"/>
  <c r="L31" i="24"/>
  <c r="O31" i="24"/>
  <c r="R31" i="24"/>
  <c r="Y31" i="24"/>
  <c r="AB31" i="24"/>
  <c r="AE31" i="24"/>
  <c r="AH31" i="24"/>
  <c r="N31" i="24"/>
  <c r="U31" i="24"/>
  <c r="AB23" i="24"/>
  <c r="L23" i="24"/>
  <c r="S23" i="24"/>
  <c r="AD23" i="24"/>
  <c r="N23" i="24"/>
  <c r="Y23" i="24"/>
  <c r="X23" i="24"/>
  <c r="AA23" i="24"/>
  <c r="AH23" i="24"/>
  <c r="J23" i="24"/>
  <c r="Q23" i="24"/>
  <c r="T23" i="24"/>
  <c r="W23" i="24"/>
  <c r="Z23" i="24"/>
  <c r="AG23" i="24"/>
  <c r="M23" i="24"/>
  <c r="P23" i="24"/>
  <c r="O23" i="24"/>
  <c r="V23" i="24"/>
  <c r="AC23" i="24"/>
  <c r="T15" i="24"/>
  <c r="AA15" i="24"/>
  <c r="K15" i="24"/>
  <c r="V15" i="24"/>
  <c r="AG15" i="24"/>
  <c r="Q15" i="24"/>
  <c r="P15" i="24"/>
  <c r="S15" i="24"/>
  <c r="Z15" i="24"/>
  <c r="AC15" i="24"/>
  <c r="AF15" i="24"/>
  <c r="L15" i="24"/>
  <c r="O15" i="24"/>
  <c r="R15" i="24"/>
  <c r="Y15" i="24"/>
  <c r="AB15" i="24"/>
  <c r="AE15" i="24"/>
  <c r="AH15" i="24"/>
  <c r="N15" i="24"/>
  <c r="U15" i="24"/>
  <c r="V460" i="8"/>
  <c r="Y460" i="8"/>
  <c r="X460" i="8"/>
  <c r="AB418" i="8"/>
  <c r="N418" i="8"/>
  <c r="L322" i="24"/>
  <c r="AF322" i="24"/>
  <c r="AG297" i="24"/>
  <c r="Q297" i="24"/>
  <c r="X297" i="24"/>
  <c r="AE297" i="24"/>
  <c r="O297" i="24"/>
  <c r="Z297" i="24"/>
  <c r="J297" i="24"/>
  <c r="AC289" i="24"/>
  <c r="M289" i="24"/>
  <c r="T289" i="24"/>
  <c r="AA289" i="24"/>
  <c r="K289" i="24"/>
  <c r="V289" i="24"/>
  <c r="Q289" i="24"/>
  <c r="Y281" i="24"/>
  <c r="AF281" i="24"/>
  <c r="P281" i="24"/>
  <c r="W281" i="24"/>
  <c r="AH281" i="24"/>
  <c r="R281" i="24"/>
  <c r="Q281" i="24"/>
  <c r="T281" i="24"/>
  <c r="S281" i="24"/>
  <c r="Z281" i="24"/>
  <c r="U273" i="24"/>
  <c r="AB273" i="24"/>
  <c r="L273" i="24"/>
  <c r="S273" i="24"/>
  <c r="AD273" i="24"/>
  <c r="N273" i="24"/>
  <c r="Q273" i="24"/>
  <c r="T273" i="24"/>
  <c r="W273" i="24"/>
  <c r="Z273" i="24"/>
  <c r="S467" i="8"/>
  <c r="J467" i="8"/>
  <c r="Z467" i="8"/>
  <c r="L467" i="8"/>
  <c r="W467" i="8"/>
  <c r="AE427" i="8"/>
  <c r="X427" i="8"/>
  <c r="AG427" i="8"/>
  <c r="O427" i="8"/>
  <c r="K427" i="8"/>
  <c r="AC427" i="8"/>
  <c r="Z395" i="8"/>
  <c r="R395" i="8"/>
  <c r="AF395" i="8"/>
  <c r="AH395" i="8"/>
  <c r="N304" i="24"/>
  <c r="J304" i="24"/>
  <c r="Q485" i="8"/>
  <c r="U485" i="8"/>
  <c r="AG485" i="8"/>
  <c r="W485" i="8"/>
  <c r="K485" i="8"/>
  <c r="Z485" i="8"/>
  <c r="P485" i="8"/>
  <c r="AC428" i="8"/>
  <c r="Z428" i="8"/>
  <c r="S428" i="8"/>
  <c r="AF428" i="8"/>
  <c r="T342" i="8"/>
  <c r="W342" i="8"/>
  <c r="AA342" i="8"/>
  <c r="R342" i="8"/>
  <c r="M342" i="8"/>
  <c r="Y342" i="8"/>
  <c r="W477" i="8"/>
  <c r="J477" i="8"/>
  <c r="AA477" i="8"/>
  <c r="X477" i="8"/>
  <c r="K477" i="8"/>
  <c r="R477" i="8"/>
  <c r="Q477" i="8"/>
  <c r="AF477" i="8"/>
  <c r="AB477" i="8"/>
  <c r="R401" i="8"/>
  <c r="L401" i="8"/>
  <c r="Y401" i="8"/>
  <c r="Q401" i="8"/>
  <c r="AB401" i="8"/>
  <c r="O284" i="8"/>
  <c r="Q284" i="8"/>
  <c r="K284" i="8"/>
  <c r="AA284" i="8"/>
  <c r="U451" i="8"/>
  <c r="L451" i="8"/>
  <c r="N451" i="8"/>
  <c r="Q451" i="8"/>
  <c r="AE451" i="8"/>
  <c r="V451" i="8"/>
  <c r="Y451" i="8"/>
  <c r="AB451" i="8"/>
  <c r="AG451" i="8"/>
  <c r="W276" i="8"/>
  <c r="O276" i="8"/>
  <c r="AB276" i="8"/>
  <c r="L276" i="8"/>
  <c r="V276" i="8"/>
  <c r="Y276" i="8"/>
  <c r="AA276" i="8"/>
  <c r="X276" i="8"/>
  <c r="AD276" i="8"/>
  <c r="J276" i="8"/>
  <c r="Q276" i="8"/>
  <c r="S276" i="8"/>
  <c r="T276" i="8"/>
  <c r="Z276" i="8"/>
  <c r="AG276" i="8"/>
  <c r="P276" i="8"/>
  <c r="R276" i="8"/>
  <c r="R161" i="24"/>
  <c r="AG216" i="24"/>
  <c r="U208" i="24"/>
  <c r="X200" i="24"/>
  <c r="J192" i="24"/>
  <c r="Q184" i="24"/>
  <c r="X176" i="24"/>
  <c r="AG168" i="24"/>
  <c r="J148" i="24"/>
  <c r="Y140" i="24"/>
  <c r="L132" i="24"/>
  <c r="W124" i="24"/>
  <c r="AH124" i="24"/>
  <c r="U116" i="24"/>
  <c r="X108" i="24"/>
  <c r="AE100" i="24"/>
  <c r="T92" i="24"/>
  <c r="AA84" i="24"/>
  <c r="M72" i="24"/>
  <c r="V47" i="24"/>
  <c r="AE39" i="24"/>
  <c r="W31" i="24"/>
  <c r="AE23" i="24"/>
  <c r="W15" i="24"/>
  <c r="Y350" i="8"/>
  <c r="N345" i="8"/>
  <c r="AG252" i="8"/>
  <c r="M350" i="8"/>
  <c r="AF276" i="8"/>
  <c r="L477" i="8"/>
  <c r="X364" i="8"/>
  <c r="U345" i="8"/>
  <c r="R441" i="8"/>
  <c r="AE424" i="8"/>
  <c r="R381" i="8"/>
  <c r="P318" i="8"/>
  <c r="AD205" i="8"/>
  <c r="J133" i="8"/>
  <c r="O101" i="8"/>
  <c r="V216" i="24"/>
  <c r="AG208" i="24"/>
  <c r="AB200" i="24"/>
  <c r="AE192" i="24"/>
  <c r="V184" i="24"/>
  <c r="AG176" i="24"/>
  <c r="AD168" i="24"/>
  <c r="K168" i="24"/>
  <c r="S148" i="24"/>
  <c r="AH148" i="24"/>
  <c r="V140" i="24"/>
  <c r="AF132" i="24"/>
  <c r="T124" i="24"/>
  <c r="N116" i="24"/>
  <c r="Y108" i="24"/>
  <c r="AF100" i="24"/>
  <c r="Q92" i="24"/>
  <c r="X84" i="24"/>
  <c r="J72" i="24"/>
  <c r="O47" i="24"/>
  <c r="U39" i="24"/>
  <c r="AF39" i="24"/>
  <c r="M31" i="24"/>
  <c r="X31" i="24"/>
  <c r="U23" i="24"/>
  <c r="AF23" i="24"/>
  <c r="M15" i="24"/>
  <c r="X15" i="24"/>
  <c r="AB330" i="8"/>
  <c r="AH252" i="8"/>
  <c r="K350" i="8"/>
  <c r="V350" i="8"/>
  <c r="AE236" i="8"/>
  <c r="AE364" i="8"/>
  <c r="M330" i="8"/>
  <c r="M454" i="8"/>
  <c r="Z441" i="8"/>
  <c r="O428" i="8"/>
  <c r="Z381" i="8"/>
  <c r="X236" i="8"/>
  <c r="AB165" i="8"/>
  <c r="Q157" i="8"/>
  <c r="AC141" i="8"/>
  <c r="AF168" i="24"/>
  <c r="L216" i="24"/>
  <c r="S208" i="24"/>
  <c r="J200" i="24"/>
  <c r="L192" i="24"/>
  <c r="O184" i="24"/>
  <c r="Z184" i="24"/>
  <c r="J176" i="24"/>
  <c r="L161" i="24"/>
  <c r="T148" i="24"/>
  <c r="AE140" i="24"/>
  <c r="AG132" i="24"/>
  <c r="U124" i="24"/>
  <c r="W116" i="24"/>
  <c r="AH116" i="24"/>
  <c r="R108" i="24"/>
  <c r="AC100" i="24"/>
  <c r="J92" i="24"/>
  <c r="U84" i="24"/>
  <c r="AD72" i="24"/>
  <c r="L47" i="24"/>
  <c r="R39" i="24"/>
  <c r="J31" i="24"/>
  <c r="R23" i="24"/>
  <c r="J15" i="24"/>
  <c r="Q427" i="8"/>
  <c r="AB424" i="8"/>
  <c r="P477" i="8"/>
  <c r="AE350" i="8"/>
  <c r="N276" i="8"/>
  <c r="M467" i="8"/>
  <c r="R464" i="8"/>
  <c r="AE441" i="8"/>
  <c r="U424" i="8"/>
  <c r="AC399" i="8"/>
  <c r="AE381" i="8"/>
  <c r="AG318" i="8"/>
  <c r="W269" i="8"/>
  <c r="AC181" i="8"/>
  <c r="AH173" i="8"/>
  <c r="AC333" i="8"/>
  <c r="O333" i="8"/>
  <c r="AB333" i="8"/>
  <c r="J319" i="8"/>
  <c r="P319" i="8"/>
  <c r="AD299" i="8"/>
  <c r="Q299" i="8"/>
  <c r="AB338" i="24"/>
  <c r="S338" i="24"/>
  <c r="U326" i="24"/>
  <c r="L326" i="24"/>
  <c r="V310" i="24"/>
  <c r="O310" i="24"/>
  <c r="AB310" i="24"/>
  <c r="AD256" i="24"/>
  <c r="Y256" i="24"/>
  <c r="P256" i="24"/>
  <c r="R248" i="24"/>
  <c r="M248" i="24"/>
  <c r="AA248" i="24"/>
  <c r="J240" i="24"/>
  <c r="AB240" i="24"/>
  <c r="S240" i="24"/>
  <c r="V232" i="24"/>
  <c r="Q232" i="24"/>
  <c r="AE232" i="24"/>
  <c r="V219" i="24"/>
  <c r="Q219" i="24"/>
  <c r="AE219" i="24"/>
  <c r="V211" i="24"/>
  <c r="Q211" i="24"/>
  <c r="AE211" i="24"/>
  <c r="V203" i="24"/>
  <c r="Q203" i="24"/>
  <c r="AE203" i="24"/>
  <c r="AG195" i="24"/>
  <c r="X195" i="24"/>
  <c r="O195" i="24"/>
  <c r="Z187" i="24"/>
  <c r="U187" i="24"/>
  <c r="L187" i="24"/>
  <c r="AD179" i="24"/>
  <c r="Y179" i="24"/>
  <c r="P179" i="24"/>
  <c r="J171" i="24"/>
  <c r="AB171" i="24"/>
  <c r="S171" i="24"/>
  <c r="AD149" i="24"/>
  <c r="Y149" i="24"/>
  <c r="P149" i="24"/>
  <c r="AD141" i="24"/>
  <c r="Y141" i="24"/>
  <c r="P141" i="24"/>
  <c r="AD133" i="24"/>
  <c r="Y133" i="24"/>
  <c r="P133" i="24"/>
  <c r="AD125" i="24"/>
  <c r="Y125" i="24"/>
  <c r="P125" i="24"/>
  <c r="AH117" i="24"/>
  <c r="AC117" i="24"/>
  <c r="T117" i="24"/>
  <c r="K117" i="24"/>
  <c r="Z109" i="24"/>
  <c r="U109" i="24"/>
  <c r="L109" i="24"/>
  <c r="AG101" i="24"/>
  <c r="X101" i="24"/>
  <c r="O101" i="24"/>
  <c r="AD93" i="24"/>
  <c r="Y93" i="24"/>
  <c r="P93" i="24"/>
  <c r="R85" i="24"/>
  <c r="M85" i="24"/>
  <c r="AA85" i="24"/>
  <c r="J78" i="24"/>
  <c r="AB78" i="24"/>
  <c r="V313" i="24"/>
  <c r="Z313" i="24"/>
  <c r="S313" i="24"/>
  <c r="L313" i="24"/>
  <c r="P290" i="8"/>
  <c r="J290" i="8"/>
  <c r="AA290" i="8"/>
  <c r="AF290" i="8"/>
  <c r="V290" i="8"/>
  <c r="S290" i="8"/>
  <c r="AE290" i="8"/>
  <c r="O69" i="24"/>
  <c r="V69" i="24"/>
  <c r="P69" i="24"/>
  <c r="AD312" i="24"/>
  <c r="N312" i="24"/>
  <c r="W312" i="24"/>
  <c r="AB312" i="24"/>
  <c r="Y312" i="24"/>
  <c r="P312" i="24"/>
  <c r="K474" i="8"/>
  <c r="U474" i="8"/>
  <c r="AC474" i="8"/>
  <c r="AG474" i="8"/>
  <c r="AB474" i="8"/>
  <c r="L355" i="8"/>
  <c r="K355" i="8"/>
  <c r="X355" i="8"/>
  <c r="K339" i="8"/>
  <c r="X339" i="8"/>
  <c r="S339" i="8"/>
  <c r="M339" i="8"/>
  <c r="Y339" i="8"/>
  <c r="AB324" i="8"/>
  <c r="V324" i="8"/>
  <c r="AH282" i="8"/>
  <c r="W282" i="8"/>
  <c r="K282" i="8"/>
  <c r="P282" i="8"/>
  <c r="AC282" i="8"/>
  <c r="R282" i="8"/>
  <c r="Q282" i="8"/>
  <c r="AF251" i="8"/>
  <c r="O251" i="8"/>
  <c r="S226" i="8"/>
  <c r="K226" i="8"/>
  <c r="AB226" i="8"/>
  <c r="P226" i="8"/>
  <c r="V226" i="8"/>
  <c r="Q226" i="8"/>
  <c r="AA226" i="8"/>
  <c r="Y226" i="8"/>
  <c r="AE218" i="8"/>
  <c r="Z218" i="8"/>
  <c r="AC218" i="8"/>
  <c r="T218" i="8"/>
  <c r="W218" i="8"/>
  <c r="J218" i="8"/>
  <c r="X218" i="8"/>
  <c r="R218" i="8"/>
  <c r="L218" i="8"/>
  <c r="K210" i="8"/>
  <c r="AB210" i="8"/>
  <c r="T210" i="8"/>
  <c r="V210" i="8"/>
  <c r="Q210" i="8"/>
  <c r="N210" i="8"/>
  <c r="S210" i="8"/>
  <c r="AF210" i="8"/>
  <c r="AA202" i="8"/>
  <c r="V202" i="8"/>
  <c r="AC202" i="8"/>
  <c r="K202" i="8"/>
  <c r="L202" i="8"/>
  <c r="N202" i="8"/>
  <c r="T202" i="8"/>
  <c r="AF202" i="8"/>
  <c r="AH194" i="8"/>
  <c r="AG194" i="8"/>
  <c r="L194" i="8"/>
  <c r="W194" i="8"/>
  <c r="J194" i="8"/>
  <c r="P194" i="8"/>
  <c r="R194" i="8"/>
  <c r="O194" i="8"/>
  <c r="AB194" i="8"/>
  <c r="S186" i="8"/>
  <c r="N186" i="8"/>
  <c r="Q186" i="8"/>
  <c r="V186" i="8"/>
  <c r="X186" i="8"/>
  <c r="AF186" i="8"/>
  <c r="AG186" i="8"/>
  <c r="AH178" i="8"/>
  <c r="T178" i="8"/>
  <c r="L178" i="8"/>
  <c r="O178" i="8"/>
  <c r="AC178" i="8"/>
  <c r="R178" i="8"/>
  <c r="P178" i="8"/>
  <c r="W178" i="8"/>
  <c r="M178" i="8"/>
  <c r="W170" i="8"/>
  <c r="R170" i="8"/>
  <c r="U170" i="8"/>
  <c r="AE170" i="8"/>
  <c r="J170" i="8"/>
  <c r="T170" i="8"/>
  <c r="Z170" i="8"/>
  <c r="L170" i="8"/>
  <c r="P170" i="8"/>
  <c r="K162" i="8"/>
  <c r="AF162" i="8"/>
  <c r="X162" i="8"/>
  <c r="AD162" i="8"/>
  <c r="Y162" i="8"/>
  <c r="V162" i="8"/>
  <c r="AB162" i="8"/>
  <c r="AA162" i="8"/>
  <c r="Q162" i="8"/>
  <c r="AE154" i="8"/>
  <c r="AD154" i="8"/>
  <c r="L154" i="8"/>
  <c r="P154" i="8"/>
  <c r="W154" i="8"/>
  <c r="N154" i="8"/>
  <c r="M154" i="8"/>
  <c r="T154" i="8"/>
  <c r="U154" i="8"/>
  <c r="V154" i="8"/>
  <c r="S146" i="8"/>
  <c r="Z146" i="8"/>
  <c r="AC146" i="8"/>
  <c r="X146" i="8"/>
  <c r="T146" i="8"/>
  <c r="K146" i="8"/>
  <c r="U146" i="8"/>
  <c r="J146" i="8"/>
  <c r="K138" i="8"/>
  <c r="Q138" i="8"/>
  <c r="AA138" i="8"/>
  <c r="R138" i="8"/>
  <c r="J130" i="8"/>
  <c r="K130" i="8"/>
  <c r="Z130" i="8"/>
  <c r="AG130" i="8"/>
  <c r="X122" i="8"/>
  <c r="M122" i="8"/>
  <c r="Z122" i="8"/>
  <c r="S122" i="8"/>
  <c r="AC114" i="8"/>
  <c r="N114" i="8"/>
  <c r="S114" i="8"/>
  <c r="AE106" i="8"/>
  <c r="M106" i="8"/>
  <c r="V106" i="8"/>
  <c r="AB106" i="8"/>
  <c r="AF98" i="8"/>
  <c r="V98" i="8"/>
  <c r="AG98" i="8"/>
  <c r="Z90" i="8"/>
  <c r="AF90" i="8"/>
  <c r="AA90" i="8"/>
  <c r="AG90" i="8"/>
  <c r="J82" i="8"/>
  <c r="O82" i="8"/>
  <c r="P74" i="8"/>
  <c r="AD74" i="8"/>
  <c r="W74" i="8"/>
  <c r="Z66" i="8"/>
  <c r="P66" i="8"/>
  <c r="AH58" i="8"/>
  <c r="W58" i="8"/>
  <c r="AF58" i="8"/>
  <c r="K50" i="8"/>
  <c r="R50" i="8"/>
  <c r="AG489" i="8"/>
  <c r="W489" i="8"/>
  <c r="Z489" i="8"/>
  <c r="V255" i="24"/>
  <c r="AG255" i="24"/>
  <c r="Q255" i="24"/>
  <c r="X255" i="24"/>
  <c r="AE255" i="24"/>
  <c r="O255" i="24"/>
  <c r="AD247" i="24"/>
  <c r="N247" i="24"/>
  <c r="Y247" i="24"/>
  <c r="AF247" i="24"/>
  <c r="P247" i="24"/>
  <c r="W247" i="24"/>
  <c r="AH239" i="24"/>
  <c r="R239" i="24"/>
  <c r="AC239" i="24"/>
  <c r="M239" i="24"/>
  <c r="T239" i="24"/>
  <c r="AA239" i="24"/>
  <c r="K239" i="24"/>
  <c r="V231" i="24"/>
  <c r="AG231" i="24"/>
  <c r="Q231" i="24"/>
  <c r="X231" i="24"/>
  <c r="AE231" i="24"/>
  <c r="O231" i="24"/>
  <c r="T65" i="24"/>
  <c r="AA65" i="24"/>
  <c r="K65" i="24"/>
  <c r="V65" i="24"/>
  <c r="AG65" i="24"/>
  <c r="Q65" i="24"/>
  <c r="U321" i="8"/>
  <c r="R321" i="8"/>
  <c r="AH36" i="8"/>
  <c r="Q36" i="8"/>
  <c r="J245" i="8"/>
  <c r="L245" i="8"/>
  <c r="AD220" i="24"/>
  <c r="N220" i="24"/>
  <c r="Y220" i="24"/>
  <c r="AF220" i="24"/>
  <c r="P220" i="24"/>
  <c r="W220" i="24"/>
  <c r="AH212" i="24"/>
  <c r="R212" i="24"/>
  <c r="AC212" i="24"/>
  <c r="M212" i="24"/>
  <c r="T212" i="24"/>
  <c r="AA212" i="24"/>
  <c r="K212" i="24"/>
  <c r="V204" i="24"/>
  <c r="AG204" i="24"/>
  <c r="Q204" i="24"/>
  <c r="X204" i="24"/>
  <c r="AE204" i="24"/>
  <c r="O204" i="24"/>
  <c r="Z196" i="24"/>
  <c r="J196" i="24"/>
  <c r="U196" i="24"/>
  <c r="AB196" i="24"/>
  <c r="L196" i="24"/>
  <c r="S196" i="24"/>
  <c r="AD188" i="24"/>
  <c r="N188" i="24"/>
  <c r="Y188" i="24"/>
  <c r="AF188" i="24"/>
  <c r="P188" i="24"/>
  <c r="W188" i="24"/>
  <c r="AH180" i="24"/>
  <c r="R180" i="24"/>
  <c r="AC180" i="24"/>
  <c r="M180" i="24"/>
  <c r="T180" i="24"/>
  <c r="AA180" i="24"/>
  <c r="K180" i="24"/>
  <c r="V172" i="24"/>
  <c r="AG172" i="24"/>
  <c r="Q172" i="24"/>
  <c r="X172" i="24"/>
  <c r="AE172" i="24"/>
  <c r="O172" i="24"/>
  <c r="Q160" i="24"/>
  <c r="L160" i="24"/>
  <c r="AB160" i="24"/>
  <c r="N160" i="24"/>
  <c r="AD160" i="24"/>
  <c r="AC330" i="24"/>
  <c r="Q330" i="24"/>
  <c r="AG323" i="24"/>
  <c r="U323" i="24"/>
  <c r="R323" i="24"/>
  <c r="AD260" i="24"/>
  <c r="M260" i="24"/>
  <c r="AD252" i="24"/>
  <c r="AH252" i="24"/>
  <c r="T252" i="24"/>
  <c r="AD244" i="24"/>
  <c r="AC244" i="24"/>
  <c r="K244" i="24"/>
  <c r="AD236" i="24"/>
  <c r="M236" i="24"/>
  <c r="V228" i="24"/>
  <c r="AA228" i="24"/>
  <c r="V215" i="24"/>
  <c r="P215" i="24"/>
  <c r="AD207" i="24"/>
  <c r="L207" i="24"/>
  <c r="AD199" i="24"/>
  <c r="AB199" i="24"/>
  <c r="V191" i="24"/>
  <c r="N191" i="24"/>
  <c r="V183" i="24"/>
  <c r="P183" i="24"/>
  <c r="AD175" i="24"/>
  <c r="AF175" i="24"/>
  <c r="L167" i="24"/>
  <c r="X167" i="24"/>
  <c r="AH145" i="24"/>
  <c r="L145" i="24"/>
  <c r="R137" i="24"/>
  <c r="T137" i="24"/>
  <c r="AH129" i="24"/>
  <c r="L129" i="24"/>
  <c r="AG121" i="24"/>
  <c r="T121" i="24"/>
  <c r="U113" i="24"/>
  <c r="Z113" i="24"/>
  <c r="AG105" i="24"/>
  <c r="AB105" i="24"/>
  <c r="U89" i="24"/>
  <c r="Z89" i="24"/>
  <c r="AG81" i="24"/>
  <c r="O81" i="24"/>
  <c r="X156" i="24"/>
  <c r="J156" i="24"/>
  <c r="Z156" i="24"/>
  <c r="AB61" i="24"/>
  <c r="L61" i="24"/>
  <c r="S61" i="24"/>
  <c r="AD61" i="24"/>
  <c r="N61" i="24"/>
  <c r="Y61" i="24"/>
  <c r="T53" i="24"/>
  <c r="AA53" i="24"/>
  <c r="K53" i="24"/>
  <c r="V53" i="24"/>
  <c r="AG53" i="24"/>
  <c r="Q53" i="24"/>
  <c r="AD68" i="24"/>
  <c r="L68" i="24"/>
  <c r="R226" i="24"/>
  <c r="AA226" i="24"/>
  <c r="AH315" i="24"/>
  <c r="AA315" i="24"/>
  <c r="Q315" i="24"/>
  <c r="AC492" i="8"/>
  <c r="S492" i="8"/>
  <c r="AF466" i="8"/>
  <c r="S466" i="8"/>
  <c r="X347" i="8"/>
  <c r="Y347" i="8"/>
  <c r="Z332" i="8"/>
  <c r="W332" i="8"/>
  <c r="AD271" i="8"/>
  <c r="AE271" i="8"/>
  <c r="Z206" i="8"/>
  <c r="AG206" i="8"/>
  <c r="Z190" i="8"/>
  <c r="AA190" i="8"/>
  <c r="AG142" i="8"/>
  <c r="L142" i="8"/>
  <c r="AC500" i="8"/>
  <c r="S500" i="8"/>
  <c r="Z308" i="24"/>
  <c r="S308" i="24"/>
  <c r="Q308" i="24"/>
  <c r="S461" i="8"/>
  <c r="K461" i="8"/>
  <c r="K335" i="8"/>
  <c r="AG335" i="8"/>
  <c r="J244" i="8"/>
  <c r="U244" i="8"/>
  <c r="AD150" i="24"/>
  <c r="P150" i="24"/>
  <c r="J110" i="24"/>
  <c r="S110" i="24"/>
  <c r="R102" i="24"/>
  <c r="AA102" i="24"/>
  <c r="J94" i="24"/>
  <c r="S94" i="24"/>
  <c r="AD86" i="24"/>
  <c r="P86" i="24"/>
  <c r="AD76" i="24"/>
  <c r="P76" i="24"/>
  <c r="AB41" i="24"/>
  <c r="N41" i="24"/>
  <c r="T25" i="24"/>
  <c r="AG25" i="24"/>
  <c r="L9" i="24"/>
  <c r="Y9" i="24"/>
  <c r="M299" i="24"/>
  <c r="AA299" i="24"/>
  <c r="V299" i="24"/>
  <c r="Y291" i="24"/>
  <c r="P291" i="24"/>
  <c r="AH291" i="24"/>
  <c r="U283" i="24"/>
  <c r="L283" i="24"/>
  <c r="AD283" i="24"/>
  <c r="M275" i="24"/>
  <c r="AA275" i="24"/>
  <c r="V275" i="24"/>
  <c r="P429" i="8"/>
  <c r="L429" i="8"/>
  <c r="V344" i="8"/>
  <c r="U344" i="8"/>
  <c r="AB344" i="8"/>
  <c r="T476" i="8"/>
  <c r="U476" i="8"/>
  <c r="T366" i="8"/>
  <c r="X366" i="8"/>
  <c r="AG366" i="8"/>
  <c r="AC410" i="8"/>
  <c r="L410" i="8"/>
  <c r="Z398" i="8"/>
  <c r="V398" i="8"/>
  <c r="AA166" i="24"/>
  <c r="W166" i="24"/>
  <c r="AD377" i="8"/>
  <c r="AA377" i="8"/>
  <c r="K377" i="8"/>
  <c r="P377" i="8"/>
  <c r="X377" i="8"/>
  <c r="AG377" i="8"/>
  <c r="AA320" i="24"/>
  <c r="AA225" i="24"/>
  <c r="R225" i="24"/>
  <c r="AD158" i="24"/>
  <c r="N158" i="24"/>
  <c r="AB158" i="24"/>
  <c r="L158" i="24"/>
  <c r="T155" i="24"/>
  <c r="M144" i="24"/>
  <c r="R136" i="24"/>
  <c r="AC128" i="24"/>
  <c r="AH120" i="24"/>
  <c r="AA104" i="24"/>
  <c r="K96" i="24"/>
  <c r="T88" i="24"/>
  <c r="AG80" i="24"/>
  <c r="X77" i="24"/>
  <c r="Q77" i="24"/>
  <c r="AG77" i="24"/>
  <c r="V77" i="24"/>
  <c r="R35" i="24"/>
  <c r="AF19" i="24"/>
  <c r="AE484" i="8"/>
  <c r="AB468" i="8"/>
  <c r="Q465" i="8"/>
  <c r="AB459" i="8"/>
  <c r="Q438" i="8"/>
  <c r="AB430" i="8"/>
  <c r="Q407" i="8"/>
  <c r="Q405" i="8"/>
  <c r="AB396" i="8"/>
  <c r="Q378" i="8"/>
  <c r="AB366" i="8"/>
  <c r="AB337" i="8"/>
  <c r="AA316" i="8"/>
  <c r="S280" i="8"/>
  <c r="Y267" i="8"/>
  <c r="R260" i="8"/>
  <c r="R256" i="8"/>
  <c r="R246" i="8"/>
  <c r="AC242" i="8"/>
  <c r="U491" i="8"/>
  <c r="N436" i="8"/>
  <c r="N430" i="8"/>
  <c r="Y407" i="8"/>
  <c r="Y405" i="8"/>
  <c r="N396" i="8"/>
  <c r="N388" i="8"/>
  <c r="N379" i="8"/>
  <c r="Y367" i="8"/>
  <c r="AG316" i="8"/>
  <c r="Q280" i="8"/>
  <c r="O267" i="8"/>
  <c r="Q260" i="8"/>
  <c r="V256" i="8"/>
  <c r="Q246" i="8"/>
  <c r="AF392" i="8"/>
  <c r="Z388" i="8"/>
  <c r="X388" i="8"/>
  <c r="O388" i="8"/>
  <c r="AE388" i="8"/>
  <c r="M349" i="8"/>
  <c r="AH349" i="8"/>
  <c r="Z349" i="8"/>
  <c r="S349" i="8"/>
  <c r="AH337" i="8"/>
  <c r="S337" i="8"/>
  <c r="AF246" i="8"/>
  <c r="AG465" i="8"/>
  <c r="V422" i="8"/>
  <c r="L407" i="8"/>
  <c r="AG405" i="8"/>
  <c r="AG396" i="8"/>
  <c r="L388" i="8"/>
  <c r="V379" i="8"/>
  <c r="V367" i="8"/>
  <c r="W316" i="8"/>
  <c r="AE280" i="8"/>
  <c r="V267" i="8"/>
  <c r="O260" i="8"/>
  <c r="J256" i="8"/>
  <c r="Z396" i="8"/>
  <c r="R379" i="8"/>
  <c r="P379" i="8"/>
  <c r="P378" i="8"/>
  <c r="R378" i="8"/>
  <c r="J280" i="8"/>
  <c r="AD280" i="8"/>
  <c r="K476" i="8"/>
  <c r="AH465" i="8"/>
  <c r="K465" i="8"/>
  <c r="AC459" i="8"/>
  <c r="Z459" i="8"/>
  <c r="P446" i="8"/>
  <c r="AF438" i="8"/>
  <c r="K438" i="8"/>
  <c r="O430" i="8"/>
  <c r="U422" i="8"/>
  <c r="R410" i="8"/>
  <c r="AC407" i="8"/>
  <c r="Z407" i="8"/>
  <c r="AC405" i="8"/>
  <c r="Z405" i="8"/>
  <c r="W405" i="8"/>
  <c r="AH398" i="8"/>
  <c r="AH367" i="8"/>
  <c r="K367" i="8"/>
  <c r="R316" i="8"/>
  <c r="O314" i="8"/>
  <c r="AH237" i="8"/>
  <c r="AD237" i="8"/>
  <c r="Z433" i="24"/>
  <c r="X294" i="8"/>
  <c r="AH294" i="8"/>
  <c r="R294" i="8"/>
  <c r="W294" i="8"/>
  <c r="M294" i="8"/>
  <c r="K294" i="8"/>
  <c r="AF270" i="8"/>
  <c r="P270" i="8"/>
  <c r="Z270" i="8"/>
  <c r="J270" i="8"/>
  <c r="AC270" i="8"/>
  <c r="AA270" i="8"/>
  <c r="Q270" i="8"/>
  <c r="T241" i="8"/>
  <c r="O241" i="8"/>
  <c r="N241" i="8"/>
  <c r="W241" i="8"/>
  <c r="W223" i="8"/>
  <c r="AD223" i="8"/>
  <c r="AF223" i="8"/>
  <c r="U223" i="8"/>
  <c r="X223" i="8"/>
  <c r="K215" i="8"/>
  <c r="R215" i="8"/>
  <c r="AG215" i="8"/>
  <c r="T215" i="8"/>
  <c r="S207" i="8"/>
  <c r="V207" i="8"/>
  <c r="P207" i="8"/>
  <c r="Q207" i="8"/>
  <c r="AA199" i="8"/>
  <c r="AH199" i="8"/>
  <c r="N199" i="8"/>
  <c r="U199" i="8"/>
  <c r="P199" i="8"/>
  <c r="K191" i="8"/>
  <c r="R191" i="8"/>
  <c r="AC191" i="8"/>
  <c r="T191" i="8"/>
  <c r="W183" i="8"/>
  <c r="AD183" i="8"/>
  <c r="L183" i="8"/>
  <c r="Q183" i="8"/>
  <c r="AB183" i="8"/>
  <c r="O175" i="8"/>
  <c r="V175" i="8"/>
  <c r="L175" i="8"/>
  <c r="M175" i="8"/>
  <c r="S167" i="8"/>
  <c r="Z167" i="8"/>
  <c r="T167" i="8"/>
  <c r="Q167" i="8"/>
  <c r="L167" i="8"/>
  <c r="AE159" i="8"/>
  <c r="K159" i="8"/>
  <c r="V159" i="8"/>
  <c r="AG159" i="8"/>
  <c r="M159" i="8"/>
  <c r="S151" i="8"/>
  <c r="AH151" i="8"/>
  <c r="N151" i="8"/>
  <c r="U151" i="8"/>
  <c r="T151" i="8"/>
  <c r="AE143" i="8"/>
  <c r="K143" i="8"/>
  <c r="Z143" i="8"/>
  <c r="X143" i="8"/>
  <c r="O143" i="8"/>
  <c r="R143" i="8"/>
  <c r="AG143" i="8"/>
  <c r="P143" i="8"/>
  <c r="AE135" i="8"/>
  <c r="K135" i="8"/>
  <c r="AD135" i="8"/>
  <c r="P135" i="8"/>
  <c r="Q135" i="8"/>
  <c r="O135" i="8"/>
  <c r="V135" i="8"/>
  <c r="AC135" i="8"/>
  <c r="O127" i="8"/>
  <c r="L127" i="8"/>
  <c r="R127" i="8"/>
  <c r="Y127" i="8"/>
  <c r="W127" i="8"/>
  <c r="AH127" i="8"/>
  <c r="P127" i="8"/>
  <c r="X127" i="8"/>
  <c r="K119" i="8"/>
  <c r="V119" i="8"/>
  <c r="X119" i="8"/>
  <c r="Q119" i="8"/>
  <c r="S119" i="8"/>
  <c r="R119" i="8"/>
  <c r="AC119" i="8"/>
  <c r="W111" i="8"/>
  <c r="X111" i="8"/>
  <c r="V111" i="8"/>
  <c r="L111" i="8"/>
  <c r="Q111" i="8"/>
  <c r="AF111" i="8"/>
  <c r="N111" i="8"/>
  <c r="AC111" i="8"/>
  <c r="O103" i="8"/>
  <c r="AD103" i="8"/>
  <c r="AB103" i="8"/>
  <c r="U103" i="8"/>
  <c r="AA103" i="8"/>
  <c r="AH103" i="8"/>
  <c r="P103" i="8"/>
  <c r="AF103" i="8"/>
  <c r="AE95" i="8"/>
  <c r="K95" i="8"/>
  <c r="V95" i="8"/>
  <c r="L95" i="8"/>
  <c r="Q95" i="8"/>
  <c r="S95" i="8"/>
  <c r="AD95" i="8"/>
  <c r="AG95" i="8"/>
  <c r="T95" i="8"/>
  <c r="S87" i="8"/>
  <c r="L87" i="8"/>
  <c r="N87" i="8"/>
  <c r="AC87" i="8"/>
  <c r="T87" i="8"/>
  <c r="W87" i="8"/>
  <c r="AD87" i="8"/>
  <c r="AB87" i="8"/>
  <c r="M87" i="8"/>
  <c r="W79" i="8"/>
  <c r="AH79" i="8"/>
  <c r="J79" i="8"/>
  <c r="AC79" i="8"/>
  <c r="AB79" i="8"/>
  <c r="K79" i="8"/>
  <c r="R79" i="8"/>
  <c r="Y79" i="8"/>
  <c r="W71" i="8"/>
  <c r="AH71" i="8"/>
  <c r="N71" i="8"/>
  <c r="AC71" i="8"/>
  <c r="P71" i="8"/>
  <c r="AA71" i="8"/>
  <c r="AD71" i="8"/>
  <c r="X71" i="8"/>
  <c r="M71" i="8"/>
  <c r="AA63" i="8"/>
  <c r="AH63" i="8"/>
  <c r="N63" i="8"/>
  <c r="U63" i="8"/>
  <c r="K63" i="8"/>
  <c r="R63" i="8"/>
  <c r="Q63" i="8"/>
  <c r="S55" i="8"/>
  <c r="V55" i="8"/>
  <c r="X55" i="8"/>
  <c r="L55" i="8"/>
  <c r="Y55" i="8"/>
  <c r="AD47" i="8"/>
  <c r="Y47" i="8"/>
  <c r="S47" i="8"/>
  <c r="AC47" i="8"/>
  <c r="W39" i="8"/>
  <c r="AF39" i="8"/>
  <c r="V39" i="8"/>
  <c r="AE77" i="24"/>
  <c r="W336" i="8"/>
  <c r="Z336" i="8"/>
  <c r="AE232" i="8"/>
  <c r="U232" i="8"/>
  <c r="P243" i="8"/>
  <c r="R243" i="8"/>
  <c r="S243" i="8"/>
  <c r="X264" i="8"/>
  <c r="AH264" i="8"/>
  <c r="R264" i="8"/>
  <c r="W465" i="8"/>
  <c r="AF465" i="8"/>
  <c r="J465" i="8"/>
  <c r="R465" i="8"/>
  <c r="W438" i="8"/>
  <c r="AH438" i="8"/>
  <c r="M438" i="8"/>
  <c r="P438" i="8"/>
  <c r="AG438" i="8"/>
  <c r="AA407" i="8"/>
  <c r="K407" i="8"/>
  <c r="P407" i="8"/>
  <c r="X407" i="8"/>
  <c r="AD367" i="8"/>
  <c r="W367" i="8"/>
  <c r="AF367" i="8"/>
  <c r="J367" i="8"/>
  <c r="R367" i="8"/>
  <c r="T349" i="8"/>
  <c r="V349" i="8"/>
  <c r="AB316" i="8"/>
  <c r="L316" i="8"/>
  <c r="V316" i="8"/>
  <c r="AB280" i="8"/>
  <c r="L280" i="8"/>
  <c r="V280" i="8"/>
  <c r="W280" i="8"/>
  <c r="X237" i="8"/>
  <c r="AE237" i="8"/>
  <c r="J237" i="8"/>
  <c r="N237" i="8"/>
  <c r="AC237" i="8"/>
  <c r="AA237" i="8"/>
  <c r="T237" i="8"/>
  <c r="U237" i="8"/>
  <c r="S237" i="8"/>
  <c r="W237" i="8"/>
  <c r="V237" i="8"/>
  <c r="W396" i="8"/>
  <c r="AE396" i="8"/>
  <c r="X396" i="8"/>
  <c r="P292" i="8"/>
  <c r="AF292" i="8"/>
  <c r="AD422" i="8"/>
  <c r="AC422" i="8"/>
  <c r="J422" i="8"/>
  <c r="AG422" i="8"/>
  <c r="AB260" i="8"/>
  <c r="AF260" i="8"/>
  <c r="AE260" i="8"/>
  <c r="Y421" i="8"/>
  <c r="S421" i="8"/>
  <c r="AD329" i="8"/>
  <c r="T329" i="8"/>
  <c r="AA329" i="8"/>
  <c r="K329" i="8"/>
  <c r="P329" i="8"/>
  <c r="X329" i="8"/>
  <c r="L329" i="8"/>
  <c r="AF315" i="8"/>
  <c r="P315" i="8"/>
  <c r="Z315" i="8"/>
  <c r="J315" i="8"/>
  <c r="AF287" i="8"/>
  <c r="P287" i="8"/>
  <c r="Z287" i="8"/>
  <c r="J287" i="8"/>
  <c r="Z499" i="24"/>
  <c r="T499" i="24"/>
  <c r="L499" i="24"/>
  <c r="Q399" i="24"/>
  <c r="M399" i="24"/>
  <c r="AC399" i="24"/>
  <c r="AG399" i="24"/>
  <c r="V361" i="24"/>
  <c r="Z361" i="24"/>
  <c r="AH361" i="24"/>
  <c r="AD405" i="8"/>
  <c r="AA405" i="8"/>
  <c r="K405" i="8"/>
  <c r="P405" i="8"/>
  <c r="X405" i="8"/>
  <c r="V405" i="8"/>
  <c r="T378" i="8"/>
  <c r="AD378" i="8"/>
  <c r="S378" i="8"/>
  <c r="AC378" i="8"/>
  <c r="AF378" i="8"/>
  <c r="J378" i="8"/>
  <c r="M267" i="8"/>
  <c r="AC267" i="8"/>
  <c r="K267" i="8"/>
  <c r="T267" i="8"/>
  <c r="AD267" i="8"/>
  <c r="N267" i="8"/>
  <c r="AA459" i="8"/>
  <c r="K459" i="8"/>
  <c r="P459" i="8"/>
  <c r="X459" i="8"/>
  <c r="AG459" i="8"/>
  <c r="AD379" i="8"/>
  <c r="S379" i="8"/>
  <c r="Z379" i="8"/>
  <c r="AH379" i="8"/>
  <c r="M379" i="8"/>
  <c r="L379" i="8"/>
  <c r="V307" i="8"/>
  <c r="L307" i="8"/>
  <c r="K285" i="8"/>
  <c r="J285" i="8"/>
  <c r="R490" i="8"/>
  <c r="S137" i="8"/>
  <c r="Z137" i="8"/>
  <c r="Y137" i="8"/>
  <c r="AA129" i="8"/>
  <c r="AD129" i="8"/>
  <c r="AG129" i="8"/>
  <c r="W121" i="8"/>
  <c r="AD121" i="8"/>
  <c r="AG121" i="8"/>
  <c r="O113" i="8"/>
  <c r="V113" i="8"/>
  <c r="Y113" i="8"/>
  <c r="AA105" i="8"/>
  <c r="AD105" i="8"/>
  <c r="AG105" i="8"/>
  <c r="S97" i="8"/>
  <c r="Z97" i="8"/>
  <c r="AC97" i="8"/>
  <c r="W65" i="8"/>
  <c r="L65" i="8"/>
  <c r="W41" i="8"/>
  <c r="AC41" i="8"/>
  <c r="P305" i="8"/>
  <c r="AG305" i="8"/>
  <c r="AD358" i="8"/>
  <c r="Y234" i="8"/>
  <c r="AB490" i="8"/>
  <c r="T490" i="8"/>
  <c r="AH490" i="8"/>
  <c r="N490" i="8"/>
  <c r="AD490" i="8"/>
  <c r="AD452" i="8"/>
  <c r="T452" i="8"/>
  <c r="AD426" i="8"/>
  <c r="T426" i="8"/>
  <c r="N234" i="8"/>
  <c r="AD234" i="8"/>
  <c r="O325" i="8"/>
  <c r="AE325" i="8"/>
  <c r="W325" i="8"/>
  <c r="AE307" i="8"/>
  <c r="S307" i="8"/>
  <c r="U307" i="8"/>
  <c r="M307" i="8"/>
  <c r="O307" i="8"/>
  <c r="T285" i="8"/>
  <c r="AD285" i="8"/>
  <c r="N285" i="8"/>
  <c r="M285" i="8"/>
  <c r="AE285" i="8"/>
  <c r="Q285" i="8"/>
  <c r="P285" i="8"/>
  <c r="V285" i="8"/>
  <c r="U285" i="8"/>
  <c r="O285" i="8"/>
  <c r="S250" i="8"/>
  <c r="Y250" i="8"/>
  <c r="N250" i="8"/>
  <c r="AB486" i="8"/>
  <c r="J486" i="8"/>
  <c r="N486" i="8"/>
  <c r="R486" i="8"/>
  <c r="V486" i="8"/>
  <c r="P34" i="8"/>
  <c r="AC308" i="8"/>
  <c r="AD402" i="8"/>
  <c r="AF34" i="8"/>
  <c r="L34" i="8"/>
  <c r="F24" i="17"/>
  <c r="K369" i="28"/>
  <c r="AB16" i="23"/>
  <c r="Z61" i="23"/>
  <c r="U52" i="23"/>
  <c r="G20" i="28"/>
  <c r="H20" i="28"/>
  <c r="AC478" i="8"/>
  <c r="W478" i="8"/>
  <c r="AF478" i="8"/>
  <c r="Y478" i="8"/>
  <c r="S478" i="8"/>
  <c r="M478" i="8"/>
  <c r="T483" i="8"/>
  <c r="Y483" i="8"/>
  <c r="AE483" i="8"/>
  <c r="O483" i="8"/>
  <c r="R483" i="8"/>
  <c r="N483" i="8"/>
  <c r="X483" i="8"/>
  <c r="L483" i="8"/>
  <c r="P483" i="8"/>
  <c r="AG483" i="8"/>
  <c r="Q483" i="8"/>
  <c r="W483" i="8"/>
  <c r="AH483" i="8"/>
  <c r="AD483" i="8"/>
  <c r="AC483" i="8"/>
  <c r="S483" i="8"/>
  <c r="V483" i="8"/>
  <c r="AF483" i="8"/>
  <c r="U483" i="8"/>
  <c r="K483" i="8"/>
  <c r="AB483" i="8"/>
  <c r="X478" i="8"/>
  <c r="O478" i="8"/>
  <c r="J483" i="8"/>
  <c r="S373" i="8"/>
  <c r="AH373" i="8"/>
  <c r="Z373" i="8"/>
  <c r="M373" i="8"/>
  <c r="AB373" i="8"/>
  <c r="AF373" i="8"/>
  <c r="AG373" i="8"/>
  <c r="Y373" i="8"/>
  <c r="J373" i="8"/>
  <c r="U474" i="24"/>
  <c r="AF474" i="24"/>
  <c r="P474" i="24"/>
  <c r="Z474" i="24"/>
  <c r="J474" i="24"/>
  <c r="AG474" i="24"/>
  <c r="Q412" i="24"/>
  <c r="X412" i="24"/>
  <c r="AE412" i="24"/>
  <c r="O412" i="24"/>
  <c r="Z412" i="24"/>
  <c r="J412" i="24"/>
  <c r="U412" i="24"/>
  <c r="T412" i="24"/>
  <c r="AA412" i="24"/>
  <c r="K412" i="24"/>
  <c r="V412" i="24"/>
  <c r="AC412" i="24"/>
  <c r="X390" i="24"/>
  <c r="AE390" i="24"/>
  <c r="O390" i="24"/>
  <c r="Z390" i="24"/>
  <c r="J390" i="24"/>
  <c r="T390" i="24"/>
  <c r="AA390" i="24"/>
  <c r="K390" i="24"/>
  <c r="V390" i="24"/>
  <c r="U390" i="24"/>
  <c r="P374" i="24"/>
  <c r="AF374" i="24"/>
  <c r="N346" i="24"/>
  <c r="AC346" i="24"/>
  <c r="M346" i="24"/>
  <c r="T346" i="24"/>
  <c r="AA346" i="24"/>
  <c r="K346" i="24"/>
  <c r="Y346" i="24"/>
  <c r="AF346" i="24"/>
  <c r="P346" i="24"/>
  <c r="W346" i="24"/>
  <c r="V308" i="24"/>
  <c r="AE308" i="24"/>
  <c r="O308" i="24"/>
  <c r="L308" i="24"/>
  <c r="AF308" i="24"/>
  <c r="U308" i="24"/>
  <c r="AH308" i="24"/>
  <c r="R308" i="24"/>
  <c r="AA308" i="24"/>
  <c r="K308" i="24"/>
  <c r="AG308" i="24"/>
  <c r="X308" i="24"/>
  <c r="M308" i="24"/>
  <c r="O163" i="24"/>
  <c r="T163" i="24"/>
  <c r="V163" i="24"/>
  <c r="X163" i="24"/>
  <c r="J163" i="24"/>
  <c r="Z163" i="24"/>
  <c r="K153" i="24"/>
  <c r="L153" i="24"/>
  <c r="AB153" i="24"/>
  <c r="R153" i="24"/>
  <c r="P153" i="24"/>
  <c r="AF153" i="24"/>
  <c r="V153" i="24"/>
  <c r="X450" i="24"/>
  <c r="AE450" i="24"/>
  <c r="N450" i="24"/>
  <c r="AC450" i="24"/>
  <c r="S450" i="24"/>
  <c r="J450" i="24"/>
  <c r="X396" i="24"/>
  <c r="L396" i="24"/>
  <c r="AD396" i="24"/>
  <c r="Y396" i="24"/>
  <c r="AF396" i="24"/>
  <c r="W396" i="24"/>
  <c r="R396" i="24"/>
  <c r="AB373" i="24"/>
  <c r="AC373" i="24"/>
  <c r="AF373" i="24"/>
  <c r="S74" i="24"/>
  <c r="AG74" i="24"/>
  <c r="S458" i="8"/>
  <c r="M458" i="8"/>
  <c r="L458" i="8"/>
  <c r="Y458" i="8"/>
  <c r="Q458" i="8"/>
  <c r="S434" i="8"/>
  <c r="N434" i="8"/>
  <c r="X434" i="8"/>
  <c r="V434" i="8"/>
  <c r="Q434" i="8"/>
  <c r="X400" i="8"/>
  <c r="L400" i="8"/>
  <c r="Q400" i="8"/>
  <c r="N400" i="8"/>
  <c r="O400" i="8"/>
  <c r="S363" i="8"/>
  <c r="O363" i="8"/>
  <c r="AC363" i="8"/>
  <c r="Q363" i="8"/>
  <c r="AE363" i="8"/>
  <c r="U363" i="8"/>
  <c r="L363" i="8"/>
  <c r="AF363" i="8"/>
  <c r="J363" i="8"/>
  <c r="AG363" i="8"/>
  <c r="S327" i="8"/>
  <c r="W327" i="8"/>
  <c r="AG327" i="8"/>
  <c r="N327" i="8"/>
  <c r="Q327" i="8"/>
  <c r="J327" i="8"/>
  <c r="R327" i="8"/>
  <c r="L327" i="8"/>
  <c r="W461" i="8"/>
  <c r="AF461" i="8"/>
  <c r="J461" i="8"/>
  <c r="R461" i="8"/>
  <c r="N461" i="8"/>
  <c r="AB461" i="8"/>
  <c r="AE461" i="8"/>
  <c r="O461" i="8"/>
  <c r="U461" i="8"/>
  <c r="AC461" i="8"/>
  <c r="V461" i="8"/>
  <c r="Z461" i="8"/>
  <c r="M461" i="8"/>
  <c r="AG461" i="8"/>
  <c r="Y461" i="8"/>
  <c r="AA461" i="8"/>
  <c r="P461" i="8"/>
  <c r="Q461" i="8"/>
  <c r="T419" i="8"/>
  <c r="S419" i="8"/>
  <c r="Z419" i="8"/>
  <c r="AH419" i="8"/>
  <c r="M419" i="8"/>
  <c r="AG419" i="8"/>
  <c r="N419" i="8"/>
  <c r="Q419" i="8"/>
  <c r="AA419" i="8"/>
  <c r="K419" i="8"/>
  <c r="P419" i="8"/>
  <c r="X419" i="8"/>
  <c r="L419" i="8"/>
  <c r="W419" i="8"/>
  <c r="J419" i="8"/>
  <c r="O419" i="8"/>
  <c r="AC419" i="8"/>
  <c r="AB419" i="8"/>
  <c r="AD387" i="8"/>
  <c r="S387" i="8"/>
  <c r="Z387" i="8"/>
  <c r="AH387" i="8"/>
  <c r="M387" i="8"/>
  <c r="V387" i="8"/>
  <c r="AB387" i="8"/>
  <c r="AA387" i="8"/>
  <c r="K387" i="8"/>
  <c r="P387" i="8"/>
  <c r="X387" i="8"/>
  <c r="N387" i="8"/>
  <c r="AE387" i="8"/>
  <c r="U387" i="8"/>
  <c r="Y387" i="8"/>
  <c r="W387" i="8"/>
  <c r="J387" i="8"/>
  <c r="T335" i="8"/>
  <c r="AE335" i="8"/>
  <c r="O335" i="8"/>
  <c r="U335" i="8"/>
  <c r="AC335" i="8"/>
  <c r="N335" i="8"/>
  <c r="W335" i="8"/>
  <c r="AF335" i="8"/>
  <c r="J335" i="8"/>
  <c r="R335" i="8"/>
  <c r="V335" i="8"/>
  <c r="Q335" i="8"/>
  <c r="Z335" i="8"/>
  <c r="M335" i="8"/>
  <c r="AB335" i="8"/>
  <c r="AA335" i="8"/>
  <c r="P335" i="8"/>
  <c r="L335" i="8"/>
  <c r="AF311" i="8"/>
  <c r="P311" i="8"/>
  <c r="Z311" i="8"/>
  <c r="J311" i="8"/>
  <c r="X311" i="8"/>
  <c r="AH311" i="8"/>
  <c r="R311" i="8"/>
  <c r="Y311" i="8"/>
  <c r="AD311" i="8"/>
  <c r="AB311" i="8"/>
  <c r="V311" i="8"/>
  <c r="Q311" i="8"/>
  <c r="O272" i="8"/>
  <c r="X272" i="8"/>
  <c r="AH272" i="8"/>
  <c r="R272" i="8"/>
  <c r="Q272" i="8"/>
  <c r="K272" i="8"/>
  <c r="AF272" i="8"/>
  <c r="P272" i="8"/>
  <c r="Z272" i="8"/>
  <c r="J272" i="8"/>
  <c r="AG272" i="8"/>
  <c r="AA272" i="8"/>
  <c r="T272" i="8"/>
  <c r="N272" i="8"/>
  <c r="L272" i="8"/>
  <c r="AD254" i="8"/>
  <c r="AF254" i="8"/>
  <c r="P254" i="8"/>
  <c r="U254" i="8"/>
  <c r="V254" i="8"/>
  <c r="M254" i="8"/>
  <c r="AH254" i="8"/>
  <c r="X254" i="8"/>
  <c r="J254" i="8"/>
  <c r="AE254" i="8"/>
  <c r="K254" i="8"/>
  <c r="AG254" i="8"/>
  <c r="W254" i="8"/>
  <c r="R254" i="8"/>
  <c r="AB254" i="8"/>
  <c r="O254" i="8"/>
  <c r="AC254" i="8"/>
  <c r="AD244" i="8"/>
  <c r="AB244" i="8"/>
  <c r="L244" i="8"/>
  <c r="Z244" i="8"/>
  <c r="Q244" i="8"/>
  <c r="R244" i="8"/>
  <c r="T244" i="8"/>
  <c r="O244" i="8"/>
  <c r="AA244" i="8"/>
  <c r="AC244" i="8"/>
  <c r="X244" i="8"/>
  <c r="AE244" i="8"/>
  <c r="P244" i="8"/>
  <c r="K244" i="8"/>
  <c r="M244" i="8"/>
  <c r="W473" i="8"/>
  <c r="J473" i="8"/>
  <c r="Q473" i="8"/>
  <c r="AG473" i="8"/>
  <c r="V473" i="8"/>
  <c r="AB473" i="8"/>
  <c r="X450" i="8"/>
  <c r="V450" i="8"/>
  <c r="N450" i="8"/>
  <c r="O450" i="8"/>
  <c r="Q450" i="8"/>
  <c r="AB450" i="8"/>
  <c r="AE450" i="8"/>
  <c r="AG450" i="8"/>
  <c r="AE435" i="8"/>
  <c r="AC435" i="8"/>
  <c r="Y435" i="8"/>
  <c r="Q435" i="8"/>
  <c r="L435" i="8"/>
  <c r="N435" i="8"/>
  <c r="AB435" i="8"/>
  <c r="W408" i="8"/>
  <c r="M408" i="8"/>
  <c r="L408" i="8"/>
  <c r="N408" i="8"/>
  <c r="Q408" i="8"/>
  <c r="AB408" i="8"/>
  <c r="W383" i="8"/>
  <c r="AA383" i="8"/>
  <c r="R383" i="8"/>
  <c r="N383" i="8"/>
  <c r="AB383" i="8"/>
  <c r="P383" i="8"/>
  <c r="AG383" i="8"/>
  <c r="Q383" i="8"/>
  <c r="AF383" i="8"/>
  <c r="V383" i="8"/>
  <c r="R368" i="8"/>
  <c r="Q368" i="8"/>
  <c r="K368" i="8"/>
  <c r="Y368" i="8"/>
  <c r="AB368" i="8"/>
  <c r="AG354" i="8"/>
  <c r="O354" i="8"/>
  <c r="Z354" i="8"/>
  <c r="AB354" i="8"/>
  <c r="L354" i="8"/>
  <c r="AE354" i="8"/>
  <c r="X354" i="8"/>
  <c r="N354" i="8"/>
  <c r="R354" i="8"/>
  <c r="U354" i="8"/>
  <c r="V150" i="24"/>
  <c r="AG150" i="24"/>
  <c r="Q150" i="24"/>
  <c r="X150" i="24"/>
  <c r="AE150" i="24"/>
  <c r="O150" i="24"/>
  <c r="AH150" i="24"/>
  <c r="R150" i="24"/>
  <c r="AC150" i="24"/>
  <c r="M150" i="24"/>
  <c r="T150" i="24"/>
  <c r="AA150" i="24"/>
  <c r="K150" i="24"/>
  <c r="AD142" i="24"/>
  <c r="N142" i="24"/>
  <c r="Y142" i="24"/>
  <c r="AF142" i="24"/>
  <c r="P142" i="24"/>
  <c r="W142" i="24"/>
  <c r="Z142" i="24"/>
  <c r="J142" i="24"/>
  <c r="U142" i="24"/>
  <c r="AB142" i="24"/>
  <c r="L142" i="24"/>
  <c r="S142" i="24"/>
  <c r="AH134" i="24"/>
  <c r="R134" i="24"/>
  <c r="AC134" i="24"/>
  <c r="M134" i="24"/>
  <c r="T134" i="24"/>
  <c r="AA134" i="24"/>
  <c r="K134" i="24"/>
  <c r="AD134" i="24"/>
  <c r="N134" i="24"/>
  <c r="Y134" i="24"/>
  <c r="AF134" i="24"/>
  <c r="P134" i="24"/>
  <c r="W134" i="24"/>
  <c r="Z126" i="24"/>
  <c r="J126" i="24"/>
  <c r="U126" i="24"/>
  <c r="AB126" i="24"/>
  <c r="L126" i="24"/>
  <c r="S126" i="24"/>
  <c r="V126" i="24"/>
  <c r="AG126" i="24"/>
  <c r="Q126" i="24"/>
  <c r="X126" i="24"/>
  <c r="AE126" i="24"/>
  <c r="O126" i="24"/>
  <c r="AD118" i="24"/>
  <c r="N118" i="24"/>
  <c r="Y118" i="24"/>
  <c r="AF118" i="24"/>
  <c r="P118" i="24"/>
  <c r="W118" i="24"/>
  <c r="Z118" i="24"/>
  <c r="J118" i="24"/>
  <c r="U118" i="24"/>
  <c r="AB118" i="24"/>
  <c r="L118" i="24"/>
  <c r="S118" i="24"/>
  <c r="V110" i="24"/>
  <c r="AG110" i="24"/>
  <c r="Q110" i="24"/>
  <c r="X110" i="24"/>
  <c r="AE110" i="24"/>
  <c r="O110" i="24"/>
  <c r="AH110" i="24"/>
  <c r="R110" i="24"/>
  <c r="AC110" i="24"/>
  <c r="M110" i="24"/>
  <c r="T110" i="24"/>
  <c r="AA110" i="24"/>
  <c r="K110" i="24"/>
  <c r="Z102" i="24"/>
  <c r="J102" i="24"/>
  <c r="U102" i="24"/>
  <c r="AB102" i="24"/>
  <c r="L102" i="24"/>
  <c r="S102" i="24"/>
  <c r="V102" i="24"/>
  <c r="AG102" i="24"/>
  <c r="Q102" i="24"/>
  <c r="X102" i="24"/>
  <c r="AE102" i="24"/>
  <c r="O102" i="24"/>
  <c r="AH94" i="24"/>
  <c r="R94" i="24"/>
  <c r="AC94" i="24"/>
  <c r="M94" i="24"/>
  <c r="T94" i="24"/>
  <c r="AA94" i="24"/>
  <c r="K94" i="24"/>
  <c r="AD94" i="24"/>
  <c r="N94" i="24"/>
  <c r="Y94" i="24"/>
  <c r="AF94" i="24"/>
  <c r="P94" i="24"/>
  <c r="W94" i="24"/>
  <c r="V86" i="24"/>
  <c r="AG86" i="24"/>
  <c r="Q86" i="24"/>
  <c r="X86" i="24"/>
  <c r="AE86" i="24"/>
  <c r="O86" i="24"/>
  <c r="AH86" i="24"/>
  <c r="R86" i="24"/>
  <c r="AC86" i="24"/>
  <c r="M86" i="24"/>
  <c r="T86" i="24"/>
  <c r="AA86" i="24"/>
  <c r="K86" i="24"/>
  <c r="W76" i="24"/>
  <c r="Z76" i="24"/>
  <c r="J76" i="24"/>
  <c r="U76" i="24"/>
  <c r="AB76" i="24"/>
  <c r="L76" i="24"/>
  <c r="V76" i="24"/>
  <c r="AG76" i="24"/>
  <c r="Q76" i="24"/>
  <c r="X76" i="24"/>
  <c r="K76" i="24"/>
  <c r="T41" i="24"/>
  <c r="AA41" i="24"/>
  <c r="K41" i="24"/>
  <c r="V41" i="24"/>
  <c r="AG41" i="24"/>
  <c r="Q41" i="24"/>
  <c r="AF41" i="24"/>
  <c r="P41" i="24"/>
  <c r="W41" i="24"/>
  <c r="AH41" i="24"/>
  <c r="R41" i="24"/>
  <c r="AC41" i="24"/>
  <c r="M41" i="24"/>
  <c r="AF33" i="24"/>
  <c r="P33" i="24"/>
  <c r="W33" i="24"/>
  <c r="AH33" i="24"/>
  <c r="R33" i="24"/>
  <c r="AC33" i="24"/>
  <c r="M33" i="24"/>
  <c r="AB33" i="24"/>
  <c r="L33" i="24"/>
  <c r="S33" i="24"/>
  <c r="AD33" i="24"/>
  <c r="N33" i="24"/>
  <c r="Y33" i="24"/>
  <c r="AB25" i="24"/>
  <c r="L25" i="24"/>
  <c r="S25" i="24"/>
  <c r="AD25" i="24"/>
  <c r="N25" i="24"/>
  <c r="Y25" i="24"/>
  <c r="X25" i="24"/>
  <c r="AE25" i="24"/>
  <c r="O25" i="24"/>
  <c r="Z25" i="24"/>
  <c r="J25" i="24"/>
  <c r="U25" i="24"/>
  <c r="X17" i="24"/>
  <c r="AE17" i="24"/>
  <c r="O17" i="24"/>
  <c r="Z17" i="24"/>
  <c r="J17" i="24"/>
  <c r="U17" i="24"/>
  <c r="T17" i="24"/>
  <c r="AA17" i="24"/>
  <c r="K17" i="24"/>
  <c r="V17" i="24"/>
  <c r="AG17" i="24"/>
  <c r="Q17" i="24"/>
  <c r="T9" i="24"/>
  <c r="AA9" i="24"/>
  <c r="K9" i="24"/>
  <c r="V9" i="24"/>
  <c r="AG9" i="24"/>
  <c r="Q9" i="24"/>
  <c r="AF9" i="24"/>
  <c r="P9" i="24"/>
  <c r="W9" i="24"/>
  <c r="AH9" i="24"/>
  <c r="R9" i="24"/>
  <c r="AC9" i="24"/>
  <c r="M9" i="24"/>
  <c r="K420" i="8"/>
  <c r="N420" i="8"/>
  <c r="Q420" i="8"/>
  <c r="Y420" i="8"/>
  <c r="L386" i="8"/>
  <c r="AF386" i="8"/>
  <c r="AB386" i="8"/>
  <c r="Q386" i="8"/>
  <c r="AB475" i="24"/>
  <c r="L475" i="24"/>
  <c r="V475" i="24"/>
  <c r="AA475" i="24"/>
  <c r="W475" i="24"/>
  <c r="U475" i="24"/>
  <c r="AH475" i="24"/>
  <c r="S475" i="24"/>
  <c r="AG475" i="24"/>
  <c r="X475" i="24"/>
  <c r="R475" i="24"/>
  <c r="O475" i="24"/>
  <c r="AH368" i="24"/>
  <c r="AG368" i="24"/>
  <c r="Q368" i="24"/>
  <c r="X368" i="24"/>
  <c r="AE368" i="24"/>
  <c r="O368" i="24"/>
  <c r="N368" i="24"/>
  <c r="AC368" i="24"/>
  <c r="M368" i="24"/>
  <c r="T368" i="24"/>
  <c r="AA368" i="24"/>
  <c r="K368" i="24"/>
  <c r="AD368" i="24"/>
  <c r="J324" i="24"/>
  <c r="U324" i="24"/>
  <c r="AB324" i="24"/>
  <c r="L324" i="24"/>
  <c r="S324" i="24"/>
  <c r="AD324" i="24"/>
  <c r="R324" i="24"/>
  <c r="AG324" i="24"/>
  <c r="Q324" i="24"/>
  <c r="X324" i="24"/>
  <c r="AE324" i="24"/>
  <c r="O324" i="24"/>
  <c r="Y299" i="24"/>
  <c r="AF299" i="24"/>
  <c r="P299" i="24"/>
  <c r="W299" i="24"/>
  <c r="AH299" i="24"/>
  <c r="R299" i="24"/>
  <c r="U299" i="24"/>
  <c r="AB299" i="24"/>
  <c r="L299" i="24"/>
  <c r="S299" i="24"/>
  <c r="AD299" i="24"/>
  <c r="N299" i="24"/>
  <c r="AG291" i="24"/>
  <c r="Q291" i="24"/>
  <c r="X291" i="24"/>
  <c r="AE291" i="24"/>
  <c r="O291" i="24"/>
  <c r="Z291" i="24"/>
  <c r="J291" i="24"/>
  <c r="AC291" i="24"/>
  <c r="M291" i="24"/>
  <c r="T291" i="24"/>
  <c r="AA291" i="24"/>
  <c r="K291" i="24"/>
  <c r="V291" i="24"/>
  <c r="AC283" i="24"/>
  <c r="M283" i="24"/>
  <c r="T283" i="24"/>
  <c r="AA283" i="24"/>
  <c r="K283" i="24"/>
  <c r="V283" i="24"/>
  <c r="Y283" i="24"/>
  <c r="AF283" i="24"/>
  <c r="P283" i="24"/>
  <c r="W283" i="24"/>
  <c r="AH283" i="24"/>
  <c r="R283" i="24"/>
  <c r="U275" i="24"/>
  <c r="AB275" i="24"/>
  <c r="L275" i="24"/>
  <c r="S275" i="24"/>
  <c r="AD275" i="24"/>
  <c r="N275" i="24"/>
  <c r="AG275" i="24"/>
  <c r="Q275" i="24"/>
  <c r="X275" i="24"/>
  <c r="AE275" i="24"/>
  <c r="O275" i="24"/>
  <c r="Z275" i="24"/>
  <c r="J275" i="24"/>
  <c r="S469" i="8"/>
  <c r="AC469" i="8"/>
  <c r="V469" i="8"/>
  <c r="Y469" i="8"/>
  <c r="AB469" i="8"/>
  <c r="Z469" i="8"/>
  <c r="AH469" i="8"/>
  <c r="N469" i="8"/>
  <c r="M469" i="8"/>
  <c r="L469" i="8"/>
  <c r="AD429" i="8"/>
  <c r="W429" i="8"/>
  <c r="AF429" i="8"/>
  <c r="J429" i="8"/>
  <c r="R429" i="8"/>
  <c r="N429" i="8"/>
  <c r="AE429" i="8"/>
  <c r="O429" i="8"/>
  <c r="U429" i="8"/>
  <c r="AC429" i="8"/>
  <c r="V429" i="8"/>
  <c r="AB429" i="8"/>
  <c r="K429" i="8"/>
  <c r="X429" i="8"/>
  <c r="Y429" i="8"/>
  <c r="Z429" i="8"/>
  <c r="M429" i="8"/>
  <c r="R417" i="8"/>
  <c r="V417" i="8"/>
  <c r="W417" i="8"/>
  <c r="Y417" i="8"/>
  <c r="Q417" i="8"/>
  <c r="L417" i="8"/>
  <c r="AB417" i="8"/>
  <c r="AG417" i="8"/>
  <c r="N417" i="8"/>
  <c r="X391" i="24"/>
  <c r="AE391" i="24"/>
  <c r="O391" i="24"/>
  <c r="Z391" i="24"/>
  <c r="J391" i="24"/>
  <c r="T391" i="24"/>
  <c r="AA391" i="24"/>
  <c r="K391" i="24"/>
  <c r="V391" i="24"/>
  <c r="Y487" i="8"/>
  <c r="AE487" i="8"/>
  <c r="O487" i="8"/>
  <c r="R487" i="8"/>
  <c r="N487" i="8"/>
  <c r="AG487" i="8"/>
  <c r="Q487" i="8"/>
  <c r="W487" i="8"/>
  <c r="AH487" i="8"/>
  <c r="AD487" i="8"/>
  <c r="AA487" i="8"/>
  <c r="J487" i="8"/>
  <c r="AC487" i="8"/>
  <c r="S487" i="8"/>
  <c r="V487" i="8"/>
  <c r="R432" i="8"/>
  <c r="N432" i="8"/>
  <c r="K432" i="8"/>
  <c r="P432" i="8"/>
  <c r="V432" i="8"/>
  <c r="AB432" i="8"/>
  <c r="U432" i="8"/>
  <c r="L432" i="8"/>
  <c r="AG344" i="8"/>
  <c r="W344" i="8"/>
  <c r="AH344" i="8"/>
  <c r="M344" i="8"/>
  <c r="P344" i="8"/>
  <c r="Q344" i="8"/>
  <c r="L344" i="8"/>
  <c r="AE344" i="8"/>
  <c r="O344" i="8"/>
  <c r="X344" i="8"/>
  <c r="Z344" i="8"/>
  <c r="Y344" i="8"/>
  <c r="AC344" i="8"/>
  <c r="J344" i="8"/>
  <c r="N344" i="8"/>
  <c r="AA344" i="8"/>
  <c r="R344" i="8"/>
  <c r="W334" i="8"/>
  <c r="AF334" i="8"/>
  <c r="AG334" i="8"/>
  <c r="Q334" i="8"/>
  <c r="AH334" i="8"/>
  <c r="P334" i="8"/>
  <c r="L334" i="8"/>
  <c r="N334" i="8"/>
  <c r="J334" i="8"/>
  <c r="V334" i="8"/>
  <c r="S334" i="8"/>
  <c r="Y334" i="8"/>
  <c r="AA437" i="24"/>
  <c r="K437" i="24"/>
  <c r="S405" i="24"/>
  <c r="AD405" i="24"/>
  <c r="AC371" i="24"/>
  <c r="P371" i="24"/>
  <c r="W371" i="24"/>
  <c r="S385" i="8"/>
  <c r="R385" i="8"/>
  <c r="U385" i="8"/>
  <c r="R274" i="8"/>
  <c r="M274" i="8"/>
  <c r="AA76" i="24"/>
  <c r="S150" i="24"/>
  <c r="AB150" i="24"/>
  <c r="J150" i="24"/>
  <c r="AE142" i="24"/>
  <c r="Q142" i="24"/>
  <c r="V142" i="24"/>
  <c r="O134" i="24"/>
  <c r="X134" i="24"/>
  <c r="AG134" i="24"/>
  <c r="P126" i="24"/>
  <c r="Y126" i="24"/>
  <c r="AD126" i="24"/>
  <c r="K118" i="24"/>
  <c r="T118" i="24"/>
  <c r="AC118" i="24"/>
  <c r="AH118" i="24"/>
  <c r="L110" i="24"/>
  <c r="U110" i="24"/>
  <c r="Z110" i="24"/>
  <c r="K102" i="24"/>
  <c r="T102" i="24"/>
  <c r="AC102" i="24"/>
  <c r="AH102" i="24"/>
  <c r="AE94" i="24"/>
  <c r="Q94" i="24"/>
  <c r="V94" i="24"/>
  <c r="S86" i="24"/>
  <c r="AB86" i="24"/>
  <c r="J86" i="24"/>
  <c r="T76" i="24"/>
  <c r="AC76" i="24"/>
  <c r="AH76" i="24"/>
  <c r="Q74" i="24"/>
  <c r="U41" i="24"/>
  <c r="Z41" i="24"/>
  <c r="AE41" i="24"/>
  <c r="Q33" i="24"/>
  <c r="V33" i="24"/>
  <c r="AA33" i="24"/>
  <c r="M25" i="24"/>
  <c r="R25" i="24"/>
  <c r="W25" i="24"/>
  <c r="AF25" i="24"/>
  <c r="N17" i="24"/>
  <c r="S17" i="24"/>
  <c r="AB17" i="24"/>
  <c r="J9" i="24"/>
  <c r="O9" i="24"/>
  <c r="X9" i="24"/>
  <c r="R478" i="8"/>
  <c r="AA478" i="8"/>
  <c r="K487" i="8"/>
  <c r="Q387" i="8"/>
  <c r="AB363" i="8"/>
  <c r="Q354" i="8"/>
  <c r="Y450" i="8"/>
  <c r="K354" i="8"/>
  <c r="AF344" i="8"/>
  <c r="AD272" i="8"/>
  <c r="AG432" i="8"/>
  <c r="AG387" i="8"/>
  <c r="L311" i="8"/>
  <c r="W272" i="8"/>
  <c r="S429" i="8"/>
  <c r="R363" i="8"/>
  <c r="X335" i="8"/>
  <c r="Z334" i="8"/>
  <c r="AF244" i="8"/>
  <c r="Z483" i="8"/>
  <c r="X461" i="8"/>
  <c r="U435" i="8"/>
  <c r="AA432" i="8"/>
  <c r="R419" i="8"/>
  <c r="AF417" i="8"/>
  <c r="P408" i="8"/>
  <c r="AF387" i="8"/>
  <c r="W373" i="8"/>
  <c r="L254" i="8"/>
  <c r="S482" i="24"/>
  <c r="AA482" i="24"/>
  <c r="N482" i="24"/>
  <c r="AF482" i="24"/>
  <c r="AB460" i="24"/>
  <c r="AE460" i="24"/>
  <c r="N460" i="24"/>
  <c r="P460" i="24"/>
  <c r="AC460" i="24"/>
  <c r="S460" i="24"/>
  <c r="L460" i="24"/>
  <c r="AE487" i="24"/>
  <c r="AB487" i="24"/>
  <c r="Z487" i="24"/>
  <c r="R487" i="24"/>
  <c r="W487" i="24"/>
  <c r="L487" i="24"/>
  <c r="U487" i="24"/>
  <c r="V471" i="24"/>
  <c r="U471" i="24"/>
  <c r="K471" i="24"/>
  <c r="R471" i="24"/>
  <c r="Q471" i="24"/>
  <c r="AF471" i="24"/>
  <c r="AD471" i="24"/>
  <c r="AG446" i="24"/>
  <c r="Y446" i="24"/>
  <c r="O446" i="24"/>
  <c r="K446" i="24"/>
  <c r="U446" i="24"/>
  <c r="Y422" i="24"/>
  <c r="AD422" i="24"/>
  <c r="P422" i="24"/>
  <c r="AG422" i="24"/>
  <c r="AE422" i="24"/>
  <c r="Z422" i="24"/>
  <c r="AC422" i="24"/>
  <c r="AF472" i="24"/>
  <c r="P472" i="24"/>
  <c r="V472" i="24"/>
  <c r="U472" i="24"/>
  <c r="Q472" i="24"/>
  <c r="R472" i="24"/>
  <c r="K472" i="24"/>
  <c r="AB472" i="24"/>
  <c r="AH472" i="24"/>
  <c r="M472" i="24"/>
  <c r="AD365" i="24"/>
  <c r="Y365" i="24"/>
  <c r="AF365" i="24"/>
  <c r="P365" i="24"/>
  <c r="W365" i="24"/>
  <c r="U365" i="24"/>
  <c r="AB365" i="24"/>
  <c r="L365" i="24"/>
  <c r="S365" i="24"/>
  <c r="AG351" i="24"/>
  <c r="Q351" i="24"/>
  <c r="X351" i="24"/>
  <c r="AE351" i="24"/>
  <c r="O351" i="24"/>
  <c r="AC351" i="24"/>
  <c r="M351" i="24"/>
  <c r="T351" i="24"/>
  <c r="AA351" i="24"/>
  <c r="K351" i="24"/>
  <c r="U342" i="24"/>
  <c r="AB342" i="24"/>
  <c r="L342" i="24"/>
  <c r="S342" i="24"/>
  <c r="AG342" i="24"/>
  <c r="Q342" i="24"/>
  <c r="X342" i="24"/>
  <c r="AE342" i="24"/>
  <c r="O342" i="24"/>
  <c r="AC362" i="24"/>
  <c r="M362" i="24"/>
  <c r="T362" i="24"/>
  <c r="AA362" i="24"/>
  <c r="K362" i="24"/>
  <c r="Y362" i="24"/>
  <c r="AF362" i="24"/>
  <c r="P362" i="24"/>
  <c r="W362" i="24"/>
  <c r="AC332" i="24"/>
  <c r="M332" i="24"/>
  <c r="T332" i="24"/>
  <c r="AA332" i="24"/>
  <c r="K332" i="24"/>
  <c r="AD332" i="24"/>
  <c r="R332" i="24"/>
  <c r="Y332" i="24"/>
  <c r="AF332" i="24"/>
  <c r="P332" i="24"/>
  <c r="W332" i="24"/>
  <c r="U298" i="24"/>
  <c r="AB298" i="24"/>
  <c r="L298" i="24"/>
  <c r="S298" i="24"/>
  <c r="AD298" i="24"/>
  <c r="N298" i="24"/>
  <c r="AG298" i="24"/>
  <c r="Q298" i="24"/>
  <c r="X298" i="24"/>
  <c r="AE298" i="24"/>
  <c r="O298" i="24"/>
  <c r="Z298" i="24"/>
  <c r="J298" i="24"/>
  <c r="U290" i="24"/>
  <c r="AB290" i="24"/>
  <c r="L290" i="24"/>
  <c r="S290" i="24"/>
  <c r="AD290" i="24"/>
  <c r="N290" i="24"/>
  <c r="AG290" i="24"/>
  <c r="Q290" i="24"/>
  <c r="X290" i="24"/>
  <c r="AE290" i="24"/>
  <c r="O290" i="24"/>
  <c r="Z290" i="24"/>
  <c r="J290" i="24"/>
  <c r="U282" i="24"/>
  <c r="AB282" i="24"/>
  <c r="L282" i="24"/>
  <c r="S282" i="24"/>
  <c r="AD282" i="24"/>
  <c r="N282" i="24"/>
  <c r="AG282" i="24"/>
  <c r="Q282" i="24"/>
  <c r="X282" i="24"/>
  <c r="AE282" i="24"/>
  <c r="O282" i="24"/>
  <c r="Z282" i="24"/>
  <c r="J282" i="24"/>
  <c r="U274" i="24"/>
  <c r="AB274" i="24"/>
  <c r="L274" i="24"/>
  <c r="S274" i="24"/>
  <c r="AD274" i="24"/>
  <c r="N274" i="24"/>
  <c r="AG274" i="24"/>
  <c r="Q274" i="24"/>
  <c r="X274" i="24"/>
  <c r="AE274" i="24"/>
  <c r="O274" i="24"/>
  <c r="Z274" i="24"/>
  <c r="J274" i="24"/>
  <c r="S497" i="24"/>
  <c r="AC497" i="24"/>
  <c r="AB497" i="24"/>
  <c r="Y497" i="24"/>
  <c r="T402" i="24"/>
  <c r="AA402" i="24"/>
  <c r="K402" i="24"/>
  <c r="V402" i="24"/>
  <c r="U402" i="24"/>
  <c r="AF402" i="24"/>
  <c r="P402" i="24"/>
  <c r="W402" i="24"/>
  <c r="AH402" i="24"/>
  <c r="R402" i="24"/>
  <c r="AC370" i="24"/>
  <c r="M370" i="24"/>
  <c r="T370" i="24"/>
  <c r="AA370" i="24"/>
  <c r="K370" i="24"/>
  <c r="Y370" i="24"/>
  <c r="AF370" i="24"/>
  <c r="P370" i="24"/>
  <c r="W370" i="24"/>
  <c r="AC338" i="24"/>
  <c r="M338" i="24"/>
  <c r="T338" i="24"/>
  <c r="AA338" i="24"/>
  <c r="K338" i="24"/>
  <c r="Y338" i="24"/>
  <c r="AF338" i="24"/>
  <c r="P338" i="24"/>
  <c r="W338" i="24"/>
  <c r="AC326" i="24"/>
  <c r="M326" i="24"/>
  <c r="T326" i="24"/>
  <c r="AA326" i="24"/>
  <c r="K326" i="24"/>
  <c r="Y326" i="24"/>
  <c r="AF326" i="24"/>
  <c r="P326" i="24"/>
  <c r="W326" i="24"/>
  <c r="AH310" i="24"/>
  <c r="R310" i="24"/>
  <c r="AA310" i="24"/>
  <c r="K310" i="24"/>
  <c r="AC310" i="24"/>
  <c r="T310" i="24"/>
  <c r="Q310" i="24"/>
  <c r="AD310" i="24"/>
  <c r="N310" i="24"/>
  <c r="W310" i="24"/>
  <c r="AF310" i="24"/>
  <c r="U310" i="24"/>
  <c r="L310" i="24"/>
  <c r="V256" i="24"/>
  <c r="AG256" i="24"/>
  <c r="Q256" i="24"/>
  <c r="X256" i="24"/>
  <c r="AE256" i="24"/>
  <c r="O256" i="24"/>
  <c r="AH256" i="24"/>
  <c r="R256" i="24"/>
  <c r="AC256" i="24"/>
  <c r="M256" i="24"/>
  <c r="T256" i="24"/>
  <c r="AA256" i="24"/>
  <c r="K256" i="24"/>
  <c r="AD248" i="24"/>
  <c r="N248" i="24"/>
  <c r="Y248" i="24"/>
  <c r="AF248" i="24"/>
  <c r="P248" i="24"/>
  <c r="W248" i="24"/>
  <c r="Z248" i="24"/>
  <c r="J248" i="24"/>
  <c r="U248" i="24"/>
  <c r="AB248" i="24"/>
  <c r="L248" i="24"/>
  <c r="S248" i="24"/>
  <c r="V240" i="24"/>
  <c r="AG240" i="24"/>
  <c r="Q240" i="24"/>
  <c r="X240" i="24"/>
  <c r="AE240" i="24"/>
  <c r="O240" i="24"/>
  <c r="AH240" i="24"/>
  <c r="R240" i="24"/>
  <c r="AC240" i="24"/>
  <c r="M240" i="24"/>
  <c r="T240" i="24"/>
  <c r="AA240" i="24"/>
  <c r="K240" i="24"/>
  <c r="AD232" i="24"/>
  <c r="N232" i="24"/>
  <c r="Y232" i="24"/>
  <c r="AF232" i="24"/>
  <c r="P232" i="24"/>
  <c r="W232" i="24"/>
  <c r="Z232" i="24"/>
  <c r="J232" i="24"/>
  <c r="U232" i="24"/>
  <c r="AB232" i="24"/>
  <c r="L232" i="24"/>
  <c r="S232" i="24"/>
  <c r="AD219" i="24"/>
  <c r="N219" i="24"/>
  <c r="Y219" i="24"/>
  <c r="AF219" i="24"/>
  <c r="P219" i="24"/>
  <c r="W219" i="24"/>
  <c r="Z219" i="24"/>
  <c r="J219" i="24"/>
  <c r="U219" i="24"/>
  <c r="AB219" i="24"/>
  <c r="L219" i="24"/>
  <c r="S219" i="24"/>
  <c r="AD211" i="24"/>
  <c r="N211" i="24"/>
  <c r="Y211" i="24"/>
  <c r="AF211" i="24"/>
  <c r="P211" i="24"/>
  <c r="W211" i="24"/>
  <c r="Z211" i="24"/>
  <c r="J211" i="24"/>
  <c r="U211" i="24"/>
  <c r="AB211" i="24"/>
  <c r="L211" i="24"/>
  <c r="S211" i="24"/>
  <c r="AD203" i="24"/>
  <c r="N203" i="24"/>
  <c r="Y203" i="24"/>
  <c r="AF203" i="24"/>
  <c r="P203" i="24"/>
  <c r="W203" i="24"/>
  <c r="Z203" i="24"/>
  <c r="J203" i="24"/>
  <c r="U203" i="24"/>
  <c r="AB203" i="24"/>
  <c r="L203" i="24"/>
  <c r="S203" i="24"/>
  <c r="AH195" i="24"/>
  <c r="R195" i="24"/>
  <c r="AC195" i="24"/>
  <c r="M195" i="24"/>
  <c r="T195" i="24"/>
  <c r="AA195" i="24"/>
  <c r="K195" i="24"/>
  <c r="AD195" i="24"/>
  <c r="N195" i="24"/>
  <c r="Y195" i="24"/>
  <c r="AF195" i="24"/>
  <c r="P195" i="24"/>
  <c r="W195" i="24"/>
  <c r="V187" i="24"/>
  <c r="AG187" i="24"/>
  <c r="Q187" i="24"/>
  <c r="X187" i="24"/>
  <c r="AE187" i="24"/>
  <c r="O187" i="24"/>
  <c r="AH187" i="24"/>
  <c r="R187" i="24"/>
  <c r="AC187" i="24"/>
  <c r="M187" i="24"/>
  <c r="T187" i="24"/>
  <c r="AA187" i="24"/>
  <c r="K187" i="24"/>
  <c r="V179" i="24"/>
  <c r="AG179" i="24"/>
  <c r="Q179" i="24"/>
  <c r="X179" i="24"/>
  <c r="AE179" i="24"/>
  <c r="O179" i="24"/>
  <c r="AH179" i="24"/>
  <c r="R179" i="24"/>
  <c r="AC179" i="24"/>
  <c r="M179" i="24"/>
  <c r="T179" i="24"/>
  <c r="AA179" i="24"/>
  <c r="K179" i="24"/>
  <c r="V171" i="24"/>
  <c r="AG171" i="24"/>
  <c r="Q171" i="24"/>
  <c r="X171" i="24"/>
  <c r="AE171" i="24"/>
  <c r="O171" i="24"/>
  <c r="AH171" i="24"/>
  <c r="R171" i="24"/>
  <c r="AC171" i="24"/>
  <c r="M171" i="24"/>
  <c r="T171" i="24"/>
  <c r="AA171" i="24"/>
  <c r="K171" i="24"/>
  <c r="Z149" i="24"/>
  <c r="J149" i="24"/>
  <c r="U149" i="24"/>
  <c r="AB149" i="24"/>
  <c r="L149" i="24"/>
  <c r="S149" i="24"/>
  <c r="V149" i="24"/>
  <c r="AG149" i="24"/>
  <c r="Q149" i="24"/>
  <c r="X149" i="24"/>
  <c r="AE149" i="24"/>
  <c r="O149" i="24"/>
  <c r="Z141" i="24"/>
  <c r="J141" i="24"/>
  <c r="U141" i="24"/>
  <c r="AB141" i="24"/>
  <c r="L141" i="24"/>
  <c r="S141" i="24"/>
  <c r="V141" i="24"/>
  <c r="AG141" i="24"/>
  <c r="Q141" i="24"/>
  <c r="X141" i="24"/>
  <c r="AE141" i="24"/>
  <c r="O141" i="24"/>
  <c r="Z133" i="24"/>
  <c r="J133" i="24"/>
  <c r="U133" i="24"/>
  <c r="AB133" i="24"/>
  <c r="L133" i="24"/>
  <c r="S133" i="24"/>
  <c r="V133" i="24"/>
  <c r="AG133" i="24"/>
  <c r="Q133" i="24"/>
  <c r="X133" i="24"/>
  <c r="AE133" i="24"/>
  <c r="O133" i="24"/>
  <c r="Z125" i="24"/>
  <c r="J125" i="24"/>
  <c r="U125" i="24"/>
  <c r="AB125" i="24"/>
  <c r="L125" i="24"/>
  <c r="S125" i="24"/>
  <c r="V125" i="24"/>
  <c r="AG125" i="24"/>
  <c r="Q125" i="24"/>
  <c r="X125" i="24"/>
  <c r="AE125" i="24"/>
  <c r="O125" i="24"/>
  <c r="AD117" i="24"/>
  <c r="N117" i="24"/>
  <c r="Y117" i="24"/>
  <c r="AF117" i="24"/>
  <c r="P117" i="24"/>
  <c r="W117" i="24"/>
  <c r="Z117" i="24"/>
  <c r="J117" i="24"/>
  <c r="U117" i="24"/>
  <c r="AB117" i="24"/>
  <c r="L117" i="24"/>
  <c r="S117" i="24"/>
  <c r="V109" i="24"/>
  <c r="AG109" i="24"/>
  <c r="Q109" i="24"/>
  <c r="X109" i="24"/>
  <c r="AE109" i="24"/>
  <c r="O109" i="24"/>
  <c r="AH109" i="24"/>
  <c r="R109" i="24"/>
  <c r="AC109" i="24"/>
  <c r="M109" i="24"/>
  <c r="T109" i="24"/>
  <c r="AA109" i="24"/>
  <c r="K109" i="24"/>
  <c r="AD101" i="24"/>
  <c r="N101" i="24"/>
  <c r="Y101" i="24"/>
  <c r="AF101" i="24"/>
  <c r="P101" i="24"/>
  <c r="W101" i="24"/>
  <c r="Z101" i="24"/>
  <c r="J101" i="24"/>
  <c r="U101" i="24"/>
  <c r="AB101" i="24"/>
  <c r="L101" i="24"/>
  <c r="S101" i="24"/>
  <c r="V93" i="24"/>
  <c r="AG93" i="24"/>
  <c r="Q93" i="24"/>
  <c r="X93" i="24"/>
  <c r="AE93" i="24"/>
  <c r="O93" i="24"/>
  <c r="AH93" i="24"/>
  <c r="R93" i="24"/>
  <c r="AC93" i="24"/>
  <c r="M93" i="24"/>
  <c r="T93" i="24"/>
  <c r="AA93" i="24"/>
  <c r="K93" i="24"/>
  <c r="AD85" i="24"/>
  <c r="N85" i="24"/>
  <c r="Y85" i="24"/>
  <c r="AF85" i="24"/>
  <c r="P85" i="24"/>
  <c r="W85" i="24"/>
  <c r="Z85" i="24"/>
  <c r="J85" i="24"/>
  <c r="U85" i="24"/>
  <c r="AB85" i="24"/>
  <c r="L85" i="24"/>
  <c r="S85" i="24"/>
  <c r="V78" i="24"/>
  <c r="AG78" i="24"/>
  <c r="Q78" i="24"/>
  <c r="X78" i="24"/>
  <c r="AH78" i="24"/>
  <c r="R78" i="24"/>
  <c r="AC78" i="24"/>
  <c r="M78" i="24"/>
  <c r="T78" i="24"/>
  <c r="R369" i="24"/>
  <c r="M369" i="24"/>
  <c r="AA369" i="24"/>
  <c r="N369" i="24"/>
  <c r="AF369" i="24"/>
  <c r="W369" i="24"/>
  <c r="V253" i="24"/>
  <c r="AG253" i="24"/>
  <c r="Q253" i="24"/>
  <c r="X253" i="24"/>
  <c r="AE253" i="24"/>
  <c r="O253" i="24"/>
  <c r="AH253" i="24"/>
  <c r="R253" i="24"/>
  <c r="AC253" i="24"/>
  <c r="M253" i="24"/>
  <c r="T253" i="24"/>
  <c r="AA253" i="24"/>
  <c r="K253" i="24"/>
  <c r="Z245" i="24"/>
  <c r="J245" i="24"/>
  <c r="U245" i="24"/>
  <c r="AB245" i="24"/>
  <c r="L245" i="24"/>
  <c r="S245" i="24"/>
  <c r="V245" i="24"/>
  <c r="AG245" i="24"/>
  <c r="Q245" i="24"/>
  <c r="X245" i="24"/>
  <c r="AE245" i="24"/>
  <c r="O245" i="24"/>
  <c r="AD237" i="24"/>
  <c r="N237" i="24"/>
  <c r="Y237" i="24"/>
  <c r="AF237" i="24"/>
  <c r="P237" i="24"/>
  <c r="W237" i="24"/>
  <c r="Z237" i="24"/>
  <c r="J237" i="24"/>
  <c r="U237" i="24"/>
  <c r="AB237" i="24"/>
  <c r="L237" i="24"/>
  <c r="S237" i="24"/>
  <c r="AH229" i="24"/>
  <c r="R229" i="24"/>
  <c r="AC229" i="24"/>
  <c r="M229" i="24"/>
  <c r="T229" i="24"/>
  <c r="AA229" i="24"/>
  <c r="K229" i="24"/>
  <c r="AD229" i="24"/>
  <c r="N229" i="24"/>
  <c r="Y229" i="24"/>
  <c r="AF229" i="24"/>
  <c r="P229" i="24"/>
  <c r="W229" i="24"/>
  <c r="AB411" i="24"/>
  <c r="L411" i="24"/>
  <c r="S411" i="24"/>
  <c r="AD411" i="24"/>
  <c r="N411" i="24"/>
  <c r="X411" i="24"/>
  <c r="AE411" i="24"/>
  <c r="O411" i="24"/>
  <c r="Z411" i="24"/>
  <c r="J411" i="24"/>
  <c r="Y335" i="24"/>
  <c r="AF335" i="24"/>
  <c r="P335" i="24"/>
  <c r="W335" i="24"/>
  <c r="U335" i="24"/>
  <c r="AB335" i="24"/>
  <c r="L335" i="24"/>
  <c r="S335" i="24"/>
  <c r="N67" i="24"/>
  <c r="V67" i="24"/>
  <c r="X67" i="24"/>
  <c r="Z67" i="24"/>
  <c r="AB67" i="24"/>
  <c r="AB57" i="24"/>
  <c r="P57" i="24"/>
  <c r="AH57" i="24"/>
  <c r="AC57" i="24"/>
  <c r="AA57" i="24"/>
  <c r="V57" i="24"/>
  <c r="Q57" i="24"/>
  <c r="Z49" i="24"/>
  <c r="L49" i="24"/>
  <c r="Y49" i="24"/>
  <c r="T310" i="8"/>
  <c r="AD310" i="8"/>
  <c r="N310" i="8"/>
  <c r="O310" i="8"/>
  <c r="AG310" i="8"/>
  <c r="K310" i="8"/>
  <c r="AB310" i="8"/>
  <c r="L310" i="8"/>
  <c r="V310" i="8"/>
  <c r="AE310" i="8"/>
  <c r="U310" i="8"/>
  <c r="AA310" i="8"/>
  <c r="P310" i="8"/>
  <c r="J310" i="8"/>
  <c r="Q310" i="8"/>
  <c r="AH310" i="8"/>
  <c r="W310" i="8"/>
  <c r="S310" i="8"/>
  <c r="AF269" i="8"/>
  <c r="Z269" i="8"/>
  <c r="AA269" i="8"/>
  <c r="O269" i="8"/>
  <c r="P269" i="8"/>
  <c r="J269" i="8"/>
  <c r="AG269" i="8"/>
  <c r="M269" i="8"/>
  <c r="T269" i="8"/>
  <c r="AE269" i="8"/>
  <c r="T233" i="8"/>
  <c r="AD233" i="8"/>
  <c r="R233" i="8"/>
  <c r="Z233" i="8"/>
  <c r="V233" i="8"/>
  <c r="Q233" i="8"/>
  <c r="P233" i="8"/>
  <c r="M233" i="8"/>
  <c r="U233" i="8"/>
  <c r="K233" i="8"/>
  <c r="O221" i="8"/>
  <c r="J221" i="8"/>
  <c r="M221" i="8"/>
  <c r="AE221" i="8"/>
  <c r="Z221" i="8"/>
  <c r="AC221" i="8"/>
  <c r="T221" i="8"/>
  <c r="AG221" i="8"/>
  <c r="S221" i="8"/>
  <c r="Q221" i="8"/>
  <c r="AD213" i="8"/>
  <c r="AG213" i="8"/>
  <c r="AF213" i="8"/>
  <c r="S213" i="8"/>
  <c r="N213" i="8"/>
  <c r="Q213" i="8"/>
  <c r="O213" i="8"/>
  <c r="M213" i="8"/>
  <c r="Z213" i="8"/>
  <c r="X213" i="8"/>
  <c r="AE205" i="8"/>
  <c r="Z205" i="8"/>
  <c r="AC205" i="8"/>
  <c r="T205" i="8"/>
  <c r="O205" i="8"/>
  <c r="J205" i="8"/>
  <c r="M205" i="8"/>
  <c r="AG205" i="8"/>
  <c r="S205" i="8"/>
  <c r="Q205" i="8"/>
  <c r="S197" i="8"/>
  <c r="N197" i="8"/>
  <c r="Q197" i="8"/>
  <c r="AD197" i="8"/>
  <c r="AG197" i="8"/>
  <c r="P197" i="8"/>
  <c r="O197" i="8"/>
  <c r="M197" i="8"/>
  <c r="Z197" i="8"/>
  <c r="L197" i="8"/>
  <c r="O189" i="8"/>
  <c r="J189" i="8"/>
  <c r="M189" i="8"/>
  <c r="AE189" i="8"/>
  <c r="Z189" i="8"/>
  <c r="AC189" i="8"/>
  <c r="P189" i="8"/>
  <c r="AG189" i="8"/>
  <c r="S189" i="8"/>
  <c r="Q189" i="8"/>
  <c r="AD181" i="8"/>
  <c r="AG181" i="8"/>
  <c r="AF181" i="8"/>
  <c r="S181" i="8"/>
  <c r="N181" i="8"/>
  <c r="Q181" i="8"/>
  <c r="O181" i="8"/>
  <c r="M181" i="8"/>
  <c r="Z181" i="8"/>
  <c r="T181" i="8"/>
  <c r="AD173" i="8"/>
  <c r="AG173" i="8"/>
  <c r="X173" i="8"/>
  <c r="S173" i="8"/>
  <c r="N173" i="8"/>
  <c r="Q173" i="8"/>
  <c r="R173" i="8"/>
  <c r="T173" i="8"/>
  <c r="W165" i="8"/>
  <c r="AA165" i="8"/>
  <c r="AF165" i="8"/>
  <c r="T165" i="8"/>
  <c r="AH165" i="8"/>
  <c r="Y165" i="8"/>
  <c r="V165" i="8"/>
  <c r="P165" i="8"/>
  <c r="AE157" i="8"/>
  <c r="O157" i="8"/>
  <c r="N157" i="8"/>
  <c r="AD157" i="8"/>
  <c r="U157" i="8"/>
  <c r="R157" i="8"/>
  <c r="AG157" i="8"/>
  <c r="AB149" i="8"/>
  <c r="T149" i="8"/>
  <c r="AC149" i="8"/>
  <c r="S149" i="8"/>
  <c r="V149" i="8"/>
  <c r="X149" i="8"/>
  <c r="Z149" i="8"/>
  <c r="P149" i="8"/>
  <c r="S141" i="8"/>
  <c r="R141" i="8"/>
  <c r="Y141" i="8"/>
  <c r="AH141" i="8"/>
  <c r="X141" i="8"/>
  <c r="AB141" i="8"/>
  <c r="T141" i="8"/>
  <c r="M141" i="8"/>
  <c r="V141" i="8"/>
  <c r="P133" i="8"/>
  <c r="AB133" i="8"/>
  <c r="M133" i="8"/>
  <c r="W133" i="8"/>
  <c r="V133" i="8"/>
  <c r="AC133" i="8"/>
  <c r="AA133" i="8"/>
  <c r="AG133" i="8"/>
  <c r="K133" i="8"/>
  <c r="Q133" i="8"/>
  <c r="O125" i="8"/>
  <c r="N125" i="8"/>
  <c r="Y125" i="8"/>
  <c r="AE125" i="8"/>
  <c r="AD125" i="8"/>
  <c r="P125" i="8"/>
  <c r="X125" i="8"/>
  <c r="J125" i="8"/>
  <c r="AA125" i="8"/>
  <c r="L125" i="8"/>
  <c r="AE117" i="8"/>
  <c r="AD117" i="8"/>
  <c r="AG117" i="8"/>
  <c r="L117" i="8"/>
  <c r="O117" i="8"/>
  <c r="N117" i="8"/>
  <c r="Q117" i="8"/>
  <c r="R117" i="8"/>
  <c r="P117" i="8"/>
  <c r="X109" i="8"/>
  <c r="AF109" i="8"/>
  <c r="M109" i="8"/>
  <c r="W109" i="8"/>
  <c r="V109" i="8"/>
  <c r="AC109" i="8"/>
  <c r="R109" i="8"/>
  <c r="T109" i="8"/>
  <c r="AE101" i="8"/>
  <c r="V101" i="8"/>
  <c r="Y101" i="8"/>
  <c r="P101" i="8"/>
  <c r="AB101" i="8"/>
  <c r="L101" i="8"/>
  <c r="Z101" i="8"/>
  <c r="J101" i="8"/>
  <c r="K93" i="8"/>
  <c r="Q93" i="8"/>
  <c r="R93" i="8"/>
  <c r="AG93" i="8"/>
  <c r="AC85" i="8"/>
  <c r="W85" i="8"/>
  <c r="Z85" i="8"/>
  <c r="V77" i="8"/>
  <c r="S77" i="8"/>
  <c r="AC77" i="8"/>
  <c r="P69" i="8"/>
  <c r="AE69" i="8"/>
  <c r="AD69" i="8"/>
  <c r="S45" i="8"/>
  <c r="Y45" i="8"/>
  <c r="R37" i="8"/>
  <c r="AC37" i="8"/>
  <c r="Y504" i="24"/>
  <c r="S504" i="24"/>
  <c r="V504" i="24"/>
  <c r="AF504" i="24"/>
  <c r="K504" i="24"/>
  <c r="T434" i="24"/>
  <c r="AC434" i="24"/>
  <c r="M434" i="24"/>
  <c r="S434" i="24"/>
  <c r="X434" i="24"/>
  <c r="N434" i="24"/>
  <c r="L434" i="24"/>
  <c r="Y434" i="24"/>
  <c r="AE434" i="24"/>
  <c r="O434" i="24"/>
  <c r="P434" i="24"/>
  <c r="AH434" i="24"/>
  <c r="Z434" i="24"/>
  <c r="T419" i="24"/>
  <c r="S419" i="24"/>
  <c r="AD419" i="24"/>
  <c r="N419" i="24"/>
  <c r="Q419" i="24"/>
  <c r="AC419" i="24"/>
  <c r="AB419" i="24"/>
  <c r="AE419" i="24"/>
  <c r="O419" i="24"/>
  <c r="Z419" i="24"/>
  <c r="J419" i="24"/>
  <c r="AF419" i="24"/>
  <c r="U419" i="24"/>
  <c r="AG392" i="24"/>
  <c r="Q392" i="24"/>
  <c r="AB392" i="24"/>
  <c r="L392" i="24"/>
  <c r="S392" i="24"/>
  <c r="AD392" i="24"/>
  <c r="N392" i="24"/>
  <c r="Y392" i="24"/>
  <c r="X392" i="24"/>
  <c r="AE392" i="24"/>
  <c r="O392" i="24"/>
  <c r="Z392" i="24"/>
  <c r="J392" i="24"/>
  <c r="U392" i="24"/>
  <c r="Y375" i="24"/>
  <c r="AB375" i="24"/>
  <c r="L375" i="24"/>
  <c r="X375" i="24"/>
  <c r="V311" i="24"/>
  <c r="AE311" i="24"/>
  <c r="O311" i="24"/>
  <c r="Y311" i="24"/>
  <c r="AH311" i="24"/>
  <c r="R311" i="24"/>
  <c r="AA311" i="24"/>
  <c r="K311" i="24"/>
  <c r="AG311" i="24"/>
  <c r="AH216" i="24"/>
  <c r="R216" i="24"/>
  <c r="AC216" i="24"/>
  <c r="M216" i="24"/>
  <c r="T216" i="24"/>
  <c r="AA216" i="24"/>
  <c r="K216" i="24"/>
  <c r="AD216" i="24"/>
  <c r="N216" i="24"/>
  <c r="Y216" i="24"/>
  <c r="AF216" i="24"/>
  <c r="P216" i="24"/>
  <c r="W216" i="24"/>
  <c r="AH208" i="24"/>
  <c r="R208" i="24"/>
  <c r="AC208" i="24"/>
  <c r="M208" i="24"/>
  <c r="T208" i="24"/>
  <c r="AA208" i="24"/>
  <c r="K208" i="24"/>
  <c r="AD208" i="24"/>
  <c r="N208" i="24"/>
  <c r="Y208" i="24"/>
  <c r="AF208" i="24"/>
  <c r="P208" i="24"/>
  <c r="W208" i="24"/>
  <c r="AH200" i="24"/>
  <c r="R200" i="24"/>
  <c r="AC200" i="24"/>
  <c r="M200" i="24"/>
  <c r="T200" i="24"/>
  <c r="AA200" i="24"/>
  <c r="K200" i="24"/>
  <c r="AD200" i="24"/>
  <c r="N200" i="24"/>
  <c r="Y200" i="24"/>
  <c r="AF200" i="24"/>
  <c r="P200" i="24"/>
  <c r="W200" i="24"/>
  <c r="AH192" i="24"/>
  <c r="R192" i="24"/>
  <c r="AC192" i="24"/>
  <c r="M192" i="24"/>
  <c r="T192" i="24"/>
  <c r="AA192" i="24"/>
  <c r="K192" i="24"/>
  <c r="AD192" i="24"/>
  <c r="N192" i="24"/>
  <c r="Y192" i="24"/>
  <c r="AF192" i="24"/>
  <c r="P192" i="24"/>
  <c r="W192" i="24"/>
  <c r="AH184" i="24"/>
  <c r="R184" i="24"/>
  <c r="AC184" i="24"/>
  <c r="M184" i="24"/>
  <c r="T184" i="24"/>
  <c r="AA184" i="24"/>
  <c r="K184" i="24"/>
  <c r="AD184" i="24"/>
  <c r="N184" i="24"/>
  <c r="Y184" i="24"/>
  <c r="AF184" i="24"/>
  <c r="P184" i="24"/>
  <c r="W184" i="24"/>
  <c r="AH176" i="24"/>
  <c r="R176" i="24"/>
  <c r="AC176" i="24"/>
  <c r="M176" i="24"/>
  <c r="T176" i="24"/>
  <c r="AA176" i="24"/>
  <c r="K176" i="24"/>
  <c r="AD176" i="24"/>
  <c r="N176" i="24"/>
  <c r="Y176" i="24"/>
  <c r="AF176" i="24"/>
  <c r="P176" i="24"/>
  <c r="W176" i="24"/>
  <c r="AB168" i="24"/>
  <c r="O168" i="24"/>
  <c r="P168" i="24"/>
  <c r="AC168" i="24"/>
  <c r="R168" i="24"/>
  <c r="S168" i="24"/>
  <c r="T168" i="24"/>
  <c r="AH168" i="24"/>
  <c r="V168" i="24"/>
  <c r="M68" i="24"/>
  <c r="R68" i="24"/>
  <c r="AH68" i="24"/>
  <c r="T68" i="24"/>
  <c r="V68" i="24"/>
  <c r="X68" i="24"/>
  <c r="W483" i="24"/>
  <c r="AG483" i="24"/>
  <c r="L483" i="24"/>
  <c r="N483" i="24"/>
  <c r="U483" i="24"/>
  <c r="M483" i="24"/>
  <c r="S483" i="24"/>
  <c r="AB483" i="24"/>
  <c r="AD483" i="24"/>
  <c r="Z483" i="24"/>
  <c r="J483" i="24"/>
  <c r="AC483" i="24"/>
  <c r="AF417" i="24"/>
  <c r="P417" i="24"/>
  <c r="W417" i="24"/>
  <c r="AH417" i="24"/>
  <c r="R417" i="24"/>
  <c r="AB417" i="24"/>
  <c r="L417" i="24"/>
  <c r="S417" i="24"/>
  <c r="AD417" i="24"/>
  <c r="N417" i="24"/>
  <c r="Z226" i="24"/>
  <c r="AH226" i="24"/>
  <c r="AC226" i="24"/>
  <c r="T226" i="24"/>
  <c r="K226" i="24"/>
  <c r="AD226" i="24"/>
  <c r="Y226" i="24"/>
  <c r="P226" i="24"/>
  <c r="Z506" i="24"/>
  <c r="R506" i="24"/>
  <c r="AA506" i="24"/>
  <c r="AE506" i="24"/>
  <c r="N506" i="24"/>
  <c r="T506" i="24"/>
  <c r="K506" i="24"/>
  <c r="L315" i="24"/>
  <c r="Z315" i="24"/>
  <c r="J315" i="24"/>
  <c r="S315" i="24"/>
  <c r="AG315" i="24"/>
  <c r="T315" i="24"/>
  <c r="V315" i="24"/>
  <c r="AE315" i="24"/>
  <c r="O315" i="24"/>
  <c r="U492" i="8"/>
  <c r="AA492" i="8"/>
  <c r="K492" i="8"/>
  <c r="AG492" i="8"/>
  <c r="Q492" i="8"/>
  <c r="W492" i="8"/>
  <c r="AD466" i="8"/>
  <c r="W466" i="8"/>
  <c r="AH466" i="8"/>
  <c r="M466" i="8"/>
  <c r="P466" i="8"/>
  <c r="AB466" i="8"/>
  <c r="AE466" i="8"/>
  <c r="O466" i="8"/>
  <c r="X466" i="8"/>
  <c r="Z466" i="8"/>
  <c r="V466" i="8"/>
  <c r="Y466" i="8"/>
  <c r="AC466" i="8"/>
  <c r="J466" i="8"/>
  <c r="L466" i="8"/>
  <c r="AA466" i="8"/>
  <c r="R466" i="8"/>
  <c r="AG466" i="8"/>
  <c r="T347" i="8"/>
  <c r="W347" i="8"/>
  <c r="AF347" i="8"/>
  <c r="J347" i="8"/>
  <c r="R347" i="8"/>
  <c r="N347" i="8"/>
  <c r="Q347" i="8"/>
  <c r="V347" i="8"/>
  <c r="AE347" i="8"/>
  <c r="O347" i="8"/>
  <c r="U347" i="8"/>
  <c r="AC347" i="8"/>
  <c r="L347" i="8"/>
  <c r="Z347" i="8"/>
  <c r="M347" i="8"/>
  <c r="AA347" i="8"/>
  <c r="P347" i="8"/>
  <c r="AD332" i="8"/>
  <c r="AA332" i="8"/>
  <c r="K332" i="8"/>
  <c r="R332" i="8"/>
  <c r="U332" i="8"/>
  <c r="L332" i="8"/>
  <c r="Q332" i="8"/>
  <c r="S332" i="8"/>
  <c r="AC332" i="8"/>
  <c r="AF332" i="8"/>
  <c r="J332" i="8"/>
  <c r="AG332" i="8"/>
  <c r="N332" i="8"/>
  <c r="AH332" i="8"/>
  <c r="P332" i="8"/>
  <c r="AE332" i="8"/>
  <c r="X332" i="8"/>
  <c r="V332" i="8"/>
  <c r="AB332" i="8"/>
  <c r="X271" i="8"/>
  <c r="AH271" i="8"/>
  <c r="R271" i="8"/>
  <c r="AF271" i="8"/>
  <c r="P271" i="8"/>
  <c r="Z271" i="8"/>
  <c r="J271" i="8"/>
  <c r="W271" i="8"/>
  <c r="Y271" i="8"/>
  <c r="AB271" i="8"/>
  <c r="V271" i="8"/>
  <c r="Q271" i="8"/>
  <c r="T271" i="8"/>
  <c r="N271" i="8"/>
  <c r="O271" i="8"/>
  <c r="AG271" i="8"/>
  <c r="U230" i="8"/>
  <c r="J230" i="8"/>
  <c r="Z230" i="8"/>
  <c r="K230" i="8"/>
  <c r="AA230" i="8"/>
  <c r="M230" i="8"/>
  <c r="AC230" i="8"/>
  <c r="R230" i="8"/>
  <c r="AH230" i="8"/>
  <c r="S230" i="8"/>
  <c r="AG230" i="8"/>
  <c r="AD230" i="8"/>
  <c r="V222" i="8"/>
  <c r="AA222" i="8"/>
  <c r="U222" i="8"/>
  <c r="K222" i="8"/>
  <c r="AH214" i="8"/>
  <c r="AB214" i="8"/>
  <c r="X214" i="8"/>
  <c r="W214" i="8"/>
  <c r="O206" i="8"/>
  <c r="Q206" i="8"/>
  <c r="J206" i="8"/>
  <c r="P206" i="8"/>
  <c r="AE206" i="8"/>
  <c r="S198" i="8"/>
  <c r="M198" i="8"/>
  <c r="N198" i="8"/>
  <c r="AB198" i="8"/>
  <c r="J190" i="8"/>
  <c r="K190" i="8"/>
  <c r="M190" i="8"/>
  <c r="AC190" i="8"/>
  <c r="R182" i="8"/>
  <c r="W182" i="8"/>
  <c r="U182" i="8"/>
  <c r="L182" i="8"/>
  <c r="X182" i="8"/>
  <c r="Z174" i="8"/>
  <c r="T174" i="8"/>
  <c r="AE174" i="8"/>
  <c r="AC174" i="8"/>
  <c r="J174" i="8"/>
  <c r="M174" i="8"/>
  <c r="AD166" i="8"/>
  <c r="AB166" i="8"/>
  <c r="AC166" i="8"/>
  <c r="N166" i="8"/>
  <c r="M166" i="8"/>
  <c r="AA158" i="8"/>
  <c r="AG158" i="8"/>
  <c r="AD158" i="8"/>
  <c r="K158" i="8"/>
  <c r="N158" i="8"/>
  <c r="N150" i="8"/>
  <c r="AF150" i="8"/>
  <c r="Q150" i="8"/>
  <c r="W150" i="8"/>
  <c r="AD150" i="8"/>
  <c r="N142" i="8"/>
  <c r="Q142" i="8"/>
  <c r="AA142" i="8"/>
  <c r="Y500" i="8"/>
  <c r="AE500" i="8"/>
  <c r="O500" i="8"/>
  <c r="U500" i="8"/>
  <c r="AA500" i="8"/>
  <c r="K500" i="8"/>
  <c r="AB481" i="8"/>
  <c r="U481" i="8"/>
  <c r="AA481" i="8"/>
  <c r="K481" i="8"/>
  <c r="AH481" i="8"/>
  <c r="AC481" i="8"/>
  <c r="M481" i="8"/>
  <c r="S481" i="8"/>
  <c r="V481" i="8"/>
  <c r="R481" i="8"/>
  <c r="P481" i="8"/>
  <c r="Y481" i="8"/>
  <c r="O481" i="8"/>
  <c r="J481" i="8"/>
  <c r="Q481" i="8"/>
  <c r="AD481" i="8"/>
  <c r="N493" i="8"/>
  <c r="K493" i="8"/>
  <c r="S361" i="8"/>
  <c r="Z361" i="8"/>
  <c r="AH361" i="8"/>
  <c r="M361" i="8"/>
  <c r="L361" i="8"/>
  <c r="Y361" i="8"/>
  <c r="Q361" i="8"/>
  <c r="AA361" i="8"/>
  <c r="K361" i="8"/>
  <c r="P361" i="8"/>
  <c r="X361" i="8"/>
  <c r="AG361" i="8"/>
  <c r="O361" i="8"/>
  <c r="AC361" i="8"/>
  <c r="AB361" i="8"/>
  <c r="AF361" i="8"/>
  <c r="R361" i="8"/>
  <c r="V361" i="8"/>
  <c r="AB295" i="8"/>
  <c r="L295" i="8"/>
  <c r="V295" i="8"/>
  <c r="AG295" i="8"/>
  <c r="T295" i="8"/>
  <c r="AD295" i="8"/>
  <c r="N295" i="8"/>
  <c r="Q295" i="8"/>
  <c r="AH295" i="8"/>
  <c r="K295" i="8"/>
  <c r="AF295" i="8"/>
  <c r="Z295" i="8"/>
  <c r="Y295" i="8"/>
  <c r="AG312" i="8"/>
  <c r="S312" i="8"/>
  <c r="AF163" i="24"/>
  <c r="X153" i="24"/>
  <c r="W150" i="24"/>
  <c r="AF150" i="24"/>
  <c r="N150" i="24"/>
  <c r="K142" i="24"/>
  <c r="T142" i="24"/>
  <c r="AC142" i="24"/>
  <c r="AH142" i="24"/>
  <c r="S134" i="24"/>
  <c r="AB134" i="24"/>
  <c r="J134" i="24"/>
  <c r="K126" i="24"/>
  <c r="T126" i="24"/>
  <c r="AC126" i="24"/>
  <c r="AH126" i="24"/>
  <c r="O118" i="24"/>
  <c r="X118" i="24"/>
  <c r="AG118" i="24"/>
  <c r="P110" i="24"/>
  <c r="Y110" i="24"/>
  <c r="AD110" i="24"/>
  <c r="W102" i="24"/>
  <c r="AF102" i="24"/>
  <c r="N102" i="24"/>
  <c r="L94" i="24"/>
  <c r="U94" i="24"/>
  <c r="Z94" i="24"/>
  <c r="W86" i="24"/>
  <c r="AF86" i="24"/>
  <c r="N86" i="24"/>
  <c r="AF76" i="24"/>
  <c r="N76" i="24"/>
  <c r="Y41" i="24"/>
  <c r="AD41" i="24"/>
  <c r="L41" i="24"/>
  <c r="U33" i="24"/>
  <c r="Z33" i="24"/>
  <c r="AE33" i="24"/>
  <c r="Q25" i="24"/>
  <c r="V25" i="24"/>
  <c r="AA25" i="24"/>
  <c r="M17" i="24"/>
  <c r="R17" i="24"/>
  <c r="W17" i="24"/>
  <c r="AF17" i="24"/>
  <c r="N9" i="24"/>
  <c r="S9" i="24"/>
  <c r="AB9" i="24"/>
  <c r="AE478" i="8"/>
  <c r="M487" i="8"/>
  <c r="AG311" i="8"/>
  <c r="Y419" i="8"/>
  <c r="Y335" i="8"/>
  <c r="AA254" i="8"/>
  <c r="AG244" i="8"/>
  <c r="AA354" i="8"/>
  <c r="K344" i="8"/>
  <c r="AB272" i="8"/>
  <c r="L461" i="8"/>
  <c r="AG458" i="8"/>
  <c r="AG400" i="8"/>
  <c r="L387" i="8"/>
  <c r="T311" i="8"/>
  <c r="Z254" i="8"/>
  <c r="AA429" i="8"/>
  <c r="X383" i="8"/>
  <c r="W363" i="8"/>
  <c r="AH335" i="8"/>
  <c r="M334" i="8"/>
  <c r="AA483" i="8"/>
  <c r="O469" i="8"/>
  <c r="AH461" i="8"/>
  <c r="W458" i="8"/>
  <c r="AE434" i="8"/>
  <c r="U419" i="8"/>
  <c r="O387" i="8"/>
  <c r="AA368" i="8"/>
  <c r="T254" i="8"/>
  <c r="Y501" i="8"/>
  <c r="W501" i="8"/>
  <c r="V501" i="8"/>
  <c r="J501" i="8"/>
  <c r="AB501" i="8"/>
  <c r="AG501" i="8"/>
  <c r="M501" i="8"/>
  <c r="O501" i="8"/>
  <c r="Z501" i="8"/>
  <c r="AF501" i="8"/>
  <c r="AE501" i="8"/>
  <c r="R501" i="8"/>
  <c r="P501" i="8"/>
  <c r="T501" i="8"/>
  <c r="S501" i="8"/>
  <c r="AD333" i="8"/>
  <c r="T333" i="8"/>
  <c r="AA333" i="8"/>
  <c r="K333" i="8"/>
  <c r="P333" i="8"/>
  <c r="X333" i="8"/>
  <c r="V333" i="8"/>
  <c r="N333" i="8"/>
  <c r="S333" i="8"/>
  <c r="Z333" i="8"/>
  <c r="AH333" i="8"/>
  <c r="M333" i="8"/>
  <c r="Q333" i="8"/>
  <c r="AA319" i="8"/>
  <c r="W319" i="8"/>
  <c r="S319" i="8"/>
  <c r="AB319" i="8"/>
  <c r="L319" i="8"/>
  <c r="V319" i="8"/>
  <c r="Y319" i="8"/>
  <c r="U319" i="8"/>
  <c r="T319" i="8"/>
  <c r="AD319" i="8"/>
  <c r="N319" i="8"/>
  <c r="AC299" i="8"/>
  <c r="K299" i="8"/>
  <c r="AF299" i="8"/>
  <c r="P299" i="8"/>
  <c r="Z299" i="8"/>
  <c r="J299" i="8"/>
  <c r="O299" i="8"/>
  <c r="X299" i="8"/>
  <c r="AH299" i="8"/>
  <c r="R299" i="8"/>
  <c r="Y299" i="8"/>
  <c r="AD476" i="8"/>
  <c r="W476" i="8"/>
  <c r="AH476" i="8"/>
  <c r="M476" i="8"/>
  <c r="P476" i="8"/>
  <c r="AG476" i="8"/>
  <c r="Q476" i="8"/>
  <c r="AE476" i="8"/>
  <c r="O476" i="8"/>
  <c r="X476" i="8"/>
  <c r="Z476" i="8"/>
  <c r="L476" i="8"/>
  <c r="N476" i="8"/>
  <c r="AD366" i="8"/>
  <c r="S366" i="8"/>
  <c r="AC366" i="8"/>
  <c r="AF366" i="8"/>
  <c r="J366" i="8"/>
  <c r="V366" i="8"/>
  <c r="Q366" i="8"/>
  <c r="AA366" i="8"/>
  <c r="K366" i="8"/>
  <c r="R366" i="8"/>
  <c r="U366" i="8"/>
  <c r="N366" i="8"/>
  <c r="AD463" i="8"/>
  <c r="W463" i="8"/>
  <c r="AF463" i="8"/>
  <c r="J463" i="8"/>
  <c r="R463" i="8"/>
  <c r="L463" i="8"/>
  <c r="Y463" i="8"/>
  <c r="AE463" i="8"/>
  <c r="O463" i="8"/>
  <c r="U463" i="8"/>
  <c r="AC463" i="8"/>
  <c r="AG463" i="8"/>
  <c r="AB463" i="8"/>
  <c r="AH484" i="8"/>
  <c r="N484" i="8"/>
  <c r="AF484" i="8"/>
  <c r="J484" i="8"/>
  <c r="T484" i="8"/>
  <c r="AD484" i="8"/>
  <c r="Z484" i="8"/>
  <c r="T446" i="8"/>
  <c r="AA446" i="8"/>
  <c r="K446" i="8"/>
  <c r="R446" i="8"/>
  <c r="U446" i="8"/>
  <c r="V446" i="8"/>
  <c r="Y446" i="8"/>
  <c r="S446" i="8"/>
  <c r="AC446" i="8"/>
  <c r="AF446" i="8"/>
  <c r="J446" i="8"/>
  <c r="AB446" i="8"/>
  <c r="T410" i="8"/>
  <c r="W410" i="8"/>
  <c r="AH410" i="8"/>
  <c r="M410" i="8"/>
  <c r="P410" i="8"/>
  <c r="V410" i="8"/>
  <c r="Y410" i="8"/>
  <c r="Q410" i="8"/>
  <c r="AD410" i="8"/>
  <c r="AE410" i="8"/>
  <c r="O410" i="8"/>
  <c r="X410" i="8"/>
  <c r="Z410" i="8"/>
  <c r="T398" i="8"/>
  <c r="AD398" i="8"/>
  <c r="S398" i="8"/>
  <c r="AC398" i="8"/>
  <c r="AF398" i="8"/>
  <c r="J398" i="8"/>
  <c r="AG398" i="8"/>
  <c r="Q398" i="8"/>
  <c r="AA398" i="8"/>
  <c r="K398" i="8"/>
  <c r="R398" i="8"/>
  <c r="U398" i="8"/>
  <c r="L398" i="8"/>
  <c r="N398" i="8"/>
  <c r="AD242" i="8"/>
  <c r="T242" i="8"/>
  <c r="J242" i="8"/>
  <c r="AE242" i="8"/>
  <c r="V242" i="8"/>
  <c r="W242" i="8"/>
  <c r="AB242" i="8"/>
  <c r="L242" i="8"/>
  <c r="U242" i="8"/>
  <c r="K242" i="8"/>
  <c r="AG242" i="8"/>
  <c r="M242" i="8"/>
  <c r="AH242" i="8"/>
  <c r="Q166" i="24"/>
  <c r="U166" i="24"/>
  <c r="AG166" i="24"/>
  <c r="M166" i="24"/>
  <c r="AC166" i="24"/>
  <c r="O166" i="24"/>
  <c r="O283" i="8"/>
  <c r="K283" i="8"/>
  <c r="AB283" i="8"/>
  <c r="L283" i="8"/>
  <c r="V283" i="8"/>
  <c r="W283" i="8"/>
  <c r="Y283" i="8"/>
  <c r="AA283" i="8"/>
  <c r="T283" i="8"/>
  <c r="AD283" i="8"/>
  <c r="N283" i="8"/>
  <c r="Q319" i="8"/>
  <c r="Y366" i="8"/>
  <c r="V463" i="8"/>
  <c r="L366" i="8"/>
  <c r="R319" i="8"/>
  <c r="X319" i="8"/>
  <c r="N299" i="8"/>
  <c r="T299" i="8"/>
  <c r="AF476" i="8"/>
  <c r="S476" i="8"/>
  <c r="P463" i="8"/>
  <c r="AA463" i="8"/>
  <c r="Z446" i="8"/>
  <c r="O446" i="8"/>
  <c r="U410" i="8"/>
  <c r="K410" i="8"/>
  <c r="M398" i="8"/>
  <c r="W398" i="8"/>
  <c r="P366" i="8"/>
  <c r="AH366" i="8"/>
  <c r="U333" i="8"/>
  <c r="AE333" i="8"/>
  <c r="S166" i="24"/>
  <c r="Y166" i="24"/>
  <c r="R484" i="8"/>
  <c r="X484" i="8"/>
  <c r="X305" i="8"/>
  <c r="R305" i="8"/>
  <c r="K305" i="8"/>
  <c r="AH305" i="8"/>
  <c r="U305" i="8"/>
  <c r="Q305" i="8"/>
  <c r="Y503" i="8"/>
  <c r="AE503" i="8"/>
  <c r="AG503" i="8"/>
  <c r="Q503" i="8"/>
  <c r="W503" i="8"/>
  <c r="AH503" i="8"/>
  <c r="U495" i="8"/>
  <c r="AA495" i="8"/>
  <c r="K495" i="8"/>
  <c r="J495" i="8"/>
  <c r="AC495" i="8"/>
  <c r="M495" i="8"/>
  <c r="S495" i="8"/>
  <c r="Z495" i="8"/>
  <c r="V495" i="8"/>
  <c r="AB495" i="8"/>
  <c r="Y479" i="8"/>
  <c r="AE479" i="8"/>
  <c r="O479" i="8"/>
  <c r="R479" i="8"/>
  <c r="N479" i="8"/>
  <c r="L479" i="8"/>
  <c r="AG479" i="8"/>
  <c r="Q479" i="8"/>
  <c r="W479" i="8"/>
  <c r="AH479" i="8"/>
  <c r="AD479" i="8"/>
  <c r="M299" i="8"/>
  <c r="Y242" i="8"/>
  <c r="AC319" i="8"/>
  <c r="W474" i="8"/>
  <c r="AH474" i="8"/>
  <c r="M474" i="8"/>
  <c r="P474" i="8"/>
  <c r="V474" i="8"/>
  <c r="N474" i="8"/>
  <c r="AE474" i="8"/>
  <c r="O474" i="8"/>
  <c r="X474" i="8"/>
  <c r="Z474" i="8"/>
  <c r="Q474" i="8"/>
  <c r="V355" i="8"/>
  <c r="W355" i="8"/>
  <c r="AF355" i="8"/>
  <c r="J355" i="8"/>
  <c r="R355" i="8"/>
  <c r="N355" i="8"/>
  <c r="AE355" i="8"/>
  <c r="O355" i="8"/>
  <c r="U355" i="8"/>
  <c r="AC355" i="8"/>
  <c r="AB355" i="8"/>
  <c r="T339" i="8"/>
  <c r="AE339" i="8"/>
  <c r="O339" i="8"/>
  <c r="U339" i="8"/>
  <c r="AC339" i="8"/>
  <c r="L339" i="8"/>
  <c r="N339" i="8"/>
  <c r="Q339" i="8"/>
  <c r="W339" i="8"/>
  <c r="AF339" i="8"/>
  <c r="J339" i="8"/>
  <c r="R339" i="8"/>
  <c r="AG339" i="8"/>
  <c r="U324" i="8"/>
  <c r="O324" i="8"/>
  <c r="AF324" i="8"/>
  <c r="P324" i="8"/>
  <c r="Z324" i="8"/>
  <c r="J324" i="8"/>
  <c r="Q324" i="8"/>
  <c r="K324" i="8"/>
  <c r="X324" i="8"/>
  <c r="AH324" i="8"/>
  <c r="R324" i="8"/>
  <c r="AG324" i="8"/>
  <c r="AA324" i="8"/>
  <c r="T282" i="8"/>
  <c r="AD282" i="8"/>
  <c r="N282" i="8"/>
  <c r="O282" i="8"/>
  <c r="Y282" i="8"/>
  <c r="AG282" i="8"/>
  <c r="AB282" i="8"/>
  <c r="L282" i="8"/>
  <c r="V282" i="8"/>
  <c r="AE282" i="8"/>
  <c r="U282" i="8"/>
  <c r="S282" i="8"/>
  <c r="AE226" i="8"/>
  <c r="O226" i="8"/>
  <c r="Z226" i="8"/>
  <c r="J226" i="8"/>
  <c r="AC226" i="8"/>
  <c r="M226" i="8"/>
  <c r="L226" i="8"/>
  <c r="W226" i="8"/>
  <c r="AH226" i="8"/>
  <c r="R226" i="8"/>
  <c r="T226" i="8"/>
  <c r="U226" i="8"/>
  <c r="AF226" i="8"/>
  <c r="S218" i="8"/>
  <c r="AD218" i="8"/>
  <c r="N218" i="8"/>
  <c r="AG218" i="8"/>
  <c r="Q218" i="8"/>
  <c r="P218" i="8"/>
  <c r="AA218" i="8"/>
  <c r="K218" i="8"/>
  <c r="V218" i="8"/>
  <c r="AB218" i="8"/>
  <c r="Y218" i="8"/>
  <c r="AF218" i="8"/>
  <c r="W210" i="8"/>
  <c r="AH210" i="8"/>
  <c r="R210" i="8"/>
  <c r="P210" i="8"/>
  <c r="U210" i="8"/>
  <c r="L210" i="8"/>
  <c r="AE210" i="8"/>
  <c r="O210" i="8"/>
  <c r="Z210" i="8"/>
  <c r="J210" i="8"/>
  <c r="AC210" i="8"/>
  <c r="M210" i="8"/>
  <c r="X210" i="8"/>
  <c r="W202" i="8"/>
  <c r="AH202" i="8"/>
  <c r="R202" i="8"/>
  <c r="X202" i="8"/>
  <c r="Y202" i="8"/>
  <c r="AB202" i="8"/>
  <c r="AE202" i="8"/>
  <c r="O202" i="8"/>
  <c r="Z202" i="8"/>
  <c r="J202" i="8"/>
  <c r="AG202" i="8"/>
  <c r="Q202" i="8"/>
  <c r="P202" i="8"/>
  <c r="AA194" i="8"/>
  <c r="K194" i="8"/>
  <c r="V194" i="8"/>
  <c r="X194" i="8"/>
  <c r="U194" i="8"/>
  <c r="T194" i="8"/>
  <c r="S194" i="8"/>
  <c r="AD194" i="8"/>
  <c r="N194" i="8"/>
  <c r="AC194" i="8"/>
  <c r="M194" i="8"/>
  <c r="AF194" i="8"/>
  <c r="AE186" i="8"/>
  <c r="O186" i="8"/>
  <c r="Z186" i="8"/>
  <c r="J186" i="8"/>
  <c r="AC186" i="8"/>
  <c r="M186" i="8"/>
  <c r="T186" i="8"/>
  <c r="W186" i="8"/>
  <c r="AH186" i="8"/>
  <c r="R186" i="8"/>
  <c r="P186" i="8"/>
  <c r="U186" i="8"/>
  <c r="L186" i="8"/>
  <c r="S178" i="8"/>
  <c r="AD178" i="8"/>
  <c r="N178" i="8"/>
  <c r="AG178" i="8"/>
  <c r="Q178" i="8"/>
  <c r="AB178" i="8"/>
  <c r="AA178" i="8"/>
  <c r="K178" i="8"/>
  <c r="V178" i="8"/>
  <c r="AF178" i="8"/>
  <c r="Y178" i="8"/>
  <c r="X178" i="8"/>
  <c r="S170" i="8"/>
  <c r="AD170" i="8"/>
  <c r="N170" i="8"/>
  <c r="AG170" i="8"/>
  <c r="Q170" i="8"/>
  <c r="X170" i="8"/>
  <c r="AA170" i="8"/>
  <c r="K170" i="8"/>
  <c r="V170" i="8"/>
  <c r="AB170" i="8"/>
  <c r="Y170" i="8"/>
  <c r="AF170" i="8"/>
  <c r="W162" i="8"/>
  <c r="AH162" i="8"/>
  <c r="R162" i="8"/>
  <c r="T162" i="8"/>
  <c r="U162" i="8"/>
  <c r="L162" i="8"/>
  <c r="AE162" i="8"/>
  <c r="O162" i="8"/>
  <c r="Z162" i="8"/>
  <c r="J162" i="8"/>
  <c r="AC162" i="8"/>
  <c r="M162" i="8"/>
  <c r="P162" i="8"/>
  <c r="AA154" i="8"/>
  <c r="K154" i="8"/>
  <c r="Z154" i="8"/>
  <c r="J154" i="8"/>
  <c r="AG154" i="8"/>
  <c r="Q154" i="8"/>
  <c r="S154" i="8"/>
  <c r="AH154" i="8"/>
  <c r="R154" i="8"/>
  <c r="X154" i="8"/>
  <c r="Y154" i="8"/>
  <c r="AB154" i="8"/>
  <c r="AE146" i="8"/>
  <c r="O146" i="8"/>
  <c r="P146" i="8"/>
  <c r="V146" i="8"/>
  <c r="AF146" i="8"/>
  <c r="Y146" i="8"/>
  <c r="L146" i="8"/>
  <c r="W146" i="8"/>
  <c r="AB146" i="8"/>
  <c r="AD146" i="8"/>
  <c r="N146" i="8"/>
  <c r="AG146" i="8"/>
  <c r="Q146" i="8"/>
  <c r="S138" i="8"/>
  <c r="Z138" i="8"/>
  <c r="Y138" i="8"/>
  <c r="X138" i="8"/>
  <c r="J138" i="8"/>
  <c r="AF138" i="8"/>
  <c r="S130" i="8"/>
  <c r="R130" i="8"/>
  <c r="Y130" i="8"/>
  <c r="AH130" i="8"/>
  <c r="T130" i="8"/>
  <c r="AF130" i="8"/>
  <c r="K122" i="8"/>
  <c r="R122" i="8"/>
  <c r="U122" i="8"/>
  <c r="AA122" i="8"/>
  <c r="AH122" i="8"/>
  <c r="T122" i="8"/>
  <c r="AF114" i="8"/>
  <c r="T114" i="8"/>
  <c r="L114" i="8"/>
  <c r="AA114" i="8"/>
  <c r="Z114" i="8"/>
  <c r="U114" i="8"/>
  <c r="S106" i="8"/>
  <c r="J106" i="8"/>
  <c r="T106" i="8"/>
  <c r="AH106" i="8"/>
  <c r="Y106" i="8"/>
  <c r="AH98" i="8"/>
  <c r="U98" i="8"/>
  <c r="O98" i="8"/>
  <c r="N98" i="8"/>
  <c r="S90" i="8"/>
  <c r="N90" i="8"/>
  <c r="AH90" i="8"/>
  <c r="Y90" i="8"/>
  <c r="X82" i="8"/>
  <c r="T82" i="8"/>
  <c r="AE82" i="8"/>
  <c r="V82" i="8"/>
  <c r="Q82" i="8"/>
  <c r="X74" i="8"/>
  <c r="AC74" i="8"/>
  <c r="N74" i="8"/>
  <c r="AA66" i="8"/>
  <c r="J66" i="8"/>
  <c r="T66" i="8"/>
  <c r="U66" i="8"/>
  <c r="R58" i="8"/>
  <c r="K58" i="8"/>
  <c r="Y58" i="8"/>
  <c r="AH50" i="8"/>
  <c r="P50" i="8"/>
  <c r="W50" i="8"/>
  <c r="AF50" i="8"/>
  <c r="S38" i="8"/>
  <c r="P38" i="8"/>
  <c r="U489" i="8"/>
  <c r="AA489" i="8"/>
  <c r="K489" i="8"/>
  <c r="AH489" i="8"/>
  <c r="AC489" i="8"/>
  <c r="M489" i="8"/>
  <c r="S489" i="8"/>
  <c r="V489" i="8"/>
  <c r="R489" i="8"/>
  <c r="O352" i="8"/>
  <c r="V352" i="8"/>
  <c r="AE352" i="8"/>
  <c r="AF352" i="8"/>
  <c r="AH352" i="8"/>
  <c r="AD380" i="8"/>
  <c r="AE380" i="8"/>
  <c r="O380" i="8"/>
  <c r="X380" i="8"/>
  <c r="Z380" i="8"/>
  <c r="V380" i="8"/>
  <c r="W380" i="8"/>
  <c r="AH380" i="8"/>
  <c r="M380" i="8"/>
  <c r="P380" i="8"/>
  <c r="N380" i="8"/>
  <c r="AB380" i="8"/>
  <c r="W357" i="8"/>
  <c r="AF357" i="8"/>
  <c r="J357" i="8"/>
  <c r="R357" i="8"/>
  <c r="AG357" i="8"/>
  <c r="AB357" i="8"/>
  <c r="AE357" i="8"/>
  <c r="O357" i="8"/>
  <c r="U357" i="8"/>
  <c r="AC357" i="8"/>
  <c r="L357" i="8"/>
  <c r="N357" i="8"/>
  <c r="U299" i="8"/>
  <c r="K484" i="8"/>
  <c r="AA484" i="8"/>
  <c r="U484" i="8"/>
  <c r="Y476" i="8"/>
  <c r="Y333" i="8"/>
  <c r="V476" i="8"/>
  <c r="Z319" i="8"/>
  <c r="AF319" i="8"/>
  <c r="V299" i="8"/>
  <c r="AB299" i="8"/>
  <c r="O242" i="8"/>
  <c r="AF242" i="8"/>
  <c r="R476" i="8"/>
  <c r="AA476" i="8"/>
  <c r="M463" i="8"/>
  <c r="Z463" i="8"/>
  <c r="M446" i="8"/>
  <c r="W446" i="8"/>
  <c r="AF410" i="8"/>
  <c r="S410" i="8"/>
  <c r="X398" i="8"/>
  <c r="AE398" i="8"/>
  <c r="Z366" i="8"/>
  <c r="O366" i="8"/>
  <c r="R333" i="8"/>
  <c r="AF333" i="8"/>
  <c r="K166" i="24"/>
  <c r="AH166" i="24"/>
  <c r="AF302" i="8"/>
  <c r="P302" i="8"/>
  <c r="Z302" i="8"/>
  <c r="J302" i="8"/>
  <c r="AC302" i="8"/>
  <c r="AA302" i="8"/>
  <c r="AG302" i="8"/>
  <c r="X302" i="8"/>
  <c r="AH302" i="8"/>
  <c r="R302" i="8"/>
  <c r="W302" i="8"/>
  <c r="M302" i="8"/>
  <c r="K302" i="8"/>
  <c r="X249" i="8"/>
  <c r="AE249" i="8"/>
  <c r="J249" i="8"/>
  <c r="N249" i="8"/>
  <c r="W249" i="8"/>
  <c r="V249" i="8"/>
  <c r="AF249" i="8"/>
  <c r="P249" i="8"/>
  <c r="U249" i="8"/>
  <c r="Y249" i="8"/>
  <c r="AH249" i="8"/>
  <c r="M249" i="8"/>
  <c r="K249" i="8"/>
  <c r="S225" i="8"/>
  <c r="AD225" i="8"/>
  <c r="N225" i="8"/>
  <c r="AC225" i="8"/>
  <c r="M225" i="8"/>
  <c r="AB225" i="8"/>
  <c r="AA225" i="8"/>
  <c r="K225" i="8"/>
  <c r="V225" i="8"/>
  <c r="P225" i="8"/>
  <c r="U225" i="8"/>
  <c r="X225" i="8"/>
  <c r="AE217" i="8"/>
  <c r="O217" i="8"/>
  <c r="Z217" i="8"/>
  <c r="J217" i="8"/>
  <c r="AC217" i="8"/>
  <c r="M217" i="8"/>
  <c r="X217" i="8"/>
  <c r="W217" i="8"/>
  <c r="AH217" i="8"/>
  <c r="R217" i="8"/>
  <c r="P217" i="8"/>
  <c r="U217" i="8"/>
  <c r="T217" i="8"/>
  <c r="AA209" i="8"/>
  <c r="K209" i="8"/>
  <c r="V209" i="8"/>
  <c r="P209" i="8"/>
  <c r="U209" i="8"/>
  <c r="T209" i="8"/>
  <c r="S209" i="8"/>
  <c r="AD209" i="8"/>
  <c r="N209" i="8"/>
  <c r="AC209" i="8"/>
  <c r="M209" i="8"/>
  <c r="X209" i="8"/>
  <c r="W201" i="8"/>
  <c r="AH201" i="8"/>
  <c r="R201" i="8"/>
  <c r="T201" i="8"/>
  <c r="U201" i="8"/>
  <c r="AF201" i="8"/>
  <c r="AE201" i="8"/>
  <c r="O201" i="8"/>
  <c r="Z201" i="8"/>
  <c r="J201" i="8"/>
  <c r="AC201" i="8"/>
  <c r="M201" i="8"/>
  <c r="L201" i="8"/>
  <c r="S193" i="8"/>
  <c r="AD193" i="8"/>
  <c r="N193" i="8"/>
  <c r="AG193" i="8"/>
  <c r="Q193" i="8"/>
  <c r="T193" i="8"/>
  <c r="AA193" i="8"/>
  <c r="K193" i="8"/>
  <c r="V193" i="8"/>
  <c r="AF193" i="8"/>
  <c r="Y193" i="8"/>
  <c r="AB193" i="8"/>
  <c r="AE185" i="8"/>
  <c r="O185" i="8"/>
  <c r="Z185" i="8"/>
  <c r="J185" i="8"/>
  <c r="AC185" i="8"/>
  <c r="M185" i="8"/>
  <c r="P185" i="8"/>
  <c r="W185" i="8"/>
  <c r="AH185" i="8"/>
  <c r="R185" i="8"/>
  <c r="T185" i="8"/>
  <c r="U185" i="8"/>
  <c r="X185" i="8"/>
  <c r="AE177" i="8"/>
  <c r="O177" i="8"/>
  <c r="Z177" i="8"/>
  <c r="J177" i="8"/>
  <c r="Y177" i="8"/>
  <c r="AF177" i="8"/>
  <c r="T177" i="8"/>
  <c r="W177" i="8"/>
  <c r="AH177" i="8"/>
  <c r="R177" i="8"/>
  <c r="AG177" i="8"/>
  <c r="Q177" i="8"/>
  <c r="P177" i="8"/>
  <c r="AE169" i="8"/>
  <c r="O169" i="8"/>
  <c r="Z169" i="8"/>
  <c r="J169" i="8"/>
  <c r="Y169" i="8"/>
  <c r="AF169" i="8"/>
  <c r="P169" i="8"/>
  <c r="W169" i="8"/>
  <c r="AH169" i="8"/>
  <c r="R169" i="8"/>
  <c r="AG169" i="8"/>
  <c r="Q169" i="8"/>
  <c r="L169" i="8"/>
  <c r="AA161" i="8"/>
  <c r="K161" i="8"/>
  <c r="V161" i="8"/>
  <c r="L161" i="8"/>
  <c r="U161" i="8"/>
  <c r="T161" i="8"/>
  <c r="S161" i="8"/>
  <c r="AD161" i="8"/>
  <c r="N161" i="8"/>
  <c r="AC161" i="8"/>
  <c r="M161" i="8"/>
  <c r="X161" i="8"/>
  <c r="W153" i="8"/>
  <c r="T153" i="8"/>
  <c r="V153" i="8"/>
  <c r="AF153" i="8"/>
  <c r="AC153" i="8"/>
  <c r="M153" i="8"/>
  <c r="AE153" i="8"/>
  <c r="O153" i="8"/>
  <c r="AD153" i="8"/>
  <c r="N153" i="8"/>
  <c r="L153" i="8"/>
  <c r="U153" i="8"/>
  <c r="P153" i="8"/>
  <c r="W145" i="8"/>
  <c r="AF145" i="8"/>
  <c r="AD145" i="8"/>
  <c r="N145" i="8"/>
  <c r="AG145" i="8"/>
  <c r="Q145" i="8"/>
  <c r="AE145" i="8"/>
  <c r="O145" i="8"/>
  <c r="P145" i="8"/>
  <c r="V145" i="8"/>
  <c r="X145" i="8"/>
  <c r="Y145" i="8"/>
  <c r="AB145" i="8"/>
  <c r="AE137" i="8"/>
  <c r="O137" i="8"/>
  <c r="P137" i="8"/>
  <c r="V137" i="8"/>
  <c r="T137" i="8"/>
  <c r="U137" i="8"/>
  <c r="L137" i="8"/>
  <c r="W137" i="8"/>
  <c r="AF137" i="8"/>
  <c r="AD137" i="8"/>
  <c r="N137" i="8"/>
  <c r="AC137" i="8"/>
  <c r="M137" i="8"/>
  <c r="W129" i="8"/>
  <c r="X129" i="8"/>
  <c r="Z129" i="8"/>
  <c r="J129" i="8"/>
  <c r="AC129" i="8"/>
  <c r="M129" i="8"/>
  <c r="AE129" i="8"/>
  <c r="O129" i="8"/>
  <c r="AH129" i="8"/>
  <c r="R129" i="8"/>
  <c r="T129" i="8"/>
  <c r="U129" i="8"/>
  <c r="P129" i="8"/>
  <c r="AA121" i="8"/>
  <c r="K121" i="8"/>
  <c r="AH121" i="8"/>
  <c r="R121" i="8"/>
  <c r="P121" i="8"/>
  <c r="U121" i="8"/>
  <c r="S121" i="8"/>
  <c r="X121" i="8"/>
  <c r="Z121" i="8"/>
  <c r="J121" i="8"/>
  <c r="AC121" i="8"/>
  <c r="M121" i="8"/>
  <c r="S113" i="8"/>
  <c r="X113" i="8"/>
  <c r="Z113" i="8"/>
  <c r="J113" i="8"/>
  <c r="AC113" i="8"/>
  <c r="M113" i="8"/>
  <c r="AA113" i="8"/>
  <c r="K113" i="8"/>
  <c r="AH113" i="8"/>
  <c r="R113" i="8"/>
  <c r="L113" i="8"/>
  <c r="U113" i="8"/>
  <c r="W105" i="8"/>
  <c r="X105" i="8"/>
  <c r="Z105" i="8"/>
  <c r="J105" i="8"/>
  <c r="AC105" i="8"/>
  <c r="M105" i="8"/>
  <c r="AE105" i="8"/>
  <c r="O105" i="8"/>
  <c r="AH105" i="8"/>
  <c r="R105" i="8"/>
  <c r="T105" i="8"/>
  <c r="U105" i="8"/>
  <c r="P105" i="8"/>
  <c r="AE97" i="8"/>
  <c r="O97" i="8"/>
  <c r="P97" i="8"/>
  <c r="V97" i="8"/>
  <c r="T97" i="8"/>
  <c r="Y97" i="8"/>
  <c r="AB97" i="8"/>
  <c r="W97" i="8"/>
  <c r="AF97" i="8"/>
  <c r="AD97" i="8"/>
  <c r="N97" i="8"/>
  <c r="AG97" i="8"/>
  <c r="Q97" i="8"/>
  <c r="AA89" i="8"/>
  <c r="AH89" i="8"/>
  <c r="AG89" i="8"/>
  <c r="K89" i="8"/>
  <c r="R89" i="8"/>
  <c r="Q89" i="8"/>
  <c r="O81" i="8"/>
  <c r="N81" i="8"/>
  <c r="U81" i="8"/>
  <c r="AE81" i="8"/>
  <c r="AD81" i="8"/>
  <c r="L81" i="8"/>
  <c r="P81" i="8"/>
  <c r="AB73" i="8"/>
  <c r="N73" i="8"/>
  <c r="U73" i="8"/>
  <c r="W73" i="8"/>
  <c r="AD73" i="8"/>
  <c r="L73" i="8"/>
  <c r="O65" i="8"/>
  <c r="V65" i="8"/>
  <c r="AC65" i="8"/>
  <c r="AE65" i="8"/>
  <c r="P65" i="8"/>
  <c r="AF65" i="8"/>
  <c r="M65" i="8"/>
  <c r="AF57" i="8"/>
  <c r="N57" i="8"/>
  <c r="Q57" i="8"/>
  <c r="W57" i="8"/>
  <c r="AD57" i="8"/>
  <c r="AG57" i="8"/>
  <c r="S49" i="8"/>
  <c r="AD49" i="8"/>
  <c r="AC49" i="8"/>
  <c r="T49" i="8"/>
  <c r="N49" i="8"/>
  <c r="M49" i="8"/>
  <c r="AE41" i="8"/>
  <c r="AH41" i="8"/>
  <c r="L41" i="8"/>
  <c r="P41" i="8"/>
  <c r="O41" i="8"/>
  <c r="R41" i="8"/>
  <c r="U41" i="8"/>
  <c r="AD446" i="8"/>
  <c r="AE319" i="8"/>
  <c r="T463" i="8"/>
  <c r="W472" i="8"/>
  <c r="V472" i="8"/>
  <c r="M472" i="8"/>
  <c r="N472" i="8"/>
  <c r="Q472" i="8"/>
  <c r="AC442" i="8"/>
  <c r="Y442" i="8"/>
  <c r="J442" i="8"/>
  <c r="L442" i="8"/>
  <c r="AB442" i="8"/>
  <c r="W416" i="8"/>
  <c r="M416" i="8"/>
  <c r="N416" i="8"/>
  <c r="Q416" i="8"/>
  <c r="L416" i="8"/>
  <c r="T375" i="8"/>
  <c r="AE375" i="8"/>
  <c r="U375" i="8"/>
  <c r="O375" i="8"/>
  <c r="AC375" i="8"/>
  <c r="N375" i="8"/>
  <c r="W353" i="8"/>
  <c r="O353" i="8"/>
  <c r="AC353" i="8"/>
  <c r="AE353" i="8"/>
  <c r="U353" i="8"/>
  <c r="Q353" i="8"/>
  <c r="P320" i="8"/>
  <c r="AF320" i="8"/>
  <c r="Z320" i="8"/>
  <c r="AE320" i="8"/>
  <c r="K320" i="8"/>
  <c r="U258" i="8"/>
  <c r="X258" i="8"/>
  <c r="M258" i="8"/>
  <c r="O258" i="8"/>
  <c r="Q258" i="8"/>
  <c r="AH258" i="8"/>
  <c r="S457" i="8"/>
  <c r="J457" i="8"/>
  <c r="Q457" i="8"/>
  <c r="O439" i="8"/>
  <c r="V439" i="8"/>
  <c r="AB439" i="8"/>
  <c r="AA439" i="8"/>
  <c r="N439" i="8"/>
  <c r="U415" i="8"/>
  <c r="L415" i="8"/>
  <c r="N415" i="8"/>
  <c r="Q415" i="8"/>
  <c r="AE397" i="8"/>
  <c r="K397" i="8"/>
  <c r="X397" i="8"/>
  <c r="N397" i="8"/>
  <c r="AA397" i="8"/>
  <c r="P397" i="8"/>
  <c r="T376" i="8"/>
  <c r="AE376" i="8"/>
  <c r="X376" i="8"/>
  <c r="O376" i="8"/>
  <c r="Z376" i="8"/>
  <c r="AB376" i="8"/>
  <c r="X360" i="8"/>
  <c r="O360" i="8"/>
  <c r="N360" i="8"/>
  <c r="AB240" i="8"/>
  <c r="P240" i="8"/>
  <c r="V240" i="8"/>
  <c r="AC240" i="8"/>
  <c r="U240" i="8"/>
  <c r="M240" i="8"/>
  <c r="S453" i="8"/>
  <c r="V453" i="8"/>
  <c r="Q453" i="8"/>
  <c r="J453" i="8"/>
  <c r="N453" i="8"/>
  <c r="T390" i="8"/>
  <c r="S390" i="8"/>
  <c r="R390" i="8"/>
  <c r="P390" i="8"/>
  <c r="N390" i="8"/>
  <c r="AB390" i="8"/>
  <c r="AA390" i="8"/>
  <c r="AH390" i="8"/>
  <c r="AF390" i="8"/>
  <c r="AG390" i="8"/>
  <c r="N262" i="8"/>
  <c r="K262" i="8"/>
  <c r="U433" i="8"/>
  <c r="V433" i="8"/>
  <c r="AB433" i="8"/>
  <c r="N433" i="8"/>
  <c r="P425" i="8"/>
  <c r="AG425" i="8"/>
  <c r="N425" i="8"/>
  <c r="Q425" i="8"/>
  <c r="AA425" i="8"/>
  <c r="S393" i="8"/>
  <c r="V393" i="8"/>
  <c r="N393" i="8"/>
  <c r="AB393" i="8"/>
  <c r="AB440" i="8"/>
  <c r="Q348" i="8"/>
  <c r="Q340" i="8"/>
  <c r="N348" i="8"/>
  <c r="N340" i="8"/>
  <c r="Z348" i="8"/>
  <c r="X348" i="8"/>
  <c r="O348" i="8"/>
  <c r="AE348" i="8"/>
  <c r="AG440" i="8"/>
  <c r="N440" i="8"/>
  <c r="P348" i="8"/>
  <c r="M348" i="8"/>
  <c r="AH348" i="8"/>
  <c r="V340" i="8"/>
  <c r="J440" i="8"/>
  <c r="V79" i="23"/>
  <c r="AF85" i="23"/>
  <c r="AG82" i="23"/>
  <c r="W19" i="23"/>
  <c r="W140" i="23"/>
  <c r="W183" i="23"/>
  <c r="Q33" i="23"/>
  <c r="W32" i="23"/>
  <c r="AB157" i="23"/>
  <c r="T91" i="23"/>
  <c r="T134" i="23"/>
  <c r="AG45" i="23"/>
  <c r="AG105" i="23"/>
  <c r="R143" i="23"/>
  <c r="V188" i="23"/>
  <c r="W186" i="23"/>
  <c r="AH61" i="23"/>
  <c r="V54" i="23"/>
  <c r="W53" i="23"/>
  <c r="W67" i="23"/>
  <c r="U117" i="23"/>
  <c r="V131" i="23"/>
  <c r="T126" i="23"/>
  <c r="AA95" i="23"/>
  <c r="W151" i="23"/>
  <c r="AB175" i="23"/>
  <c r="Q116" i="23"/>
  <c r="P145" i="23"/>
  <c r="AG174" i="23"/>
  <c r="P198" i="23"/>
  <c r="AB6" i="23"/>
  <c r="W18" i="23"/>
  <c r="W55" i="23"/>
  <c r="Q146" i="23"/>
  <c r="J144" i="23"/>
  <c r="AB56" i="23"/>
  <c r="O136" i="23"/>
  <c r="W184" i="23"/>
  <c r="P197" i="23"/>
  <c r="T132" i="23"/>
  <c r="T130" i="23"/>
  <c r="O153" i="23"/>
  <c r="W182" i="23"/>
  <c r="P113" i="23"/>
  <c r="H208" i="28"/>
  <c r="G208" i="28"/>
  <c r="P289" i="8"/>
  <c r="J289" i="8"/>
  <c r="O289" i="8"/>
  <c r="P273" i="8"/>
  <c r="J273" i="8"/>
  <c r="AG273" i="8"/>
  <c r="P247" i="8"/>
  <c r="Y247" i="8"/>
  <c r="M247" i="8"/>
  <c r="K36" i="8"/>
  <c r="AG36" i="8"/>
  <c r="X245" i="8"/>
  <c r="S245" i="8"/>
  <c r="V245" i="8"/>
  <c r="K40" i="8"/>
  <c r="AA40" i="8"/>
  <c r="AG301" i="8"/>
  <c r="V301" i="8"/>
  <c r="W222" i="8"/>
  <c r="AH222" i="8"/>
  <c r="R222" i="8"/>
  <c r="AG222" i="8"/>
  <c r="Q222" i="8"/>
  <c r="L222" i="8"/>
  <c r="S222" i="8"/>
  <c r="AD222" i="8"/>
  <c r="N222" i="8"/>
  <c r="AC222" i="8"/>
  <c r="M222" i="8"/>
  <c r="AB222" i="8"/>
  <c r="AE214" i="8"/>
  <c r="O214" i="8"/>
  <c r="Z214" i="8"/>
  <c r="J214" i="8"/>
  <c r="AG214" i="8"/>
  <c r="Q214" i="8"/>
  <c r="T214" i="8"/>
  <c r="AA214" i="8"/>
  <c r="K214" i="8"/>
  <c r="V214" i="8"/>
  <c r="AF214" i="8"/>
  <c r="AC214" i="8"/>
  <c r="M214" i="8"/>
  <c r="W206" i="8"/>
  <c r="AH206" i="8"/>
  <c r="R206" i="8"/>
  <c r="X206" i="8"/>
  <c r="Y206" i="8"/>
  <c r="AB206" i="8"/>
  <c r="S206" i="8"/>
  <c r="AD206" i="8"/>
  <c r="N206" i="8"/>
  <c r="L206" i="8"/>
  <c r="U206" i="8"/>
  <c r="T206" i="8"/>
  <c r="AE198" i="8"/>
  <c r="O198" i="8"/>
  <c r="Z198" i="8"/>
  <c r="J198" i="8"/>
  <c r="Y198" i="8"/>
  <c r="AF198" i="8"/>
  <c r="T198" i="8"/>
  <c r="AA198" i="8"/>
  <c r="K198" i="8"/>
  <c r="V198" i="8"/>
  <c r="P198" i="8"/>
  <c r="U198" i="8"/>
  <c r="X198" i="8"/>
  <c r="W190" i="8"/>
  <c r="X190" i="8"/>
  <c r="V190" i="8"/>
  <c r="AB190" i="8"/>
  <c r="Y190" i="8"/>
  <c r="P190" i="8"/>
  <c r="S190" i="8"/>
  <c r="AH190" i="8"/>
  <c r="R190" i="8"/>
  <c r="L190" i="8"/>
  <c r="U190" i="8"/>
  <c r="AF190" i="8"/>
  <c r="AE182" i="8"/>
  <c r="O182" i="8"/>
  <c r="Z182" i="8"/>
  <c r="J182" i="8"/>
  <c r="AC182" i="8"/>
  <c r="M182" i="8"/>
  <c r="T182" i="8"/>
  <c r="AA182" i="8"/>
  <c r="K182" i="8"/>
  <c r="V182" i="8"/>
  <c r="AB182" i="8"/>
  <c r="Y182" i="8"/>
  <c r="AF182" i="8"/>
  <c r="W174" i="8"/>
  <c r="AH174" i="8"/>
  <c r="R174" i="8"/>
  <c r="P174" i="8"/>
  <c r="U174" i="8"/>
  <c r="X174" i="8"/>
  <c r="S174" i="8"/>
  <c r="AD174" i="8"/>
  <c r="N174" i="8"/>
  <c r="AG174" i="8"/>
  <c r="Q174" i="8"/>
  <c r="L174" i="8"/>
  <c r="AE166" i="8"/>
  <c r="O166" i="8"/>
  <c r="Z166" i="8"/>
  <c r="J166" i="8"/>
  <c r="Y166" i="8"/>
  <c r="AF166" i="8"/>
  <c r="X166" i="8"/>
  <c r="AA166" i="8"/>
  <c r="K166" i="8"/>
  <c r="V166" i="8"/>
  <c r="P166" i="8"/>
  <c r="U166" i="8"/>
  <c r="T166" i="8"/>
  <c r="W158" i="8"/>
  <c r="AF158" i="8"/>
  <c r="Z158" i="8"/>
  <c r="J158" i="8"/>
  <c r="AC158" i="8"/>
  <c r="M158" i="8"/>
  <c r="S158" i="8"/>
  <c r="P158" i="8"/>
  <c r="V158" i="8"/>
  <c r="AB158" i="8"/>
  <c r="Y158" i="8"/>
  <c r="X158" i="8"/>
  <c r="AE150" i="8"/>
  <c r="O150" i="8"/>
  <c r="L150" i="8"/>
  <c r="V150" i="8"/>
  <c r="AB150" i="8"/>
  <c r="Y150" i="8"/>
  <c r="X150" i="8"/>
  <c r="AA150" i="8"/>
  <c r="K150" i="8"/>
  <c r="AH150" i="8"/>
  <c r="R150" i="8"/>
  <c r="P150" i="8"/>
  <c r="U150" i="8"/>
  <c r="AD142" i="8"/>
  <c r="O142" i="8"/>
  <c r="Z142" i="8"/>
  <c r="AB142" i="8"/>
  <c r="Y142" i="8"/>
  <c r="AF142" i="8"/>
  <c r="R142" i="8"/>
  <c r="P142" i="8"/>
  <c r="U142" i="8"/>
  <c r="X142" i="8"/>
  <c r="T134" i="8"/>
  <c r="AG134" i="8"/>
  <c r="R134" i="8"/>
  <c r="M134" i="8"/>
  <c r="X126" i="8"/>
  <c r="K126" i="8"/>
  <c r="AE126" i="8"/>
  <c r="V126" i="8"/>
  <c r="K118" i="8"/>
  <c r="T118" i="8"/>
  <c r="O110" i="8"/>
  <c r="AD110" i="8"/>
  <c r="U110" i="8"/>
  <c r="V102" i="8"/>
  <c r="Q102" i="8"/>
  <c r="X102" i="8"/>
  <c r="Y94" i="8"/>
  <c r="AH94" i="8"/>
  <c r="J94" i="8"/>
  <c r="X86" i="8"/>
  <c r="AB86" i="8"/>
  <c r="V86" i="8"/>
  <c r="AA86" i="8"/>
  <c r="AG86" i="8"/>
  <c r="Z78" i="8"/>
  <c r="O78" i="8"/>
  <c r="U78" i="8"/>
  <c r="AA70" i="8"/>
  <c r="AB70" i="8"/>
  <c r="R70" i="8"/>
  <c r="X70" i="8"/>
  <c r="W62" i="8"/>
  <c r="T62" i="8"/>
  <c r="Q62" i="8"/>
  <c r="O62" i="8"/>
  <c r="AD62" i="8"/>
  <c r="W54" i="8"/>
  <c r="V54" i="8"/>
  <c r="AA54" i="8"/>
  <c r="AG54" i="8"/>
  <c r="X54" i="8"/>
  <c r="AF54" i="8"/>
  <c r="S44" i="8"/>
  <c r="AG44" i="8"/>
  <c r="M44" i="8"/>
  <c r="K44" i="8"/>
  <c r="M391" i="8"/>
  <c r="L455" i="8"/>
  <c r="U260" i="8"/>
  <c r="P422" i="8"/>
  <c r="M422" i="8"/>
  <c r="AH422" i="8"/>
  <c r="W422" i="8"/>
  <c r="L260" i="8"/>
  <c r="AC36" i="8"/>
  <c r="W36" i="8"/>
  <c r="AA289" i="8"/>
  <c r="L289" i="8"/>
  <c r="O273" i="8"/>
  <c r="Z273" i="8"/>
  <c r="K247" i="8"/>
  <c r="AD247" i="8"/>
  <c r="AF247" i="8"/>
  <c r="AG245" i="8"/>
  <c r="AF222" i="8"/>
  <c r="J222" i="8"/>
  <c r="O222" i="8"/>
  <c r="P214" i="8"/>
  <c r="L214" i="8"/>
  <c r="AD214" i="8"/>
  <c r="AC206" i="8"/>
  <c r="V206" i="8"/>
  <c r="AA206" i="8"/>
  <c r="L198" i="8"/>
  <c r="AG198" i="8"/>
  <c r="AH198" i="8"/>
  <c r="T190" i="8"/>
  <c r="AG190" i="8"/>
  <c r="AD190" i="8"/>
  <c r="AE190" i="8"/>
  <c r="Q182" i="8"/>
  <c r="N182" i="8"/>
  <c r="S182" i="8"/>
  <c r="AF174" i="8"/>
  <c r="AB174" i="8"/>
  <c r="K174" i="8"/>
  <c r="Q166" i="8"/>
  <c r="R166" i="8"/>
  <c r="W166" i="8"/>
  <c r="U158" i="8"/>
  <c r="R158" i="8"/>
  <c r="O158" i="8"/>
  <c r="M150" i="8"/>
  <c r="J150" i="8"/>
  <c r="T150" i="8"/>
  <c r="AC142" i="8"/>
  <c r="K142" i="8"/>
  <c r="Q118" i="8"/>
  <c r="T102" i="8"/>
  <c r="P271" i="24"/>
  <c r="T373" i="24"/>
  <c r="AG373" i="24"/>
  <c r="AG388" i="8"/>
  <c r="T388" i="8"/>
  <c r="Y260" i="8"/>
  <c r="AD260" i="8"/>
  <c r="N260" i="8"/>
  <c r="S260" i="8"/>
  <c r="AC409" i="24"/>
  <c r="Q409" i="24"/>
  <c r="N334" i="24"/>
  <c r="AH334" i="24"/>
  <c r="Z334" i="24"/>
  <c r="J334" i="24"/>
  <c r="AF307" i="24"/>
  <c r="P307" i="24"/>
  <c r="X307" i="24"/>
  <c r="Z422" i="8"/>
  <c r="X422" i="8"/>
  <c r="O422" i="8"/>
  <c r="AE422" i="8"/>
  <c r="T260" i="8"/>
  <c r="M36" i="8"/>
  <c r="V36" i="8"/>
  <c r="AG289" i="8"/>
  <c r="V289" i="8"/>
  <c r="AF289" i="8"/>
  <c r="W273" i="8"/>
  <c r="M273" i="8"/>
  <c r="T273" i="8"/>
  <c r="AH247" i="8"/>
  <c r="Z247" i="8"/>
  <c r="R245" i="8"/>
  <c r="Z245" i="8"/>
  <c r="T222" i="8"/>
  <c r="Y222" i="8"/>
  <c r="Z222" i="8"/>
  <c r="AE222" i="8"/>
  <c r="U214" i="8"/>
  <c r="N214" i="8"/>
  <c r="S214" i="8"/>
  <c r="M206" i="8"/>
  <c r="AF206" i="8"/>
  <c r="K206" i="8"/>
  <c r="Q198" i="8"/>
  <c r="R198" i="8"/>
  <c r="W198" i="8"/>
  <c r="Q190" i="8"/>
  <c r="N190" i="8"/>
  <c r="O190" i="8"/>
  <c r="P182" i="8"/>
  <c r="AG182" i="8"/>
  <c r="AD182" i="8"/>
  <c r="Y174" i="8"/>
  <c r="V174" i="8"/>
  <c r="AA174" i="8"/>
  <c r="L166" i="8"/>
  <c r="AG166" i="8"/>
  <c r="AH166" i="8"/>
  <c r="L158" i="8"/>
  <c r="T158" i="8"/>
  <c r="AH158" i="8"/>
  <c r="AE158" i="8"/>
  <c r="AC150" i="8"/>
  <c r="Z150" i="8"/>
  <c r="S150" i="8"/>
  <c r="M142" i="8"/>
  <c r="J142" i="8"/>
  <c r="AA134" i="8"/>
  <c r="X78" i="8"/>
  <c r="AG70" i="8"/>
  <c r="Z40" i="8"/>
  <c r="T422" i="8"/>
  <c r="X251" i="8"/>
  <c r="AC251" i="8"/>
  <c r="AG251" i="8"/>
  <c r="U251" i="8"/>
  <c r="AE138" i="8"/>
  <c r="O138" i="8"/>
  <c r="L138" i="8"/>
  <c r="V138" i="8"/>
  <c r="T138" i="8"/>
  <c r="U138" i="8"/>
  <c r="P138" i="8"/>
  <c r="W138" i="8"/>
  <c r="AB138" i="8"/>
  <c r="AD138" i="8"/>
  <c r="N138" i="8"/>
  <c r="AC138" i="8"/>
  <c r="M138" i="8"/>
  <c r="W130" i="8"/>
  <c r="X130" i="8"/>
  <c r="V130" i="8"/>
  <c r="AB130" i="8"/>
  <c r="AC130" i="8"/>
  <c r="M130" i="8"/>
  <c r="AE130" i="8"/>
  <c r="O130" i="8"/>
  <c r="AD130" i="8"/>
  <c r="N130" i="8"/>
  <c r="L130" i="8"/>
  <c r="U130" i="8"/>
  <c r="P130" i="8"/>
  <c r="AE122" i="8"/>
  <c r="O122" i="8"/>
  <c r="L122" i="8"/>
  <c r="V122" i="8"/>
  <c r="AF122" i="8"/>
  <c r="Y122" i="8"/>
  <c r="P122" i="8"/>
  <c r="W122" i="8"/>
  <c r="AB122" i="8"/>
  <c r="AD122" i="8"/>
  <c r="N122" i="8"/>
  <c r="AG122" i="8"/>
  <c r="Q122" i="8"/>
  <c r="AE114" i="8"/>
  <c r="O114" i="8"/>
  <c r="P114" i="8"/>
  <c r="V114" i="8"/>
  <c r="W114" i="8"/>
  <c r="X114" i="8"/>
  <c r="R114" i="8"/>
  <c r="AG114" i="8"/>
  <c r="Q114" i="8"/>
  <c r="K114" i="8"/>
  <c r="AD114" i="8"/>
  <c r="J114" i="8"/>
  <c r="Y114" i="8"/>
  <c r="AB114" i="8"/>
  <c r="AA106" i="8"/>
  <c r="K106" i="8"/>
  <c r="AD106" i="8"/>
  <c r="N106" i="8"/>
  <c r="AG106" i="8"/>
  <c r="Q106" i="8"/>
  <c r="O106" i="8"/>
  <c r="Z106" i="8"/>
  <c r="X106" i="8"/>
  <c r="U106" i="8"/>
  <c r="W106" i="8"/>
  <c r="P106" i="8"/>
  <c r="R106" i="8"/>
  <c r="AC106" i="8"/>
  <c r="AF106" i="8"/>
  <c r="S98" i="8"/>
  <c r="X98" i="8"/>
  <c r="Z98" i="8"/>
  <c r="J98" i="8"/>
  <c r="Y98" i="8"/>
  <c r="AB98" i="8"/>
  <c r="W98" i="8"/>
  <c r="P98" i="8"/>
  <c r="R98" i="8"/>
  <c r="AC98" i="8"/>
  <c r="L98" i="8"/>
  <c r="AE98" i="8"/>
  <c r="K98" i="8"/>
  <c r="AD98" i="8"/>
  <c r="T98" i="8"/>
  <c r="Q98" i="8"/>
  <c r="AE90" i="8"/>
  <c r="O90" i="8"/>
  <c r="P90" i="8"/>
  <c r="V90" i="8"/>
  <c r="T90" i="8"/>
  <c r="U90" i="8"/>
  <c r="L90" i="8"/>
  <c r="K90" i="8"/>
  <c r="AD90" i="8"/>
  <c r="J90" i="8"/>
  <c r="Q90" i="8"/>
  <c r="W90" i="8"/>
  <c r="AB90" i="8"/>
  <c r="R90" i="8"/>
  <c r="AC90" i="8"/>
  <c r="X90" i="8"/>
  <c r="AA82" i="8"/>
  <c r="W82" i="8"/>
  <c r="AF82" i="8"/>
  <c r="AD82" i="8"/>
  <c r="N82" i="8"/>
  <c r="L82" i="8"/>
  <c r="U82" i="8"/>
  <c r="S82" i="8"/>
  <c r="P82" i="8"/>
  <c r="R82" i="8"/>
  <c r="AG82" i="8"/>
  <c r="M82" i="8"/>
  <c r="K82" i="8"/>
  <c r="Z82" i="8"/>
  <c r="AB82" i="8"/>
  <c r="Y82" i="8"/>
  <c r="K74" i="8"/>
  <c r="Z74" i="8"/>
  <c r="AF74" i="8"/>
  <c r="U74" i="8"/>
  <c r="S74" i="8"/>
  <c r="V74" i="8"/>
  <c r="AG74" i="8"/>
  <c r="AA74" i="8"/>
  <c r="L74" i="8"/>
  <c r="J74" i="8"/>
  <c r="Q74" i="8"/>
  <c r="S66" i="8"/>
  <c r="AH66" i="8"/>
  <c r="N66" i="8"/>
  <c r="AG66" i="8"/>
  <c r="AB66" i="8"/>
  <c r="R66" i="8"/>
  <c r="Y66" i="8"/>
  <c r="W66" i="8"/>
  <c r="AD66" i="8"/>
  <c r="X66" i="8"/>
  <c r="Q66" i="8"/>
  <c r="AA58" i="8"/>
  <c r="AB58" i="8"/>
  <c r="V58" i="8"/>
  <c r="T58" i="8"/>
  <c r="Q58" i="8"/>
  <c r="AE58" i="8"/>
  <c r="P58" i="8"/>
  <c r="N58" i="8"/>
  <c r="U58" i="8"/>
  <c r="O58" i="8"/>
  <c r="AD58" i="8"/>
  <c r="AG58" i="8"/>
  <c r="AA50" i="8"/>
  <c r="AB50" i="8"/>
  <c r="V50" i="8"/>
  <c r="T50" i="8"/>
  <c r="Q50" i="8"/>
  <c r="O50" i="8"/>
  <c r="AD50" i="8"/>
  <c r="AG50" i="8"/>
  <c r="AE50" i="8"/>
  <c r="L50" i="8"/>
  <c r="N50" i="8"/>
  <c r="U50" i="8"/>
  <c r="O38" i="8"/>
  <c r="Z38" i="8"/>
  <c r="AE38" i="8"/>
  <c r="U38" i="8"/>
  <c r="V38" i="8"/>
  <c r="X243" i="8"/>
  <c r="AF243" i="8"/>
  <c r="U243" i="8"/>
  <c r="V243" i="8"/>
  <c r="K243" i="8"/>
  <c r="AE295" i="8"/>
  <c r="AA295" i="8"/>
  <c r="AH324" i="24"/>
  <c r="V324" i="24"/>
  <c r="AH243" i="8"/>
  <c r="L243" i="8"/>
  <c r="S299" i="8"/>
  <c r="AA299" i="8"/>
  <c r="M295" i="8"/>
  <c r="K319" i="8"/>
  <c r="Q376" i="24"/>
  <c r="N376" i="24"/>
  <c r="M319" i="8"/>
  <c r="O319" i="8"/>
  <c r="AE299" i="8"/>
  <c r="W299" i="8"/>
  <c r="M243" i="8"/>
  <c r="Y243" i="8"/>
  <c r="AB243" i="8"/>
  <c r="AC295" i="8"/>
  <c r="AB484" i="8"/>
  <c r="P484" i="8"/>
  <c r="S234" i="8"/>
  <c r="T362" i="8"/>
  <c r="AD326" i="8"/>
  <c r="K54" i="28"/>
  <c r="G282" i="28"/>
  <c r="G279" i="28"/>
  <c r="H251" i="28"/>
  <c r="G251" i="28"/>
  <c r="K147" i="28"/>
  <c r="K308" i="28"/>
  <c r="G308" i="28"/>
  <c r="H120" i="28"/>
  <c r="K488" i="8"/>
  <c r="AA488" i="8"/>
  <c r="U488" i="8"/>
  <c r="AB352" i="8"/>
  <c r="AB336" i="8"/>
  <c r="AG303" i="8"/>
  <c r="AC232" i="8"/>
  <c r="N458" i="8"/>
  <c r="Y412" i="8"/>
  <c r="N369" i="8"/>
  <c r="Y363" i="8"/>
  <c r="Y352" i="8"/>
  <c r="Y345" i="8"/>
  <c r="AG268" i="8"/>
  <c r="Q252" i="8"/>
  <c r="AA240" i="8"/>
  <c r="Q236" i="8"/>
  <c r="AA232" i="8"/>
  <c r="J376" i="8"/>
  <c r="AF376" i="8"/>
  <c r="AC376" i="8"/>
  <c r="S376" i="8"/>
  <c r="Z352" i="8"/>
  <c r="AC352" i="8"/>
  <c r="W352" i="8"/>
  <c r="AC351" i="8"/>
  <c r="Z351" i="8"/>
  <c r="W351" i="8"/>
  <c r="V458" i="8"/>
  <c r="L457" i="8"/>
  <c r="L439" i="8"/>
  <c r="L434" i="8"/>
  <c r="V412" i="8"/>
  <c r="V400" i="8"/>
  <c r="AG397" i="8"/>
  <c r="V369" i="8"/>
  <c r="V363" i="8"/>
  <c r="AG360" i="8"/>
  <c r="L345" i="8"/>
  <c r="AG336" i="8"/>
  <c r="AG330" i="8"/>
  <c r="V327" i="8"/>
  <c r="L303" i="8"/>
  <c r="O300" i="8"/>
  <c r="O268" i="8"/>
  <c r="U252" i="8"/>
  <c r="Z240" i="8"/>
  <c r="J232" i="8"/>
  <c r="R397" i="8"/>
  <c r="J397" i="8"/>
  <c r="AF397" i="8"/>
  <c r="W397" i="8"/>
  <c r="W384" i="8"/>
  <c r="O369" i="8"/>
  <c r="X363" i="8"/>
  <c r="P363" i="8"/>
  <c r="K363" i="8"/>
  <c r="AA363" i="8"/>
  <c r="M345" i="8"/>
  <c r="AH345" i="8"/>
  <c r="Z345" i="8"/>
  <c r="S345" i="8"/>
  <c r="P336" i="8"/>
  <c r="AH336" i="8"/>
  <c r="AF330" i="8"/>
  <c r="AH327" i="8"/>
  <c r="AF458" i="8"/>
  <c r="AH457" i="8"/>
  <c r="AF454" i="8"/>
  <c r="AH453" i="8"/>
  <c r="AC439" i="8"/>
  <c r="AF434" i="8"/>
  <c r="X470" i="8"/>
  <c r="P470" i="8"/>
  <c r="O208" i="8"/>
  <c r="Q208" i="8"/>
  <c r="AB200" i="8"/>
  <c r="AD200" i="8"/>
  <c r="O176" i="8"/>
  <c r="M176" i="8"/>
  <c r="W112" i="8"/>
  <c r="Q112" i="8"/>
  <c r="R35" i="8"/>
  <c r="W35" i="8"/>
  <c r="M35" i="8"/>
  <c r="T458" i="8"/>
  <c r="AE458" i="8"/>
  <c r="O458" i="8"/>
  <c r="X458" i="8"/>
  <c r="Z458" i="8"/>
  <c r="AA458" i="8"/>
  <c r="K458" i="8"/>
  <c r="R458" i="8"/>
  <c r="U458" i="8"/>
  <c r="AA434" i="8"/>
  <c r="K434" i="8"/>
  <c r="R434" i="8"/>
  <c r="U434" i="8"/>
  <c r="W434" i="8"/>
  <c r="AH434" i="8"/>
  <c r="M434" i="8"/>
  <c r="P434" i="8"/>
  <c r="W400" i="8"/>
  <c r="AH400" i="8"/>
  <c r="M400" i="8"/>
  <c r="P400" i="8"/>
  <c r="S400" i="8"/>
  <c r="AC400" i="8"/>
  <c r="AF400" i="8"/>
  <c r="J400" i="8"/>
  <c r="AA400" i="8"/>
  <c r="K400" i="8"/>
  <c r="R400" i="8"/>
  <c r="U400" i="8"/>
  <c r="T327" i="8"/>
  <c r="AE327" i="8"/>
  <c r="O327" i="8"/>
  <c r="U327" i="8"/>
  <c r="AC327" i="8"/>
  <c r="AA327" i="8"/>
  <c r="K327" i="8"/>
  <c r="P327" i="8"/>
  <c r="X327" i="8"/>
  <c r="T306" i="8"/>
  <c r="N306" i="8"/>
  <c r="AA306" i="8"/>
  <c r="AD306" i="8"/>
  <c r="O306" i="8"/>
  <c r="Q306" i="8"/>
  <c r="L306" i="8"/>
  <c r="K306" i="8"/>
  <c r="V306" i="8"/>
  <c r="AB306" i="8"/>
  <c r="U306" i="8"/>
  <c r="AD278" i="8"/>
  <c r="O278" i="8"/>
  <c r="AG278" i="8"/>
  <c r="T278" i="8"/>
  <c r="N278" i="8"/>
  <c r="Y278" i="8"/>
  <c r="L278" i="8"/>
  <c r="S278" i="8"/>
  <c r="V278" i="8"/>
  <c r="AB278" i="8"/>
  <c r="U278" i="8"/>
  <c r="U235" i="8"/>
  <c r="M235" i="8"/>
  <c r="AE454" i="8"/>
  <c r="O454" i="8"/>
  <c r="X454" i="8"/>
  <c r="Z454" i="8"/>
  <c r="AA454" i="8"/>
  <c r="K454" i="8"/>
  <c r="R454" i="8"/>
  <c r="U454" i="8"/>
  <c r="AD412" i="8"/>
  <c r="W412" i="8"/>
  <c r="AH412" i="8"/>
  <c r="M412" i="8"/>
  <c r="P412" i="8"/>
  <c r="S412" i="8"/>
  <c r="AC412" i="8"/>
  <c r="AF412" i="8"/>
  <c r="J412" i="8"/>
  <c r="AA412" i="8"/>
  <c r="K412" i="8"/>
  <c r="R412" i="8"/>
  <c r="U412" i="8"/>
  <c r="AE330" i="8"/>
  <c r="O330" i="8"/>
  <c r="X330" i="8"/>
  <c r="Z330" i="8"/>
  <c r="AA330" i="8"/>
  <c r="K330" i="8"/>
  <c r="R330" i="8"/>
  <c r="U330" i="8"/>
  <c r="AC309" i="8"/>
  <c r="AG309" i="8"/>
  <c r="T309" i="8"/>
  <c r="M268" i="8"/>
  <c r="X268" i="8"/>
  <c r="AH268" i="8"/>
  <c r="R268" i="8"/>
  <c r="T268" i="8"/>
  <c r="AD268" i="8"/>
  <c r="N268" i="8"/>
  <c r="AB268" i="8"/>
  <c r="L268" i="8"/>
  <c r="V268" i="8"/>
  <c r="S252" i="8"/>
  <c r="AF252" i="8"/>
  <c r="P252" i="8"/>
  <c r="AB252" i="8"/>
  <c r="L252" i="8"/>
  <c r="Y236" i="8"/>
  <c r="AF236" i="8"/>
  <c r="P236" i="8"/>
  <c r="AB236" i="8"/>
  <c r="L236" i="8"/>
  <c r="T236" i="8"/>
  <c r="T457" i="8"/>
  <c r="AE457" i="8"/>
  <c r="O457" i="8"/>
  <c r="U457" i="8"/>
  <c r="AC457" i="8"/>
  <c r="AA457" i="8"/>
  <c r="K457" i="8"/>
  <c r="P457" i="8"/>
  <c r="X457" i="8"/>
  <c r="W439" i="8"/>
  <c r="AF439" i="8"/>
  <c r="J439" i="8"/>
  <c r="R439" i="8"/>
  <c r="S439" i="8"/>
  <c r="Z439" i="8"/>
  <c r="AH439" i="8"/>
  <c r="M439" i="8"/>
  <c r="W415" i="8"/>
  <c r="AF415" i="8"/>
  <c r="J415" i="8"/>
  <c r="R415" i="8"/>
  <c r="S415" i="8"/>
  <c r="Z415" i="8"/>
  <c r="AH415" i="8"/>
  <c r="M415" i="8"/>
  <c r="AA415" i="8"/>
  <c r="K415" i="8"/>
  <c r="P415" i="8"/>
  <c r="X415" i="8"/>
  <c r="T360" i="8"/>
  <c r="W360" i="8"/>
  <c r="AH360" i="8"/>
  <c r="M360" i="8"/>
  <c r="P360" i="8"/>
  <c r="S360" i="8"/>
  <c r="AC360" i="8"/>
  <c r="AF360" i="8"/>
  <c r="J360" i="8"/>
  <c r="AA360" i="8"/>
  <c r="K360" i="8"/>
  <c r="R360" i="8"/>
  <c r="U360" i="8"/>
  <c r="S240" i="8"/>
  <c r="X240" i="8"/>
  <c r="T240" i="8"/>
  <c r="AE453" i="8"/>
  <c r="O453" i="8"/>
  <c r="U453" i="8"/>
  <c r="AC453" i="8"/>
  <c r="AA453" i="8"/>
  <c r="K453" i="8"/>
  <c r="P453" i="8"/>
  <c r="X453" i="8"/>
  <c r="AB262" i="8"/>
  <c r="L262" i="8"/>
  <c r="AE262" i="8"/>
  <c r="AC262" i="8"/>
  <c r="Y262" i="8"/>
  <c r="O262" i="8"/>
  <c r="T262" i="8"/>
  <c r="AD262" i="8"/>
  <c r="R262" i="8"/>
  <c r="Q262" i="8"/>
  <c r="AA262" i="8"/>
  <c r="AG262" i="8"/>
  <c r="P262" i="8"/>
  <c r="M262" i="8"/>
  <c r="U262" i="8"/>
  <c r="AH262" i="8"/>
  <c r="V262" i="8"/>
  <c r="J262" i="8"/>
  <c r="X262" i="8"/>
  <c r="W262" i="8"/>
  <c r="S262" i="8"/>
  <c r="V336" i="24"/>
  <c r="J336" i="24"/>
  <c r="Z336" i="24"/>
  <c r="U322" i="24"/>
  <c r="AD322" i="24"/>
  <c r="AB322" i="24"/>
  <c r="AA322" i="24"/>
  <c r="N322" i="24"/>
  <c r="AH322" i="24"/>
  <c r="T322" i="24"/>
  <c r="O322" i="24"/>
  <c r="Z322" i="24"/>
  <c r="K322" i="24"/>
  <c r="X322" i="24"/>
  <c r="J322" i="24"/>
  <c r="W322" i="24"/>
  <c r="T469" i="8"/>
  <c r="AA469" i="8"/>
  <c r="K469" i="8"/>
  <c r="P469" i="8"/>
  <c r="X469" i="8"/>
  <c r="W469" i="8"/>
  <c r="AF469" i="8"/>
  <c r="J469" i="8"/>
  <c r="R469" i="8"/>
  <c r="T417" i="8"/>
  <c r="AE417" i="8"/>
  <c r="O417" i="8"/>
  <c r="U417" i="8"/>
  <c r="AC417" i="8"/>
  <c r="AA417" i="8"/>
  <c r="K417" i="8"/>
  <c r="P417" i="8"/>
  <c r="X417" i="8"/>
  <c r="S417" i="8"/>
  <c r="Z417" i="8"/>
  <c r="AH417" i="8"/>
  <c r="M417" i="8"/>
  <c r="M391" i="24"/>
  <c r="AC391" i="24"/>
  <c r="Q391" i="24"/>
  <c r="U391" i="24"/>
  <c r="S432" i="8"/>
  <c r="AC432" i="8"/>
  <c r="AF432" i="8"/>
  <c r="J432" i="8"/>
  <c r="AE432" i="8"/>
  <c r="O432" i="8"/>
  <c r="X432" i="8"/>
  <c r="Z432" i="8"/>
  <c r="AE334" i="8"/>
  <c r="O334" i="8"/>
  <c r="X334" i="8"/>
  <c r="AA334" i="8"/>
  <c r="K334" i="8"/>
  <c r="R334" i="8"/>
  <c r="S488" i="8"/>
  <c r="M488" i="8"/>
  <c r="AB458" i="8"/>
  <c r="AB434" i="8"/>
  <c r="Q412" i="8"/>
  <c r="AB397" i="8"/>
  <c r="Q376" i="8"/>
  <c r="Q360" i="8"/>
  <c r="AB351" i="8"/>
  <c r="Q345" i="8"/>
  <c r="Q303" i="8"/>
  <c r="W252" i="8"/>
  <c r="R240" i="8"/>
  <c r="AC236" i="8"/>
  <c r="R232" i="8"/>
  <c r="N470" i="8"/>
  <c r="N457" i="8"/>
  <c r="N454" i="8"/>
  <c r="Y434" i="8"/>
  <c r="Y400" i="8"/>
  <c r="Y376" i="8"/>
  <c r="Y360" i="8"/>
  <c r="Y351" i="8"/>
  <c r="Y336" i="8"/>
  <c r="Y330" i="8"/>
  <c r="Y327" i="8"/>
  <c r="Q268" i="8"/>
  <c r="AA252" i="8"/>
  <c r="Q240" i="8"/>
  <c r="AA236" i="8"/>
  <c r="Q232" i="8"/>
  <c r="U376" i="8"/>
  <c r="R376" i="8"/>
  <c r="K376" i="8"/>
  <c r="AA376" i="8"/>
  <c r="J352" i="8"/>
  <c r="M352" i="8"/>
  <c r="M351" i="8"/>
  <c r="J351" i="8"/>
  <c r="O351" i="8"/>
  <c r="V470" i="8"/>
  <c r="AG457" i="8"/>
  <c r="V454" i="8"/>
  <c r="L453" i="8"/>
  <c r="AG439" i="8"/>
  <c r="AG434" i="8"/>
  <c r="V415" i="8"/>
  <c r="L397" i="8"/>
  <c r="V390" i="8"/>
  <c r="L376" i="8"/>
  <c r="L360" i="8"/>
  <c r="AG345" i="8"/>
  <c r="L330" i="8"/>
  <c r="V303" i="8"/>
  <c r="AE268" i="8"/>
  <c r="AE252" i="8"/>
  <c r="J252" i="8"/>
  <c r="O240" i="8"/>
  <c r="Z236" i="8"/>
  <c r="AC397" i="8"/>
  <c r="U397" i="8"/>
  <c r="O397" i="8"/>
  <c r="Z390" i="8"/>
  <c r="X390" i="8"/>
  <c r="O390" i="8"/>
  <c r="AE390" i="8"/>
  <c r="M363" i="8"/>
  <c r="AH363" i="8"/>
  <c r="Z363" i="8"/>
  <c r="X345" i="8"/>
  <c r="P345" i="8"/>
  <c r="K345" i="8"/>
  <c r="M336" i="8"/>
  <c r="U334" i="8"/>
  <c r="AC334" i="8"/>
  <c r="J330" i="8"/>
  <c r="AC330" i="8"/>
  <c r="M327" i="8"/>
  <c r="Z327" i="8"/>
  <c r="L240" i="8"/>
  <c r="S470" i="8"/>
  <c r="U469" i="8"/>
  <c r="AE469" i="8"/>
  <c r="J458" i="8"/>
  <c r="AC458" i="8"/>
  <c r="M457" i="8"/>
  <c r="Z457" i="8"/>
  <c r="J454" i="8"/>
  <c r="AC454" i="8"/>
  <c r="M453" i="8"/>
  <c r="Z453" i="8"/>
  <c r="U439" i="8"/>
  <c r="AE439" i="8"/>
  <c r="J434" i="8"/>
  <c r="AC434" i="8"/>
  <c r="M432" i="8"/>
  <c r="W432" i="8"/>
  <c r="T429" i="8"/>
  <c r="J417" i="8"/>
  <c r="AE415" i="8"/>
  <c r="AE412" i="8"/>
  <c r="AE400" i="8"/>
  <c r="AE360" i="8"/>
  <c r="Z268" i="8"/>
  <c r="Z262" i="8"/>
  <c r="P458" i="8"/>
  <c r="AH458" i="8"/>
  <c r="R457" i="8"/>
  <c r="AF457" i="8"/>
  <c r="P454" i="8"/>
  <c r="AH454" i="8"/>
  <c r="R453" i="8"/>
  <c r="AF453" i="8"/>
  <c r="X439" i="8"/>
  <c r="K439" i="8"/>
  <c r="Z434" i="8"/>
  <c r="O434" i="8"/>
  <c r="AC415" i="8"/>
  <c r="Z412" i="8"/>
  <c r="Z400" i="8"/>
  <c r="Z360" i="8"/>
  <c r="P268" i="8"/>
  <c r="AE278" i="8"/>
  <c r="AF262" i="8"/>
  <c r="Q322" i="24"/>
  <c r="AE89" i="8"/>
  <c r="O89" i="8"/>
  <c r="P89" i="8"/>
  <c r="V89" i="8"/>
  <c r="T89" i="8"/>
  <c r="U89" i="8"/>
  <c r="L89" i="8"/>
  <c r="W89" i="8"/>
  <c r="AF89" i="8"/>
  <c r="AD89" i="8"/>
  <c r="N89" i="8"/>
  <c r="AC89" i="8"/>
  <c r="M89" i="8"/>
  <c r="AA81" i="8"/>
  <c r="K81" i="8"/>
  <c r="Z81" i="8"/>
  <c r="J81" i="8"/>
  <c r="AG81" i="8"/>
  <c r="Q81" i="8"/>
  <c r="S81" i="8"/>
  <c r="AH81" i="8"/>
  <c r="R81" i="8"/>
  <c r="T81" i="8"/>
  <c r="Y81" i="8"/>
  <c r="AB81" i="8"/>
  <c r="AA73" i="8"/>
  <c r="K73" i="8"/>
  <c r="AH73" i="8"/>
  <c r="R73" i="8"/>
  <c r="X73" i="8"/>
  <c r="Y73" i="8"/>
  <c r="S73" i="8"/>
  <c r="T73" i="8"/>
  <c r="Z73" i="8"/>
  <c r="J73" i="8"/>
  <c r="AG73" i="8"/>
  <c r="Q73" i="8"/>
  <c r="S65" i="8"/>
  <c r="T65" i="8"/>
  <c r="Z65" i="8"/>
  <c r="J65" i="8"/>
  <c r="AG65" i="8"/>
  <c r="Q65" i="8"/>
  <c r="AA65" i="8"/>
  <c r="K65" i="8"/>
  <c r="AH65" i="8"/>
  <c r="R65" i="8"/>
  <c r="X65" i="8"/>
  <c r="Y65" i="8"/>
  <c r="AA57" i="8"/>
  <c r="K57" i="8"/>
  <c r="AH57" i="8"/>
  <c r="R57" i="8"/>
  <c r="L57" i="8"/>
  <c r="U57" i="8"/>
  <c r="S57" i="8"/>
  <c r="AB57" i="8"/>
  <c r="Z57" i="8"/>
  <c r="J57" i="8"/>
  <c r="AC57" i="8"/>
  <c r="M57" i="8"/>
  <c r="W49" i="8"/>
  <c r="AF49" i="8"/>
  <c r="AH49" i="8"/>
  <c r="R49" i="8"/>
  <c r="AG49" i="8"/>
  <c r="Q49" i="8"/>
  <c r="AE49" i="8"/>
  <c r="O49" i="8"/>
  <c r="P49" i="8"/>
  <c r="Z49" i="8"/>
  <c r="J49" i="8"/>
  <c r="Y49" i="8"/>
  <c r="AB49" i="8"/>
  <c r="S41" i="8"/>
  <c r="T41" i="8"/>
  <c r="V41" i="8"/>
  <c r="X41" i="8"/>
  <c r="Y41" i="8"/>
  <c r="AB41" i="8"/>
  <c r="AA41" i="8"/>
  <c r="K41" i="8"/>
  <c r="AD41" i="8"/>
  <c r="N41" i="8"/>
  <c r="AG41" i="8"/>
  <c r="Q41" i="8"/>
  <c r="AB85" i="8"/>
  <c r="M85" i="8"/>
  <c r="J85" i="8"/>
  <c r="L77" i="8"/>
  <c r="M77" i="8"/>
  <c r="AF77" i="8"/>
  <c r="N69" i="8"/>
  <c r="O69" i="8"/>
  <c r="U69" i="8"/>
  <c r="U53" i="8"/>
  <c r="AB53" i="8"/>
  <c r="AB45" i="8"/>
  <c r="T45" i="8"/>
  <c r="AC313" i="8"/>
  <c r="L313" i="8"/>
  <c r="Y313" i="8"/>
  <c r="W274" i="8"/>
  <c r="AH274" i="8"/>
  <c r="K274" i="8"/>
  <c r="X231" i="8"/>
  <c r="W231" i="8"/>
  <c r="AF245" i="8"/>
  <c r="T245" i="8"/>
  <c r="O245" i="8"/>
  <c r="N245" i="8"/>
  <c r="AC245" i="8"/>
  <c r="AB245" i="8"/>
  <c r="AE245" i="8"/>
  <c r="AD245" i="8"/>
  <c r="K245" i="8"/>
  <c r="M245" i="8"/>
  <c r="S288" i="8"/>
  <c r="W258" i="8"/>
  <c r="AC256" i="8"/>
  <c r="AC246" i="8"/>
  <c r="U493" i="8"/>
  <c r="Y473" i="8"/>
  <c r="Y468" i="8"/>
  <c r="N442" i="8"/>
  <c r="N368" i="8"/>
  <c r="Y353" i="8"/>
  <c r="N337" i="8"/>
  <c r="AG320" i="8"/>
  <c r="Q292" i="8"/>
  <c r="AA258" i="8"/>
  <c r="AG256" i="8"/>
  <c r="K256" i="8"/>
  <c r="AG246" i="8"/>
  <c r="K246" i="8"/>
  <c r="M375" i="8"/>
  <c r="AH375" i="8"/>
  <c r="Z375" i="8"/>
  <c r="S375" i="8"/>
  <c r="J365" i="8"/>
  <c r="J354" i="8"/>
  <c r="AF354" i="8"/>
  <c r="AC354" i="8"/>
  <c r="S354" i="8"/>
  <c r="M353" i="8"/>
  <c r="AH353" i="8"/>
  <c r="Z353" i="8"/>
  <c r="S353" i="8"/>
  <c r="P343" i="8"/>
  <c r="X337" i="8"/>
  <c r="P337" i="8"/>
  <c r="K337" i="8"/>
  <c r="AA337" i="8"/>
  <c r="P258" i="8"/>
  <c r="AF258" i="8"/>
  <c r="X256" i="8"/>
  <c r="X246" i="8"/>
  <c r="L473" i="8"/>
  <c r="L450" i="8"/>
  <c r="AG435" i="8"/>
  <c r="V430" i="8"/>
  <c r="AG416" i="8"/>
  <c r="AG408" i="8"/>
  <c r="V396" i="8"/>
  <c r="V386" i="8"/>
  <c r="L383" i="8"/>
  <c r="V375" i="8"/>
  <c r="AG368" i="8"/>
  <c r="L353" i="8"/>
  <c r="O320" i="8"/>
  <c r="AE292" i="8"/>
  <c r="Z258" i="8"/>
  <c r="Z256" i="8"/>
  <c r="O246" i="8"/>
  <c r="J396" i="8"/>
  <c r="AF396" i="8"/>
  <c r="AC396" i="8"/>
  <c r="S396" i="8"/>
  <c r="AC383" i="8"/>
  <c r="K383" i="8"/>
  <c r="L320" i="8"/>
  <c r="AF473" i="8"/>
  <c r="AH472" i="8"/>
  <c r="AA468" i="8"/>
  <c r="Z450" i="8"/>
  <c r="AF442" i="8"/>
  <c r="O435" i="8"/>
  <c r="Z430" i="8"/>
  <c r="U420" i="8"/>
  <c r="AH416" i="8"/>
  <c r="AH408" i="8"/>
  <c r="AH393" i="8"/>
  <c r="U368" i="8"/>
  <c r="AF340" i="8"/>
  <c r="Z292" i="8"/>
  <c r="Y298" i="8"/>
  <c r="Q375" i="8"/>
  <c r="AB353" i="8"/>
  <c r="AA320" i="8"/>
  <c r="R258" i="8"/>
  <c r="W256" i="8"/>
  <c r="W246" i="8"/>
  <c r="N473" i="8"/>
  <c r="N468" i="8"/>
  <c r="Y416" i="8"/>
  <c r="Y408" i="8"/>
  <c r="Y383" i="8"/>
  <c r="Y375" i="8"/>
  <c r="N365" i="8"/>
  <c r="N353" i="8"/>
  <c r="Y328" i="8"/>
  <c r="Y320" i="8"/>
  <c r="Q288" i="8"/>
  <c r="V258" i="8"/>
  <c r="AA256" i="8"/>
  <c r="AA246" i="8"/>
  <c r="R375" i="8"/>
  <c r="J375" i="8"/>
  <c r="AF375" i="8"/>
  <c r="W375" i="8"/>
  <c r="P365" i="8"/>
  <c r="P354" i="8"/>
  <c r="M354" i="8"/>
  <c r="AH354" i="8"/>
  <c r="W354" i="8"/>
  <c r="R353" i="8"/>
  <c r="J353" i="8"/>
  <c r="AF353" i="8"/>
  <c r="AC337" i="8"/>
  <c r="U337" i="8"/>
  <c r="O337" i="8"/>
  <c r="AE337" i="8"/>
  <c r="T258" i="8"/>
  <c r="L256" i="8"/>
  <c r="AB256" i="8"/>
  <c r="L246" i="8"/>
  <c r="AB246" i="8"/>
  <c r="AG472" i="8"/>
  <c r="AG468" i="8"/>
  <c r="AG442" i="8"/>
  <c r="V435" i="8"/>
  <c r="L430" i="8"/>
  <c r="AG420" i="8"/>
  <c r="V416" i="8"/>
  <c r="V408" i="8"/>
  <c r="L396" i="8"/>
  <c r="L375" i="8"/>
  <c r="V368" i="8"/>
  <c r="L365" i="8"/>
  <c r="V354" i="8"/>
  <c r="W292" i="8"/>
  <c r="P396" i="8"/>
  <c r="M396" i="8"/>
  <c r="AH396" i="8"/>
  <c r="J383" i="8"/>
  <c r="J320" i="8"/>
  <c r="AA297" i="8"/>
  <c r="AF297" i="8"/>
  <c r="AF239" i="8"/>
  <c r="K239" i="8"/>
  <c r="P239" i="8"/>
  <c r="R239" i="8"/>
  <c r="V239" i="8"/>
  <c r="U239" i="8"/>
  <c r="AC462" i="8"/>
  <c r="J462" i="8"/>
  <c r="M220" i="8"/>
  <c r="O220" i="8"/>
  <c r="X212" i="8"/>
  <c r="AA212" i="8"/>
  <c r="AD472" i="8"/>
  <c r="S472" i="8"/>
  <c r="AC472" i="8"/>
  <c r="AF472" i="8"/>
  <c r="J472" i="8"/>
  <c r="AE472" i="8"/>
  <c r="O472" i="8"/>
  <c r="X472" i="8"/>
  <c r="Z472" i="8"/>
  <c r="AA472" i="8"/>
  <c r="K472" i="8"/>
  <c r="R472" i="8"/>
  <c r="U472" i="8"/>
  <c r="AD442" i="8"/>
  <c r="AE442" i="8"/>
  <c r="O442" i="8"/>
  <c r="X442" i="8"/>
  <c r="Z442" i="8"/>
  <c r="AA442" i="8"/>
  <c r="K442" i="8"/>
  <c r="R442" i="8"/>
  <c r="U442" i="8"/>
  <c r="W442" i="8"/>
  <c r="AH442" i="8"/>
  <c r="M442" i="8"/>
  <c r="P442" i="8"/>
  <c r="AD416" i="8"/>
  <c r="S416" i="8"/>
  <c r="AC416" i="8"/>
  <c r="AF416" i="8"/>
  <c r="J416" i="8"/>
  <c r="AE416" i="8"/>
  <c r="O416" i="8"/>
  <c r="X416" i="8"/>
  <c r="Z416" i="8"/>
  <c r="AA416" i="8"/>
  <c r="K416" i="8"/>
  <c r="R416" i="8"/>
  <c r="U416" i="8"/>
  <c r="AG353" i="8"/>
  <c r="T353" i="8"/>
  <c r="AC320" i="8"/>
  <c r="U320" i="8"/>
  <c r="X320" i="8"/>
  <c r="AH320" i="8"/>
  <c r="R320" i="8"/>
  <c r="T320" i="8"/>
  <c r="AD320" i="8"/>
  <c r="N320" i="8"/>
  <c r="AB298" i="8"/>
  <c r="L298" i="8"/>
  <c r="V298" i="8"/>
  <c r="AE298" i="8"/>
  <c r="U298" i="8"/>
  <c r="S298" i="8"/>
  <c r="X298" i="8"/>
  <c r="AH298" i="8"/>
  <c r="R298" i="8"/>
  <c r="W298" i="8"/>
  <c r="M298" i="8"/>
  <c r="K298" i="8"/>
  <c r="P298" i="8"/>
  <c r="J298" i="8"/>
  <c r="AA298" i="8"/>
  <c r="AF298" i="8"/>
  <c r="N298" i="8"/>
  <c r="AG298" i="8"/>
  <c r="T298" i="8"/>
  <c r="O298" i="8"/>
  <c r="Q298" i="8"/>
  <c r="AD298" i="8"/>
  <c r="AC298" i="8"/>
  <c r="T468" i="8"/>
  <c r="W468" i="8"/>
  <c r="AH468" i="8"/>
  <c r="M468" i="8"/>
  <c r="P468" i="8"/>
  <c r="S468" i="8"/>
  <c r="AC468" i="8"/>
  <c r="AF468" i="8"/>
  <c r="J468" i="8"/>
  <c r="AE468" i="8"/>
  <c r="O468" i="8"/>
  <c r="X468" i="8"/>
  <c r="Z468" i="8"/>
  <c r="AD430" i="8"/>
  <c r="AA430" i="8"/>
  <c r="K430" i="8"/>
  <c r="R430" i="8"/>
  <c r="U430" i="8"/>
  <c r="W430" i="8"/>
  <c r="AH430" i="8"/>
  <c r="M430" i="8"/>
  <c r="P430" i="8"/>
  <c r="S430" i="8"/>
  <c r="AC430" i="8"/>
  <c r="AF430" i="8"/>
  <c r="J430" i="8"/>
  <c r="T396" i="8"/>
  <c r="AD396" i="8"/>
  <c r="AF314" i="8"/>
  <c r="P314" i="8"/>
  <c r="Z314" i="8"/>
  <c r="J314" i="8"/>
  <c r="AC314" i="8"/>
  <c r="AA314" i="8"/>
  <c r="AG314" i="8"/>
  <c r="AB314" i="8"/>
  <c r="L314" i="8"/>
  <c r="V314" i="8"/>
  <c r="AE314" i="8"/>
  <c r="U314" i="8"/>
  <c r="S314" i="8"/>
  <c r="T314" i="8"/>
  <c r="N314" i="8"/>
  <c r="Y314" i="8"/>
  <c r="AD314" i="8"/>
  <c r="M314" i="8"/>
  <c r="R314" i="8"/>
  <c r="K314" i="8"/>
  <c r="X314" i="8"/>
  <c r="W314" i="8"/>
  <c r="Q314" i="8"/>
  <c r="AB292" i="8"/>
  <c r="L292" i="8"/>
  <c r="V292" i="8"/>
  <c r="X292" i="8"/>
  <c r="AH292" i="8"/>
  <c r="R292" i="8"/>
  <c r="T292" i="8"/>
  <c r="AD292" i="8"/>
  <c r="N292" i="8"/>
  <c r="N256" i="8"/>
  <c r="AE256" i="8"/>
  <c r="Y246" i="8"/>
  <c r="AD246" i="8"/>
  <c r="AD473" i="8"/>
  <c r="S473" i="8"/>
  <c r="Z473" i="8"/>
  <c r="AH473" i="8"/>
  <c r="M473" i="8"/>
  <c r="AE473" i="8"/>
  <c r="O473" i="8"/>
  <c r="U473" i="8"/>
  <c r="AC473" i="8"/>
  <c r="AA473" i="8"/>
  <c r="K473" i="8"/>
  <c r="P473" i="8"/>
  <c r="X473" i="8"/>
  <c r="T450" i="8"/>
  <c r="AA450" i="8"/>
  <c r="K450" i="8"/>
  <c r="R450" i="8"/>
  <c r="U450" i="8"/>
  <c r="W450" i="8"/>
  <c r="AH450" i="8"/>
  <c r="M450" i="8"/>
  <c r="P450" i="8"/>
  <c r="S450" i="8"/>
  <c r="AC450" i="8"/>
  <c r="AF450" i="8"/>
  <c r="J450" i="8"/>
  <c r="AA435" i="8"/>
  <c r="K435" i="8"/>
  <c r="P435" i="8"/>
  <c r="X435" i="8"/>
  <c r="W435" i="8"/>
  <c r="AF435" i="8"/>
  <c r="J435" i="8"/>
  <c r="R435" i="8"/>
  <c r="S435" i="8"/>
  <c r="Z435" i="8"/>
  <c r="AH435" i="8"/>
  <c r="M435" i="8"/>
  <c r="T408" i="8"/>
  <c r="S408" i="8"/>
  <c r="AC408" i="8"/>
  <c r="AF408" i="8"/>
  <c r="J408" i="8"/>
  <c r="AE408" i="8"/>
  <c r="O408" i="8"/>
  <c r="X408" i="8"/>
  <c r="Z408" i="8"/>
  <c r="AA408" i="8"/>
  <c r="K408" i="8"/>
  <c r="R408" i="8"/>
  <c r="U408" i="8"/>
  <c r="T383" i="8"/>
  <c r="S383" i="8"/>
  <c r="Z383" i="8"/>
  <c r="AH383" i="8"/>
  <c r="M383" i="8"/>
  <c r="AE383" i="8"/>
  <c r="O383" i="8"/>
  <c r="U383" i="8"/>
  <c r="W368" i="8"/>
  <c r="AH368" i="8"/>
  <c r="M368" i="8"/>
  <c r="P368" i="8"/>
  <c r="S368" i="8"/>
  <c r="AC368" i="8"/>
  <c r="AF368" i="8"/>
  <c r="J368" i="8"/>
  <c r="AE368" i="8"/>
  <c r="O368" i="8"/>
  <c r="X368" i="8"/>
  <c r="Z368" i="8"/>
  <c r="S420" i="8"/>
  <c r="AH420" i="8"/>
  <c r="P420" i="8"/>
  <c r="AA420" i="8"/>
  <c r="R420" i="8"/>
  <c r="W420" i="8"/>
  <c r="M420" i="8"/>
  <c r="AD386" i="8"/>
  <c r="AH386" i="8"/>
  <c r="P386" i="8"/>
  <c r="AC386" i="8"/>
  <c r="J386" i="8"/>
  <c r="W386" i="8"/>
  <c r="M386" i="8"/>
  <c r="S433" i="8"/>
  <c r="AH433" i="8"/>
  <c r="O433" i="8"/>
  <c r="AC433" i="8"/>
  <c r="Z433" i="8"/>
  <c r="M433" i="8"/>
  <c r="AD425" i="8"/>
  <c r="O425" i="8"/>
  <c r="AC425" i="8"/>
  <c r="K425" i="8"/>
  <c r="X425" i="8"/>
  <c r="AE425" i="8"/>
  <c r="U425" i="8"/>
  <c r="T393" i="8"/>
  <c r="AF393" i="8"/>
  <c r="R393" i="8"/>
  <c r="Z393" i="8"/>
  <c r="M393" i="8"/>
  <c r="W393" i="8"/>
  <c r="J393" i="8"/>
  <c r="T440" i="8"/>
  <c r="W440" i="8"/>
  <c r="M440" i="8"/>
  <c r="S440" i="8"/>
  <c r="AF440" i="8"/>
  <c r="AH440" i="8"/>
  <c r="P440" i="8"/>
  <c r="AH340" i="8"/>
  <c r="P340" i="8"/>
  <c r="AC340" i="8"/>
  <c r="J340" i="8"/>
  <c r="W340" i="8"/>
  <c r="M340" i="8"/>
  <c r="T401" i="8"/>
  <c r="J401" i="8"/>
  <c r="X284" i="8"/>
  <c r="AH284" i="8"/>
  <c r="R284" i="8"/>
  <c r="T451" i="8"/>
  <c r="S451" i="8"/>
  <c r="AH451" i="8"/>
  <c r="O451" i="8"/>
  <c r="AC451" i="8"/>
  <c r="Z451" i="8"/>
  <c r="M451" i="8"/>
  <c r="AF241" i="8"/>
  <c r="P241" i="8"/>
  <c r="U241" i="8"/>
  <c r="Y241" i="8"/>
  <c r="Q241" i="8"/>
  <c r="R241" i="8"/>
  <c r="AA241" i="8"/>
  <c r="AE223" i="8"/>
  <c r="O223" i="8"/>
  <c r="Z223" i="8"/>
  <c r="J223" i="8"/>
  <c r="AC223" i="8"/>
  <c r="M223" i="8"/>
  <c r="L223" i="8"/>
  <c r="AE215" i="8"/>
  <c r="O215" i="8"/>
  <c r="Z215" i="8"/>
  <c r="J215" i="8"/>
  <c r="AC215" i="8"/>
  <c r="M215" i="8"/>
  <c r="X215" i="8"/>
  <c r="AE207" i="8"/>
  <c r="O207" i="8"/>
  <c r="Z207" i="8"/>
  <c r="J207" i="8"/>
  <c r="AC207" i="8"/>
  <c r="M207" i="8"/>
  <c r="T207" i="8"/>
  <c r="AE199" i="8"/>
  <c r="O199" i="8"/>
  <c r="Z199" i="8"/>
  <c r="J199" i="8"/>
  <c r="Y199" i="8"/>
  <c r="AF199" i="8"/>
  <c r="L199" i="8"/>
  <c r="AE191" i="8"/>
  <c r="O191" i="8"/>
  <c r="Z191" i="8"/>
  <c r="J191" i="8"/>
  <c r="Y191" i="8"/>
  <c r="AB191" i="8"/>
  <c r="L191" i="8"/>
  <c r="AE183" i="8"/>
  <c r="O183" i="8"/>
  <c r="Z183" i="8"/>
  <c r="J183" i="8"/>
  <c r="Y183" i="8"/>
  <c r="AF183" i="8"/>
  <c r="X183" i="8"/>
  <c r="S175" i="8"/>
  <c r="AD175" i="8"/>
  <c r="N175" i="8"/>
  <c r="AG175" i="8"/>
  <c r="Q175" i="8"/>
  <c r="AF175" i="8"/>
  <c r="AA167" i="8"/>
  <c r="K167" i="8"/>
  <c r="V167" i="8"/>
  <c r="AF167" i="8"/>
  <c r="Y167" i="8"/>
  <c r="AB167" i="8"/>
  <c r="S159" i="8"/>
  <c r="AH159" i="8"/>
  <c r="R159" i="8"/>
  <c r="L159" i="8"/>
  <c r="U159" i="8"/>
  <c r="P159" i="8"/>
  <c r="W151" i="8"/>
  <c r="AB151" i="8"/>
  <c r="Z151" i="8"/>
  <c r="J151" i="8"/>
  <c r="Y151" i="8"/>
  <c r="AF151" i="8"/>
  <c r="S143" i="8"/>
  <c r="T143" i="8"/>
  <c r="V143" i="8"/>
  <c r="AB143" i="8"/>
  <c r="AC143" i="8"/>
  <c r="M143" i="8"/>
  <c r="S135" i="8"/>
  <c r="X135" i="8"/>
  <c r="Z135" i="8"/>
  <c r="J135" i="8"/>
  <c r="Y135" i="8"/>
  <c r="AB135" i="8"/>
  <c r="S127" i="8"/>
  <c r="AB127" i="8"/>
  <c r="AD127" i="8"/>
  <c r="N127" i="8"/>
  <c r="AC127" i="8"/>
  <c r="M127" i="8"/>
  <c r="AE119" i="8"/>
  <c r="O119" i="8"/>
  <c r="AD119" i="8"/>
  <c r="N119" i="8"/>
  <c r="L119" i="8"/>
  <c r="U119" i="8"/>
  <c r="P119" i="8"/>
  <c r="AA111" i="8"/>
  <c r="K111" i="8"/>
  <c r="AH111" i="8"/>
  <c r="R111" i="8"/>
  <c r="T111" i="8"/>
  <c r="Y111" i="8"/>
  <c r="W103" i="8"/>
  <c r="X103" i="8"/>
  <c r="Z103" i="8"/>
  <c r="J103" i="8"/>
  <c r="AC103" i="8"/>
  <c r="M103" i="8"/>
  <c r="W95" i="8"/>
  <c r="AB95" i="8"/>
  <c r="Z95" i="8"/>
  <c r="J95" i="8"/>
  <c r="AC95" i="8"/>
  <c r="M95" i="8"/>
  <c r="AA87" i="8"/>
  <c r="K87" i="8"/>
  <c r="AH87" i="8"/>
  <c r="R87" i="8"/>
  <c r="P87" i="8"/>
  <c r="U87" i="8"/>
  <c r="AE79" i="8"/>
  <c r="O79" i="8"/>
  <c r="AD79" i="8"/>
  <c r="N79" i="8"/>
  <c r="L79" i="8"/>
  <c r="U79" i="8"/>
  <c r="P79" i="8"/>
  <c r="S71" i="8"/>
  <c r="L71" i="8"/>
  <c r="V71" i="8"/>
  <c r="AF71" i="8"/>
  <c r="Y71" i="8"/>
  <c r="AB71" i="8"/>
  <c r="W63" i="8"/>
  <c r="AB63" i="8"/>
  <c r="S63" i="8"/>
  <c r="AE63" i="8"/>
  <c r="P63" i="8"/>
  <c r="Z63" i="8"/>
  <c r="J63" i="8"/>
  <c r="Y63" i="8"/>
  <c r="AF63" i="8"/>
  <c r="AA55" i="8"/>
  <c r="K55" i="8"/>
  <c r="AH55" i="8"/>
  <c r="R55" i="8"/>
  <c r="P55" i="8"/>
  <c r="U55" i="8"/>
  <c r="W55" i="8"/>
  <c r="AF55" i="8"/>
  <c r="AD55" i="8"/>
  <c r="N55" i="8"/>
  <c r="AG55" i="8"/>
  <c r="Q55" i="8"/>
  <c r="T55" i="8"/>
  <c r="J55" i="8"/>
  <c r="M55" i="8"/>
  <c r="AE47" i="8"/>
  <c r="O47" i="8"/>
  <c r="L47" i="8"/>
  <c r="V47" i="8"/>
  <c r="T47" i="8"/>
  <c r="U47" i="8"/>
  <c r="P47" i="8"/>
  <c r="AA47" i="8"/>
  <c r="K47" i="8"/>
  <c r="AH47" i="8"/>
  <c r="R47" i="8"/>
  <c r="AG47" i="8"/>
  <c r="Q47" i="8"/>
  <c r="AB47" i="8"/>
  <c r="N47" i="8"/>
  <c r="M47" i="8"/>
  <c r="S39" i="8"/>
  <c r="AH39" i="8"/>
  <c r="R39" i="8"/>
  <c r="X39" i="8"/>
  <c r="Y39" i="8"/>
  <c r="AB39" i="8"/>
  <c r="AE39" i="8"/>
  <c r="O39" i="8"/>
  <c r="AD39" i="8"/>
  <c r="N39" i="8"/>
  <c r="P39" i="8"/>
  <c r="U39" i="8"/>
  <c r="L39" i="8"/>
  <c r="K39" i="8"/>
  <c r="J39" i="8"/>
  <c r="Q39" i="8"/>
  <c r="X321" i="8"/>
  <c r="K321" i="8"/>
  <c r="AH321" i="8"/>
  <c r="Q321" i="8"/>
  <c r="AA61" i="8"/>
  <c r="AG61" i="8"/>
  <c r="K61" i="8"/>
  <c r="Q61" i="8"/>
  <c r="N53" i="8"/>
  <c r="W53" i="8"/>
  <c r="P53" i="8"/>
  <c r="Z45" i="8"/>
  <c r="J45" i="8"/>
  <c r="W37" i="8"/>
  <c r="M37" i="8"/>
  <c r="AH37" i="8"/>
  <c r="U165" i="8"/>
  <c r="R165" i="8"/>
  <c r="X157" i="8"/>
  <c r="L157" i="8"/>
  <c r="AH157" i="8"/>
  <c r="M149" i="8"/>
  <c r="J149" i="8"/>
  <c r="X289" i="8"/>
  <c r="AH289" i="8"/>
  <c r="R289" i="8"/>
  <c r="U289" i="8"/>
  <c r="K289" i="8"/>
  <c r="Y289" i="8"/>
  <c r="T289" i="8"/>
  <c r="AD289" i="8"/>
  <c r="N289" i="8"/>
  <c r="M289" i="8"/>
  <c r="AE289" i="8"/>
  <c r="Q289" i="8"/>
  <c r="AB273" i="8"/>
  <c r="L273" i="8"/>
  <c r="V273" i="8"/>
  <c r="AC273" i="8"/>
  <c r="S273" i="8"/>
  <c r="Y273" i="8"/>
  <c r="X273" i="8"/>
  <c r="AH273" i="8"/>
  <c r="R273" i="8"/>
  <c r="U273" i="8"/>
  <c r="K273" i="8"/>
  <c r="Q273" i="8"/>
  <c r="AB247" i="8"/>
  <c r="L247" i="8"/>
  <c r="O247" i="8"/>
  <c r="S247" i="8"/>
  <c r="AC247" i="8"/>
  <c r="AG247" i="8"/>
  <c r="X247" i="8"/>
  <c r="AE247" i="8"/>
  <c r="J247" i="8"/>
  <c r="N247" i="8"/>
  <c r="W247" i="8"/>
  <c r="AA247" i="8"/>
  <c r="X36" i="8"/>
  <c r="S36" i="8"/>
  <c r="AD36" i="8"/>
  <c r="N36" i="8"/>
  <c r="Y36" i="8"/>
  <c r="AE36" i="8"/>
  <c r="O36" i="8"/>
  <c r="Z36" i="8"/>
  <c r="J36" i="8"/>
  <c r="U36" i="8"/>
  <c r="X290" i="8"/>
  <c r="AH290" i="8"/>
  <c r="R290" i="8"/>
  <c r="W290" i="8"/>
  <c r="M290" i="8"/>
  <c r="K290" i="8"/>
  <c r="T290" i="8"/>
  <c r="AD290" i="8"/>
  <c r="N290" i="8"/>
  <c r="O290" i="8"/>
  <c r="Y290" i="8"/>
  <c r="Q290" i="8"/>
  <c r="AC315" i="8"/>
  <c r="O315" i="8"/>
  <c r="O287" i="8"/>
  <c r="W287" i="8"/>
  <c r="AG38" i="8"/>
  <c r="K38" i="8"/>
  <c r="Q251" i="8"/>
  <c r="N251" i="8"/>
  <c r="L251" i="8"/>
  <c r="T387" i="8"/>
  <c r="T367" i="8"/>
  <c r="N38" i="8"/>
  <c r="V251" i="8"/>
  <c r="S251" i="8"/>
  <c r="S360" i="24"/>
  <c r="U360" i="24"/>
  <c r="AH360" i="24"/>
  <c r="S330" i="24"/>
  <c r="U330" i="24"/>
  <c r="AF323" i="24"/>
  <c r="N167" i="24"/>
  <c r="AF259" i="24"/>
  <c r="W251" i="24"/>
  <c r="N251" i="24"/>
  <c r="W243" i="24"/>
  <c r="AF243" i="24"/>
  <c r="N243" i="24"/>
  <c r="W235" i="24"/>
  <c r="AF235" i="24"/>
  <c r="N235" i="24"/>
  <c r="W227" i="24"/>
  <c r="AF227" i="24"/>
  <c r="N227" i="24"/>
  <c r="T167" i="24"/>
  <c r="O260" i="24"/>
  <c r="AE260" i="24"/>
  <c r="X260" i="24"/>
  <c r="Q260" i="24"/>
  <c r="AG260" i="24"/>
  <c r="V260" i="24"/>
  <c r="O252" i="24"/>
  <c r="AE252" i="24"/>
  <c r="X252" i="24"/>
  <c r="Q252" i="24"/>
  <c r="AG252" i="24"/>
  <c r="V252" i="24"/>
  <c r="O244" i="24"/>
  <c r="AE244" i="24"/>
  <c r="X244" i="24"/>
  <c r="Q244" i="24"/>
  <c r="AG244" i="24"/>
  <c r="V244" i="24"/>
  <c r="O236" i="24"/>
  <c r="AE236" i="24"/>
  <c r="X236" i="24"/>
  <c r="Q236" i="24"/>
  <c r="AG236" i="24"/>
  <c r="V236" i="24"/>
  <c r="O228" i="24"/>
  <c r="AE228" i="24"/>
  <c r="AB228" i="24"/>
  <c r="Y228" i="24"/>
  <c r="W215" i="24"/>
  <c r="X215" i="24"/>
  <c r="U215" i="24"/>
  <c r="N215" i="24"/>
  <c r="S207" i="24"/>
  <c r="P207" i="24"/>
  <c r="Q207" i="24"/>
  <c r="J207" i="24"/>
  <c r="O199" i="24"/>
  <c r="L199" i="24"/>
  <c r="AF199" i="24"/>
  <c r="AG199" i="24"/>
  <c r="Z199" i="24"/>
  <c r="AE191" i="24"/>
  <c r="AB191" i="24"/>
  <c r="Y191" i="24"/>
  <c r="W183" i="24"/>
  <c r="X183" i="24"/>
  <c r="U183" i="24"/>
  <c r="N183" i="24"/>
  <c r="S175" i="24"/>
  <c r="P175" i="24"/>
  <c r="Q175" i="24"/>
  <c r="J175" i="24"/>
  <c r="S145" i="24"/>
  <c r="P145" i="24"/>
  <c r="M145" i="24"/>
  <c r="J145" i="24"/>
  <c r="AD145" i="24"/>
  <c r="AA137" i="24"/>
  <c r="AB137" i="24"/>
  <c r="Y137" i="24"/>
  <c r="S129" i="24"/>
  <c r="P129" i="24"/>
  <c r="M129" i="24"/>
  <c r="J129" i="24"/>
  <c r="AD129" i="24"/>
  <c r="AA121" i="24"/>
  <c r="AB121" i="24"/>
  <c r="AC121" i="24"/>
  <c r="S113" i="24"/>
  <c r="S105" i="24"/>
  <c r="Q105" i="24"/>
  <c r="AE97" i="24"/>
  <c r="AE89" i="24"/>
  <c r="S81" i="24"/>
  <c r="U81" i="24"/>
  <c r="AH228" i="24"/>
  <c r="R228" i="24"/>
  <c r="AC228" i="24"/>
  <c r="M228" i="24"/>
  <c r="T228" i="24"/>
  <c r="AH207" i="24"/>
  <c r="R207" i="24"/>
  <c r="AC207" i="24"/>
  <c r="M207" i="24"/>
  <c r="T207" i="24"/>
  <c r="AA207" i="24"/>
  <c r="K207" i="24"/>
  <c r="AH191" i="24"/>
  <c r="R191" i="24"/>
  <c r="AC191" i="24"/>
  <c r="M191" i="24"/>
  <c r="T191" i="24"/>
  <c r="AA191" i="24"/>
  <c r="K191" i="24"/>
  <c r="AH175" i="24"/>
  <c r="R175" i="24"/>
  <c r="AC175" i="24"/>
  <c r="M175" i="24"/>
  <c r="T175" i="24"/>
  <c r="AA175" i="24"/>
  <c r="K175" i="24"/>
  <c r="V137" i="24"/>
  <c r="AG137" i="24"/>
  <c r="Q137" i="24"/>
  <c r="X137" i="24"/>
  <c r="AE137" i="24"/>
  <c r="O137" i="24"/>
  <c r="AH113" i="24"/>
  <c r="R113" i="24"/>
  <c r="AC113" i="24"/>
  <c r="M113" i="24"/>
  <c r="T113" i="24"/>
  <c r="AA113" i="24"/>
  <c r="K113" i="24"/>
  <c r="AD113" i="24"/>
  <c r="N113" i="24"/>
  <c r="Y113" i="24"/>
  <c r="AF113" i="24"/>
  <c r="P113" i="24"/>
  <c r="W113" i="24"/>
  <c r="V113" i="24"/>
  <c r="Q113" i="24"/>
  <c r="AE113" i="24"/>
  <c r="AH97" i="24"/>
  <c r="R97" i="24"/>
  <c r="AC97" i="24"/>
  <c r="M97" i="24"/>
  <c r="T97" i="24"/>
  <c r="AA97" i="24"/>
  <c r="K97" i="24"/>
  <c r="AD97" i="24"/>
  <c r="N97" i="24"/>
  <c r="Y97" i="24"/>
  <c r="AF97" i="24"/>
  <c r="P97" i="24"/>
  <c r="W97" i="24"/>
  <c r="AG97" i="24"/>
  <c r="X97" i="24"/>
  <c r="O97" i="24"/>
  <c r="AH89" i="24"/>
  <c r="R89" i="24"/>
  <c r="AC89" i="24"/>
  <c r="M89" i="24"/>
  <c r="T89" i="24"/>
  <c r="AA89" i="24"/>
  <c r="K89" i="24"/>
  <c r="AD89" i="24"/>
  <c r="N89" i="24"/>
  <c r="Y89" i="24"/>
  <c r="AF89" i="24"/>
  <c r="P89" i="24"/>
  <c r="W89" i="24"/>
  <c r="J89" i="24"/>
  <c r="AB89" i="24"/>
  <c r="S89" i="24"/>
  <c r="AH395" i="24"/>
  <c r="W395" i="24"/>
  <c r="AF395" i="24"/>
  <c r="V395" i="24"/>
  <c r="K395" i="24"/>
  <c r="AA395" i="24"/>
  <c r="T395" i="24"/>
  <c r="N360" i="24"/>
  <c r="W360" i="24"/>
  <c r="P360" i="24"/>
  <c r="AF360" i="24"/>
  <c r="Y360" i="24"/>
  <c r="R360" i="24"/>
  <c r="W330" i="24"/>
  <c r="P330" i="24"/>
  <c r="AF330" i="24"/>
  <c r="Y330" i="24"/>
  <c r="N323" i="24"/>
  <c r="K323" i="24"/>
  <c r="AA323" i="24"/>
  <c r="T323" i="24"/>
  <c r="M323" i="24"/>
  <c r="AC323" i="24"/>
  <c r="Z167" i="24"/>
  <c r="J167" i="24"/>
  <c r="AA259" i="24"/>
  <c r="M259" i="24"/>
  <c r="R259" i="24"/>
  <c r="AA251" i="24"/>
  <c r="M251" i="24"/>
  <c r="R251" i="24"/>
  <c r="AA243" i="24"/>
  <c r="M243" i="24"/>
  <c r="R243" i="24"/>
  <c r="AA235" i="24"/>
  <c r="M235" i="24"/>
  <c r="R235" i="24"/>
  <c r="AA227" i="24"/>
  <c r="M227" i="24"/>
  <c r="R227" i="24"/>
  <c r="AF167" i="24"/>
  <c r="P167" i="24"/>
  <c r="S260" i="24"/>
  <c r="L260" i="24"/>
  <c r="AB260" i="24"/>
  <c r="U260" i="24"/>
  <c r="J260" i="24"/>
  <c r="Z260" i="24"/>
  <c r="S252" i="24"/>
  <c r="L252" i="24"/>
  <c r="AB252" i="24"/>
  <c r="U252" i="24"/>
  <c r="J252" i="24"/>
  <c r="Z252" i="24"/>
  <c r="S244" i="24"/>
  <c r="L244" i="24"/>
  <c r="AB244" i="24"/>
  <c r="U244" i="24"/>
  <c r="J244" i="24"/>
  <c r="Z244" i="24"/>
  <c r="S236" i="24"/>
  <c r="L236" i="24"/>
  <c r="AB236" i="24"/>
  <c r="U236" i="24"/>
  <c r="J236" i="24"/>
  <c r="Z236" i="24"/>
  <c r="S228" i="24"/>
  <c r="L228" i="24"/>
  <c r="AF228" i="24"/>
  <c r="AG228" i="24"/>
  <c r="Z228" i="24"/>
  <c r="AE215" i="24"/>
  <c r="AB215" i="24"/>
  <c r="Y215" i="24"/>
  <c r="W207" i="24"/>
  <c r="X207" i="24"/>
  <c r="U207" i="24"/>
  <c r="N207" i="24"/>
  <c r="S199" i="24"/>
  <c r="P199" i="24"/>
  <c r="Q199" i="24"/>
  <c r="J199" i="24"/>
  <c r="O191" i="24"/>
  <c r="L191" i="24"/>
  <c r="AF191" i="24"/>
  <c r="AG191" i="24"/>
  <c r="Z191" i="24"/>
  <c r="AE183" i="24"/>
  <c r="AB183" i="24"/>
  <c r="Y183" i="24"/>
  <c r="W175" i="24"/>
  <c r="X175" i="24"/>
  <c r="U175" i="24"/>
  <c r="N175" i="24"/>
  <c r="W145" i="24"/>
  <c r="T145" i="24"/>
  <c r="U145" i="24"/>
  <c r="N145" i="24"/>
  <c r="K137" i="24"/>
  <c r="L137" i="24"/>
  <c r="AF137" i="24"/>
  <c r="AC137" i="24"/>
  <c r="Z137" i="24"/>
  <c r="W129" i="24"/>
  <c r="T129" i="24"/>
  <c r="U129" i="24"/>
  <c r="N129" i="24"/>
  <c r="K121" i="24"/>
  <c r="L121" i="24"/>
  <c r="AF121" i="24"/>
  <c r="L113" i="24"/>
  <c r="AG113" i="24"/>
  <c r="AE105" i="24"/>
  <c r="L97" i="24"/>
  <c r="J97" i="24"/>
  <c r="L89" i="24"/>
  <c r="AG89" i="24"/>
  <c r="L81" i="24"/>
  <c r="AH215" i="24"/>
  <c r="R215" i="24"/>
  <c r="AC215" i="24"/>
  <c r="M215" i="24"/>
  <c r="T215" i="24"/>
  <c r="AA215" i="24"/>
  <c r="K215" i="24"/>
  <c r="AH199" i="24"/>
  <c r="R199" i="24"/>
  <c r="AC199" i="24"/>
  <c r="M199" i="24"/>
  <c r="T199" i="24"/>
  <c r="AA199" i="24"/>
  <c r="K199" i="24"/>
  <c r="AH183" i="24"/>
  <c r="R183" i="24"/>
  <c r="AC183" i="24"/>
  <c r="M183" i="24"/>
  <c r="T183" i="24"/>
  <c r="AA183" i="24"/>
  <c r="K183" i="24"/>
  <c r="V145" i="24"/>
  <c r="AG145" i="24"/>
  <c r="Q145" i="24"/>
  <c r="X145" i="24"/>
  <c r="AE145" i="24"/>
  <c r="O145" i="24"/>
  <c r="V129" i="24"/>
  <c r="AG129" i="24"/>
  <c r="Q129" i="24"/>
  <c r="X129" i="24"/>
  <c r="AE129" i="24"/>
  <c r="O129" i="24"/>
  <c r="AH121" i="24"/>
  <c r="R121" i="24"/>
  <c r="AD121" i="24"/>
  <c r="N121" i="24"/>
  <c r="Y121" i="24"/>
  <c r="J121" i="24"/>
  <c r="Q121" i="24"/>
  <c r="X121" i="24"/>
  <c r="AE121" i="24"/>
  <c r="O121" i="24"/>
  <c r="AH105" i="24"/>
  <c r="R105" i="24"/>
  <c r="AC105" i="24"/>
  <c r="M105" i="24"/>
  <c r="T105" i="24"/>
  <c r="AA105" i="24"/>
  <c r="K105" i="24"/>
  <c r="AD105" i="24"/>
  <c r="N105" i="24"/>
  <c r="Y105" i="24"/>
  <c r="AF105" i="24"/>
  <c r="P105" i="24"/>
  <c r="W105" i="24"/>
  <c r="Z105" i="24"/>
  <c r="U105" i="24"/>
  <c r="L105" i="24"/>
  <c r="AH81" i="24"/>
  <c r="R81" i="24"/>
  <c r="AC81" i="24"/>
  <c r="M81" i="24"/>
  <c r="T81" i="24"/>
  <c r="AA81" i="24"/>
  <c r="K81" i="24"/>
  <c r="AD81" i="24"/>
  <c r="N81" i="24"/>
  <c r="Y81" i="24"/>
  <c r="AF81" i="24"/>
  <c r="P81" i="24"/>
  <c r="W81" i="24"/>
  <c r="V81" i="24"/>
  <c r="Q81" i="24"/>
  <c r="AE81" i="24"/>
  <c r="L293" i="8"/>
  <c r="AC293" i="8"/>
  <c r="W293" i="8"/>
  <c r="AH293" i="8"/>
  <c r="S293" i="8"/>
  <c r="AF293" i="8"/>
  <c r="R293" i="8"/>
  <c r="K293" i="8"/>
  <c r="X293" i="8"/>
  <c r="J293" i="8"/>
  <c r="Y293" i="8"/>
  <c r="R395" i="24"/>
  <c r="P395" i="24"/>
  <c r="AD360" i="24"/>
  <c r="L360" i="24"/>
  <c r="AB360" i="24"/>
  <c r="L330" i="24"/>
  <c r="AB330" i="24"/>
  <c r="V323" i="24"/>
  <c r="AH323" i="24"/>
  <c r="W323" i="24"/>
  <c r="P323" i="24"/>
  <c r="Y323" i="24"/>
  <c r="AD167" i="24"/>
  <c r="W259" i="24"/>
  <c r="N259" i="24"/>
  <c r="AF251" i="24"/>
  <c r="J395" i="24"/>
  <c r="Z395" i="24"/>
  <c r="O395" i="24"/>
  <c r="AE395" i="24"/>
  <c r="K360" i="24"/>
  <c r="AA360" i="24"/>
  <c r="T360" i="24"/>
  <c r="M360" i="24"/>
  <c r="K330" i="24"/>
  <c r="AA330" i="24"/>
  <c r="T330" i="24"/>
  <c r="M330" i="24"/>
  <c r="AD323" i="24"/>
  <c r="O323" i="24"/>
  <c r="AE323" i="24"/>
  <c r="X323" i="24"/>
  <c r="Q323" i="24"/>
  <c r="V167" i="24"/>
  <c r="P259" i="24"/>
  <c r="Y259" i="24"/>
  <c r="AD259" i="24"/>
  <c r="P251" i="24"/>
  <c r="Y251" i="24"/>
  <c r="AD251" i="24"/>
  <c r="P243" i="24"/>
  <c r="Y243" i="24"/>
  <c r="AD243" i="24"/>
  <c r="P235" i="24"/>
  <c r="Y235" i="24"/>
  <c r="AD235" i="24"/>
  <c r="P227" i="24"/>
  <c r="Y227" i="24"/>
  <c r="AD227" i="24"/>
  <c r="AB167" i="24"/>
  <c r="W260" i="24"/>
  <c r="P260" i="24"/>
  <c r="AF260" i="24"/>
  <c r="Y260" i="24"/>
  <c r="N260" i="24"/>
  <c r="W252" i="24"/>
  <c r="P252" i="24"/>
  <c r="AF252" i="24"/>
  <c r="Y252" i="24"/>
  <c r="N252" i="24"/>
  <c r="W244" i="24"/>
  <c r="P244" i="24"/>
  <c r="AF244" i="24"/>
  <c r="Y244" i="24"/>
  <c r="N244" i="24"/>
  <c r="W236" i="24"/>
  <c r="P236" i="24"/>
  <c r="AF236" i="24"/>
  <c r="Y236" i="24"/>
  <c r="N236" i="24"/>
  <c r="W228" i="24"/>
  <c r="P228" i="24"/>
  <c r="Q228" i="24"/>
  <c r="J228" i="24"/>
  <c r="AD228" i="24"/>
  <c r="O215" i="24"/>
  <c r="L215" i="24"/>
  <c r="AF215" i="24"/>
  <c r="AG215" i="24"/>
  <c r="Z215" i="24"/>
  <c r="AE207" i="24"/>
  <c r="AB207" i="24"/>
  <c r="Y207" i="24"/>
  <c r="V207" i="24"/>
  <c r="W199" i="24"/>
  <c r="X199" i="24"/>
  <c r="U199" i="24"/>
  <c r="N199" i="24"/>
  <c r="S191" i="24"/>
  <c r="P191" i="24"/>
  <c r="Q191" i="24"/>
  <c r="J191" i="24"/>
  <c r="AD191" i="24"/>
  <c r="O183" i="24"/>
  <c r="L183" i="24"/>
  <c r="AF183" i="24"/>
  <c r="AG183" i="24"/>
  <c r="Z183" i="24"/>
  <c r="AE175" i="24"/>
  <c r="AB175" i="24"/>
  <c r="Y175" i="24"/>
  <c r="V175" i="24"/>
  <c r="AA145" i="24"/>
  <c r="AB145" i="24"/>
  <c r="Y145" i="24"/>
  <c r="R145" i="24"/>
  <c r="S137" i="24"/>
  <c r="P137" i="24"/>
  <c r="M137" i="24"/>
  <c r="J137" i="24"/>
  <c r="AD137" i="24"/>
  <c r="AA129" i="24"/>
  <c r="AB129" i="24"/>
  <c r="Y129" i="24"/>
  <c r="R129" i="24"/>
  <c r="S121" i="24"/>
  <c r="P121" i="24"/>
  <c r="M121" i="24"/>
  <c r="V121" i="24"/>
  <c r="X113" i="24"/>
  <c r="J113" i="24"/>
  <c r="X105" i="24"/>
  <c r="J105" i="24"/>
  <c r="AB97" i="24"/>
  <c r="V97" i="24"/>
  <c r="X89" i="24"/>
  <c r="V89" i="24"/>
  <c r="X81" i="24"/>
  <c r="J81" i="24"/>
  <c r="AE373" i="8"/>
  <c r="O373" i="8"/>
  <c r="U373" i="8"/>
  <c r="AC373" i="8"/>
  <c r="L373" i="8"/>
  <c r="AA373" i="8"/>
  <c r="K373" i="8"/>
  <c r="P373" i="8"/>
  <c r="X373" i="8"/>
  <c r="V373" i="8"/>
  <c r="N373" i="8"/>
  <c r="Q373" i="8"/>
  <c r="T433" i="8"/>
  <c r="AD433" i="8"/>
  <c r="AD348" i="8"/>
  <c r="AG348" i="8"/>
  <c r="T340" i="8"/>
  <c r="AD340" i="8"/>
  <c r="X259" i="8"/>
  <c r="Q259" i="8"/>
  <c r="U259" i="8"/>
  <c r="S259" i="8"/>
  <c r="M276" i="8"/>
  <c r="U276" i="8"/>
  <c r="AE276" i="8"/>
  <c r="Y386" i="8"/>
  <c r="L440" i="8"/>
  <c r="L433" i="8"/>
  <c r="L425" i="8"/>
  <c r="V420" i="8"/>
  <c r="L348" i="8"/>
  <c r="R451" i="8"/>
  <c r="J451" i="8"/>
  <c r="AF451" i="8"/>
  <c r="W451" i="8"/>
  <c r="U440" i="8"/>
  <c r="R440" i="8"/>
  <c r="K440" i="8"/>
  <c r="AA440" i="8"/>
  <c r="R433" i="8"/>
  <c r="J433" i="8"/>
  <c r="AF433" i="8"/>
  <c r="W433" i="8"/>
  <c r="M425" i="8"/>
  <c r="AH425" i="8"/>
  <c r="Z425" i="8"/>
  <c r="S425" i="8"/>
  <c r="Z420" i="8"/>
  <c r="X420" i="8"/>
  <c r="O420" i="8"/>
  <c r="AE420" i="8"/>
  <c r="AF401" i="8"/>
  <c r="X393" i="8"/>
  <c r="P393" i="8"/>
  <c r="K393" i="8"/>
  <c r="AA393" i="8"/>
  <c r="U386" i="8"/>
  <c r="R386" i="8"/>
  <c r="K386" i="8"/>
  <c r="AA386" i="8"/>
  <c r="U340" i="8"/>
  <c r="R340" i="8"/>
  <c r="K340" i="8"/>
  <c r="AA340" i="8"/>
  <c r="AH155" i="8"/>
  <c r="X155" i="8"/>
  <c r="S155" i="8"/>
  <c r="R155" i="8"/>
  <c r="K147" i="8"/>
  <c r="N147" i="8"/>
  <c r="Q147" i="8"/>
  <c r="AA147" i="8"/>
  <c r="AD147" i="8"/>
  <c r="AG147" i="8"/>
  <c r="AA139" i="8"/>
  <c r="Z139" i="8"/>
  <c r="AG139" i="8"/>
  <c r="K139" i="8"/>
  <c r="J139" i="8"/>
  <c r="Q139" i="8"/>
  <c r="K131" i="8"/>
  <c r="J131" i="8"/>
  <c r="Q131" i="8"/>
  <c r="AA131" i="8"/>
  <c r="Z131" i="8"/>
  <c r="AG131" i="8"/>
  <c r="S123" i="8"/>
  <c r="AD123" i="8"/>
  <c r="AC123" i="8"/>
  <c r="AB123" i="8"/>
  <c r="N123" i="8"/>
  <c r="M123" i="8"/>
  <c r="AA115" i="8"/>
  <c r="AH115" i="8"/>
  <c r="AG115" i="8"/>
  <c r="K115" i="8"/>
  <c r="R115" i="8"/>
  <c r="Q115" i="8"/>
  <c r="S107" i="8"/>
  <c r="Y107" i="8"/>
  <c r="Z107" i="8"/>
  <c r="X99" i="8"/>
  <c r="AH99" i="8"/>
  <c r="AB99" i="8"/>
  <c r="AH91" i="8"/>
  <c r="AB91" i="8"/>
  <c r="X91" i="8"/>
  <c r="J83" i="8"/>
  <c r="X83" i="8"/>
  <c r="AB83" i="8"/>
  <c r="X75" i="8"/>
  <c r="M75" i="8"/>
  <c r="AF75" i="8"/>
  <c r="S67" i="8"/>
  <c r="Y67" i="8"/>
  <c r="R67" i="8"/>
  <c r="Z59" i="8"/>
  <c r="S59" i="8"/>
  <c r="Y59" i="8"/>
  <c r="S51" i="8"/>
  <c r="Y51" i="8"/>
  <c r="R51" i="8"/>
  <c r="R43" i="8"/>
  <c r="S43" i="8"/>
  <c r="Y43" i="8"/>
  <c r="AB305" i="8"/>
  <c r="L305" i="8"/>
  <c r="V305" i="8"/>
  <c r="AC305" i="8"/>
  <c r="S305" i="8"/>
  <c r="Y305" i="8"/>
  <c r="T305" i="8"/>
  <c r="AD305" i="8"/>
  <c r="N305" i="8"/>
  <c r="M305" i="8"/>
  <c r="O305" i="8"/>
  <c r="AE305" i="8"/>
  <c r="Z255" i="8"/>
  <c r="K255" i="8"/>
  <c r="AG255" i="8"/>
  <c r="Z333" i="24"/>
  <c r="AH333" i="24"/>
  <c r="AD168" i="8"/>
  <c r="AB168" i="8"/>
  <c r="O144" i="8"/>
  <c r="AC144" i="8"/>
  <c r="N386" i="8"/>
  <c r="L420" i="8"/>
  <c r="AG393" i="8"/>
  <c r="AG386" i="8"/>
  <c r="AG340" i="8"/>
  <c r="X451" i="8"/>
  <c r="P451" i="8"/>
  <c r="K451" i="8"/>
  <c r="AA451" i="8"/>
  <c r="Z440" i="8"/>
  <c r="X440" i="8"/>
  <c r="O440" i="8"/>
  <c r="AE440" i="8"/>
  <c r="X433" i="8"/>
  <c r="P433" i="8"/>
  <c r="K433" i="8"/>
  <c r="AA433" i="8"/>
  <c r="R425" i="8"/>
  <c r="J425" i="8"/>
  <c r="AF425" i="8"/>
  <c r="W425" i="8"/>
  <c r="J420" i="8"/>
  <c r="AF420" i="8"/>
  <c r="AC420" i="8"/>
  <c r="W401" i="8"/>
  <c r="AC393" i="8"/>
  <c r="U393" i="8"/>
  <c r="O393" i="8"/>
  <c r="AE393" i="8"/>
  <c r="Z386" i="8"/>
  <c r="X386" i="8"/>
  <c r="O386" i="8"/>
  <c r="AE386" i="8"/>
  <c r="Z340" i="8"/>
  <c r="X340" i="8"/>
  <c r="O340" i="8"/>
  <c r="AE340" i="8"/>
  <c r="AD451" i="8"/>
  <c r="K474" i="24"/>
  <c r="S474" i="24"/>
  <c r="AG390" i="24"/>
  <c r="Q390" i="24"/>
  <c r="Z374" i="24"/>
  <c r="T374" i="24"/>
  <c r="AE163" i="24"/>
  <c r="K163" i="24"/>
  <c r="AC153" i="24"/>
  <c r="AH153" i="24"/>
  <c r="AD377" i="24"/>
  <c r="AG377" i="24"/>
  <c r="X306" i="8"/>
  <c r="AH306" i="8"/>
  <c r="R306" i="8"/>
  <c r="W306" i="8"/>
  <c r="M306" i="8"/>
  <c r="AG306" i="8"/>
  <c r="AF306" i="8"/>
  <c r="P306" i="8"/>
  <c r="Z306" i="8"/>
  <c r="J306" i="8"/>
  <c r="AC306" i="8"/>
  <c r="S306" i="8"/>
  <c r="Y306" i="8"/>
  <c r="X278" i="8"/>
  <c r="AH278" i="8"/>
  <c r="R278" i="8"/>
  <c r="W278" i="8"/>
  <c r="M278" i="8"/>
  <c r="K278" i="8"/>
  <c r="AF278" i="8"/>
  <c r="P278" i="8"/>
  <c r="Z278" i="8"/>
  <c r="J278" i="8"/>
  <c r="AC278" i="8"/>
  <c r="AA278" i="8"/>
  <c r="Q278" i="8"/>
  <c r="AD235" i="8"/>
  <c r="AF235" i="8"/>
  <c r="V235" i="8"/>
  <c r="AE235" i="8"/>
  <c r="R235" i="8"/>
  <c r="L309" i="8"/>
  <c r="U309" i="8"/>
  <c r="AD309" i="8"/>
  <c r="K309" i="8"/>
  <c r="R309" i="8"/>
  <c r="AE309" i="8"/>
  <c r="S315" i="8"/>
  <c r="S287" i="8"/>
  <c r="N242" i="8"/>
  <c r="AE250" i="8"/>
  <c r="U315" i="8"/>
  <c r="W315" i="8"/>
  <c r="K287" i="8"/>
  <c r="AD370" i="8"/>
  <c r="J490" i="8"/>
  <c r="K29" i="28"/>
  <c r="G150" i="28"/>
  <c r="G29" i="28"/>
  <c r="H369" i="28"/>
  <c r="H150" i="28"/>
  <c r="H236" i="28"/>
  <c r="G54" i="28"/>
  <c r="K282" i="28"/>
  <c r="K236" i="28"/>
  <c r="G299" i="28"/>
  <c r="H147" i="28"/>
  <c r="K279" i="28"/>
  <c r="G120" i="28"/>
  <c r="G197" i="28"/>
  <c r="G75" i="28"/>
  <c r="K197" i="28"/>
  <c r="K75" i="28"/>
  <c r="K299" i="28"/>
  <c r="G164" i="28"/>
  <c r="Z59" i="23"/>
  <c r="T61" i="23"/>
  <c r="AC55" i="23"/>
  <c r="U22" i="23"/>
  <c r="X55" i="23"/>
  <c r="M59" i="23"/>
  <c r="AD16" i="23"/>
  <c r="AD59" i="23"/>
  <c r="Y59" i="23"/>
  <c r="AG16" i="23"/>
  <c r="J16" i="23"/>
  <c r="K24" i="23"/>
  <c r="U59" i="23"/>
  <c r="AA59" i="23"/>
  <c r="AH59" i="23"/>
  <c r="K16" i="23"/>
  <c r="Z16" i="23"/>
  <c r="K356" i="28"/>
  <c r="H356" i="28"/>
  <c r="G186" i="28"/>
  <c r="K260" i="28"/>
  <c r="G260" i="28"/>
  <c r="S53" i="23"/>
  <c r="K186" i="28"/>
  <c r="Y63" i="23"/>
  <c r="H164" i="28"/>
  <c r="K262" i="28"/>
  <c r="AE61" i="23"/>
  <c r="AB59" i="23"/>
  <c r="Q59" i="23"/>
  <c r="W59" i="23"/>
  <c r="Y16" i="23"/>
  <c r="AC16" i="23"/>
  <c r="P16" i="23"/>
  <c r="V53" i="23"/>
  <c r="G262" i="28"/>
  <c r="S59" i="23"/>
  <c r="V59" i="23"/>
  <c r="N59" i="23"/>
  <c r="W16" i="23"/>
  <c r="AA16" i="23"/>
  <c r="P55" i="23"/>
  <c r="AC24" i="23"/>
  <c r="U55" i="23"/>
  <c r="AF55" i="23"/>
  <c r="S55" i="23"/>
  <c r="T27" i="23"/>
  <c r="K22" i="23"/>
  <c r="Y20" i="23"/>
  <c r="Q24" i="23"/>
  <c r="AE22" i="23"/>
  <c r="AE27" i="23"/>
  <c r="AG24" i="23"/>
  <c r="Q27" i="23"/>
  <c r="R61" i="23"/>
  <c r="O61" i="23"/>
  <c r="AC61" i="23"/>
  <c r="J22" i="23"/>
  <c r="W22" i="23"/>
  <c r="AA22" i="23"/>
  <c r="M27" i="23"/>
  <c r="R27" i="23"/>
  <c r="Y27" i="23"/>
  <c r="P61" i="23"/>
  <c r="N61" i="23"/>
  <c r="AD61" i="23"/>
  <c r="M22" i="23"/>
  <c r="X22" i="23"/>
  <c r="AC22" i="23"/>
  <c r="X27" i="23"/>
  <c r="N27" i="23"/>
  <c r="J27" i="23"/>
  <c r="Y61" i="23"/>
  <c r="M61" i="23"/>
  <c r="X61" i="23"/>
  <c r="AG22" i="23"/>
  <c r="L22" i="23"/>
  <c r="S22" i="23"/>
  <c r="AH27" i="23"/>
  <c r="AC27" i="23"/>
  <c r="AD27" i="23"/>
  <c r="K27" i="23"/>
  <c r="AB53" i="23"/>
  <c r="G314" i="28"/>
  <c r="J63" i="23"/>
  <c r="AD63" i="23"/>
  <c r="K20" i="23"/>
  <c r="T57" i="23"/>
  <c r="T63" i="23"/>
  <c r="K63" i="23"/>
  <c r="AF20" i="23"/>
  <c r="AE20" i="23"/>
  <c r="T53" i="23"/>
  <c r="AG53" i="23"/>
  <c r="G119" i="28"/>
  <c r="AG57" i="23"/>
  <c r="R63" i="23"/>
  <c r="AD20" i="23"/>
  <c r="AA20" i="23"/>
  <c r="Z53" i="23"/>
  <c r="Q18" i="23"/>
  <c r="AF57" i="23"/>
  <c r="X57" i="23"/>
  <c r="M63" i="23"/>
  <c r="AC63" i="23"/>
  <c r="W63" i="23"/>
  <c r="AB63" i="23"/>
  <c r="P63" i="23"/>
  <c r="O63" i="23"/>
  <c r="R20" i="23"/>
  <c r="L20" i="23"/>
  <c r="Z20" i="23"/>
  <c r="O20" i="23"/>
  <c r="N20" i="23"/>
  <c r="AD18" i="23"/>
  <c r="Z57" i="23"/>
  <c r="N63" i="23"/>
  <c r="Z63" i="23"/>
  <c r="Q63" i="23"/>
  <c r="L63" i="23"/>
  <c r="AH63" i="23"/>
  <c r="S63" i="23"/>
  <c r="AE59" i="23"/>
  <c r="J59" i="23"/>
  <c r="O59" i="23"/>
  <c r="AG59" i="23"/>
  <c r="P59" i="23"/>
  <c r="AC59" i="23"/>
  <c r="M20" i="23"/>
  <c r="AC20" i="23"/>
  <c r="AG20" i="23"/>
  <c r="J20" i="23"/>
  <c r="S20" i="23"/>
  <c r="R16" i="23"/>
  <c r="S16" i="23"/>
  <c r="X16" i="23"/>
  <c r="AE16" i="23"/>
  <c r="AH16" i="23"/>
  <c r="O16" i="23"/>
  <c r="AD53" i="23"/>
  <c r="L53" i="23"/>
  <c r="Q53" i="23"/>
  <c r="K18" i="23"/>
  <c r="AD57" i="23"/>
  <c r="AE63" i="23"/>
  <c r="AA63" i="23"/>
  <c r="AF63" i="23"/>
  <c r="U63" i="23"/>
  <c r="V63" i="23"/>
  <c r="AG63" i="23"/>
  <c r="K59" i="23"/>
  <c r="L59" i="23"/>
  <c r="AF59" i="23"/>
  <c r="R59" i="23"/>
  <c r="T59" i="23"/>
  <c r="X20" i="23"/>
  <c r="U20" i="23"/>
  <c r="P20" i="23"/>
  <c r="AB20" i="23"/>
  <c r="V20" i="23"/>
  <c r="N16" i="23"/>
  <c r="U16" i="23"/>
  <c r="M16" i="23"/>
  <c r="T16" i="23"/>
  <c r="L16" i="23"/>
  <c r="AC53" i="23"/>
  <c r="N53" i="23"/>
  <c r="P53" i="23"/>
  <c r="AC18" i="23"/>
  <c r="S18" i="23"/>
  <c r="J55" i="23"/>
  <c r="AD55" i="23"/>
  <c r="T55" i="23"/>
  <c r="AA55" i="23"/>
  <c r="AB55" i="23"/>
  <c r="R55" i="23"/>
  <c r="U24" i="23"/>
  <c r="W24" i="23"/>
  <c r="L24" i="23"/>
  <c r="S24" i="23"/>
  <c r="G234" i="28"/>
  <c r="K314" i="28"/>
  <c r="J61" i="23"/>
  <c r="S61" i="23"/>
  <c r="AF61" i="23"/>
  <c r="V61" i="23"/>
  <c r="K61" i="23"/>
  <c r="Z22" i="23"/>
  <c r="AD22" i="23"/>
  <c r="AH22" i="23"/>
  <c r="T22" i="23"/>
  <c r="N22" i="23"/>
  <c r="R22" i="23"/>
  <c r="V55" i="23"/>
  <c r="M55" i="23"/>
  <c r="AH55" i="23"/>
  <c r="Z55" i="23"/>
  <c r="L55" i="23"/>
  <c r="AG55" i="23"/>
  <c r="AB27" i="23"/>
  <c r="S27" i="23"/>
  <c r="AA27" i="23"/>
  <c r="Z27" i="23"/>
  <c r="O27" i="23"/>
  <c r="U27" i="23"/>
  <c r="T24" i="23"/>
  <c r="AE24" i="23"/>
  <c r="AA24" i="23"/>
  <c r="AB24" i="23"/>
  <c r="P24" i="23"/>
  <c r="H184" i="28"/>
  <c r="G296" i="28"/>
  <c r="AA61" i="23"/>
  <c r="Q61" i="23"/>
  <c r="U61" i="23"/>
  <c r="L61" i="23"/>
  <c r="P22" i="23"/>
  <c r="Y22" i="23"/>
  <c r="O22" i="23"/>
  <c r="AB22" i="23"/>
  <c r="AE55" i="23"/>
  <c r="K55" i="23"/>
  <c r="Y55" i="23"/>
  <c r="O55" i="23"/>
  <c r="N55" i="23"/>
  <c r="AG27" i="23"/>
  <c r="L27" i="23"/>
  <c r="W27" i="23"/>
  <c r="P27" i="23"/>
  <c r="V27" i="23"/>
  <c r="M24" i="23"/>
  <c r="O24" i="23"/>
  <c r="X24" i="23"/>
  <c r="J24" i="23"/>
  <c r="AF24" i="23"/>
  <c r="M18" i="23"/>
  <c r="V18" i="23"/>
  <c r="R57" i="23"/>
  <c r="AC57" i="23"/>
  <c r="L57" i="23"/>
  <c r="M57" i="23"/>
  <c r="Q57" i="23"/>
  <c r="Y18" i="23"/>
  <c r="L18" i="23"/>
  <c r="AE18" i="23"/>
  <c r="U18" i="23"/>
  <c r="Z18" i="23"/>
  <c r="AH57" i="23"/>
  <c r="S57" i="23"/>
  <c r="Y57" i="23"/>
  <c r="AA57" i="23"/>
  <c r="W57" i="23"/>
  <c r="AB57" i="23"/>
  <c r="M53" i="23"/>
  <c r="AE53" i="23"/>
  <c r="O53" i="23"/>
  <c r="AH53" i="23"/>
  <c r="AA53" i="23"/>
  <c r="X53" i="23"/>
  <c r="T18" i="23"/>
  <c r="R18" i="23"/>
  <c r="AH18" i="23"/>
  <c r="N18" i="23"/>
  <c r="P18" i="23"/>
  <c r="AF18" i="23"/>
  <c r="K57" i="23"/>
  <c r="N57" i="23"/>
  <c r="J57" i="23"/>
  <c r="P57" i="23"/>
  <c r="AE57" i="23"/>
  <c r="J53" i="23"/>
  <c r="K53" i="23"/>
  <c r="AF53" i="23"/>
  <c r="U53" i="23"/>
  <c r="Y53" i="23"/>
  <c r="Y24" i="23"/>
  <c r="N24" i="23"/>
  <c r="AD24" i="23"/>
  <c r="V24" i="23"/>
  <c r="AH24" i="23"/>
  <c r="R24" i="23"/>
  <c r="J18" i="23"/>
  <c r="AG18" i="23"/>
  <c r="X18" i="23"/>
  <c r="O18" i="23"/>
  <c r="AA18" i="23"/>
  <c r="T49" i="24"/>
  <c r="AA49" i="24"/>
  <c r="K49" i="24"/>
  <c r="V49" i="24"/>
  <c r="AG49" i="24"/>
  <c r="Q49" i="24"/>
  <c r="AF49" i="24"/>
  <c r="P49" i="24"/>
  <c r="W49" i="24"/>
  <c r="AH49" i="24"/>
  <c r="R49" i="24"/>
  <c r="AC49" i="24"/>
  <c r="M49" i="24"/>
  <c r="P480" i="8"/>
  <c r="AG480" i="8"/>
  <c r="Q480" i="8"/>
  <c r="W480" i="8"/>
  <c r="AC480" i="8"/>
  <c r="M480" i="8"/>
  <c r="S480" i="8"/>
  <c r="AE462" i="8"/>
  <c r="O462" i="8"/>
  <c r="X462" i="8"/>
  <c r="Z462" i="8"/>
  <c r="V462" i="8"/>
  <c r="AA462" i="8"/>
  <c r="K462" i="8"/>
  <c r="R462" i="8"/>
  <c r="U462" i="8"/>
  <c r="AG462" i="8"/>
  <c r="T343" i="8"/>
  <c r="V343" i="8"/>
  <c r="S343" i="8"/>
  <c r="Z343" i="8"/>
  <c r="AH343" i="8"/>
  <c r="M343" i="8"/>
  <c r="N343" i="8"/>
  <c r="Q343" i="8"/>
  <c r="AE343" i="8"/>
  <c r="O343" i="8"/>
  <c r="U343" i="8"/>
  <c r="AC343" i="8"/>
  <c r="Y343" i="8"/>
  <c r="AB343" i="8"/>
  <c r="S328" i="8"/>
  <c r="AC328" i="8"/>
  <c r="AF328" i="8"/>
  <c r="J328" i="8"/>
  <c r="AG328" i="8"/>
  <c r="AE328" i="8"/>
  <c r="O328" i="8"/>
  <c r="X328" i="8"/>
  <c r="Z328" i="8"/>
  <c r="N328" i="8"/>
  <c r="Q328" i="8"/>
  <c r="AF288" i="8"/>
  <c r="P288" i="8"/>
  <c r="Z288" i="8"/>
  <c r="J288" i="8"/>
  <c r="AG288" i="8"/>
  <c r="AB288" i="8"/>
  <c r="L288" i="8"/>
  <c r="V288" i="8"/>
  <c r="O288" i="8"/>
  <c r="K288" i="8"/>
  <c r="AD265" i="8"/>
  <c r="N265" i="8"/>
  <c r="AF265" i="8"/>
  <c r="AA265" i="8"/>
  <c r="AB265" i="8"/>
  <c r="Y265" i="8"/>
  <c r="AA228" i="8"/>
  <c r="K228" i="8"/>
  <c r="V228" i="8"/>
  <c r="AB228" i="8"/>
  <c r="Y228" i="8"/>
  <c r="AF228" i="8"/>
  <c r="W228" i="8"/>
  <c r="AH228" i="8"/>
  <c r="R228" i="8"/>
  <c r="P228" i="8"/>
  <c r="U228" i="8"/>
  <c r="X228" i="8"/>
  <c r="S228" i="8"/>
  <c r="AD228" i="8"/>
  <c r="N228" i="8"/>
  <c r="AG228" i="8"/>
  <c r="Q228" i="8"/>
  <c r="T228" i="8"/>
  <c r="S220" i="8"/>
  <c r="AE220" i="8"/>
  <c r="K220" i="8"/>
  <c r="V220" i="8"/>
  <c r="AB220" i="8"/>
  <c r="Y220" i="8"/>
  <c r="AF220" i="8"/>
  <c r="AA220" i="8"/>
  <c r="AH220" i="8"/>
  <c r="R220" i="8"/>
  <c r="X220" i="8"/>
  <c r="U220" i="8"/>
  <c r="T220" i="8"/>
  <c r="W220" i="8"/>
  <c r="AD220" i="8"/>
  <c r="N220" i="8"/>
  <c r="AG220" i="8"/>
  <c r="Q220" i="8"/>
  <c r="L220" i="8"/>
  <c r="W212" i="8"/>
  <c r="Z212" i="8"/>
  <c r="AF212" i="8"/>
  <c r="U212" i="8"/>
  <c r="T212" i="8"/>
  <c r="O212" i="8"/>
  <c r="V212" i="8"/>
  <c r="P212" i="8"/>
  <c r="M212" i="8"/>
  <c r="AE212" i="8"/>
  <c r="K212" i="8"/>
  <c r="R212" i="8"/>
  <c r="AC212" i="8"/>
  <c r="AB212" i="8"/>
  <c r="AA204" i="8"/>
  <c r="AH204" i="8"/>
  <c r="N204" i="8"/>
  <c r="Y204" i="8"/>
  <c r="T204" i="8"/>
  <c r="W204" i="8"/>
  <c r="AD204" i="8"/>
  <c r="AF204" i="8"/>
  <c r="U204" i="8"/>
  <c r="L204" i="8"/>
  <c r="S204" i="8"/>
  <c r="V204" i="8"/>
  <c r="X204" i="8"/>
  <c r="Q204" i="8"/>
  <c r="O196" i="8"/>
  <c r="R196" i="8"/>
  <c r="AC196" i="8"/>
  <c r="AF196" i="8"/>
  <c r="AE196" i="8"/>
  <c r="AH196" i="8"/>
  <c r="N196" i="8"/>
  <c r="Y196" i="8"/>
  <c r="P196" i="8"/>
  <c r="W196" i="8"/>
  <c r="AD196" i="8"/>
  <c r="J196" i="8"/>
  <c r="Q196" i="8"/>
  <c r="AB196" i="8"/>
  <c r="W188" i="8"/>
  <c r="AD188" i="8"/>
  <c r="J188" i="8"/>
  <c r="U188" i="8"/>
  <c r="AF188" i="8"/>
  <c r="S188" i="8"/>
  <c r="Z188" i="8"/>
  <c r="P188" i="8"/>
  <c r="Q188" i="8"/>
  <c r="T188" i="8"/>
  <c r="O188" i="8"/>
  <c r="R188" i="8"/>
  <c r="AG188" i="8"/>
  <c r="M188" i="8"/>
  <c r="O180" i="8"/>
  <c r="R180" i="8"/>
  <c r="AG180" i="8"/>
  <c r="M180" i="8"/>
  <c r="AE180" i="8"/>
  <c r="AH180" i="8"/>
  <c r="N180" i="8"/>
  <c r="AC180" i="8"/>
  <c r="T180" i="8"/>
  <c r="W180" i="8"/>
  <c r="AD180" i="8"/>
  <c r="J180" i="8"/>
  <c r="U180" i="8"/>
  <c r="L180" i="8"/>
  <c r="S172" i="8"/>
  <c r="Z172" i="8"/>
  <c r="AF172" i="8"/>
  <c r="U172" i="8"/>
  <c r="P172" i="8"/>
  <c r="O172" i="8"/>
  <c r="V172" i="8"/>
  <c r="L172" i="8"/>
  <c r="Q172" i="8"/>
  <c r="AE172" i="8"/>
  <c r="K172" i="8"/>
  <c r="N172" i="8"/>
  <c r="AG172" i="8"/>
  <c r="M172" i="8"/>
  <c r="AA164" i="8"/>
  <c r="AH164" i="8"/>
  <c r="J164" i="8"/>
  <c r="Y164" i="8"/>
  <c r="AB164" i="8"/>
  <c r="W164" i="8"/>
  <c r="Z164" i="8"/>
  <c r="AF164" i="8"/>
  <c r="U164" i="8"/>
  <c r="L164" i="8"/>
  <c r="O164" i="8"/>
  <c r="V164" i="8"/>
  <c r="P164" i="8"/>
  <c r="M164" i="8"/>
  <c r="O156" i="8"/>
  <c r="Z156" i="8"/>
  <c r="AF156" i="8"/>
  <c r="U156" i="8"/>
  <c r="AE156" i="8"/>
  <c r="K156" i="8"/>
  <c r="V156" i="8"/>
  <c r="P156" i="8"/>
  <c r="Q156" i="8"/>
  <c r="AA156" i="8"/>
  <c r="T156" i="8"/>
  <c r="N156" i="8"/>
  <c r="AG156" i="8"/>
  <c r="M156" i="8"/>
  <c r="AA148" i="8"/>
  <c r="X148" i="8"/>
  <c r="R148" i="8"/>
  <c r="AG148" i="8"/>
  <c r="M148" i="8"/>
  <c r="W148" i="8"/>
  <c r="AH148" i="8"/>
  <c r="N148" i="8"/>
  <c r="AC148" i="8"/>
  <c r="P148" i="8"/>
  <c r="O148" i="8"/>
  <c r="AD148" i="8"/>
  <c r="J148" i="8"/>
  <c r="U148" i="8"/>
  <c r="S140" i="8"/>
  <c r="AD140" i="8"/>
  <c r="J140" i="8"/>
  <c r="Y140" i="8"/>
  <c r="P140" i="8"/>
  <c r="O140" i="8"/>
  <c r="Z140" i="8"/>
  <c r="X140" i="8"/>
  <c r="U140" i="8"/>
  <c r="AE140" i="8"/>
  <c r="K140" i="8"/>
  <c r="R140" i="8"/>
  <c r="L140" i="8"/>
  <c r="Q140" i="8"/>
  <c r="O132" i="8"/>
  <c r="AE132" i="8"/>
  <c r="T132" i="8"/>
  <c r="N132" i="8"/>
  <c r="U132" i="8"/>
  <c r="AA132" i="8"/>
  <c r="AH132" i="8"/>
  <c r="X132" i="8"/>
  <c r="M132" i="8"/>
  <c r="S132" i="8"/>
  <c r="V132" i="8"/>
  <c r="L132" i="8"/>
  <c r="P132" i="8"/>
  <c r="AA124" i="8"/>
  <c r="S124" i="8"/>
  <c r="AH124" i="8"/>
  <c r="AB124" i="8"/>
  <c r="L124" i="8"/>
  <c r="O124" i="8"/>
  <c r="Z124" i="8"/>
  <c r="AC124" i="8"/>
  <c r="K124" i="8"/>
  <c r="R124" i="8"/>
  <c r="Y124" i="8"/>
  <c r="S116" i="8"/>
  <c r="W116" i="8"/>
  <c r="AD116" i="8"/>
  <c r="T116" i="8"/>
  <c r="AB116" i="8"/>
  <c r="O116" i="8"/>
  <c r="Z116" i="8"/>
  <c r="AC116" i="8"/>
  <c r="AF116" i="8"/>
  <c r="V116" i="8"/>
  <c r="U116" i="8"/>
  <c r="AE108" i="8"/>
  <c r="AD108" i="8"/>
  <c r="Y108" i="8"/>
  <c r="W108" i="8"/>
  <c r="R108" i="8"/>
  <c r="U108" i="8"/>
  <c r="S108" i="8"/>
  <c r="N108" i="8"/>
  <c r="X108" i="8"/>
  <c r="S100" i="8"/>
  <c r="AE100" i="8"/>
  <c r="Z100" i="8"/>
  <c r="U100" i="8"/>
  <c r="O100" i="8"/>
  <c r="N100" i="8"/>
  <c r="M100" i="8"/>
  <c r="AF100" i="8"/>
  <c r="J100" i="8"/>
  <c r="W92" i="8"/>
  <c r="AE92" i="8"/>
  <c r="Z92" i="8"/>
  <c r="U92" i="8"/>
  <c r="O92" i="8"/>
  <c r="V92" i="8"/>
  <c r="M92" i="8"/>
  <c r="AF92" i="8"/>
  <c r="J92" i="8"/>
  <c r="O84" i="8"/>
  <c r="AH84" i="8"/>
  <c r="T84" i="8"/>
  <c r="P84" i="8"/>
  <c r="AD84" i="8"/>
  <c r="AC84" i="8"/>
  <c r="W84" i="8"/>
  <c r="V84" i="8"/>
  <c r="U84" i="8"/>
  <c r="AB76" i="8"/>
  <c r="Z76" i="8"/>
  <c r="Q76" i="8"/>
  <c r="W76" i="8"/>
  <c r="V76" i="8"/>
  <c r="S76" i="8"/>
  <c r="P76" i="8"/>
  <c r="S68" i="8"/>
  <c r="AE68" i="8"/>
  <c r="N68" i="8"/>
  <c r="P68" i="8"/>
  <c r="W68" i="8"/>
  <c r="L68" i="8"/>
  <c r="AD68" i="8"/>
  <c r="AC68" i="8"/>
  <c r="AD60" i="8"/>
  <c r="Z60" i="8"/>
  <c r="AF60" i="8"/>
  <c r="W60" i="8"/>
  <c r="V60" i="8"/>
  <c r="O60" i="8"/>
  <c r="T60" i="8"/>
  <c r="T52" i="8"/>
  <c r="W52" i="8"/>
  <c r="AF52" i="8"/>
  <c r="O52" i="8"/>
  <c r="AG52" i="8"/>
  <c r="Z52" i="8"/>
  <c r="Q52" i="8"/>
  <c r="AE42" i="8"/>
  <c r="N42" i="8"/>
  <c r="L42" i="8"/>
  <c r="S42" i="8"/>
  <c r="J42" i="8"/>
  <c r="K42" i="8"/>
  <c r="AG42" i="8"/>
  <c r="AG496" i="8"/>
  <c r="Q496" i="8"/>
  <c r="W496" i="8"/>
  <c r="AC496" i="8"/>
  <c r="M496" i="8"/>
  <c r="S496" i="8"/>
  <c r="AF493" i="8"/>
  <c r="AG493" i="8"/>
  <c r="Q493" i="8"/>
  <c r="W493" i="8"/>
  <c r="AD493" i="8"/>
  <c r="Z493" i="8"/>
  <c r="L493" i="8"/>
  <c r="AC493" i="8"/>
  <c r="M493" i="8"/>
  <c r="S493" i="8"/>
  <c r="V493" i="8"/>
  <c r="R493" i="8"/>
  <c r="AB493" i="8"/>
  <c r="W369" i="8"/>
  <c r="AF369" i="8"/>
  <c r="J369" i="8"/>
  <c r="R369" i="8"/>
  <c r="AG369" i="8"/>
  <c r="Y369" i="8"/>
  <c r="Q369" i="8"/>
  <c r="S369" i="8"/>
  <c r="Z369" i="8"/>
  <c r="AH369" i="8"/>
  <c r="M369" i="8"/>
  <c r="AB369" i="8"/>
  <c r="X300" i="8"/>
  <c r="AH300" i="8"/>
  <c r="R300" i="8"/>
  <c r="W300" i="8"/>
  <c r="T300" i="8"/>
  <c r="AD300" i="8"/>
  <c r="N300" i="8"/>
  <c r="AE300" i="8"/>
  <c r="Q300" i="8"/>
  <c r="K300" i="8"/>
  <c r="U275" i="8"/>
  <c r="X275" i="8"/>
  <c r="AH275" i="8"/>
  <c r="R275" i="8"/>
  <c r="W275" i="8"/>
  <c r="Q275" i="8"/>
  <c r="T275" i="8"/>
  <c r="AD275" i="8"/>
  <c r="N275" i="8"/>
  <c r="AE275" i="8"/>
  <c r="Y275" i="8"/>
  <c r="P490" i="24"/>
  <c r="V490" i="24"/>
  <c r="T490" i="24"/>
  <c r="O490" i="24"/>
  <c r="AE490" i="24"/>
  <c r="P482" i="24"/>
  <c r="V482" i="24"/>
  <c r="T482" i="24"/>
  <c r="O482" i="24"/>
  <c r="AE482" i="24"/>
  <c r="AH459" i="24"/>
  <c r="K459" i="24"/>
  <c r="AA459" i="24"/>
  <c r="U459" i="24"/>
  <c r="V446" i="24"/>
  <c r="S446" i="24"/>
  <c r="M446" i="24"/>
  <c r="AC446" i="24"/>
  <c r="AD477" i="24"/>
  <c r="V467" i="24"/>
  <c r="T467" i="24"/>
  <c r="AF467" i="24"/>
  <c r="W467" i="24"/>
  <c r="Q467" i="24"/>
  <c r="AG467" i="24"/>
  <c r="T450" i="24"/>
  <c r="AD450" i="24"/>
  <c r="W450" i="24"/>
  <c r="Q450" i="24"/>
  <c r="AG450" i="24"/>
  <c r="Y506" i="24"/>
  <c r="O506" i="24"/>
  <c r="AB506" i="24"/>
  <c r="AG506" i="24"/>
  <c r="AC506" i="24"/>
  <c r="V506" i="24"/>
  <c r="Z471" i="24"/>
  <c r="AH471" i="24"/>
  <c r="P471" i="24"/>
  <c r="O471" i="24"/>
  <c r="AE471" i="24"/>
  <c r="Y471" i="24"/>
  <c r="AH487" i="24"/>
  <c r="AF487" i="24"/>
  <c r="T487" i="24"/>
  <c r="Q487" i="24"/>
  <c r="K487" i="24"/>
  <c r="AA487" i="24"/>
  <c r="U410" i="24"/>
  <c r="V403" i="24"/>
  <c r="K403" i="24"/>
  <c r="AA403" i="24"/>
  <c r="T403" i="24"/>
  <c r="U373" i="24"/>
  <c r="V410" i="24"/>
  <c r="K410" i="24"/>
  <c r="AA410" i="24"/>
  <c r="T410" i="24"/>
  <c r="W394" i="24"/>
  <c r="X373" i="24"/>
  <c r="R460" i="24"/>
  <c r="X460" i="24"/>
  <c r="AD460" i="24"/>
  <c r="W460" i="24"/>
  <c r="Q460" i="24"/>
  <c r="AG460" i="24"/>
  <c r="O369" i="24"/>
  <c r="AE369" i="24"/>
  <c r="X369" i="24"/>
  <c r="Q369" i="24"/>
  <c r="AG369" i="24"/>
  <c r="O357" i="24"/>
  <c r="AE357" i="24"/>
  <c r="X357" i="24"/>
  <c r="Q357" i="24"/>
  <c r="AG357" i="24"/>
  <c r="AD344" i="24"/>
  <c r="AD328" i="24"/>
  <c r="K352" i="24"/>
  <c r="AA352" i="24"/>
  <c r="T352" i="24"/>
  <c r="M352" i="24"/>
  <c r="AC352" i="24"/>
  <c r="O344" i="24"/>
  <c r="AE344" i="24"/>
  <c r="X344" i="24"/>
  <c r="Q344" i="24"/>
  <c r="AG344" i="24"/>
  <c r="P328" i="24"/>
  <c r="Q422" i="24"/>
  <c r="M422" i="24"/>
  <c r="X422" i="24"/>
  <c r="R422" i="24"/>
  <c r="AH422" i="24"/>
  <c r="W422" i="24"/>
  <c r="M384" i="24"/>
  <c r="R384" i="24"/>
  <c r="AH384" i="24"/>
  <c r="W384" i="24"/>
  <c r="P384" i="24"/>
  <c r="AF384" i="24"/>
  <c r="K343" i="24"/>
  <c r="AA343" i="24"/>
  <c r="T343" i="24"/>
  <c r="M343" i="24"/>
  <c r="AC343" i="24"/>
  <c r="AC396" i="24"/>
  <c r="V396" i="24"/>
  <c r="K396" i="24"/>
  <c r="AA396" i="24"/>
  <c r="T396" i="24"/>
  <c r="S366" i="24"/>
  <c r="L366" i="24"/>
  <c r="AB366" i="24"/>
  <c r="U366" i="24"/>
  <c r="AD357" i="24"/>
  <c r="AH352" i="24"/>
  <c r="AC304" i="24"/>
  <c r="M304" i="24"/>
  <c r="S319" i="24"/>
  <c r="M319" i="24"/>
  <c r="AC319" i="24"/>
  <c r="R319" i="24"/>
  <c r="AH319" i="24"/>
  <c r="K317" i="24"/>
  <c r="AA317" i="24"/>
  <c r="U317" i="24"/>
  <c r="J317" i="24"/>
  <c r="Z317" i="24"/>
  <c r="AH304" i="24"/>
  <c r="R304" i="24"/>
  <c r="P313" i="24"/>
  <c r="Y313" i="24"/>
  <c r="AB313" i="24"/>
  <c r="K313" i="24"/>
  <c r="AA313" i="24"/>
  <c r="R313" i="24"/>
  <c r="AH313" i="24"/>
  <c r="S301" i="24"/>
  <c r="AD293" i="24"/>
  <c r="U293" i="24"/>
  <c r="N285" i="24"/>
  <c r="AB285" i="24"/>
  <c r="L277" i="24"/>
  <c r="AG306" i="24"/>
  <c r="J306" i="24"/>
  <c r="L306" i="24"/>
  <c r="K306" i="24"/>
  <c r="AA306" i="24"/>
  <c r="AD306" i="24"/>
  <c r="N302" i="24"/>
  <c r="AD302" i="24"/>
  <c r="S302" i="24"/>
  <c r="L302" i="24"/>
  <c r="AB302" i="24"/>
  <c r="U302" i="24"/>
  <c r="N294" i="24"/>
  <c r="AD294" i="24"/>
  <c r="S294" i="24"/>
  <c r="L294" i="24"/>
  <c r="AB294" i="24"/>
  <c r="U294" i="24"/>
  <c r="N286" i="24"/>
  <c r="AD286" i="24"/>
  <c r="S286" i="24"/>
  <c r="L286" i="24"/>
  <c r="AB286" i="24"/>
  <c r="U286" i="24"/>
  <c r="N278" i="24"/>
  <c r="AD278" i="24"/>
  <c r="S278" i="24"/>
  <c r="L278" i="24"/>
  <c r="AB278" i="24"/>
  <c r="U278" i="24"/>
  <c r="N270" i="24"/>
  <c r="AD270" i="24"/>
  <c r="U270" i="24"/>
  <c r="AD161" i="24"/>
  <c r="N161" i="24"/>
  <c r="O259" i="24"/>
  <c r="AE259" i="24"/>
  <c r="X259" i="24"/>
  <c r="Q259" i="24"/>
  <c r="AG259" i="24"/>
  <c r="V259" i="24"/>
  <c r="O251" i="24"/>
  <c r="AE251" i="24"/>
  <c r="X251" i="24"/>
  <c r="Q251" i="24"/>
  <c r="AG251" i="24"/>
  <c r="V251" i="24"/>
  <c r="O243" i="24"/>
  <c r="AE243" i="24"/>
  <c r="X243" i="24"/>
  <c r="Q243" i="24"/>
  <c r="AG243" i="24"/>
  <c r="V243" i="24"/>
  <c r="O235" i="24"/>
  <c r="AE235" i="24"/>
  <c r="X235" i="24"/>
  <c r="Q235" i="24"/>
  <c r="AG235" i="24"/>
  <c r="V235" i="24"/>
  <c r="O227" i="24"/>
  <c r="AE227" i="24"/>
  <c r="X227" i="24"/>
  <c r="Q227" i="24"/>
  <c r="AG227" i="24"/>
  <c r="V227" i="24"/>
  <c r="O226" i="24"/>
  <c r="AE226" i="24"/>
  <c r="X226" i="24"/>
  <c r="Q226" i="24"/>
  <c r="AG226" i="24"/>
  <c r="V226" i="24"/>
  <c r="T161" i="24"/>
  <c r="AA74" i="24"/>
  <c r="T67" i="24"/>
  <c r="AA144" i="24"/>
  <c r="R144" i="24"/>
  <c r="M136" i="24"/>
  <c r="AA128" i="24"/>
  <c r="R128" i="24"/>
  <c r="M120" i="24"/>
  <c r="AA112" i="24"/>
  <c r="R112" i="24"/>
  <c r="M104" i="24"/>
  <c r="AA96" i="24"/>
  <c r="R96" i="24"/>
  <c r="M88" i="24"/>
  <c r="X80" i="24"/>
  <c r="V74" i="24"/>
  <c r="AH67" i="24"/>
  <c r="R67" i="24"/>
  <c r="U57" i="24"/>
  <c r="J57" i="24"/>
  <c r="Z57" i="24"/>
  <c r="O57" i="24"/>
  <c r="AE57" i="24"/>
  <c r="X57" i="24"/>
  <c r="J49" i="24"/>
  <c r="O49" i="24"/>
  <c r="X49" i="24"/>
  <c r="M43" i="24"/>
  <c r="P35" i="24"/>
  <c r="R19" i="24"/>
  <c r="AE496" i="8"/>
  <c r="AE480" i="8"/>
  <c r="AB462" i="8"/>
  <c r="AB460" i="8"/>
  <c r="AB395" i="8"/>
  <c r="AB372" i="8"/>
  <c r="AB342" i="8"/>
  <c r="S300" i="8"/>
  <c r="AG275" i="8"/>
  <c r="J493" i="8"/>
  <c r="O493" i="8"/>
  <c r="Y493" i="8"/>
  <c r="N462" i="8"/>
  <c r="Y428" i="8"/>
  <c r="N395" i="8"/>
  <c r="N342" i="8"/>
  <c r="AG300" i="8"/>
  <c r="J395" i="8"/>
  <c r="W395" i="8"/>
  <c r="AH391" i="8"/>
  <c r="R365" i="8"/>
  <c r="AF365" i="8"/>
  <c r="R343" i="8"/>
  <c r="AF343" i="8"/>
  <c r="P342" i="8"/>
  <c r="AH342" i="8"/>
  <c r="AB485" i="8"/>
  <c r="L369" i="8"/>
  <c r="V275" i="8"/>
  <c r="AB275" i="8"/>
  <c r="U369" i="8"/>
  <c r="AE369" i="8"/>
  <c r="AH485" i="8"/>
  <c r="AA485" i="8"/>
  <c r="R467" i="8"/>
  <c r="AF467" i="8"/>
  <c r="P462" i="8"/>
  <c r="AH462" i="8"/>
  <c r="X428" i="8"/>
  <c r="AE428" i="8"/>
  <c r="P427" i="8"/>
  <c r="AA427" i="8"/>
  <c r="S359" i="8"/>
  <c r="M328" i="8"/>
  <c r="W328" i="8"/>
  <c r="J300" i="8"/>
  <c r="P300" i="8"/>
  <c r="N288" i="8"/>
  <c r="T288" i="8"/>
  <c r="W253" i="8"/>
  <c r="T253" i="8"/>
  <c r="L228" i="8"/>
  <c r="Z228" i="8"/>
  <c r="AC220" i="8"/>
  <c r="Y212" i="8"/>
  <c r="AB204" i="8"/>
  <c r="L196" i="8"/>
  <c r="S196" i="8"/>
  <c r="L188" i="8"/>
  <c r="AE188" i="8"/>
  <c r="P180" i="8"/>
  <c r="S180" i="8"/>
  <c r="AD172" i="8"/>
  <c r="R164" i="8"/>
  <c r="J156" i="8"/>
  <c r="Z148" i="8"/>
  <c r="AH140" i="8"/>
  <c r="J124" i="8"/>
  <c r="AE116" i="8"/>
  <c r="L108" i="8"/>
  <c r="AB84" i="8"/>
  <c r="L76" i="8"/>
  <c r="O265" i="8"/>
  <c r="V48" i="8"/>
  <c r="AB48" i="8"/>
  <c r="AD432" i="24"/>
  <c r="T432" i="24"/>
  <c r="AG388" i="24"/>
  <c r="Q388" i="24"/>
  <c r="J490" i="24"/>
  <c r="Z490" i="24"/>
  <c r="AB490" i="24"/>
  <c r="Y490" i="24"/>
  <c r="J482" i="24"/>
  <c r="Z482" i="24"/>
  <c r="AB482" i="24"/>
  <c r="Y482" i="24"/>
  <c r="L459" i="24"/>
  <c r="O459" i="24"/>
  <c r="AE459" i="24"/>
  <c r="AB446" i="24"/>
  <c r="AD446" i="24"/>
  <c r="W446" i="24"/>
  <c r="Q446" i="24"/>
  <c r="U477" i="24"/>
  <c r="T477" i="24"/>
  <c r="J467" i="24"/>
  <c r="AB467" i="24"/>
  <c r="K467" i="24"/>
  <c r="AA467" i="24"/>
  <c r="U467" i="24"/>
  <c r="R450" i="24"/>
  <c r="AF450" i="24"/>
  <c r="K450" i="24"/>
  <c r="AA450" i="24"/>
  <c r="U450" i="24"/>
  <c r="U506" i="24"/>
  <c r="W506" i="24"/>
  <c r="L506" i="24"/>
  <c r="M506" i="24"/>
  <c r="J506" i="24"/>
  <c r="J471" i="24"/>
  <c r="L471" i="24"/>
  <c r="X471" i="24"/>
  <c r="S471" i="24"/>
  <c r="M471" i="24"/>
  <c r="AC471" i="24"/>
  <c r="AC487" i="24"/>
  <c r="X487" i="24"/>
  <c r="P487" i="24"/>
  <c r="Y487" i="24"/>
  <c r="V487" i="24"/>
  <c r="O487" i="24"/>
  <c r="J403" i="24"/>
  <c r="Z403" i="24"/>
  <c r="O403" i="24"/>
  <c r="AE403" i="24"/>
  <c r="Q373" i="24"/>
  <c r="J410" i="24"/>
  <c r="Z410" i="24"/>
  <c r="O410" i="24"/>
  <c r="AE410" i="24"/>
  <c r="P394" i="24"/>
  <c r="J460" i="24"/>
  <c r="AF460" i="24"/>
  <c r="AH460" i="24"/>
  <c r="K460" i="24"/>
  <c r="AA460" i="24"/>
  <c r="U460" i="24"/>
  <c r="S369" i="24"/>
  <c r="L369" i="24"/>
  <c r="AB369" i="24"/>
  <c r="U369" i="24"/>
  <c r="S357" i="24"/>
  <c r="L357" i="24"/>
  <c r="AB357" i="24"/>
  <c r="U357" i="24"/>
  <c r="AD352" i="24"/>
  <c r="N344" i="24"/>
  <c r="O352" i="24"/>
  <c r="AE352" i="24"/>
  <c r="X352" i="24"/>
  <c r="Q352" i="24"/>
  <c r="AG352" i="24"/>
  <c r="S344" i="24"/>
  <c r="L344" i="24"/>
  <c r="AB344" i="24"/>
  <c r="U344" i="24"/>
  <c r="AF328" i="24"/>
  <c r="L422" i="24"/>
  <c r="U422" i="24"/>
  <c r="AF422" i="24"/>
  <c r="V422" i="24"/>
  <c r="K422" i="24"/>
  <c r="AA422" i="24"/>
  <c r="AC384" i="24"/>
  <c r="V384" i="24"/>
  <c r="K384" i="24"/>
  <c r="AA384" i="24"/>
  <c r="T384" i="24"/>
  <c r="O343" i="24"/>
  <c r="AE343" i="24"/>
  <c r="X343" i="24"/>
  <c r="Q343" i="24"/>
  <c r="U396" i="24"/>
  <c r="J396" i="24"/>
  <c r="Z396" i="24"/>
  <c r="O396" i="24"/>
  <c r="AE396" i="24"/>
  <c r="W366" i="24"/>
  <c r="P366" i="24"/>
  <c r="AF366" i="24"/>
  <c r="Y304" i="24"/>
  <c r="W319" i="24"/>
  <c r="Q319" i="24"/>
  <c r="AG319" i="24"/>
  <c r="V319" i="24"/>
  <c r="O317" i="24"/>
  <c r="AE317" i="24"/>
  <c r="Y317" i="24"/>
  <c r="N317" i="24"/>
  <c r="AD304" i="24"/>
  <c r="X313" i="24"/>
  <c r="AG313" i="24"/>
  <c r="M313" i="24"/>
  <c r="O313" i="24"/>
  <c r="AE313" i="24"/>
  <c r="L301" i="24"/>
  <c r="S293" i="24"/>
  <c r="AD285" i="24"/>
  <c r="U285" i="24"/>
  <c r="N277" i="24"/>
  <c r="AB277" i="24"/>
  <c r="AE270" i="24"/>
  <c r="M306" i="24"/>
  <c r="N306" i="24"/>
  <c r="P306" i="24"/>
  <c r="Q306" i="24"/>
  <c r="O306" i="24"/>
  <c r="AE306" i="24"/>
  <c r="R302" i="24"/>
  <c r="AH302" i="24"/>
  <c r="W302" i="24"/>
  <c r="P302" i="24"/>
  <c r="AF302" i="24"/>
  <c r="R294" i="24"/>
  <c r="AH294" i="24"/>
  <c r="W294" i="24"/>
  <c r="P294" i="24"/>
  <c r="AF294" i="24"/>
  <c r="R286" i="24"/>
  <c r="AH286" i="24"/>
  <c r="W286" i="24"/>
  <c r="P286" i="24"/>
  <c r="AF286" i="24"/>
  <c r="R278" i="24"/>
  <c r="AH278" i="24"/>
  <c r="W278" i="24"/>
  <c r="P278" i="24"/>
  <c r="AF278" i="24"/>
  <c r="R270" i="24"/>
  <c r="AH270" i="24"/>
  <c r="Y270" i="24"/>
  <c r="Z161" i="24"/>
  <c r="J161" i="24"/>
  <c r="S259" i="24"/>
  <c r="L259" i="24"/>
  <c r="AB259" i="24"/>
  <c r="U259" i="24"/>
  <c r="J259" i="24"/>
  <c r="S251" i="24"/>
  <c r="L251" i="24"/>
  <c r="AB251" i="24"/>
  <c r="U251" i="24"/>
  <c r="J251" i="24"/>
  <c r="S243" i="24"/>
  <c r="L243" i="24"/>
  <c r="AB243" i="24"/>
  <c r="U243" i="24"/>
  <c r="J243" i="24"/>
  <c r="S235" i="24"/>
  <c r="L235" i="24"/>
  <c r="AB235" i="24"/>
  <c r="U235" i="24"/>
  <c r="J235" i="24"/>
  <c r="S227" i="24"/>
  <c r="L227" i="24"/>
  <c r="AB227" i="24"/>
  <c r="U227" i="24"/>
  <c r="J227" i="24"/>
  <c r="S226" i="24"/>
  <c r="L226" i="24"/>
  <c r="AB226" i="24"/>
  <c r="U226" i="24"/>
  <c r="J226" i="24"/>
  <c r="AF161" i="24"/>
  <c r="P67" i="24"/>
  <c r="T144" i="24"/>
  <c r="AH144" i="24"/>
  <c r="K136" i="24"/>
  <c r="AC136" i="24"/>
  <c r="T128" i="24"/>
  <c r="AH128" i="24"/>
  <c r="K120" i="24"/>
  <c r="AC120" i="24"/>
  <c r="T112" i="24"/>
  <c r="AH112" i="24"/>
  <c r="K104" i="24"/>
  <c r="AC104" i="24"/>
  <c r="T96" i="24"/>
  <c r="AH96" i="24"/>
  <c r="K88" i="24"/>
  <c r="AC88" i="24"/>
  <c r="Q80" i="24"/>
  <c r="X74" i="24"/>
  <c r="AD67" i="24"/>
  <c r="Y57" i="24"/>
  <c r="N57" i="24"/>
  <c r="AD57" i="24"/>
  <c r="S57" i="24"/>
  <c r="L57" i="24"/>
  <c r="N49" i="24"/>
  <c r="S49" i="24"/>
  <c r="AB49" i="24"/>
  <c r="K496" i="8"/>
  <c r="U496" i="8"/>
  <c r="K480" i="8"/>
  <c r="U480" i="8"/>
  <c r="Q462" i="8"/>
  <c r="AB427" i="8"/>
  <c r="Q342" i="8"/>
  <c r="AB328" i="8"/>
  <c r="AA288" i="8"/>
  <c r="AH493" i="8"/>
  <c r="AA493" i="8"/>
  <c r="AF485" i="8"/>
  <c r="N427" i="8"/>
  <c r="Y300" i="8"/>
  <c r="Y288" i="8"/>
  <c r="M395" i="8"/>
  <c r="X365" i="8"/>
  <c r="X343" i="8"/>
  <c r="K343" i="8"/>
  <c r="U342" i="8"/>
  <c r="K342" i="8"/>
  <c r="V467" i="8"/>
  <c r="L428" i="8"/>
  <c r="L343" i="8"/>
  <c r="AE288" i="8"/>
  <c r="Z275" i="8"/>
  <c r="AF275" i="8"/>
  <c r="X369" i="8"/>
  <c r="K369" i="8"/>
  <c r="AD485" i="8"/>
  <c r="AH467" i="8"/>
  <c r="AF462" i="8"/>
  <c r="S462" i="8"/>
  <c r="J428" i="8"/>
  <c r="U427" i="8"/>
  <c r="R328" i="8"/>
  <c r="AA328" i="8"/>
  <c r="V300" i="8"/>
  <c r="AB300" i="8"/>
  <c r="R288" i="8"/>
  <c r="X288" i="8"/>
  <c r="M228" i="8"/>
  <c r="O228" i="8"/>
  <c r="J220" i="8"/>
  <c r="J212" i="8"/>
  <c r="AG204" i="8"/>
  <c r="M196" i="8"/>
  <c r="AC188" i="8"/>
  <c r="Q180" i="8"/>
  <c r="AB172" i="8"/>
  <c r="AA172" i="8"/>
  <c r="K164" i="8"/>
  <c r="AD156" i="8"/>
  <c r="K148" i="8"/>
  <c r="AB140" i="8"/>
  <c r="AA140" i="8"/>
  <c r="AC132" i="8"/>
  <c r="P124" i="8"/>
  <c r="M116" i="8"/>
  <c r="AG108" i="8"/>
  <c r="S84" i="8"/>
  <c r="M68" i="8"/>
  <c r="M52" i="8"/>
  <c r="Q42" i="8"/>
  <c r="Z265" i="8"/>
  <c r="J344" i="24"/>
  <c r="AB269" i="8"/>
  <c r="L269" i="8"/>
  <c r="V269" i="8"/>
  <c r="AC269" i="8"/>
  <c r="S269" i="8"/>
  <c r="Y269" i="8"/>
  <c r="X269" i="8"/>
  <c r="AH269" i="8"/>
  <c r="R269" i="8"/>
  <c r="U269" i="8"/>
  <c r="K269" i="8"/>
  <c r="Q269" i="8"/>
  <c r="AB233" i="8"/>
  <c r="L233" i="8"/>
  <c r="O233" i="8"/>
  <c r="S233" i="8"/>
  <c r="AC233" i="8"/>
  <c r="AG233" i="8"/>
  <c r="X233" i="8"/>
  <c r="AE233" i="8"/>
  <c r="J233" i="8"/>
  <c r="N233" i="8"/>
  <c r="W233" i="8"/>
  <c r="AA233" i="8"/>
  <c r="AA221" i="8"/>
  <c r="K221" i="8"/>
  <c r="V221" i="8"/>
  <c r="AB221" i="8"/>
  <c r="Y221" i="8"/>
  <c r="AF221" i="8"/>
  <c r="W221" i="8"/>
  <c r="AH221" i="8"/>
  <c r="R221" i="8"/>
  <c r="P221" i="8"/>
  <c r="U221" i="8"/>
  <c r="L221" i="8"/>
  <c r="AA213" i="8"/>
  <c r="K213" i="8"/>
  <c r="V213" i="8"/>
  <c r="AB213" i="8"/>
  <c r="Y213" i="8"/>
  <c r="T213" i="8"/>
  <c r="W213" i="8"/>
  <c r="AH213" i="8"/>
  <c r="R213" i="8"/>
  <c r="P213" i="8"/>
  <c r="U213" i="8"/>
  <c r="L213" i="8"/>
  <c r="AA205" i="8"/>
  <c r="K205" i="8"/>
  <c r="V205" i="8"/>
  <c r="AB205" i="8"/>
  <c r="Y205" i="8"/>
  <c r="X205" i="8"/>
  <c r="W205" i="8"/>
  <c r="AH205" i="8"/>
  <c r="R205" i="8"/>
  <c r="P205" i="8"/>
  <c r="U205" i="8"/>
  <c r="L205" i="8"/>
  <c r="AA197" i="8"/>
  <c r="K197" i="8"/>
  <c r="V197" i="8"/>
  <c r="AB197" i="8"/>
  <c r="Y197" i="8"/>
  <c r="AF197" i="8"/>
  <c r="W197" i="8"/>
  <c r="AH197" i="8"/>
  <c r="R197" i="8"/>
  <c r="T197" i="8"/>
  <c r="U197" i="8"/>
  <c r="X197" i="8"/>
  <c r="AA189" i="8"/>
  <c r="K189" i="8"/>
  <c r="V189" i="8"/>
  <c r="AB189" i="8"/>
  <c r="Y189" i="8"/>
  <c r="T189" i="8"/>
  <c r="W189" i="8"/>
  <c r="AH189" i="8"/>
  <c r="R189" i="8"/>
  <c r="L189" i="8"/>
  <c r="U189" i="8"/>
  <c r="AF189" i="8"/>
  <c r="AA181" i="8"/>
  <c r="K181" i="8"/>
  <c r="V181" i="8"/>
  <c r="AB181" i="8"/>
  <c r="Y181" i="8"/>
  <c r="X181" i="8"/>
  <c r="W181" i="8"/>
  <c r="AH181" i="8"/>
  <c r="R181" i="8"/>
  <c r="P181" i="8"/>
  <c r="U181" i="8"/>
  <c r="L181" i="8"/>
  <c r="AE173" i="8"/>
  <c r="O173" i="8"/>
  <c r="Z173" i="8"/>
  <c r="J173" i="8"/>
  <c r="AC173" i="8"/>
  <c r="M173" i="8"/>
  <c r="L173" i="8"/>
  <c r="AA173" i="8"/>
  <c r="K173" i="8"/>
  <c r="V173" i="8"/>
  <c r="AF173" i="8"/>
  <c r="Y173" i="8"/>
  <c r="AB173" i="8"/>
  <c r="S165" i="8"/>
  <c r="AD165" i="8"/>
  <c r="N165" i="8"/>
  <c r="AG165" i="8"/>
  <c r="Q165" i="8"/>
  <c r="X165" i="8"/>
  <c r="AE165" i="8"/>
  <c r="O165" i="8"/>
  <c r="Z165" i="8"/>
  <c r="J165" i="8"/>
  <c r="AC165" i="8"/>
  <c r="M165" i="8"/>
  <c r="L165" i="8"/>
  <c r="W157" i="8"/>
  <c r="AB157" i="8"/>
  <c r="Z157" i="8"/>
  <c r="J157" i="8"/>
  <c r="AC157" i="8"/>
  <c r="M157" i="8"/>
  <c r="S157" i="8"/>
  <c r="P157" i="8"/>
  <c r="V157" i="8"/>
  <c r="AF157" i="8"/>
  <c r="Y157" i="8"/>
  <c r="T157" i="8"/>
  <c r="AA149" i="8"/>
  <c r="K149" i="8"/>
  <c r="AH149" i="8"/>
  <c r="R149" i="8"/>
  <c r="L149" i="8"/>
  <c r="U149" i="8"/>
  <c r="W149" i="8"/>
  <c r="AF149" i="8"/>
  <c r="AD149" i="8"/>
  <c r="N149" i="8"/>
  <c r="AG149" i="8"/>
  <c r="Q149" i="8"/>
  <c r="AE141" i="8"/>
  <c r="O141" i="8"/>
  <c r="AD141" i="8"/>
  <c r="N141" i="8"/>
  <c r="P141" i="8"/>
  <c r="U141" i="8"/>
  <c r="L141" i="8"/>
  <c r="AA141" i="8"/>
  <c r="K141" i="8"/>
  <c r="Z141" i="8"/>
  <c r="J141" i="8"/>
  <c r="AG141" i="8"/>
  <c r="Q141" i="8"/>
  <c r="S133" i="8"/>
  <c r="AH133" i="8"/>
  <c r="R133" i="8"/>
  <c r="X133" i="8"/>
  <c r="Y133" i="8"/>
  <c r="AF133" i="8"/>
  <c r="AE133" i="8"/>
  <c r="O133" i="8"/>
  <c r="AD133" i="8"/>
  <c r="N133" i="8"/>
  <c r="L133" i="8"/>
  <c r="U133" i="8"/>
  <c r="T133" i="8"/>
  <c r="W125" i="8"/>
  <c r="T125" i="8"/>
  <c r="V125" i="8"/>
  <c r="AF125" i="8"/>
  <c r="AG125" i="8"/>
  <c r="Q125" i="8"/>
  <c r="S125" i="8"/>
  <c r="AH125" i="8"/>
  <c r="R125" i="8"/>
  <c r="AB125" i="8"/>
  <c r="AC125" i="8"/>
  <c r="M125" i="8"/>
  <c r="AA117" i="8"/>
  <c r="K117" i="8"/>
  <c r="Z117" i="8"/>
  <c r="J117" i="8"/>
  <c r="AC117" i="8"/>
  <c r="M117" i="8"/>
  <c r="W117" i="8"/>
  <c r="T117" i="8"/>
  <c r="V117" i="8"/>
  <c r="AB117" i="8"/>
  <c r="Y117" i="8"/>
  <c r="AF117" i="8"/>
  <c r="AE109" i="8"/>
  <c r="O109" i="8"/>
  <c r="AD109" i="8"/>
  <c r="N109" i="8"/>
  <c r="L109" i="8"/>
  <c r="U109" i="8"/>
  <c r="P109" i="8"/>
  <c r="AA109" i="8"/>
  <c r="K109" i="8"/>
  <c r="Z109" i="8"/>
  <c r="J109" i="8"/>
  <c r="AG109" i="8"/>
  <c r="Q109" i="8"/>
  <c r="AA101" i="8"/>
  <c r="K101" i="8"/>
  <c r="AH101" i="8"/>
  <c r="R101" i="8"/>
  <c r="T101" i="8"/>
  <c r="U101" i="8"/>
  <c r="W101" i="8"/>
  <c r="AF101" i="8"/>
  <c r="AD101" i="8"/>
  <c r="N101" i="8"/>
  <c r="AG101" i="8"/>
  <c r="Q101" i="8"/>
  <c r="S101" i="8"/>
  <c r="X101" i="8"/>
  <c r="W93" i="8"/>
  <c r="AF93" i="8"/>
  <c r="AD93" i="8"/>
  <c r="N93" i="8"/>
  <c r="AC93" i="8"/>
  <c r="M93" i="8"/>
  <c r="S93" i="8"/>
  <c r="X93" i="8"/>
  <c r="Z93" i="8"/>
  <c r="J93" i="8"/>
  <c r="Y93" i="8"/>
  <c r="AB93" i="8"/>
  <c r="AE93" i="8"/>
  <c r="O93" i="8"/>
  <c r="P93" i="8"/>
  <c r="V93" i="8"/>
  <c r="T93" i="8"/>
  <c r="U93" i="8"/>
  <c r="L93" i="8"/>
  <c r="S85" i="8"/>
  <c r="T85" i="8"/>
  <c r="V85" i="8"/>
  <c r="X85" i="8"/>
  <c r="Y85" i="8"/>
  <c r="AF85" i="8"/>
  <c r="AE85" i="8"/>
  <c r="O85" i="8"/>
  <c r="AH85" i="8"/>
  <c r="R85" i="8"/>
  <c r="L85" i="8"/>
  <c r="U85" i="8"/>
  <c r="P85" i="8"/>
  <c r="AA85" i="8"/>
  <c r="K85" i="8"/>
  <c r="AD85" i="8"/>
  <c r="N85" i="8"/>
  <c r="AG85" i="8"/>
  <c r="Q85" i="8"/>
  <c r="AE77" i="8"/>
  <c r="O77" i="8"/>
  <c r="AH77" i="8"/>
  <c r="R77" i="8"/>
  <c r="T77" i="8"/>
  <c r="Y77" i="8"/>
  <c r="AB77" i="8"/>
  <c r="AA77" i="8"/>
  <c r="K77" i="8"/>
  <c r="AD77" i="8"/>
  <c r="N77" i="8"/>
  <c r="P77" i="8"/>
  <c r="U77" i="8"/>
  <c r="W77" i="8"/>
  <c r="X77" i="8"/>
  <c r="Z77" i="8"/>
  <c r="J77" i="8"/>
  <c r="AG77" i="8"/>
  <c r="Q77" i="8"/>
  <c r="AA69" i="8"/>
  <c r="K69" i="8"/>
  <c r="Z69" i="8"/>
  <c r="J69" i="8"/>
  <c r="AG69" i="8"/>
  <c r="Q69" i="8"/>
  <c r="W69" i="8"/>
  <c r="T69" i="8"/>
  <c r="V69" i="8"/>
  <c r="AF69" i="8"/>
  <c r="AC69" i="8"/>
  <c r="M69" i="8"/>
  <c r="S69" i="8"/>
  <c r="AH69" i="8"/>
  <c r="R69" i="8"/>
  <c r="X69" i="8"/>
  <c r="Y69" i="8"/>
  <c r="AB69" i="8"/>
  <c r="W61" i="8"/>
  <c r="AF61" i="8"/>
  <c r="AD61" i="8"/>
  <c r="N61" i="8"/>
  <c r="AC61" i="8"/>
  <c r="M61" i="8"/>
  <c r="S61" i="8"/>
  <c r="X61" i="8"/>
  <c r="Z61" i="8"/>
  <c r="J61" i="8"/>
  <c r="Y61" i="8"/>
  <c r="AB61" i="8"/>
  <c r="AE61" i="8"/>
  <c r="O61" i="8"/>
  <c r="L61" i="8"/>
  <c r="V61" i="8"/>
  <c r="T61" i="8"/>
  <c r="U61" i="8"/>
  <c r="P61" i="8"/>
  <c r="S53" i="8"/>
  <c r="T53" i="8"/>
  <c r="Z53" i="8"/>
  <c r="J53" i="8"/>
  <c r="AG53" i="8"/>
  <c r="Q53" i="8"/>
  <c r="AE53" i="8"/>
  <c r="O53" i="8"/>
  <c r="L53" i="8"/>
  <c r="V53" i="8"/>
  <c r="AF53" i="8"/>
  <c r="AC53" i="8"/>
  <c r="M53" i="8"/>
  <c r="AA53" i="8"/>
  <c r="K53" i="8"/>
  <c r="AH53" i="8"/>
  <c r="R53" i="8"/>
  <c r="X53" i="8"/>
  <c r="Y53" i="8"/>
  <c r="AE45" i="8"/>
  <c r="O45" i="8"/>
  <c r="L45" i="8"/>
  <c r="V45" i="8"/>
  <c r="X45" i="8"/>
  <c r="U45" i="8"/>
  <c r="P45" i="8"/>
  <c r="AA45" i="8"/>
  <c r="K45" i="8"/>
  <c r="AH45" i="8"/>
  <c r="R45" i="8"/>
  <c r="AG45" i="8"/>
  <c r="Q45" i="8"/>
  <c r="W45" i="8"/>
  <c r="AF45" i="8"/>
  <c r="AD45" i="8"/>
  <c r="N45" i="8"/>
  <c r="AC45" i="8"/>
  <c r="M45" i="8"/>
  <c r="X37" i="8"/>
  <c r="S37" i="8"/>
  <c r="AD37" i="8"/>
  <c r="N37" i="8"/>
  <c r="Y37" i="8"/>
  <c r="P37" i="8"/>
  <c r="AE37" i="8"/>
  <c r="O37" i="8"/>
  <c r="Z37" i="8"/>
  <c r="J37" i="8"/>
  <c r="U37" i="8"/>
  <c r="AA37" i="8"/>
  <c r="K37" i="8"/>
  <c r="V37" i="8"/>
  <c r="AG37" i="8"/>
  <c r="Q37" i="8"/>
  <c r="AG482" i="8"/>
  <c r="Q482" i="8"/>
  <c r="W482" i="8"/>
  <c r="P482" i="8"/>
  <c r="AC482" i="8"/>
  <c r="M482" i="8"/>
  <c r="S482" i="8"/>
  <c r="X482" i="8"/>
  <c r="T321" i="8"/>
  <c r="AD321" i="8"/>
  <c r="N321" i="8"/>
  <c r="M321" i="8"/>
  <c r="W321" i="8"/>
  <c r="AE321" i="8"/>
  <c r="AF321" i="8"/>
  <c r="P321" i="8"/>
  <c r="Z321" i="8"/>
  <c r="J321" i="8"/>
  <c r="AA321" i="8"/>
  <c r="AG321" i="8"/>
  <c r="O321" i="8"/>
  <c r="AB321" i="8"/>
  <c r="L321" i="8"/>
  <c r="V321" i="8"/>
  <c r="AC321" i="8"/>
  <c r="S321" i="8"/>
  <c r="Y321" i="8"/>
  <c r="P297" i="8"/>
  <c r="AG297" i="8"/>
  <c r="Z297" i="8"/>
  <c r="O297" i="8"/>
  <c r="J297" i="8"/>
  <c r="AB239" i="8"/>
  <c r="L239" i="8"/>
  <c r="O239" i="8"/>
  <c r="S239" i="8"/>
  <c r="AH239" i="8"/>
  <c r="M239" i="8"/>
  <c r="X239" i="8"/>
  <c r="AE239" i="8"/>
  <c r="J239" i="8"/>
  <c r="N239" i="8"/>
  <c r="AC239" i="8"/>
  <c r="AA239" i="8"/>
  <c r="T239" i="8"/>
  <c r="Z239" i="8"/>
  <c r="AD239" i="8"/>
  <c r="AG239" i="8"/>
  <c r="W239" i="8"/>
  <c r="Q239" i="8"/>
  <c r="J343" i="8"/>
  <c r="W343" i="8"/>
  <c r="V328" i="8"/>
  <c r="W288" i="8"/>
  <c r="M462" i="8"/>
  <c r="W462" i="8"/>
  <c r="P328" i="8"/>
  <c r="AH328" i="8"/>
  <c r="Z300" i="8"/>
  <c r="AF300" i="8"/>
  <c r="AD288" i="8"/>
  <c r="AC228" i="8"/>
  <c r="AE228" i="8"/>
  <c r="P220" i="8"/>
  <c r="Z220" i="8"/>
  <c r="AH212" i="8"/>
  <c r="R204" i="8"/>
  <c r="AG196" i="8"/>
  <c r="N188" i="8"/>
  <c r="X180" i="8"/>
  <c r="AC172" i="8"/>
  <c r="T164" i="8"/>
  <c r="AE164" i="8"/>
  <c r="L156" i="8"/>
  <c r="W156" i="8"/>
  <c r="Q148" i="8"/>
  <c r="AE148" i="8"/>
  <c r="AG140" i="8"/>
  <c r="R132" i="8"/>
  <c r="AE124" i="8"/>
  <c r="J116" i="8"/>
  <c r="P108" i="8"/>
  <c r="Y100" i="8"/>
  <c r="AC92" i="8"/>
  <c r="Z68" i="8"/>
  <c r="U60" i="8"/>
  <c r="V52" i="8"/>
  <c r="AH42" i="8"/>
  <c r="T365" i="8"/>
  <c r="V365" i="8"/>
  <c r="S365" i="8"/>
  <c r="Z365" i="8"/>
  <c r="AH365" i="8"/>
  <c r="M365" i="8"/>
  <c r="Y365" i="8"/>
  <c r="Q365" i="8"/>
  <c r="AE365" i="8"/>
  <c r="O365" i="8"/>
  <c r="U365" i="8"/>
  <c r="AC365" i="8"/>
  <c r="AB365" i="8"/>
  <c r="W161" i="24"/>
  <c r="O161" i="24"/>
  <c r="AG396" i="24"/>
  <c r="Q396" i="24"/>
  <c r="R373" i="24"/>
  <c r="AD373" i="24"/>
  <c r="W391" i="8"/>
  <c r="S391" i="8"/>
  <c r="Z391" i="8"/>
  <c r="AH322" i="8"/>
  <c r="W322" i="8"/>
  <c r="Q304" i="8"/>
  <c r="X304" i="8"/>
  <c r="P263" i="8"/>
  <c r="AH263" i="8"/>
  <c r="Q263" i="8"/>
  <c r="U445" i="8"/>
  <c r="R445" i="8"/>
  <c r="AG341" i="8"/>
  <c r="Y341" i="8"/>
  <c r="AF323" i="8"/>
  <c r="P323" i="8"/>
  <c r="J323" i="8"/>
  <c r="AG296" i="8"/>
  <c r="W296" i="8"/>
  <c r="S296" i="8"/>
  <c r="P261" i="8"/>
  <c r="R261" i="8"/>
  <c r="T248" i="8"/>
  <c r="AG248" i="8"/>
  <c r="AC248" i="8"/>
  <c r="S413" i="8"/>
  <c r="V413" i="8"/>
  <c r="S392" i="8"/>
  <c r="AB392" i="8"/>
  <c r="AC392" i="8"/>
  <c r="W356" i="8"/>
  <c r="M356" i="8"/>
  <c r="AB356" i="8"/>
  <c r="AB43" i="24"/>
  <c r="AF43" i="24"/>
  <c r="R43" i="24"/>
  <c r="P43" i="24"/>
  <c r="AC43" i="24"/>
  <c r="AB35" i="24"/>
  <c r="W35" i="24"/>
  <c r="M35" i="24"/>
  <c r="AH35" i="24"/>
  <c r="AB27" i="24"/>
  <c r="AF27" i="24"/>
  <c r="R27" i="24"/>
  <c r="P27" i="24"/>
  <c r="AC27" i="24"/>
  <c r="AB19" i="24"/>
  <c r="W19" i="24"/>
  <c r="M19" i="24"/>
  <c r="AH19" i="24"/>
  <c r="AB11" i="24"/>
  <c r="AF11" i="24"/>
  <c r="R11" i="24"/>
  <c r="P11" i="24"/>
  <c r="AC11" i="24"/>
  <c r="AE467" i="8"/>
  <c r="O467" i="8"/>
  <c r="U467" i="8"/>
  <c r="AC467" i="8"/>
  <c r="AG467" i="8"/>
  <c r="N467" i="8"/>
  <c r="Q467" i="8"/>
  <c r="AA467" i="8"/>
  <c r="K467" i="8"/>
  <c r="P467" i="8"/>
  <c r="X467" i="8"/>
  <c r="Y467" i="8"/>
  <c r="AB467" i="8"/>
  <c r="W427" i="8"/>
  <c r="AF427" i="8"/>
  <c r="J427" i="8"/>
  <c r="R427" i="8"/>
  <c r="L427" i="8"/>
  <c r="Y427" i="8"/>
  <c r="S427" i="8"/>
  <c r="Z427" i="8"/>
  <c r="AH427" i="8"/>
  <c r="M427" i="8"/>
  <c r="V427" i="8"/>
  <c r="L395" i="8"/>
  <c r="AE395" i="8"/>
  <c r="O395" i="8"/>
  <c r="U395" i="8"/>
  <c r="AC395" i="8"/>
  <c r="Y395" i="8"/>
  <c r="V395" i="8"/>
  <c r="AA395" i="8"/>
  <c r="K395" i="8"/>
  <c r="P395" i="8"/>
  <c r="X395" i="8"/>
  <c r="Q395" i="8"/>
  <c r="X304" i="24"/>
  <c r="AE304" i="24"/>
  <c r="O304" i="24"/>
  <c r="T304" i="24"/>
  <c r="X485" i="8"/>
  <c r="AC485" i="8"/>
  <c r="M485" i="8"/>
  <c r="S485" i="8"/>
  <c r="V485" i="8"/>
  <c r="R485" i="8"/>
  <c r="T485" i="8"/>
  <c r="Y485" i="8"/>
  <c r="AE485" i="8"/>
  <c r="O485" i="8"/>
  <c r="N485" i="8"/>
  <c r="J485" i="8"/>
  <c r="L485" i="8"/>
  <c r="AD428" i="8"/>
  <c r="AA428" i="8"/>
  <c r="K428" i="8"/>
  <c r="R428" i="8"/>
  <c r="U428" i="8"/>
  <c r="V428" i="8"/>
  <c r="Q428" i="8"/>
  <c r="T428" i="8"/>
  <c r="W428" i="8"/>
  <c r="AH428" i="8"/>
  <c r="M428" i="8"/>
  <c r="P428" i="8"/>
  <c r="AG428" i="8"/>
  <c r="N428" i="8"/>
  <c r="AB428" i="8"/>
  <c r="S342" i="8"/>
  <c r="AC342" i="8"/>
  <c r="AF342" i="8"/>
  <c r="J342" i="8"/>
  <c r="L342" i="8"/>
  <c r="AE342" i="8"/>
  <c r="O342" i="8"/>
  <c r="X342" i="8"/>
  <c r="Z342" i="8"/>
  <c r="M415" i="24"/>
  <c r="AG415" i="24"/>
  <c r="AC379" i="24"/>
  <c r="Y379" i="24"/>
  <c r="R379" i="24"/>
  <c r="AD379" i="24"/>
  <c r="N321" i="24"/>
  <c r="AE321" i="24"/>
  <c r="Y321" i="24"/>
  <c r="AC321" i="24"/>
  <c r="AD411" i="8"/>
  <c r="AE411" i="8"/>
  <c r="O411" i="8"/>
  <c r="U411" i="8"/>
  <c r="AC411" i="8"/>
  <c r="V411" i="8"/>
  <c r="AA411" i="8"/>
  <c r="K411" i="8"/>
  <c r="P411" i="8"/>
  <c r="X411" i="8"/>
  <c r="AG411" i="8"/>
  <c r="Q411" i="8"/>
  <c r="T389" i="8"/>
  <c r="AE389" i="8"/>
  <c r="O389" i="8"/>
  <c r="U389" i="8"/>
  <c r="AC389" i="8"/>
  <c r="L389" i="8"/>
  <c r="Q389" i="8"/>
  <c r="AA389" i="8"/>
  <c r="K389" i="8"/>
  <c r="P389" i="8"/>
  <c r="X389" i="8"/>
  <c r="V389" i="8"/>
  <c r="AB389" i="8"/>
  <c r="AD389" i="8"/>
  <c r="X279" i="8"/>
  <c r="AH279" i="8"/>
  <c r="R279" i="8"/>
  <c r="AG279" i="8"/>
  <c r="T279" i="8"/>
  <c r="AD279" i="8"/>
  <c r="N279" i="8"/>
  <c r="O279" i="8"/>
  <c r="AF253" i="8"/>
  <c r="P253" i="8"/>
  <c r="U253" i="8"/>
  <c r="Y253" i="8"/>
  <c r="K253" i="8"/>
  <c r="R253" i="8"/>
  <c r="V253" i="8"/>
  <c r="AB253" i="8"/>
  <c r="L253" i="8"/>
  <c r="O253" i="8"/>
  <c r="S253" i="8"/>
  <c r="AH253" i="8"/>
  <c r="M253" i="8"/>
  <c r="X253" i="8"/>
  <c r="AE253" i="8"/>
  <c r="J253" i="8"/>
  <c r="N253" i="8"/>
  <c r="AC253" i="8"/>
  <c r="Q253" i="8"/>
  <c r="P447" i="8"/>
  <c r="X447" i="8"/>
  <c r="Q447" i="8"/>
  <c r="AE28" i="23"/>
  <c r="W28" i="23"/>
  <c r="N28" i="23"/>
  <c r="V28" i="23"/>
  <c r="M28" i="23"/>
  <c r="K28" i="23"/>
  <c r="AF28" i="23"/>
  <c r="AB28" i="23"/>
  <c r="R28" i="23"/>
  <c r="J28" i="23"/>
  <c r="T28" i="23"/>
  <c r="AA28" i="23"/>
  <c r="L28" i="23"/>
  <c r="S28" i="23"/>
  <c r="AG28" i="23"/>
  <c r="X28" i="23"/>
  <c r="AD28" i="23"/>
  <c r="U28" i="23"/>
  <c r="Y28" i="23"/>
  <c r="AC28" i="23"/>
  <c r="O28" i="23"/>
  <c r="Z28" i="23"/>
  <c r="AH28" i="23"/>
  <c r="AG19" i="23"/>
  <c r="Q19" i="23"/>
  <c r="Z19" i="23"/>
  <c r="J19" i="23"/>
  <c r="R19" i="23"/>
  <c r="P19" i="23"/>
  <c r="AE19" i="23"/>
  <c r="AD19" i="23"/>
  <c r="V19" i="23"/>
  <c r="S19" i="23"/>
  <c r="O19" i="23"/>
  <c r="K19" i="23"/>
  <c r="Y19" i="23"/>
  <c r="AH19" i="23"/>
  <c r="L19" i="23"/>
  <c r="T19" i="23"/>
  <c r="X19" i="23"/>
  <c r="AA19" i="23"/>
  <c r="M19" i="23"/>
  <c r="AF19" i="23"/>
  <c r="AB19" i="23"/>
  <c r="AC19" i="23"/>
  <c r="N19" i="23"/>
  <c r="N25" i="23"/>
  <c r="M25" i="23"/>
  <c r="Y25" i="23"/>
  <c r="O25" i="23"/>
  <c r="AG25" i="23"/>
  <c r="R25" i="23"/>
  <c r="Z25" i="23"/>
  <c r="AA25" i="23"/>
  <c r="Q25" i="23"/>
  <c r="AC25" i="23"/>
  <c r="AD25" i="23"/>
  <c r="AE25" i="23"/>
  <c r="K25" i="23"/>
  <c r="AH25" i="23"/>
  <c r="AB25" i="23"/>
  <c r="J25" i="23"/>
  <c r="V25" i="23"/>
  <c r="AF25" i="23"/>
  <c r="T25" i="23"/>
  <c r="P25" i="23"/>
  <c r="X25" i="23"/>
  <c r="L25" i="23"/>
  <c r="S25" i="23"/>
  <c r="W25" i="23"/>
  <c r="U25" i="23"/>
  <c r="V62" i="23"/>
  <c r="Y62" i="23"/>
  <c r="P62" i="23"/>
  <c r="J62" i="23"/>
  <c r="N62" i="23"/>
  <c r="AA62" i="23"/>
  <c r="R62" i="23"/>
  <c r="O62" i="23"/>
  <c r="W62" i="23"/>
  <c r="AC62" i="23"/>
  <c r="S62" i="23"/>
  <c r="AE62" i="23"/>
  <c r="AH62" i="23"/>
  <c r="T62" i="23"/>
  <c r="AF62" i="23"/>
  <c r="U62" i="23"/>
  <c r="X62" i="23"/>
  <c r="AB62" i="23"/>
  <c r="AG62" i="23"/>
  <c r="K62" i="23"/>
  <c r="Q62" i="23"/>
  <c r="AD62" i="23"/>
  <c r="Z62" i="23"/>
  <c r="S26" i="23"/>
  <c r="AC26" i="23"/>
  <c r="L26" i="23"/>
  <c r="AB26" i="23"/>
  <c r="M26" i="23"/>
  <c r="AD26" i="23"/>
  <c r="K26" i="23"/>
  <c r="O26" i="23"/>
  <c r="AH26" i="23"/>
  <c r="Q26" i="23"/>
  <c r="R26" i="23"/>
  <c r="Y26" i="23"/>
  <c r="AE26" i="23"/>
  <c r="AA26" i="23"/>
  <c r="AF26" i="23"/>
  <c r="P26" i="23"/>
  <c r="T26" i="23"/>
  <c r="U26" i="23"/>
  <c r="N26" i="23"/>
  <c r="W26" i="23"/>
  <c r="AG26" i="23"/>
  <c r="J26" i="23"/>
  <c r="V26" i="23"/>
  <c r="Z26" i="23"/>
  <c r="X26" i="23"/>
  <c r="M56" i="23"/>
  <c r="T56" i="23"/>
  <c r="AG56" i="23"/>
  <c r="Z56" i="23"/>
  <c r="J56" i="23"/>
  <c r="Y56" i="23"/>
  <c r="R56" i="23"/>
  <c r="AD56" i="23"/>
  <c r="W56" i="23"/>
  <c r="Q56" i="23"/>
  <c r="P56" i="23"/>
  <c r="AF56" i="23"/>
  <c r="S56" i="23"/>
  <c r="X56" i="23"/>
  <c r="N56" i="23"/>
  <c r="L56" i="23"/>
  <c r="AH56" i="23"/>
  <c r="AA56" i="23"/>
  <c r="AE56" i="23"/>
  <c r="U56" i="23"/>
  <c r="O56" i="23"/>
  <c r="K56" i="23"/>
  <c r="W21" i="23"/>
  <c r="AA21" i="23"/>
  <c r="S21" i="23"/>
  <c r="O21" i="23"/>
  <c r="AE21" i="23"/>
  <c r="K21" i="23"/>
  <c r="AD21" i="23"/>
  <c r="Z21" i="23"/>
  <c r="M21" i="23"/>
  <c r="R21" i="23"/>
  <c r="N21" i="23"/>
  <c r="J21" i="23"/>
  <c r="AF21" i="23"/>
  <c r="X21" i="23"/>
  <c r="Q21" i="23"/>
  <c r="Y21" i="23"/>
  <c r="AG21" i="23"/>
  <c r="AC21" i="23"/>
  <c r="P21" i="23"/>
  <c r="AB21" i="23"/>
  <c r="U21" i="23"/>
  <c r="T21" i="23"/>
  <c r="L21" i="23"/>
  <c r="AB58" i="23"/>
  <c r="AA58" i="23"/>
  <c r="P58" i="23"/>
  <c r="R58" i="23"/>
  <c r="AE58" i="23"/>
  <c r="Z58" i="23"/>
  <c r="U58" i="23"/>
  <c r="T58" i="23"/>
  <c r="L58" i="23"/>
  <c r="W58" i="23"/>
  <c r="AF58" i="23"/>
  <c r="AG58" i="23"/>
  <c r="AD58" i="23"/>
  <c r="Y58" i="23"/>
  <c r="J58" i="23"/>
  <c r="O58" i="23"/>
  <c r="X58" i="23"/>
  <c r="K58" i="23"/>
  <c r="AH58" i="23"/>
  <c r="M58" i="23"/>
  <c r="S58" i="23"/>
  <c r="AC58" i="23"/>
  <c r="N58" i="23"/>
  <c r="M23" i="23"/>
  <c r="AC23" i="23"/>
  <c r="X23" i="23"/>
  <c r="T23" i="23"/>
  <c r="V23" i="23"/>
  <c r="AH23" i="23"/>
  <c r="AB23" i="23"/>
  <c r="Q23" i="23"/>
  <c r="AG23" i="23"/>
  <c r="AD23" i="23"/>
  <c r="Z23" i="23"/>
  <c r="AF23" i="23"/>
  <c r="P23" i="23"/>
  <c r="U23" i="23"/>
  <c r="J23" i="23"/>
  <c r="L23" i="23"/>
  <c r="Y23" i="23"/>
  <c r="O23" i="23"/>
  <c r="W23" i="23"/>
  <c r="K23" i="23"/>
  <c r="N23" i="23"/>
  <c r="AE23" i="23"/>
  <c r="AA23" i="23"/>
  <c r="S23" i="23"/>
  <c r="R23" i="23"/>
  <c r="AF17" i="23"/>
  <c r="L17" i="23"/>
  <c r="J17" i="23"/>
  <c r="AB17" i="23"/>
  <c r="S17" i="23"/>
  <c r="R17" i="23"/>
  <c r="AC17" i="23"/>
  <c r="V17" i="23"/>
  <c r="K17" i="23"/>
  <c r="AH17" i="23"/>
  <c r="U17" i="23"/>
  <c r="T17" i="23"/>
  <c r="Z17" i="23"/>
  <c r="N17" i="23"/>
  <c r="AE17" i="23"/>
  <c r="Y17" i="23"/>
  <c r="P17" i="23"/>
  <c r="AG17" i="23"/>
  <c r="AA17" i="23"/>
  <c r="M17" i="23"/>
  <c r="X17" i="23"/>
  <c r="O17" i="23"/>
  <c r="AD17" i="23"/>
  <c r="J54" i="23"/>
  <c r="M54" i="23"/>
  <c r="W54" i="23"/>
  <c r="Y54" i="23"/>
  <c r="T54" i="23"/>
  <c r="Z54" i="23"/>
  <c r="AF54" i="23"/>
  <c r="N54" i="23"/>
  <c r="AE54" i="23"/>
  <c r="X54" i="23"/>
  <c r="AB54" i="23"/>
  <c r="L54" i="23"/>
  <c r="R54" i="23"/>
  <c r="AH54" i="23"/>
  <c r="Q54" i="23"/>
  <c r="AA54" i="23"/>
  <c r="AC54" i="23"/>
  <c r="AD54" i="23"/>
  <c r="O54" i="23"/>
  <c r="S54" i="23"/>
  <c r="K54" i="23"/>
  <c r="AG54" i="23"/>
  <c r="P54" i="23"/>
  <c r="U54" i="23"/>
  <c r="S60" i="23"/>
  <c r="AD60" i="23"/>
  <c r="V60" i="23"/>
  <c r="N60" i="23"/>
  <c r="J60" i="23"/>
  <c r="AC60" i="23"/>
  <c r="AF60" i="23"/>
  <c r="K60" i="23"/>
  <c r="AG60" i="23"/>
  <c r="L60" i="23"/>
  <c r="AB60" i="23"/>
  <c r="AE60" i="23"/>
  <c r="P60" i="23"/>
  <c r="AA60" i="23"/>
  <c r="Z60" i="23"/>
  <c r="O60" i="23"/>
  <c r="R60" i="23"/>
  <c r="X60" i="23"/>
  <c r="T60" i="23"/>
  <c r="Y60" i="23"/>
  <c r="AH60" i="23"/>
  <c r="W60" i="23"/>
  <c r="Q60" i="23"/>
  <c r="U60" i="23"/>
  <c r="S52" i="23"/>
  <c r="O52" i="23"/>
  <c r="Q52" i="23"/>
  <c r="AE52" i="23"/>
  <c r="Z52" i="23"/>
  <c r="AC52" i="23"/>
  <c r="X52" i="23"/>
  <c r="K52" i="23"/>
  <c r="J52" i="23"/>
  <c r="P52" i="23"/>
  <c r="M52" i="23"/>
  <c r="AH52" i="23"/>
  <c r="L52" i="23"/>
  <c r="T52" i="23"/>
  <c r="AG52" i="23"/>
  <c r="W52" i="23"/>
  <c r="AA52" i="23"/>
  <c r="Y52" i="23"/>
  <c r="V52" i="23"/>
  <c r="N52" i="23"/>
  <c r="R52" i="23"/>
  <c r="AD52" i="23"/>
  <c r="AB52" i="23"/>
  <c r="AF52" i="23"/>
  <c r="K255" i="28"/>
  <c r="G255" i="28"/>
  <c r="G72" i="28"/>
  <c r="G64" i="28"/>
  <c r="K72" i="28"/>
  <c r="K64" i="28"/>
  <c r="V6" i="23"/>
  <c r="H119" i="28"/>
  <c r="H234" i="28"/>
  <c r="K275" i="28"/>
  <c r="K322" i="28"/>
  <c r="K296" i="28"/>
  <c r="G275" i="28"/>
  <c r="G184" i="28"/>
  <c r="H364" i="28"/>
  <c r="K263" i="28"/>
  <c r="H322" i="28"/>
  <c r="G263" i="28"/>
  <c r="G364" i="28"/>
  <c r="K127" i="28"/>
  <c r="H127" i="28"/>
  <c r="K320" i="28"/>
  <c r="K274" i="28"/>
  <c r="G320" i="28"/>
  <c r="G274" i="28"/>
  <c r="O73" i="24"/>
  <c r="Y132" i="8"/>
  <c r="AF132" i="8"/>
  <c r="AD132" i="8"/>
  <c r="M124" i="8"/>
  <c r="T124" i="8"/>
  <c r="V124" i="8"/>
  <c r="X124" i="8"/>
  <c r="L116" i="8"/>
  <c r="Y116" i="8"/>
  <c r="N116" i="8"/>
  <c r="P116" i="8"/>
  <c r="AF108" i="8"/>
  <c r="AB108" i="8"/>
  <c r="AH108" i="8"/>
  <c r="L100" i="8"/>
  <c r="P100" i="8"/>
  <c r="AD100" i="8"/>
  <c r="AB92" i="8"/>
  <c r="P92" i="8"/>
  <c r="AD92" i="8"/>
  <c r="Y84" i="8"/>
  <c r="N84" i="8"/>
  <c r="M76" i="8"/>
  <c r="AF76" i="8"/>
  <c r="AB68" i="8"/>
  <c r="X68" i="8"/>
  <c r="AC60" i="8"/>
  <c r="X52" i="8"/>
  <c r="Y42" i="8"/>
  <c r="R42" i="8"/>
  <c r="S265" i="8"/>
  <c r="AH158" i="24"/>
  <c r="M160" i="24"/>
  <c r="T265" i="8"/>
  <c r="AC265" i="8"/>
  <c r="W265" i="8"/>
  <c r="S212" i="8"/>
  <c r="AD212" i="8"/>
  <c r="N212" i="8"/>
  <c r="AG212" i="8"/>
  <c r="Q212" i="8"/>
  <c r="L212" i="8"/>
  <c r="AE204" i="8"/>
  <c r="O204" i="8"/>
  <c r="Z204" i="8"/>
  <c r="J204" i="8"/>
  <c r="AC204" i="8"/>
  <c r="M204" i="8"/>
  <c r="P204" i="8"/>
  <c r="AA196" i="8"/>
  <c r="K196" i="8"/>
  <c r="V196" i="8"/>
  <c r="T196" i="8"/>
  <c r="U196" i="8"/>
  <c r="X196" i="8"/>
  <c r="AA188" i="8"/>
  <c r="K188" i="8"/>
  <c r="V188" i="8"/>
  <c r="AB188" i="8"/>
  <c r="Y188" i="8"/>
  <c r="X188" i="8"/>
  <c r="AA180" i="8"/>
  <c r="K180" i="8"/>
  <c r="V180" i="8"/>
  <c r="AF180" i="8"/>
  <c r="Y180" i="8"/>
  <c r="AB180" i="8"/>
  <c r="W172" i="8"/>
  <c r="AH172" i="8"/>
  <c r="R172" i="8"/>
  <c r="T172" i="8"/>
  <c r="Y172" i="8"/>
  <c r="X172" i="8"/>
  <c r="S164" i="8"/>
  <c r="AD164" i="8"/>
  <c r="N164" i="8"/>
  <c r="AG164" i="8"/>
  <c r="Q164" i="8"/>
  <c r="X164" i="8"/>
  <c r="S156" i="8"/>
  <c r="AH156" i="8"/>
  <c r="R156" i="8"/>
  <c r="X156" i="8"/>
  <c r="Y156" i="8"/>
  <c r="AB156" i="8"/>
  <c r="S148" i="8"/>
  <c r="L148" i="8"/>
  <c r="V148" i="8"/>
  <c r="AF148" i="8"/>
  <c r="Y148" i="8"/>
  <c r="AB148" i="8"/>
  <c r="W140" i="8"/>
  <c r="T140" i="8"/>
  <c r="V140" i="8"/>
  <c r="AF140" i="8"/>
  <c r="AC140" i="8"/>
  <c r="M140" i="8"/>
  <c r="W132" i="8"/>
  <c r="AB132" i="8"/>
  <c r="Z132" i="8"/>
  <c r="J132" i="8"/>
  <c r="AG132" i="8"/>
  <c r="Q132" i="8"/>
  <c r="W124" i="8"/>
  <c r="AF124" i="8"/>
  <c r="AD124" i="8"/>
  <c r="N124" i="8"/>
  <c r="AG124" i="8"/>
  <c r="Q124" i="8"/>
  <c r="AA116" i="8"/>
  <c r="K116" i="8"/>
  <c r="AH116" i="8"/>
  <c r="R116" i="8"/>
  <c r="AG116" i="8"/>
  <c r="Q116" i="8"/>
  <c r="O108" i="8"/>
  <c r="V108" i="8"/>
  <c r="T108" i="8"/>
  <c r="Q108" i="8"/>
  <c r="W100" i="8"/>
  <c r="X100" i="8"/>
  <c r="V100" i="8"/>
  <c r="AC100" i="8"/>
  <c r="AB100" i="8"/>
  <c r="S92" i="8"/>
  <c r="T92" i="8"/>
  <c r="N92" i="8"/>
  <c r="Y92" i="8"/>
  <c r="L92" i="8"/>
  <c r="AE84" i="8"/>
  <c r="X84" i="8"/>
  <c r="R84" i="8"/>
  <c r="L84" i="8"/>
  <c r="M84" i="8"/>
  <c r="AE76" i="8"/>
  <c r="T76" i="8"/>
  <c r="N76" i="8"/>
  <c r="U76" i="8"/>
  <c r="AH68" i="8"/>
  <c r="J68" i="8"/>
  <c r="Y68" i="8"/>
  <c r="AE60" i="8"/>
  <c r="X60" i="8"/>
  <c r="J60" i="8"/>
  <c r="M60" i="8"/>
  <c r="AB52" i="8"/>
  <c r="R52" i="8"/>
  <c r="Y52" i="8"/>
  <c r="AA42" i="8"/>
  <c r="AD42" i="8"/>
  <c r="T42" i="8"/>
  <c r="AB42" i="8"/>
  <c r="X496" i="8"/>
  <c r="AD496" i="8"/>
  <c r="P235" i="8"/>
  <c r="N235" i="8"/>
  <c r="Q235" i="8"/>
  <c r="X309" i="8"/>
  <c r="V309" i="8"/>
  <c r="M309" i="8"/>
  <c r="Q309" i="8"/>
  <c r="L498" i="24"/>
  <c r="Y498" i="24"/>
  <c r="AC478" i="24"/>
  <c r="AH478" i="24"/>
  <c r="AD443" i="24"/>
  <c r="AF443" i="24"/>
  <c r="Y382" i="24"/>
  <c r="M382" i="24"/>
  <c r="Z356" i="24"/>
  <c r="V356" i="24"/>
  <c r="P73" i="24"/>
  <c r="L73" i="24"/>
  <c r="Z450" i="24"/>
  <c r="L450" i="24"/>
  <c r="O373" i="24"/>
  <c r="J373" i="24"/>
  <c r="N373" i="24"/>
  <c r="AA69" i="24"/>
  <c r="T425" i="8"/>
  <c r="AD393" i="8"/>
  <c r="O77" i="24"/>
  <c r="AC474" i="24"/>
  <c r="AC307" i="24"/>
  <c r="AG375" i="8"/>
  <c r="T442" i="8"/>
  <c r="AD408" i="8"/>
  <c r="AD371" i="8"/>
  <c r="T348" i="8"/>
  <c r="AG321" i="24"/>
  <c r="S384" i="8"/>
  <c r="AC384" i="8"/>
  <c r="AF384" i="8"/>
  <c r="J384" i="8"/>
  <c r="AG384" i="8"/>
  <c r="AA384" i="8"/>
  <c r="K384" i="8"/>
  <c r="R384" i="8"/>
  <c r="U384" i="8"/>
  <c r="L384" i="8"/>
  <c r="M381" i="24"/>
  <c r="AG381" i="24"/>
  <c r="T359" i="8"/>
  <c r="AD359" i="8"/>
  <c r="AA359" i="8"/>
  <c r="K359" i="8"/>
  <c r="P359" i="8"/>
  <c r="X359" i="8"/>
  <c r="W359" i="8"/>
  <c r="AF359" i="8"/>
  <c r="J359" i="8"/>
  <c r="R359" i="8"/>
  <c r="O359" i="8"/>
  <c r="AC359" i="8"/>
  <c r="L359" i="8"/>
  <c r="Z359" i="8"/>
  <c r="M359" i="8"/>
  <c r="AE359" i="8"/>
  <c r="U359" i="8"/>
  <c r="AG359" i="8"/>
  <c r="AC304" i="8"/>
  <c r="M304" i="8"/>
  <c r="O304" i="8"/>
  <c r="AF304" i="8"/>
  <c r="P304" i="8"/>
  <c r="Z304" i="8"/>
  <c r="J304" i="8"/>
  <c r="W229" i="8"/>
  <c r="AH229" i="8"/>
  <c r="R229" i="8"/>
  <c r="AG229" i="8"/>
  <c r="S229" i="8"/>
  <c r="AD229" i="8"/>
  <c r="N229" i="8"/>
  <c r="AC229" i="8"/>
  <c r="M229" i="8"/>
  <c r="AA229" i="8"/>
  <c r="V229" i="8"/>
  <c r="U229" i="8"/>
  <c r="L229" i="8"/>
  <c r="O229" i="8"/>
  <c r="J229" i="8"/>
  <c r="Q229" i="8"/>
  <c r="AB229" i="8"/>
  <c r="P229" i="8"/>
  <c r="T229" i="8"/>
  <c r="AE229" i="8"/>
  <c r="Y229" i="8"/>
  <c r="K229" i="8"/>
  <c r="AF229" i="8"/>
  <c r="AA403" i="8"/>
  <c r="K403" i="8"/>
  <c r="P403" i="8"/>
  <c r="X403" i="8"/>
  <c r="W403" i="8"/>
  <c r="AF403" i="8"/>
  <c r="J403" i="8"/>
  <c r="R403" i="8"/>
  <c r="O403" i="8"/>
  <c r="AC403" i="8"/>
  <c r="L403" i="8"/>
  <c r="Z403" i="8"/>
  <c r="M403" i="8"/>
  <c r="AE403" i="8"/>
  <c r="U403" i="8"/>
  <c r="AG403" i="8"/>
  <c r="U296" i="8"/>
  <c r="X296" i="8"/>
  <c r="AH296" i="8"/>
  <c r="R296" i="8"/>
  <c r="T296" i="8"/>
  <c r="AD296" i="8"/>
  <c r="N296" i="8"/>
  <c r="P296" i="8"/>
  <c r="J296" i="8"/>
  <c r="O296" i="8"/>
  <c r="L296" i="8"/>
  <c r="AF296" i="8"/>
  <c r="Z296" i="8"/>
  <c r="AE296" i="8"/>
  <c r="T475" i="8"/>
  <c r="AD475" i="8"/>
  <c r="AA475" i="8"/>
  <c r="K475" i="8"/>
  <c r="P475" i="8"/>
  <c r="X475" i="8"/>
  <c r="O475" i="8"/>
  <c r="J475" i="8"/>
  <c r="M475" i="8"/>
  <c r="V475" i="8"/>
  <c r="AE475" i="8"/>
  <c r="AF475" i="8"/>
  <c r="AH475" i="8"/>
  <c r="W475" i="8"/>
  <c r="Z475" i="8"/>
  <c r="AC475" i="8"/>
  <c r="T437" i="8"/>
  <c r="AD437" i="8"/>
  <c r="AE437" i="8"/>
  <c r="O437" i="8"/>
  <c r="U437" i="8"/>
  <c r="AC437" i="8"/>
  <c r="AA437" i="8"/>
  <c r="K437" i="8"/>
  <c r="P437" i="8"/>
  <c r="X437" i="8"/>
  <c r="S437" i="8"/>
  <c r="AH437" i="8"/>
  <c r="AG437" i="8"/>
  <c r="AF437" i="8"/>
  <c r="R437" i="8"/>
  <c r="Z437" i="8"/>
  <c r="M437" i="8"/>
  <c r="L437" i="8"/>
  <c r="AD392" i="8"/>
  <c r="V392" i="8"/>
  <c r="AD356" i="8"/>
  <c r="T356" i="8"/>
  <c r="S356" i="8"/>
  <c r="AC356" i="8"/>
  <c r="AF356" i="8"/>
  <c r="J356" i="8"/>
  <c r="L356" i="8"/>
  <c r="AA356" i="8"/>
  <c r="K356" i="8"/>
  <c r="R356" i="8"/>
  <c r="U356" i="8"/>
  <c r="AG356" i="8"/>
  <c r="W154" i="24"/>
  <c r="U154" i="24"/>
  <c r="AC154" i="24"/>
  <c r="AG154" i="24"/>
  <c r="S154" i="24"/>
  <c r="Y154" i="24"/>
  <c r="O154" i="24"/>
  <c r="AA418" i="8"/>
  <c r="K418" i="8"/>
  <c r="R418" i="8"/>
  <c r="U418" i="8"/>
  <c r="W418" i="8"/>
  <c r="AH418" i="8"/>
  <c r="M418" i="8"/>
  <c r="P418" i="8"/>
  <c r="O418" i="8"/>
  <c r="Z418" i="8"/>
  <c r="AC418" i="8"/>
  <c r="J418" i="8"/>
  <c r="AE418" i="8"/>
  <c r="X418" i="8"/>
  <c r="V418" i="8"/>
  <c r="T312" i="8"/>
  <c r="AD312" i="8"/>
  <c r="N312" i="8"/>
  <c r="AF312" i="8"/>
  <c r="P312" i="8"/>
  <c r="Z312" i="8"/>
  <c r="J312" i="8"/>
  <c r="X312" i="8"/>
  <c r="R312" i="8"/>
  <c r="W312" i="8"/>
  <c r="L312" i="8"/>
  <c r="AH312" i="8"/>
  <c r="V440" i="24"/>
  <c r="J440" i="24"/>
  <c r="R440" i="24"/>
  <c r="AA341" i="8"/>
  <c r="K341" i="8"/>
  <c r="P341" i="8"/>
  <c r="X341" i="8"/>
  <c r="W341" i="8"/>
  <c r="AF341" i="8"/>
  <c r="J341" i="8"/>
  <c r="R341" i="8"/>
  <c r="O341" i="8"/>
  <c r="AC341" i="8"/>
  <c r="V341" i="8"/>
  <c r="Z341" i="8"/>
  <c r="M341" i="8"/>
  <c r="AE341" i="8"/>
  <c r="U341" i="8"/>
  <c r="AE248" i="8"/>
  <c r="Z248" i="8"/>
  <c r="AD248" i="8"/>
  <c r="O248" i="8"/>
  <c r="X248" i="8"/>
  <c r="T413" i="8"/>
  <c r="AD413" i="8"/>
  <c r="AA413" i="8"/>
  <c r="K413" i="8"/>
  <c r="P413" i="8"/>
  <c r="X413" i="8"/>
  <c r="W413" i="8"/>
  <c r="AF413" i="8"/>
  <c r="J413" i="8"/>
  <c r="R413" i="8"/>
  <c r="O413" i="8"/>
  <c r="AC413" i="8"/>
  <c r="AG413" i="8"/>
  <c r="Z413" i="8"/>
  <c r="M413" i="8"/>
  <c r="AE413" i="8"/>
  <c r="U413" i="8"/>
  <c r="L413" i="8"/>
  <c r="AD436" i="8"/>
  <c r="AE436" i="8"/>
  <c r="O436" i="8"/>
  <c r="X436" i="8"/>
  <c r="Z436" i="8"/>
  <c r="AA436" i="8"/>
  <c r="K436" i="8"/>
  <c r="R436" i="8"/>
  <c r="U436" i="8"/>
  <c r="S436" i="8"/>
  <c r="AF436" i="8"/>
  <c r="V436" i="8"/>
  <c r="AH436" i="8"/>
  <c r="P436" i="8"/>
  <c r="AC436" i="8"/>
  <c r="J436" i="8"/>
  <c r="S346" i="8"/>
  <c r="AC346" i="8"/>
  <c r="AF346" i="8"/>
  <c r="J346" i="8"/>
  <c r="V346" i="8"/>
  <c r="AA346" i="8"/>
  <c r="K346" i="8"/>
  <c r="R346" i="8"/>
  <c r="U346" i="8"/>
  <c r="T338" i="8"/>
  <c r="AA338" i="8"/>
  <c r="K338" i="8"/>
  <c r="R338" i="8"/>
  <c r="U338" i="8"/>
  <c r="W338" i="8"/>
  <c r="AH338" i="8"/>
  <c r="M338" i="8"/>
  <c r="P338" i="8"/>
  <c r="O338" i="8"/>
  <c r="Z338" i="8"/>
  <c r="AG338" i="8"/>
  <c r="AC338" i="8"/>
  <c r="J338" i="8"/>
  <c r="AE338" i="8"/>
  <c r="X338" i="8"/>
  <c r="L338" i="8"/>
  <c r="J437" i="24"/>
  <c r="AH437" i="24"/>
  <c r="X437" i="24"/>
  <c r="R437" i="24"/>
  <c r="Z437" i="24"/>
  <c r="M405" i="24"/>
  <c r="AC405" i="24"/>
  <c r="AG405" i="24"/>
  <c r="AC157" i="24"/>
  <c r="O157" i="24"/>
  <c r="M157" i="24"/>
  <c r="AH157" i="24"/>
  <c r="AA157" i="24"/>
  <c r="AG157" i="24"/>
  <c r="S157" i="24"/>
  <c r="AE157" i="24"/>
  <c r="Q157" i="24"/>
  <c r="U157" i="24"/>
  <c r="W157" i="24"/>
  <c r="Y157" i="24"/>
  <c r="AD385" i="8"/>
  <c r="T385" i="8"/>
  <c r="V385" i="8"/>
  <c r="AA385" i="8"/>
  <c r="K385" i="8"/>
  <c r="P385" i="8"/>
  <c r="X385" i="8"/>
  <c r="T277" i="8"/>
  <c r="AD277" i="8"/>
  <c r="N277" i="8"/>
  <c r="M277" i="8"/>
  <c r="AG277" i="8"/>
  <c r="AE277" i="8"/>
  <c r="AF277" i="8"/>
  <c r="P277" i="8"/>
  <c r="Z277" i="8"/>
  <c r="J277" i="8"/>
  <c r="AA277" i="8"/>
  <c r="Y277" i="8"/>
  <c r="O277" i="8"/>
  <c r="X277" i="8"/>
  <c r="R277" i="8"/>
  <c r="K277" i="8"/>
  <c r="L277" i="8"/>
  <c r="AC277" i="8"/>
  <c r="Q277" i="8"/>
  <c r="AH277" i="8"/>
  <c r="U277" i="8"/>
  <c r="W277" i="8"/>
  <c r="T443" i="8"/>
  <c r="AD443" i="8"/>
  <c r="AE443" i="8"/>
  <c r="O443" i="8"/>
  <c r="AA443" i="8"/>
  <c r="K443" i="8"/>
  <c r="P443" i="8"/>
  <c r="X443" i="8"/>
  <c r="S443" i="8"/>
  <c r="J443" i="8"/>
  <c r="M443" i="8"/>
  <c r="L443" i="8"/>
  <c r="AF443" i="8"/>
  <c r="AH443" i="8"/>
  <c r="Z443" i="8"/>
  <c r="AC443" i="8"/>
  <c r="AG443" i="8"/>
  <c r="R445" i="24"/>
  <c r="L440" i="24"/>
  <c r="K445" i="24"/>
  <c r="AA445" i="24"/>
  <c r="K440" i="24"/>
  <c r="AA440" i="24"/>
  <c r="U440" i="24"/>
  <c r="Y477" i="24"/>
  <c r="K477" i="24"/>
  <c r="W477" i="24"/>
  <c r="R477" i="24"/>
  <c r="AH477" i="24"/>
  <c r="X477" i="24"/>
  <c r="P437" i="24"/>
  <c r="N437" i="24"/>
  <c r="O437" i="24"/>
  <c r="AE437" i="24"/>
  <c r="Y437" i="24"/>
  <c r="U394" i="24"/>
  <c r="J383" i="24"/>
  <c r="Z383" i="24"/>
  <c r="O383" i="24"/>
  <c r="AE383" i="24"/>
  <c r="X383" i="24"/>
  <c r="Y381" i="24"/>
  <c r="V406" i="24"/>
  <c r="K406" i="24"/>
  <c r="AA406" i="24"/>
  <c r="T406" i="24"/>
  <c r="U405" i="24"/>
  <c r="V394" i="24"/>
  <c r="K394" i="24"/>
  <c r="AA394" i="24"/>
  <c r="U393" i="24"/>
  <c r="U381" i="24"/>
  <c r="R405" i="24"/>
  <c r="AH405" i="24"/>
  <c r="W405" i="24"/>
  <c r="P405" i="24"/>
  <c r="AF405" i="24"/>
  <c r="N393" i="24"/>
  <c r="AD393" i="24"/>
  <c r="S393" i="24"/>
  <c r="L393" i="24"/>
  <c r="J381" i="24"/>
  <c r="Z381" i="24"/>
  <c r="O381" i="24"/>
  <c r="AE381" i="24"/>
  <c r="X381" i="24"/>
  <c r="N348" i="24"/>
  <c r="N328" i="24"/>
  <c r="S348" i="24"/>
  <c r="L348" i="24"/>
  <c r="AB348" i="24"/>
  <c r="U348" i="24"/>
  <c r="K328" i="24"/>
  <c r="AA328" i="24"/>
  <c r="T328" i="24"/>
  <c r="M328" i="24"/>
  <c r="AC328" i="24"/>
  <c r="K371" i="24"/>
  <c r="AA371" i="24"/>
  <c r="T371" i="24"/>
  <c r="M371" i="24"/>
  <c r="W372" i="24"/>
  <c r="P372" i="24"/>
  <c r="AF372" i="24"/>
  <c r="Y372" i="24"/>
  <c r="O320" i="24"/>
  <c r="AE320" i="24"/>
  <c r="Y320" i="24"/>
  <c r="N320" i="24"/>
  <c r="AD320" i="24"/>
  <c r="R301" i="24"/>
  <c r="AH301" i="24"/>
  <c r="W301" i="24"/>
  <c r="P301" i="24"/>
  <c r="AF301" i="24"/>
  <c r="Y301" i="24"/>
  <c r="R293" i="24"/>
  <c r="AH293" i="24"/>
  <c r="W293" i="24"/>
  <c r="P293" i="24"/>
  <c r="AF293" i="24"/>
  <c r="Y293" i="24"/>
  <c r="R285" i="24"/>
  <c r="AH285" i="24"/>
  <c r="W285" i="24"/>
  <c r="P285" i="24"/>
  <c r="AF285" i="24"/>
  <c r="Y285" i="24"/>
  <c r="R277" i="24"/>
  <c r="AH277" i="24"/>
  <c r="W277" i="24"/>
  <c r="P277" i="24"/>
  <c r="AF277" i="24"/>
  <c r="Y277" i="24"/>
  <c r="O225" i="24"/>
  <c r="AE225" i="24"/>
  <c r="X225" i="24"/>
  <c r="Q225" i="24"/>
  <c r="AG225" i="24"/>
  <c r="V225" i="24"/>
  <c r="V157" i="24"/>
  <c r="V155" i="24"/>
  <c r="AD154" i="24"/>
  <c r="N154" i="24"/>
  <c r="AF157" i="24"/>
  <c r="P157" i="24"/>
  <c r="AF155" i="24"/>
  <c r="X154" i="24"/>
  <c r="K74" i="24"/>
  <c r="O144" i="24"/>
  <c r="AE144" i="24"/>
  <c r="X144" i="24"/>
  <c r="Q144" i="24"/>
  <c r="AG144" i="24"/>
  <c r="V144" i="24"/>
  <c r="O136" i="24"/>
  <c r="AE136" i="24"/>
  <c r="X136" i="24"/>
  <c r="Q136" i="24"/>
  <c r="AG136" i="24"/>
  <c r="V136" i="24"/>
  <c r="O128" i="24"/>
  <c r="AE128" i="24"/>
  <c r="X128" i="24"/>
  <c r="Q128" i="24"/>
  <c r="AG128" i="24"/>
  <c r="V128" i="24"/>
  <c r="O120" i="24"/>
  <c r="AE120" i="24"/>
  <c r="X120" i="24"/>
  <c r="Q120" i="24"/>
  <c r="AG120" i="24"/>
  <c r="V120" i="24"/>
  <c r="O112" i="24"/>
  <c r="AE112" i="24"/>
  <c r="X112" i="24"/>
  <c r="Q112" i="24"/>
  <c r="AG112" i="24"/>
  <c r="V112" i="24"/>
  <c r="O104" i="24"/>
  <c r="AE104" i="24"/>
  <c r="X104" i="24"/>
  <c r="Q104" i="24"/>
  <c r="AG104" i="24"/>
  <c r="V104" i="24"/>
  <c r="O96" i="24"/>
  <c r="AE96" i="24"/>
  <c r="X96" i="24"/>
  <c r="Q96" i="24"/>
  <c r="AG96" i="24"/>
  <c r="V96" i="24"/>
  <c r="O88" i="24"/>
  <c r="AE88" i="24"/>
  <c r="X88" i="24"/>
  <c r="Q88" i="24"/>
  <c r="AG88" i="24"/>
  <c r="V88" i="24"/>
  <c r="L80" i="24"/>
  <c r="AB80" i="24"/>
  <c r="U80" i="24"/>
  <c r="J80" i="24"/>
  <c r="Z80" i="24"/>
  <c r="L74" i="24"/>
  <c r="AB74" i="24"/>
  <c r="U74" i="24"/>
  <c r="J74" i="24"/>
  <c r="Z74" i="24"/>
  <c r="Q43" i="24"/>
  <c r="AG43" i="24"/>
  <c r="V43" i="24"/>
  <c r="K43" i="24"/>
  <c r="AA43" i="24"/>
  <c r="T43" i="24"/>
  <c r="Q35" i="24"/>
  <c r="AG35" i="24"/>
  <c r="V35" i="24"/>
  <c r="K35" i="24"/>
  <c r="AA35" i="24"/>
  <c r="T35" i="24"/>
  <c r="Q27" i="24"/>
  <c r="AG27" i="24"/>
  <c r="V27" i="24"/>
  <c r="K27" i="24"/>
  <c r="AA27" i="24"/>
  <c r="T27" i="24"/>
  <c r="Q19" i="24"/>
  <c r="AG19" i="24"/>
  <c r="V19" i="24"/>
  <c r="K19" i="24"/>
  <c r="AA19" i="24"/>
  <c r="T19" i="24"/>
  <c r="Q11" i="24"/>
  <c r="AG11" i="24"/>
  <c r="V11" i="24"/>
  <c r="K11" i="24"/>
  <c r="AA11" i="24"/>
  <c r="T11" i="24"/>
  <c r="Q460" i="8"/>
  <c r="Q436" i="8"/>
  <c r="Q418" i="8"/>
  <c r="Q392" i="8"/>
  <c r="Q384" i="8"/>
  <c r="Q372" i="8"/>
  <c r="Q356" i="8"/>
  <c r="Q346" i="8"/>
  <c r="Q338" i="8"/>
  <c r="Y323" i="8"/>
  <c r="K312" i="8"/>
  <c r="K304" i="8"/>
  <c r="K296" i="8"/>
  <c r="W248" i="8"/>
  <c r="N491" i="8"/>
  <c r="R491" i="8"/>
  <c r="O491" i="8"/>
  <c r="AE491" i="8"/>
  <c r="Y491" i="8"/>
  <c r="N460" i="8"/>
  <c r="Y445" i="8"/>
  <c r="Y443" i="8"/>
  <c r="Y437" i="8"/>
  <c r="Y431" i="8"/>
  <c r="Y423" i="8"/>
  <c r="Y413" i="8"/>
  <c r="Y409" i="8"/>
  <c r="Y403" i="8"/>
  <c r="N391" i="8"/>
  <c r="N385" i="8"/>
  <c r="N359" i="8"/>
  <c r="N341" i="8"/>
  <c r="Y312" i="8"/>
  <c r="Y296" i="8"/>
  <c r="O263" i="8"/>
  <c r="AA248" i="8"/>
  <c r="P392" i="8"/>
  <c r="M392" i="8"/>
  <c r="AH392" i="8"/>
  <c r="W392" i="8"/>
  <c r="R391" i="8"/>
  <c r="J391" i="8"/>
  <c r="AF391" i="8"/>
  <c r="AC385" i="8"/>
  <c r="Z385" i="8"/>
  <c r="W385" i="8"/>
  <c r="N304" i="8"/>
  <c r="AH304" i="8"/>
  <c r="AB304" i="8"/>
  <c r="AB248" i="8"/>
  <c r="AG475" i="8"/>
  <c r="L471" i="8"/>
  <c r="L449" i="8"/>
  <c r="AG346" i="8"/>
  <c r="L341" i="8"/>
  <c r="R323" i="8"/>
  <c r="X323" i="8"/>
  <c r="J263" i="8"/>
  <c r="X384" i="8"/>
  <c r="AE384" i="8"/>
  <c r="X356" i="8"/>
  <c r="AE356" i="8"/>
  <c r="X346" i="8"/>
  <c r="AE346" i="8"/>
  <c r="S460" i="8"/>
  <c r="W443" i="8"/>
  <c r="W436" i="8"/>
  <c r="AH423" i="8"/>
  <c r="AF418" i="8"/>
  <c r="AH341" i="8"/>
  <c r="V277" i="8"/>
  <c r="Y261" i="8"/>
  <c r="K157" i="24"/>
  <c r="AD470" i="8"/>
  <c r="AA470" i="8"/>
  <c r="K470" i="8"/>
  <c r="R470" i="8"/>
  <c r="U470" i="8"/>
  <c r="O470" i="8"/>
  <c r="M470" i="8"/>
  <c r="J470" i="8"/>
  <c r="L470" i="8"/>
  <c r="AE470" i="8"/>
  <c r="AH470" i="8"/>
  <c r="AF470" i="8"/>
  <c r="W470" i="8"/>
  <c r="AC470" i="8"/>
  <c r="Z470" i="8"/>
  <c r="AG470" i="8"/>
  <c r="T351" i="8"/>
  <c r="L351" i="8"/>
  <c r="AA351" i="8"/>
  <c r="K351" i="8"/>
  <c r="P351" i="8"/>
  <c r="X351" i="8"/>
  <c r="AD336" i="8"/>
  <c r="S336" i="8"/>
  <c r="AC336" i="8"/>
  <c r="AF336" i="8"/>
  <c r="J336" i="8"/>
  <c r="AA336" i="8"/>
  <c r="K336" i="8"/>
  <c r="R336" i="8"/>
  <c r="U336" i="8"/>
  <c r="V336" i="8"/>
  <c r="O303" i="8"/>
  <c r="X303" i="8"/>
  <c r="AH303" i="8"/>
  <c r="R303" i="8"/>
  <c r="AF303" i="8"/>
  <c r="P303" i="8"/>
  <c r="Z303" i="8"/>
  <c r="J303" i="8"/>
  <c r="Z281" i="8"/>
  <c r="J281" i="8"/>
  <c r="AF281" i="8"/>
  <c r="AA281" i="8"/>
  <c r="AE281" i="8"/>
  <c r="AD232" i="8"/>
  <c r="AF232" i="8"/>
  <c r="P232" i="8"/>
  <c r="AB232" i="8"/>
  <c r="L232" i="8"/>
  <c r="X232" i="8"/>
  <c r="O232" i="8"/>
  <c r="T232" i="8"/>
  <c r="Z232" i="8"/>
  <c r="AA224" i="8"/>
  <c r="K224" i="8"/>
  <c r="V224" i="8"/>
  <c r="AB224" i="8"/>
  <c r="Y224" i="8"/>
  <c r="AF224" i="8"/>
  <c r="W224" i="8"/>
  <c r="AH224" i="8"/>
  <c r="R224" i="8"/>
  <c r="P224" i="8"/>
  <c r="U224" i="8"/>
  <c r="T224" i="8"/>
  <c r="AE224" i="8"/>
  <c r="Z224" i="8"/>
  <c r="AC224" i="8"/>
  <c r="X224" i="8"/>
  <c r="S224" i="8"/>
  <c r="N224" i="8"/>
  <c r="Q224" i="8"/>
  <c r="AG224" i="8"/>
  <c r="O224" i="8"/>
  <c r="M224" i="8"/>
  <c r="AD224" i="8"/>
  <c r="L224" i="8"/>
  <c r="AA216" i="8"/>
  <c r="K216" i="8"/>
  <c r="V216" i="8"/>
  <c r="AF216" i="8"/>
  <c r="AC216" i="8"/>
  <c r="M216" i="8"/>
  <c r="W216" i="8"/>
  <c r="AH216" i="8"/>
  <c r="R216" i="8"/>
  <c r="X216" i="8"/>
  <c r="Y216" i="8"/>
  <c r="AB216" i="8"/>
  <c r="AE216" i="8"/>
  <c r="Z216" i="8"/>
  <c r="AG216" i="8"/>
  <c r="P216" i="8"/>
  <c r="S216" i="8"/>
  <c r="N216" i="8"/>
  <c r="U216" i="8"/>
  <c r="O216" i="8"/>
  <c r="Q216" i="8"/>
  <c r="AD216" i="8"/>
  <c r="T216" i="8"/>
  <c r="J216" i="8"/>
  <c r="AA208" i="8"/>
  <c r="K208" i="8"/>
  <c r="V208" i="8"/>
  <c r="AF208" i="8"/>
  <c r="AC208" i="8"/>
  <c r="M208" i="8"/>
  <c r="W208" i="8"/>
  <c r="AH208" i="8"/>
  <c r="R208" i="8"/>
  <c r="X208" i="8"/>
  <c r="Y208" i="8"/>
  <c r="T208" i="8"/>
  <c r="AE208" i="8"/>
  <c r="Z208" i="8"/>
  <c r="AG208" i="8"/>
  <c r="P208" i="8"/>
  <c r="S208" i="8"/>
  <c r="N208" i="8"/>
  <c r="U208" i="8"/>
  <c r="AD208" i="8"/>
  <c r="AB208" i="8"/>
  <c r="J208" i="8"/>
  <c r="L208" i="8"/>
  <c r="AA200" i="8"/>
  <c r="K200" i="8"/>
  <c r="V200" i="8"/>
  <c r="L200" i="8"/>
  <c r="U200" i="8"/>
  <c r="X200" i="8"/>
  <c r="W200" i="8"/>
  <c r="AH200" i="8"/>
  <c r="R200" i="8"/>
  <c r="AG200" i="8"/>
  <c r="Q200" i="8"/>
  <c r="P200" i="8"/>
  <c r="AE200" i="8"/>
  <c r="Z200" i="8"/>
  <c r="Y200" i="8"/>
  <c r="T200" i="8"/>
  <c r="S200" i="8"/>
  <c r="N200" i="8"/>
  <c r="M200" i="8"/>
  <c r="J200" i="8"/>
  <c r="AC200" i="8"/>
  <c r="O200" i="8"/>
  <c r="AF200" i="8"/>
  <c r="AA192" i="8"/>
  <c r="K192" i="8"/>
  <c r="V192" i="8"/>
  <c r="X192" i="8"/>
  <c r="U192" i="8"/>
  <c r="T192" i="8"/>
  <c r="W192" i="8"/>
  <c r="AH192" i="8"/>
  <c r="R192" i="8"/>
  <c r="AG192" i="8"/>
  <c r="Q192" i="8"/>
  <c r="L192" i="8"/>
  <c r="AE192" i="8"/>
  <c r="Z192" i="8"/>
  <c r="Y192" i="8"/>
  <c r="P192" i="8"/>
  <c r="S192" i="8"/>
  <c r="N192" i="8"/>
  <c r="M192" i="8"/>
  <c r="AC192" i="8"/>
  <c r="O192" i="8"/>
  <c r="AF192" i="8"/>
  <c r="AD192" i="8"/>
  <c r="AB192" i="8"/>
  <c r="AA184" i="8"/>
  <c r="K184" i="8"/>
  <c r="V184" i="8"/>
  <c r="AG184" i="8"/>
  <c r="Q184" i="8"/>
  <c r="P184" i="8"/>
  <c r="W184" i="8"/>
  <c r="AH184" i="8"/>
  <c r="R184" i="8"/>
  <c r="AC184" i="8"/>
  <c r="M184" i="8"/>
  <c r="AB184" i="8"/>
  <c r="AE184" i="8"/>
  <c r="Z184" i="8"/>
  <c r="U184" i="8"/>
  <c r="L184" i="8"/>
  <c r="S184" i="8"/>
  <c r="N184" i="8"/>
  <c r="AF184" i="8"/>
  <c r="O184" i="8"/>
  <c r="X184" i="8"/>
  <c r="AD184" i="8"/>
  <c r="T184" i="8"/>
  <c r="J184" i="8"/>
  <c r="AA176" i="8"/>
  <c r="K176" i="8"/>
  <c r="V176" i="8"/>
  <c r="X176" i="8"/>
  <c r="Y176" i="8"/>
  <c r="T176" i="8"/>
  <c r="W176" i="8"/>
  <c r="AH176" i="8"/>
  <c r="R176" i="8"/>
  <c r="L176" i="8"/>
  <c r="U176" i="8"/>
  <c r="AF176" i="8"/>
  <c r="AE176" i="8"/>
  <c r="Z176" i="8"/>
  <c r="AC176" i="8"/>
  <c r="P176" i="8"/>
  <c r="S176" i="8"/>
  <c r="N176" i="8"/>
  <c r="Q176" i="8"/>
  <c r="AD176" i="8"/>
  <c r="AB176" i="8"/>
  <c r="J176" i="8"/>
  <c r="AG176" i="8"/>
  <c r="AA168" i="8"/>
  <c r="K168" i="8"/>
  <c r="V168" i="8"/>
  <c r="P168" i="8"/>
  <c r="U168" i="8"/>
  <c r="X168" i="8"/>
  <c r="W168" i="8"/>
  <c r="AH168" i="8"/>
  <c r="R168" i="8"/>
  <c r="AG168" i="8"/>
  <c r="Q168" i="8"/>
  <c r="L168" i="8"/>
  <c r="AE168" i="8"/>
  <c r="Z168" i="8"/>
  <c r="Y168" i="8"/>
  <c r="T168" i="8"/>
  <c r="S168" i="8"/>
  <c r="N168" i="8"/>
  <c r="M168" i="8"/>
  <c r="J168" i="8"/>
  <c r="AC168" i="8"/>
  <c r="O168" i="8"/>
  <c r="AF168" i="8"/>
  <c r="AA160" i="8"/>
  <c r="K160" i="8"/>
  <c r="V160" i="8"/>
  <c r="AB160" i="8"/>
  <c r="Y160" i="8"/>
  <c r="X160" i="8"/>
  <c r="W160" i="8"/>
  <c r="AH160" i="8"/>
  <c r="R160" i="8"/>
  <c r="L160" i="8"/>
  <c r="U160" i="8"/>
  <c r="P160" i="8"/>
  <c r="AE160" i="8"/>
  <c r="Z160" i="8"/>
  <c r="AC160" i="8"/>
  <c r="T160" i="8"/>
  <c r="S160" i="8"/>
  <c r="N160" i="8"/>
  <c r="Q160" i="8"/>
  <c r="AG160" i="8"/>
  <c r="O160" i="8"/>
  <c r="M160" i="8"/>
  <c r="AD160" i="8"/>
  <c r="AF160" i="8"/>
  <c r="AA152" i="8"/>
  <c r="K152" i="8"/>
  <c r="AH152" i="8"/>
  <c r="R152" i="8"/>
  <c r="X152" i="8"/>
  <c r="U152" i="8"/>
  <c r="W152" i="8"/>
  <c r="AF152" i="8"/>
  <c r="AD152" i="8"/>
  <c r="N152" i="8"/>
  <c r="AG152" i="8"/>
  <c r="Q152" i="8"/>
  <c r="AE152" i="8"/>
  <c r="L152" i="8"/>
  <c r="AB152" i="8"/>
  <c r="P152" i="8"/>
  <c r="S152" i="8"/>
  <c r="Z152" i="8"/>
  <c r="AC152" i="8"/>
  <c r="O152" i="8"/>
  <c r="Y152" i="8"/>
  <c r="T152" i="8"/>
  <c r="M152" i="8"/>
  <c r="V152" i="8"/>
  <c r="AA144" i="8"/>
  <c r="K144" i="8"/>
  <c r="AH144" i="8"/>
  <c r="R144" i="8"/>
  <c r="X144" i="8"/>
  <c r="Y144" i="8"/>
  <c r="W144" i="8"/>
  <c r="AF144" i="8"/>
  <c r="AD144" i="8"/>
  <c r="N144" i="8"/>
  <c r="L144" i="8"/>
  <c r="U144" i="8"/>
  <c r="AE144" i="8"/>
  <c r="P144" i="8"/>
  <c r="AB144" i="8"/>
  <c r="M144" i="8"/>
  <c r="S144" i="8"/>
  <c r="Z144" i="8"/>
  <c r="AG144" i="8"/>
  <c r="T144" i="8"/>
  <c r="Q144" i="8"/>
  <c r="V144" i="8"/>
  <c r="J144" i="8"/>
  <c r="AA136" i="8"/>
  <c r="W136" i="8"/>
  <c r="T136" i="8"/>
  <c r="V136" i="8"/>
  <c r="AC136" i="8"/>
  <c r="AB136" i="8"/>
  <c r="S136" i="8"/>
  <c r="L136" i="8"/>
  <c r="N136" i="8"/>
  <c r="Y136" i="8"/>
  <c r="P136" i="8"/>
  <c r="AF136" i="8"/>
  <c r="X136" i="8"/>
  <c r="AD136" i="8"/>
  <c r="U136" i="8"/>
  <c r="J136" i="8"/>
  <c r="AE136" i="8"/>
  <c r="M136" i="8"/>
  <c r="O136" i="8"/>
  <c r="AA128" i="8"/>
  <c r="O128" i="8"/>
  <c r="Z128" i="8"/>
  <c r="T128" i="8"/>
  <c r="Q128" i="8"/>
  <c r="AE128" i="8"/>
  <c r="AB128" i="8"/>
  <c r="V128" i="8"/>
  <c r="AG128" i="8"/>
  <c r="AF128" i="8"/>
  <c r="AH128" i="8"/>
  <c r="U128" i="8"/>
  <c r="W128" i="8"/>
  <c r="R128" i="8"/>
  <c r="X128" i="8"/>
  <c r="Y128" i="8"/>
  <c r="S128" i="8"/>
  <c r="L128" i="8"/>
  <c r="P128" i="8"/>
  <c r="AA120" i="8"/>
  <c r="W120" i="8"/>
  <c r="T120" i="8"/>
  <c r="R120" i="8"/>
  <c r="AG120" i="8"/>
  <c r="M120" i="8"/>
  <c r="S120" i="8"/>
  <c r="AH120" i="8"/>
  <c r="J120" i="8"/>
  <c r="AC120" i="8"/>
  <c r="P120" i="8"/>
  <c r="Z120" i="8"/>
  <c r="Y120" i="8"/>
  <c r="AE120" i="8"/>
  <c r="V120" i="8"/>
  <c r="Q120" i="8"/>
  <c r="AF120" i="8"/>
  <c r="X120" i="8"/>
  <c r="O120" i="8"/>
  <c r="AA112" i="8"/>
  <c r="S112" i="8"/>
  <c r="L112" i="8"/>
  <c r="N112" i="8"/>
  <c r="AG112" i="8"/>
  <c r="M112" i="8"/>
  <c r="O112" i="8"/>
  <c r="AD112" i="8"/>
  <c r="J112" i="8"/>
  <c r="AC112" i="8"/>
  <c r="T112" i="8"/>
  <c r="P112" i="8"/>
  <c r="AE112" i="8"/>
  <c r="Z112" i="8"/>
  <c r="U112" i="8"/>
  <c r="AF112" i="8"/>
  <c r="V112" i="8"/>
  <c r="AB112" i="8"/>
  <c r="S104" i="8"/>
  <c r="AA104" i="8"/>
  <c r="AB104" i="8"/>
  <c r="R104" i="8"/>
  <c r="AG104" i="8"/>
  <c r="M104" i="8"/>
  <c r="W104" i="8"/>
  <c r="AH104" i="8"/>
  <c r="N104" i="8"/>
  <c r="AC104" i="8"/>
  <c r="P104" i="8"/>
  <c r="AE104" i="8"/>
  <c r="Z104" i="8"/>
  <c r="Q104" i="8"/>
  <c r="O104" i="8"/>
  <c r="J104" i="8"/>
  <c r="AD104" i="8"/>
  <c r="L104" i="8"/>
  <c r="U104" i="8"/>
  <c r="AA96" i="8"/>
  <c r="W96" i="8"/>
  <c r="X96" i="8"/>
  <c r="V96" i="8"/>
  <c r="AG96" i="8"/>
  <c r="M96" i="8"/>
  <c r="S96" i="8"/>
  <c r="L96" i="8"/>
  <c r="N96" i="8"/>
  <c r="AC96" i="8"/>
  <c r="P96" i="8"/>
  <c r="AF96" i="8"/>
  <c r="AB96" i="8"/>
  <c r="AD96" i="8"/>
  <c r="Y96" i="8"/>
  <c r="J96" i="8"/>
  <c r="AE96" i="8"/>
  <c r="Q96" i="8"/>
  <c r="O96" i="8"/>
  <c r="S88" i="8"/>
  <c r="AE88" i="8"/>
  <c r="K88" i="8"/>
  <c r="AD88" i="8"/>
  <c r="T88" i="8"/>
  <c r="Q88" i="8"/>
  <c r="AA88" i="8"/>
  <c r="AF88" i="8"/>
  <c r="V88" i="8"/>
  <c r="AG88" i="8"/>
  <c r="M88" i="8"/>
  <c r="AH88" i="8"/>
  <c r="U88" i="8"/>
  <c r="W88" i="8"/>
  <c r="R88" i="8"/>
  <c r="P88" i="8"/>
  <c r="AC88" i="8"/>
  <c r="O88" i="8"/>
  <c r="L88" i="8"/>
  <c r="O80" i="8"/>
  <c r="N80" i="8"/>
  <c r="Y80" i="8"/>
  <c r="AH80" i="8"/>
  <c r="AF80" i="8"/>
  <c r="U80" i="8"/>
  <c r="V80" i="8"/>
  <c r="P80" i="8"/>
  <c r="W80" i="8"/>
  <c r="X80" i="8"/>
  <c r="AB80" i="8"/>
  <c r="S80" i="8"/>
  <c r="AD80" i="8"/>
  <c r="W72" i="8"/>
  <c r="Z72" i="8"/>
  <c r="L72" i="8"/>
  <c r="P72" i="8"/>
  <c r="K72" i="8"/>
  <c r="R72" i="8"/>
  <c r="AG72" i="8"/>
  <c r="AE72" i="8"/>
  <c r="N72" i="8"/>
  <c r="AA72" i="8"/>
  <c r="T72" i="8"/>
  <c r="AB72" i="8"/>
  <c r="AH72" i="8"/>
  <c r="U72" i="8"/>
  <c r="T64" i="8"/>
  <c r="R64" i="8"/>
  <c r="Y64" i="8"/>
  <c r="AE64" i="8"/>
  <c r="L64" i="8"/>
  <c r="J64" i="8"/>
  <c r="M64" i="8"/>
  <c r="AH64" i="8"/>
  <c r="AB64" i="8"/>
  <c r="V64" i="8"/>
  <c r="P64" i="8"/>
  <c r="X64" i="8"/>
  <c r="AC64" i="8"/>
  <c r="W64" i="8"/>
  <c r="O56" i="8"/>
  <c r="V56" i="8"/>
  <c r="AG56" i="8"/>
  <c r="K56" i="8"/>
  <c r="N56" i="8"/>
  <c r="U56" i="8"/>
  <c r="Z56" i="8"/>
  <c r="M56" i="8"/>
  <c r="AE56" i="8"/>
  <c r="AB56" i="8"/>
  <c r="Q56" i="8"/>
  <c r="AA56" i="8"/>
  <c r="L56" i="8"/>
  <c r="W46" i="8"/>
  <c r="R46" i="8"/>
  <c r="M46" i="8"/>
  <c r="K46" i="8"/>
  <c r="N46" i="8"/>
  <c r="AF46" i="8"/>
  <c r="AD46" i="8"/>
  <c r="AC46" i="8"/>
  <c r="X35" i="8"/>
  <c r="S35" i="8"/>
  <c r="AD35" i="8"/>
  <c r="N35" i="8"/>
  <c r="Y35" i="8"/>
  <c r="AE35" i="8"/>
  <c r="O35" i="8"/>
  <c r="Z35" i="8"/>
  <c r="J35" i="8"/>
  <c r="U35" i="8"/>
  <c r="K35" i="8"/>
  <c r="AG35" i="8"/>
  <c r="AH35" i="8"/>
  <c r="AC35" i="8"/>
  <c r="P35" i="8"/>
  <c r="AA35" i="8"/>
  <c r="V35" i="8"/>
  <c r="Q35" i="8"/>
  <c r="Z488" i="8"/>
  <c r="AH488" i="8"/>
  <c r="AG352" i="8"/>
  <c r="L352" i="8"/>
  <c r="AA352" i="8"/>
  <c r="K352" i="8"/>
  <c r="R352" i="8"/>
  <c r="U352" i="8"/>
  <c r="U155" i="24"/>
  <c r="S155" i="24"/>
  <c r="Y155" i="24"/>
  <c r="M155" i="24"/>
  <c r="K155" i="24"/>
  <c r="O155" i="24"/>
  <c r="AE155" i="24"/>
  <c r="AH155" i="24"/>
  <c r="AC155" i="24"/>
  <c r="AG155" i="24"/>
  <c r="W155" i="24"/>
  <c r="AA155" i="24"/>
  <c r="Q155" i="24"/>
  <c r="J445" i="24"/>
  <c r="X445" i="24"/>
  <c r="T449" i="8"/>
  <c r="AA449" i="8"/>
  <c r="K449" i="8"/>
  <c r="P449" i="8"/>
  <c r="X449" i="8"/>
  <c r="O449" i="8"/>
  <c r="J449" i="8"/>
  <c r="M449" i="8"/>
  <c r="AE449" i="8"/>
  <c r="AF449" i="8"/>
  <c r="AH449" i="8"/>
  <c r="W449" i="8"/>
  <c r="Z449" i="8"/>
  <c r="AC449" i="8"/>
  <c r="V449" i="8"/>
  <c r="AG391" i="8"/>
  <c r="V391" i="8"/>
  <c r="AA391" i="8"/>
  <c r="AF322" i="8"/>
  <c r="P322" i="8"/>
  <c r="Z322" i="8"/>
  <c r="J322" i="8"/>
  <c r="AC322" i="8"/>
  <c r="AA322" i="8"/>
  <c r="Y322" i="8"/>
  <c r="AB322" i="8"/>
  <c r="L322" i="8"/>
  <c r="V322" i="8"/>
  <c r="AE322" i="8"/>
  <c r="U322" i="8"/>
  <c r="S322" i="8"/>
  <c r="AD322" i="8"/>
  <c r="O322" i="8"/>
  <c r="AG322" i="8"/>
  <c r="X322" i="8"/>
  <c r="R322" i="8"/>
  <c r="M322" i="8"/>
  <c r="T322" i="8"/>
  <c r="N322" i="8"/>
  <c r="Q322" i="8"/>
  <c r="S263" i="8"/>
  <c r="AB263" i="8"/>
  <c r="L263" i="8"/>
  <c r="V263" i="8"/>
  <c r="T263" i="8"/>
  <c r="AD263" i="8"/>
  <c r="N263" i="8"/>
  <c r="T445" i="8"/>
  <c r="AA445" i="8"/>
  <c r="K445" i="8"/>
  <c r="P445" i="8"/>
  <c r="X445" i="8"/>
  <c r="O445" i="8"/>
  <c r="J445" i="8"/>
  <c r="M445" i="8"/>
  <c r="AG445" i="8"/>
  <c r="AE445" i="8"/>
  <c r="AF445" i="8"/>
  <c r="AH445" i="8"/>
  <c r="W445" i="8"/>
  <c r="Z445" i="8"/>
  <c r="AC445" i="8"/>
  <c r="L445" i="8"/>
  <c r="AD455" i="8"/>
  <c r="AA455" i="8"/>
  <c r="K455" i="8"/>
  <c r="P455" i="8"/>
  <c r="X455" i="8"/>
  <c r="O455" i="8"/>
  <c r="J455" i="8"/>
  <c r="M455" i="8"/>
  <c r="V455" i="8"/>
  <c r="AE455" i="8"/>
  <c r="AF455" i="8"/>
  <c r="AH455" i="8"/>
  <c r="W455" i="8"/>
  <c r="Z455" i="8"/>
  <c r="AC455" i="8"/>
  <c r="T372" i="8"/>
  <c r="AD372" i="8"/>
  <c r="AA372" i="8"/>
  <c r="K372" i="8"/>
  <c r="R372" i="8"/>
  <c r="U372" i="8"/>
  <c r="W372" i="8"/>
  <c r="AH372" i="8"/>
  <c r="M372" i="8"/>
  <c r="P372" i="8"/>
  <c r="O372" i="8"/>
  <c r="Z372" i="8"/>
  <c r="AC372" i="8"/>
  <c r="J372" i="8"/>
  <c r="AE372" i="8"/>
  <c r="X372" i="8"/>
  <c r="V372" i="8"/>
  <c r="M394" i="24"/>
  <c r="Q394" i="24"/>
  <c r="T471" i="8"/>
  <c r="AD471" i="8"/>
  <c r="AA471" i="8"/>
  <c r="K471" i="8"/>
  <c r="P471" i="8"/>
  <c r="X471" i="8"/>
  <c r="O471" i="8"/>
  <c r="J471" i="8"/>
  <c r="M471" i="8"/>
  <c r="V471" i="8"/>
  <c r="AE471" i="8"/>
  <c r="AF471" i="8"/>
  <c r="AH471" i="8"/>
  <c r="W471" i="8"/>
  <c r="Z471" i="8"/>
  <c r="AC471" i="8"/>
  <c r="AE431" i="8"/>
  <c r="O431" i="8"/>
  <c r="U431" i="8"/>
  <c r="AC431" i="8"/>
  <c r="AA431" i="8"/>
  <c r="K431" i="8"/>
  <c r="P431" i="8"/>
  <c r="X431" i="8"/>
  <c r="S431" i="8"/>
  <c r="AH431" i="8"/>
  <c r="L431" i="8"/>
  <c r="AF431" i="8"/>
  <c r="R431" i="8"/>
  <c r="Z431" i="8"/>
  <c r="M431" i="8"/>
  <c r="AG431" i="8"/>
  <c r="AD421" i="8"/>
  <c r="AA421" i="8"/>
  <c r="K421" i="8"/>
  <c r="P421" i="8"/>
  <c r="X421" i="8"/>
  <c r="W421" i="8"/>
  <c r="AF421" i="8"/>
  <c r="J421" i="8"/>
  <c r="R421" i="8"/>
  <c r="O421" i="8"/>
  <c r="AC421" i="8"/>
  <c r="AG421" i="8"/>
  <c r="Z421" i="8"/>
  <c r="M421" i="8"/>
  <c r="T421" i="8"/>
  <c r="AE421" i="8"/>
  <c r="U421" i="8"/>
  <c r="L421" i="8"/>
  <c r="Q393" i="24"/>
  <c r="M393" i="24"/>
  <c r="AG393" i="24"/>
  <c r="AC393" i="24"/>
  <c r="AD371" i="24"/>
  <c r="AH371" i="24"/>
  <c r="J371" i="24"/>
  <c r="Z371" i="24"/>
  <c r="R371" i="24"/>
  <c r="V371" i="24"/>
  <c r="N371" i="24"/>
  <c r="AD409" i="8"/>
  <c r="AA409" i="8"/>
  <c r="K409" i="8"/>
  <c r="P409" i="8"/>
  <c r="X409" i="8"/>
  <c r="W409" i="8"/>
  <c r="AF409" i="8"/>
  <c r="J409" i="8"/>
  <c r="R409" i="8"/>
  <c r="O409" i="8"/>
  <c r="AC409" i="8"/>
  <c r="AG409" i="8"/>
  <c r="Z409" i="8"/>
  <c r="M409" i="8"/>
  <c r="AE409" i="8"/>
  <c r="U409" i="8"/>
  <c r="L409" i="8"/>
  <c r="U224" i="24"/>
  <c r="AF224" i="24"/>
  <c r="W224" i="24"/>
  <c r="AD224" i="24"/>
  <c r="N224" i="24"/>
  <c r="Q224" i="24"/>
  <c r="AB224" i="24"/>
  <c r="S224" i="24"/>
  <c r="Z224" i="24"/>
  <c r="J224" i="24"/>
  <c r="Y224" i="24"/>
  <c r="AE224" i="24"/>
  <c r="O224" i="24"/>
  <c r="V224" i="24"/>
  <c r="AG224" i="24"/>
  <c r="L224" i="24"/>
  <c r="R224" i="24"/>
  <c r="K224" i="24"/>
  <c r="P224" i="24"/>
  <c r="T224" i="24"/>
  <c r="AA224" i="24"/>
  <c r="L445" i="24"/>
  <c r="O445" i="24"/>
  <c r="AE445" i="24"/>
  <c r="Y445" i="24"/>
  <c r="O440" i="24"/>
  <c r="AE440" i="24"/>
  <c r="Y440" i="24"/>
  <c r="M477" i="24"/>
  <c r="S477" i="24"/>
  <c r="AE477" i="24"/>
  <c r="V477" i="24"/>
  <c r="L477" i="24"/>
  <c r="AB477" i="24"/>
  <c r="L437" i="24"/>
  <c r="V437" i="24"/>
  <c r="S437" i="24"/>
  <c r="M437" i="24"/>
  <c r="AC437" i="24"/>
  <c r="U406" i="24"/>
  <c r="Y393" i="24"/>
  <c r="N383" i="24"/>
  <c r="AD383" i="24"/>
  <c r="S383" i="24"/>
  <c r="L383" i="24"/>
  <c r="AB383" i="24"/>
  <c r="J406" i="24"/>
  <c r="Z406" i="24"/>
  <c r="O406" i="24"/>
  <c r="AE406" i="24"/>
  <c r="X406" i="24"/>
  <c r="J394" i="24"/>
  <c r="Z394" i="24"/>
  <c r="O394" i="24"/>
  <c r="AE394" i="24"/>
  <c r="X394" i="24"/>
  <c r="V405" i="24"/>
  <c r="K405" i="24"/>
  <c r="AA405" i="24"/>
  <c r="T405" i="24"/>
  <c r="R393" i="24"/>
  <c r="AH393" i="24"/>
  <c r="W393" i="24"/>
  <c r="P393" i="24"/>
  <c r="AF393" i="24"/>
  <c r="N381" i="24"/>
  <c r="AD381" i="24"/>
  <c r="S381" i="24"/>
  <c r="L381" i="24"/>
  <c r="AB381" i="24"/>
  <c r="W348" i="24"/>
  <c r="P348" i="24"/>
  <c r="AF348" i="24"/>
  <c r="Y348" i="24"/>
  <c r="O328" i="24"/>
  <c r="AE328" i="24"/>
  <c r="X328" i="24"/>
  <c r="Q328" i="24"/>
  <c r="AG328" i="24"/>
  <c r="O371" i="24"/>
  <c r="AE371" i="24"/>
  <c r="X371" i="24"/>
  <c r="Q371" i="24"/>
  <c r="AG371" i="24"/>
  <c r="K372" i="24"/>
  <c r="AA372" i="24"/>
  <c r="T372" i="24"/>
  <c r="M372" i="24"/>
  <c r="AC372" i="24"/>
  <c r="AH348" i="24"/>
  <c r="S320" i="24"/>
  <c r="M320" i="24"/>
  <c r="AC320" i="24"/>
  <c r="R320" i="24"/>
  <c r="AH320" i="24"/>
  <c r="V301" i="24"/>
  <c r="K301" i="24"/>
  <c r="AA301" i="24"/>
  <c r="T301" i="24"/>
  <c r="M301" i="24"/>
  <c r="AC301" i="24"/>
  <c r="V293" i="24"/>
  <c r="K293" i="24"/>
  <c r="AA293" i="24"/>
  <c r="T293" i="24"/>
  <c r="M293" i="24"/>
  <c r="AC293" i="24"/>
  <c r="V285" i="24"/>
  <c r="K285" i="24"/>
  <c r="AA285" i="24"/>
  <c r="T285" i="24"/>
  <c r="M285" i="24"/>
  <c r="AC285" i="24"/>
  <c r="V277" i="24"/>
  <c r="K277" i="24"/>
  <c r="AA277" i="24"/>
  <c r="T277" i="24"/>
  <c r="M277" i="24"/>
  <c r="AC277" i="24"/>
  <c r="S225" i="24"/>
  <c r="L225" i="24"/>
  <c r="AB225" i="24"/>
  <c r="U225" i="24"/>
  <c r="J225" i="24"/>
  <c r="Z225" i="24"/>
  <c r="R157" i="24"/>
  <c r="R155" i="24"/>
  <c r="Z154" i="24"/>
  <c r="J154" i="24"/>
  <c r="AB157" i="24"/>
  <c r="L157" i="24"/>
  <c r="AB155" i="24"/>
  <c r="L155" i="24"/>
  <c r="T154" i="24"/>
  <c r="AA80" i="24"/>
  <c r="S144" i="24"/>
  <c r="L144" i="24"/>
  <c r="AB144" i="24"/>
  <c r="U144" i="24"/>
  <c r="J144" i="24"/>
  <c r="Z144" i="24"/>
  <c r="S136" i="24"/>
  <c r="L136" i="24"/>
  <c r="AB136" i="24"/>
  <c r="U136" i="24"/>
  <c r="J136" i="24"/>
  <c r="Z136" i="24"/>
  <c r="S128" i="24"/>
  <c r="L128" i="24"/>
  <c r="AB128" i="24"/>
  <c r="U128" i="24"/>
  <c r="J128" i="24"/>
  <c r="Z128" i="24"/>
  <c r="S120" i="24"/>
  <c r="L120" i="24"/>
  <c r="AB120" i="24"/>
  <c r="U120" i="24"/>
  <c r="J120" i="24"/>
  <c r="Z120" i="24"/>
  <c r="S112" i="24"/>
  <c r="L112" i="24"/>
  <c r="AB112" i="24"/>
  <c r="U112" i="24"/>
  <c r="J112" i="24"/>
  <c r="Z112" i="24"/>
  <c r="S104" i="24"/>
  <c r="L104" i="24"/>
  <c r="AB104" i="24"/>
  <c r="U104" i="24"/>
  <c r="J104" i="24"/>
  <c r="Z104" i="24"/>
  <c r="S96" i="24"/>
  <c r="L96" i="24"/>
  <c r="AB96" i="24"/>
  <c r="U96" i="24"/>
  <c r="J96" i="24"/>
  <c r="Z96" i="24"/>
  <c r="S88" i="24"/>
  <c r="L88" i="24"/>
  <c r="AB88" i="24"/>
  <c r="U88" i="24"/>
  <c r="J88" i="24"/>
  <c r="Z88" i="24"/>
  <c r="P80" i="24"/>
  <c r="AF80" i="24"/>
  <c r="Y80" i="24"/>
  <c r="N80" i="24"/>
  <c r="AD80" i="24"/>
  <c r="P74" i="24"/>
  <c r="AF74" i="24"/>
  <c r="Y74" i="24"/>
  <c r="N74" i="24"/>
  <c r="AD74" i="24"/>
  <c r="U43" i="24"/>
  <c r="J43" i="24"/>
  <c r="Z43" i="24"/>
  <c r="O43" i="24"/>
  <c r="AE43" i="24"/>
  <c r="X43" i="24"/>
  <c r="U35" i="24"/>
  <c r="J35" i="24"/>
  <c r="Z35" i="24"/>
  <c r="O35" i="24"/>
  <c r="AE35" i="24"/>
  <c r="X35" i="24"/>
  <c r="U27" i="24"/>
  <c r="J27" i="24"/>
  <c r="Z27" i="24"/>
  <c r="O27" i="24"/>
  <c r="AE27" i="24"/>
  <c r="X27" i="24"/>
  <c r="U19" i="24"/>
  <c r="J19" i="24"/>
  <c r="Z19" i="24"/>
  <c r="O19" i="24"/>
  <c r="AE19" i="24"/>
  <c r="X19" i="24"/>
  <c r="U11" i="24"/>
  <c r="J11" i="24"/>
  <c r="Z11" i="24"/>
  <c r="O11" i="24"/>
  <c r="AE11" i="24"/>
  <c r="X11" i="24"/>
  <c r="AB475" i="8"/>
  <c r="AB471" i="8"/>
  <c r="AB455" i="8"/>
  <c r="AB449" i="8"/>
  <c r="AB445" i="8"/>
  <c r="AB443" i="8"/>
  <c r="AB437" i="8"/>
  <c r="AB431" i="8"/>
  <c r="AB423" i="8"/>
  <c r="AB421" i="8"/>
  <c r="AB413" i="8"/>
  <c r="AB409" i="8"/>
  <c r="AB403" i="8"/>
  <c r="AB391" i="8"/>
  <c r="AB385" i="8"/>
  <c r="AB359" i="8"/>
  <c r="AB341" i="8"/>
  <c r="Q323" i="8"/>
  <c r="AG263" i="8"/>
  <c r="R248" i="8"/>
  <c r="V491" i="8"/>
  <c r="Z491" i="8"/>
  <c r="S491" i="8"/>
  <c r="M491" i="8"/>
  <c r="AC491" i="8"/>
  <c r="Y475" i="8"/>
  <c r="Y471" i="8"/>
  <c r="Y455" i="8"/>
  <c r="Y449" i="8"/>
  <c r="N445" i="8"/>
  <c r="N443" i="8"/>
  <c r="N437" i="8"/>
  <c r="N431" i="8"/>
  <c r="N423" i="8"/>
  <c r="N421" i="8"/>
  <c r="N413" i="8"/>
  <c r="N409" i="8"/>
  <c r="N403" i="8"/>
  <c r="Y392" i="8"/>
  <c r="Y384" i="8"/>
  <c r="Y372" i="8"/>
  <c r="Y356" i="8"/>
  <c r="Y346" i="8"/>
  <c r="Y338" i="8"/>
  <c r="Q312" i="8"/>
  <c r="AG304" i="8"/>
  <c r="Q296" i="8"/>
  <c r="V248" i="8"/>
  <c r="U392" i="8"/>
  <c r="R392" i="8"/>
  <c r="K392" i="8"/>
  <c r="AA392" i="8"/>
  <c r="X391" i="8"/>
  <c r="P391" i="8"/>
  <c r="K391" i="8"/>
  <c r="AE391" i="8"/>
  <c r="AH385" i="8"/>
  <c r="AF385" i="8"/>
  <c r="AE385" i="8"/>
  <c r="R304" i="8"/>
  <c r="L304" i="8"/>
  <c r="L248" i="8"/>
  <c r="AF248" i="8"/>
  <c r="L475" i="8"/>
  <c r="V445" i="8"/>
  <c r="V443" i="8"/>
  <c r="V437" i="8"/>
  <c r="AG418" i="8"/>
  <c r="V409" i="8"/>
  <c r="V403" i="8"/>
  <c r="L392" i="8"/>
  <c r="L385" i="8"/>
  <c r="AG372" i="8"/>
  <c r="V359" i="8"/>
  <c r="L346" i="8"/>
  <c r="Z323" i="8"/>
  <c r="AE312" i="8"/>
  <c r="W304" i="8"/>
  <c r="R263" i="8"/>
  <c r="X263" i="8"/>
  <c r="U248" i="8"/>
  <c r="P384" i="8"/>
  <c r="AH384" i="8"/>
  <c r="P356" i="8"/>
  <c r="AH356" i="8"/>
  <c r="P346" i="8"/>
  <c r="AH346" i="8"/>
  <c r="R475" i="8"/>
  <c r="U471" i="8"/>
  <c r="R455" i="8"/>
  <c r="U449" i="8"/>
  <c r="S445" i="8"/>
  <c r="J437" i="8"/>
  <c r="J431" i="8"/>
  <c r="S418" i="8"/>
  <c r="S409" i="8"/>
  <c r="S372" i="8"/>
  <c r="S341" i="8"/>
  <c r="V312" i="8"/>
  <c r="V296" i="8"/>
  <c r="AB277" i="8"/>
  <c r="Q405" i="24"/>
  <c r="T423" i="8"/>
  <c r="AD423" i="8"/>
  <c r="AA423" i="8"/>
  <c r="K423" i="8"/>
  <c r="P423" i="8"/>
  <c r="X423" i="8"/>
  <c r="W423" i="8"/>
  <c r="AF423" i="8"/>
  <c r="J423" i="8"/>
  <c r="R423" i="8"/>
  <c r="O423" i="8"/>
  <c r="AC423" i="8"/>
  <c r="L423" i="8"/>
  <c r="Z423" i="8"/>
  <c r="M423" i="8"/>
  <c r="AE423" i="8"/>
  <c r="U423" i="8"/>
  <c r="AG423" i="8"/>
  <c r="AE323" i="8"/>
  <c r="S323" i="8"/>
  <c r="O323" i="8"/>
  <c r="T323" i="8"/>
  <c r="AD323" i="8"/>
  <c r="N323" i="8"/>
  <c r="AB323" i="8"/>
  <c r="L323" i="8"/>
  <c r="V323" i="8"/>
  <c r="AB261" i="8"/>
  <c r="L261" i="8"/>
  <c r="O261" i="8"/>
  <c r="S261" i="8"/>
  <c r="AH261" i="8"/>
  <c r="M261" i="8"/>
  <c r="X261" i="8"/>
  <c r="AE261" i="8"/>
  <c r="J261" i="8"/>
  <c r="N261" i="8"/>
  <c r="AC261" i="8"/>
  <c r="AA261" i="8"/>
  <c r="Z261" i="8"/>
  <c r="AG261" i="8"/>
  <c r="Q261" i="8"/>
  <c r="AF261" i="8"/>
  <c r="U261" i="8"/>
  <c r="K261" i="8"/>
  <c r="V261" i="8"/>
  <c r="T261" i="8"/>
  <c r="AD261" i="8"/>
  <c r="W261" i="8"/>
  <c r="AA460" i="8"/>
  <c r="K460" i="8"/>
  <c r="R460" i="8"/>
  <c r="U460" i="8"/>
  <c r="O460" i="8"/>
  <c r="M460" i="8"/>
  <c r="J460" i="8"/>
  <c r="AG460" i="8"/>
  <c r="AE460" i="8"/>
  <c r="AH460" i="8"/>
  <c r="AF460" i="8"/>
  <c r="W460" i="8"/>
  <c r="AC460" i="8"/>
  <c r="Z460" i="8"/>
  <c r="L460" i="8"/>
  <c r="AF266" i="8"/>
  <c r="AH266" i="8"/>
  <c r="N266" i="8"/>
  <c r="AC266" i="8"/>
  <c r="K266" i="8"/>
  <c r="X266" i="8"/>
  <c r="AD266" i="8"/>
  <c r="J266" i="8"/>
  <c r="M266" i="8"/>
  <c r="Y266" i="8"/>
  <c r="T266" i="8"/>
  <c r="W266" i="8"/>
  <c r="Q266" i="8"/>
  <c r="P266" i="8"/>
  <c r="O266" i="8"/>
  <c r="Z266" i="8"/>
  <c r="R266" i="8"/>
  <c r="AG266" i="8"/>
  <c r="AB440" i="24"/>
  <c r="T445" i="24"/>
  <c r="S445" i="24"/>
  <c r="M445" i="24"/>
  <c r="AC445" i="24"/>
  <c r="S440" i="24"/>
  <c r="M440" i="24"/>
  <c r="AC440" i="24"/>
  <c r="AC477" i="24"/>
  <c r="AA477" i="24"/>
  <c r="J477" i="24"/>
  <c r="Z477" i="24"/>
  <c r="P477" i="24"/>
  <c r="T437" i="24"/>
  <c r="AD437" i="24"/>
  <c r="W437" i="24"/>
  <c r="Q437" i="24"/>
  <c r="AG437" i="24"/>
  <c r="Y405" i="24"/>
  <c r="R383" i="24"/>
  <c r="AH383" i="24"/>
  <c r="W383" i="24"/>
  <c r="P383" i="24"/>
  <c r="AF383" i="24"/>
  <c r="N406" i="24"/>
  <c r="AD406" i="24"/>
  <c r="S406" i="24"/>
  <c r="L406" i="24"/>
  <c r="N394" i="24"/>
  <c r="AD394" i="24"/>
  <c r="S394" i="24"/>
  <c r="L394" i="24"/>
  <c r="AB394" i="24"/>
  <c r="J405" i="24"/>
  <c r="Z405" i="24"/>
  <c r="O405" i="24"/>
  <c r="AE405" i="24"/>
  <c r="X405" i="24"/>
  <c r="V393" i="24"/>
  <c r="K393" i="24"/>
  <c r="AA393" i="24"/>
  <c r="T393" i="24"/>
  <c r="R381" i="24"/>
  <c r="AH381" i="24"/>
  <c r="W381" i="24"/>
  <c r="P381" i="24"/>
  <c r="AF381" i="24"/>
  <c r="K348" i="24"/>
  <c r="AA348" i="24"/>
  <c r="T348" i="24"/>
  <c r="M348" i="24"/>
  <c r="AC348" i="24"/>
  <c r="S328" i="24"/>
  <c r="L328" i="24"/>
  <c r="AB328" i="24"/>
  <c r="U328" i="24"/>
  <c r="S371" i="24"/>
  <c r="L371" i="24"/>
  <c r="AB371" i="24"/>
  <c r="U371" i="24"/>
  <c r="O372" i="24"/>
  <c r="AE372" i="24"/>
  <c r="X372" i="24"/>
  <c r="Q372" i="24"/>
  <c r="AG372" i="24"/>
  <c r="R348" i="24"/>
  <c r="AF320" i="24"/>
  <c r="W320" i="24"/>
  <c r="Q320" i="24"/>
  <c r="AG320" i="24"/>
  <c r="V320" i="24"/>
  <c r="J301" i="24"/>
  <c r="Z301" i="24"/>
  <c r="O301" i="24"/>
  <c r="AE301" i="24"/>
  <c r="X301" i="24"/>
  <c r="Q301" i="24"/>
  <c r="J293" i="24"/>
  <c r="Z293" i="24"/>
  <c r="O293" i="24"/>
  <c r="AE293" i="24"/>
  <c r="X293" i="24"/>
  <c r="Q293" i="24"/>
  <c r="J285" i="24"/>
  <c r="Z285" i="24"/>
  <c r="O285" i="24"/>
  <c r="AE285" i="24"/>
  <c r="X285" i="24"/>
  <c r="Q285" i="24"/>
  <c r="J277" i="24"/>
  <c r="Z277" i="24"/>
  <c r="O277" i="24"/>
  <c r="AE277" i="24"/>
  <c r="X277" i="24"/>
  <c r="Q277" i="24"/>
  <c r="W225" i="24"/>
  <c r="P225" i="24"/>
  <c r="AF225" i="24"/>
  <c r="Y225" i="24"/>
  <c r="N225" i="24"/>
  <c r="AD157" i="24"/>
  <c r="N157" i="24"/>
  <c r="AD155" i="24"/>
  <c r="N155" i="24"/>
  <c r="V154" i="24"/>
  <c r="X157" i="24"/>
  <c r="X155" i="24"/>
  <c r="AF154" i="24"/>
  <c r="P154" i="24"/>
  <c r="K80" i="24"/>
  <c r="W144" i="24"/>
  <c r="P144" i="24"/>
  <c r="AF144" i="24"/>
  <c r="Y144" i="24"/>
  <c r="N144" i="24"/>
  <c r="W136" i="24"/>
  <c r="P136" i="24"/>
  <c r="AF136" i="24"/>
  <c r="Y136" i="24"/>
  <c r="N136" i="24"/>
  <c r="W128" i="24"/>
  <c r="P128" i="24"/>
  <c r="AF128" i="24"/>
  <c r="Y128" i="24"/>
  <c r="N128" i="24"/>
  <c r="W120" i="24"/>
  <c r="P120" i="24"/>
  <c r="AF120" i="24"/>
  <c r="Y120" i="24"/>
  <c r="N120" i="24"/>
  <c r="W112" i="24"/>
  <c r="P112" i="24"/>
  <c r="AF112" i="24"/>
  <c r="Y112" i="24"/>
  <c r="N112" i="24"/>
  <c r="W104" i="24"/>
  <c r="P104" i="24"/>
  <c r="AF104" i="24"/>
  <c r="Y104" i="24"/>
  <c r="N104" i="24"/>
  <c r="W96" i="24"/>
  <c r="P96" i="24"/>
  <c r="AF96" i="24"/>
  <c r="Y96" i="24"/>
  <c r="N96" i="24"/>
  <c r="W88" i="24"/>
  <c r="P88" i="24"/>
  <c r="AF88" i="24"/>
  <c r="Y88" i="24"/>
  <c r="N88" i="24"/>
  <c r="T80" i="24"/>
  <c r="M80" i="24"/>
  <c r="AC80" i="24"/>
  <c r="R80" i="24"/>
  <c r="AH80" i="24"/>
  <c r="T74" i="24"/>
  <c r="M74" i="24"/>
  <c r="AC74" i="24"/>
  <c r="R74" i="24"/>
  <c r="AH74" i="24"/>
  <c r="Y43" i="24"/>
  <c r="N43" i="24"/>
  <c r="AD43" i="24"/>
  <c r="S43" i="24"/>
  <c r="L43" i="24"/>
  <c r="Y35" i="24"/>
  <c r="N35" i="24"/>
  <c r="AD35" i="24"/>
  <c r="S35" i="24"/>
  <c r="L35" i="24"/>
  <c r="Y27" i="24"/>
  <c r="N27" i="24"/>
  <c r="AD27" i="24"/>
  <c r="S27" i="24"/>
  <c r="L27" i="24"/>
  <c r="Y19" i="24"/>
  <c r="N19" i="24"/>
  <c r="AD19" i="24"/>
  <c r="S19" i="24"/>
  <c r="L19" i="24"/>
  <c r="Y11" i="24"/>
  <c r="N11" i="24"/>
  <c r="AD11" i="24"/>
  <c r="S11" i="24"/>
  <c r="L11" i="24"/>
  <c r="Q475" i="8"/>
  <c r="Q471" i="8"/>
  <c r="Q455" i="8"/>
  <c r="Q449" i="8"/>
  <c r="Q445" i="8"/>
  <c r="Q443" i="8"/>
  <c r="Q437" i="8"/>
  <c r="Q431" i="8"/>
  <c r="Q423" i="8"/>
  <c r="Q421" i="8"/>
  <c r="Q413" i="8"/>
  <c r="Q409" i="8"/>
  <c r="Q403" i="8"/>
  <c r="Q391" i="8"/>
  <c r="Q385" i="8"/>
  <c r="Q359" i="8"/>
  <c r="Q341" i="8"/>
  <c r="AA312" i="8"/>
  <c r="AA304" i="8"/>
  <c r="AA296" i="8"/>
  <c r="Y263" i="8"/>
  <c r="AH248" i="8"/>
  <c r="M248" i="8"/>
  <c r="AD491" i="8"/>
  <c r="AH491" i="8"/>
  <c r="W491" i="8"/>
  <c r="Q491" i="8"/>
  <c r="AG491" i="8"/>
  <c r="N475" i="8"/>
  <c r="N471" i="8"/>
  <c r="N455" i="8"/>
  <c r="N449" i="8"/>
  <c r="Y436" i="8"/>
  <c r="Y418" i="8"/>
  <c r="N392" i="8"/>
  <c r="N384" i="8"/>
  <c r="N372" i="8"/>
  <c r="N356" i="8"/>
  <c r="N346" i="8"/>
  <c r="N338" i="8"/>
  <c r="Y304" i="8"/>
  <c r="AE263" i="8"/>
  <c r="Q248" i="8"/>
  <c r="Z392" i="8"/>
  <c r="X392" i="8"/>
  <c r="O392" i="8"/>
  <c r="AE392" i="8"/>
  <c r="AC391" i="8"/>
  <c r="U391" i="8"/>
  <c r="O391" i="8"/>
  <c r="M385" i="8"/>
  <c r="J385" i="8"/>
  <c r="O385" i="8"/>
  <c r="V304" i="8"/>
  <c r="T304" i="8"/>
  <c r="P248" i="8"/>
  <c r="P491" i="8"/>
  <c r="AG455" i="8"/>
  <c r="AG436" i="8"/>
  <c r="V423" i="8"/>
  <c r="V421" i="8"/>
  <c r="L418" i="8"/>
  <c r="L391" i="8"/>
  <c r="V384" i="8"/>
  <c r="L372" i="8"/>
  <c r="AH323" i="8"/>
  <c r="O312" i="8"/>
  <c r="Z263" i="8"/>
  <c r="AF263" i="8"/>
  <c r="J248" i="8"/>
  <c r="Z384" i="8"/>
  <c r="O384" i="8"/>
  <c r="Z356" i="8"/>
  <c r="O356" i="8"/>
  <c r="Z346" i="8"/>
  <c r="O346" i="8"/>
  <c r="U475" i="8"/>
  <c r="S471" i="8"/>
  <c r="P460" i="8"/>
  <c r="U455" i="8"/>
  <c r="S449" i="8"/>
  <c r="R443" i="8"/>
  <c r="W437" i="8"/>
  <c r="W431" i="8"/>
  <c r="AH421" i="8"/>
  <c r="AH413" i="8"/>
  <c r="AH403" i="8"/>
  <c r="AH359" i="8"/>
  <c r="AF338" i="8"/>
  <c r="AB312" i="8"/>
  <c r="AB296" i="8"/>
  <c r="K322" i="8"/>
  <c r="X229" i="8"/>
  <c r="AH224" i="24"/>
  <c r="N500" i="24"/>
  <c r="Y500" i="24"/>
  <c r="X501" i="8"/>
  <c r="U501" i="8"/>
  <c r="AA501" i="8"/>
  <c r="K501" i="8"/>
  <c r="AH501" i="8"/>
  <c r="Z231" i="8"/>
  <c r="Q231" i="8"/>
  <c r="AD231" i="8"/>
  <c r="R375" i="24"/>
  <c r="AC375" i="24"/>
  <c r="Q375" i="24"/>
  <c r="U375" i="24"/>
  <c r="K375" i="24"/>
  <c r="W375" i="24"/>
  <c r="V375" i="24"/>
  <c r="AE375" i="24"/>
  <c r="O375" i="24"/>
  <c r="P311" i="24"/>
  <c r="AB311" i="24"/>
  <c r="U311" i="24"/>
  <c r="AE68" i="24"/>
  <c r="O68" i="24"/>
  <c r="AA68" i="24"/>
  <c r="U417" i="24"/>
  <c r="AC417" i="24"/>
  <c r="W504" i="24"/>
  <c r="U376" i="24"/>
  <c r="T380" i="8"/>
  <c r="AG371" i="8"/>
  <c r="AD457" i="8"/>
  <c r="AD360" i="8"/>
  <c r="T412" i="8"/>
  <c r="Z494" i="8"/>
  <c r="T386" i="8"/>
  <c r="AC160" i="24"/>
  <c r="S160" i="24"/>
  <c r="P265" i="8"/>
  <c r="V265" i="8"/>
  <c r="M265" i="8"/>
  <c r="AG265" i="8"/>
  <c r="O76" i="8"/>
  <c r="AD76" i="8"/>
  <c r="J76" i="8"/>
  <c r="AC76" i="8"/>
  <c r="O68" i="8"/>
  <c r="R68" i="8"/>
  <c r="T68" i="8"/>
  <c r="U68" i="8"/>
  <c r="S60" i="8"/>
  <c r="L60" i="8"/>
  <c r="N60" i="8"/>
  <c r="Y60" i="8"/>
  <c r="P60" i="8"/>
  <c r="S52" i="8"/>
  <c r="AH52" i="8"/>
  <c r="J52" i="8"/>
  <c r="AC52" i="8"/>
  <c r="L52" i="8"/>
  <c r="O42" i="8"/>
  <c r="Z42" i="8"/>
  <c r="X42" i="8"/>
  <c r="U42" i="8"/>
  <c r="X443" i="24"/>
  <c r="V443" i="24"/>
  <c r="Z340" i="24"/>
  <c r="J340" i="24"/>
  <c r="AE373" i="24"/>
  <c r="S373" i="24"/>
  <c r="K373" i="24"/>
  <c r="AC158" i="24"/>
  <c r="O158" i="24"/>
  <c r="T235" i="8"/>
  <c r="J235" i="8"/>
  <c r="AH235" i="8"/>
  <c r="K235" i="8"/>
  <c r="AB309" i="8"/>
  <c r="AH309" i="8"/>
  <c r="N309" i="8"/>
  <c r="S309" i="8"/>
  <c r="Y309" i="8"/>
  <c r="AC424" i="24"/>
  <c r="M424" i="24"/>
  <c r="T420" i="8"/>
  <c r="AD420" i="8"/>
  <c r="AG409" i="24"/>
  <c r="M409" i="24"/>
  <c r="R334" i="24"/>
  <c r="V334" i="24"/>
  <c r="AB307" i="24"/>
  <c r="M307" i="24"/>
  <c r="L271" i="24"/>
  <c r="X271" i="24"/>
  <c r="AE265" i="8"/>
  <c r="J265" i="8"/>
  <c r="L265" i="8"/>
  <c r="T443" i="24"/>
  <c r="AG498" i="24"/>
  <c r="V340" i="24"/>
  <c r="AH373" i="24"/>
  <c r="AD375" i="24"/>
  <c r="AA373" i="24"/>
  <c r="W373" i="24"/>
  <c r="AH160" i="24"/>
  <c r="AE73" i="24"/>
  <c r="J333" i="24"/>
  <c r="AC311" i="24"/>
  <c r="M168" i="24"/>
  <c r="Q69" i="24"/>
  <c r="S48" i="8"/>
  <c r="AA48" i="8"/>
  <c r="M48" i="8"/>
  <c r="AC275" i="8"/>
  <c r="P251" i="8"/>
  <c r="J251" i="8"/>
  <c r="R251" i="8"/>
  <c r="AE74" i="8"/>
  <c r="O74" i="8"/>
  <c r="AH74" i="8"/>
  <c r="R74" i="8"/>
  <c r="T74" i="8"/>
  <c r="Y74" i="8"/>
  <c r="AB74" i="8"/>
  <c r="AE66" i="8"/>
  <c r="O66" i="8"/>
  <c r="L66" i="8"/>
  <c r="V66" i="8"/>
  <c r="AF66" i="8"/>
  <c r="AC66" i="8"/>
  <c r="M66" i="8"/>
  <c r="S58" i="8"/>
  <c r="X58" i="8"/>
  <c r="Z58" i="8"/>
  <c r="J58" i="8"/>
  <c r="AC58" i="8"/>
  <c r="M58" i="8"/>
  <c r="S50" i="8"/>
  <c r="X50" i="8"/>
  <c r="Z50" i="8"/>
  <c r="J50" i="8"/>
  <c r="AC50" i="8"/>
  <c r="M50" i="8"/>
  <c r="AA38" i="8"/>
  <c r="AD38" i="8"/>
  <c r="J38" i="8"/>
  <c r="Q38" i="8"/>
  <c r="W295" i="8"/>
  <c r="O295" i="8"/>
  <c r="AD440" i="8"/>
  <c r="V333" i="24"/>
  <c r="U69" i="24"/>
  <c r="M69" i="24"/>
  <c r="AC40" i="8"/>
  <c r="M40" i="8"/>
  <c r="K275" i="8"/>
  <c r="AH375" i="24"/>
  <c r="M375" i="24"/>
  <c r="J375" i="24"/>
  <c r="Z375" i="24"/>
  <c r="W68" i="24"/>
  <c r="AF68" i="24"/>
  <c r="Q68" i="24"/>
  <c r="AB281" i="8"/>
  <c r="P281" i="8"/>
  <c r="AG281" i="8"/>
  <c r="AA80" i="8"/>
  <c r="AE80" i="8"/>
  <c r="T80" i="8"/>
  <c r="R80" i="8"/>
  <c r="L80" i="8"/>
  <c r="M80" i="8"/>
  <c r="S72" i="8"/>
  <c r="O72" i="8"/>
  <c r="AD72" i="8"/>
  <c r="J72" i="8"/>
  <c r="Y72" i="8"/>
  <c r="AA64" i="8"/>
  <c r="O64" i="8"/>
  <c r="Z64" i="8"/>
  <c r="AF64" i="8"/>
  <c r="U64" i="8"/>
  <c r="S56" i="8"/>
  <c r="W56" i="8"/>
  <c r="AD56" i="8"/>
  <c r="J56" i="8"/>
  <c r="AC56" i="8"/>
  <c r="T56" i="8"/>
  <c r="S46" i="8"/>
  <c r="AA46" i="8"/>
  <c r="AH46" i="8"/>
  <c r="AG46" i="8"/>
  <c r="AB293" i="8"/>
  <c r="Z293" i="8"/>
  <c r="AA293" i="8"/>
  <c r="Q293" i="8"/>
  <c r="AD374" i="24"/>
  <c r="J374" i="24"/>
  <c r="R346" i="24"/>
  <c r="Z346" i="24"/>
  <c r="Q153" i="24"/>
  <c r="Y153" i="24"/>
  <c r="AC420" i="24"/>
  <c r="M420" i="24"/>
  <c r="AD378" i="24"/>
  <c r="AH378" i="24"/>
  <c r="AH339" i="24"/>
  <c r="V339" i="24"/>
  <c r="S258" i="8"/>
  <c r="Y258" i="8"/>
  <c r="AD368" i="8"/>
  <c r="T368" i="8"/>
  <c r="Q475" i="24"/>
  <c r="Y475" i="24"/>
  <c r="Z368" i="24"/>
  <c r="V368" i="24"/>
  <c r="S275" i="8"/>
  <c r="M410" i="24"/>
  <c r="Y410" i="24"/>
  <c r="P501" i="24"/>
  <c r="V501" i="24"/>
  <c r="AD438" i="8"/>
  <c r="T438" i="8"/>
  <c r="M413" i="24"/>
  <c r="AC413" i="24"/>
  <c r="AG413" i="24"/>
  <c r="M322" i="24"/>
  <c r="P322" i="24"/>
  <c r="S322" i="24"/>
  <c r="R322" i="24"/>
  <c r="V322" i="24"/>
  <c r="J321" i="24"/>
  <c r="AB321" i="24"/>
  <c r="AC276" i="8"/>
  <c r="AD351" i="8"/>
  <c r="L484" i="8"/>
  <c r="AE432" i="24"/>
  <c r="Z432" i="24"/>
  <c r="J432" i="24"/>
  <c r="AC432" i="24"/>
  <c r="N432" i="24"/>
  <c r="AB432" i="24"/>
  <c r="X432" i="24"/>
  <c r="Q432" i="24"/>
  <c r="P432" i="24"/>
  <c r="AG389" i="24"/>
  <c r="AC389" i="24"/>
  <c r="AD301" i="8"/>
  <c r="S301" i="8"/>
  <c r="AB301" i="8"/>
  <c r="J301" i="8"/>
  <c r="AE301" i="8"/>
  <c r="P301" i="8"/>
  <c r="M301" i="8"/>
  <c r="AE142" i="8"/>
  <c r="W142" i="8"/>
  <c r="T142" i="8"/>
  <c r="V142" i="8"/>
  <c r="S142" i="8"/>
  <c r="AH142" i="8"/>
  <c r="AE134" i="8"/>
  <c r="K134" i="8"/>
  <c r="V134" i="8"/>
  <c r="X134" i="8"/>
  <c r="Q134" i="8"/>
  <c r="W134" i="8"/>
  <c r="AH134" i="8"/>
  <c r="J134" i="8"/>
  <c r="AC134" i="8"/>
  <c r="AB134" i="8"/>
  <c r="S134" i="8"/>
  <c r="Z134" i="8"/>
  <c r="AF134" i="8"/>
  <c r="Y134" i="8"/>
  <c r="W126" i="8"/>
  <c r="O126" i="8"/>
  <c r="AD126" i="8"/>
  <c r="AF126" i="8"/>
  <c r="Y126" i="8"/>
  <c r="AA126" i="8"/>
  <c r="T126" i="8"/>
  <c r="R126" i="8"/>
  <c r="P126" i="8"/>
  <c r="M126" i="8"/>
  <c r="S126" i="8"/>
  <c r="AH126" i="8"/>
  <c r="N126" i="8"/>
  <c r="AC126" i="8"/>
  <c r="L126" i="8"/>
  <c r="AE118" i="8"/>
  <c r="S118" i="8"/>
  <c r="Z118" i="8"/>
  <c r="AB118" i="8"/>
  <c r="Y118" i="8"/>
  <c r="AA118" i="8"/>
  <c r="X118" i="8"/>
  <c r="R118" i="8"/>
  <c r="AG118" i="8"/>
  <c r="M118" i="8"/>
  <c r="W118" i="8"/>
  <c r="AH118" i="8"/>
  <c r="J118" i="8"/>
  <c r="AC118" i="8"/>
  <c r="AF118" i="8"/>
  <c r="W110" i="8"/>
  <c r="S110" i="8"/>
  <c r="AH110" i="8"/>
  <c r="N110" i="8"/>
  <c r="Y110" i="8"/>
  <c r="L110" i="8"/>
  <c r="AE110" i="8"/>
  <c r="K110" i="8"/>
  <c r="V110" i="8"/>
  <c r="P110" i="8"/>
  <c r="Q110" i="8"/>
  <c r="AA110" i="8"/>
  <c r="T110" i="8"/>
  <c r="R110" i="8"/>
  <c r="AG110" i="8"/>
  <c r="X110" i="8"/>
  <c r="W102" i="8"/>
  <c r="AE102" i="8"/>
  <c r="K102" i="8"/>
  <c r="Z102" i="8"/>
  <c r="AB102" i="8"/>
  <c r="Y102" i="8"/>
  <c r="S102" i="8"/>
  <c r="P102" i="8"/>
  <c r="R102" i="8"/>
  <c r="AG102" i="8"/>
  <c r="M102" i="8"/>
  <c r="O102" i="8"/>
  <c r="AH102" i="8"/>
  <c r="J102" i="8"/>
  <c r="AC102" i="8"/>
  <c r="W94" i="8"/>
  <c r="S94" i="8"/>
  <c r="P94" i="8"/>
  <c r="R94" i="8"/>
  <c r="AC94" i="8"/>
  <c r="L94" i="8"/>
  <c r="AE94" i="8"/>
  <c r="K94" i="8"/>
  <c r="Z94" i="8"/>
  <c r="AB94" i="8"/>
  <c r="U94" i="8"/>
  <c r="AA94" i="8"/>
  <c r="X94" i="8"/>
  <c r="V94" i="8"/>
  <c r="T94" i="8"/>
  <c r="M94" i="8"/>
  <c r="W86" i="8"/>
  <c r="AE86" i="8"/>
  <c r="K86" i="8"/>
  <c r="Z86" i="8"/>
  <c r="T86" i="8"/>
  <c r="Q86" i="8"/>
  <c r="S86" i="8"/>
  <c r="L86" i="8"/>
  <c r="R86" i="8"/>
  <c r="Y86" i="8"/>
  <c r="P86" i="8"/>
  <c r="O86" i="8"/>
  <c r="AH86" i="8"/>
  <c r="J86" i="8"/>
  <c r="U86" i="8"/>
  <c r="W78" i="8"/>
  <c r="S78" i="8"/>
  <c r="AD78" i="8"/>
  <c r="J78" i="8"/>
  <c r="Y78" i="8"/>
  <c r="P78" i="8"/>
  <c r="AE78" i="8"/>
  <c r="K78" i="8"/>
  <c r="R78" i="8"/>
  <c r="L78" i="8"/>
  <c r="Q78" i="8"/>
  <c r="AA78" i="8"/>
  <c r="AH78" i="8"/>
  <c r="N78" i="8"/>
  <c r="AG78" i="8"/>
  <c r="AB78" i="8"/>
  <c r="W70" i="8"/>
  <c r="AE70" i="8"/>
  <c r="K70" i="8"/>
  <c r="V70" i="8"/>
  <c r="L70" i="8"/>
  <c r="Q70" i="8"/>
  <c r="S70" i="8"/>
  <c r="AH70" i="8"/>
  <c r="N70" i="8"/>
  <c r="Y70" i="8"/>
  <c r="P70" i="8"/>
  <c r="O70" i="8"/>
  <c r="AD70" i="8"/>
  <c r="T70" i="8"/>
  <c r="U70" i="8"/>
  <c r="X62" i="8"/>
  <c r="AC62" i="8"/>
  <c r="R62" i="8"/>
  <c r="P62" i="8"/>
  <c r="AA62" i="8"/>
  <c r="U54" i="8"/>
  <c r="J54" i="8"/>
  <c r="AH54" i="8"/>
  <c r="O54" i="8"/>
  <c r="Y44" i="8"/>
  <c r="J44" i="8"/>
  <c r="AD44" i="8"/>
  <c r="AA44" i="8"/>
  <c r="R378" i="24"/>
  <c r="Q378" i="24"/>
  <c r="J368" i="24"/>
  <c r="Z324" i="24"/>
  <c r="AC410" i="24"/>
  <c r="Q161" i="24"/>
  <c r="J339" i="24"/>
  <c r="V344" i="24"/>
  <c r="T491" i="8"/>
  <c r="AD338" i="8"/>
  <c r="Y256" i="8"/>
  <c r="T430" i="8"/>
  <c r="N246" i="8"/>
  <c r="AD450" i="8"/>
  <c r="T416" i="8"/>
  <c r="AG380" i="8"/>
  <c r="T470" i="8"/>
  <c r="Q384" i="24"/>
  <c r="U378" i="24"/>
  <c r="AG385" i="8"/>
  <c r="X224" i="24"/>
  <c r="M62" i="8"/>
  <c r="AG62" i="8"/>
  <c r="V62" i="8"/>
  <c r="K62" i="8"/>
  <c r="AE62" i="8"/>
  <c r="T54" i="8"/>
  <c r="Y54" i="8"/>
  <c r="R54" i="8"/>
  <c r="L54" i="8"/>
  <c r="S54" i="8"/>
  <c r="AF44" i="8"/>
  <c r="AC44" i="8"/>
  <c r="N44" i="8"/>
  <c r="AB44" i="8"/>
  <c r="Z378" i="24"/>
  <c r="Q410" i="24"/>
  <c r="AA161" i="24"/>
  <c r="Z339" i="24"/>
  <c r="AD339" i="24"/>
  <c r="U161" i="24"/>
  <c r="AD258" i="8"/>
  <c r="AD375" i="8"/>
  <c r="S256" i="8"/>
  <c r="AD383" i="8"/>
  <c r="S246" i="8"/>
  <c r="M320" i="8"/>
  <c r="AC378" i="24"/>
  <c r="L62" i="8"/>
  <c r="U62" i="8"/>
  <c r="N62" i="8"/>
  <c r="AH62" i="8"/>
  <c r="S62" i="8"/>
  <c r="Q54" i="8"/>
  <c r="P54" i="8"/>
  <c r="Z54" i="8"/>
  <c r="K54" i="8"/>
  <c r="AE54" i="8"/>
  <c r="Q44" i="8"/>
  <c r="X44" i="8"/>
  <c r="Z44" i="8"/>
  <c r="J378" i="24"/>
  <c r="U420" i="24"/>
  <c r="AG410" i="24"/>
  <c r="R339" i="24"/>
  <c r="T354" i="8"/>
  <c r="T337" i="8"/>
  <c r="AD256" i="8"/>
  <c r="AE246" i="8"/>
  <c r="T473" i="8"/>
  <c r="T409" i="8"/>
  <c r="L491" i="8"/>
  <c r="T472" i="8"/>
  <c r="O76" i="24"/>
  <c r="G32" i="28"/>
  <c r="G257" i="28"/>
  <c r="H108" i="28"/>
  <c r="G5" i="28"/>
  <c r="H32" i="28"/>
  <c r="H111" i="28"/>
  <c r="K257" i="28"/>
  <c r="H207" i="28"/>
  <c r="H219" i="28"/>
  <c r="K7" i="28"/>
  <c r="G207" i="28"/>
  <c r="G219" i="28"/>
  <c r="G111" i="28"/>
  <c r="G83" i="28"/>
  <c r="G7" i="28"/>
  <c r="G108" i="28"/>
  <c r="K83" i="28"/>
  <c r="K5" i="28"/>
  <c r="H103" i="28"/>
  <c r="K350" i="28"/>
  <c r="V4" i="23"/>
  <c r="G161" i="28"/>
  <c r="H191" i="28"/>
  <c r="G67" i="28"/>
  <c r="K362" i="28"/>
  <c r="G143" i="28"/>
  <c r="H137" i="28"/>
  <c r="H264" i="28"/>
  <c r="G104" i="28"/>
  <c r="G213" i="28"/>
  <c r="G191" i="28"/>
  <c r="K143" i="28"/>
  <c r="K67" i="28"/>
  <c r="K161" i="28"/>
  <c r="K309" i="28"/>
  <c r="G264" i="28"/>
  <c r="H104" i="28"/>
  <c r="K213" i="28"/>
  <c r="G309" i="28"/>
  <c r="H149" i="28"/>
  <c r="K87" i="28"/>
  <c r="G144" i="28"/>
  <c r="H362" i="28"/>
  <c r="H350" i="28"/>
  <c r="H196" i="28"/>
  <c r="H144" i="28"/>
  <c r="G267" i="28"/>
  <c r="G196" i="28"/>
  <c r="G103" i="28"/>
  <c r="G137" i="28"/>
  <c r="H286" i="28"/>
  <c r="G288" i="28"/>
  <c r="K288" i="28"/>
  <c r="G173" i="28"/>
  <c r="K173" i="28"/>
  <c r="G149" i="28"/>
  <c r="K39" i="28"/>
  <c r="K19" i="28"/>
  <c r="K267" i="28"/>
  <c r="G87" i="28"/>
  <c r="G39" i="28"/>
  <c r="G19" i="28"/>
  <c r="K286" i="28"/>
  <c r="Y164" i="24"/>
  <c r="U164" i="24"/>
  <c r="AE164" i="24"/>
  <c r="O164" i="24"/>
  <c r="W164" i="24"/>
  <c r="Q164" i="24"/>
  <c r="AF502" i="24"/>
  <c r="R502" i="24"/>
  <c r="R492" i="8"/>
  <c r="J492" i="8"/>
  <c r="AB492" i="8"/>
  <c r="V492" i="8"/>
  <c r="AH492" i="8"/>
  <c r="X301" i="8"/>
  <c r="AH301" i="8"/>
  <c r="R301" i="8"/>
  <c r="U301" i="8"/>
  <c r="K301" i="8"/>
  <c r="Q301" i="8"/>
  <c r="M271" i="8"/>
  <c r="AC271" i="8"/>
  <c r="L230" i="8"/>
  <c r="T230" i="8"/>
  <c r="AB230" i="8"/>
  <c r="AE44" i="8"/>
  <c r="O44" i="8"/>
  <c r="AH44" i="8"/>
  <c r="V500" i="8"/>
  <c r="N500" i="8"/>
  <c r="AB500" i="8"/>
  <c r="P500" i="8"/>
  <c r="J500" i="8"/>
  <c r="T293" i="8"/>
  <c r="AD293" i="8"/>
  <c r="N293" i="8"/>
  <c r="M293" i="8"/>
  <c r="O293" i="8"/>
  <c r="AE293" i="8"/>
  <c r="M312" i="8"/>
  <c r="U312" i="8"/>
  <c r="Y163" i="24"/>
  <c r="AH163" i="24"/>
  <c r="AG163" i="24"/>
  <c r="U163" i="24"/>
  <c r="S163" i="24"/>
  <c r="M163" i="24"/>
  <c r="Q163" i="24"/>
  <c r="AA153" i="24"/>
  <c r="AE153" i="24"/>
  <c r="M153" i="24"/>
  <c r="S153" i="24"/>
  <c r="O153" i="24"/>
  <c r="U153" i="24"/>
  <c r="O74" i="24"/>
  <c r="W74" i="24"/>
  <c r="AD434" i="8"/>
  <c r="T434" i="8"/>
  <c r="T400" i="8"/>
  <c r="AD400" i="8"/>
  <c r="AD363" i="8"/>
  <c r="T363" i="8"/>
  <c r="AB235" i="8"/>
  <c r="L235" i="8"/>
  <c r="O235" i="8"/>
  <c r="S235" i="8"/>
  <c r="AC235" i="8"/>
  <c r="AG235" i="8"/>
  <c r="AD461" i="8"/>
  <c r="T461" i="8"/>
  <c r="M311" i="8"/>
  <c r="U311" i="8"/>
  <c r="U272" i="8"/>
  <c r="AE272" i="8"/>
  <c r="AG350" i="8"/>
  <c r="AD350" i="8"/>
  <c r="K304" i="24"/>
  <c r="AA304" i="24"/>
  <c r="AG304" i="24"/>
  <c r="AB304" i="24"/>
  <c r="S304" i="24"/>
  <c r="P304" i="24"/>
  <c r="W304" i="24"/>
  <c r="L304" i="24"/>
  <c r="L447" i="24"/>
  <c r="V447" i="24"/>
  <c r="AD447" i="24"/>
  <c r="J447" i="24"/>
  <c r="Y415" i="24"/>
  <c r="U415" i="24"/>
  <c r="Q415" i="24"/>
  <c r="AC415" i="24"/>
  <c r="N379" i="24"/>
  <c r="Z379" i="24"/>
  <c r="U379" i="24"/>
  <c r="M379" i="24"/>
  <c r="J379" i="24"/>
  <c r="Q379" i="24"/>
  <c r="V379" i="24"/>
  <c r="P321" i="24"/>
  <c r="Z321" i="24"/>
  <c r="T321" i="24"/>
  <c r="X321" i="24"/>
  <c r="Q321" i="24"/>
  <c r="L321" i="24"/>
  <c r="V321" i="24"/>
  <c r="AD321" i="24"/>
  <c r="AH321" i="24"/>
  <c r="M321" i="24"/>
  <c r="U321" i="24"/>
  <c r="AA279" i="8"/>
  <c r="S279" i="8"/>
  <c r="K279" i="8"/>
  <c r="U279" i="8"/>
  <c r="M279" i="8"/>
  <c r="AC279" i="8"/>
  <c r="O301" i="8"/>
  <c r="W301" i="8"/>
  <c r="AC301" i="8"/>
  <c r="Z301" i="8"/>
  <c r="T301" i="8"/>
  <c r="W502" i="24"/>
  <c r="Z372" i="24"/>
  <c r="U383" i="24"/>
  <c r="AA164" i="24"/>
  <c r="AC163" i="24"/>
  <c r="AA163" i="24"/>
  <c r="W153" i="24"/>
  <c r="AE74" i="24"/>
  <c r="X493" i="8"/>
  <c r="T352" i="8"/>
  <c r="AD445" i="8"/>
  <c r="AD458" i="8"/>
  <c r="AC312" i="8"/>
  <c r="T455" i="8"/>
  <c r="K164" i="24"/>
  <c r="S271" i="8"/>
  <c r="AC504" i="24"/>
  <c r="O504" i="24"/>
  <c r="X504" i="24"/>
  <c r="AG401" i="24"/>
  <c r="Q401" i="24"/>
  <c r="AC401" i="24"/>
  <c r="AG376" i="24"/>
  <c r="J376" i="24"/>
  <c r="V376" i="24"/>
  <c r="M376" i="24"/>
  <c r="Z376" i="24"/>
  <c r="AC376" i="24"/>
  <c r="U316" i="24"/>
  <c r="P316" i="24"/>
  <c r="M315" i="24"/>
  <c r="AC315" i="24"/>
  <c r="T474" i="8"/>
  <c r="AD474" i="8"/>
  <c r="AD355" i="8"/>
  <c r="AG355" i="8"/>
  <c r="T355" i="8"/>
  <c r="AE324" i="8"/>
  <c r="AC324" i="8"/>
  <c r="M324" i="8"/>
  <c r="T251" i="8"/>
  <c r="Z251" i="8"/>
  <c r="AD251" i="8"/>
  <c r="AH251" i="8"/>
  <c r="M251" i="8"/>
  <c r="AA251" i="8"/>
  <c r="AB38" i="8"/>
  <c r="W38" i="8"/>
  <c r="AH38" i="8"/>
  <c r="R38" i="8"/>
  <c r="AC38" i="8"/>
  <c r="M38" i="8"/>
  <c r="AF489" i="8"/>
  <c r="P489" i="8"/>
  <c r="M159" i="24"/>
  <c r="Q159" i="24"/>
  <c r="Q407" i="24"/>
  <c r="U407" i="24"/>
  <c r="Y407" i="24"/>
  <c r="V377" i="24"/>
  <c r="N377" i="24"/>
  <c r="AH377" i="24"/>
  <c r="AF304" i="24"/>
  <c r="T403" i="8"/>
  <c r="AD403" i="8"/>
  <c r="T341" i="8"/>
  <c r="AD341" i="8"/>
  <c r="AC323" i="8"/>
  <c r="U323" i="8"/>
  <c r="AA323" i="8"/>
  <c r="M323" i="8"/>
  <c r="M296" i="8"/>
  <c r="AC296" i="8"/>
  <c r="N248" i="8"/>
  <c r="S248" i="8"/>
  <c r="Y248" i="8"/>
  <c r="T392" i="8"/>
  <c r="AG392" i="8"/>
  <c r="AE315" i="8"/>
  <c r="AA315" i="8"/>
  <c r="M315" i="8"/>
  <c r="K315" i="8"/>
  <c r="AE287" i="8"/>
  <c r="AC287" i="8"/>
  <c r="U287" i="8"/>
  <c r="M287" i="8"/>
  <c r="AA287" i="8"/>
  <c r="P134" i="8"/>
  <c r="U134" i="8"/>
  <c r="L134" i="8"/>
  <c r="N134" i="8"/>
  <c r="AD134" i="8"/>
  <c r="O134" i="8"/>
  <c r="Q126" i="8"/>
  <c r="AG126" i="8"/>
  <c r="J126" i="8"/>
  <c r="Z126" i="8"/>
  <c r="AB126" i="8"/>
  <c r="P118" i="8"/>
  <c r="U118" i="8"/>
  <c r="L118" i="8"/>
  <c r="N118" i="8"/>
  <c r="AD118" i="8"/>
  <c r="O118" i="8"/>
  <c r="M110" i="8"/>
  <c r="AC110" i="8"/>
  <c r="J110" i="8"/>
  <c r="Z110" i="8"/>
  <c r="AB110" i="8"/>
  <c r="U102" i="8"/>
  <c r="L102" i="8"/>
  <c r="N102" i="8"/>
  <c r="AD102" i="8"/>
  <c r="AF102" i="8"/>
  <c r="Q94" i="8"/>
  <c r="AG94" i="8"/>
  <c r="N94" i="8"/>
  <c r="AD94" i="8"/>
  <c r="AF94" i="8"/>
  <c r="M86" i="8"/>
  <c r="AC86" i="8"/>
  <c r="N86" i="8"/>
  <c r="AD86" i="8"/>
  <c r="AF86" i="8"/>
  <c r="M78" i="8"/>
  <c r="AC78" i="8"/>
  <c r="AF78" i="8"/>
  <c r="V78" i="8"/>
  <c r="T78" i="8"/>
  <c r="M70" i="8"/>
  <c r="AC70" i="8"/>
  <c r="J70" i="8"/>
  <c r="Z70" i="8"/>
  <c r="AF70" i="8"/>
  <c r="AF62" i="8"/>
  <c r="Y62" i="8"/>
  <c r="J62" i="8"/>
  <c r="Z62" i="8"/>
  <c r="AB62" i="8"/>
  <c r="M54" i="8"/>
  <c r="AC54" i="8"/>
  <c r="N54" i="8"/>
  <c r="AD54" i="8"/>
  <c r="AB54" i="8"/>
  <c r="L44" i="8"/>
  <c r="U44" i="8"/>
  <c r="P44" i="8"/>
  <c r="R44" i="8"/>
  <c r="T44" i="8"/>
  <c r="W44" i="8"/>
  <c r="Y301" i="8"/>
  <c r="AA301" i="8"/>
  <c r="N301" i="8"/>
  <c r="L301" i="8"/>
  <c r="AF301" i="8"/>
  <c r="AG293" i="8"/>
  <c r="U293" i="8"/>
  <c r="V293" i="8"/>
  <c r="P293" i="8"/>
  <c r="K251" i="8"/>
  <c r="W251" i="8"/>
  <c r="Y251" i="8"/>
  <c r="AE251" i="8"/>
  <c r="AB251" i="8"/>
  <c r="AA235" i="8"/>
  <c r="W235" i="8"/>
  <c r="Y235" i="8"/>
  <c r="Z235" i="8"/>
  <c r="X235" i="8"/>
  <c r="AH438" i="24"/>
  <c r="Q316" i="24"/>
  <c r="L504" i="24"/>
  <c r="M164" i="24"/>
  <c r="W163" i="24"/>
  <c r="AG153" i="24"/>
  <c r="R376" i="24"/>
  <c r="AD327" i="8"/>
  <c r="AD339" i="8"/>
  <c r="X440" i="24"/>
  <c r="AD440" i="24"/>
  <c r="AG406" i="24"/>
  <c r="M406" i="24"/>
  <c r="T453" i="8"/>
  <c r="AD453" i="8"/>
  <c r="AE303" i="8"/>
  <c r="AC303" i="8"/>
  <c r="T431" i="8"/>
  <c r="AD431" i="8"/>
  <c r="AF69" i="24"/>
  <c r="Y69" i="24"/>
  <c r="AD354" i="8"/>
  <c r="V378" i="24"/>
  <c r="N378" i="24"/>
  <c r="P72" i="24"/>
  <c r="T72" i="24"/>
  <c r="L490" i="8"/>
  <c r="M224" i="24"/>
  <c r="AC224" i="24"/>
  <c r="K25" i="17"/>
  <c r="Q48" i="8"/>
  <c r="T48" i="8"/>
  <c r="AD48" i="8"/>
  <c r="K48" i="8"/>
  <c r="AE48" i="8"/>
  <c r="O281" i="8"/>
  <c r="W281" i="8"/>
  <c r="M281" i="8"/>
  <c r="N281" i="8"/>
  <c r="AD281" i="8"/>
  <c r="T281" i="8"/>
  <c r="M377" i="24"/>
  <c r="S72" i="24"/>
  <c r="Y374" i="24"/>
  <c r="U374" i="24"/>
  <c r="N374" i="24"/>
  <c r="AE374" i="24"/>
  <c r="AG412" i="24"/>
  <c r="M407" i="24"/>
  <c r="Q377" i="24"/>
  <c r="J377" i="24"/>
  <c r="AC159" i="24"/>
  <c r="S159" i="24"/>
  <c r="Y390" i="24"/>
  <c r="J346" i="24"/>
  <c r="AD346" i="24"/>
  <c r="U168" i="24"/>
  <c r="T488" i="8"/>
  <c r="R488" i="8"/>
  <c r="S244" i="8"/>
  <c r="AD419" i="8"/>
  <c r="AD399" i="8"/>
  <c r="U304" i="8"/>
  <c r="AG351" i="8"/>
  <c r="T336" i="8"/>
  <c r="AA303" i="8"/>
  <c r="W303" i="8"/>
  <c r="Y232" i="8"/>
  <c r="W311" i="8"/>
  <c r="W374" i="24"/>
  <c r="S374" i="24"/>
  <c r="AA263" i="8"/>
  <c r="AA245" i="8"/>
  <c r="W245" i="8"/>
  <c r="Q245" i="8"/>
  <c r="Y245" i="8"/>
  <c r="U245" i="8"/>
  <c r="P245" i="8"/>
  <c r="Q136" i="8"/>
  <c r="AG136" i="8"/>
  <c r="R136" i="8"/>
  <c r="AH136" i="8"/>
  <c r="K136" i="8"/>
  <c r="M128" i="8"/>
  <c r="AC128" i="8"/>
  <c r="N128" i="8"/>
  <c r="AD128" i="8"/>
  <c r="K128" i="8"/>
  <c r="U120" i="8"/>
  <c r="L120" i="8"/>
  <c r="N120" i="8"/>
  <c r="AD120" i="8"/>
  <c r="K120" i="8"/>
  <c r="Y112" i="8"/>
  <c r="X112" i="8"/>
  <c r="R112" i="8"/>
  <c r="AH112" i="8"/>
  <c r="K112" i="8"/>
  <c r="AF104" i="8"/>
  <c r="Y104" i="8"/>
  <c r="X104" i="8"/>
  <c r="V104" i="8"/>
  <c r="T104" i="8"/>
  <c r="U96" i="8"/>
  <c r="T96" i="8"/>
  <c r="R96" i="8"/>
  <c r="AH96" i="8"/>
  <c r="K96" i="8"/>
  <c r="AB88" i="8"/>
  <c r="Y88" i="8"/>
  <c r="J88" i="8"/>
  <c r="Z88" i="8"/>
  <c r="X88" i="8"/>
  <c r="Q80" i="8"/>
  <c r="AG80" i="8"/>
  <c r="J80" i="8"/>
  <c r="Z80" i="8"/>
  <c r="K80" i="8"/>
  <c r="M72" i="8"/>
  <c r="AC72" i="8"/>
  <c r="AF72" i="8"/>
  <c r="V72" i="8"/>
  <c r="X72" i="8"/>
  <c r="Q64" i="8"/>
  <c r="AG64" i="8"/>
  <c r="N64" i="8"/>
  <c r="AD64" i="8"/>
  <c r="K64" i="8"/>
  <c r="AF56" i="8"/>
  <c r="Y56" i="8"/>
  <c r="X56" i="8"/>
  <c r="R56" i="8"/>
  <c r="AH56" i="8"/>
  <c r="U48" i="8"/>
  <c r="N48" i="8"/>
  <c r="AH48" i="8"/>
  <c r="O48" i="8"/>
  <c r="P46" i="8"/>
  <c r="U46" i="8"/>
  <c r="T46" i="8"/>
  <c r="V46" i="8"/>
  <c r="L46" i="8"/>
  <c r="O46" i="8"/>
  <c r="AE46" i="8"/>
  <c r="Q281" i="8"/>
  <c r="K281" i="8"/>
  <c r="U281" i="8"/>
  <c r="R281" i="8"/>
  <c r="AH281" i="8"/>
  <c r="X281" i="8"/>
  <c r="AA243" i="8"/>
  <c r="W243" i="8"/>
  <c r="AG243" i="8"/>
  <c r="AD243" i="8"/>
  <c r="Z243" i="8"/>
  <c r="T243" i="8"/>
  <c r="J364" i="24"/>
  <c r="AH467" i="24"/>
  <c r="AB72" i="24"/>
  <c r="Y377" i="24"/>
  <c r="AG374" i="24"/>
  <c r="AA374" i="24"/>
  <c r="R374" i="24"/>
  <c r="L72" i="24"/>
  <c r="Q504" i="24"/>
  <c r="AC407" i="24"/>
  <c r="AC377" i="24"/>
  <c r="R377" i="24"/>
  <c r="R486" i="24"/>
  <c r="Q380" i="24"/>
  <c r="S164" i="24"/>
  <c r="AG164" i="24"/>
  <c r="AH164" i="24"/>
  <c r="O159" i="24"/>
  <c r="U159" i="24"/>
  <c r="AA159" i="24"/>
  <c r="Y68" i="24"/>
  <c r="M390" i="24"/>
  <c r="Y376" i="24"/>
  <c r="AD376" i="24"/>
  <c r="AH376" i="24"/>
  <c r="AH346" i="24"/>
  <c r="Q168" i="24"/>
  <c r="AH500" i="8"/>
  <c r="T492" i="8"/>
  <c r="L488" i="8"/>
  <c r="J488" i="8"/>
  <c r="AD352" i="8"/>
  <c r="AD449" i="8"/>
  <c r="AD391" i="8"/>
  <c r="AD364" i="8"/>
  <c r="AE304" i="8"/>
  <c r="S254" i="8"/>
  <c r="AD469" i="8"/>
  <c r="AD424" i="8"/>
  <c r="T332" i="8"/>
  <c r="U303" i="8"/>
  <c r="K271" i="8"/>
  <c r="N232" i="8"/>
  <c r="AE230" i="8"/>
  <c r="L374" i="24"/>
  <c r="M378" i="24"/>
  <c r="AD390" i="8"/>
  <c r="P48" i="8"/>
  <c r="AC48" i="8"/>
  <c r="R48" i="8"/>
  <c r="L48" i="8"/>
  <c r="W48" i="8"/>
  <c r="AB46" i="8"/>
  <c r="Y46" i="8"/>
  <c r="J46" i="8"/>
  <c r="Z46" i="8"/>
  <c r="X46" i="8"/>
  <c r="Y281" i="8"/>
  <c r="S281" i="8"/>
  <c r="AC281" i="8"/>
  <c r="V281" i="8"/>
  <c r="L281" i="8"/>
  <c r="Q243" i="8"/>
  <c r="AC243" i="8"/>
  <c r="N243" i="8"/>
  <c r="J243" i="8"/>
  <c r="AE243" i="8"/>
  <c r="M414" i="24"/>
  <c r="V364" i="24"/>
  <c r="N467" i="24"/>
  <c r="O374" i="24"/>
  <c r="K374" i="24"/>
  <c r="AH374" i="24"/>
  <c r="V374" i="24"/>
  <c r="AG407" i="24"/>
  <c r="U377" i="24"/>
  <c r="Z377" i="24"/>
  <c r="M486" i="24"/>
  <c r="Y159" i="24"/>
  <c r="AE159" i="24"/>
  <c r="AH159" i="24"/>
  <c r="Y168" i="24"/>
  <c r="AC390" i="24"/>
  <c r="V346" i="24"/>
  <c r="AE168" i="24"/>
  <c r="K263" i="8"/>
  <c r="U263" i="8"/>
  <c r="T391" i="8"/>
  <c r="AD335" i="8"/>
  <c r="Y254" i="8"/>
  <c r="S303" i="8"/>
  <c r="S232" i="8"/>
  <c r="K311" i="8"/>
  <c r="M374" i="24"/>
  <c r="AD464" i="8"/>
  <c r="R4" i="23"/>
  <c r="K31" i="28"/>
  <c r="G88" i="28"/>
  <c r="G336" i="28"/>
  <c r="H222" i="28"/>
  <c r="G159" i="28"/>
  <c r="K323" i="28"/>
  <c r="K336" i="28"/>
  <c r="K159" i="28"/>
  <c r="G65" i="28"/>
  <c r="G58" i="28"/>
  <c r="G31" i="28"/>
  <c r="K285" i="28"/>
  <c r="G323" i="28"/>
  <c r="G222" i="28"/>
  <c r="K65" i="28"/>
  <c r="K58" i="28"/>
  <c r="H88" i="28"/>
  <c r="H107" i="28"/>
  <c r="H284" i="28"/>
  <c r="G221" i="28"/>
  <c r="H117" i="28"/>
  <c r="K268" i="28"/>
  <c r="G321" i="28"/>
  <c r="K221" i="28"/>
  <c r="G81" i="28"/>
  <c r="K27" i="28"/>
  <c r="G268" i="28"/>
  <c r="G284" i="28"/>
  <c r="H321" i="28"/>
  <c r="G117" i="28"/>
  <c r="K81" i="28"/>
  <c r="G27" i="28"/>
  <c r="G212" i="28"/>
  <c r="G142" i="28"/>
  <c r="H256" i="28"/>
  <c r="H30" i="28"/>
  <c r="K287" i="28"/>
  <c r="H99" i="28"/>
  <c r="H339" i="28"/>
  <c r="G285" i="28"/>
  <c r="G126" i="28"/>
  <c r="G185" i="28"/>
  <c r="G125" i="28"/>
  <c r="G30" i="28"/>
  <c r="G151" i="28"/>
  <c r="G339" i="28"/>
  <c r="K244" i="28"/>
  <c r="H287" i="28"/>
  <c r="K185" i="28"/>
  <c r="K125" i="28"/>
  <c r="K151" i="28"/>
  <c r="G99" i="28"/>
  <c r="G244" i="28"/>
  <c r="H212" i="28"/>
  <c r="G256" i="28"/>
  <c r="H142" i="28"/>
  <c r="H126" i="28"/>
  <c r="H16" i="28"/>
  <c r="G16" i="28"/>
  <c r="G122" i="28"/>
  <c r="K76" i="28"/>
  <c r="H210" i="28"/>
  <c r="H348" i="28"/>
  <c r="K79" i="28"/>
  <c r="K53" i="28"/>
  <c r="G135" i="28"/>
  <c r="H160" i="28"/>
  <c r="H100" i="28"/>
  <c r="G112" i="28"/>
  <c r="G245" i="28"/>
  <c r="G348" i="28"/>
  <c r="K135" i="28"/>
  <c r="G107" i="28"/>
  <c r="G210" i="28"/>
  <c r="K160" i="28"/>
  <c r="G100" i="28"/>
  <c r="K245" i="28"/>
  <c r="G79" i="28"/>
  <c r="G76" i="28"/>
  <c r="H112" i="28"/>
  <c r="H122" i="28"/>
  <c r="G28" i="28"/>
  <c r="G68" i="28"/>
  <c r="K357" i="28"/>
  <c r="K269" i="28"/>
  <c r="K327" i="28"/>
  <c r="H28" i="28"/>
  <c r="G141" i="28"/>
  <c r="H139" i="28"/>
  <c r="K17" i="28"/>
  <c r="G337" i="28"/>
  <c r="K66" i="28"/>
  <c r="H141" i="28"/>
  <c r="K68" i="28"/>
  <c r="K337" i="28"/>
  <c r="K270" i="28"/>
  <c r="K280" i="28"/>
  <c r="G118" i="28"/>
  <c r="K340" i="28"/>
  <c r="G53" i="28"/>
  <c r="G69" i="28"/>
  <c r="G270" i="28"/>
  <c r="G327" i="28"/>
  <c r="H340" i="28"/>
  <c r="G139" i="28"/>
  <c r="K69" i="28"/>
  <c r="H357" i="28"/>
  <c r="K365" i="28"/>
  <c r="G280" i="28"/>
  <c r="H349" i="28"/>
  <c r="H351" i="28"/>
  <c r="K3" i="28"/>
  <c r="K349" i="28"/>
  <c r="K351" i="28"/>
  <c r="K187" i="28"/>
  <c r="K51" i="28"/>
  <c r="G17" i="28"/>
  <c r="G3" i="28"/>
  <c r="G313" i="28"/>
  <c r="K313" i="28"/>
  <c r="G269" i="28"/>
  <c r="H118" i="28"/>
  <c r="H91" i="28"/>
  <c r="K123" i="28"/>
  <c r="K233" i="28"/>
  <c r="H352" i="28"/>
  <c r="G352" i="28"/>
  <c r="G198" i="28"/>
  <c r="K198" i="28"/>
  <c r="H360" i="28"/>
  <c r="G360" i="28"/>
  <c r="H259" i="28"/>
  <c r="G259" i="28"/>
  <c r="H82" i="28"/>
  <c r="K82" i="28"/>
  <c r="H71" i="28"/>
  <c r="G71" i="28"/>
  <c r="K102" i="28"/>
  <c r="G102" i="28"/>
  <c r="H77" i="28"/>
  <c r="G77" i="28"/>
  <c r="K243" i="28"/>
  <c r="H198" i="28"/>
  <c r="G366" i="28"/>
  <c r="H243" i="28"/>
  <c r="G271" i="28"/>
  <c r="K366" i="28"/>
  <c r="K346" i="28"/>
  <c r="G51" i="28"/>
  <c r="G365" i="28"/>
  <c r="K80" i="28"/>
  <c r="G148" i="28"/>
  <c r="H105" i="28"/>
  <c r="K55" i="28"/>
  <c r="H109" i="28"/>
  <c r="H211" i="28"/>
  <c r="G183" i="28"/>
  <c r="K45" i="28"/>
  <c r="G372" i="28"/>
  <c r="G101" i="28"/>
  <c r="H52" i="28"/>
  <c r="G190" i="28"/>
  <c r="G52" i="28"/>
  <c r="G211" i="28"/>
  <c r="H246" i="28"/>
  <c r="K183" i="28"/>
  <c r="G55" i="28"/>
  <c r="G45" i="28"/>
  <c r="K281" i="28"/>
  <c r="K261" i="28"/>
  <c r="K372" i="28"/>
  <c r="G109" i="28"/>
  <c r="K101" i="28"/>
  <c r="G40" i="28"/>
  <c r="K190" i="28"/>
  <c r="G105" i="28"/>
  <c r="K43" i="28"/>
  <c r="G281" i="28"/>
  <c r="G261" i="28"/>
  <c r="G43" i="28"/>
  <c r="K360" i="28"/>
  <c r="H346" i="28"/>
  <c r="K77" i="28"/>
  <c r="K71" i="28"/>
  <c r="H123" i="28"/>
  <c r="G56" i="28"/>
  <c r="G89" i="28"/>
  <c r="K259" i="28"/>
  <c r="K271" i="28"/>
  <c r="H174" i="28"/>
  <c r="G174" i="28"/>
  <c r="G91" i="28"/>
  <c r="H187" i="28"/>
  <c r="K89" i="28"/>
  <c r="K258" i="28"/>
  <c r="H172" i="28"/>
  <c r="G172" i="28"/>
  <c r="G233" i="28"/>
  <c r="G82" i="28"/>
  <c r="G258" i="28"/>
  <c r="H102" i="28"/>
  <c r="Q4" i="23"/>
  <c r="Z4" i="23"/>
  <c r="AE4" i="23"/>
  <c r="AA4" i="23"/>
  <c r="M4" i="23"/>
  <c r="G295" i="28"/>
  <c r="G220" i="28"/>
  <c r="H338" i="28"/>
  <c r="K334" i="28"/>
  <c r="K235" i="28"/>
  <c r="G163" i="28"/>
  <c r="H121" i="28"/>
  <c r="H148" i="28"/>
  <c r="G209" i="28"/>
  <c r="G15" i="28"/>
  <c r="H195" i="28"/>
  <c r="G307" i="28"/>
  <c r="G344" i="28"/>
  <c r="G334" i="28"/>
  <c r="H56" i="28"/>
  <c r="G63" i="28"/>
  <c r="K163" i="28"/>
  <c r="K41" i="28"/>
  <c r="G195" i="28"/>
  <c r="G325" i="28"/>
  <c r="K272" i="28"/>
  <c r="K40" i="28"/>
  <c r="H40" i="28"/>
  <c r="K138" i="28"/>
  <c r="H138" i="28"/>
  <c r="K90" i="28"/>
  <c r="H90" i="28"/>
  <c r="K124" i="28"/>
  <c r="H124" i="28"/>
  <c r="G124" i="28"/>
  <c r="K209" i="28"/>
  <c r="K352" i="28"/>
  <c r="K344" i="28"/>
  <c r="G338" i="28"/>
  <c r="H235" i="28"/>
  <c r="G6" i="28"/>
  <c r="K63" i="28"/>
  <c r="G246" i="28"/>
  <c r="G121" i="28"/>
  <c r="G41" i="28"/>
  <c r="K325" i="28"/>
  <c r="K295" i="28"/>
  <c r="G272" i="28"/>
  <c r="H220" i="28"/>
  <c r="K298" i="28"/>
  <c r="H6" i="28"/>
  <c r="K162" i="28"/>
  <c r="H162" i="28"/>
  <c r="H273" i="28"/>
  <c r="G273" i="28"/>
  <c r="K152" i="28"/>
  <c r="H152" i="28"/>
  <c r="K116" i="28"/>
  <c r="H116" i="28"/>
  <c r="K92" i="28"/>
  <c r="H92" i="28"/>
  <c r="H297" i="28"/>
  <c r="G297" i="28"/>
  <c r="K297" i="28"/>
  <c r="K140" i="28"/>
  <c r="H140" i="28"/>
  <c r="K136" i="28"/>
  <c r="H136" i="28"/>
  <c r="G90" i="28"/>
  <c r="G80" i="28"/>
  <c r="G66" i="28"/>
  <c r="K15" i="28"/>
  <c r="K307" i="28"/>
  <c r="G298" i="28"/>
  <c r="K114" i="28"/>
  <c r="H114" i="28"/>
  <c r="K42" i="28"/>
  <c r="H42" i="28"/>
  <c r="AJ8" i="24"/>
  <c r="AL8" i="24" s="1"/>
  <c r="AG7" i="24" s="1"/>
  <c r="K361" i="28"/>
  <c r="G361" i="28"/>
  <c r="H361" i="28"/>
  <c r="K353" i="28"/>
  <c r="G353" i="28"/>
  <c r="H353" i="28"/>
  <c r="K359" i="28"/>
  <c r="G359" i="28"/>
  <c r="H359" i="28"/>
  <c r="H310" i="28"/>
  <c r="K310" i="28"/>
  <c r="G310" i="28"/>
  <c r="K300" i="28"/>
  <c r="G300" i="28"/>
  <c r="H300" i="28"/>
  <c r="H333" i="28"/>
  <c r="G333" i="28"/>
  <c r="K333" i="28"/>
  <c r="K188" i="28"/>
  <c r="H188" i="28"/>
  <c r="H248" i="28"/>
  <c r="K248" i="28"/>
  <c r="G248" i="28"/>
  <c r="K44" i="28"/>
  <c r="H44" i="28"/>
  <c r="K347" i="28"/>
  <c r="G347" i="28"/>
  <c r="H347" i="28"/>
  <c r="K345" i="28"/>
  <c r="G345" i="28"/>
  <c r="H345" i="28"/>
  <c r="H332" i="28"/>
  <c r="G332" i="28"/>
  <c r="K332" i="28"/>
  <c r="K367" i="28"/>
  <c r="G367" i="28"/>
  <c r="H367" i="28"/>
  <c r="K57" i="28"/>
  <c r="H57" i="28"/>
  <c r="H232" i="28"/>
  <c r="K232" i="28"/>
  <c r="G232" i="28"/>
  <c r="Y4" i="23"/>
  <c r="AF4" i="23"/>
  <c r="P4" i="23"/>
  <c r="W4" i="23"/>
  <c r="AH4" i="23"/>
  <c r="N4" i="23"/>
  <c r="U4" i="23"/>
  <c r="L4" i="23"/>
  <c r="S4" i="23"/>
  <c r="AD4" i="23"/>
  <c r="K4" i="23"/>
  <c r="T4" i="23"/>
  <c r="AC4" i="23"/>
  <c r="O4" i="23"/>
  <c r="X4" i="23"/>
  <c r="AG4" i="23"/>
  <c r="AB297" i="8"/>
  <c r="L297" i="8"/>
  <c r="V297" i="8"/>
  <c r="AC297" i="8"/>
  <c r="S297" i="8"/>
  <c r="Y297" i="8"/>
  <c r="X297" i="8"/>
  <c r="AH297" i="8"/>
  <c r="R297" i="8"/>
  <c r="U297" i="8"/>
  <c r="K297" i="8"/>
  <c r="Q297" i="8"/>
  <c r="T297" i="8"/>
  <c r="AD297" i="8"/>
  <c r="N297" i="8"/>
  <c r="M297" i="8"/>
  <c r="W297" i="8"/>
  <c r="AE297" i="8"/>
  <c r="T274" i="8"/>
  <c r="AD274" i="8"/>
  <c r="N274" i="8"/>
  <c r="O274" i="8"/>
  <c r="AG274" i="8"/>
  <c r="Y274" i="8"/>
  <c r="AF274" i="8"/>
  <c r="P274" i="8"/>
  <c r="Z274" i="8"/>
  <c r="J274" i="8"/>
  <c r="AC274" i="8"/>
  <c r="AA274" i="8"/>
  <c r="Q274" i="8"/>
  <c r="AB274" i="8"/>
  <c r="L274" i="8"/>
  <c r="V274" i="8"/>
  <c r="AE274" i="8"/>
  <c r="U274" i="8"/>
  <c r="S274" i="8"/>
  <c r="T499" i="8"/>
  <c r="AG499" i="8"/>
  <c r="Q499" i="8"/>
  <c r="W499" i="8"/>
  <c r="AH499" i="8"/>
  <c r="AD499" i="8"/>
  <c r="L499" i="8"/>
  <c r="P499" i="8"/>
  <c r="AC499" i="8"/>
  <c r="M499" i="8"/>
  <c r="S499" i="8"/>
  <c r="Z499" i="8"/>
  <c r="V499" i="8"/>
  <c r="AB499" i="8"/>
  <c r="AF499" i="8"/>
  <c r="Y499" i="8"/>
  <c r="AE499" i="8"/>
  <c r="O499" i="8"/>
  <c r="R499" i="8"/>
  <c r="N499" i="8"/>
  <c r="X499" i="8"/>
  <c r="O165" i="24"/>
  <c r="AC165" i="24"/>
  <c r="Y165" i="24"/>
  <c r="AH165" i="24"/>
  <c r="AG165" i="24"/>
  <c r="S165" i="24"/>
  <c r="K165" i="24"/>
  <c r="AE165" i="24"/>
  <c r="AA165" i="24"/>
  <c r="M165" i="24"/>
  <c r="W165" i="24"/>
  <c r="Q165" i="24"/>
  <c r="AC495" i="24"/>
  <c r="R495" i="24"/>
  <c r="X495" i="24"/>
  <c r="Q397" i="24"/>
  <c r="AG397" i="24"/>
  <c r="Z337" i="24"/>
  <c r="AH337" i="24"/>
  <c r="V337" i="24"/>
  <c r="AG477" i="8"/>
  <c r="Y477" i="8"/>
  <c r="N477" i="8"/>
  <c r="M284" i="8"/>
  <c r="AC284" i="8"/>
  <c r="U284" i="8"/>
  <c r="T259" i="8"/>
  <c r="Z259" i="8"/>
  <c r="AD259" i="8"/>
  <c r="K259" i="8"/>
  <c r="R259" i="8"/>
  <c r="AA259" i="8"/>
  <c r="AD447" i="8"/>
  <c r="T447" i="8"/>
  <c r="AC477" i="8"/>
  <c r="U477" i="8"/>
  <c r="O477" i="8"/>
  <c r="AE477" i="8"/>
  <c r="N447" i="8"/>
  <c r="N401" i="8"/>
  <c r="AG284" i="8"/>
  <c r="L447" i="8"/>
  <c r="AG401" i="8"/>
  <c r="AE284" i="8"/>
  <c r="AC447" i="8"/>
  <c r="U447" i="8"/>
  <c r="O447" i="8"/>
  <c r="AE447" i="8"/>
  <c r="X401" i="8"/>
  <c r="P401" i="8"/>
  <c r="K401" i="8"/>
  <c r="AA401" i="8"/>
  <c r="V284" i="8"/>
  <c r="L284" i="8"/>
  <c r="AB284" i="8"/>
  <c r="V259" i="8"/>
  <c r="AC259" i="8"/>
  <c r="Y259" i="8"/>
  <c r="AE259" i="8"/>
  <c r="AB259" i="8"/>
  <c r="M474" i="24"/>
  <c r="Y474" i="24"/>
  <c r="W474" i="24"/>
  <c r="Q474" i="24"/>
  <c r="AF440" i="24"/>
  <c r="N440" i="24"/>
  <c r="P440" i="24"/>
  <c r="Q381" i="24"/>
  <c r="AC381" i="24"/>
  <c r="V348" i="24"/>
  <c r="J348" i="24"/>
  <c r="AB320" i="24"/>
  <c r="X320" i="24"/>
  <c r="T320" i="24"/>
  <c r="AG161" i="24"/>
  <c r="AH161" i="24"/>
  <c r="AC161" i="24"/>
  <c r="Y161" i="24"/>
  <c r="K161" i="24"/>
  <c r="AE161" i="24"/>
  <c r="S161" i="24"/>
  <c r="M161" i="24"/>
  <c r="Z445" i="24"/>
  <c r="P445" i="24"/>
  <c r="AG383" i="24"/>
  <c r="Q383" i="24"/>
  <c r="R372" i="24"/>
  <c r="AD372" i="24"/>
  <c r="N372" i="24"/>
  <c r="V372" i="24"/>
  <c r="AE158" i="24"/>
  <c r="W158" i="24"/>
  <c r="AA158" i="24"/>
  <c r="M158" i="24"/>
  <c r="U158" i="24"/>
  <c r="K158" i="24"/>
  <c r="AG158" i="24"/>
  <c r="S158" i="24"/>
  <c r="Y158" i="24"/>
  <c r="T465" i="8"/>
  <c r="AD465" i="8"/>
  <c r="T407" i="8"/>
  <c r="AD407" i="8"/>
  <c r="AC316" i="8"/>
  <c r="U316" i="8"/>
  <c r="M280" i="8"/>
  <c r="U280" i="8"/>
  <c r="AD454" i="8"/>
  <c r="T454" i="8"/>
  <c r="T345" i="8"/>
  <c r="AD345" i="8"/>
  <c r="T330" i="8"/>
  <c r="AD330" i="8"/>
  <c r="AF309" i="8"/>
  <c r="P309" i="8"/>
  <c r="Z309" i="8"/>
  <c r="J309" i="8"/>
  <c r="AA309" i="8"/>
  <c r="W309" i="8"/>
  <c r="O309" i="8"/>
  <c r="U268" i="8"/>
  <c r="AC268" i="8"/>
  <c r="N252" i="8"/>
  <c r="Y252" i="8"/>
  <c r="AD252" i="8"/>
  <c r="AD236" i="8"/>
  <c r="N236" i="8"/>
  <c r="S236" i="8"/>
  <c r="V494" i="8"/>
  <c r="AB494" i="8"/>
  <c r="N494" i="8"/>
  <c r="R494" i="8"/>
  <c r="L494" i="8"/>
  <c r="T439" i="8"/>
  <c r="AD439" i="8"/>
  <c r="T415" i="8"/>
  <c r="AD415" i="8"/>
  <c r="AD397" i="8"/>
  <c r="T397" i="8"/>
  <c r="AD376" i="8"/>
  <c r="AG376" i="8"/>
  <c r="Y240" i="8"/>
  <c r="N240" i="8"/>
  <c r="AD240" i="8"/>
  <c r="K154" i="24"/>
  <c r="Q154" i="24"/>
  <c r="M154" i="24"/>
  <c r="AE154" i="24"/>
  <c r="AH154" i="24"/>
  <c r="AA154" i="24"/>
  <c r="O80" i="24"/>
  <c r="S80" i="24"/>
  <c r="T460" i="8"/>
  <c r="AD460" i="8"/>
  <c r="AD418" i="8"/>
  <c r="T418" i="8"/>
  <c r="AB266" i="8"/>
  <c r="L266" i="8"/>
  <c r="V266" i="8"/>
  <c r="AE266" i="8"/>
  <c r="U266" i="8"/>
  <c r="S266" i="8"/>
  <c r="Q477" i="24"/>
  <c r="AG477" i="24"/>
  <c r="Y394" i="24"/>
  <c r="AC394" i="24"/>
  <c r="AG394" i="24"/>
  <c r="V328" i="24"/>
  <c r="J328" i="24"/>
  <c r="Z328" i="24"/>
  <c r="T467" i="8"/>
  <c r="AD467" i="8"/>
  <c r="T427" i="8"/>
  <c r="AD427" i="8"/>
  <c r="T395" i="8"/>
  <c r="AG395" i="8"/>
  <c r="AD395" i="8"/>
  <c r="AG391" i="24"/>
  <c r="Y391" i="24"/>
  <c r="T487" i="8"/>
  <c r="L487" i="8"/>
  <c r="AF487" i="8"/>
  <c r="P487" i="8"/>
  <c r="X487" i="8"/>
  <c r="AB487" i="8"/>
  <c r="AD432" i="8"/>
  <c r="T432" i="8"/>
  <c r="AD344" i="8"/>
  <c r="T344" i="8"/>
  <c r="T334" i="8"/>
  <c r="AD334" i="8"/>
  <c r="M477" i="8"/>
  <c r="AH477" i="8"/>
  <c r="Z477" i="8"/>
  <c r="S477" i="8"/>
  <c r="Y284" i="8"/>
  <c r="V477" i="8"/>
  <c r="V401" i="8"/>
  <c r="W284" i="8"/>
  <c r="M447" i="8"/>
  <c r="AH447" i="8"/>
  <c r="Z447" i="8"/>
  <c r="S447" i="8"/>
  <c r="AC401" i="8"/>
  <c r="U401" i="8"/>
  <c r="O401" i="8"/>
  <c r="AE401" i="8"/>
  <c r="J284" i="8"/>
  <c r="Z284" i="8"/>
  <c r="P284" i="8"/>
  <c r="AF284" i="8"/>
  <c r="AG259" i="8"/>
  <c r="AH259" i="8"/>
  <c r="J259" i="8"/>
  <c r="L259" i="8"/>
  <c r="AF259" i="8"/>
  <c r="J337" i="24"/>
  <c r="AD477" i="8"/>
  <c r="AH445" i="24"/>
  <c r="M397" i="24"/>
  <c r="N480" i="8"/>
  <c r="V480" i="8"/>
  <c r="X480" i="8"/>
  <c r="AD480" i="8"/>
  <c r="AD462" i="8"/>
  <c r="T462" i="8"/>
  <c r="AG343" i="8"/>
  <c r="AD343" i="8"/>
  <c r="AD328" i="8"/>
  <c r="T328" i="8"/>
  <c r="AC288" i="8"/>
  <c r="U288" i="8"/>
  <c r="M288" i="8"/>
  <c r="X265" i="8"/>
  <c r="AH265" i="8"/>
  <c r="R265" i="8"/>
  <c r="U265" i="8"/>
  <c r="K265" i="8"/>
  <c r="Q265" i="8"/>
  <c r="AA108" i="8"/>
  <c r="K108" i="8"/>
  <c r="Z108" i="8"/>
  <c r="J108" i="8"/>
  <c r="AC108" i="8"/>
  <c r="M108" i="8"/>
  <c r="AA100" i="8"/>
  <c r="K100" i="8"/>
  <c r="AH100" i="8"/>
  <c r="R100" i="8"/>
  <c r="AG100" i="8"/>
  <c r="Q100" i="8"/>
  <c r="AA92" i="8"/>
  <c r="K92" i="8"/>
  <c r="AH92" i="8"/>
  <c r="R92" i="8"/>
  <c r="AG92" i="8"/>
  <c r="Q92" i="8"/>
  <c r="AA84" i="8"/>
  <c r="K84" i="8"/>
  <c r="Z84" i="8"/>
  <c r="J84" i="8"/>
  <c r="AG84" i="8"/>
  <c r="Q84" i="8"/>
  <c r="AA76" i="8"/>
  <c r="K76" i="8"/>
  <c r="AH76" i="8"/>
  <c r="R76" i="8"/>
  <c r="X76" i="8"/>
  <c r="Y76" i="8"/>
  <c r="AA68" i="8"/>
  <c r="K68" i="8"/>
  <c r="V68" i="8"/>
  <c r="AF68" i="8"/>
  <c r="AG68" i="8"/>
  <c r="Q68" i="8"/>
  <c r="AA60" i="8"/>
  <c r="K60" i="8"/>
  <c r="AH60" i="8"/>
  <c r="R60" i="8"/>
  <c r="AG60" i="8"/>
  <c r="Q60" i="8"/>
  <c r="AA52" i="8"/>
  <c r="K52" i="8"/>
  <c r="AD52" i="8"/>
  <c r="N52" i="8"/>
  <c r="P52" i="8"/>
  <c r="U52" i="8"/>
  <c r="W42" i="8"/>
  <c r="P42" i="8"/>
  <c r="V42" i="8"/>
  <c r="AF42" i="8"/>
  <c r="AC42" i="8"/>
  <c r="M42" i="8"/>
  <c r="N496" i="8"/>
  <c r="V496" i="8"/>
  <c r="P496" i="8"/>
  <c r="R447" i="8"/>
  <c r="J447" i="8"/>
  <c r="AF447" i="8"/>
  <c r="W447" i="8"/>
  <c r="M401" i="8"/>
  <c r="AH401" i="8"/>
  <c r="Z401" i="8"/>
  <c r="S401" i="8"/>
  <c r="N284" i="8"/>
  <c r="AD284" i="8"/>
  <c r="T284" i="8"/>
  <c r="M259" i="8"/>
  <c r="N259" i="8"/>
  <c r="O259" i="8"/>
  <c r="P259" i="8"/>
  <c r="AH495" i="24"/>
  <c r="T477" i="8"/>
  <c r="AC385" i="24"/>
  <c r="AG385" i="24"/>
  <c r="Q385" i="24"/>
  <c r="M385" i="24"/>
  <c r="AH372" i="24"/>
  <c r="AF311" i="24"/>
  <c r="M311" i="24"/>
  <c r="X311" i="24"/>
  <c r="AD384" i="8"/>
  <c r="T384" i="8"/>
  <c r="AC280" i="8"/>
  <c r="AD401" i="8"/>
  <c r="M389" i="24"/>
  <c r="S69" i="24"/>
  <c r="AG69" i="24"/>
  <c r="Z500" i="8"/>
  <c r="N492" i="8"/>
  <c r="AF500" i="8"/>
  <c r="L492" i="8"/>
  <c r="AF492" i="8"/>
  <c r="AD500" i="8"/>
  <c r="Z492" i="8"/>
  <c r="M272" i="8"/>
  <c r="T441" i="8"/>
  <c r="T466" i="8"/>
  <c r="AD347" i="8"/>
  <c r="AA271" i="8"/>
  <c r="P230" i="8"/>
  <c r="AA311" i="8"/>
  <c r="O311" i="8"/>
  <c r="U295" i="8"/>
  <c r="S295" i="8"/>
  <c r="AF491" i="8"/>
  <c r="AD417" i="8"/>
  <c r="AG378" i="24"/>
  <c r="Y378" i="24"/>
  <c r="K323" i="8"/>
  <c r="W323" i="8"/>
  <c r="AE76" i="24"/>
  <c r="S76" i="24"/>
  <c r="AG342" i="8"/>
  <c r="AD342" i="8"/>
  <c r="AF48" i="8"/>
  <c r="Y48" i="8"/>
  <c r="J48" i="8"/>
  <c r="Z48" i="8"/>
  <c r="X48" i="8"/>
  <c r="R432" i="24"/>
  <c r="Y432" i="24"/>
  <c r="AG432" i="24"/>
  <c r="AE160" i="24"/>
  <c r="Q389" i="24"/>
  <c r="AC69" i="24"/>
  <c r="R500" i="8"/>
  <c r="T350" i="8"/>
  <c r="X500" i="8"/>
  <c r="Y244" i="8"/>
  <c r="AC272" i="8"/>
  <c r="N254" i="8"/>
  <c r="AG347" i="8"/>
  <c r="U271" i="8"/>
  <c r="AC311" i="8"/>
  <c r="M303" i="8"/>
  <c r="K303" i="8"/>
  <c r="AA275" i="8"/>
  <c r="M275" i="8"/>
  <c r="N244" i="8"/>
  <c r="AC263" i="8"/>
  <c r="M263" i="8"/>
  <c r="AF230" i="8"/>
  <c r="X230" i="8"/>
  <c r="AE311" i="8"/>
  <c r="S311" i="8"/>
  <c r="AD381" i="8"/>
  <c r="T381" i="8"/>
  <c r="R485" i="24"/>
  <c r="AC485" i="24"/>
  <c r="T346" i="8"/>
  <c r="AD346" i="8"/>
  <c r="M60" i="23"/>
  <c r="AD468" i="8"/>
  <c r="AD353" i="8"/>
  <c r="AD337" i="8"/>
  <c r="M316" i="8"/>
  <c r="Q196" i="23"/>
  <c r="AH486" i="24"/>
  <c r="X486" i="24"/>
  <c r="U160" i="24"/>
  <c r="AA160" i="24"/>
  <c r="X374" i="24"/>
  <c r="Q374" i="24"/>
  <c r="AC374" i="24"/>
  <c r="W159" i="24"/>
  <c r="AG159" i="24"/>
  <c r="AH450" i="24"/>
  <c r="P450" i="24"/>
  <c r="Z373" i="24"/>
  <c r="V373" i="24"/>
  <c r="AE258" i="8"/>
  <c r="N258" i="8"/>
  <c r="AC292" i="8"/>
  <c r="U292" i="8"/>
  <c r="M292" i="8"/>
  <c r="T435" i="8"/>
  <c r="AD435" i="8"/>
  <c r="T73" i="24"/>
  <c r="X73" i="24"/>
  <c r="V445" i="24"/>
  <c r="AF445" i="24"/>
  <c r="N445" i="24"/>
  <c r="AC383" i="24"/>
  <c r="M383" i="24"/>
  <c r="AG349" i="8"/>
  <c r="AD349" i="8"/>
  <c r="P443" i="24"/>
  <c r="L443" i="24"/>
  <c r="AB443" i="24"/>
  <c r="AC382" i="24"/>
  <c r="AG382" i="24"/>
  <c r="J494" i="8"/>
  <c r="AH494" i="8"/>
  <c r="T494" i="8"/>
  <c r="AE474" i="24"/>
  <c r="O474" i="24"/>
  <c r="AA474" i="24"/>
  <c r="AH440" i="24"/>
  <c r="Z440" i="24"/>
  <c r="Q406" i="24"/>
  <c r="AC406" i="24"/>
  <c r="Y406" i="24"/>
  <c r="AA72" i="24"/>
  <c r="K72" i="24"/>
  <c r="AF72" i="24"/>
  <c r="X72" i="24"/>
  <c r="U166" i="23"/>
  <c r="AE187" i="8"/>
  <c r="O187" i="8"/>
  <c r="Z187" i="8"/>
  <c r="W187" i="8"/>
  <c r="AE179" i="8"/>
  <c r="O179" i="8"/>
  <c r="Z179" i="8"/>
  <c r="J179" i="8"/>
  <c r="U179" i="8"/>
  <c r="X179" i="8"/>
  <c r="L179" i="8"/>
  <c r="W179" i="8"/>
  <c r="AH179" i="8"/>
  <c r="R179" i="8"/>
  <c r="AC179" i="8"/>
  <c r="M179" i="8"/>
  <c r="AF179" i="8"/>
  <c r="AE171" i="8"/>
  <c r="O171" i="8"/>
  <c r="Z171" i="8"/>
  <c r="J171" i="8"/>
  <c r="AC171" i="8"/>
  <c r="M171" i="8"/>
  <c r="X171" i="8"/>
  <c r="W171" i="8"/>
  <c r="AH171" i="8"/>
  <c r="R171" i="8"/>
  <c r="P171" i="8"/>
  <c r="U171" i="8"/>
  <c r="L171" i="8"/>
  <c r="AE163" i="8"/>
  <c r="O163" i="8"/>
  <c r="AD163" i="8"/>
  <c r="N163" i="8"/>
  <c r="AG163" i="8"/>
  <c r="Q163" i="8"/>
  <c r="L163" i="8"/>
  <c r="W163" i="8"/>
  <c r="P163" i="8"/>
  <c r="V163" i="8"/>
  <c r="AF163" i="8"/>
  <c r="Y163" i="8"/>
  <c r="T163" i="8"/>
  <c r="AE155" i="8"/>
  <c r="O155" i="8"/>
  <c r="AD155" i="8"/>
  <c r="N155" i="8"/>
  <c r="L155" i="8"/>
  <c r="U155" i="8"/>
  <c r="P155" i="8"/>
  <c r="W155" i="8"/>
  <c r="T155" i="8"/>
  <c r="V155" i="8"/>
  <c r="AF155" i="8"/>
  <c r="AC155" i="8"/>
  <c r="M155" i="8"/>
  <c r="AE147" i="8"/>
  <c r="O147" i="8"/>
  <c r="AH147" i="8"/>
  <c r="R147" i="8"/>
  <c r="L147" i="8"/>
  <c r="U147" i="8"/>
  <c r="T147" i="8"/>
  <c r="W147" i="8"/>
  <c r="AB147" i="8"/>
  <c r="Z147" i="8"/>
  <c r="J147" i="8"/>
  <c r="AC147" i="8"/>
  <c r="M147" i="8"/>
  <c r="AE139" i="8"/>
  <c r="O139" i="8"/>
  <c r="AD139" i="8"/>
  <c r="N139" i="8"/>
  <c r="L139" i="8"/>
  <c r="U139" i="8"/>
  <c r="T139" i="8"/>
  <c r="W139" i="8"/>
  <c r="P139" i="8"/>
  <c r="V139" i="8"/>
  <c r="AF139" i="8"/>
  <c r="AC139" i="8"/>
  <c r="M139" i="8"/>
  <c r="AE131" i="8"/>
  <c r="O131" i="8"/>
  <c r="AD131" i="8"/>
  <c r="N131" i="8"/>
  <c r="L131" i="8"/>
  <c r="U131" i="8"/>
  <c r="P131" i="8"/>
  <c r="W131" i="8"/>
  <c r="X131" i="8"/>
  <c r="V131" i="8"/>
  <c r="AF131" i="8"/>
  <c r="AC131" i="8"/>
  <c r="M131" i="8"/>
  <c r="AE123" i="8"/>
  <c r="O123" i="8"/>
  <c r="T123" i="8"/>
  <c r="Z123" i="8"/>
  <c r="J123" i="8"/>
  <c r="Y123" i="8"/>
  <c r="X123" i="8"/>
  <c r="W123" i="8"/>
  <c r="AF123" i="8"/>
  <c r="AH123" i="8"/>
  <c r="R123" i="8"/>
  <c r="AG123" i="8"/>
  <c r="Q123" i="8"/>
  <c r="AE115" i="8"/>
  <c r="O115" i="8"/>
  <c r="P115" i="8"/>
  <c r="V115" i="8"/>
  <c r="T115" i="8"/>
  <c r="U115" i="8"/>
  <c r="L115" i="8"/>
  <c r="W115" i="8"/>
  <c r="AF115" i="8"/>
  <c r="AD115" i="8"/>
  <c r="N115" i="8"/>
  <c r="AC115" i="8"/>
  <c r="M115" i="8"/>
  <c r="AE107" i="8"/>
  <c r="O107" i="8"/>
  <c r="L107" i="8"/>
  <c r="V107" i="8"/>
  <c r="T107" i="8"/>
  <c r="U107" i="8"/>
  <c r="P107" i="8"/>
  <c r="AA107" i="8"/>
  <c r="K107" i="8"/>
  <c r="AH107" i="8"/>
  <c r="R107" i="8"/>
  <c r="AG107" i="8"/>
  <c r="Q107" i="8"/>
  <c r="W107" i="8"/>
  <c r="AF107" i="8"/>
  <c r="AD107" i="8"/>
  <c r="N107" i="8"/>
  <c r="AC107" i="8"/>
  <c r="M107" i="8"/>
  <c r="AE99" i="8"/>
  <c r="O99" i="8"/>
  <c r="AD99" i="8"/>
  <c r="N99" i="8"/>
  <c r="P99" i="8"/>
  <c r="U99" i="8"/>
  <c r="L99" i="8"/>
  <c r="AA99" i="8"/>
  <c r="K99" i="8"/>
  <c r="Z99" i="8"/>
  <c r="J99" i="8"/>
  <c r="AG99" i="8"/>
  <c r="Q99" i="8"/>
  <c r="W99" i="8"/>
  <c r="T99" i="8"/>
  <c r="V99" i="8"/>
  <c r="AF99" i="8"/>
  <c r="AC99" i="8"/>
  <c r="M99" i="8"/>
  <c r="AE91" i="8"/>
  <c r="O91" i="8"/>
  <c r="AD91" i="8"/>
  <c r="N91" i="8"/>
  <c r="T91" i="8"/>
  <c r="U91" i="8"/>
  <c r="L91" i="8"/>
  <c r="AA91" i="8"/>
  <c r="K91" i="8"/>
  <c r="Z91" i="8"/>
  <c r="J91" i="8"/>
  <c r="AG91" i="8"/>
  <c r="Q91" i="8"/>
  <c r="W91" i="8"/>
  <c r="P91" i="8"/>
  <c r="V91" i="8"/>
  <c r="AF91" i="8"/>
  <c r="AC91" i="8"/>
  <c r="M91" i="8"/>
  <c r="AE83" i="8"/>
  <c r="O83" i="8"/>
  <c r="P83" i="8"/>
  <c r="V83" i="8"/>
  <c r="L83" i="8"/>
  <c r="U83" i="8"/>
  <c r="T83" i="8"/>
  <c r="AA83" i="8"/>
  <c r="K83" i="8"/>
  <c r="AH83" i="8"/>
  <c r="R83" i="8"/>
  <c r="AG83" i="8"/>
  <c r="Q83" i="8"/>
  <c r="W83" i="8"/>
  <c r="AF83" i="8"/>
  <c r="AD83" i="8"/>
  <c r="N83" i="8"/>
  <c r="AC83" i="8"/>
  <c r="M83" i="8"/>
  <c r="AE75" i="8"/>
  <c r="O75" i="8"/>
  <c r="AH75" i="8"/>
  <c r="R75" i="8"/>
  <c r="T75" i="8"/>
  <c r="Y75" i="8"/>
  <c r="P75" i="8"/>
  <c r="AA75" i="8"/>
  <c r="K75" i="8"/>
  <c r="AD75" i="8"/>
  <c r="N75" i="8"/>
  <c r="L75" i="8"/>
  <c r="U75" i="8"/>
  <c r="W75" i="8"/>
  <c r="AB75" i="8"/>
  <c r="Z75" i="8"/>
  <c r="J75" i="8"/>
  <c r="AG75" i="8"/>
  <c r="Q75" i="8"/>
  <c r="AE67" i="8"/>
  <c r="O67" i="8"/>
  <c r="AD67" i="8"/>
  <c r="N67" i="8"/>
  <c r="L67" i="8"/>
  <c r="U67" i="8"/>
  <c r="T67" i="8"/>
  <c r="AA67" i="8"/>
  <c r="K67" i="8"/>
  <c r="Z67" i="8"/>
  <c r="J67" i="8"/>
  <c r="AG67" i="8"/>
  <c r="Q67" i="8"/>
  <c r="W67" i="8"/>
  <c r="P67" i="8"/>
  <c r="V67" i="8"/>
  <c r="AF67" i="8"/>
  <c r="AC67" i="8"/>
  <c r="M67" i="8"/>
  <c r="AE59" i="8"/>
  <c r="O59" i="8"/>
  <c r="L59" i="8"/>
  <c r="V59" i="8"/>
  <c r="P59" i="8"/>
  <c r="U59" i="8"/>
  <c r="T59" i="8"/>
  <c r="AA59" i="8"/>
  <c r="K59" i="8"/>
  <c r="AH59" i="8"/>
  <c r="R59" i="8"/>
  <c r="AG59" i="8"/>
  <c r="Q59" i="8"/>
  <c r="W59" i="8"/>
  <c r="AB59" i="8"/>
  <c r="AD59" i="8"/>
  <c r="N59" i="8"/>
  <c r="AC59" i="8"/>
  <c r="M59" i="8"/>
  <c r="AE51" i="8"/>
  <c r="O51" i="8"/>
  <c r="AD51" i="8"/>
  <c r="N51" i="8"/>
  <c r="P51" i="8"/>
  <c r="U51" i="8"/>
  <c r="T51" i="8"/>
  <c r="AA51" i="8"/>
  <c r="K51" i="8"/>
  <c r="Z51" i="8"/>
  <c r="J51" i="8"/>
  <c r="AG51" i="8"/>
  <c r="Q51" i="8"/>
  <c r="W51" i="8"/>
  <c r="L51" i="8"/>
  <c r="V51" i="8"/>
  <c r="AF51" i="8"/>
  <c r="AC51" i="8"/>
  <c r="M51" i="8"/>
  <c r="AE43" i="8"/>
  <c r="O43" i="8"/>
  <c r="AD43" i="8"/>
  <c r="N43" i="8"/>
  <c r="P43" i="8"/>
  <c r="U43" i="8"/>
  <c r="L43" i="8"/>
  <c r="AA43" i="8"/>
  <c r="K43" i="8"/>
  <c r="Z43" i="8"/>
  <c r="J43" i="8"/>
  <c r="AG43" i="8"/>
  <c r="Q43" i="8"/>
  <c r="W43" i="8"/>
  <c r="T43" i="8"/>
  <c r="V43" i="8"/>
  <c r="AF43" i="8"/>
  <c r="AC43" i="8"/>
  <c r="M43" i="8"/>
  <c r="X313" i="8"/>
  <c r="AH313" i="8"/>
  <c r="R313" i="8"/>
  <c r="U313" i="8"/>
  <c r="K313" i="8"/>
  <c r="Q313" i="8"/>
  <c r="T313" i="8"/>
  <c r="AD313" i="8"/>
  <c r="N313" i="8"/>
  <c r="M313" i="8"/>
  <c r="AE313" i="8"/>
  <c r="W313" i="8"/>
  <c r="AF313" i="8"/>
  <c r="P313" i="8"/>
  <c r="Z313" i="8"/>
  <c r="J313" i="8"/>
  <c r="AA313" i="8"/>
  <c r="AG313" i="8"/>
  <c r="O313" i="8"/>
  <c r="AF255" i="8"/>
  <c r="P255" i="8"/>
  <c r="U255" i="8"/>
  <c r="Y255" i="8"/>
  <c r="Q255" i="8"/>
  <c r="R255" i="8"/>
  <c r="V255" i="8"/>
  <c r="AB255" i="8"/>
  <c r="L255" i="8"/>
  <c r="O255" i="8"/>
  <c r="S255" i="8"/>
  <c r="AH255" i="8"/>
  <c r="M255" i="8"/>
  <c r="X255" i="8"/>
  <c r="AE255" i="8"/>
  <c r="J255" i="8"/>
  <c r="N255" i="8"/>
  <c r="AC255" i="8"/>
  <c r="AA255" i="8"/>
  <c r="T231" i="8"/>
  <c r="U231" i="8"/>
  <c r="Y231" i="8"/>
  <c r="V231" i="8"/>
  <c r="R231" i="8"/>
  <c r="AA231" i="8"/>
  <c r="AF231" i="8"/>
  <c r="P231" i="8"/>
  <c r="O231" i="8"/>
  <c r="S231" i="8"/>
  <c r="AH231" i="8"/>
  <c r="M231" i="8"/>
  <c r="L231" i="8"/>
  <c r="AB231" i="8"/>
  <c r="AE231" i="8"/>
  <c r="K231" i="8"/>
  <c r="N231" i="8"/>
  <c r="AC231" i="8"/>
  <c r="AG231" i="8"/>
  <c r="W40" i="8"/>
  <c r="T40" i="8"/>
  <c r="V40" i="8"/>
  <c r="AB40" i="8"/>
  <c r="Y40" i="8"/>
  <c r="AF40" i="8"/>
  <c r="S40" i="8"/>
  <c r="AH40" i="8"/>
  <c r="R40" i="8"/>
  <c r="P40" i="8"/>
  <c r="U40" i="8"/>
  <c r="X40" i="8"/>
  <c r="AE40" i="8"/>
  <c r="O40" i="8"/>
  <c r="AD40" i="8"/>
  <c r="N40" i="8"/>
  <c r="AG40" i="8"/>
  <c r="Q40" i="8"/>
  <c r="L40" i="8"/>
  <c r="J40" i="8"/>
  <c r="AC500" i="24"/>
  <c r="R500" i="24"/>
  <c r="AG500" i="24"/>
  <c r="AB438" i="24"/>
  <c r="T438" i="24"/>
  <c r="R438" i="24"/>
  <c r="Y426" i="24"/>
  <c r="Q426" i="24"/>
  <c r="T319" i="24"/>
  <c r="AB319" i="24"/>
  <c r="X319" i="24"/>
  <c r="AD492" i="8"/>
  <c r="P492" i="8"/>
  <c r="X492" i="8"/>
  <c r="Z453" i="24"/>
  <c r="R453" i="24"/>
  <c r="M432" i="24"/>
  <c r="AF432" i="24"/>
  <c r="L432" i="24"/>
  <c r="V432" i="24"/>
  <c r="U432" i="24"/>
  <c r="AG416" i="24"/>
  <c r="Q416" i="24"/>
  <c r="AB316" i="24"/>
  <c r="X316" i="24"/>
  <c r="AG160" i="24"/>
  <c r="K160" i="24"/>
  <c r="Y160" i="24"/>
  <c r="W160" i="24"/>
  <c r="O160" i="24"/>
  <c r="L502" i="24"/>
  <c r="AA502" i="24"/>
  <c r="X478" i="24"/>
  <c r="S478" i="24"/>
  <c r="M417" i="24"/>
  <c r="AG417" i="24"/>
  <c r="Q417" i="24"/>
  <c r="AG504" i="24"/>
  <c r="AE504" i="24"/>
  <c r="AF429" i="24"/>
  <c r="X429" i="24"/>
  <c r="Q414" i="24"/>
  <c r="Y414" i="24"/>
  <c r="AC414" i="24"/>
  <c r="AF35" i="8"/>
  <c r="T35" i="8"/>
  <c r="L35" i="8"/>
  <c r="AB35" i="8"/>
  <c r="AB488" i="8"/>
  <c r="V488" i="8"/>
  <c r="AD488" i="8"/>
  <c r="N488" i="8"/>
  <c r="AF488" i="8"/>
  <c r="P488" i="8"/>
  <c r="X488" i="8"/>
  <c r="T493" i="8"/>
  <c r="P493" i="8"/>
  <c r="T369" i="8"/>
  <c r="AD369" i="8"/>
  <c r="T357" i="8"/>
  <c r="AD357" i="8"/>
  <c r="T500" i="8"/>
  <c r="L500" i="8"/>
  <c r="L481" i="8"/>
  <c r="X481" i="8"/>
  <c r="T481" i="8"/>
  <c r="T361" i="8"/>
  <c r="AD361" i="8"/>
  <c r="N375" i="24"/>
  <c r="AG375" i="24"/>
  <c r="AA375" i="24"/>
  <c r="S375" i="24"/>
  <c r="AC68" i="24"/>
  <c r="U68" i="24"/>
  <c r="S68" i="24"/>
  <c r="AG68" i="24"/>
  <c r="K68" i="24"/>
  <c r="AC481" i="24"/>
  <c r="R481" i="24"/>
  <c r="L423" i="24"/>
  <c r="T423" i="24"/>
  <c r="K69" i="24"/>
  <c r="AE69" i="24"/>
  <c r="W69" i="24"/>
  <c r="AB315" i="24"/>
  <c r="P315" i="24"/>
  <c r="AF315" i="24"/>
  <c r="X315" i="24"/>
  <c r="U315" i="24"/>
  <c r="AF480" i="8"/>
  <c r="Z480" i="8"/>
  <c r="J480" i="8"/>
  <c r="AH480" i="8"/>
  <c r="R480" i="8"/>
  <c r="T480" i="8"/>
  <c r="L480" i="8"/>
  <c r="AB480" i="8"/>
  <c r="AF496" i="8"/>
  <c r="AH496" i="8"/>
  <c r="R496" i="8"/>
  <c r="Z496" i="8"/>
  <c r="J496" i="8"/>
  <c r="AB496" i="8"/>
  <c r="L496" i="8"/>
  <c r="T496" i="8"/>
  <c r="T373" i="8"/>
  <c r="AD373" i="8"/>
  <c r="X38" i="8"/>
  <c r="L38" i="8"/>
  <c r="T38" i="8"/>
  <c r="T489" i="8"/>
  <c r="AB489" i="8"/>
  <c r="L489" i="8"/>
  <c r="X489" i="8"/>
  <c r="L497" i="8"/>
  <c r="X497" i="8"/>
  <c r="T497" i="8"/>
  <c r="AC300" i="8"/>
  <c r="M300" i="8"/>
  <c r="U300" i="8"/>
  <c r="AC264" i="8"/>
  <c r="M264" i="8"/>
  <c r="U264" i="8"/>
  <c r="AG365" i="8"/>
  <c r="AD365" i="8"/>
  <c r="R492" i="24"/>
  <c r="X492" i="24"/>
  <c r="M492" i="24"/>
  <c r="AH492" i="24"/>
  <c r="AC492" i="24"/>
  <c r="AC479" i="24"/>
  <c r="R479" i="24"/>
  <c r="AF446" i="24"/>
  <c r="P446" i="24"/>
  <c r="X446" i="24"/>
  <c r="T446" i="24"/>
  <c r="J446" i="24"/>
  <c r="AH446" i="24"/>
  <c r="Z446" i="24"/>
  <c r="L446" i="24"/>
  <c r="Y430" i="24"/>
  <c r="Q430" i="24"/>
  <c r="AG496" i="24"/>
  <c r="U496" i="24"/>
  <c r="J496" i="24"/>
  <c r="X496" i="24"/>
  <c r="Z496" i="24"/>
  <c r="M496" i="24"/>
  <c r="AC496" i="24"/>
  <c r="R496" i="24"/>
  <c r="P496" i="24"/>
  <c r="V366" i="24"/>
  <c r="Z366" i="24"/>
  <c r="R366" i="24"/>
  <c r="AH366" i="24"/>
  <c r="AD366" i="24"/>
  <c r="N366" i="24"/>
  <c r="J366" i="24"/>
  <c r="AH357" i="24"/>
  <c r="J357" i="24"/>
  <c r="Z357" i="24"/>
  <c r="V357" i="24"/>
  <c r="V343" i="24"/>
  <c r="R343" i="24"/>
  <c r="AH343" i="24"/>
  <c r="J343" i="24"/>
  <c r="AD343" i="24"/>
  <c r="Z343" i="24"/>
  <c r="N343" i="24"/>
  <c r="AH345" i="24"/>
  <c r="Z345" i="24"/>
  <c r="V345" i="24"/>
  <c r="J345" i="24"/>
  <c r="AC387" i="24"/>
  <c r="M387" i="24"/>
  <c r="Q387" i="24"/>
  <c r="AG387" i="24"/>
  <c r="U387" i="24"/>
  <c r="Y387" i="24"/>
  <c r="AD338" i="24"/>
  <c r="N338" i="24"/>
  <c r="AH338" i="24"/>
  <c r="J338" i="24"/>
  <c r="Z338" i="24"/>
  <c r="R338" i="24"/>
  <c r="V338" i="24"/>
  <c r="Z326" i="24"/>
  <c r="J326" i="24"/>
  <c r="V326" i="24"/>
  <c r="N326" i="24"/>
  <c r="AH326" i="24"/>
  <c r="AD326" i="24"/>
  <c r="R326" i="24"/>
  <c r="AH369" i="24"/>
  <c r="Z369" i="24"/>
  <c r="J369" i="24"/>
  <c r="V369" i="24"/>
  <c r="AG411" i="24"/>
  <c r="Q411" i="24"/>
  <c r="AC411" i="24"/>
  <c r="U411" i="24"/>
  <c r="M411" i="24"/>
  <c r="Y411" i="24"/>
  <c r="AG404" i="24"/>
  <c r="Q404" i="24"/>
  <c r="V347" i="24"/>
  <c r="AD347" i="24"/>
  <c r="J347" i="24"/>
  <c r="Z347" i="24"/>
  <c r="R347" i="24"/>
  <c r="AH347" i="24"/>
  <c r="N347" i="24"/>
  <c r="AF67" i="24"/>
  <c r="AC67" i="24"/>
  <c r="U67" i="24"/>
  <c r="M67" i="24"/>
  <c r="AA67" i="24"/>
  <c r="Q67" i="24"/>
  <c r="Y67" i="24"/>
  <c r="O67" i="24"/>
  <c r="W67" i="24"/>
  <c r="S67" i="24"/>
  <c r="AG67" i="24"/>
  <c r="K67" i="24"/>
  <c r="AE67" i="24"/>
  <c r="AF36" i="8"/>
  <c r="T36" i="8"/>
  <c r="L36" i="8"/>
  <c r="AB36" i="8"/>
  <c r="X503" i="8"/>
  <c r="AF503" i="8"/>
  <c r="AB503" i="8"/>
  <c r="T503" i="8"/>
  <c r="L503" i="8"/>
  <c r="P503" i="8"/>
  <c r="AF495" i="8"/>
  <c r="X495" i="8"/>
  <c r="T495" i="8"/>
  <c r="P495" i="8"/>
  <c r="AC489" i="24"/>
  <c r="R489" i="24"/>
  <c r="AD469" i="24"/>
  <c r="N469" i="24"/>
  <c r="AH469" i="24"/>
  <c r="J469" i="24"/>
  <c r="V469" i="24"/>
  <c r="R469" i="24"/>
  <c r="Z469" i="24"/>
  <c r="AC484" i="24"/>
  <c r="M484" i="24"/>
  <c r="X484" i="24"/>
  <c r="R484" i="24"/>
  <c r="AH484" i="24"/>
  <c r="R465" i="24"/>
  <c r="Z465" i="24"/>
  <c r="J465" i="24"/>
  <c r="V465" i="24"/>
  <c r="AH465" i="24"/>
  <c r="J441" i="24"/>
  <c r="Z441" i="24"/>
  <c r="T427" i="24"/>
  <c r="L427" i="24"/>
  <c r="AC490" i="24"/>
  <c r="R490" i="24"/>
  <c r="M490" i="24"/>
  <c r="AH490" i="24"/>
  <c r="X490" i="24"/>
  <c r="AE472" i="24"/>
  <c r="W472" i="24"/>
  <c r="J472" i="24"/>
  <c r="S472" i="24"/>
  <c r="L472" i="24"/>
  <c r="AA472" i="24"/>
  <c r="AH365" i="24"/>
  <c r="J365" i="24"/>
  <c r="Z365" i="24"/>
  <c r="V365" i="24"/>
  <c r="V351" i="24"/>
  <c r="R351" i="24"/>
  <c r="N351" i="24"/>
  <c r="AH351" i="24"/>
  <c r="J351" i="24"/>
  <c r="AD351" i="24"/>
  <c r="Z351" i="24"/>
  <c r="V342" i="24"/>
  <c r="AD342" i="24"/>
  <c r="J342" i="24"/>
  <c r="Z342" i="24"/>
  <c r="AH342" i="24"/>
  <c r="R342" i="24"/>
  <c r="N342" i="24"/>
  <c r="V332" i="24"/>
  <c r="Z332" i="24"/>
  <c r="J332" i="24"/>
  <c r="AC402" i="24"/>
  <c r="AG402" i="24"/>
  <c r="Y402" i="24"/>
  <c r="M402" i="24"/>
  <c r="Q402" i="24"/>
  <c r="V363" i="24"/>
  <c r="AD363" i="24"/>
  <c r="J363" i="24"/>
  <c r="N363" i="24"/>
  <c r="AH363" i="24"/>
  <c r="Z363" i="24"/>
  <c r="R363" i="24"/>
  <c r="V331" i="24"/>
  <c r="Z331" i="24"/>
  <c r="R331" i="24"/>
  <c r="J331" i="24"/>
  <c r="AH331" i="24"/>
  <c r="AD331" i="24"/>
  <c r="N331" i="24"/>
  <c r="AD325" i="24"/>
  <c r="Z325" i="24"/>
  <c r="V325" i="24"/>
  <c r="R325" i="24"/>
  <c r="J325" i="24"/>
  <c r="AH325" i="24"/>
  <c r="AH167" i="24"/>
  <c r="AA167" i="24"/>
  <c r="S167" i="24"/>
  <c r="K167" i="24"/>
  <c r="Y167" i="24"/>
  <c r="O167" i="24"/>
  <c r="AG167" i="24"/>
  <c r="W167" i="24"/>
  <c r="M167" i="24"/>
  <c r="AE167" i="24"/>
  <c r="U167" i="24"/>
  <c r="AC167" i="24"/>
  <c r="Q167" i="24"/>
  <c r="AG398" i="24"/>
  <c r="M398" i="24"/>
  <c r="Y398" i="24"/>
  <c r="Q398" i="24"/>
  <c r="AC398" i="24"/>
  <c r="AD354" i="24"/>
  <c r="N354" i="24"/>
  <c r="V354" i="24"/>
  <c r="R354" i="24"/>
  <c r="AH354" i="24"/>
  <c r="Z354" i="24"/>
  <c r="J354" i="24"/>
  <c r="V335" i="24"/>
  <c r="AH335" i="24"/>
  <c r="N335" i="24"/>
  <c r="AD335" i="24"/>
  <c r="J335" i="24"/>
  <c r="Z335" i="24"/>
  <c r="R335" i="24"/>
  <c r="AH156" i="24"/>
  <c r="AC156" i="24"/>
  <c r="U156" i="24"/>
  <c r="M156" i="24"/>
  <c r="AA156" i="24"/>
  <c r="Q156" i="24"/>
  <c r="Y156" i="24"/>
  <c r="O156" i="24"/>
  <c r="AG156" i="24"/>
  <c r="W156" i="24"/>
  <c r="K156" i="24"/>
  <c r="AE156" i="24"/>
  <c r="S156" i="24"/>
  <c r="AH488" i="24"/>
  <c r="M488" i="24"/>
  <c r="R488" i="24"/>
  <c r="X488" i="24"/>
  <c r="AC488" i="24"/>
  <c r="Y418" i="24"/>
  <c r="M418" i="24"/>
  <c r="AG418" i="24"/>
  <c r="Q418" i="24"/>
  <c r="AF37" i="8"/>
  <c r="L37" i="8"/>
  <c r="T37" i="8"/>
  <c r="AB37" i="8"/>
  <c r="Z478" i="8"/>
  <c r="Q478" i="8"/>
  <c r="J478" i="8"/>
  <c r="AB478" i="8"/>
  <c r="AH478" i="8"/>
  <c r="V478" i="8"/>
  <c r="P478" i="8"/>
  <c r="L478" i="8"/>
  <c r="AD478" i="8"/>
  <c r="U478" i="8"/>
  <c r="N478" i="8"/>
  <c r="T478" i="8"/>
  <c r="X479" i="8"/>
  <c r="T479" i="8"/>
  <c r="P479" i="8"/>
  <c r="AF479" i="8"/>
  <c r="AC482" i="24"/>
  <c r="AH482" i="24"/>
  <c r="X482" i="24"/>
  <c r="R482" i="24"/>
  <c r="M482" i="24"/>
  <c r="AC494" i="24"/>
  <c r="AH494" i="24"/>
  <c r="M494" i="24"/>
  <c r="R494" i="24"/>
  <c r="X494" i="24"/>
  <c r="AE476" i="24"/>
  <c r="AA476" i="24"/>
  <c r="K476" i="24"/>
  <c r="W476" i="24"/>
  <c r="S476" i="24"/>
  <c r="N463" i="24"/>
  <c r="V463" i="24"/>
  <c r="Z463" i="24"/>
  <c r="AD436" i="24"/>
  <c r="R436" i="24"/>
  <c r="Z436" i="24"/>
  <c r="N436" i="24"/>
  <c r="X436" i="24"/>
  <c r="P436" i="24"/>
  <c r="AH436" i="24"/>
  <c r="J436" i="24"/>
  <c r="AF436" i="24"/>
  <c r="V436" i="24"/>
  <c r="V359" i="24"/>
  <c r="R359" i="24"/>
  <c r="Z359" i="24"/>
  <c r="N359" i="24"/>
  <c r="J359" i="24"/>
  <c r="AH359" i="24"/>
  <c r="AD359" i="24"/>
  <c r="V350" i="24"/>
  <c r="AH350" i="24"/>
  <c r="N350" i="24"/>
  <c r="AD350" i="24"/>
  <c r="J350" i="24"/>
  <c r="Z350" i="24"/>
  <c r="R350" i="24"/>
  <c r="AH341" i="24"/>
  <c r="J341" i="24"/>
  <c r="V341" i="24"/>
  <c r="Z341" i="24"/>
  <c r="R457" i="24"/>
  <c r="V457" i="24"/>
  <c r="AD457" i="24"/>
  <c r="AG386" i="24"/>
  <c r="M386" i="24"/>
  <c r="AC386" i="24"/>
  <c r="Y386" i="24"/>
  <c r="Q386" i="24"/>
  <c r="V355" i="24"/>
  <c r="AD355" i="24"/>
  <c r="J355" i="24"/>
  <c r="AH355" i="24"/>
  <c r="Z355" i="24"/>
  <c r="R355" i="24"/>
  <c r="N355" i="24"/>
  <c r="V327" i="24"/>
  <c r="Z327" i="24"/>
  <c r="J327" i="24"/>
  <c r="Z497" i="24"/>
  <c r="AG497" i="24"/>
  <c r="P497" i="24"/>
  <c r="AD497" i="24"/>
  <c r="V497" i="24"/>
  <c r="T497" i="24"/>
  <c r="AG400" i="24"/>
  <c r="Q400" i="24"/>
  <c r="AD370" i="24"/>
  <c r="N370" i="24"/>
  <c r="AH370" i="24"/>
  <c r="J370" i="24"/>
  <c r="Z370" i="24"/>
  <c r="V370" i="24"/>
  <c r="R370" i="24"/>
  <c r="V360" i="24"/>
  <c r="Z360" i="24"/>
  <c r="J360" i="24"/>
  <c r="Z330" i="24"/>
  <c r="J330" i="24"/>
  <c r="V330" i="24"/>
  <c r="AD330" i="24"/>
  <c r="R330" i="24"/>
  <c r="N330" i="24"/>
  <c r="AH330" i="24"/>
  <c r="J323" i="24"/>
  <c r="Z323" i="24"/>
  <c r="AE79" i="24"/>
  <c r="O79" i="24"/>
  <c r="W79" i="24"/>
  <c r="AH152" i="24"/>
  <c r="AA152" i="24"/>
  <c r="S152" i="24"/>
  <c r="K152" i="24"/>
  <c r="AG152" i="24"/>
  <c r="W152" i="24"/>
  <c r="M152" i="24"/>
  <c r="AE152" i="24"/>
  <c r="U152" i="24"/>
  <c r="AC152" i="24"/>
  <c r="Y152" i="24"/>
  <c r="Q152" i="24"/>
  <c r="O152" i="24"/>
  <c r="S75" i="24"/>
  <c r="W75" i="24"/>
  <c r="O75" i="24"/>
  <c r="AE75" i="24"/>
  <c r="AB502" i="8"/>
  <c r="Z502" i="8"/>
  <c r="N502" i="8"/>
  <c r="AD502" i="8"/>
  <c r="V502" i="8"/>
  <c r="L502" i="8"/>
  <c r="R502" i="8"/>
  <c r="AH502" i="8"/>
  <c r="T502" i="8"/>
  <c r="J502" i="8"/>
  <c r="AB482" i="8"/>
  <c r="R482" i="8"/>
  <c r="AD482" i="8"/>
  <c r="J482" i="8"/>
  <c r="Z482" i="8"/>
  <c r="N482" i="8"/>
  <c r="AH482" i="8"/>
  <c r="V482" i="8"/>
  <c r="L482" i="8"/>
  <c r="T482" i="8"/>
  <c r="X480" i="24"/>
  <c r="R480" i="24"/>
  <c r="M480" i="24"/>
  <c r="AH480" i="24"/>
  <c r="AC480" i="24"/>
  <c r="V451" i="24"/>
  <c r="Z451" i="24"/>
  <c r="N449" i="24"/>
  <c r="AH449" i="24"/>
  <c r="P421" i="24"/>
  <c r="X421" i="24"/>
  <c r="AF421" i="24"/>
  <c r="V367" i="24"/>
  <c r="R367" i="24"/>
  <c r="AD367" i="24"/>
  <c r="Z367" i="24"/>
  <c r="N367" i="24"/>
  <c r="J367" i="24"/>
  <c r="AH367" i="24"/>
  <c r="V358" i="24"/>
  <c r="R358" i="24"/>
  <c r="AH358" i="24"/>
  <c r="N358" i="24"/>
  <c r="Z358" i="24"/>
  <c r="J358" i="24"/>
  <c r="AD358" i="24"/>
  <c r="AH349" i="24"/>
  <c r="J349" i="24"/>
  <c r="Z349" i="24"/>
  <c r="V349" i="24"/>
  <c r="AD362" i="24"/>
  <c r="N362" i="24"/>
  <c r="Z362" i="24"/>
  <c r="V362" i="24"/>
  <c r="AH362" i="24"/>
  <c r="R362" i="24"/>
  <c r="J362" i="24"/>
  <c r="V352" i="24"/>
  <c r="Z352" i="24"/>
  <c r="J352" i="24"/>
  <c r="AA270" i="24"/>
  <c r="X270" i="24"/>
  <c r="T270" i="24"/>
  <c r="L270" i="24"/>
  <c r="AF270" i="24"/>
  <c r="AB270" i="24"/>
  <c r="P270" i="24"/>
  <c r="AD459" i="24"/>
  <c r="P459" i="24"/>
  <c r="R459" i="24"/>
  <c r="J459" i="24"/>
  <c r="AF459" i="24"/>
  <c r="Z459" i="24"/>
  <c r="V459" i="24"/>
  <c r="AG395" i="24"/>
  <c r="Q395" i="24"/>
  <c r="U395" i="24"/>
  <c r="M395" i="24"/>
  <c r="AC395" i="24"/>
  <c r="Y395" i="24"/>
  <c r="AH353" i="24"/>
  <c r="Z353" i="24"/>
  <c r="V353" i="24"/>
  <c r="J353" i="24"/>
  <c r="AH329" i="24"/>
  <c r="V329" i="24"/>
  <c r="R329" i="24"/>
  <c r="Z329" i="24"/>
  <c r="J329" i="24"/>
  <c r="T318" i="24"/>
  <c r="AB318" i="24"/>
  <c r="X318" i="24"/>
  <c r="L318" i="24"/>
  <c r="W78" i="24"/>
  <c r="S78" i="24"/>
  <c r="O78" i="24"/>
  <c r="AA78" i="24"/>
  <c r="K78" i="24"/>
  <c r="AE78" i="24"/>
  <c r="AC403" i="24"/>
  <c r="Y403" i="24"/>
  <c r="Q403" i="24"/>
  <c r="M403" i="24"/>
  <c r="U403" i="24"/>
  <c r="AG403" i="24"/>
  <c r="N461" i="24"/>
  <c r="J461" i="24"/>
  <c r="T461" i="24"/>
  <c r="AB461" i="24"/>
  <c r="Z461" i="24"/>
  <c r="T317" i="24"/>
  <c r="AB317" i="24"/>
  <c r="X317" i="24"/>
  <c r="L317" i="24"/>
  <c r="AG464" i="24"/>
  <c r="AC464" i="24"/>
  <c r="Y464" i="24"/>
  <c r="U464" i="24"/>
  <c r="Q464" i="24"/>
  <c r="M464" i="24"/>
  <c r="AE464" i="24"/>
  <c r="AA464" i="24"/>
  <c r="W464" i="24"/>
  <c r="S464" i="24"/>
  <c r="O464" i="24"/>
  <c r="K464" i="24"/>
  <c r="AH464" i="24"/>
  <c r="Z464" i="24"/>
  <c r="R464" i="24"/>
  <c r="J464" i="24"/>
  <c r="AD464" i="24"/>
  <c r="V464" i="24"/>
  <c r="N464" i="24"/>
  <c r="AF464" i="24"/>
  <c r="P464" i="24"/>
  <c r="T464" i="24"/>
  <c r="L464" i="24"/>
  <c r="AB464" i="24"/>
  <c r="X464" i="24"/>
  <c r="AG458" i="24"/>
  <c r="AC458" i="24"/>
  <c r="Y458" i="24"/>
  <c r="U458" i="24"/>
  <c r="Q458" i="24"/>
  <c r="M458" i="24"/>
  <c r="AE458" i="24"/>
  <c r="AA458" i="24"/>
  <c r="W458" i="24"/>
  <c r="S458" i="24"/>
  <c r="O458" i="24"/>
  <c r="K458" i="24"/>
  <c r="AH458" i="24"/>
  <c r="Z458" i="24"/>
  <c r="AF458" i="24"/>
  <c r="V458" i="24"/>
  <c r="N458" i="24"/>
  <c r="AB458" i="24"/>
  <c r="P458" i="24"/>
  <c r="X458" i="24"/>
  <c r="L458" i="24"/>
  <c r="R458" i="24"/>
  <c r="J458" i="24"/>
  <c r="AD458" i="24"/>
  <c r="T458" i="24"/>
  <c r="AG444" i="24"/>
  <c r="AC444" i="24"/>
  <c r="Y444" i="24"/>
  <c r="U444" i="24"/>
  <c r="Q444" i="24"/>
  <c r="M444" i="24"/>
  <c r="AE444" i="24"/>
  <c r="AA444" i="24"/>
  <c r="W444" i="24"/>
  <c r="S444" i="24"/>
  <c r="O444" i="24"/>
  <c r="K444" i="24"/>
  <c r="AH444" i="24"/>
  <c r="AB444" i="24"/>
  <c r="T444" i="24"/>
  <c r="L444" i="24"/>
  <c r="Z444" i="24"/>
  <c r="R444" i="24"/>
  <c r="J444" i="24"/>
  <c r="V444" i="24"/>
  <c r="AF444" i="24"/>
  <c r="P444" i="24"/>
  <c r="AD444" i="24"/>
  <c r="N444" i="24"/>
  <c r="X444" i="24"/>
  <c r="AG455" i="24"/>
  <c r="AC455" i="24"/>
  <c r="Y455" i="24"/>
  <c r="U455" i="24"/>
  <c r="Q455" i="24"/>
  <c r="M455" i="24"/>
  <c r="AE455" i="24"/>
  <c r="AA455" i="24"/>
  <c r="W455" i="24"/>
  <c r="S455" i="24"/>
  <c r="O455" i="24"/>
  <c r="K455" i="24"/>
  <c r="AF455" i="24"/>
  <c r="X455" i="24"/>
  <c r="P455" i="24"/>
  <c r="AH455" i="24"/>
  <c r="V455" i="24"/>
  <c r="L455" i="24"/>
  <c r="AD455" i="24"/>
  <c r="T455" i="24"/>
  <c r="J455" i="24"/>
  <c r="N455" i="24"/>
  <c r="AB455" i="24"/>
  <c r="Z455" i="24"/>
  <c r="R455" i="24"/>
  <c r="AG454" i="24"/>
  <c r="AC454" i="24"/>
  <c r="Y454" i="24"/>
  <c r="U454" i="24"/>
  <c r="Q454" i="24"/>
  <c r="M454" i="24"/>
  <c r="AE454" i="24"/>
  <c r="AA454" i="24"/>
  <c r="W454" i="24"/>
  <c r="S454" i="24"/>
  <c r="O454" i="24"/>
  <c r="K454" i="24"/>
  <c r="AD454" i="24"/>
  <c r="V454" i="24"/>
  <c r="N454" i="24"/>
  <c r="AH454" i="24"/>
  <c r="X454" i="24"/>
  <c r="L454" i="24"/>
  <c r="AF454" i="24"/>
  <c r="T454" i="24"/>
  <c r="J454" i="24"/>
  <c r="Z454" i="24"/>
  <c r="R454" i="24"/>
  <c r="P454" i="24"/>
  <c r="AB454" i="24"/>
  <c r="AG442" i="24"/>
  <c r="AC442" i="24"/>
  <c r="Y442" i="24"/>
  <c r="U442" i="24"/>
  <c r="Q442" i="24"/>
  <c r="M442" i="24"/>
  <c r="AE442" i="24"/>
  <c r="AA442" i="24"/>
  <c r="W442" i="24"/>
  <c r="S442" i="24"/>
  <c r="O442" i="24"/>
  <c r="K442" i="24"/>
  <c r="AF442" i="24"/>
  <c r="X442" i="24"/>
  <c r="P442" i="24"/>
  <c r="AD442" i="24"/>
  <c r="V442" i="24"/>
  <c r="N442" i="24"/>
  <c r="AH442" i="24"/>
  <c r="R442" i="24"/>
  <c r="AB442" i="24"/>
  <c r="L442" i="24"/>
  <c r="Z442" i="24"/>
  <c r="J442" i="24"/>
  <c r="T442" i="24"/>
  <c r="AG268" i="24"/>
  <c r="AC268" i="24"/>
  <c r="Y268" i="24"/>
  <c r="U268" i="24"/>
  <c r="Q268" i="24"/>
  <c r="M268" i="24"/>
  <c r="AH268" i="24"/>
  <c r="AD268" i="24"/>
  <c r="Z268" i="24"/>
  <c r="V268" i="24"/>
  <c r="R268" i="24"/>
  <c r="N268" i="24"/>
  <c r="J268" i="24"/>
  <c r="AF268" i="24"/>
  <c r="X268" i="24"/>
  <c r="P268" i="24"/>
  <c r="AE268" i="24"/>
  <c r="W268" i="24"/>
  <c r="O268" i="24"/>
  <c r="AB268" i="24"/>
  <c r="T268" i="24"/>
  <c r="L268" i="24"/>
  <c r="AA268" i="24"/>
  <c r="S268" i="24"/>
  <c r="K268" i="24"/>
  <c r="AG269" i="24"/>
  <c r="AC269" i="24"/>
  <c r="Y269" i="24"/>
  <c r="U269" i="24"/>
  <c r="Q269" i="24"/>
  <c r="M269" i="24"/>
  <c r="AH269" i="24"/>
  <c r="AD269" i="24"/>
  <c r="Z269" i="24"/>
  <c r="V269" i="24"/>
  <c r="R269" i="24"/>
  <c r="N269" i="24"/>
  <c r="J269" i="24"/>
  <c r="AB269" i="24"/>
  <c r="T269" i="24"/>
  <c r="L269" i="24"/>
  <c r="AA269" i="24"/>
  <c r="S269" i="24"/>
  <c r="K269" i="24"/>
  <c r="AF269" i="24"/>
  <c r="X269" i="24"/>
  <c r="P269" i="24"/>
  <c r="AE269" i="24"/>
  <c r="W269" i="24"/>
  <c r="O269" i="24"/>
  <c r="AG265" i="24"/>
  <c r="AC265" i="24"/>
  <c r="Y265" i="24"/>
  <c r="U265" i="24"/>
  <c r="Q265" i="24"/>
  <c r="M265" i="24"/>
  <c r="AH265" i="24"/>
  <c r="AD265" i="24"/>
  <c r="Z265" i="24"/>
  <c r="V265" i="24"/>
  <c r="R265" i="24"/>
  <c r="N265" i="24"/>
  <c r="J265" i="24"/>
  <c r="AB265" i="24"/>
  <c r="T265" i="24"/>
  <c r="L265" i="24"/>
  <c r="AA265" i="24"/>
  <c r="S265" i="24"/>
  <c r="K265" i="24"/>
  <c r="AF265" i="24"/>
  <c r="X265" i="24"/>
  <c r="P265" i="24"/>
  <c r="AE265" i="24"/>
  <c r="W265" i="24"/>
  <c r="O265" i="24"/>
  <c r="AH71" i="24"/>
  <c r="AD71" i="24"/>
  <c r="Z71" i="24"/>
  <c r="V71" i="24"/>
  <c r="AG71" i="24"/>
  <c r="AC71" i="24"/>
  <c r="Y71" i="24"/>
  <c r="AA71" i="24"/>
  <c r="T71" i="24"/>
  <c r="P71" i="24"/>
  <c r="L71" i="24"/>
  <c r="AF71" i="24"/>
  <c r="X71" i="24"/>
  <c r="S71" i="24"/>
  <c r="O71" i="24"/>
  <c r="K71" i="24"/>
  <c r="AE71" i="24"/>
  <c r="W71" i="24"/>
  <c r="R71" i="24"/>
  <c r="N71" i="24"/>
  <c r="J71" i="24"/>
  <c r="AB71" i="24"/>
  <c r="U71" i="24"/>
  <c r="Q71" i="24"/>
  <c r="M71" i="24"/>
  <c r="AE31" i="8"/>
  <c r="AA31" i="8"/>
  <c r="W31" i="8"/>
  <c r="S31" i="8"/>
  <c r="O31" i="8"/>
  <c r="K31" i="8"/>
  <c r="AH31" i="8"/>
  <c r="AD31" i="8"/>
  <c r="Z31" i="8"/>
  <c r="V31" i="8"/>
  <c r="R31" i="8"/>
  <c r="N31" i="8"/>
  <c r="J31" i="8"/>
  <c r="AG31" i="8"/>
  <c r="AC31" i="8"/>
  <c r="Y31" i="8"/>
  <c r="U31" i="8"/>
  <c r="Q31" i="8"/>
  <c r="M31" i="8"/>
  <c r="T31" i="8"/>
  <c r="AF31" i="8"/>
  <c r="P31" i="8"/>
  <c r="AB31" i="8"/>
  <c r="L31" i="8"/>
  <c r="X31" i="8"/>
  <c r="AE27" i="8"/>
  <c r="AA27" i="8"/>
  <c r="W27" i="8"/>
  <c r="S27" i="8"/>
  <c r="O27" i="8"/>
  <c r="K27" i="8"/>
  <c r="AH27" i="8"/>
  <c r="AD27" i="8"/>
  <c r="Z27" i="8"/>
  <c r="V27" i="8"/>
  <c r="R27" i="8"/>
  <c r="N27" i="8"/>
  <c r="J27" i="8"/>
  <c r="AG27" i="8"/>
  <c r="AC27" i="8"/>
  <c r="Y27" i="8"/>
  <c r="U27" i="8"/>
  <c r="Q27" i="8"/>
  <c r="M27" i="8"/>
  <c r="T27" i="8"/>
  <c r="AF27" i="8"/>
  <c r="P27" i="8"/>
  <c r="AB27" i="8"/>
  <c r="X27" i="8"/>
  <c r="L27" i="8"/>
  <c r="AE23" i="8"/>
  <c r="AA23" i="8"/>
  <c r="W23" i="8"/>
  <c r="S23" i="8"/>
  <c r="O23" i="8"/>
  <c r="K23" i="8"/>
  <c r="AH23" i="8"/>
  <c r="AD23" i="8"/>
  <c r="Z23" i="8"/>
  <c r="V23" i="8"/>
  <c r="R23" i="8"/>
  <c r="N23" i="8"/>
  <c r="J23" i="8"/>
  <c r="AG23" i="8"/>
  <c r="AC23" i="8"/>
  <c r="Y23" i="8"/>
  <c r="U23" i="8"/>
  <c r="Q23" i="8"/>
  <c r="M23" i="8"/>
  <c r="T23" i="8"/>
  <c r="X23" i="8"/>
  <c r="AF23" i="8"/>
  <c r="P23" i="8"/>
  <c r="AB23" i="8"/>
  <c r="L23" i="8"/>
  <c r="AE19" i="8"/>
  <c r="AA19" i="8"/>
  <c r="W19" i="8"/>
  <c r="S19" i="8"/>
  <c r="O19" i="8"/>
  <c r="K19" i="8"/>
  <c r="AH19" i="8"/>
  <c r="AD19" i="8"/>
  <c r="Z19" i="8"/>
  <c r="V19" i="8"/>
  <c r="R19" i="8"/>
  <c r="N19" i="8"/>
  <c r="J19" i="8"/>
  <c r="AG19" i="8"/>
  <c r="AC19" i="8"/>
  <c r="Y19" i="8"/>
  <c r="U19" i="8"/>
  <c r="Q19" i="8"/>
  <c r="M19" i="8"/>
  <c r="T19" i="8"/>
  <c r="X19" i="8"/>
  <c r="AF19" i="8"/>
  <c r="P19" i="8"/>
  <c r="L19" i="8"/>
  <c r="AB19" i="8"/>
  <c r="AE15" i="8"/>
  <c r="AA15" i="8"/>
  <c r="W15" i="8"/>
  <c r="S15" i="8"/>
  <c r="O15" i="8"/>
  <c r="K15" i="8"/>
  <c r="AH15" i="8"/>
  <c r="AD15" i="8"/>
  <c r="Z15" i="8"/>
  <c r="V15" i="8"/>
  <c r="R15" i="8"/>
  <c r="N15" i="8"/>
  <c r="J15" i="8"/>
  <c r="AG15" i="8"/>
  <c r="AC15" i="8"/>
  <c r="Y15" i="8"/>
  <c r="U15" i="8"/>
  <c r="Q15" i="8"/>
  <c r="M15" i="8"/>
  <c r="T15" i="8"/>
  <c r="AF15" i="8"/>
  <c r="P15" i="8"/>
  <c r="L15" i="8"/>
  <c r="AB15" i="8"/>
  <c r="X15" i="8"/>
  <c r="AE11" i="8"/>
  <c r="AA11" i="8"/>
  <c r="W11" i="8"/>
  <c r="S11" i="8"/>
  <c r="O11" i="8"/>
  <c r="K11" i="8"/>
  <c r="AH11" i="8"/>
  <c r="AD11" i="8"/>
  <c r="Z11" i="8"/>
  <c r="V11" i="8"/>
  <c r="R11" i="8"/>
  <c r="N11" i="8"/>
  <c r="J11" i="8"/>
  <c r="AG11" i="8"/>
  <c r="AC11" i="8"/>
  <c r="Y11" i="8"/>
  <c r="U11" i="8"/>
  <c r="Q11" i="8"/>
  <c r="M11" i="8"/>
  <c r="T11" i="8"/>
  <c r="X11" i="8"/>
  <c r="AF11" i="8"/>
  <c r="P11" i="8"/>
  <c r="AB11" i="8"/>
  <c r="L11" i="8"/>
  <c r="AE7" i="8"/>
  <c r="AA7" i="8"/>
  <c r="W7" i="8"/>
  <c r="S7" i="8"/>
  <c r="O7" i="8"/>
  <c r="K7" i="8"/>
  <c r="AH7" i="8"/>
  <c r="AD7" i="8"/>
  <c r="Z7" i="8"/>
  <c r="V7" i="8"/>
  <c r="R7" i="8"/>
  <c r="N7" i="8"/>
  <c r="J7" i="8"/>
  <c r="AG7" i="8"/>
  <c r="AC7" i="8"/>
  <c r="Y7" i="8"/>
  <c r="U7" i="8"/>
  <c r="Q7" i="8"/>
  <c r="M7" i="8"/>
  <c r="T7" i="8"/>
  <c r="X7" i="8"/>
  <c r="AF7" i="8"/>
  <c r="P7" i="8"/>
  <c r="AB7" i="8"/>
  <c r="L7" i="8"/>
  <c r="AG470" i="24"/>
  <c r="AC470" i="24"/>
  <c r="Y470" i="24"/>
  <c r="U470" i="24"/>
  <c r="Q470" i="24"/>
  <c r="M470" i="24"/>
  <c r="AE470" i="24"/>
  <c r="AA470" i="24"/>
  <c r="W470" i="24"/>
  <c r="S470" i="24"/>
  <c r="O470" i="24"/>
  <c r="K470" i="24"/>
  <c r="AD470" i="24"/>
  <c r="V470" i="24"/>
  <c r="N470" i="24"/>
  <c r="AH470" i="24"/>
  <c r="Z470" i="24"/>
  <c r="R470" i="24"/>
  <c r="J470" i="24"/>
  <c r="T470" i="24"/>
  <c r="AB470" i="24"/>
  <c r="X470" i="24"/>
  <c r="P470" i="24"/>
  <c r="L470" i="24"/>
  <c r="AF470" i="24"/>
  <c r="AG456" i="24"/>
  <c r="AC456" i="24"/>
  <c r="Y456" i="24"/>
  <c r="U456" i="24"/>
  <c r="Q456" i="24"/>
  <c r="M456" i="24"/>
  <c r="AE456" i="24"/>
  <c r="AA456" i="24"/>
  <c r="W456" i="24"/>
  <c r="S456" i="24"/>
  <c r="O456" i="24"/>
  <c r="K456" i="24"/>
  <c r="AH456" i="24"/>
  <c r="Z456" i="24"/>
  <c r="R456" i="24"/>
  <c r="J456" i="24"/>
  <c r="X456" i="24"/>
  <c r="N456" i="24"/>
  <c r="AF456" i="24"/>
  <c r="V456" i="24"/>
  <c r="L456" i="24"/>
  <c r="AB456" i="24"/>
  <c r="T456" i="24"/>
  <c r="P456" i="24"/>
  <c r="AD456" i="24"/>
  <c r="AG439" i="24"/>
  <c r="AC439" i="24"/>
  <c r="Y439" i="24"/>
  <c r="U439" i="24"/>
  <c r="Q439" i="24"/>
  <c r="M439" i="24"/>
  <c r="AE439" i="24"/>
  <c r="AA439" i="24"/>
  <c r="W439" i="24"/>
  <c r="S439" i="24"/>
  <c r="O439" i="24"/>
  <c r="K439" i="24"/>
  <c r="AH439" i="24"/>
  <c r="Z439" i="24"/>
  <c r="R439" i="24"/>
  <c r="J439" i="24"/>
  <c r="AF439" i="24"/>
  <c r="X439" i="24"/>
  <c r="P439" i="24"/>
  <c r="V439" i="24"/>
  <c r="T439" i="24"/>
  <c r="AD439" i="24"/>
  <c r="N439" i="24"/>
  <c r="AB439" i="24"/>
  <c r="L439" i="24"/>
  <c r="AG435" i="24"/>
  <c r="AC435" i="24"/>
  <c r="Y435" i="24"/>
  <c r="U435" i="24"/>
  <c r="Q435" i="24"/>
  <c r="M435" i="24"/>
  <c r="AE435" i="24"/>
  <c r="AA435" i="24"/>
  <c r="W435" i="24"/>
  <c r="S435" i="24"/>
  <c r="O435" i="24"/>
  <c r="K435" i="24"/>
  <c r="AH435" i="24"/>
  <c r="Z435" i="24"/>
  <c r="R435" i="24"/>
  <c r="J435" i="24"/>
  <c r="AF435" i="24"/>
  <c r="X435" i="24"/>
  <c r="P435" i="24"/>
  <c r="AD435" i="24"/>
  <c r="N435" i="24"/>
  <c r="AB435" i="24"/>
  <c r="L435" i="24"/>
  <c r="V435" i="24"/>
  <c r="T435" i="24"/>
  <c r="AG266" i="24"/>
  <c r="AC266" i="24"/>
  <c r="Y266" i="24"/>
  <c r="U266" i="24"/>
  <c r="Q266" i="24"/>
  <c r="M266" i="24"/>
  <c r="AH266" i="24"/>
  <c r="AD266" i="24"/>
  <c r="Z266" i="24"/>
  <c r="V266" i="24"/>
  <c r="R266" i="24"/>
  <c r="N266" i="24"/>
  <c r="J266" i="24"/>
  <c r="AF266" i="24"/>
  <c r="X266" i="24"/>
  <c r="P266" i="24"/>
  <c r="AE266" i="24"/>
  <c r="W266" i="24"/>
  <c r="O266" i="24"/>
  <c r="AB266" i="24"/>
  <c r="T266" i="24"/>
  <c r="L266" i="24"/>
  <c r="AA266" i="24"/>
  <c r="S266" i="24"/>
  <c r="K266" i="24"/>
  <c r="AG263" i="24"/>
  <c r="AC263" i="24"/>
  <c r="Y263" i="24"/>
  <c r="U263" i="24"/>
  <c r="Q263" i="24"/>
  <c r="M263" i="24"/>
  <c r="AH263" i="24"/>
  <c r="AD263" i="24"/>
  <c r="Z263" i="24"/>
  <c r="V263" i="24"/>
  <c r="R263" i="24"/>
  <c r="N263" i="24"/>
  <c r="J263" i="24"/>
  <c r="AB263" i="24"/>
  <c r="T263" i="24"/>
  <c r="L263" i="24"/>
  <c r="AA263" i="24"/>
  <c r="S263" i="24"/>
  <c r="K263" i="24"/>
  <c r="AF263" i="24"/>
  <c r="X263" i="24"/>
  <c r="P263" i="24"/>
  <c r="AE263" i="24"/>
  <c r="W263" i="24"/>
  <c r="O263" i="24"/>
  <c r="AE30" i="8"/>
  <c r="AA30" i="8"/>
  <c r="W30" i="8"/>
  <c r="S30" i="8"/>
  <c r="O30" i="8"/>
  <c r="K30" i="8"/>
  <c r="AH30" i="8"/>
  <c r="AD30" i="8"/>
  <c r="Z30" i="8"/>
  <c r="V30" i="8"/>
  <c r="R30" i="8"/>
  <c r="N30" i="8"/>
  <c r="J30" i="8"/>
  <c r="AG30" i="8"/>
  <c r="AC30" i="8"/>
  <c r="Y30" i="8"/>
  <c r="U30" i="8"/>
  <c r="Q30" i="8"/>
  <c r="M30" i="8"/>
  <c r="T30" i="8"/>
  <c r="AF30" i="8"/>
  <c r="P30" i="8"/>
  <c r="AB30" i="8"/>
  <c r="L30" i="8"/>
  <c r="X30" i="8"/>
  <c r="AE26" i="8"/>
  <c r="AA26" i="8"/>
  <c r="W26" i="8"/>
  <c r="S26" i="8"/>
  <c r="O26" i="8"/>
  <c r="K26" i="8"/>
  <c r="AH26" i="8"/>
  <c r="AD26" i="8"/>
  <c r="Z26" i="8"/>
  <c r="V26" i="8"/>
  <c r="R26" i="8"/>
  <c r="N26" i="8"/>
  <c r="J26" i="8"/>
  <c r="AG26" i="8"/>
  <c r="AC26" i="8"/>
  <c r="Y26" i="8"/>
  <c r="U26" i="8"/>
  <c r="Q26" i="8"/>
  <c r="M26" i="8"/>
  <c r="T26" i="8"/>
  <c r="AF26" i="8"/>
  <c r="P26" i="8"/>
  <c r="AB26" i="8"/>
  <c r="X26" i="8"/>
  <c r="L26" i="8"/>
  <c r="AE22" i="8"/>
  <c r="AA22" i="8"/>
  <c r="W22" i="8"/>
  <c r="S22" i="8"/>
  <c r="O22" i="8"/>
  <c r="K22" i="8"/>
  <c r="AH22" i="8"/>
  <c r="AD22" i="8"/>
  <c r="Z22" i="8"/>
  <c r="V22" i="8"/>
  <c r="R22" i="8"/>
  <c r="N22" i="8"/>
  <c r="J22" i="8"/>
  <c r="AG22" i="8"/>
  <c r="AC22" i="8"/>
  <c r="Y22" i="8"/>
  <c r="U22" i="8"/>
  <c r="Q22" i="8"/>
  <c r="M22" i="8"/>
  <c r="T22" i="8"/>
  <c r="X22" i="8"/>
  <c r="AF22" i="8"/>
  <c r="P22" i="8"/>
  <c r="L22" i="8"/>
  <c r="AB22" i="8"/>
  <c r="AE18" i="8"/>
  <c r="AA18" i="8"/>
  <c r="W18" i="8"/>
  <c r="S18" i="8"/>
  <c r="O18" i="8"/>
  <c r="K18" i="8"/>
  <c r="AH18" i="8"/>
  <c r="AD18" i="8"/>
  <c r="Z18" i="8"/>
  <c r="V18" i="8"/>
  <c r="R18" i="8"/>
  <c r="N18" i="8"/>
  <c r="J18" i="8"/>
  <c r="AG18" i="8"/>
  <c r="AC18" i="8"/>
  <c r="Y18" i="8"/>
  <c r="U18" i="8"/>
  <c r="Q18" i="8"/>
  <c r="M18" i="8"/>
  <c r="T18" i="8"/>
  <c r="AF18" i="8"/>
  <c r="P18" i="8"/>
  <c r="L18" i="8"/>
  <c r="X18" i="8"/>
  <c r="AB18" i="8"/>
  <c r="AE14" i="8"/>
  <c r="AA14" i="8"/>
  <c r="W14" i="8"/>
  <c r="S14" i="8"/>
  <c r="O14" i="8"/>
  <c r="K14" i="8"/>
  <c r="AH14" i="8"/>
  <c r="AD14" i="8"/>
  <c r="Z14" i="8"/>
  <c r="V14" i="8"/>
  <c r="R14" i="8"/>
  <c r="N14" i="8"/>
  <c r="J14" i="8"/>
  <c r="AG14" i="8"/>
  <c r="AC14" i="8"/>
  <c r="Y14" i="8"/>
  <c r="U14" i="8"/>
  <c r="Q14" i="8"/>
  <c r="M14" i="8"/>
  <c r="T14" i="8"/>
  <c r="X14" i="8"/>
  <c r="AF14" i="8"/>
  <c r="P14" i="8"/>
  <c r="L14" i="8"/>
  <c r="AB14" i="8"/>
  <c r="AE10" i="8"/>
  <c r="AA10" i="8"/>
  <c r="W10" i="8"/>
  <c r="S10" i="8"/>
  <c r="O10" i="8"/>
  <c r="K10" i="8"/>
  <c r="AH10" i="8"/>
  <c r="AD10" i="8"/>
  <c r="Z10" i="8"/>
  <c r="V10" i="8"/>
  <c r="R10" i="8"/>
  <c r="N10" i="8"/>
  <c r="J10" i="8"/>
  <c r="AG10" i="8"/>
  <c r="AC10" i="8"/>
  <c r="Y10" i="8"/>
  <c r="U10" i="8"/>
  <c r="Q10" i="8"/>
  <c r="M10" i="8"/>
  <c r="T10" i="8"/>
  <c r="AF10" i="8"/>
  <c r="P10" i="8"/>
  <c r="AB10" i="8"/>
  <c r="L10" i="8"/>
  <c r="X10" i="8"/>
  <c r="AE6" i="8"/>
  <c r="AA6" i="8"/>
  <c r="W6" i="8"/>
  <c r="S6" i="8"/>
  <c r="O6" i="8"/>
  <c r="K6" i="8"/>
  <c r="AH6" i="8"/>
  <c r="AD6" i="8"/>
  <c r="Z6" i="8"/>
  <c r="V6" i="8"/>
  <c r="R6" i="8"/>
  <c r="N6" i="8"/>
  <c r="J6" i="8"/>
  <c r="AG6" i="8"/>
  <c r="AC6" i="8"/>
  <c r="Y6" i="8"/>
  <c r="U6" i="8"/>
  <c r="Q6" i="8"/>
  <c r="M6" i="8"/>
  <c r="T6" i="8"/>
  <c r="AF6" i="8"/>
  <c r="P6" i="8"/>
  <c r="L6" i="8"/>
  <c r="AB6" i="8"/>
  <c r="X6" i="8"/>
  <c r="G22" i="17"/>
  <c r="AH503" i="24"/>
  <c r="AD503" i="24"/>
  <c r="Z503" i="24"/>
  <c r="V503" i="24"/>
  <c r="R503" i="24"/>
  <c r="N503" i="24"/>
  <c r="J503" i="24"/>
  <c r="AG503" i="24"/>
  <c r="AB503" i="24"/>
  <c r="W503" i="24"/>
  <c r="Q503" i="24"/>
  <c r="L503" i="24"/>
  <c r="AA503" i="24"/>
  <c r="T503" i="24"/>
  <c r="M503" i="24"/>
  <c r="Y503" i="24"/>
  <c r="P503" i="24"/>
  <c r="AE503" i="24"/>
  <c r="U503" i="24"/>
  <c r="K503" i="24"/>
  <c r="X503" i="24"/>
  <c r="AF503" i="24"/>
  <c r="O503" i="24"/>
  <c r="AC503" i="24"/>
  <c r="S503" i="24"/>
  <c r="AG466" i="24"/>
  <c r="AC466" i="24"/>
  <c r="Y466" i="24"/>
  <c r="U466" i="24"/>
  <c r="Q466" i="24"/>
  <c r="M466" i="24"/>
  <c r="AE466" i="24"/>
  <c r="AA466" i="24"/>
  <c r="W466" i="24"/>
  <c r="S466" i="24"/>
  <c r="O466" i="24"/>
  <c r="K466" i="24"/>
  <c r="AD466" i="24"/>
  <c r="V466" i="24"/>
  <c r="N466" i="24"/>
  <c r="AH466" i="24"/>
  <c r="Z466" i="24"/>
  <c r="R466" i="24"/>
  <c r="J466" i="24"/>
  <c r="AB466" i="24"/>
  <c r="L466" i="24"/>
  <c r="P466" i="24"/>
  <c r="AF466" i="24"/>
  <c r="T466" i="24"/>
  <c r="X466" i="24"/>
  <c r="AG452" i="24"/>
  <c r="AC452" i="24"/>
  <c r="Y452" i="24"/>
  <c r="U452" i="24"/>
  <c r="Q452" i="24"/>
  <c r="M452" i="24"/>
  <c r="AE452" i="24"/>
  <c r="AA452" i="24"/>
  <c r="W452" i="24"/>
  <c r="S452" i="24"/>
  <c r="O452" i="24"/>
  <c r="K452" i="24"/>
  <c r="AH452" i="24"/>
  <c r="Z452" i="24"/>
  <c r="R452" i="24"/>
  <c r="J452" i="24"/>
  <c r="AF452" i="24"/>
  <c r="V452" i="24"/>
  <c r="L452" i="24"/>
  <c r="AD452" i="24"/>
  <c r="T452" i="24"/>
  <c r="X452" i="24"/>
  <c r="P452" i="24"/>
  <c r="N452" i="24"/>
  <c r="AB452" i="24"/>
  <c r="AG264" i="24"/>
  <c r="AC264" i="24"/>
  <c r="Y264" i="24"/>
  <c r="U264" i="24"/>
  <c r="Q264" i="24"/>
  <c r="M264" i="24"/>
  <c r="AH264" i="24"/>
  <c r="AD264" i="24"/>
  <c r="Z264" i="24"/>
  <c r="V264" i="24"/>
  <c r="R264" i="24"/>
  <c r="N264" i="24"/>
  <c r="J264" i="24"/>
  <c r="AF264" i="24"/>
  <c r="X264" i="24"/>
  <c r="P264" i="24"/>
  <c r="AE264" i="24"/>
  <c r="W264" i="24"/>
  <c r="O264" i="24"/>
  <c r="AB264" i="24"/>
  <c r="T264" i="24"/>
  <c r="L264" i="24"/>
  <c r="AA264" i="24"/>
  <c r="S264" i="24"/>
  <c r="K264" i="24"/>
  <c r="AH261" i="24"/>
  <c r="AD261" i="24"/>
  <c r="Z261" i="24"/>
  <c r="V261" i="24"/>
  <c r="R261" i="24"/>
  <c r="N261" i="24"/>
  <c r="J261" i="24"/>
  <c r="AG261" i="24"/>
  <c r="AC261" i="24"/>
  <c r="Y261" i="24"/>
  <c r="U261" i="24"/>
  <c r="Q261" i="24"/>
  <c r="M261" i="24"/>
  <c r="AF261" i="24"/>
  <c r="AB261" i="24"/>
  <c r="X261" i="24"/>
  <c r="T261" i="24"/>
  <c r="P261" i="24"/>
  <c r="L261" i="24"/>
  <c r="AE261" i="24"/>
  <c r="AA261" i="24"/>
  <c r="W261" i="24"/>
  <c r="S261" i="24"/>
  <c r="O261" i="24"/>
  <c r="K261" i="24"/>
  <c r="W102" i="23"/>
  <c r="AE33" i="8"/>
  <c r="AA33" i="8"/>
  <c r="W33" i="8"/>
  <c r="S33" i="8"/>
  <c r="O33" i="8"/>
  <c r="K33" i="8"/>
  <c r="AH33" i="8"/>
  <c r="AD33" i="8"/>
  <c r="Z33" i="8"/>
  <c r="V33" i="8"/>
  <c r="R33" i="8"/>
  <c r="N33" i="8"/>
  <c r="J33" i="8"/>
  <c r="AG33" i="8"/>
  <c r="AC33" i="8"/>
  <c r="Y33" i="8"/>
  <c r="U33" i="8"/>
  <c r="Q33" i="8"/>
  <c r="M33" i="8"/>
  <c r="T33" i="8"/>
  <c r="AF33" i="8"/>
  <c r="P33" i="8"/>
  <c r="X33" i="8"/>
  <c r="AB33" i="8"/>
  <c r="L33" i="8"/>
  <c r="AE29" i="8"/>
  <c r="AA29" i="8"/>
  <c r="W29" i="8"/>
  <c r="S29" i="8"/>
  <c r="O29" i="8"/>
  <c r="K29" i="8"/>
  <c r="AH29" i="8"/>
  <c r="AD29" i="8"/>
  <c r="Z29" i="8"/>
  <c r="V29" i="8"/>
  <c r="R29" i="8"/>
  <c r="N29" i="8"/>
  <c r="J29" i="8"/>
  <c r="AG29" i="8"/>
  <c r="AC29" i="8"/>
  <c r="Y29" i="8"/>
  <c r="U29" i="8"/>
  <c r="Q29" i="8"/>
  <c r="M29" i="8"/>
  <c r="T29" i="8"/>
  <c r="AF29" i="8"/>
  <c r="P29" i="8"/>
  <c r="L29" i="8"/>
  <c r="X29" i="8"/>
  <c r="AB29" i="8"/>
  <c r="AE25" i="8"/>
  <c r="AA25" i="8"/>
  <c r="W25" i="8"/>
  <c r="S25" i="8"/>
  <c r="O25" i="8"/>
  <c r="K25" i="8"/>
  <c r="AH25" i="8"/>
  <c r="AD25" i="8"/>
  <c r="Z25" i="8"/>
  <c r="V25" i="8"/>
  <c r="R25" i="8"/>
  <c r="N25" i="8"/>
  <c r="J25" i="8"/>
  <c r="AG25" i="8"/>
  <c r="AC25" i="8"/>
  <c r="Y25" i="8"/>
  <c r="U25" i="8"/>
  <c r="Q25" i="8"/>
  <c r="M25" i="8"/>
  <c r="T25" i="8"/>
  <c r="AF25" i="8"/>
  <c r="P25" i="8"/>
  <c r="AB25" i="8"/>
  <c r="X25" i="8"/>
  <c r="L25" i="8"/>
  <c r="AE21" i="8"/>
  <c r="AA21" i="8"/>
  <c r="W21" i="8"/>
  <c r="S21" i="8"/>
  <c r="O21" i="8"/>
  <c r="K21" i="8"/>
  <c r="AH21" i="8"/>
  <c r="AD21" i="8"/>
  <c r="Z21" i="8"/>
  <c r="V21" i="8"/>
  <c r="R21" i="8"/>
  <c r="N21" i="8"/>
  <c r="J21" i="8"/>
  <c r="AG21" i="8"/>
  <c r="AC21" i="8"/>
  <c r="Y21" i="8"/>
  <c r="U21" i="8"/>
  <c r="Q21" i="8"/>
  <c r="M21" i="8"/>
  <c r="T21" i="8"/>
  <c r="X21" i="8"/>
  <c r="AF21" i="8"/>
  <c r="P21" i="8"/>
  <c r="L21" i="8"/>
  <c r="AB21" i="8"/>
  <c r="AE17" i="8"/>
  <c r="AA17" i="8"/>
  <c r="W17" i="8"/>
  <c r="S17" i="8"/>
  <c r="O17" i="8"/>
  <c r="K17" i="8"/>
  <c r="AH17" i="8"/>
  <c r="AD17" i="8"/>
  <c r="Z17" i="8"/>
  <c r="V17" i="8"/>
  <c r="R17" i="8"/>
  <c r="N17" i="8"/>
  <c r="J17" i="8"/>
  <c r="AG17" i="8"/>
  <c r="AC17" i="8"/>
  <c r="Y17" i="8"/>
  <c r="U17" i="8"/>
  <c r="Q17" i="8"/>
  <c r="M17" i="8"/>
  <c r="T17" i="8"/>
  <c r="AF17" i="8"/>
  <c r="P17" i="8"/>
  <c r="AB17" i="8"/>
  <c r="X17" i="8"/>
  <c r="L17" i="8"/>
  <c r="AE13" i="8"/>
  <c r="AA13" i="8"/>
  <c r="W13" i="8"/>
  <c r="S13" i="8"/>
  <c r="O13" i="8"/>
  <c r="K13" i="8"/>
  <c r="AH13" i="8"/>
  <c r="AD13" i="8"/>
  <c r="Z13" i="8"/>
  <c r="V13" i="8"/>
  <c r="R13" i="8"/>
  <c r="N13" i="8"/>
  <c r="J13" i="8"/>
  <c r="AG13" i="8"/>
  <c r="AC13" i="8"/>
  <c r="Y13" i="8"/>
  <c r="U13" i="8"/>
  <c r="Q13" i="8"/>
  <c r="M13" i="8"/>
  <c r="T13" i="8"/>
  <c r="AF13" i="8"/>
  <c r="P13" i="8"/>
  <c r="AB13" i="8"/>
  <c r="X13" i="8"/>
  <c r="L13" i="8"/>
  <c r="AE9" i="8"/>
  <c r="AA9" i="8"/>
  <c r="W9" i="8"/>
  <c r="S9" i="8"/>
  <c r="O9" i="8"/>
  <c r="K9" i="8"/>
  <c r="AH9" i="8"/>
  <c r="AD9" i="8"/>
  <c r="Z9" i="8"/>
  <c r="V9" i="8"/>
  <c r="R9" i="8"/>
  <c r="N9" i="8"/>
  <c r="J9" i="8"/>
  <c r="AG9" i="8"/>
  <c r="AC9" i="8"/>
  <c r="Y9" i="8"/>
  <c r="U9" i="8"/>
  <c r="Q9" i="8"/>
  <c r="M9" i="8"/>
  <c r="T9" i="8"/>
  <c r="AF9" i="8"/>
  <c r="P9" i="8"/>
  <c r="L9" i="8"/>
  <c r="AB9" i="8"/>
  <c r="X9" i="8"/>
  <c r="AE5" i="8"/>
  <c r="AA5" i="8"/>
  <c r="W5" i="8"/>
  <c r="S5" i="8"/>
  <c r="O5" i="8"/>
  <c r="K5" i="8"/>
  <c r="AH5" i="8"/>
  <c r="AD5" i="8"/>
  <c r="Z5" i="8"/>
  <c r="V5" i="8"/>
  <c r="R5" i="8"/>
  <c r="N5" i="8"/>
  <c r="J5" i="8"/>
  <c r="AG5" i="8"/>
  <c r="AC5" i="8"/>
  <c r="Y5" i="8"/>
  <c r="U5" i="8"/>
  <c r="Q5" i="8"/>
  <c r="M5" i="8"/>
  <c r="T5" i="8"/>
  <c r="AF5" i="8"/>
  <c r="P5" i="8"/>
  <c r="AB5" i="8"/>
  <c r="L5" i="8"/>
  <c r="X5" i="8"/>
  <c r="AG468" i="24"/>
  <c r="AC468" i="24"/>
  <c r="Y468" i="24"/>
  <c r="U468" i="24"/>
  <c r="Q468" i="24"/>
  <c r="M468" i="24"/>
  <c r="AE468" i="24"/>
  <c r="AA468" i="24"/>
  <c r="W468" i="24"/>
  <c r="S468" i="24"/>
  <c r="O468" i="24"/>
  <c r="K468" i="24"/>
  <c r="AH468" i="24"/>
  <c r="Z468" i="24"/>
  <c r="R468" i="24"/>
  <c r="J468" i="24"/>
  <c r="AD468" i="24"/>
  <c r="V468" i="24"/>
  <c r="N468" i="24"/>
  <c r="X468" i="24"/>
  <c r="AB468" i="24"/>
  <c r="T468" i="24"/>
  <c r="AF468" i="24"/>
  <c r="P468" i="24"/>
  <c r="L468" i="24"/>
  <c r="AG462" i="24"/>
  <c r="AC462" i="24"/>
  <c r="Y462" i="24"/>
  <c r="U462" i="24"/>
  <c r="Q462" i="24"/>
  <c r="M462" i="24"/>
  <c r="AE462" i="24"/>
  <c r="AA462" i="24"/>
  <c r="W462" i="24"/>
  <c r="S462" i="24"/>
  <c r="O462" i="24"/>
  <c r="K462" i="24"/>
  <c r="AH462" i="24"/>
  <c r="Z462" i="24"/>
  <c r="R462" i="24"/>
  <c r="J462" i="24"/>
  <c r="X462" i="24"/>
  <c r="N462" i="24"/>
  <c r="AD462" i="24"/>
  <c r="P462" i="24"/>
  <c r="AB462" i="24"/>
  <c r="L462" i="24"/>
  <c r="V462" i="24"/>
  <c r="T462" i="24"/>
  <c r="AF462" i="24"/>
  <c r="AG448" i="24"/>
  <c r="AC448" i="24"/>
  <c r="Y448" i="24"/>
  <c r="U448" i="24"/>
  <c r="Q448" i="24"/>
  <c r="M448" i="24"/>
  <c r="AE448" i="24"/>
  <c r="AA448" i="24"/>
  <c r="W448" i="24"/>
  <c r="S448" i="24"/>
  <c r="O448" i="24"/>
  <c r="K448" i="24"/>
  <c r="AH448" i="24"/>
  <c r="Z448" i="24"/>
  <c r="R448" i="24"/>
  <c r="J448" i="24"/>
  <c r="AD448" i="24"/>
  <c r="T448" i="24"/>
  <c r="AB448" i="24"/>
  <c r="P448" i="24"/>
  <c r="V448" i="24"/>
  <c r="N448" i="24"/>
  <c r="AF448" i="24"/>
  <c r="L448" i="24"/>
  <c r="X448" i="24"/>
  <c r="AG262" i="24"/>
  <c r="AC262" i="24"/>
  <c r="AH262" i="24"/>
  <c r="AD262" i="24"/>
  <c r="AF262" i="24"/>
  <c r="Z262" i="24"/>
  <c r="V262" i="24"/>
  <c r="R262" i="24"/>
  <c r="N262" i="24"/>
  <c r="J262" i="24"/>
  <c r="AE262" i="24"/>
  <c r="Y262" i="24"/>
  <c r="U262" i="24"/>
  <c r="Q262" i="24"/>
  <c r="M262" i="24"/>
  <c r="AB262" i="24"/>
  <c r="X262" i="24"/>
  <c r="T262" i="24"/>
  <c r="P262" i="24"/>
  <c r="L262" i="24"/>
  <c r="AA262" i="24"/>
  <c r="W262" i="24"/>
  <c r="S262" i="24"/>
  <c r="O262" i="24"/>
  <c r="K262" i="24"/>
  <c r="AG267" i="24"/>
  <c r="AC267" i="24"/>
  <c r="Y267" i="24"/>
  <c r="U267" i="24"/>
  <c r="Q267" i="24"/>
  <c r="M267" i="24"/>
  <c r="AH267" i="24"/>
  <c r="AD267" i="24"/>
  <c r="Z267" i="24"/>
  <c r="V267" i="24"/>
  <c r="R267" i="24"/>
  <c r="N267" i="24"/>
  <c r="J267" i="24"/>
  <c r="AB267" i="24"/>
  <c r="T267" i="24"/>
  <c r="L267" i="24"/>
  <c r="AA267" i="24"/>
  <c r="S267" i="24"/>
  <c r="K267" i="24"/>
  <c r="AF267" i="24"/>
  <c r="X267" i="24"/>
  <c r="P267" i="24"/>
  <c r="AE267" i="24"/>
  <c r="W267" i="24"/>
  <c r="O267" i="24"/>
  <c r="AF70" i="24"/>
  <c r="AB70" i="24"/>
  <c r="X70" i="24"/>
  <c r="T70" i="24"/>
  <c r="P70" i="24"/>
  <c r="L70" i="24"/>
  <c r="AE70" i="24"/>
  <c r="AA70" i="24"/>
  <c r="W70" i="24"/>
  <c r="S70" i="24"/>
  <c r="O70" i="24"/>
  <c r="K70" i="24"/>
  <c r="AH70" i="24"/>
  <c r="AD70" i="24"/>
  <c r="Z70" i="24"/>
  <c r="V70" i="24"/>
  <c r="R70" i="24"/>
  <c r="N70" i="24"/>
  <c r="J70" i="24"/>
  <c r="AG70" i="24"/>
  <c r="AC70" i="24"/>
  <c r="Y70" i="24"/>
  <c r="U70" i="24"/>
  <c r="Q70" i="24"/>
  <c r="M70" i="24"/>
  <c r="V101" i="23"/>
  <c r="W17" i="23"/>
  <c r="AE32" i="8"/>
  <c r="AA32" i="8"/>
  <c r="W32" i="8"/>
  <c r="S32" i="8"/>
  <c r="O32" i="8"/>
  <c r="K32" i="8"/>
  <c r="AH32" i="8"/>
  <c r="AD32" i="8"/>
  <c r="Z32" i="8"/>
  <c r="V32" i="8"/>
  <c r="R32" i="8"/>
  <c r="N32" i="8"/>
  <c r="J32" i="8"/>
  <c r="AG32" i="8"/>
  <c r="AC32" i="8"/>
  <c r="Y32" i="8"/>
  <c r="U32" i="8"/>
  <c r="Q32" i="8"/>
  <c r="M32" i="8"/>
  <c r="T32" i="8"/>
  <c r="X32" i="8"/>
  <c r="AF32" i="8"/>
  <c r="P32" i="8"/>
  <c r="AB32" i="8"/>
  <c r="L32" i="8"/>
  <c r="AE28" i="8"/>
  <c r="AA28" i="8"/>
  <c r="W28" i="8"/>
  <c r="S28" i="8"/>
  <c r="O28" i="8"/>
  <c r="K28" i="8"/>
  <c r="AH28" i="8"/>
  <c r="AD28" i="8"/>
  <c r="Z28" i="8"/>
  <c r="V28" i="8"/>
  <c r="R28" i="8"/>
  <c r="N28" i="8"/>
  <c r="J28" i="8"/>
  <c r="AG28" i="8"/>
  <c r="AC28" i="8"/>
  <c r="Y28" i="8"/>
  <c r="U28" i="8"/>
  <c r="Q28" i="8"/>
  <c r="M28" i="8"/>
  <c r="T28" i="8"/>
  <c r="AF28" i="8"/>
  <c r="P28" i="8"/>
  <c r="AB28" i="8"/>
  <c r="X28" i="8"/>
  <c r="L28" i="8"/>
  <c r="AE24" i="8"/>
  <c r="AA24" i="8"/>
  <c r="W24" i="8"/>
  <c r="S24" i="8"/>
  <c r="O24" i="8"/>
  <c r="K24" i="8"/>
  <c r="AH24" i="8"/>
  <c r="AD24" i="8"/>
  <c r="Z24" i="8"/>
  <c r="V24" i="8"/>
  <c r="R24" i="8"/>
  <c r="N24" i="8"/>
  <c r="J24" i="8"/>
  <c r="AG24" i="8"/>
  <c r="AC24" i="8"/>
  <c r="Y24" i="8"/>
  <c r="U24" i="8"/>
  <c r="Q24" i="8"/>
  <c r="M24" i="8"/>
  <c r="T24" i="8"/>
  <c r="AF24" i="8"/>
  <c r="P24" i="8"/>
  <c r="AB24" i="8"/>
  <c r="L24" i="8"/>
  <c r="X24" i="8"/>
  <c r="AE20" i="8"/>
  <c r="AA20" i="8"/>
  <c r="W20" i="8"/>
  <c r="S20" i="8"/>
  <c r="O20" i="8"/>
  <c r="K20" i="8"/>
  <c r="AH20" i="8"/>
  <c r="AD20" i="8"/>
  <c r="Z20" i="8"/>
  <c r="V20" i="8"/>
  <c r="R20" i="8"/>
  <c r="N20" i="8"/>
  <c r="J20" i="8"/>
  <c r="AG20" i="8"/>
  <c r="AC20" i="8"/>
  <c r="Y20" i="8"/>
  <c r="U20" i="8"/>
  <c r="Q20" i="8"/>
  <c r="M20" i="8"/>
  <c r="T20" i="8"/>
  <c r="X20" i="8"/>
  <c r="AF20" i="8"/>
  <c r="P20" i="8"/>
  <c r="L20" i="8"/>
  <c r="AB20" i="8"/>
  <c r="AE16" i="8"/>
  <c r="AA16" i="8"/>
  <c r="W16" i="8"/>
  <c r="S16" i="8"/>
  <c r="O16" i="8"/>
  <c r="K16" i="8"/>
  <c r="AH16" i="8"/>
  <c r="AD16" i="8"/>
  <c r="Z16" i="8"/>
  <c r="V16" i="8"/>
  <c r="R16" i="8"/>
  <c r="N16" i="8"/>
  <c r="J16" i="8"/>
  <c r="AG16" i="8"/>
  <c r="AC16" i="8"/>
  <c r="Y16" i="8"/>
  <c r="U16" i="8"/>
  <c r="Q16" i="8"/>
  <c r="M16" i="8"/>
  <c r="T16" i="8"/>
  <c r="AF16" i="8"/>
  <c r="P16" i="8"/>
  <c r="AB16" i="8"/>
  <c r="L16" i="8"/>
  <c r="X16" i="8"/>
  <c r="AE12" i="8"/>
  <c r="AA12" i="8"/>
  <c r="W12" i="8"/>
  <c r="S12" i="8"/>
  <c r="O12" i="8"/>
  <c r="K12" i="8"/>
  <c r="AH12" i="8"/>
  <c r="AD12" i="8"/>
  <c r="Z12" i="8"/>
  <c r="V12" i="8"/>
  <c r="R12" i="8"/>
  <c r="N12" i="8"/>
  <c r="J12" i="8"/>
  <c r="AG12" i="8"/>
  <c r="AC12" i="8"/>
  <c r="Y12" i="8"/>
  <c r="U12" i="8"/>
  <c r="Q12" i="8"/>
  <c r="M12" i="8"/>
  <c r="T12" i="8"/>
  <c r="AF12" i="8"/>
  <c r="P12" i="8"/>
  <c r="AB12" i="8"/>
  <c r="X12" i="8"/>
  <c r="L12" i="8"/>
  <c r="AE8" i="8"/>
  <c r="AA8" i="8"/>
  <c r="W8" i="8"/>
  <c r="S8" i="8"/>
  <c r="O8" i="8"/>
  <c r="K8" i="8"/>
  <c r="AH8" i="8"/>
  <c r="AD8" i="8"/>
  <c r="Z8" i="8"/>
  <c r="V8" i="8"/>
  <c r="R8" i="8"/>
  <c r="N8" i="8"/>
  <c r="J8" i="8"/>
  <c r="AG8" i="8"/>
  <c r="AC8" i="8"/>
  <c r="Y8" i="8"/>
  <c r="U8" i="8"/>
  <c r="Q8" i="8"/>
  <c r="M8" i="8"/>
  <c r="T8" i="8"/>
  <c r="X8" i="8"/>
  <c r="AF8" i="8"/>
  <c r="P8" i="8"/>
  <c r="AB8" i="8"/>
  <c r="L8" i="8"/>
  <c r="AF4" i="8"/>
  <c r="AB4" i="8"/>
  <c r="X4" i="8"/>
  <c r="T4" i="8"/>
  <c r="P4" i="8"/>
  <c r="L4" i="8"/>
  <c r="AE4" i="8"/>
  <c r="AA4" i="8"/>
  <c r="W4" i="8"/>
  <c r="S4" i="8"/>
  <c r="O4" i="8"/>
  <c r="K4" i="8"/>
  <c r="AH4" i="8"/>
  <c r="AD4" i="8"/>
  <c r="Z4" i="8"/>
  <c r="V4" i="8"/>
  <c r="R4" i="8"/>
  <c r="N4" i="8"/>
  <c r="J4" i="8"/>
  <c r="AC4" i="8"/>
  <c r="M4" i="8"/>
  <c r="Y4" i="8"/>
  <c r="U4" i="8"/>
  <c r="Q4" i="8"/>
  <c r="AG4" i="8"/>
  <c r="G23" i="17"/>
  <c r="L22" i="17"/>
  <c r="G21" i="17"/>
  <c r="L23" i="17"/>
  <c r="L24" i="17"/>
  <c r="R7" i="24" l="1"/>
  <c r="S201" i="23"/>
  <c r="S203" i="23" s="1"/>
  <c r="Y201" i="23"/>
  <c r="AE201" i="23"/>
  <c r="J201" i="23"/>
  <c r="Z201" i="23"/>
  <c r="X201" i="23"/>
  <c r="X203" i="23" s="1"/>
  <c r="N201" i="23"/>
  <c r="N203" i="23" s="1"/>
  <c r="O201" i="23"/>
  <c r="K201" i="23"/>
  <c r="AD201" i="23"/>
  <c r="AD203" i="23" s="1"/>
  <c r="S508" i="8"/>
  <c r="O508" i="8"/>
  <c r="AA80" i="23"/>
  <c r="V80" i="23"/>
  <c r="AG81" i="23"/>
  <c r="R81" i="23"/>
  <c r="V30" i="23"/>
  <c r="AB30" i="23"/>
  <c r="AE508" i="8"/>
  <c r="K508" i="8"/>
  <c r="AA508" i="8"/>
  <c r="AG508" i="8"/>
  <c r="Y508" i="8"/>
  <c r="K139" i="23"/>
  <c r="Q139" i="23"/>
  <c r="Q17" i="23"/>
  <c r="U138" i="23"/>
  <c r="V138" i="23"/>
  <c r="L508" i="24"/>
  <c r="W7" i="24"/>
  <c r="W507" i="24" s="1"/>
  <c r="AF7" i="24"/>
  <c r="AF507" i="24" s="1"/>
  <c r="X508" i="24"/>
  <c r="U508" i="8"/>
  <c r="Q508" i="8"/>
  <c r="AB508" i="24"/>
  <c r="T508" i="24"/>
  <c r="R508" i="24"/>
  <c r="S505" i="8"/>
  <c r="M508" i="8"/>
  <c r="W508" i="8"/>
  <c r="AC508" i="8"/>
  <c r="P508" i="24"/>
  <c r="N508" i="24"/>
  <c r="L507" i="8"/>
  <c r="J508" i="24"/>
  <c r="V508" i="24"/>
  <c r="AD508" i="24"/>
  <c r="AE510" i="24"/>
  <c r="AB4" i="23"/>
  <c r="P75" i="23"/>
  <c r="AB75" i="23"/>
  <c r="P168" i="23"/>
  <c r="V168" i="23"/>
  <c r="V41" i="23"/>
  <c r="AB41" i="23"/>
  <c r="Q103" i="23"/>
  <c r="AG103" i="23"/>
  <c r="V195" i="23"/>
  <c r="W195" i="23"/>
  <c r="W42" i="23"/>
  <c r="AG42" i="23"/>
  <c r="P104" i="23"/>
  <c r="AG104" i="23"/>
  <c r="AB154" i="23"/>
  <c r="J154" i="23"/>
  <c r="W29" i="23"/>
  <c r="V29" i="23"/>
  <c r="Q133" i="23"/>
  <c r="U133" i="23"/>
  <c r="V78" i="23"/>
  <c r="AG78" i="23"/>
  <c r="W66" i="23"/>
  <c r="V66" i="23"/>
  <c r="AH47" i="23"/>
  <c r="AG47" i="23"/>
  <c r="U167" i="23"/>
  <c r="Q167" i="23"/>
  <c r="Q84" i="23"/>
  <c r="AF84" i="23"/>
  <c r="W61" i="23"/>
  <c r="AB61" i="23"/>
  <c r="P165" i="23"/>
  <c r="J165" i="23"/>
  <c r="AB90" i="23"/>
  <c r="AG90" i="23"/>
  <c r="Q135" i="23"/>
  <c r="W135" i="23"/>
  <c r="P28" i="23"/>
  <c r="Q28" i="23"/>
  <c r="AB156" i="23"/>
  <c r="V156" i="23"/>
  <c r="Q77" i="23"/>
  <c r="V77" i="23"/>
  <c r="T169" i="23"/>
  <c r="P169" i="23"/>
  <c r="O194" i="23"/>
  <c r="AF194" i="23"/>
  <c r="P115" i="23"/>
  <c r="K115" i="23"/>
  <c r="Q199" i="23"/>
  <c r="P199" i="23"/>
  <c r="Q58" i="23"/>
  <c r="V58" i="23"/>
  <c r="W8" i="23"/>
  <c r="AB8" i="23"/>
  <c r="K140" i="23"/>
  <c r="R140" i="23"/>
  <c r="P43" i="23"/>
  <c r="U43" i="23"/>
  <c r="AB163" i="23"/>
  <c r="W163" i="23"/>
  <c r="V170" i="23"/>
  <c r="AB170" i="23"/>
  <c r="Q141" i="23"/>
  <c r="W141" i="23"/>
  <c r="U73" i="23"/>
  <c r="Q73" i="23"/>
  <c r="W69" i="23"/>
  <c r="Q69" i="23"/>
  <c r="Q114" i="23"/>
  <c r="L114" i="23"/>
  <c r="L202" i="23" s="1"/>
  <c r="U71" i="23"/>
  <c r="AB71" i="23"/>
  <c r="V22" i="23"/>
  <c r="Q22" i="23"/>
  <c r="Q74" i="23"/>
  <c r="W74" i="23"/>
  <c r="AF91" i="23"/>
  <c r="U91" i="23"/>
  <c r="AB187" i="23"/>
  <c r="AC187" i="23"/>
  <c r="AC202" i="23" s="1"/>
  <c r="U128" i="23"/>
  <c r="T128" i="23"/>
  <c r="W93" i="23"/>
  <c r="P93" i="23"/>
  <c r="Q189" i="23"/>
  <c r="V189" i="23"/>
  <c r="W162" i="23"/>
  <c r="V162" i="23"/>
  <c r="AA155" i="23"/>
  <c r="V155" i="23"/>
  <c r="AC56" i="23"/>
  <c r="AC201" i="23" s="1"/>
  <c r="V56" i="23"/>
  <c r="AG172" i="23"/>
  <c r="AF172" i="23"/>
  <c r="AF202" i="23" s="1"/>
  <c r="AG46" i="23"/>
  <c r="Q46" i="23"/>
  <c r="Q150" i="23"/>
  <c r="AA150" i="23"/>
  <c r="Q160" i="23"/>
  <c r="Z160" i="23"/>
  <c r="AA85" i="23"/>
  <c r="V85" i="23"/>
  <c r="V173" i="23"/>
  <c r="AG173" i="23"/>
  <c r="AB83" i="23"/>
  <c r="AF83" i="23"/>
  <c r="AB94" i="23"/>
  <c r="AG94" i="23"/>
  <c r="V16" i="23"/>
  <c r="Q16" i="23"/>
  <c r="U57" i="23"/>
  <c r="V57" i="23"/>
  <c r="W161" i="23"/>
  <c r="J161" i="23"/>
  <c r="U31" i="23"/>
  <c r="P31" i="23"/>
  <c r="W64" i="23"/>
  <c r="R64" i="23"/>
  <c r="W65" i="23"/>
  <c r="P65" i="23"/>
  <c r="R68" i="23"/>
  <c r="AB68" i="23"/>
  <c r="V5" i="23"/>
  <c r="AB5" i="23"/>
  <c r="P76" i="23"/>
  <c r="V76" i="23"/>
  <c r="W20" i="23"/>
  <c r="Q20" i="23"/>
  <c r="AA152" i="23"/>
  <c r="AG152" i="23"/>
  <c r="V125" i="23"/>
  <c r="Q125" i="23"/>
  <c r="Q171" i="23"/>
  <c r="AE171" i="23"/>
  <c r="AE202" i="23" s="1"/>
  <c r="AA92" i="23"/>
  <c r="AG92" i="23"/>
  <c r="P142" i="23"/>
  <c r="Z142" i="23"/>
  <c r="AH21" i="23"/>
  <c r="V129" i="23"/>
  <c r="Q129" i="23"/>
  <c r="Q159" i="23"/>
  <c r="V159" i="23"/>
  <c r="M62" i="23"/>
  <c r="M201" i="23" s="1"/>
  <c r="M203" i="23" s="1"/>
  <c r="L62" i="23"/>
  <c r="U127" i="23"/>
  <c r="V127" i="23"/>
  <c r="Q44" i="23"/>
  <c r="L44" i="23"/>
  <c r="K164" i="23"/>
  <c r="J164" i="23"/>
  <c r="AF89" i="23"/>
  <c r="AG89" i="23"/>
  <c r="V185" i="23"/>
  <c r="W185" i="23"/>
  <c r="Q158" i="23"/>
  <c r="O158" i="23"/>
  <c r="U48" i="23"/>
  <c r="V48" i="23"/>
  <c r="U7" i="23"/>
  <c r="AB7" i="23"/>
  <c r="V72" i="23"/>
  <c r="Q72" i="23"/>
  <c r="W70" i="23"/>
  <c r="AB70" i="23"/>
  <c r="J139" i="23"/>
  <c r="Y134" i="23"/>
  <c r="Y202" i="23" s="1"/>
  <c r="Y203" i="23" s="1"/>
  <c r="R138" i="23"/>
  <c r="R202" i="23" s="1"/>
  <c r="K510" i="24"/>
  <c r="AF508" i="24"/>
  <c r="W510" i="24"/>
  <c r="Y507" i="8"/>
  <c r="Z508" i="24"/>
  <c r="AB507" i="8"/>
  <c r="AH7" i="24"/>
  <c r="AH507" i="24" s="1"/>
  <c r="Y7" i="24"/>
  <c r="P7" i="24"/>
  <c r="P507" i="24" s="1"/>
  <c r="Q507" i="8"/>
  <c r="S510" i="24"/>
  <c r="AA510" i="24"/>
  <c r="R507" i="8"/>
  <c r="O510" i="24"/>
  <c r="V507" i="8"/>
  <c r="P508" i="8"/>
  <c r="J508" i="8"/>
  <c r="N7" i="24"/>
  <c r="N507" i="24" s="1"/>
  <c r="AD7" i="24"/>
  <c r="AD507" i="24" s="1"/>
  <c r="S7" i="24"/>
  <c r="S507" i="24" s="1"/>
  <c r="L7" i="24"/>
  <c r="L507" i="24" s="1"/>
  <c r="AB7" i="24"/>
  <c r="AB507" i="24" s="1"/>
  <c r="U7" i="24"/>
  <c r="U507" i="24" s="1"/>
  <c r="V7" i="24"/>
  <c r="V507" i="24" s="1"/>
  <c r="K7" i="24"/>
  <c r="K507" i="24" s="1"/>
  <c r="AA7" i="24"/>
  <c r="AA507" i="24" s="1"/>
  <c r="T7" i="24"/>
  <c r="T507" i="24" s="1"/>
  <c r="M7" i="24"/>
  <c r="M507" i="24" s="1"/>
  <c r="AC7" i="24"/>
  <c r="AC507" i="24" s="1"/>
  <c r="J7" i="24"/>
  <c r="J507" i="24" s="1"/>
  <c r="Z7" i="24"/>
  <c r="Z507" i="24" s="1"/>
  <c r="O7" i="24"/>
  <c r="O507" i="24" s="1"/>
  <c r="AE7" i="24"/>
  <c r="AE507" i="24" s="1"/>
  <c r="X7" i="24"/>
  <c r="X507" i="24" s="1"/>
  <c r="Q7" i="24"/>
  <c r="Q507" i="24" s="1"/>
  <c r="P510" i="24"/>
  <c r="AB505" i="8"/>
  <c r="K505" i="8"/>
  <c r="S507" i="8"/>
  <c r="W506" i="8"/>
  <c r="L25" i="17"/>
  <c r="AF508" i="8"/>
  <c r="L508" i="8"/>
  <c r="AB508" i="8"/>
  <c r="AA505" i="8"/>
  <c r="AC507" i="8"/>
  <c r="Z505" i="8"/>
  <c r="Z506" i="8"/>
  <c r="AG506" i="8"/>
  <c r="AE505" i="8"/>
  <c r="Y505" i="8"/>
  <c r="Q505" i="8"/>
  <c r="AB506" i="8"/>
  <c r="Q506" i="8"/>
  <c r="AF510" i="24"/>
  <c r="AF507" i="8"/>
  <c r="K507" i="8"/>
  <c r="M505" i="8"/>
  <c r="V506" i="8"/>
  <c r="P505" i="8"/>
  <c r="J505" i="8"/>
  <c r="X506" i="8"/>
  <c r="J507" i="8"/>
  <c r="W507" i="8"/>
  <c r="K506" i="8"/>
  <c r="P507" i="8"/>
  <c r="AH507" i="8"/>
  <c r="AH508" i="24"/>
  <c r="R506" i="8"/>
  <c r="AG505" i="8"/>
  <c r="V505" i="8"/>
  <c r="AD506" i="8"/>
  <c r="T506" i="8"/>
  <c r="J506" i="8"/>
  <c r="O507" i="8"/>
  <c r="Z507" i="8"/>
  <c r="AE507" i="8"/>
  <c r="P506" i="8"/>
  <c r="AA507" i="8"/>
  <c r="N507" i="8"/>
  <c r="X507" i="8"/>
  <c r="U507" i="8"/>
  <c r="AF505" i="8"/>
  <c r="U505" i="8"/>
  <c r="T505" i="8"/>
  <c r="AD505" i="8"/>
  <c r="S508" i="24"/>
  <c r="G24" i="17"/>
  <c r="N506" i="8"/>
  <c r="AF506" i="8"/>
  <c r="AH506" i="8"/>
  <c r="M507" i="8"/>
  <c r="N508" i="8"/>
  <c r="Z508" i="8"/>
  <c r="M510" i="24"/>
  <c r="U510" i="24"/>
  <c r="Q510" i="24"/>
  <c r="AD507" i="8"/>
  <c r="AH505" i="8"/>
  <c r="O506" i="8"/>
  <c r="Y506" i="8"/>
  <c r="U508" i="24"/>
  <c r="AG508" i="24"/>
  <c r="N505" i="8"/>
  <c r="AA506" i="8"/>
  <c r="S506" i="8"/>
  <c r="W505" i="8"/>
  <c r="X505" i="8"/>
  <c r="L506" i="8"/>
  <c r="T507" i="8"/>
  <c r="L505" i="8"/>
  <c r="AC505" i="8"/>
  <c r="R505" i="8"/>
  <c r="O505" i="8"/>
  <c r="AC506" i="8"/>
  <c r="L510" i="24"/>
  <c r="AG507" i="8"/>
  <c r="AE506" i="8"/>
  <c r="U506" i="8"/>
  <c r="M506" i="8"/>
  <c r="Y510" i="24"/>
  <c r="R508" i="8"/>
  <c r="AH508" i="8"/>
  <c r="AG510" i="24"/>
  <c r="V508" i="8"/>
  <c r="AC510" i="24"/>
  <c r="X508" i="8"/>
  <c r="AB511" i="24"/>
  <c r="X511" i="24"/>
  <c r="AD511" i="24"/>
  <c r="Z511" i="24"/>
  <c r="T508" i="8"/>
  <c r="AA508" i="24"/>
  <c r="AG504" i="8"/>
  <c r="M504" i="8"/>
  <c r="R504" i="8"/>
  <c r="AH504" i="8"/>
  <c r="P504" i="8"/>
  <c r="L511" i="24"/>
  <c r="AA511" i="24"/>
  <c r="AD508" i="8"/>
  <c r="X510" i="24"/>
  <c r="V510" i="24"/>
  <c r="AE508" i="24"/>
  <c r="Y508" i="24"/>
  <c r="T510" i="24"/>
  <c r="AB510" i="24"/>
  <c r="R510" i="24"/>
  <c r="Q508" i="24"/>
  <c r="K508" i="24"/>
  <c r="O508" i="24"/>
  <c r="AC508" i="24"/>
  <c r="J510" i="24"/>
  <c r="M508" i="24"/>
  <c r="N510" i="24"/>
  <c r="W508" i="24"/>
  <c r="AH510" i="24"/>
  <c r="Z510" i="24"/>
  <c r="AD510" i="24"/>
  <c r="S511" i="24"/>
  <c r="AF511" i="24"/>
  <c r="AH511" i="24"/>
  <c r="W511" i="24"/>
  <c r="Q511" i="24"/>
  <c r="AG511" i="24"/>
  <c r="AC504" i="8"/>
  <c r="W504" i="8"/>
  <c r="V511" i="24"/>
  <c r="K511" i="24"/>
  <c r="U511" i="24"/>
  <c r="T511" i="24"/>
  <c r="J511" i="24"/>
  <c r="P511" i="24"/>
  <c r="R511" i="24"/>
  <c r="U504" i="8"/>
  <c r="J504" i="8"/>
  <c r="AF504" i="8"/>
  <c r="O511" i="24"/>
  <c r="AE511" i="24"/>
  <c r="Y511" i="24"/>
  <c r="N511" i="24"/>
  <c r="M511" i="24"/>
  <c r="AC511" i="24"/>
  <c r="U509" i="24"/>
  <c r="R507" i="24"/>
  <c r="Q509" i="24"/>
  <c r="AB509" i="24"/>
  <c r="O509" i="24"/>
  <c r="W509" i="24"/>
  <c r="P509" i="24"/>
  <c r="AF509" i="24"/>
  <c r="Y509" i="24"/>
  <c r="N509" i="24"/>
  <c r="AD509" i="24"/>
  <c r="AG507" i="24"/>
  <c r="L509" i="24"/>
  <c r="S509" i="24"/>
  <c r="AE509" i="24"/>
  <c r="V509" i="24"/>
  <c r="K509" i="24"/>
  <c r="AA509" i="24"/>
  <c r="T509" i="24"/>
  <c r="M509" i="24"/>
  <c r="AC509" i="24"/>
  <c r="R509" i="24"/>
  <c r="AH509" i="24"/>
  <c r="J509" i="24"/>
  <c r="Z509" i="24"/>
  <c r="Z504" i="8"/>
  <c r="O504" i="8"/>
  <c r="AE504" i="8"/>
  <c r="X509" i="24"/>
  <c r="AG509" i="24"/>
  <c r="Q504" i="8"/>
  <c r="V504" i="8"/>
  <c r="K504" i="8"/>
  <c r="AA504" i="8"/>
  <c r="X504" i="8"/>
  <c r="T504" i="8"/>
  <c r="Y504" i="8"/>
  <c r="N504" i="8"/>
  <c r="AD504" i="8"/>
  <c r="S504" i="8"/>
  <c r="L504" i="8"/>
  <c r="AB504" i="8"/>
  <c r="Y507" i="24"/>
  <c r="AA202" i="23" l="1"/>
  <c r="T202" i="23"/>
  <c r="AE203" i="23"/>
  <c r="G8" i="23" s="1"/>
  <c r="AH201" i="23"/>
  <c r="AH203" i="23" s="1"/>
  <c r="U202" i="23"/>
  <c r="L201" i="23"/>
  <c r="L203" i="23" s="1"/>
  <c r="F4" i="23" s="1"/>
  <c r="AC203" i="23"/>
  <c r="D7" i="23" s="1"/>
  <c r="Z202" i="23"/>
  <c r="Z203" i="23" s="1"/>
  <c r="AF201" i="23"/>
  <c r="AF203" i="23" s="1"/>
  <c r="O202" i="23"/>
  <c r="O203" i="23" s="1"/>
  <c r="H5" i="23" s="1"/>
  <c r="R201" i="23"/>
  <c r="R203" i="23" s="1"/>
  <c r="Q201" i="23"/>
  <c r="W201" i="23"/>
  <c r="P201" i="23"/>
  <c r="AB202" i="23"/>
  <c r="W202" i="23"/>
  <c r="AG201" i="23"/>
  <c r="AA201" i="23"/>
  <c r="AA203" i="23" s="1"/>
  <c r="Q202" i="23"/>
  <c r="V202" i="23"/>
  <c r="P202" i="23"/>
  <c r="K202" i="23"/>
  <c r="K203" i="23" s="1"/>
  <c r="G4" i="23" s="1"/>
  <c r="J202" i="23"/>
  <c r="J203" i="23" s="1"/>
  <c r="H4" i="23" s="1"/>
  <c r="AG202" i="23"/>
  <c r="AB201" i="23"/>
  <c r="E4" i="23"/>
  <c r="D4" i="23"/>
  <c r="K509" i="8"/>
  <c r="G4" i="8" s="1"/>
  <c r="Q509" i="8"/>
  <c r="F5" i="8" s="1"/>
  <c r="D5" i="23"/>
  <c r="AB509" i="8"/>
  <c r="E7" i="8" s="1"/>
  <c r="D6" i="23"/>
  <c r="H8" i="23"/>
  <c r="H7" i="23"/>
  <c r="W509" i="8"/>
  <c r="E6" i="8" s="1"/>
  <c r="S509" i="8"/>
  <c r="D5" i="8" s="1"/>
  <c r="J509" i="8"/>
  <c r="H4" i="8" s="1"/>
  <c r="P509" i="8"/>
  <c r="G5" i="8" s="1"/>
  <c r="Z509" i="8"/>
  <c r="G7" i="8" s="1"/>
  <c r="O509" i="8"/>
  <c r="H5" i="8" s="1"/>
  <c r="L509" i="8"/>
  <c r="F4" i="8" s="1"/>
  <c r="X509" i="8"/>
  <c r="D6" i="8" s="1"/>
  <c r="AF509" i="8"/>
  <c r="F8" i="8" s="1"/>
  <c r="R509" i="8"/>
  <c r="E5" i="8" s="1"/>
  <c r="V509" i="8"/>
  <c r="F6" i="8" s="1"/>
  <c r="AH509" i="8"/>
  <c r="D8" i="8" s="1"/>
  <c r="AC509" i="8"/>
  <c r="D7" i="8" s="1"/>
  <c r="AB512" i="24"/>
  <c r="E10" i="24" s="1"/>
  <c r="M509" i="8"/>
  <c r="E4" i="8" s="1"/>
  <c r="AD509" i="8"/>
  <c r="H8" i="8" s="1"/>
  <c r="T509" i="8"/>
  <c r="H6" i="8" s="1"/>
  <c r="AE509" i="8"/>
  <c r="G8" i="8" s="1"/>
  <c r="AH512" i="24"/>
  <c r="D11" i="24" s="1"/>
  <c r="Y509" i="8"/>
  <c r="H7" i="8" s="1"/>
  <c r="AG509" i="8"/>
  <c r="E8" i="8" s="1"/>
  <c r="U509" i="8"/>
  <c r="G6" i="8" s="1"/>
  <c r="AA509" i="8"/>
  <c r="F7" i="8" s="1"/>
  <c r="V512" i="24"/>
  <c r="F9" i="24" s="1"/>
  <c r="N509" i="8"/>
  <c r="D4" i="8" s="1"/>
  <c r="O512" i="24"/>
  <c r="H8" i="24" s="1"/>
  <c r="T512" i="24"/>
  <c r="H9" i="24" s="1"/>
  <c r="L512" i="24"/>
  <c r="F7" i="24" s="1"/>
  <c r="Q512" i="24"/>
  <c r="F8" i="24" s="1"/>
  <c r="Y512" i="24"/>
  <c r="H10" i="24" s="1"/>
  <c r="U512" i="24"/>
  <c r="G9" i="24" s="1"/>
  <c r="M512" i="24"/>
  <c r="E7" i="24" s="1"/>
  <c r="AF512" i="24"/>
  <c r="F11" i="24" s="1"/>
  <c r="R512" i="24"/>
  <c r="E8" i="24" s="1"/>
  <c r="P512" i="24"/>
  <c r="G8" i="24" s="1"/>
  <c r="AA512" i="24"/>
  <c r="F10" i="24" s="1"/>
  <c r="W512" i="24"/>
  <c r="E9" i="24" s="1"/>
  <c r="Z512" i="24"/>
  <c r="G10" i="24" s="1"/>
  <c r="K512" i="24"/>
  <c r="G7" i="24" s="1"/>
  <c r="AC512" i="24"/>
  <c r="D10" i="24" s="1"/>
  <c r="AD512" i="24"/>
  <c r="H11" i="24" s="1"/>
  <c r="X512" i="24"/>
  <c r="D9" i="24" s="1"/>
  <c r="J512" i="24"/>
  <c r="H7" i="24" s="1"/>
  <c r="S512" i="24"/>
  <c r="D8" i="24" s="1"/>
  <c r="N512" i="24"/>
  <c r="D7" i="24" s="1"/>
  <c r="AE512" i="24"/>
  <c r="G11" i="24" s="1"/>
  <c r="AG512" i="24"/>
  <c r="E11" i="24" s="1"/>
  <c r="AB203" i="23" l="1"/>
  <c r="E7" i="23" s="1"/>
  <c r="P203" i="23"/>
  <c r="G5" i="23" s="1"/>
  <c r="Q203" i="23"/>
  <c r="F5" i="23" s="1"/>
  <c r="W203" i="23"/>
  <c r="E6" i="23" s="1"/>
  <c r="AG203" i="23"/>
  <c r="E8" i="23" s="1"/>
  <c r="G7" i="23"/>
  <c r="F7" i="23"/>
  <c r="E5" i="23"/>
  <c r="F8" i="23"/>
  <c r="D8" i="23"/>
  <c r="K78" i="17"/>
  <c r="G125" i="17"/>
  <c r="N75" i="17" l="1"/>
  <c r="O75" i="17"/>
  <c r="M74" i="17"/>
  <c r="L76" i="17"/>
  <c r="P76" i="17"/>
  <c r="O76" i="17"/>
  <c r="P74" i="17"/>
  <c r="N74" i="17"/>
  <c r="O74" i="17"/>
  <c r="N77" i="17"/>
  <c r="P75" i="17"/>
  <c r="M75" i="17"/>
  <c r="L75" i="17"/>
  <c r="O77" i="17"/>
  <c r="M76" i="17"/>
  <c r="P77" i="17"/>
  <c r="N76" i="17"/>
  <c r="L77" i="17"/>
  <c r="L74" i="17"/>
  <c r="M77" i="17"/>
  <c r="G139" i="17"/>
  <c r="G127" i="17"/>
  <c r="G135" i="17"/>
  <c r="G136" i="17"/>
  <c r="G129" i="17"/>
  <c r="G133" i="17"/>
  <c r="G131" i="17"/>
  <c r="G124" i="17"/>
  <c r="G137" i="17"/>
  <c r="G132" i="17"/>
  <c r="G134" i="17"/>
  <c r="G130" i="17"/>
  <c r="G128" i="17"/>
  <c r="G126" i="17"/>
  <c r="G138" i="17"/>
  <c r="Q74" i="17" l="1"/>
  <c r="Q75" i="17"/>
  <c r="Q76" i="17"/>
  <c r="Q77" i="17"/>
  <c r="G140" i="17"/>
  <c r="Q78" i="17" l="1"/>
  <c r="J21" i="2" l="1"/>
  <c r="J12" i="2"/>
  <c r="J28" i="2"/>
  <c r="J19" i="2"/>
  <c r="J29" i="2"/>
  <c r="J6" i="2"/>
  <c r="J22" i="2"/>
  <c r="J10" i="2"/>
  <c r="J8" i="2"/>
  <c r="J32" i="2"/>
  <c r="J24" i="2"/>
  <c r="P8" i="2" s="1"/>
  <c r="J36" i="2"/>
  <c r="J30" i="2"/>
  <c r="J27" i="2"/>
  <c r="P7" i="2" s="1"/>
  <c r="J33" i="2"/>
  <c r="J34" i="2"/>
  <c r="P3" i="2" s="1"/>
  <c r="P9" i="2" s="1"/>
  <c r="J20" i="2"/>
  <c r="J14" i="2"/>
  <c r="J26" i="2"/>
  <c r="J25" i="2"/>
  <c r="J11" i="2"/>
  <c r="J31" i="2"/>
  <c r="J3" i="2"/>
  <c r="P5" i="2" s="1"/>
  <c r="J18" i="2"/>
  <c r="J5" i="2"/>
  <c r="J9" i="2"/>
  <c r="J15" i="2"/>
  <c r="J7" i="2"/>
  <c r="J37" i="2"/>
  <c r="J16" i="2"/>
  <c r="J17" i="2"/>
  <c r="K17" i="2" s="1"/>
  <c r="J13" i="2"/>
  <c r="P6" i="2" s="1"/>
  <c r="J4" i="2"/>
  <c r="J23" i="2"/>
  <c r="J35" i="2"/>
  <c r="J38" i="2" l="1"/>
  <c r="P4" i="2"/>
  <c r="M12" i="26" l="1"/>
  <c r="M32" i="26"/>
  <c r="M29" i="26"/>
  <c r="M9" i="26"/>
  <c r="M17" i="26"/>
  <c r="M14" i="26"/>
  <c r="M15" i="26"/>
  <c r="M18" i="26"/>
  <c r="M36" i="26"/>
  <c r="M27" i="26"/>
  <c r="M16" i="26"/>
  <c r="M22" i="26"/>
  <c r="M30" i="26"/>
  <c r="M33" i="26"/>
  <c r="M31" i="26"/>
  <c r="M8" i="26"/>
  <c r="M23" i="26"/>
  <c r="M20" i="26"/>
  <c r="M26" i="26"/>
  <c r="M38" i="26"/>
  <c r="M34" i="26"/>
  <c r="M5" i="26"/>
  <c r="M24" i="26"/>
  <c r="M6" i="26"/>
  <c r="M37" i="26"/>
  <c r="M7" i="26"/>
  <c r="M10" i="26"/>
  <c r="M21" i="26"/>
  <c r="M11" i="26"/>
  <c r="M4" i="26"/>
  <c r="W6" i="26" l="1"/>
  <c r="M13" i="26"/>
  <c r="W9" i="26"/>
  <c r="M35" i="26"/>
  <c r="W5" i="26"/>
  <c r="L39" i="26"/>
  <c r="M3" i="26"/>
  <c r="W4" i="26"/>
  <c r="M28" i="26"/>
  <c r="M19" i="26"/>
  <c r="W7" i="26"/>
  <c r="M25" i="26"/>
  <c r="W8" i="26"/>
  <c r="W10" i="26" l="1"/>
  <c r="W11" i="26" l="1"/>
  <c r="T20" i="23" l="1"/>
  <c r="T201" i="23" s="1"/>
  <c r="T203" i="23" s="1"/>
  <c r="H6" i="23" s="1"/>
  <c r="V21" i="23"/>
  <c r="V201" i="23" s="1"/>
  <c r="V203" i="23" s="1"/>
  <c r="F6" i="23" s="1"/>
  <c r="U19" i="23"/>
  <c r="U201" i="23" s="1"/>
  <c r="U203" i="23" s="1"/>
  <c r="G6" i="23" s="1"/>
  <c r="E15" i="10" l="1"/>
  <c r="E13" i="10"/>
  <c r="E14" i="10"/>
  <c r="I31" i="2"/>
  <c r="K31" i="2" s="1"/>
  <c r="I26" i="2"/>
  <c r="K26" i="2" s="1"/>
  <c r="I9" i="2"/>
  <c r="K9" i="2" s="1"/>
  <c r="I4" i="2"/>
  <c r="K4" i="2" s="1"/>
  <c r="I19" i="2"/>
  <c r="K19" i="2" s="1"/>
  <c r="I14" i="2"/>
  <c r="K14" i="2" s="1"/>
  <c r="I10" i="2"/>
  <c r="K10" i="2" s="1"/>
  <c r="I23" i="2"/>
  <c r="K23" i="2" s="1"/>
  <c r="I25" i="2"/>
  <c r="K25" i="2" s="1"/>
  <c r="I13" i="2"/>
  <c r="I27" i="2"/>
  <c r="I11" i="2"/>
  <c r="K11" i="2" s="1"/>
  <c r="X8" i="26"/>
  <c r="F11" i="17" s="1"/>
  <c r="I36" i="2"/>
  <c r="K36" i="2" s="1"/>
  <c r="I6" i="2"/>
  <c r="K6" i="2" s="1"/>
  <c r="I33" i="2"/>
  <c r="K33" i="2" s="1"/>
  <c r="I16" i="2"/>
  <c r="K16" i="2" s="1"/>
  <c r="I35" i="2"/>
  <c r="K35" i="2" s="1"/>
  <c r="X5" i="26"/>
  <c r="F8" i="17" s="1"/>
  <c r="X4" i="26"/>
  <c r="F7" i="17" s="1"/>
  <c r="I34" i="2"/>
  <c r="I3" i="2"/>
  <c r="I8" i="2"/>
  <c r="K8" i="2" s="1"/>
  <c r="I5" i="2"/>
  <c r="K5" i="2" s="1"/>
  <c r="I32" i="2"/>
  <c r="K32" i="2" s="1"/>
  <c r="I20" i="2"/>
  <c r="K20" i="2" s="1"/>
  <c r="I28" i="2"/>
  <c r="K28" i="2" s="1"/>
  <c r="X6" i="26"/>
  <c r="F9" i="17" s="1"/>
  <c r="I15" i="2"/>
  <c r="K15" i="2" s="1"/>
  <c r="I22" i="2"/>
  <c r="K22" i="2" s="1"/>
  <c r="X7" i="26"/>
  <c r="F10" i="17" s="1"/>
  <c r="I37" i="2"/>
  <c r="K37" i="2" s="1"/>
  <c r="I18" i="2"/>
  <c r="I24" i="2"/>
  <c r="I7" i="2"/>
  <c r="K7" i="2" s="1"/>
  <c r="I21" i="2"/>
  <c r="K21" i="2" s="1"/>
  <c r="I30" i="2"/>
  <c r="K30" i="2" s="1"/>
  <c r="I12" i="2"/>
  <c r="K12" i="2" s="1"/>
  <c r="I29" i="2"/>
  <c r="K29" i="2" s="1"/>
  <c r="E7" i="10"/>
  <c r="E8" i="10"/>
  <c r="E6" i="10"/>
  <c r="O5" i="2" l="1"/>
  <c r="K3" i="2"/>
  <c r="I38" i="2"/>
  <c r="E41" i="10"/>
  <c r="K34" i="2"/>
  <c r="O3" i="2"/>
  <c r="O7" i="2"/>
  <c r="K27" i="2"/>
  <c r="E10" i="10"/>
  <c r="X10" i="26"/>
  <c r="X11" i="26" s="1"/>
  <c r="F12" i="17"/>
  <c r="O6" i="2"/>
  <c r="K13" i="2"/>
  <c r="E16" i="10"/>
  <c r="O8" i="2"/>
  <c r="K24" i="2"/>
  <c r="K18" i="2"/>
  <c r="O4" i="2"/>
  <c r="F10" i="10" l="1"/>
  <c r="F13" i="10"/>
  <c r="F14" i="10"/>
  <c r="F15" i="10"/>
  <c r="F9" i="10"/>
  <c r="F7" i="10"/>
  <c r="F8" i="10"/>
  <c r="O9" i="2"/>
  <c r="F6" i="10"/>
  <c r="F16" i="10" l="1"/>
</calcChain>
</file>

<file path=xl/sharedStrings.xml><?xml version="1.0" encoding="utf-8"?>
<sst xmlns="http://schemas.openxmlformats.org/spreadsheetml/2006/main" count="10588" uniqueCount="3084">
  <si>
    <t>#</t>
  </si>
  <si>
    <t>Código</t>
  </si>
  <si>
    <t>Área</t>
  </si>
  <si>
    <t>Probabilidad/ Frecuencia</t>
  </si>
  <si>
    <t>Severidad/ Impacto</t>
  </si>
  <si>
    <t>7. Liste las acciones concretas de prevención y protección adicionales para evitar o mitigar el riesgo</t>
  </si>
  <si>
    <t>Fecha de implementación</t>
  </si>
  <si>
    <t xml:space="preserve">9. Observaciones Generales </t>
  </si>
  <si>
    <t>5. Controles actuales: Liste las acciones concretas de prevención y protección que han implementado sistemáticamente para evitar o mitigar el riesgo</t>
  </si>
  <si>
    <t>P</t>
  </si>
  <si>
    <t>I</t>
  </si>
  <si>
    <t>NUEVA MAGNITUD</t>
  </si>
  <si>
    <t>% CUMPLIMIENTO 2019</t>
  </si>
  <si>
    <t xml:space="preserve">3. Posibles causas   
Escriba los principales factores que pueden generar que el riesgo se presente </t>
  </si>
  <si>
    <t>Descripción del riesgo    
¿Qué le preocupa frente al logro de los objetivos?</t>
  </si>
  <si>
    <t>PROCESO</t>
  </si>
  <si>
    <t>CÓDIGO DEL RIESGO</t>
  </si>
  <si>
    <t>RFI-</t>
  </si>
  <si>
    <t>Infraestructura</t>
  </si>
  <si>
    <t>Dirección Administrativa y Financiera</t>
  </si>
  <si>
    <t>RFA-</t>
  </si>
  <si>
    <t xml:space="preserve">Coordinación Administrativa </t>
  </si>
  <si>
    <t>RFT-</t>
  </si>
  <si>
    <t>Tesorería</t>
  </si>
  <si>
    <t>RFC-</t>
  </si>
  <si>
    <t xml:space="preserve">Contabilidad </t>
  </si>
  <si>
    <t>RFP-</t>
  </si>
  <si>
    <t xml:space="preserve">Costos y presupuesto </t>
  </si>
  <si>
    <t>RFF-</t>
  </si>
  <si>
    <t>Apoyo financiero</t>
  </si>
  <si>
    <t>RFY-</t>
  </si>
  <si>
    <t xml:space="preserve"> Proyectos    </t>
  </si>
  <si>
    <t>RIN-</t>
  </si>
  <si>
    <t xml:space="preserve">Empresarismo e Innovación </t>
  </si>
  <si>
    <t>Dirección Investigación e Innovación</t>
  </si>
  <si>
    <t>RII-</t>
  </si>
  <si>
    <t xml:space="preserve">Investigación </t>
  </si>
  <si>
    <t>RIC-</t>
  </si>
  <si>
    <t>Comité de Ética Humanos</t>
  </si>
  <si>
    <t>RAR-</t>
  </si>
  <si>
    <t>Admisiones y Registro</t>
  </si>
  <si>
    <t>Dirección Académica</t>
  </si>
  <si>
    <t>RAB-</t>
  </si>
  <si>
    <t>Biblioteca</t>
  </si>
  <si>
    <t>RAV-</t>
  </si>
  <si>
    <t>CES Virtual</t>
  </si>
  <si>
    <t>RAL-</t>
  </si>
  <si>
    <t>RAP-</t>
  </si>
  <si>
    <t>Planeación</t>
  </si>
  <si>
    <t>RSJ-</t>
  </si>
  <si>
    <t>Oficina Jurídica</t>
  </si>
  <si>
    <t>Secretaría General</t>
  </si>
  <si>
    <t>RSC-</t>
  </si>
  <si>
    <t xml:space="preserve">Contratación </t>
  </si>
  <si>
    <t>RSD-</t>
  </si>
  <si>
    <t>Administración documental</t>
  </si>
  <si>
    <t>RRG-</t>
  </si>
  <si>
    <t>Asuntos Globales</t>
  </si>
  <si>
    <t>Rectoría</t>
  </si>
  <si>
    <t>RRC-</t>
  </si>
  <si>
    <t>Comunicación Organizacional</t>
  </si>
  <si>
    <t>RRM-</t>
  </si>
  <si>
    <t>Mercadeo</t>
  </si>
  <si>
    <t>RRS-</t>
  </si>
  <si>
    <t>Sostenibilidad</t>
  </si>
  <si>
    <t>RRE-</t>
  </si>
  <si>
    <t>Egresados</t>
  </si>
  <si>
    <t>RRX-</t>
  </si>
  <si>
    <t>Extensión</t>
  </si>
  <si>
    <t>RRT-</t>
  </si>
  <si>
    <t xml:space="preserve">Tecnología de la Información </t>
  </si>
  <si>
    <t>RBG-</t>
  </si>
  <si>
    <t xml:space="preserve">Bienestar Institucional Y Desarrollo Humano </t>
  </si>
  <si>
    <t>Seguridad y salud en el trabajo Proyectos</t>
  </si>
  <si>
    <t>RBD-</t>
  </si>
  <si>
    <t xml:space="preserve">Desarrollo humano </t>
  </si>
  <si>
    <t>RBB-</t>
  </si>
  <si>
    <t xml:space="preserve">Bienestar institucional </t>
  </si>
  <si>
    <t>Identificador</t>
  </si>
  <si>
    <t>Titulo del riesgo</t>
  </si>
  <si>
    <t>RFS-</t>
  </si>
  <si>
    <t>Controles actuales</t>
  </si>
  <si>
    <t xml:space="preserve">CES activo y saludable </t>
  </si>
  <si>
    <t xml:space="preserve">Dirección académica </t>
  </si>
  <si>
    <t>RAD-</t>
  </si>
  <si>
    <t>Etiquetas de fila</t>
  </si>
  <si>
    <t>Total general</t>
  </si>
  <si>
    <t>Alto</t>
  </si>
  <si>
    <t>Bajo</t>
  </si>
  <si>
    <t>Extremo</t>
  </si>
  <si>
    <t>Medio</t>
  </si>
  <si>
    <t>P&amp;I.</t>
  </si>
  <si>
    <t>Dirección</t>
  </si>
  <si>
    <t>Desarrollo Humano y Bienestar Institucional</t>
  </si>
  <si>
    <t xml:space="preserve">Laboratorios </t>
  </si>
  <si>
    <t>Dccion</t>
  </si>
  <si>
    <t>Débil</t>
  </si>
  <si>
    <t>Fuerte</t>
  </si>
  <si>
    <t>Moderado</t>
  </si>
  <si>
    <t>Total</t>
  </si>
  <si>
    <t xml:space="preserve">Fuerte </t>
  </si>
  <si>
    <t>Debil</t>
  </si>
  <si>
    <t>Cuenta de NUEVA MAGNITUD</t>
  </si>
  <si>
    <t xml:space="preserve">Dirección </t>
  </si>
  <si>
    <t xml:space="preserve"># de riesgos </t>
  </si>
  <si>
    <t>Participación</t>
  </si>
  <si>
    <t>Falla o falta de adecuación, consistencia, confiabilidad, confidencialidad y disponibilidad de la información que se genera o se custodia (física o electrónica).</t>
  </si>
  <si>
    <t>Incumplimiento por parte de la comunidad universitaria, contratistas y visitantes de las políticas, reglamentos y directrices institucionales.</t>
  </si>
  <si>
    <t>Dificultades en la alineación organizacional para el logro de los objetivos.</t>
  </si>
  <si>
    <t>Conflicto, desconocimiento o incumplimientos normativos, legales, regulatorios o contractuales.</t>
  </si>
  <si>
    <t>Falta de idoneidad del personal del equipo.</t>
  </si>
  <si>
    <t>Falta de innovación o rezago en los diferentes procesos o estructuras que dificultan el crecimiento y/o cumplimiento de los objetivos de la Universidad</t>
  </si>
  <si>
    <t>Fallas o indisponibilidad de la infraestructura física relacionada con problemas estructurales o técnicos.</t>
  </si>
  <si>
    <t>Pérdida de la continuidad del negocio.</t>
  </si>
  <si>
    <t>Fallas en la gestión de los recursos financieros</t>
  </si>
  <si>
    <t>Fallas en la gestión, planeación o ejecución de proyecto.</t>
  </si>
  <si>
    <t>Actos mal intencionados de terceros (AMIT).</t>
  </si>
  <si>
    <t>Intoxicación, lesión, enfermedad o accidente que afecte la integridad o salud de las personas en la Universidad.</t>
  </si>
  <si>
    <t>Prácticas fraudulentas - corrupción en los procesos internos.</t>
  </si>
  <si>
    <t>Concepto público desfavorable que causa una pérdida de credibilidad sobre la Universidad en sus grupos de interés.</t>
  </si>
  <si>
    <t>Incumplimiento por parte de proveedores</t>
  </si>
  <si>
    <t>Desastres naturales que puedan afectar las instalaciones o la operación de la Universidad.</t>
  </si>
  <si>
    <t>Título</t>
  </si>
  <si>
    <t>Cantidad</t>
  </si>
  <si>
    <t>Financiera y administrativa</t>
  </si>
  <si>
    <t>Debido a falta de mecanismos de control de acceso estamos expuestos a constantes pérdidas y sustracción de equipos o activos</t>
  </si>
  <si>
    <t>Debido a la falta de seguridad se puede producir un hurto en alguno de los puntos de recaudo, la compañía se vería afectada en términos económicos</t>
  </si>
  <si>
    <t xml:space="preserve"> Incumpliemto en el desarrollo de eventos institucionales o de terceros realizados en los espacios de la institución, por errores en la planeación de requerimientos</t>
  </si>
  <si>
    <t xml:space="preserve"> Incumplimiento de normas establecidas por el área de SST</t>
  </si>
  <si>
    <t xml:space="preserve"> Incumplimiento en los contratos por ausencia de mecanismos de control hacia proveedores lo que puede ocasionar perdidas económicas</t>
  </si>
  <si>
    <t>Indisponibilidad de aulas por falta de planeación asertiva lo que ocasiona insuficiencia de espacios físicos para atender las actividades académicas</t>
  </si>
  <si>
    <t xml:space="preserve">Dirección academica </t>
  </si>
  <si>
    <t>Secretaria general</t>
  </si>
  <si>
    <t xml:space="preserve">Título </t>
  </si>
  <si>
    <t>Investigación e innovacion</t>
  </si>
  <si>
    <t xml:space="preserve">Sin controles </t>
  </si>
  <si>
    <t xml:space="preserve"> </t>
  </si>
  <si>
    <t>CUMPLIMIENTO</t>
  </si>
  <si>
    <t>CANTIDAD</t>
  </si>
  <si>
    <t>PORCENTAJE</t>
  </si>
  <si>
    <t>CUMPLIMIENTO DE CONROLES ACTUALES</t>
  </si>
  <si>
    <t>CUMPLIMIENTO DE CONTROLES PROPUESTOS</t>
  </si>
  <si>
    <t>Sin controles</t>
  </si>
  <si>
    <t xml:space="preserve">Rectoria </t>
  </si>
  <si>
    <t xml:space="preserve">Academica </t>
  </si>
  <si>
    <t xml:space="preserve">Cumplimiento riesgos actuales por area </t>
  </si>
  <si>
    <t>Financiera</t>
  </si>
  <si>
    <t xml:space="preserve">Secretaria general </t>
  </si>
  <si>
    <t xml:space="preserve">Bienestar </t>
  </si>
  <si>
    <t xml:space="preserve">Cumplimiento riesgos propuestos por area </t>
  </si>
  <si>
    <t>Calificación controles 2018</t>
  </si>
  <si>
    <t xml:space="preserve">Matriz de Riesgos Universidad CES 2019 </t>
  </si>
  <si>
    <t>MATRIZ CON CONTROLES</t>
  </si>
  <si>
    <t>Calificación 5X5 CC</t>
  </si>
  <si>
    <t>PROBABILIDAD</t>
  </si>
  <si>
    <t>CASI SEGURO</t>
  </si>
  <si>
    <t>A</t>
  </si>
  <si>
    <t>B</t>
  </si>
  <si>
    <t>C</t>
  </si>
  <si>
    <t>PROBABLE</t>
  </si>
  <si>
    <t>POSIBLE</t>
  </si>
  <si>
    <t>IMPROBABLE</t>
  </si>
  <si>
    <t>RARO</t>
  </si>
  <si>
    <t>INSIGNIFICANTE</t>
  </si>
  <si>
    <t>MENOR</t>
  </si>
  <si>
    <t>MODERADO</t>
  </si>
  <si>
    <t>MAYOR</t>
  </si>
  <si>
    <t>SEVERO</t>
  </si>
  <si>
    <t>IMPACTO</t>
  </si>
  <si>
    <t>Magnitud del riesgo</t>
  </si>
  <si>
    <t>Porcentaje 2018</t>
  </si>
  <si>
    <t>Porcentaje2019</t>
  </si>
  <si>
    <t xml:space="preserve">Comportamiento </t>
  </si>
  <si>
    <t xml:space="preserve">Extremo </t>
  </si>
  <si>
    <t>Secretaria General</t>
  </si>
  <si>
    <t xml:space="preserve">Total </t>
  </si>
  <si>
    <t>Desarrollo Humano Y Bienestar Institucional</t>
  </si>
  <si>
    <t xml:space="preserve">Dirección de investigación e innovación </t>
  </si>
  <si>
    <t xml:space="preserve">Titulo </t>
  </si>
  <si>
    <t>SST Proyectos</t>
  </si>
  <si>
    <t>Magnitud</t>
  </si>
  <si>
    <t>SST Administrativo</t>
  </si>
  <si>
    <t>Descripción del riesgo</t>
  </si>
  <si>
    <t>Título del riesgo</t>
  </si>
  <si>
    <t>Hurto y pérdida del material bibliográfico que finalmente limitan el acceso a la información académica a la comunidad universitaria e impacta los indicadores de gestión bibliográficos</t>
  </si>
  <si>
    <t>Falta de personal suficiente en la biblioteca para ofrecer los servicios al público y dar cobertura al extenso horario de atención lo que implica una inconformidad por parte de los usuarios de la biblioteca al no tener quien lo acompañe y oriente</t>
  </si>
  <si>
    <t>Ciberataque</t>
  </si>
  <si>
    <t>Pérdida o hurto de información en servidores.</t>
  </si>
  <si>
    <t>Devolución, traslado de concepto y/o negación al trámite de solicitud de registros calificados</t>
  </si>
  <si>
    <t>Robo de equipos o materiales de laboratorio</t>
  </si>
  <si>
    <t>Falta de recursos físicos (insumos, espacios) que están involucrados en los procesos logísticos de las actividades</t>
  </si>
  <si>
    <t>Entrega de información estadística errada e inconsistente, lo que afecta la toma de decisiones, además de generar posibles sanciones y falta de credibilidad</t>
  </si>
  <si>
    <t xml:space="preserve">Descripción del riesgo </t>
  </si>
  <si>
    <t>Demoras en la entrega de las cartas de respuesta</t>
  </si>
  <si>
    <t>Falta de un sistema de gestión o planeación del área o del procedimiento que se hace en el comité de ética</t>
  </si>
  <si>
    <t>Violación de la confidencialidad</t>
  </si>
  <si>
    <t>CES activo y saludable / Promoción artistíca y cultural</t>
  </si>
  <si>
    <t>RIP-</t>
  </si>
  <si>
    <t>Propiedad Intelectual</t>
  </si>
  <si>
    <t>TÍTULO DEL RIESGO</t>
  </si>
  <si>
    <t>RFD-</t>
  </si>
  <si>
    <t>Controles</t>
  </si>
  <si>
    <t xml:space="preserve">Direcciones </t>
  </si>
  <si>
    <t xml:space="preserve">Controles </t>
  </si>
  <si>
    <t>Proyectos</t>
  </si>
  <si>
    <t># riesgos 2019</t>
  </si>
  <si>
    <t>2018</t>
  </si>
  <si>
    <t>2019</t>
  </si>
  <si>
    <t>Magnitud Riesgo y calificacion del control</t>
  </si>
  <si>
    <t>Laboratorios</t>
  </si>
  <si>
    <t>Empresarismo e Innovación</t>
  </si>
  <si>
    <t>Investigación</t>
  </si>
  <si>
    <t>Desarrollo humano</t>
  </si>
  <si>
    <t>Bienestar institucional</t>
  </si>
  <si>
    <t>RIE-</t>
  </si>
  <si>
    <t>Editorial</t>
  </si>
  <si>
    <t>Bienestar Institucional Y Desarrollo Humano</t>
  </si>
  <si>
    <t>TOTAL</t>
  </si>
  <si>
    <t>TITULOS 2019</t>
  </si>
  <si>
    <t>Cuenta de prueba cumplimiento 2019</t>
  </si>
  <si>
    <t># de riesgos</t>
  </si>
  <si>
    <t>1</t>
  </si>
  <si>
    <t>2020</t>
  </si>
  <si>
    <t>Matriz de Riesgos Universidad CES 2019</t>
  </si>
  <si>
    <t>Proceso</t>
  </si>
  <si>
    <t>Procedimiento</t>
  </si>
  <si>
    <t>Etapa - Actividad</t>
  </si>
  <si>
    <t>Gestión legal, reglamentaria y administrativa</t>
  </si>
  <si>
    <t>Gestión de las TIC</t>
  </si>
  <si>
    <t>Docencia</t>
  </si>
  <si>
    <t>Admisión de los estudiantes</t>
  </si>
  <si>
    <t>Bienestar institucional y desarrollo humano</t>
  </si>
  <si>
    <t>•Evaluación  de las acciones de Bienestar Institucional y Desarrollo Humano</t>
  </si>
  <si>
    <t>Procedimiento para la contratación por prestación de servicios</t>
  </si>
  <si>
    <t>Direccionamiento Estratégico</t>
  </si>
  <si>
    <t>Consolidación de estadísticas institucionales</t>
  </si>
  <si>
    <t>Procedimiento para la consolidación de información estadística</t>
  </si>
  <si>
    <t>Implementación de la estrategia institucional</t>
  </si>
  <si>
    <t>•Captación del capital humano</t>
  </si>
  <si>
    <t xml:space="preserve">Gestión del proceso de formación </t>
  </si>
  <si>
    <t>Procedimiento para certificaciones</t>
  </si>
  <si>
    <t>Graduación</t>
  </si>
  <si>
    <t xml:space="preserve">Procedimiento para grados </t>
  </si>
  <si>
    <t>Procedimiento para la inscripción, admisión y matrícula de los estudiantes</t>
  </si>
  <si>
    <t>Gestión financiera</t>
  </si>
  <si>
    <t xml:space="preserve">Plan de mantenimiento institucional </t>
  </si>
  <si>
    <t>Procedimiento para la facturación y el recaudo de las matrículas de contado y con planes de financiación</t>
  </si>
  <si>
    <t>Gestión de recursos y apoyo académico</t>
  </si>
  <si>
    <t>Gestión de recursos y adquisición del material bibliográfico</t>
  </si>
  <si>
    <t>Gestión administrativa</t>
  </si>
  <si>
    <t>Desarrollo humano y bienestar institucional</t>
  </si>
  <si>
    <t xml:space="preserve">´-Procedimiento para inspecciones de seguridad
-Procedimiento para el desarrollo de simulacros
-Procedimiento para protocolos de atención en seguridad
-Procedimiento para programa de vigilancia epidemiológica 
</t>
  </si>
  <si>
    <t xml:space="preserve">Formulación de programas, planes y acciones para el bienestar y desarrollo humano </t>
  </si>
  <si>
    <t xml:space="preserve">Procedimiento para el control de ingreso a la universidad </t>
  </si>
  <si>
    <t>Procedimiento para la definición del plan de desarrollo y capacitación institucional (plan de capacitaciones SST)</t>
  </si>
  <si>
    <t>Procedimiento para la formación deportiva y cultural</t>
  </si>
  <si>
    <t>Captación del capital humano</t>
  </si>
  <si>
    <t>´-Procedimiento para la selección y vinculación de personal administrativo 
-Procedimiento para la selección y vinculación de personal docente</t>
  </si>
  <si>
    <t>Evaluación de las acciones de bienestar institucional y desarrollo humano</t>
  </si>
  <si>
    <t xml:space="preserve">Procedimiento para la evaluación de desempeño </t>
  </si>
  <si>
    <t>Comunicación organizacional</t>
  </si>
  <si>
    <t>Identificación de las necesidades de comunicación</t>
  </si>
  <si>
    <t xml:space="preserve">Manual de procesos para la solicitud  de piezas gráficas </t>
  </si>
  <si>
    <t>Procedimiento para la planificación de la comunicación interna y externa</t>
  </si>
  <si>
    <t>(apunta a todas las etapas)</t>
  </si>
  <si>
    <t xml:space="preserve">Procedimiento para la selección y vinculación de personal administrativo. </t>
  </si>
  <si>
    <t>´-Procedimiento para la selección y vinculación de personal administrativo 
-Procedimiento para la selección y vinculación de personal docente
- Procedimiento para la contratación por prestación de servicios.</t>
  </si>
  <si>
    <t>´-Procedimiento para la selección y vinculación de personal administrativo
- Procedimiento para la selección y vinculación de personal docente
-Procedimiento para la contratación por prestación de servicios</t>
  </si>
  <si>
    <t>Planeación administrativa</t>
  </si>
  <si>
    <t>Gestión del presupuesto</t>
  </si>
  <si>
    <t>Procedimiento para la elaboración y seguimiento al presupuesto de inversión y operaciones de la Universidad CES</t>
  </si>
  <si>
    <t>identificación de necesidades de institucionales</t>
  </si>
  <si>
    <t>Procedimiento para la programación de espacios</t>
  </si>
  <si>
    <t>Planeación de la gestión de la extensión</t>
  </si>
  <si>
    <t>Identificación de necesidades e intereses para el Bienestar y Desarrollo Humano</t>
  </si>
  <si>
    <t xml:space="preserve">Desarrollo de los procesos de Investigación, empresarismo e innovación </t>
  </si>
  <si>
    <t xml:space="preserve">Procedimiento para la asignación de los recursos para investigación e innovación </t>
  </si>
  <si>
    <t>•Procedimiento para la protección de la propiedad intelectual de la Universidad CES
•Procedimiento para registro de obras y actos y contratos ante la dirección nacional de derecho de autor</t>
  </si>
  <si>
    <t xml:space="preserve">•Desarrollo de los procesos de Investigación, empresarismo e innovación </t>
  </si>
  <si>
    <t xml:space="preserve">´-Procedimiento para la asignación de los recursos para investigación e innovación 
•Consolidación y fortalecimiento de centros de investigación Financiación  de la investigación e innovación con recursos institucionales </t>
  </si>
  <si>
    <t xml:space="preserve">•Procedimiento para la Identificación de requisitos mínimos para la conformación de los laboratorios (construcción, remodelación, dotación, cumplimiento de requisitos técnicos).
-•Procedimiento para la implementación normativa en los laboratorios. </t>
  </si>
  <si>
    <t>•PR-GL-001 Procedimiento para programación de actividades de D-I-E en los laboratorios y escenarios de simulación</t>
  </si>
  <si>
    <t>identificación de necesidades institucionales</t>
  </si>
  <si>
    <t>Internacionalización</t>
  </si>
  <si>
    <t>•Gestión de seguimiento y control legal – reglamentaria - administrativa</t>
  </si>
  <si>
    <t>Magnitud del riesgo 2020</t>
  </si>
  <si>
    <t>P&amp;I</t>
  </si>
  <si>
    <t>2019 MAGNITUD</t>
  </si>
  <si>
    <t>Prácticas fraudulentas - corrupción en los diferentes procesos misionales de la universidad</t>
  </si>
  <si>
    <t>Falta o falla de la capacidad de gestión del talento humano.</t>
  </si>
  <si>
    <t>Fallas en la gestión, planeación o ejecución de proyectos.</t>
  </si>
  <si>
    <t xml:space="preserve">Incumplimiento regulatorio o conflictos por diferencias en la interpretación normativa, legal o contractual que exponga a la Universidad a sanciones o demandas por parte de entes reguladores, personas naturales o jurídicas internas o externas a la organización. </t>
  </si>
  <si>
    <t>Uso idenbido de signos distintivos (marcas y lemas comerciales) de la Universidad que deriven en consecuencias de pérdida reputacional o asociación con otras empresas con las cuales la Universidad no tiene vinculos comerciales o contractuales</t>
  </si>
  <si>
    <t>(Varios elementos)</t>
  </si>
  <si>
    <t>Posible</t>
  </si>
  <si>
    <t>Mayor</t>
  </si>
  <si>
    <t>Improbable</t>
  </si>
  <si>
    <t>Menor</t>
  </si>
  <si>
    <t>Probable</t>
  </si>
  <si>
    <t>Severo</t>
  </si>
  <si>
    <t>Casi Seguro</t>
  </si>
  <si>
    <t>Insignificante</t>
  </si>
  <si>
    <t xml:space="preserve">Observaciones </t>
  </si>
  <si>
    <t xml:space="preserve">Descripción del riesgo    </t>
  </si>
  <si>
    <t xml:space="preserve"> Posibles causas   </t>
  </si>
  <si>
    <t xml:space="preserve">Magnitud Riesgo </t>
  </si>
  <si>
    <t>RBA-</t>
  </si>
  <si>
    <t>Salud mental y atracción del talento humano</t>
  </si>
  <si>
    <t>Diferencia 19-20</t>
  </si>
  <si>
    <t>RFM-</t>
  </si>
  <si>
    <t>Compras</t>
  </si>
  <si>
    <t xml:space="preserve"> riesgos 2018 </t>
  </si>
  <si>
    <t xml:space="preserve">dirección 2018 </t>
  </si>
  <si>
    <t xml:space="preserve">Riesgo 2019 </t>
  </si>
  <si>
    <t xml:space="preserve">Prueba </t>
  </si>
  <si>
    <t># controles actuales</t>
  </si>
  <si>
    <t xml:space="preserve"># controles actuales implementados </t>
  </si>
  <si>
    <t xml:space="preserve">% DE CUMPLIMIENTO </t>
  </si>
  <si>
    <t xml:space="preserve">Controles actuales:             </t>
  </si>
  <si>
    <t>Magnitud Riesgo con Controles</t>
  </si>
  <si>
    <t xml:space="preserve"># controles propuestos </t>
  </si>
  <si>
    <t xml:space="preserve"># controles implementados </t>
  </si>
  <si>
    <t xml:space="preserve">Responsable de los controles </t>
  </si>
  <si>
    <t>¿Requiere aprobación adicional? Notas</t>
  </si>
  <si>
    <t>8. Seguimiento</t>
  </si>
  <si>
    <t>RSD-1</t>
  </si>
  <si>
    <t>Fallas en el registro y envió de la información recibida por no seguir procedimientos</t>
  </si>
  <si>
    <t>*Falta de atención con la información recibida
 - Equipos deficientes 
- personal adecuado para el trabajo</t>
  </si>
  <si>
    <t>Planillas de registro de información 
- capacitaciones sobre la importancia del registro de la información y entrega 
- Revisiones de entrega de la información documentos importantes.</t>
  </si>
  <si>
    <t xml:space="preserve">Revisiones periódicas de la información recibida y entregada </t>
  </si>
  <si>
    <t>Coordinador CAD</t>
  </si>
  <si>
    <t>Comité archivo</t>
  </si>
  <si>
    <t>Raro</t>
  </si>
  <si>
    <t>11</t>
  </si>
  <si>
    <t>Se continua seguimiento a las actividades, se fortalece actividad con planilla FT-GJ-013 Planilla de capacitación y seguimiento de recepción y registro de correspondencia por parte personal CAD</t>
  </si>
  <si>
    <t>Se realiza periódicamente. Se crea planilla de seguimiento: FT-GJ-013.</t>
  </si>
  <si>
    <t>RSD-2</t>
  </si>
  <si>
    <t>Fallas en los equipos de computo de la oficina CAD</t>
  </si>
  <si>
    <t>*Descarga eléctrica 
- Falla interna del equipo
- Deterioro por humedad o caída.</t>
  </si>
  <si>
    <t xml:space="preserve">Fuentes reguladoras de energía </t>
  </si>
  <si>
    <t>Copia de seguridad en servidores de TIC para evitar pérdida e información del equipo
- Mantenimiento regulares de equipo y sistema operativo.</t>
  </si>
  <si>
    <t>CAD como administrador de la información  y TIC como administrador de Tecnología de la Información.</t>
  </si>
  <si>
    <t>Se realiza seguimiento al manjeo integral de conservación de archivos a traves de carpeta compartida, se crea planilla FT-GJ-015 Reunión de capacitación y Auditoria Software DocuWare con TI.     Se realizo conexión de equipos de computo  a tomas regulados para evitar bajas de voltaje.</t>
  </si>
  <si>
    <t xml:space="preserve">Se continua con seguimientos períodicos en conservación, se trabaja diariamente en la carpeta compartida. Se crea planilla FT-GJ-015 </t>
  </si>
  <si>
    <t>RSD-3</t>
  </si>
  <si>
    <t>Pérdida de información en el software documental DocuWare del CAD</t>
  </si>
  <si>
    <t xml:space="preserve">*Error humano o intencional 
- Falta control operativo de seguridad en la información TIC </t>
  </si>
  <si>
    <t>Consulta periódica sobre el procedimiento de conservación electrónica de la información. Consulta y autorización de permisos de las personas que pueden ingresar al sistema DocuWare.</t>
  </si>
  <si>
    <t>Auditoria a TIC sobre procedimientos de conservación de información del programa de gestión documental 
- Capacitación sobre el programa y  conservación de información
 - Reuniones periódicas con los administradores del sistema TIC.</t>
  </si>
  <si>
    <t>Se realiza seguimiento a manjeo integral de conservación de archivos a traves de carpeta compartida, se crea planilla FT-GJ-015 Reunión de capacitación y Auditoria Software DocuWare con TI.</t>
  </si>
  <si>
    <t xml:space="preserve">Se crea planilla FT-GJ-015 para registro de capacitaciones y auditorias TI - CAD. </t>
  </si>
  <si>
    <t>RSD-4</t>
  </si>
  <si>
    <t xml:space="preserve"> Ubicación Física  de la información clasificada y ordenada de los archivos.</t>
  </si>
  <si>
    <t xml:space="preserve">*Falta de conocimientos de la actividad 
- Error humano
- Falta de atención
- Falta de seguir procedimientos  </t>
  </si>
  <si>
    <t>Capacitación
- seguimiento de actividades</t>
  </si>
  <si>
    <t>Capacitaciones en manejo y conservación de información
- Auditoria de ubicación y registro en inventarios de  la información</t>
  </si>
  <si>
    <t xml:space="preserve">Coordinador CAD </t>
  </si>
  <si>
    <t>Se continua capacitación a las áreas que lo solicitan en el software documental se da aplicabilidad a la planilla FT-GJ-012</t>
  </si>
  <si>
    <t>Para este periodo no se tuvo solicitud de capacitaciones en el Software documental.</t>
  </si>
  <si>
    <t>RSD-5</t>
  </si>
  <si>
    <t>Pérdida de archivos e información por inundación del  sitio de conservación.</t>
  </si>
  <si>
    <t>*Naturales
- Físicas bajantes de aguas negras.</t>
  </si>
  <si>
    <t>Revisiones periódicas de los bajantes. Semanales.</t>
  </si>
  <si>
    <t>Utilizar el espacio para ubicar  información no relevante para la universidad</t>
  </si>
  <si>
    <t>Coordinador y auxiliares CAD</t>
  </si>
  <si>
    <t>12</t>
  </si>
  <si>
    <t xml:space="preserve">Se crea planilla FT-GJ-014 sobre seguimiento a tubería hidrosanitarias expuestas en el CAD. Se deben registrar los hallazgos en caso de presentarse.  </t>
  </si>
  <si>
    <t>Se crea plantilla FT-GJ-014 para contro de tuberias hidrosanitarias expuestas en la oficina.</t>
  </si>
  <si>
    <t>RSD-6</t>
  </si>
  <si>
    <t/>
  </si>
  <si>
    <t>RSD-7</t>
  </si>
  <si>
    <t>RSD-8</t>
  </si>
  <si>
    <t>RSD-9</t>
  </si>
  <si>
    <t>RSD-10</t>
  </si>
  <si>
    <t>RSD-11</t>
  </si>
  <si>
    <t>RSD-12</t>
  </si>
  <si>
    <t>RAR-1</t>
  </si>
  <si>
    <t>Fallas en el proceso de inscripciones por desconocimiento del proceso, no manejar la tecnología</t>
  </si>
  <si>
    <t>1. Recepción de documento adulterados, fuera de tiempo o con inconsistencias 
2. Fallas en la página del ICFES para la verificación de los puntajes del ICFES
 o SABER11
3. Incumplimiento del Calendario Académico para el desarrollo de los procesos de admisiones
4. Falta de información oportuna en la divulgación de los resultados de los procesos de admisión
5. Realizar entrevistas sin la oportuna recepción y control de documentos por parte de Admisiones.
6. Programación de entrevistas de manera casi inmediata antes de finalizado el proceso de inscripciones.
7. Realización de entrevistas sin previo pago de la inscripción.</t>
  </si>
  <si>
    <t>1. Publicación de requisitos de inscripción en la Web.
2. Reporte de inscritos con proceso finalizado y pendiente a las facultades.
3. Procedimiento escrito.
4. Procedimiento documentado y publicado.
5. Adecuación del aplicativo con las fechas de las diferentes actividades.
6. Revisar y procesar Actas del Comité de Admisiones.</t>
  </si>
  <si>
    <t>1. Verificación de documentos recibidos de los aspirantes al momento de la inscripción, permitiendo identificar los faltantes por este requisito.
2. Consulta oportuna resultados ICFES.
3. Control al calendario de admisiones.
4. Verificación de los listados de inscritos y admitidos.
5. Generar prematrículas a los admitidos.
6. Tramitación y respuesta a las reclamaciones.
7. Insistir en el cumplimiento del requerimiento.</t>
  </si>
  <si>
    <t>Jefe Admisiones</t>
  </si>
  <si>
    <t>No</t>
  </si>
  <si>
    <t>42</t>
  </si>
  <si>
    <t>Inscripciones muy tempranas para entrevistas muy tardías.
Períodos para cierre de procesos muy cortos, no facilita la revisión oportuna de la información y control de documentos y calidad de la información.
El formulario no es muy amigable lo que conduce al error involuntario del aspirante, no cuenta con ayudas en línea para facilitar el proceso.</t>
  </si>
  <si>
    <t>RAR-2</t>
  </si>
  <si>
    <t>Inconsistencias en el proceso de matrículas por información no confiable generada por los diferentes actores, causa errores y reprocesos.</t>
  </si>
  <si>
    <t>1. Incumplimiento de calendario Académico.  
2. Errores  en registros de matrícula de asignaturas.
3. Listas de clase inconsistentes y Registro inoportuno de notas en el sistema.
4. Fallas en la asignación de recursos (horario, aulas, docentes).
5. Entrega extemporánea de documentos por parte de los estudiantes.
6. Fallas en el aplicativo que administra la información de los estudiantes.
7. Proceso de matrícula por fuera de las fechas programadas.
8. Fallas en la plataforma utilizada.</t>
  </si>
  <si>
    <t>1. Se hace cumplir el Calendario Académico.   
2. Aplicación  adecuada de procedimientos.
3. Revisión y corrección de prematrículas.
4. Validar bloqueos que dificultan el proceso de matrícula a los estudiantes.
5. Solicitar a las facultades el cierre oportuno del período académico.</t>
  </si>
  <si>
    <t>1. Crear conciencia y respeto por las normas y reglamentaciones institucionales que afectan  los diferentes procesos  universitarios.
2. Seguimiento y control en los pendientes de los estudiantes para que no tengan inconvenientes en la generación de las prematrículas.
3. Reporte oportuno de la las notas en el sistema, disminuyendo errores en la visualización de las asignaturas a ser cursadas por los estudiantes en el siguiente período académico.</t>
  </si>
  <si>
    <t>43</t>
  </si>
  <si>
    <t>Periodos académicos muy extensos, cierre de semestre tardío, correcciones de notas una vez finalizado el semestre no facilita un adecuado control y generación de cierre definitivo del semestre</t>
  </si>
  <si>
    <t>1. Cumplimiento de las fechas por parte de las facultades del calendario académico aprobado por el Consejo Superior.
2. Cumplimiento de los estudiantes de los conceptos de paz y salvos antes de matrícula.
3. Reporte de ingreso y cierre de notas por de las facultades oportunamente.</t>
  </si>
  <si>
    <t>RAR-3</t>
  </si>
  <si>
    <t>Generación de certificados con información errada: Desconocimiento del proceso, no manejar la tecnología</t>
  </si>
  <si>
    <t>1. Dificultad en el ingreso o consecución de la información en el aplicativo.
2. Información en archivo físico de la universidad aún no registrada en el sistema.
3. Pérdida o daño de documentos o soportes para la expedición de certificación.
4. Incumplimiento de los términos para la expedición de certificación.                                                                                            
5. Suministro inexacto de datos para la expedición de certificaciones.                                                                                                                                                                                                                                                                                                                                                                                                                                                                                                                                                         6. Desactualización de los datos del estudiante, como documento de identidad.                                                                                                                                                                                                                                       7. Historial académico incompleto.
8. Diferentes fuentes o bases de datos de consulta. No está unificada.</t>
  </si>
  <si>
    <t>1. Verificación datos del solicitante en el sistema.
2. Verificación información disponible en archivos físicos y digitales.
3. Verificación certificaciones antes de su entrega.
4. Revisión periódica del estado del Archivo de la Oficina.</t>
  </si>
  <si>
    <t>1. Revisión periódica de notas y de estados del estudiante.
2. Control de certificados expedidos, corregidos y pagados.
3. Actualización y modernización del sistema académico para consulta de certificados en línea con firma digital.
4. Automatizar y estandarizar la elaboración de certificados de estudio.</t>
  </si>
  <si>
    <t>El proceso de certificación es muy operativo, se adolece de no tener un sistema que facilite la gestión de certificado automáticos, no se cuenta con firma digital lo que no permite que sea posible enviarse por correo electrónico.</t>
  </si>
  <si>
    <t>1. Procedimiento documentado y publicado.
2. Sistema académico con información consistente y completa.
3. Modulo de Certificados en la Plataforma Académica.</t>
  </si>
  <si>
    <t>RAR-4</t>
  </si>
  <si>
    <t>Error en el proceso de grados: Desconocimiento del proceso, no manejar la tecnología</t>
  </si>
  <si>
    <t>1. Dificultad en la consecución o ingreso de la información en el aplicativo.
2. Información en archivo físico de la universidad aún no registrada en el sistema.
3. Pérdida o daño de documentos o soportes para la expedición de certificados de titulación.
4. Incumplimiento de las fechas de paz y salvo establecidas en el Calendario Académico.
5. Inclusión extemporánea de candidatos a grado.                                                                                                                                                                                                                                                                                                                                                                                                                                                                                                                                                6. Datos desactualizados de los estudiantes en el sistema y no contar oportunamente con todos los paz y salvo.                                                                                                                                                                                                                        
7. Historial académico incompleto.</t>
  </si>
  <si>
    <t>1. Revisión historial académico y paz y salvo de promocionados a grado antes de empezar el proceso.
2. Corrección de notas en caso de inconsistencias.
3. Generación de resoluciones, actas, actos y diplomas después de obtener paz y salvo.
4. Solucionar inconsistencias de promocionados de manera extemporánea o con paz y salvos fuera de tiempo.</t>
  </si>
  <si>
    <t>1. Automatizar en el sistema controles de paz y salvo que faciliten la promoción a grados de los estudiantes.
2. Sensibilización a las facultades sobre la dificultad de presentar candidatos extemporáneos a grados, sin dejar de considerar las situaciones extraordinarias que se puedan presentar siempre y cuando se puedan considerar por los tiempos limitados que se tiene para el proceso.
3. Establecer medios que faciliten la promoción a grados por parte de las facultades, información del estado de promoción y paz y salvo para visualización de los estudiantes y control y notificación de estado de paz y salvo a los estudiantes a través de la Web.</t>
  </si>
  <si>
    <t>33</t>
  </si>
  <si>
    <t>Períodos muy cortos para realizar proceso de grados, promoción extemporánea de candidatos a grado fuera de los tiempos establecidos</t>
  </si>
  <si>
    <t>1. Aplicativo adecuado para soportar y facilitar el proceso.
2. Procedimiento documentado y publicado.
3. Detección y corrección de errores en datos, evitar reportes de candidatos a grado y de paz y salvo fuera de fechas.</t>
  </si>
  <si>
    <t>RAR-5</t>
  </si>
  <si>
    <t>Dificultad en carnetización</t>
  </si>
  <si>
    <t>1. No tener las bases de datos de consulta actualizadas o disponibles.
2. Falta de insumos para la elaboración del carné.
3. Error, omisión o violación de procedimiento.
4. Daño en los equipos.
5. Falta de personal de apoyo.</t>
  </si>
  <si>
    <t>1. Procedimientos balanceados: Consulta en información actualizada.
2. Que las fotos cumplan con los requisitos establecidos por la universidad.
3. Que se cuente con el soporte de pago o la autorización por parte del responsable del área.</t>
  </si>
  <si>
    <t>1. Sensibilización y divulgación frecuente del proceso.
2. Validar que cumpla con los requisitos para poder ser carnetizado: Estudiante activo, egresado, empleado</t>
  </si>
  <si>
    <t>22</t>
  </si>
  <si>
    <t>el proceso ha ido mejorando, se ha podido implementar mejores controles. 
Todavía se tiene inconvenientes con el tiempo de respuesta de los proveedores para consecusión de insumos.</t>
  </si>
  <si>
    <t>1. Existencia de inventario.
2. Que no se elaboren carnés a quienes no pertenecen a la comunidad universitaria.
3. Uso adecuado de los insumos.
4. Transparencia en el proceso.</t>
  </si>
  <si>
    <t>RAR-6</t>
  </si>
  <si>
    <t>Desarrollo nuevos aplicativos</t>
  </si>
  <si>
    <t>1. Nuevos desarrollos que obtienen información del Sistema Académico con un alcance no consultado con el área responsable.
2. Solicitud de consultas por áreas no responsables de la custodia de la información, se rompe el debido control.
3. Determinar nuevos responsables de la información.</t>
  </si>
  <si>
    <t xml:space="preserve">Se adiciono este riesgo </t>
  </si>
  <si>
    <t>RAR-7</t>
  </si>
  <si>
    <t>RAR-8</t>
  </si>
  <si>
    <t>RAR-9</t>
  </si>
  <si>
    <t>RAR-10</t>
  </si>
  <si>
    <t>RAR-11</t>
  </si>
  <si>
    <t>RAR-12</t>
  </si>
  <si>
    <t>RFF-1</t>
  </si>
  <si>
    <t xml:space="preserve">Incumplimiento de las obligaciones de pago por parte de los deudores de la Universidad </t>
  </si>
  <si>
    <t xml:space="preserve">Falta de control y seguimiento. Error en la elaboracion de los requerimientos de terceros </t>
  </si>
  <si>
    <t xml:space="preserve">Seguimiento constante con cartera preventiva </t>
  </si>
  <si>
    <t xml:space="preserve">Gestion de cartera, en todas sus etapas. 
</t>
  </si>
  <si>
    <t>Director financiero</t>
  </si>
  <si>
    <t>si</t>
  </si>
  <si>
    <t>RFF-2</t>
  </si>
  <si>
    <t>Incumplimiento, diferencia de criterios o cambios inoportunos en los convenios y contratos celebrado con la Universidad</t>
  </si>
  <si>
    <t xml:space="preserve">Falta de comunicación institucional </t>
  </si>
  <si>
    <t xml:space="preserve">Confirmacion con el area juridica de todos los elementos de los contratos y convenios </t>
  </si>
  <si>
    <t xml:space="preserve">Comunicación permanente con el area juridica y demas areas encargadas </t>
  </si>
  <si>
    <t xml:space="preserve">Asistente juridica </t>
  </si>
  <si>
    <t>RFF-3</t>
  </si>
  <si>
    <t xml:space="preserve">Informacion deficiente para la realizacion de los procesos </t>
  </si>
  <si>
    <t xml:space="preserve">Falta de procesos definidos </t>
  </si>
  <si>
    <t xml:space="preserve">Solicitud de informacion a todas las areas involucradas en los procesos de apoyo financiero </t>
  </si>
  <si>
    <t xml:space="preserve">Solicitud previa a la realizacion de los procesos de la informacion necesaria </t>
  </si>
  <si>
    <t xml:space="preserve">Apoyo financiero </t>
  </si>
  <si>
    <t>32</t>
  </si>
  <si>
    <t>RFF-4</t>
  </si>
  <si>
    <t xml:space="preserve">Estabilidad tecnologica </t>
  </si>
  <si>
    <t xml:space="preserve">Inestabilidad en las redes tecnologicas </t>
  </si>
  <si>
    <t>Comunicación oportuna con el area responsable de realizar los correctivos</t>
  </si>
  <si>
    <t xml:space="preserve">Revision y mantenimiento constante de las redes electricas y tecnologicas </t>
  </si>
  <si>
    <t>TI</t>
  </si>
  <si>
    <t>RFF-5</t>
  </si>
  <si>
    <t xml:space="preserve">Fallas en la gestion de asignacion de tarifas </t>
  </si>
  <si>
    <t xml:space="preserve">Desconocimiento u omision de procesos </t>
  </si>
  <si>
    <t>Soluciones puntuales cuando se presentan las dificultades</t>
  </si>
  <si>
    <t xml:space="preserve">Comunicación permanente entre las areas involucradas </t>
  </si>
  <si>
    <t>RFF-6</t>
  </si>
  <si>
    <t xml:space="preserve">Reprocesos en las áreas de facturación y carterra que puede pasar por falta de claridad en los procedimientos lo que ocasiona dificultad para alcanzar los objetivos del área. </t>
  </si>
  <si>
    <t>- Desconocimiento u omisión de los procesos en los que está involucrada el área de apoyo financiero.
- No está incluida el área de apoyo financiero dentro del proceso definido.</t>
  </si>
  <si>
    <t>- Capacitacion puntual al personal involucrado en la falla identificada.
- Estandarizacion de procesos, igual instrucción para las otras áreas de la Universidad.
- Comunicados informativos con instrucciones y guías para cumplir el proceso.</t>
  </si>
  <si>
    <t>- Propiciar la estandarizacion de los procesos administrativos relacionados con orden de facturacion y control de cartera.
- Verificar que el área de apoyo financiero este incluida dentro de los procesos de las diferentes dependencias en los que interviene.</t>
  </si>
  <si>
    <t>Sí, se requiere involucrar al área de planeación.</t>
  </si>
  <si>
    <t>RFF-7</t>
  </si>
  <si>
    <t>RFF-8</t>
  </si>
  <si>
    <t>RFF-9</t>
  </si>
  <si>
    <t>RFF-10</t>
  </si>
  <si>
    <t>RFF-11</t>
  </si>
  <si>
    <t>RFF-12</t>
  </si>
  <si>
    <t>RAB-1</t>
  </si>
  <si>
    <t>Goteras y estado de los techos de la biblioteca y los desagües que la circundan, porque cuando llueve muy fuerte la biblioteca puede inundarse  y tiene goteras, lo que ocasiona el deterioro y daño del material bibliográfico.</t>
  </si>
  <si>
    <t>Falta de mantenimiento en los ductos y techos</t>
  </si>
  <si>
    <t>reparaciones y mantenimiento preventivo por parte del área de infraestructura y mantenimiento</t>
  </si>
  <si>
    <t>Verificar las rutinas de inspección a canaletas alrededor de la biblioteca realizadas por mantenimiento</t>
  </si>
  <si>
    <t>Jefe de biblioteca</t>
  </si>
  <si>
    <t>RAB-2</t>
  </si>
  <si>
    <t>Deterioro de la colección bibliográfica por desactualización, la no inversión de recursos e insuficiencia de los materiales, lo que implica falta de disposición de la información para soportar los procesos misionales de la universidad.</t>
  </si>
  <si>
    <t>Mal uso del material,</t>
  </si>
  <si>
    <t>Entrenamiento y seguimiento al personal de aseo, encuadernación preventiva del material deteriorado 
Campañas de uso adecuado del material bibliográfico</t>
  </si>
  <si>
    <t>Se capacito al personal del aseo sobre la forma adeciada de limpiar los materiales bibliográficos y se realizó una campaña en redes sociales sobre el uso y cuidado de los mismos</t>
  </si>
  <si>
    <t>Personal de la biblioteca</t>
  </si>
  <si>
    <t>Entrenamiento al personal de aseo de la bibloteca.
Encuadernacion correctiva y preventiva del material deteriorado</t>
  </si>
  <si>
    <t>Pedir cronograma a mantenimiento</t>
  </si>
  <si>
    <t>RAB-3</t>
  </si>
  <si>
    <t>Falta de sentido de pertencia, falta de mecanismos de control automatizado y humano</t>
  </si>
  <si>
    <t>Inventario, antenas anti hurto, rondas periódicas, revisión de cámaras de video</t>
  </si>
  <si>
    <t>Se acordó con la empresa de vigilancia en relizar rondas diarias en la biblioteca con el fin de vigilar y controlar los usuarios, se realizó un diagnóstico a las antena antihurto, dando como resultados fallas en las mismas, está pendiente del area de mantenimiento para la aprobacion del arreglo. Se realizará el inventario la primera semana de diciembre</t>
  </si>
  <si>
    <t>44</t>
  </si>
  <si>
    <t>Revision de las antenas antihurto
Realización anual del invemtario
Control interno por parte del personal de la biblioteca
Aumento de la presencia de personal de vigilancia dentro de la biblioteca</t>
  </si>
  <si>
    <t>La biblioteca fue incluida dentro del plan general de acceso y seguridad de la universidad.</t>
  </si>
  <si>
    <t>RAB-4</t>
  </si>
  <si>
    <t>Falta de asignación presupuestal para contratar nuevo personal</t>
  </si>
  <si>
    <t>reorganización y redistribución de las funciones y jornadas del personal del personal actual de la biblioteca, implementación de servicios bibliotecarios en línea y autónomos, implementación del programa del servicio social de bachilleres y solicitud de estudiantes de condonación de horas del programa de becas de la universidad</t>
  </si>
  <si>
    <t>Solicitud de contratación de nuevo personal para el año 2020 la cual no fue aprobada por las directivas de launiversidad</t>
  </si>
  <si>
    <t>Si</t>
  </si>
  <si>
    <t>55</t>
  </si>
  <si>
    <t>para el 2019 no se aprobó presupuesto para la contratación de personal, se ha venido mitigando esta situación con el apoyo de estudiantes de bachillerato que prestan su servicio social enla biblioteca</t>
  </si>
  <si>
    <t>Se ha solicitado durante dos años continuos la aprobación de presupuesto para la contratación de personal adicional en la biblioteca sin aprobación, desde hace 10 años la biblioteca cuenta con 7 funcionarios para cubrir un horario de 79 horas semanales con un promedio de usuarios diario de 900, teniendo en cuenta el crecimiento que el crecimiento de la población estudiantil ha sido de 81%</t>
  </si>
  <si>
    <t>RAB-5</t>
  </si>
  <si>
    <t>Incumplimiento de lineamientos dados por el CNA por poca ejecución del presupuesto en facultades, exponiendo la reacreditación, material bibliográfico insuficiente, desactualización y disminución en datos estadísticos presentados al SNIES.</t>
  </si>
  <si>
    <t>Falta de claridad y consciencia por parte de los ordenadores del gasto con respecto al impacto en los procesos académicos e investigativos que puede tener el no contar con recursos bibliográficos suficientes y actualizados</t>
  </si>
  <si>
    <t>Envió semestral a cada uno de los decanos sobre el uso y adquisición de los recursos bibliográficos de cada programa académico.
Reunión personal con los decanos y/o consejos de facultad que han aceptado, en donde se les presenta el informe semestral y se les hace una sensibilización sobre la importancia de tener actualizados y suficientes las colecciones bibliográficas de sus programas.
Informe al área de planeación y la dirección académica sobre la situación en particular con el fin de analizar una posible acción que mitigue el riesgo</t>
  </si>
  <si>
    <t>Proponer una revisión de la política de gestión de colecciones de la biblioteca en donde se centralice el presupuesto y se cree un comité de compras por parte de la biblioteca o se integre el actual, en donde se discuta y controle el gasto.</t>
  </si>
  <si>
    <t>si. Por parte de los altos directivos de la universidad y los ordenadores del gasto</t>
  </si>
  <si>
    <t>A partir del 2019 el presupuesto paso a estar centralizado en la biblioteca, desde alli se controlan la adquisicion del material y la pertinencia del mismo</t>
  </si>
  <si>
    <t>Semestralmente se envían a los decanos informes del comportamiento de los indicadores de material bibliográfico en la biblioteca, tanto de las nuevas adquisiciones como del uso de los mismos.</t>
  </si>
  <si>
    <t>RAB-6</t>
  </si>
  <si>
    <t xml:space="preserve">Obsolescencia y desactualización de espacios, equipos y recursos por la falla en los sistemas disponibles, la antigüedad de los equipos de computo, sumado a la constante demanda de espacios, genera ineficiencia y demora en la prestación de los servicios </t>
  </si>
  <si>
    <t>Falta de asignación presupuestal para mejorar e innovar en los espacios y los equipos.
Dificultades puntuales con las conexiones a las redes y sistemas de la biblioteca</t>
  </si>
  <si>
    <t>Comunicación permanente y constante con el área de  TI para minimizar el impacto en el momento de la caída de las redes y los sistemas.
Actualización permanente de los software necesarios para el adecuado funcionamiento de los servicios de la biblioteca.
Solicitud de renovación de equipos y nuevo mobiliario a las áreas correspondientes</t>
  </si>
  <si>
    <t>presupuesto</t>
  </si>
  <si>
    <t>si. Inclusión en planes de acción y presupuesto de las áreas de TI y de infraestructura</t>
  </si>
  <si>
    <t>Se incluyó para el prespupuesto de 2019 la modernizacion de la sala de musica y patrimonial de la biblioteca, actualmente se están revisando los diseños.
De igual forma se ha mejorado la infraestructura tecnologica dando estabilidad a los sistemas de la biblioteca.</t>
  </si>
  <si>
    <t>Para mitigar el riesgos de forma más profunda es necesario contar con el constante apoyo de TI y la inclusion de la biblitoeca en los planes de renovacion tecnologica de la universidad</t>
  </si>
  <si>
    <t>RAB-7</t>
  </si>
  <si>
    <t>Deterioro de la colección bibliográfica por plagas, debido al ingreso de comidas y bebidas dentro de la biblioteca por parte de los estudiantes.</t>
  </si>
  <si>
    <t>Ingreso de comidas y bebidas por parte de los estudiantes a la biblioteca</t>
  </si>
  <si>
    <t>Fumigación permanente por parte del área de mantenimiento de la universidad</t>
  </si>
  <si>
    <t>Rutinas de fumigación, campañas de comportamiento en la biblioteca con respecto al consumo de alimentos</t>
  </si>
  <si>
    <t>si, cronograma de control de plagas en la universidad.</t>
  </si>
  <si>
    <t>Control de plagas trimestral que se ha cumplido a cabalidad</t>
  </si>
  <si>
    <t>cumplimiento a cabalidad del programa de control de plagas por parte del área e mantenimiento</t>
  </si>
  <si>
    <t>RAB-8</t>
  </si>
  <si>
    <t>RAB-9</t>
  </si>
  <si>
    <t>RAB-10</t>
  </si>
  <si>
    <t>RAB-11</t>
  </si>
  <si>
    <t>RAB-12</t>
  </si>
  <si>
    <t>RFD-1</t>
  </si>
  <si>
    <t>Debido a la materialización de cualquier amenaza (incendio, sismo, fallas estructurales, entre otros) se pueden afectarla las personas, la infraestructura y los procesos.</t>
  </si>
  <si>
    <t>* Ausencia de rutas de evacuación en las instalaciones.
* Ausencia de recurso humano para elaboración y divulgación del plan de Gestión del riesgo.
* Amenazas naturales no controlables.</t>
  </si>
  <si>
    <t xml:space="preserve">* Rutas de evacuación alternas a la indicadas según el informe de Seguridad Humana.
* Rede contra incendios.
* Realización de simulacro de evacuación anual.
* Por parte de infraestructura se vienen realizando adecuaciones en la sedes.
* Por parte de la coordinación administrativa se realizan mantenimientos preventivos y correctivos
* Entrenamiento a la brigada de emergencia y comités de evacuación como respondientes a cualquier amenaza.
* Se cuenta con 4 APHS como primeros respondientes ante una amenaza </t>
  </si>
  <si>
    <t xml:space="preserve">* Intervención a las rutas de evacuación de las tres sedes.
* Repotencialización de edificio.
* Mantenimientos preventivos y correctivos.
* Actualización de manuales de seguridad acorde con la normativa de gestión del riesgo </t>
  </si>
  <si>
    <t>* Rectoría
* Dirección financiera.
* Coordinación administrativa.
* SST</t>
  </si>
  <si>
    <t>N/A</t>
  </si>
  <si>
    <t>45</t>
  </si>
  <si>
    <t>* Documentación y desarrollo del plan de Gestión de riesgos y Desastres, planeación y ejecución presupuestal del mismo.
*Mejoras en el diseño del sistema de Seguridad (humana, física y electrónica y administrativa)
(Nuevos controles)</t>
  </si>
  <si>
    <t>RFD-2</t>
  </si>
  <si>
    <t>Debido al incumplimiento normativo, se pueden presentar, accidentes, sanciones, multas o cierre de las instalaciones provocando  perdidas humanas y  económicas.</t>
  </si>
  <si>
    <t>* Desconocimiento.
* Aceptabilidad del riesgo.</t>
  </si>
  <si>
    <t>* Identificación de requisitos legales.
* Socialización del requisito legal VS el impacto ante el incumplimiento.</t>
  </si>
  <si>
    <t>Cumplimiento de los estándares mínimos del SG-SST</t>
  </si>
  <si>
    <t>Todos los niveles de la organización</t>
  </si>
  <si>
    <t>SI</t>
  </si>
  <si>
    <t>Se cumplen parcialmente, en la medición realizada el 10/04/2019, acorde con los estándares mínimos establecidos por el ministerio en la 0312 de 2019 se obtiene un resultado del 73 % de cumplimiento, se aclara que la calificación anteriormente mencionada corresponde a los procesos administrativos de la universidad y no tiene alcance a proyectos.</t>
  </si>
  <si>
    <t>RFD-3</t>
  </si>
  <si>
    <t>Debido a la materialización de accidentes de trabajo que pueden causar lesiones parciales, permanentes o la muerte.</t>
  </si>
  <si>
    <t xml:space="preserve">* Por falta de controles.
* Por actos inseguros.
* Por condiciones inseguras.
* Por factores personales.
* Por factores del trabajo.
</t>
  </si>
  <si>
    <t xml:space="preserve">* Protocolos de seguridad.
* Inducción, capacitación y entrenamiento en los peligros asociados a su labor.
* Compra y entrega de EPP.
* Inspecciones de seguridad.
* Estructura PESV.
</t>
  </si>
  <si>
    <t xml:space="preserve">* Curso certificable de Bioseguridad.
* Campañas de promoción y prevención.
* Protocolos de seguridad.
</t>
  </si>
  <si>
    <t xml:space="preserve">Docentes, coordinadores de practicas, estudiantes, empleados, SST, Infraestructura, Coordinación administrativa.
</t>
  </si>
  <si>
    <t>Inspecciones de seguridad (nuevo control)</t>
  </si>
  <si>
    <t>RFD-4</t>
  </si>
  <si>
    <t>Debido a la materialización de enfermedades laborales que pueden causar lesiones incapacitantes parciales, permanentes, invalidez o la muerte.</t>
  </si>
  <si>
    <t>* Programación de exámenes de ingreso, periódicos y egreso.
* Seguimiento al ausentismo laboral.
* Seguimiento a las condiciones de salud.
* Compra y entrega de EPP.
* Programación de vacunación.</t>
  </si>
  <si>
    <t>* Inspecciones de seguridad en  centros de rotación donde se haga seguimiento al uso de EPP y buenas practicas de seguridad.</t>
  </si>
  <si>
    <t xml:space="preserve">Docentes, coordinadores de practicas, estudiantes, empleados SST, Infraestructura, Coordinación administrativa.
</t>
  </si>
  <si>
    <t>* Se requiere la figura de medico laboral para apoyar el desarrollo de los sistemas de vigilancia epidemiológicos, tales como: exámenes médicos de ingreso y periódicos, seguimiento a recomendaciones médicas, seguimiento a casos especiales por presenta enfermedad laboral. (nuevo control)</t>
  </si>
  <si>
    <t>RFD-5</t>
  </si>
  <si>
    <t>Debido a la no asignación de recursos Técnicos, humanos y económicos no se da cumplimiento a la mediciones de indicadores de cobertura, eficiencia, eficacia y efectividad.</t>
  </si>
  <si>
    <t>* Ausencias de recursos
* Aceptabilidad del riesgo</t>
  </si>
  <si>
    <t>* Exponer la necesidad a las áreas interesadas.
* Trabajar con el presupuesto aprobado.</t>
  </si>
  <si>
    <t>*Medición de indicadores a través de resultados que midan la cobertura, eficacia, eficiencia y efectividad del Sistema de Gestión, lo anterior en consecuencia con el desarrollo del programa de inspecciones de seguridad, cumplimiento al programa de formación, capacitación y entrenamiento, tasa de enfermedad laboral y tasa de accidentalidad, cumplimiento a los objetivos del Sistema de Gestión.</t>
  </si>
  <si>
    <t>* Rectoría
* Dirección financiera.
* Jefe de Desarrollo Humano, SST y Bienestar Institucional.</t>
  </si>
  <si>
    <t>• Se requiere la asignación de recurso humano para el correcto desarrollo del sistema de gestión de Seguridad y Salud en el Trabajo, así como la asignación de presupuesto para el desarrollo de los planes de acción en lo que respecta al plan de atención, preparación y respuesta para emergencia; exámenes periódicos y vacunación. (nuevo control)</t>
  </si>
  <si>
    <t>Desde SST, se solicita el recusó, desde las directivas se asume el riesgo.</t>
  </si>
  <si>
    <t>RFD-6</t>
  </si>
  <si>
    <t>Debido a fallas estructurales se pueden presentar accidentes individuales o masivos que pueden causar lesiones incapacitantes permanentes o parciales , la muerte y perdidas económicas.</t>
  </si>
  <si>
    <t xml:space="preserve">* Desde la planeación  no se cuentan con criterios de Seguridad y Salud en el trabajo para el diseño y adecuación de obras.
* No se cuenta con un protocolo que vincule a Seguridad y Salud en el trabajo para el mantenimiento preventivo y correctivo de instalaciones.
* Canales de comunicación deficientes, al no tener información previa de ubicación de mobiliario. </t>
  </si>
  <si>
    <t xml:space="preserve">* Rutas de evacuación alternas.
* Realización de simulacro de evacuación anual.
* Por parte de infraestructura se vienen realizando adecuaciones en la sedes.
* Por parte de la coordinación administrativa se realizan mantenimientos preventivos y correctivos
* Entrenamiento a la brigada de emergencia y comités de evacuación como respondientes a cualquier amenaza.
* Se cuenta con 4 APHS como primeros respondientes ante una amenaza.
* Inspecciones de seguridad. </t>
  </si>
  <si>
    <t>* Documentación y desarrollo del plan de Gestión de riesgos y Desastres, planeación y ejecución presupuestal del mismo.
• El área de Seguridad y Salud en el trabajo deberá hacer parte de os comités de obra con el fin de estar alineados en la información, nuevos proyectos y todo lo que implique crecimiento y desarrollo de la infraestructura en la organización.
•  Deberá existir la trazabilidad de la gestión del cambio la cual deberá estar implícita en todos los procesos de desarrollo de la Universidad.
*Mejoras en el diseño del sistema de Seguridad (humana, física y electrónica y administrativa)
(nuevos controles)</t>
  </si>
  <si>
    <t>RFD-7</t>
  </si>
  <si>
    <t xml:space="preserve">Debido a la ausencia de controles  para contratistas y visitantes se pueden presentar eventos de tipo publico, accidentes, incidentes que pueden afectar, el personal humano, instalaciones y equipos.  </t>
  </si>
  <si>
    <t>Ausencia de protocolos de seguridad para el control de visitantes.
Ausencia de infraestructura, como torniquetes para el ingreso de personas.
Falta de divulgación a los contratistas sobre, manuales, protocolos y reglamentos internos.</t>
  </si>
  <si>
    <t>* Vigilancia 24 horas.
* Sistema de Alarma.
* Sistema de monitoreo permanente</t>
  </si>
  <si>
    <t xml:space="preserve">* Implementación de sistema de torniquetes, con control de acceso.
*  Creación de protocolos de seguridad.
</t>
  </si>
  <si>
    <t>54</t>
  </si>
  <si>
    <t xml:space="preserve">* Mejoras en el diseño del sistema de Seguridad (humana, física y electrónica y administrativa).
* Identificación de contratistas acorde con el tiempo que permanezcan en la universidad y el tipo de actividad que estén realizando.
*Notificación oportuna al área de Seguridad y Salud en el Trabajo (proyectos y contratistas) de las actividades a realizar y contratista que las ejecutara.
Control de acceso con cámaras (referenciación de otras universidades)
</t>
  </si>
  <si>
    <t>RFD-8</t>
  </si>
  <si>
    <t>Debido a la materialización de un evento que afecte las instalaciones y las vidas de la comunidad universitaria, sus contratistas y visitantes, se puede ver afectada la continuidad del negoción.</t>
  </si>
  <si>
    <t xml:space="preserve">* No se siguieron recomendaciones técnicas del diseño de rutas de evacuación por indisponibilidad de recursos financieros.
Indisponibilidad de recursos financieros para ejecución de controles en peligros y riesgo identificados.
</t>
  </si>
  <si>
    <t>RFD-9</t>
  </si>
  <si>
    <t>RFD-10</t>
  </si>
  <si>
    <t>RFD-11</t>
  </si>
  <si>
    <t>RFD-12</t>
  </si>
  <si>
    <t>RFS-1</t>
  </si>
  <si>
    <t>Debido a la falta de alcance en términos de SST no se logra la intervención en el personal.</t>
  </si>
  <si>
    <t xml:space="preserve">No tener claridad sobre el alcense y funciones del área de Seguridad y Salud en el trabajo en los proyectos </t>
  </si>
  <si>
    <t>Solicitud de revisión y aprobación para el alcance a la Secretaria General y Dirección financiera.
Inducción.
Revisión de contratos</t>
  </si>
  <si>
    <t>Conocido el alcance se proyecta plan de trabajo.</t>
  </si>
  <si>
    <t>Dirección Financiera.
Secretaria General.
Líder SST proyectos</t>
  </si>
  <si>
    <t xml:space="preserve">Conocimiento de los proyectos desde su planeacion.
Se dan a conocer los poryectos ya aprobados y con presupuesto.
Verificacion de los requerimiento antes de que inicie el proyecto
Aprobacion para las visitas 
Capacitacion con todos los proyectos
</t>
  </si>
  <si>
    <t>RFS-2</t>
  </si>
  <si>
    <t>Debido al incumplimiento normativo, se pueden presentar, sanciones, multas o terminación de contratos o convenios que pueden llevar a perdidas económicas</t>
  </si>
  <si>
    <t>Por desconocimiento, o por no aceptación de la norma.</t>
  </si>
  <si>
    <t>Revisión de contratos.
Manual para proyectos.
Manual para contratistas.</t>
  </si>
  <si>
    <t>Divulgar los requisitos Legales.
Hacer la matriz de identificación de peligros y riesgos.</t>
  </si>
  <si>
    <t>Mayor cumplimiento de la normatividad.
Visitasa los proyectos lo que permite hacer en campo las matrices de peligros y riesgo.
Capacitacion a los coordiandores y personal de los proyectos la normatividad vigente.
Recursos económicos como lo solocita la ley</t>
  </si>
  <si>
    <t>RFS-3</t>
  </si>
  <si>
    <t>Debido a la materialización de accidentes de trabajo que pueden causar lesiones incapacitantes o la muerte.</t>
  </si>
  <si>
    <t>Investigación de los AT.
Seguimiento a las recomendaciones medicas.</t>
  </si>
  <si>
    <t>Programas de promoción y prevención.
Adquisición y entrega de EPP
Inducción, capacitación y entrenamiento</t>
  </si>
  <si>
    <t xml:space="preserve">Líder SST
Coordinadores de proyectos.
</t>
  </si>
  <si>
    <t>SI: Dirección financiera, encargados de convenios y licitaciones</t>
  </si>
  <si>
    <t>Capacitacion al personal sobre la importancia del uso de EPP
induccion a los contratistas sobre las normas de seguridad en el CES
realizacion de exámenes medico de ingreso, periodicos y de retiro.
Capacitacion en la labor que realizara el trabajador
seguimiento a las recomendaciones medicas y encaso de requerir reubicacion se hace
visitas de inspeccion que permita estas mas pendiente de los empleados</t>
  </si>
  <si>
    <t>RFS-4</t>
  </si>
  <si>
    <t>Debido a la materialización de enfermedades laborales que pueden causar lesiones incapacitantes o la muerte.</t>
  </si>
  <si>
    <t>Exámenes d e ingreso.
Seguimiento a las recomendaciones medicas.</t>
  </si>
  <si>
    <t>Programas de promoción y prevención.
Sistemas de Vigilancia Epidemiológica.
Adquisición y entrega de EPP
Inducción, capacitación y entrenamiento</t>
  </si>
  <si>
    <t>Líder SST
Coordinadores de proyectos</t>
  </si>
  <si>
    <t>Mayo observacion en las recomendaciones medicas que nos puedan generar enfermedades.
Reubicaciones que han sido necesarias
capacitacion y sensibilizacion frente a el autocuidado
se han aumentado los seguimientos por empleado que haya manifestado mal estar o dolencia y en caso de que haya sido necesario se apoyo con intervenciones independientes.</t>
  </si>
  <si>
    <t>RFS-5</t>
  </si>
  <si>
    <t>Debido a la ausencia de Recursos, no se pueden vista los proyectos lo que genera desconocimiento en la identificación de peligros y riesgo que pueden materializar accidentes y enfermedades.</t>
  </si>
  <si>
    <t>Por desconocimiento, ausencia de recursos, aceptación del riesgo</t>
  </si>
  <si>
    <t>Solicitud de aprobación a la Dirección financiera.</t>
  </si>
  <si>
    <t>Asignación de presupuesto y recursos técnicos y humanos</t>
  </si>
  <si>
    <t>Rector.
Director financiero.
Encargados de convenios y licitaciones de proyectos.</t>
  </si>
  <si>
    <t>Aunque aun no se tiene presupuesto asignado, los gastos requeridos son autoprizados ya sea por el area financiera o por la coordinacion de los proyectos</t>
  </si>
  <si>
    <t>No se ejecuta procedimiento por falta de recursos</t>
  </si>
  <si>
    <t>RFS-6</t>
  </si>
  <si>
    <t>Por algunos incumplimientos  de manual de contratistas por parte de estos se pueden materializar algunos riesgos los cuales pudieron haber puesto en peligro las políticas de la Universidad y la seguridad de las personas que acá laboran</t>
  </si>
  <si>
    <t>Incumplimiento por parte de los contratistas y falta de seguimiento de los mismos</t>
  </si>
  <si>
    <t>Manual de contratistas
Inspecciones a la labor
listas de verificación y calificación de los contratistas
Inducciones a contratistas</t>
  </si>
  <si>
    <t>Asignación de recursos técnicos, económicos y humanos</t>
  </si>
  <si>
    <t>Áreas encargadas de la contratación.
SST
vigilancia</t>
  </si>
  <si>
    <t xml:space="preserve">Si, desde el área financiera </t>
  </si>
  <si>
    <t>Se esta implementado el manual de contratistas
se esta realizando la induccion a los contratistas de la Universidad
se hace la verificacion de la seguridad social y capacitaciones que validen el conocimiento de los contratistas en su labor
Inspecciones a los contratistas en su labor
realizacion de informes y calidicacion de los contratistas.</t>
  </si>
  <si>
    <t>RFS-7</t>
  </si>
  <si>
    <t>Debido al desconocimiento en SST por parte de las personas  que licitan los proyectos, se evidencia que no están contemplados criterios desde la planeación y asignación del presupuesto</t>
  </si>
  <si>
    <t>´- El desconociemitno puede llevar a que se materialicen un riesgo
-* No se siguieron recomendaciones técnicas desde el diseño.</t>
  </si>
  <si>
    <t xml:space="preserve">Manual de SST para proyectos.
Notificación a al director financiero y coordinadores de proyectos sobre la importancia de asignar un rubro para la gestión de SST
Inducción para algunos proyectos </t>
  </si>
  <si>
    <t>Asignación de presupuesto desde la licitación y asignación de recurso humano</t>
  </si>
  <si>
    <t>Dirección financiera, quien licita proyectos</t>
  </si>
  <si>
    <t>si
Dirección financiera, quien licita proyectos</t>
  </si>
  <si>
    <t xml:space="preserve">En la actualidad no se asigna presupuestodesde la licitacion pero se sacan los recursos para los requeriientos de los proyectos
Al socializar el manual para los proyectos ya los coordinadores tienen claro que los nuevos poryectos deben contar con presupuesto para SST
se contrato un APH para capacitacion del personal de los proyectos
</t>
  </si>
  <si>
    <t>RFS-8</t>
  </si>
  <si>
    <t xml:space="preserve">Debido a que los proyectos no estan realizando examenes medicos desde la vinculacion se pueden presentar ingresos los cuales puedan generar riesgos en la Universidad </t>
  </si>
  <si>
    <t xml:space="preserve">- La no realización de los examenes medicos hace que tengamos dentro de los proyectos empleados con enfermedades que luego hara dificil su desvinculacion
- No realizar examenes medicos puede generar sanciones </t>
  </si>
  <si>
    <t>34</t>
  </si>
  <si>
    <t>RFS-9</t>
  </si>
  <si>
    <t>Desde la Universidad y el personal encargado de los contratistas, el desconocimiento, el no hacer cumplir las normas del manula de contratistas, puede hacer que ingrese un contratista que pueda poner en peligro la Unviersidad por no cumplimiento del manual</t>
  </si>
  <si>
    <t>* accidentalidad por parte de los contratistas
* Realizar acciones que puedan generar o potencializar el riesgo</t>
  </si>
  <si>
    <t>*Manual del contratista</t>
  </si>
  <si>
    <t>Mayor validacion para la selección de los contratistas, que tengan un SGSST con una calificacion de un 80%</t>
  </si>
  <si>
    <t>Dirección financiera, quien contrata y de 
infraestructura</t>
  </si>
  <si>
    <t>Direccion financiera y de infraestructura</t>
  </si>
  <si>
    <t>RFS-10</t>
  </si>
  <si>
    <t>La falta de control a los contratos desde la adjundicacion según la normatividad vigente y de acuerdo al manual de contratistas del CES se puede materializar algunos riesgo tanto fisicos como financieros</t>
  </si>
  <si>
    <t xml:space="preserve">* por falta de verificacion inicial pueden generar multas por falta de control
* </t>
  </si>
  <si>
    <t>RFS-11</t>
  </si>
  <si>
    <t>RFS-12</t>
  </si>
  <si>
    <t>RBB-1</t>
  </si>
  <si>
    <t>Incumplimiento de la planeación por cambios en los criterios de asignación presupuestal por parte del comité administrativo</t>
  </si>
  <si>
    <t xml:space="preserve">Congelación del presupuesto
Falta de planeación (nuevo proyecto)
</t>
  </si>
  <si>
    <t xml:space="preserve">Exponer ante el comité administrativo las diferentes acciones para dar cumplimiento a la Ley 30
Validación con lista de proveedores para evaluar presupuestos y negociar precios.
</t>
  </si>
  <si>
    <t>Se expone al cómite administrativo y de logistica los riesgos a los cuales nos exponemos frente al cumplimiento de la Ley 30, de igual manera hay actividades que no se realizan por falta de asignación presupuestal</t>
  </si>
  <si>
    <t>Bienestar Institucional y Desarrollo Humano</t>
  </si>
  <si>
    <t>RBB-2</t>
  </si>
  <si>
    <t>por falta de procedimiento de compras puede ocurrir que el producto que el proveedor ofrezca no cuente con las condiciones de calidad y seguridad alimentaria.</t>
  </si>
  <si>
    <t>Condiciones insalubres por parte del proveedor.
Insumos de mala calidad.
Manejo inadecuado de alimentos.
Proveedor no certificado con las condiciones normativas correspondientes.</t>
  </si>
  <si>
    <t>Contratación con proveedores certificados y reconocidos.
Establecer con el proveedor tiempos de vida útil del producto y sistema de almacenamiento.</t>
  </si>
  <si>
    <t xml:space="preserve">Centralizar el proceso de compras.
Validar certificados de manipulación de alimentos y/o reglamentación sanitaria
</t>
  </si>
  <si>
    <t>SST - Responsable de la compra</t>
  </si>
  <si>
    <t>RBB-3</t>
  </si>
  <si>
    <t>La falta de control al proveedor de servicios de alimentación puede ocurrir intoxicación</t>
  </si>
  <si>
    <t>Se propone solicitar a los proveedores certificado de manipulación de alimentos, registros sanitario y polizas</t>
  </si>
  <si>
    <t>RBB-4</t>
  </si>
  <si>
    <t>lesiones o heridas a los asistentes a actividades y eventos realizados Debido a la deficiencia de infraestructura</t>
  </si>
  <si>
    <t xml:space="preserve">Falta de mantenimiento en infra estructura.
Falta de adecuación técnica de acuerdo a las especificaciones requeridas.
Capacidad del espacio inferior la demanda programada.
</t>
  </si>
  <si>
    <t xml:space="preserve">Mantenimiento periódico de infraestructura.
Validación de las condiciones técnicas del espacio previo al evento.
Validación de asistencia previa a eventos y comparar con la capacidad instalada.
</t>
  </si>
  <si>
    <t xml:space="preserve">Infraestructura - Persona a cargo del evento </t>
  </si>
  <si>
    <t>15</t>
  </si>
  <si>
    <t xml:space="preserve">Se elimina este riesgo, debe de hacer parte de la dirección administrativa. </t>
  </si>
  <si>
    <t>Sobre costos en la ejecución del presupuesto debido a la falta de planeación pueden ocurrir</t>
  </si>
  <si>
    <t xml:space="preserve">Aprobación de nuevos proyectos y/o actividades que no están dentro de la planeación.
Desconocimiento del sistema de compras.
Desconocimiento de la logística o sistema de mercado del proveedor.
</t>
  </si>
  <si>
    <t>Implementación del comité de compras.
Validación de cotizaciones previas a la compra.</t>
  </si>
  <si>
    <t>sobre costos en la ejecución del presupuesto debido a la falta de planeación pueden ocurrir</t>
  </si>
  <si>
    <t>Desconocimiento del sistema de compras.
Retraso por parte del ordenador del gasto para realizar la compra.
Falta de claridad sobre la aprobación requerida.</t>
  </si>
  <si>
    <t>Validación de cotizaciones previo a la compra.
Gestión de consecución de aprobaciones.</t>
  </si>
  <si>
    <t>Gestión con proveedor para sostener el valor inicial de la cotización</t>
  </si>
  <si>
    <t>retrasos en la entrega por parte del proveedor debido a la demora en la aprobación</t>
  </si>
  <si>
    <t>Gestión de aprobación.
Validación gestión de pagos (en el caso de los anticipos)</t>
  </si>
  <si>
    <t>Estandarizar base de datos de proveedores.
Estandarizar y centralizar proceso de compas.</t>
  </si>
  <si>
    <t>debido al  incumplimiento de documentación puede ocurrir sanciones legales internas y externas que pueden representar costos adicionales.</t>
  </si>
  <si>
    <t>Entrega parcial de documentos.
Validación inadecuada en sistemas de control del riesgo.</t>
  </si>
  <si>
    <t>validación en sistemas de control del riesgo previo a la firma de contratos y/o contratación</t>
  </si>
  <si>
    <t>RBB-5</t>
  </si>
  <si>
    <t xml:space="preserve">Debido al incumplimiento en las condiciones de negociación se puede afectar la imagen corporativa a tal punto que ya el proveedor se retire </t>
  </si>
  <si>
    <t>anulación de la aprobación para gestionar la compra.
Falta de liquidez para la consecución de la compra</t>
  </si>
  <si>
    <t>Validación del presupuesto versus a la planeación de actividades.
Gestión de aprobación de la compra</t>
  </si>
  <si>
    <t>RBB-6</t>
  </si>
  <si>
    <t xml:space="preserve">  Debido al incumplimiento en las condiciones de negociaciones se puede ocurrir sanciones legales y económicas </t>
  </si>
  <si>
    <t>Incumplimiento en las condiciones pactadas en contratos con Fondos Municipales (Fondo SAPIENCIA)</t>
  </si>
  <si>
    <t>Asignación de apoyos y becas pactados en el convenio.
Renegociar las condiciones del convenio.</t>
  </si>
  <si>
    <t>Se recomienda exponer la situación de incumplimiento frente al cómite de becas con el fin de exponer la situación y de ser necesario hacer ajustes al convenio</t>
  </si>
  <si>
    <t>RBB-7</t>
  </si>
  <si>
    <t>RBB-8</t>
  </si>
  <si>
    <t>RBG-1</t>
  </si>
  <si>
    <t>Lesiones y accidentes en la práctica deportiva y cultural provocados  por el direccionamiento inadecuado del entrenamiento y procedimientos específicos que pueden generar demandas contractuales y afectación de la salud de los participantes</t>
  </si>
  <si>
    <t>Sobrecarga de entrenamiento, direccionamiento de la práctica, malos procedimientos ejecutados</t>
  </si>
  <si>
    <t>Póliza de riesgo en eventos específicos, valoración del equipo de salud a algunos participantes</t>
  </si>
  <si>
    <t>Mayor control de los participantes a través de una evaluación inicial adquisión y revisión de pólizas que contrarresten el riesgo</t>
  </si>
  <si>
    <t>Coordinador de deportes</t>
  </si>
  <si>
    <t xml:space="preserve">Se realiza evaluación inicial medica a todos los usuarios del gimnasio IPS, obligatoriamente deben pasar por el servicio de salud, asi mismo el 100% de los usuarios tiene un plan de entrenamiento fisico dirrecionado,planeado y con seguimiento por parte de los entrenadores de acuerdo a las recomendaciones medicas, por otra parte se aumentaron los procesos de capacitación del personal. </t>
  </si>
  <si>
    <t>RBG-2</t>
  </si>
  <si>
    <t>Lesiones y accidentes en la práctica deportiva  y cultural provocados   por no diagnósticos previos  que pueden generar demandas contractuales y afectación de la salud de los participantes</t>
  </si>
  <si>
    <t>Falta de diagnostico por parte del personal medico</t>
  </si>
  <si>
    <t>No existen</t>
  </si>
  <si>
    <t>Contratación de personal para la evaluación de los participantes en los programas de actividad física en la universidad</t>
  </si>
  <si>
    <t xml:space="preserve">Se realiza una ficha de amnanesis a los participantes en los programas de actividad fisica y deportiva de la universidad, solo los deportistas de los equipos de representación pasan por una valoración de fisioterapia y seguimiento, faltan algunas activdades como torneos, caminadas, bike, programas de actividad fisica que requieren un mayor control en la evaluación y diagnostico del estado de salud.  Es importante evidenciar que existe una linea juridica con los empleados frente al riesgo en la práctica deportiva que pueda constituirse como accidente laboral. </t>
  </si>
  <si>
    <t>Se cuenta con el personal , pero no las horas suficientes para el contro, evlauación y seguimiento de la condición de salud frente a la activdad fisica. No todos los eventos estan asegurados con poliza de accidentes y responsabilidad civil</t>
  </si>
  <si>
    <t>RBG-3</t>
  </si>
  <si>
    <t>Falta de seguimiento en el Cumplimiento adecuado del sistema de habilitación y auditoria en salud por falta de personal responsable del proceso que podría generar el cierre y prestación de los servicios de salud de la IPS CAPF</t>
  </si>
  <si>
    <t>Falta de personal especializado, disponibilidad de tiempo para el seguimiento del proceso</t>
  </si>
  <si>
    <t>Asesoría constante y de seguimiento de personal vinculado a la universidad pero que depende de otras áreas</t>
  </si>
  <si>
    <t>Vinculación de personal especializado, formación del personal actual</t>
  </si>
  <si>
    <t>Se cuenta con el apoyo permanente del personal técnico de la IPS CES Sabaneta para los procesos de auditora y calidad en salud, pero el riesgo se evidencia en que no es personal propio de la IPS CES Poblado, lo que hace que se cuente con el tiempo limitado y la posibilidad de hacer controles mas detallados. Sin embargo desde el Gimnasio se cuenta con una persona formada y responsable del manejo de calidad y auditoria pero sin el conocimiento especializado.</t>
  </si>
  <si>
    <t>Se siguen realizando procesos de articulación con la persona que la universidad ha dispuesto para el control de calidad en la IPS como apoyo, sin embargo se queda corta frente al tiempo, responsabilidades y funciones que se tienen con el usuario y la norma.</t>
  </si>
  <si>
    <t>RBG-4</t>
  </si>
  <si>
    <t>Inadecuado control a los sistemas de información de los usuarios y participantes de los programas deportivos que pueden causar perdida y custodia de la información de los usuarios por desintegración de los mismos</t>
  </si>
  <si>
    <t>Desintegración de sistemas de información</t>
  </si>
  <si>
    <t xml:space="preserve">Reportes trimestrales del seguimiento de los usuarios </t>
  </si>
  <si>
    <t>Coordinador de deportes, tecnologías de la información</t>
  </si>
  <si>
    <t>Actualmente el gimnasio presenta 3 sistemas de información         ( biggboss, Quirom, SAP) Lo que hace que la información si este bajo custodia pero desagregada, lo que genera un reproceso en el seguimiento y auditoria de la información</t>
  </si>
  <si>
    <t>RBG-5</t>
  </si>
  <si>
    <t xml:space="preserve">Ingresos previstos en el gimnasio de la universidad debido a gestión y apoyo de algunas áreas especificas en la consecución de recursos, infraestructura de espacios y calidad de los equipos </t>
  </si>
  <si>
    <t xml:space="preserve">Apoyo de áreas relacionados con mercadeo y comunicaciones, mayor gestión comercial, mayor numero de convenios, ampliación en la infraestructura </t>
  </si>
  <si>
    <t xml:space="preserve">Control de los procesos administrativos, seguimiento a ingresos y egresos permanentes, control de las compras, reducción en la nomina del gimnasio, </t>
  </si>
  <si>
    <t>Definir una ruta estratégica  a largo plazo del Gimnasio como IPS</t>
  </si>
  <si>
    <t xml:space="preserve">Coordinador de deportes, Comité de dirección gimnasio </t>
  </si>
  <si>
    <t>23</t>
  </si>
  <si>
    <t>Se realiza constante seguimiento a los ingresos y egresos a través del comité de dirección, se hace seguimiento a nuevas estrategias comerciales y de proyección que permita el crecimiento de los servicios</t>
  </si>
  <si>
    <t>Riesgo del mercado y capacidad maxima instalada que se debe tener en cuenta a futuro</t>
  </si>
  <si>
    <t>RBG-6</t>
  </si>
  <si>
    <t xml:space="preserve">Inadecuado control en el ingreso y recaudo de los usuarios al gimnasio por falta de claridad en procedimientos establecidos que puede ocasionar el flujo de ingresos y hurto </t>
  </si>
  <si>
    <t>Mayor difusión de los procedimientos establecidos, control del recaudo, confianza hacia el talento humano, horarios establecidos de recaudo en la universidad</t>
  </si>
  <si>
    <t>Reporte a tesorería de la universidad, control por parte de revisoría fiscal en algunas auditorias, no recibo de dinero en efectivo en puesto de recepción, seguimiento con cámaras en recepción</t>
  </si>
  <si>
    <t>Mayores controles y seguimiento al personal encargado del recaudo, reportes, auditorias en el tiempo planeadas, formación y confianza del talento humano</t>
  </si>
  <si>
    <t>Se realiza auditoria relacionados con los ingresos y recaduos del gimnasio que ha generado un proceso disciplinario y un llamado de atención, se evidencio un riesgo que requiere un mayor proceso de capacitación al personal y control de auditoria</t>
  </si>
  <si>
    <t xml:space="preserve">Se debe fortalecer los procesos de capacitación y mayor control y auditoria </t>
  </si>
  <si>
    <t>RBG-7</t>
  </si>
  <si>
    <t>RBG-8</t>
  </si>
  <si>
    <t>RBG-9</t>
  </si>
  <si>
    <t>RBG-10</t>
  </si>
  <si>
    <t>RBG-11</t>
  </si>
  <si>
    <t>RBG-12</t>
  </si>
  <si>
    <t>RBD-1</t>
  </si>
  <si>
    <t>Falta de claridad en las vacantes de las áreas que se requieren para la organización, por tanto puede incurrirse en fallos en la selección idonea de los cadidatos y en probables costos de las áreas en vacantes que no son necesarias.</t>
  </si>
  <si>
    <t xml:space="preserve">*Falta de claridad en las vacantes por parte de las áreas que los requieren.
*Falta de levantamiento de perfiles optimos que den cuenta de una estructura de áreas organizadas
</t>
  </si>
  <si>
    <t>.* Cronogramas de cumplimiento con en los proceos de selección
*Levantamiento del perfil personalizado con las areas de los cargos requeridos.
*Autorización firmada por el Rector de los cargos aprobados para Ingresos.
*Aprobación del comité Administrativo para el ingreso.</t>
  </si>
  <si>
    <t xml:space="preserve">Concientización de las areas y los jefes sobre la importancia de definir en detalle los cargos y las acciones de los mismos antes de seleccionar las personas </t>
  </si>
  <si>
    <t>Lider de Desarrollo Humano y/o Tecnologa de Desarrollo Humano.</t>
  </si>
  <si>
    <t>Se realiza seguimiento constante de todos los controles implementados, durante todos los procesos</t>
  </si>
  <si>
    <t>Base de datos de cargos actualizados</t>
  </si>
  <si>
    <t>RBD-2</t>
  </si>
  <si>
    <t>Preselección de hojas de vida (Ingreso de hojas de vida, al proceso de selección, que no cumplen con los requerimientos del cargo)</t>
  </si>
  <si>
    <t>*Hojas de vida que llegan de manera extemporanea.
*Hojas de vida que se sugieren sin el perfil requerido</t>
  </si>
  <si>
    <t>*Generación de bases de datos con cierres de fechas para garantizar la oportunidad en la que deben llegar las hojas de vida</t>
  </si>
  <si>
    <t xml:space="preserve">Se llevan a cabo los controles en los cierres de tiempos de recibo de hojas de vida y revisión rigurosa de las hojas de vida que llegan.   </t>
  </si>
  <si>
    <t>Se realiza seguimiento fuerte al ingreso de hojas de vida a Desarrollo Humano</t>
  </si>
  <si>
    <t>Base de datos de seguimiento de cierre de los procesos</t>
  </si>
  <si>
    <t>RBD-3</t>
  </si>
  <si>
    <t xml:space="preserve">Inclusión de candidatos en la fase final, afectando la transparencia del proceos de selección </t>
  </si>
  <si>
    <t>Recomendaiones por fuera del perfil del cargo</t>
  </si>
  <si>
    <t>*Informes actuales con la descripción de la idoneidad de los candidatos.</t>
  </si>
  <si>
    <t>Filtros de cada uno de los pasos del proceso de selección</t>
  </si>
  <si>
    <t>Se entrega informes detallados de los candidatos a las áreas y a la Rectoría para control de los cadidatos mas cercanos a la idoneidad del perfil</t>
  </si>
  <si>
    <t>Seguimiento constante</t>
  </si>
  <si>
    <t>RBD-4</t>
  </si>
  <si>
    <t xml:space="preserve">Incluisión de hojas de vida por fuera de los requerimientos de las convocatorias, </t>
  </si>
  <si>
    <t xml:space="preserve">*inclusión de candidatos no idoneos para los procesos de selección. </t>
  </si>
  <si>
    <t>*Autorización con apertura y cierre de la convocatoria por parte de Rectoria.
*Garantizar que las hojas de vida que ingresan a los procesos cumplan con los requisitos de las convocatorias</t>
  </si>
  <si>
    <t>*Base de datos con la trazabilidad y seguimiento de los controles actuales</t>
  </si>
  <si>
    <t>Se lleva con rigurosidad las autorización y el seguimiento de las bases de datos de análsis de requisitos</t>
  </si>
  <si>
    <t>RBD-5</t>
  </si>
  <si>
    <t>Hallazgos negativos en la validación de titulos académicos, referencias laborales y Sarlaft, en los candidatos finales, generando reprocesos</t>
  </si>
  <si>
    <t xml:space="preserve">Dificultad de consulta en las plataformas establecidas para este fin. </t>
  </si>
  <si>
    <t>Realizar control se seguimiento y generar informe  notificando la no autorizacion de la respesctiva validacion</t>
  </si>
  <si>
    <t>Se lleva el seguimiento, sin embargo el control no solo depende solo de la Universidad CES, depende también de los tiempos de otras instituciones responsables de la validación.</t>
  </si>
  <si>
    <t>RBD-6</t>
  </si>
  <si>
    <t>Inasistencia a los procesos de formación, generando incumplimiento en los objetivos</t>
  </si>
  <si>
    <t>*Inasistencia del personal citado
*Proceso de formacion o capacitacion no idoneo</t>
  </si>
  <si>
    <t>Realizar control de seguimiento al proceso de inscripción</t>
  </si>
  <si>
    <t>Realizar filtros y un adecuado análisis del público objetivo</t>
  </si>
  <si>
    <t>Líder de Desarrollo Humano y/o Tecnologa de Desarrollo Humano.</t>
  </si>
  <si>
    <t>RBD-7</t>
  </si>
  <si>
    <t>Inadecuada intervención en el proceso de entrenamiento del Rol (Empleados Administrativos/Docentes), generando posibles deserciones o crisis en el proceso</t>
  </si>
  <si>
    <t xml:space="preserve">*Inadecuada intervención en el proceso.
*Conflicto de intereses en la remisión de las personas a este entrenamiento. </t>
  </si>
  <si>
    <t>*Cronograma con el respectivo acompañamiento, para ejecutar las acciones pertinentes.</t>
  </si>
  <si>
    <t>Realizar un adecuado analisis de funciones. 
Acompañamiento con su equipo de trabajo</t>
  </si>
  <si>
    <t>Control  de las personas que participan en el  acompañamiento del rol, para asi evaluar su seguimiento y su resultado</t>
  </si>
  <si>
    <t>RBD-8</t>
  </si>
  <si>
    <t xml:space="preserve">   Insuficientes recursos fisicos y economicos para el proyecto piloto de organización Flexible de Trabajo (Empleados Administrativos/Docentes), </t>
  </si>
  <si>
    <t>*Mala evaluacion del puesto de trabajo
*Análisis equivocado de su perfil de cargo</t>
  </si>
  <si>
    <t>Se realiza un cronograma con el seguimiento respectivo de las personas que se postulan para asi evaluar la pertinencia del cargo frente a Organización Flexible</t>
  </si>
  <si>
    <t>Realizar un estudio del perfil de cargo
Hacer pruebas psicotécnicas para analizar su personalidad se adapta a este sistema</t>
  </si>
  <si>
    <t>Se elimina este riesgo agrupandolo con el RBD-10</t>
  </si>
  <si>
    <t>Base de datos con la trazabilidad y seguimiento de los controles actuales</t>
  </si>
  <si>
    <t>RBD-9</t>
  </si>
  <si>
    <t>No información oportuna del personal nuevo que ingresa, para la realización de inducciones.(Empleados/Docentes)</t>
  </si>
  <si>
    <t xml:space="preserve">*inadecuado manejo de la información analizada y entregada. </t>
  </si>
  <si>
    <t xml:space="preserve">Documento y política de modalidades en aprobación. </t>
  </si>
  <si>
    <t>*Solicitud constante de las nuevas contrataciones.
*Base trazabilidad de las inducciones realizadas.</t>
  </si>
  <si>
    <t>RBD-10</t>
  </si>
  <si>
    <t xml:space="preserve">Insuficiente recursos fisicos y economicos para el programas de desarrollo humano </t>
  </si>
  <si>
    <t>*Inscripcion de familias que no pertenezcan a la Universidad CES</t>
  </si>
  <si>
    <t>Realizar las incripciones por medio de la pagina de la Universidad con requisito de loguearse la persona incrita, esto nos garantiza la pertenencia a la comunidad Universitaria</t>
  </si>
  <si>
    <t>Validar las personas inscritas, contra la lista de empleados que tiene la Universidad</t>
  </si>
  <si>
    <t>RBD-11</t>
  </si>
  <si>
    <t>No realización de evaluaciones objetivas en el sistema de evaluación de desempeño, generando sesgos y conflictos de intereses.</t>
  </si>
  <si>
    <t xml:space="preserve">*Conflicto de intereses de quienes realizan la retroalimentación a los empleados.
*Mala interpretación de la evaluación por parte de los evaluados. </t>
  </si>
  <si>
    <t>Politica de Evaluación de desempeño.
*sensibilización sobre el sistema de evaluación de desempeño.</t>
  </si>
  <si>
    <t>*Sesibilización a toda la comunidad</t>
  </si>
  <si>
    <t>RBD-12</t>
  </si>
  <si>
    <t>RAV-1</t>
  </si>
  <si>
    <t>Violación de los derechos de autor en las aulas virtuales</t>
  </si>
  <si>
    <t>Desconocimiento y omisión de la norma que regula el derecho de autor</t>
  </si>
  <si>
    <t xml:space="preserve">
Revisión de aulas previo a la activación
Revisión regular de aulas activas
Firma de autorización de uso de obra</t>
  </si>
  <si>
    <t>Capacitaciones periódicas sobre el tema
Revisión de aulas previo a la activación
Revisión regular de aulas activas
Campaña digital de sensibilización
Firma de autorización de uso de obra</t>
  </si>
  <si>
    <t>Comunicador Gráfico</t>
  </si>
  <si>
    <t>Las medidas se están tomando de acuerdo con los planeado y han sido efectivas para detectar posibles infracciones.</t>
  </si>
  <si>
    <t>7 días después del reporte y solicitud de ajuste al responsable
Cuando se detecta la inconsistencia</t>
  </si>
  <si>
    <t>RAV-2</t>
  </si>
  <si>
    <t>Indisponibilidad del servidor que aloja CES Virtual</t>
  </si>
  <si>
    <t xml:space="preserve">
Indisponibilidad del servicio de parte del proveedor que aloja nuestros servidores en la nube</t>
  </si>
  <si>
    <t xml:space="preserve">Reuniones periódicas con el área a cargo (TI)
</t>
  </si>
  <si>
    <t>Proyecto para contar con un servidor espejo en la nube.
Hacer informe con histórico de fallas para socializar con TI.</t>
  </si>
  <si>
    <t>Gestor de Plataforma
Jefe
TI</t>
  </si>
  <si>
    <t>Si - implica inversiones de presupuesto que deben ser aprobadas por otras instancias</t>
  </si>
  <si>
    <t>Se hace seguimiento permanente en conjunto con el área de TI, se hizo la migración el 27 de julio de 2019 de nuestros servidores a la nube, garantizando mayor disponibilidad del sistema</t>
  </si>
  <si>
    <t xml:space="preserve">En reunión </t>
  </si>
  <si>
    <t>RAV-3</t>
  </si>
  <si>
    <t>CES Virtual es bloqueado por los navegadores</t>
  </si>
  <si>
    <t>El dominio de la Universidad no está registrado como seguro (HTTPS)</t>
  </si>
  <si>
    <t xml:space="preserve">Reuniones con el área de TI para validar avances del proyecto.
</t>
  </si>
  <si>
    <t>Hacer seguimiento al proyecto que está a cargo del área de TI
Instruir al usuario para que tome otras alternativas de acceso</t>
  </si>
  <si>
    <t>Gestor de Plataforma
Jefe</t>
  </si>
  <si>
    <t>CES Virtual ya cuenta con registro bajo el protocolo de seguridad HTTPS desde el 12 de diciembre del 2018</t>
  </si>
  <si>
    <t>Reuniones periódicas
La debe definir el área de TI</t>
  </si>
  <si>
    <t>RAV-4</t>
  </si>
  <si>
    <t>Impedimento para la incorporación de TIC en el ejercicio docente</t>
  </si>
  <si>
    <t>Falta renovación y actualización de los equipos de cómputo (software y hardware) de los docentes en las aulas de clase.</t>
  </si>
  <si>
    <t>Reporte a SUAT para que acompañen el proceso y  den el soporte necesario</t>
  </si>
  <si>
    <t>Revisión y actualización de equipos en hardware y software.</t>
  </si>
  <si>
    <t>SUAT</t>
  </si>
  <si>
    <t>Los controles deben ser aplicados por SUAT en cabeza del área de TI, desde CES Virtual se reportan las dificultades que nos manifiestan docentes o que evidenciamos nosotros mismos</t>
  </si>
  <si>
    <t>Reuniones periódicas</t>
  </si>
  <si>
    <t>RAV-5</t>
  </si>
  <si>
    <t>Imposibilidad de cumplir con el desarrollo efectivo de los procesos y procedimientos de CES Virtual</t>
  </si>
  <si>
    <t>Lentitud de la navegación desde las oficinas de CES Virtual</t>
  </si>
  <si>
    <t>Revisión de conectividad y reporte oportuno</t>
  </si>
  <si>
    <t>Reporte y reuniones con el área de TI para que apliquen medidas correctivas</t>
  </si>
  <si>
    <t>Se hace seguimiento permanente de la conectividad desde las oficinas de CES Virtual, se hacen los reportes respectivos al área responsable. Los problemas en la actualidad persisten.</t>
  </si>
  <si>
    <t xml:space="preserve">Reuniones periódicas
Cuando se reporta </t>
  </si>
  <si>
    <t>RAV-6</t>
  </si>
  <si>
    <t>Reducción en el desarrollo de exámenes virtuales en las salas de cómputo</t>
  </si>
  <si>
    <t>Insuficiencia de salas de cómputo, equipos desactualizados, lentitud e inestabilidad de la conectividad en esos espacios. Dificultades de Internet en los salones de clase tradicionales.</t>
  </si>
  <si>
    <t>Se hace reporte previo a SUAT e infraestructura de TI para que hagan revisión previa y acompañamiento al proceso</t>
  </si>
  <si>
    <t>Se están implementando exámenes virtuales desde cualquier aula de la Universidad, TI apoya el desarrollo de esta actividad con soporte en el sitio e instalación de equipos en el lugar que lo requieran.</t>
  </si>
  <si>
    <t>RAV-7</t>
  </si>
  <si>
    <t>Suplantación de usuarios (no solo de otros estudiantes).</t>
  </si>
  <si>
    <t>Mala intensión con fines fraudulentos de los usuarios.
Dejar los usuarios abiertos en computadores de acceso público</t>
  </si>
  <si>
    <t>Implementación de restricciones técnicas que impide el doble logueo en CES Virtual
Capacitación con respecto al manejo de información personal.
Normatividad.</t>
  </si>
  <si>
    <t>Implementación de un sistema de identificación biométrica a la Moodle</t>
  </si>
  <si>
    <t>CES Virtual
TI</t>
  </si>
  <si>
    <t>Se está estudiando la posibilidad de adquirir una aplicación que nos permita hacer identificación biométrica del estudiante y captura aleatoria del comportamiento del mismo durante la presentación del examen.
La configuración de los exámenes es modificable por el docente, por lo tanto se le hace acompañamiento desde CES Virtual cunado así lo requiere.</t>
  </si>
  <si>
    <t>Se hacen ajustes, se sugiere un nuevo control que permitiría minimizar el riesgo de fraude en los exámenes virtuales</t>
  </si>
  <si>
    <t>RAV-8</t>
  </si>
  <si>
    <t>No contar con backup de la información del servidor.</t>
  </si>
  <si>
    <t>Backup diario con políticas claras para este proceso.
Implementación de sistemas de seguridad en servidores.</t>
  </si>
  <si>
    <t>Backup periódicos</t>
  </si>
  <si>
    <t>25</t>
  </si>
  <si>
    <t>No tengo conocimiento de los procesos de respaldo implementados en este momento con la nueva política de TI, desde CES Virtual se hacen los BackUp pertinentes a la información de trabajo regular, se escalará consulta a TI de los protocolos que se están aplicando en la actualidad a la plataforma de aulas virtuales y sus servidores.</t>
  </si>
  <si>
    <t>Diario
La periodicidad depende de la política de respaldo levantada con TI</t>
  </si>
  <si>
    <t>RAV-9</t>
  </si>
  <si>
    <t xml:space="preserve">Fraude en actividades virtuales evaluativas </t>
  </si>
  <si>
    <t>No contamos con protocolos y software suficientes que permitan hacer un control  más estricto de fraudes en actividades virtuales</t>
  </si>
  <si>
    <t>Capacitaciones permanentes.
Implementación de plugins o programas de seguridad.
Instrucciones orientadoras en las pruebas.</t>
  </si>
  <si>
    <t>Se está estudiando la posibilidad de adquirir una aplicación que nos permita hacer identificación biométrica del estudiante y captura aleatoria del comportamiento del mismo durante la presentación del examen.
La configuración de los exámenes es modificable por el docente, por lo tanto se le hace acompañamiento desde CES Virtual cuando así lo requiere.
Se implementó un nuevo software (Safe Exam Browser) para presentar exámenes que disminuye las posibilidades de fraude-</t>
  </si>
  <si>
    <t>RAV-10</t>
  </si>
  <si>
    <t>Hurto de equipos de CES Virtual</t>
  </si>
  <si>
    <t>Descuido de los equipos del área.
No cerrar la puerta con seguro cuando todos están ausentes de las oficinas.
Falta de control de ingreso de personas externas a la universitaria.</t>
  </si>
  <si>
    <t>Dejar con seguro las puertas y cajones donde se guardan elementos de valor.
Reporte de personas sospechas.</t>
  </si>
  <si>
    <t>Instalación de guayas de seguridad en los computadores.
Tener control de inventario de los equipos que se transportan por fuera de la universidad.</t>
  </si>
  <si>
    <t>Todos
Sistema de seguridad de la universidad</t>
  </si>
  <si>
    <t>Las guayas no se pudieron instalar debido a que los equipos de los que disponemos no tienen como asegurarse.</t>
  </si>
  <si>
    <t>Diario</t>
  </si>
  <si>
    <t>RAV-11</t>
  </si>
  <si>
    <t>Accidente con el Drone que pueda afectar la integridad de las personas</t>
  </si>
  <si>
    <t>Manipulación inadecuada de los equipos audiovisuales de uso externo.
Fallas técnicas de los equipos audiovisuales.
Imprudencia de terceros</t>
  </si>
  <si>
    <t>Capacitación periódica para el personal de CES Multimedia.
Revisión del estado de los equipos audiovisuales.
Seguimiento de la normatividad.</t>
  </si>
  <si>
    <t xml:space="preserve">Capacitación periódica para el personal de CES Multimedia.
Revisión del estado de los equipos audiovisuales.
Definir protocolos de manipulación segura de los equipos audiovisuales.
Contar con un seguro </t>
  </si>
  <si>
    <t>Jefe
Productores audiovisuales</t>
  </si>
  <si>
    <t>RAV-12</t>
  </si>
  <si>
    <t>Falta de protocolos de seguridad al manipular los servidores. 
No instalar periódicamente actualizaciones de seguridad en los servidores.</t>
  </si>
  <si>
    <t>Se actualizan periódicamente todos los componentes del servidor. (Moodle, PHP, Apache)
Se programa mantenimiento a los servidores periódicamente</t>
  </si>
  <si>
    <t>Se actualizan periódicamente todos los componentes del servidor. (Moodle, PHP, Apache)
Se programa mantenimiento a los servidores periódicamente.</t>
  </si>
  <si>
    <t>La debe definir el área de TI en conjunto con CES Virtual</t>
  </si>
  <si>
    <t>Se aplican las medidas pertinentes para evitar riesgos de la integridad de los sistemas que soportan CES Virtual</t>
  </si>
  <si>
    <t>RIC-1</t>
  </si>
  <si>
    <t>No hay oferta de estudios clínicos ( no hay interés de los patrocinadores en realizar investigación en Colombia o Medellín)</t>
  </si>
  <si>
    <t>*Los patrocinadores no deseen realizar investigación en el país
*El ente regulatorio INVIMA cambie su regulación 
*El patrocinador no está interesado en desarrollar moléculas o medicamentos para ciertas patologías
*Los centros contratados no investigan en todas las patologías</t>
  </si>
  <si>
    <t xml:space="preserve">* Revisión de la normatividad
*Revisión de las tendencias de contratación a través de asociaciones como ACIC
</t>
  </si>
  <si>
    <t>*Constante comunicación con los centros de investigación al respecto de sus alianzas o contrataciones hasta donde su confidencialidad lo permita.
*Revisión del listado de nuevos centros de investigación que reciban certificación
* Contratar con otros centros que tengan más cobertura de patologías</t>
  </si>
  <si>
    <t>Director de investigación e innovación
Asesora comité de ética en humanos</t>
  </si>
  <si>
    <t>Director de investigación e innovación</t>
  </si>
  <si>
    <t xml:space="preserve">Ningún control cambió, aunque la magnitud sigue siendo la misma debido a que atender las necesidades del medio siempre será clave para mantener la sostenibiildad científica y financiera 
</t>
  </si>
  <si>
    <t xml:space="preserve">Título de riesgo: amenazas del mercado </t>
  </si>
  <si>
    <t>RIC-2</t>
  </si>
  <si>
    <t xml:space="preserve">Falta una integración del  sistema de planeación instutucional con el comité de ética </t>
  </si>
  <si>
    <t xml:space="preserve">
* Falta implementación y evaluación de indicadores que midan la gestión del comité de ética
* Falta una evaluación por riegos a los centros de investigación, tanto por actor como por proceso</t>
  </si>
  <si>
    <t>Guía operativa del comité de ética</t>
  </si>
  <si>
    <t xml:space="preserve">Integrar las actividades del sistema de gestión  a las directrices de planeación de la universidad </t>
  </si>
  <si>
    <t>Asesora comité de ética en humanos
Planeación de la universidad</t>
  </si>
  <si>
    <t xml:space="preserve">
Realizar la auditoría anual 
</t>
  </si>
  <si>
    <t xml:space="preserve">Por definir con planeación y el líder de investigación
</t>
  </si>
  <si>
    <t>RIC-3</t>
  </si>
  <si>
    <t xml:space="preserve">
*Demoras en la consecución de firmas de las cartas de respuesta
*Dificultades en el envío  y recepción de las cartas al centro de investigación
*Aceptación extemporánea de proyectos</t>
  </si>
  <si>
    <t>Consulta de la agenda del presidente para programar la firma de las cartas</t>
  </si>
  <si>
    <t>Asesora comité de ética en humanos
Presidente del Comité de Ética</t>
  </si>
  <si>
    <t>Manejo de un sello seco una vez el presidente las revise las cartas de respuesta</t>
  </si>
  <si>
    <t xml:space="preserve">Por definir con planeación para la caracterización
Octubre 2018
</t>
  </si>
  <si>
    <t>RIC-4</t>
  </si>
  <si>
    <t>Fallas en la contratación</t>
  </si>
  <si>
    <t xml:space="preserve">
*No se cumple con toda la documentación/formatos o quedan faltando dcoumentos para la formalización de los contratos
</t>
  </si>
  <si>
    <t>*Reunión del líder de investigación con auxiliar administrativa</t>
  </si>
  <si>
    <t xml:space="preserve">*Revisión y actualización de las contrataciones
*Revisión del proceso de facturación
 </t>
  </si>
  <si>
    <t>Asesora comité de ética en humanos
Auxiliar administrativa</t>
  </si>
  <si>
    <t>Auditoría anual</t>
  </si>
  <si>
    <t>RIC-5</t>
  </si>
  <si>
    <t>*Ingreso sin autorización al sitio donde se archiva o guarda la información que se debe custodiar
*Ingreso a las bases de datos donde está almacenada la información electrónica de los contenidos de los proyectos
*Espacios físicos en los que se encuantra la oficna del comité que no permiten manter la confidencialidad</t>
  </si>
  <si>
    <t>*Revisión del área física todos los días cuando se toma la temperatura ambiental
*Adherencia a las políticas de protección de la información en la Universidad
*Adecuación del espacio físico para mantener el acceso limitado al espacio donde funciona el comité de ética o sus oficinas</t>
  </si>
  <si>
    <t>Continuar con los controles actuales</t>
  </si>
  <si>
    <t>RIC-6</t>
  </si>
  <si>
    <t>RIC-7</t>
  </si>
  <si>
    <t>RIC-8</t>
  </si>
  <si>
    <t>RIC-9</t>
  </si>
  <si>
    <t>RIC-10</t>
  </si>
  <si>
    <t>RIC-11</t>
  </si>
  <si>
    <t>RIC-12</t>
  </si>
  <si>
    <t>RRC-1</t>
  </si>
  <si>
    <t>Ineficiencia y retrasos en la entrega de los procesos y solicitudes de la oficina</t>
  </si>
  <si>
    <t>Falta de equipos tecnológicos con las características necesarias para la ejecución de procesos exitosos.
Falta de gestión efectiva de otras oficinas de las cuales depende nuestra labor.
Solicitudes inmediatas y a destiempo.
Priorizar solicitudes inmediatas dejando a un lado el cronograma de actividades establecido.
Pérdida de tiempo por parte de los colaboradores.</t>
  </si>
  <si>
    <t xml:space="preserve">Sensibilización a los directivos y áreas institucionales sobre la planeación oportuna para la solicitud del acompañamiento por parte del área. </t>
  </si>
  <si>
    <t>Sensibilización a los directivos y áreas institucionales sobre la planeación oportuna para la solicitud del acompañamiento por parte del área.</t>
  </si>
  <si>
    <t>Oficina de Comunicación Organizacional</t>
  </si>
  <si>
    <t>Cada 8 días</t>
  </si>
  <si>
    <t>RRC-2</t>
  </si>
  <si>
    <t>Clima organizacional</t>
  </si>
  <si>
    <t xml:space="preserve">Conflictos personales y profesionales entre los colaboradores.
Intromisión de terceros en entornos laborales.
Situaciones personales y familiares de los colaboradores que intervienen en el ambiente laboral.
Exceso de confianza y susceptibilidades.
Charlas pesadas.
</t>
  </si>
  <si>
    <t>Apoyarse en el área de talento humano para que en el momento de la contratación de nuevo personal, se adapte al ritmo y ambiente de la oficina.
Escuchar a las personas que están en conflicto y brindar soluciones conciliadoras.
Delegar funciones en las que ambas partes tengan responsabilidades compartidas.</t>
  </si>
  <si>
    <t>RRC-3</t>
  </si>
  <si>
    <t>Incumplimiento de los proveedores que afecta en normal desarrollo de las actividades del área.</t>
  </si>
  <si>
    <t>Falta de verificaciones en listas.
Entregas a destiempo.
Entregas que no cumplen lo pactado.
Cambios en los términos de las negociaciones.
Imposición de proveedores.</t>
  </si>
  <si>
    <t>Verificación de los antecedentes de los proveedores
Solicitud de requerimientos legales para la contracción
Solicitud de facturas o cuentas de cobro formales</t>
  </si>
  <si>
    <t>Apoyarse con el área de Sarlaft y jurídica</t>
  </si>
  <si>
    <t>Semanal</t>
  </si>
  <si>
    <t>RRC-4</t>
  </si>
  <si>
    <t>Inconvenientes en los canales de comunicación</t>
  </si>
  <si>
    <t>Fallas tecnológicas en los medios de comunicación digitales.
Desconocimiento de las diferentes áreas y facultades frente a los canales más efectivos de difusión.
Saturación de información en algunos canales de comunicación.
Desconocimiento del talento humano frente a algunas herramientas tecnológicas.
Mal uso de carteleras físicas.
Falta de aplicación de la Política de Comunicaciones.</t>
  </si>
  <si>
    <t>Seguimiento a las diferentes etapas de los procesos y canales comunicativos.
Solicitudes escritas a las áreas que intervienen en los desarrollos tecnológicos de la institución.
Socialización de la Política de Comunicaciones</t>
  </si>
  <si>
    <t>Oficina de Comunicación Organizacional y otras de áreas de apoyo</t>
  </si>
  <si>
    <t>RRC-5</t>
  </si>
  <si>
    <t>Desconocimiento de las decisiones de los entes directivos</t>
  </si>
  <si>
    <t>No se comunica a la oficina las decisiones tomadas en los entes de gobierno de la institución, por lo cual se hace difícil transmitir le mensaje a la comunidad universitaria.</t>
  </si>
  <si>
    <t>Solicitud constante a al rectoría para la inclusión en estos espacios decisivos.</t>
  </si>
  <si>
    <t>Siempre</t>
  </si>
  <si>
    <t>RRC-6</t>
  </si>
  <si>
    <t>Dificultad  de un trabajo articulado con las demas dependencias para realizar efectivamente las actividades del área.</t>
  </si>
  <si>
    <t>Falta de trabajo articulado y colaborativo entre áreas y facultades.
Otras áreas o facultades, llevan a cabo funciones que le corresponden al área de Comunicación Organizacional.
Las áreas y facultades no comunican sus actividades a la oficina.</t>
  </si>
  <si>
    <t>Socialización de la Política de Comunicaciones</t>
  </si>
  <si>
    <t>Constante a partir de la socialización</t>
  </si>
  <si>
    <t>RRC-7</t>
  </si>
  <si>
    <t xml:space="preserve">Desconocimiento de los convenios, contratos y licitaciones interinstitucionales en los que tiene participación la Universidad </t>
  </si>
  <si>
    <t xml:space="preserve">Asignación de tareas extras que no hacen parte del cronograma de la oficina y son necesarias y urgentes para los contratos interinstitucionales
No se explica a la oficina el detalle de los contratos en la parte de comunicaciones.
</t>
  </si>
  <si>
    <t>Solicitud a los directivos frente a los alcances de los contratos en los que hay alguna responsabilidad de la Oficina de Comunicación organizacional.</t>
  </si>
  <si>
    <t xml:space="preserve">Constante </t>
  </si>
  <si>
    <t>RRC-8</t>
  </si>
  <si>
    <t>Falta de idoneidad del equipo</t>
  </si>
  <si>
    <t>Contratación de practicantes.
Oferta laboral limitada en el mercado para cargos puntuales.</t>
  </si>
  <si>
    <t>Apoyarse en el área de talento humano para que en el momento de la contratación de nuevo personal, se adapte al ritmo y ambiente de la oficina.</t>
  </si>
  <si>
    <t>Sí</t>
  </si>
  <si>
    <t>RRC-9</t>
  </si>
  <si>
    <t xml:space="preserve">
Contratación  externa de procesos de comunicación por parte de las facultades o áreas de apoyo.</t>
  </si>
  <si>
    <t xml:space="preserve">No se permite la contratación de nuevo personal que tenga un enfoque específico para potencializar procesos.                            </t>
  </si>
  <si>
    <t>Capacitación del equipo de trabajo</t>
  </si>
  <si>
    <t>RRC-10</t>
  </si>
  <si>
    <t>Dependencia de los procesos en una sola persona</t>
  </si>
  <si>
    <t>Las responsabilidades de cada proceso están en cabeza de un solo colaborador. Frente a momentos de calamidades personales, las funciones del área se ven afectadas.</t>
  </si>
  <si>
    <t>Retroalimentación de las funciones que realizan los compañeros de la oficina</t>
  </si>
  <si>
    <t>Mensual</t>
  </si>
  <si>
    <t>RRC-11</t>
  </si>
  <si>
    <t>RRC-12</t>
  </si>
  <si>
    <t>RFC-1</t>
  </si>
  <si>
    <t>Desactualización de la normatividad vigente (tributaria y de NIIF)</t>
  </si>
  <si>
    <t>Desconocimiento o falta de capacitación de la normatividad actual.
Cambios frecuentes de la normatividad.</t>
  </si>
  <si>
    <t>Capacitaciones al inicio del año.
Contratación de auditorias con expertos en NIIF.
Suscripción a servicios de monitoreo de cambio de normativa.
Registro en panel tributario.
Interacción con contadores de Universidades para actualizarse de novedades relacionadas con el sector.</t>
  </si>
  <si>
    <t xml:space="preserve">Revisiones frecuentes en las plataformas WEB de los diferentes entes de control.
Creación de grupos de estudio interno con la participación de la revisoría fiscal.
</t>
  </si>
  <si>
    <t>Contadoras</t>
  </si>
  <si>
    <t xml:space="preserve">Continua pendiente la conformacion de grupos de estudios dentro del área, es importante para socializar los cambios normativos e internos </t>
  </si>
  <si>
    <t>RFC-2</t>
  </si>
  <si>
    <t>Incumplimiento o inexactitud en la presentación de estados financieros por errores en la ejecución del procedimiento.</t>
  </si>
  <si>
    <t>Errores en el registro de la información.
Desconfiguración o errores en el manejo de alguno de los módulos que alimentan la contabilidad. 
Tiempos cortos para las conciliaciones por parte del área de contabilidad.
Fallas tecnológicas.</t>
  </si>
  <si>
    <t xml:space="preserve">- Capacitación en el manejo del sistema y en la parte normativa.
- Acceso a fuentes de información que permiten capacitación.
- Socialización de errores para evitar que se repitan.
- Conciliaciones FI vs Módulos, revisión por cuentas contables de la información. </t>
  </si>
  <si>
    <t xml:space="preserve">
'- Cronograma para la presentación de EF, que permita un tiempo de holgura para hacer revisiones.       
- Exigir mayor calidad de la información suministrada por las áreas que suministran información a contabilidad.                                                                                                                                                                                          ' - Cuando se requiera realizar reuniones con los lideres de los modulos para aclarar diferencias o adecuar procesos                                                                                                                                                                                  </t>
  </si>
  <si>
    <t>Si,  dirección financiera</t>
  </si>
  <si>
    <t>Se adiciono una acción a estew riesgo porque es impotante socializar con los lideres de cada una de las áreas las diferencias que se presenten o si se considera deben realizar cambios en los procesos implementados para minimizar este Riesgo</t>
  </si>
  <si>
    <t>RFC-3</t>
  </si>
  <si>
    <t>Incumplimiento o inexactitud en la presentación de estados financieros por procedimientos desactualizados.</t>
  </si>
  <si>
    <t>- Cambios en estructura administrativa de la Universidad.</t>
  </si>
  <si>
    <t>- Antigüedad del personal.                                                                                                                                                                                                             -Elaborar cronograma para la presentacion de EF</t>
  </si>
  <si>
    <t xml:space="preserve">- Solicitar la definición de procedimientos y alineación de aquellos que afectan los reportes contables.                                                                                                                                                                                                             </t>
  </si>
  <si>
    <t>RFC-4</t>
  </si>
  <si>
    <t>Deterioro y perdida de los soportes físicos</t>
  </si>
  <si>
    <t>- Errores al ordenar por código y orden cronológico de los soportes.  
- Mal manejo de los documentos recibidos de las diferentes áreas. 
- Sustracción de documentos del archivo de contabilidad sin autorización</t>
  </si>
  <si>
    <t>- Organización por tipo de documento y número consecutivo desde el área contable.
- Control manual de los soportes que se reciben.</t>
  </si>
  <si>
    <t>- Solicitud de llave para el archivo físico.</t>
  </si>
  <si>
    <t>RFC-5</t>
  </si>
  <si>
    <t>Incumplimiento de plazos en respuesta de requerimientos</t>
  </si>
  <si>
    <t>- No aviso oportuno por parte de los entes estatales. 
- Que el requerimiento no llegue a tiempo al área contable. 
- No priorización de estas solicitudes cuando se reciben por email</t>
  </si>
  <si>
    <t>- Revisión en páginas.
- Revisión en foros con entidades pares.</t>
  </si>
  <si>
    <t>RFC-6</t>
  </si>
  <si>
    <t>Realización de movimientos sin soportes</t>
  </si>
  <si>
    <t>-Falta de capacitación del personal nuevo. 
'-por priorizar una contabilización para pagos no se espere el soporte físico</t>
  </si>
  <si>
    <t>- Registro físico de la recepción de facturas, estas deben estar registradas con pedido de acuerdo al control presupuestal y ser liberadas por el ordenador del gasto.
'-  Deben registrarse en el sistema</t>
  </si>
  <si>
    <t>RFC-7</t>
  </si>
  <si>
    <t>RFC-8</t>
  </si>
  <si>
    <t>RFC-9</t>
  </si>
  <si>
    <t>RFC-10</t>
  </si>
  <si>
    <t>RFC-11</t>
  </si>
  <si>
    <t>RFC-12</t>
  </si>
  <si>
    <t>RSC-1</t>
  </si>
  <si>
    <t>No cumplimiento de las normas legales laborales por desconocimiento de las mismas en contratos de vinculación laboral.</t>
  </si>
  <si>
    <t>Falta de capacitación y actualización del personal encargado de la elaboración de los contratos</t>
  </si>
  <si>
    <t>Revisión y aceptación de los contratos y clausulas por parte de Secretaria General</t>
  </si>
  <si>
    <t>Revisión jurídica a contratos y cláusulas del personal y actualización del proceso de funciones y capacitación a los empleados.</t>
  </si>
  <si>
    <t>Provisión económica</t>
  </si>
  <si>
    <t>RSC-2</t>
  </si>
  <si>
    <t xml:space="preserve">Vinculación, pagos y retiros de personal de las áreas y facultades de la universidad sin cumplir con los procesos de vinculación y retiros </t>
  </si>
  <si>
    <t>Las áreas no reportan a tiempo las novedades del retiro o ingreso del personal.</t>
  </si>
  <si>
    <t>Listado de Documentos Requeridos para la contratación</t>
  </si>
  <si>
    <t>Compromiso de los responsables ( Facultades )de enviar la información a tiempo</t>
  </si>
  <si>
    <t>Realizar la gestión para la recuperación del dinero pagado de más</t>
  </si>
  <si>
    <t>RSC-3</t>
  </si>
  <si>
    <t>La contratación masiva inmediata y sin planeación de proyectos otorgados a la universidad que genera retrasos en el día a día</t>
  </si>
  <si>
    <t>Por la complejidad del ingreso el personal existente no alcanza a cumplir la demanda en los tiempos exigidos</t>
  </si>
  <si>
    <t>Gestionar la planeación de las actividades en conjunto con relaciones laborales para el cumplimiento de las tareas, apoyos de otras áreas para la vinculación.</t>
  </si>
  <si>
    <t>Todas las áreas</t>
  </si>
  <si>
    <t>Apoyo adicional de una persona que complemente las actividades en dichos momentos</t>
  </si>
  <si>
    <t>RSC-4</t>
  </si>
  <si>
    <t>Fraude en la presentación de títulos profesionales para la certificación del nivel educativo del personal</t>
  </si>
  <si>
    <t>Para optar al cargo y mejores condiciones salariales</t>
  </si>
  <si>
    <t>Se realiza la validación de títulos solo al personal docente</t>
  </si>
  <si>
    <t>Antes de ingreso de la persona realizar la validación del titulo de todo el personal tanto administrativo y docente</t>
  </si>
  <si>
    <t>Relaciones Laborales y Desarrollo Humano</t>
  </si>
  <si>
    <t xml:space="preserve">Agilizar el diligenciamiento de la validación </t>
  </si>
  <si>
    <t>RSC-5</t>
  </si>
  <si>
    <t>Ejecución de trabajo manual por falta de actualización del programa SAP.</t>
  </si>
  <si>
    <t>Desconociendo de la norma y falta de actualización de la misma</t>
  </si>
  <si>
    <t>Revisión de inconsistencias de las administradoras</t>
  </si>
  <si>
    <t>Actualización periódica del sistema</t>
  </si>
  <si>
    <t>Tecnología de la información</t>
  </si>
  <si>
    <t>RSC-6</t>
  </si>
  <si>
    <t>Falta de Repositorio para los archivos digitales de la seguridad social por no ser prioritario para el día a día</t>
  </si>
  <si>
    <t>No tenemos implentado un sistema para guardar información relacionada con la seguridad social</t>
  </si>
  <si>
    <t>Se guardan los archivos en los computadores de trabajo de los responsables y no hay un procedimiento para almacenar dicha información</t>
  </si>
  <si>
    <t>Implementar una base de datos exclusivamente para seguridad social, implementar procesos para dicha implementación.</t>
  </si>
  <si>
    <t>RSC-7</t>
  </si>
  <si>
    <t>Manejo de la seguridad social en la vinculación de personal Independiente discrepa con la afiliacion en los sistemas de la seguridad social</t>
  </si>
  <si>
    <t>Falta de definicion de los procesos con el personal independiente en cuanto a  la aplicación de la normatividad de seguridad social.</t>
  </si>
  <si>
    <t>Revision manual de las personas que continuan o se retiran de la seguridad social</t>
  </si>
  <si>
    <t>Asumir costos de seguridad social que no estaban contemplados en el momento de la contratación.</t>
  </si>
  <si>
    <t>RSC-8</t>
  </si>
  <si>
    <t>RSC-9</t>
  </si>
  <si>
    <t>RSC-10</t>
  </si>
  <si>
    <t>RSC-11</t>
  </si>
  <si>
    <t>RSC-12</t>
  </si>
  <si>
    <t>RFA-1</t>
  </si>
  <si>
    <t>- Demora en la revisión del contrato que se traduce en dificultad para tramite de póliza de cumplimiento por parte del proveedor y perdiada de validez de la vigencia  del contrato .
- Inexistencia de un contrato marco que sirva como modelo para contratación de proveedores</t>
  </si>
  <si>
    <t>Referenciación
Notificación a la oficina jurídica
Uso de contratos modelo suministrador por el proveedor</t>
  </si>
  <si>
    <t>- Definir el procedimiento para la elaboración de contratos de compra de servicios y bienes
- elaboración de un contrato marco
-Creación y estructuración de una oficina de contratación para compras
- Establecimiento de listas de chequeo para revisar el avance y la evolución de los contratos</t>
  </si>
  <si>
    <t>12/11/2019 Se encuentra en proceso la elaboración del procedimiento de compras y estructuración de esta nueva área a niver institucional, se tiene estimado inicio de funcionamiento enero 2020</t>
  </si>
  <si>
    <t>- Se realiza comité de riesgo en compañía de agencia de seguros y oficial de cumplimiento, se propone capacitación liderada por el corredor de seguros sobre el manejo de contratos institucionales. 12/11/2019 Este proceso ya se realizó, se han venido realizando varias capacitaciones a las áreas de Tesoreria, Activos fijos, Proyectos y Juridica
- Se encuentra el proceso la creación del área de compras donde se centralizaran toda las compras de la universidad y sus sedes, se estima inicio de funcionamiento en enero 2020</t>
  </si>
  <si>
    <t>RFA-2</t>
  </si>
  <si>
    <t xml:space="preserve">¨- Filosofía de puertas abiertas
- Falta de controles de seguridad
- Ausencia de central de monitoreo de cámaras y tecnología obsoleta
- Débil cultura del autocuidado
</t>
  </si>
  <si>
    <t xml:space="preserve">¨- Implementación de rondas de seguridad por los diferentes edificios de la universidad
- Revisión de cámaras posterior al suceso de robo o anuncio de perdida de elementos
- Campañas de autocuidado
</t>
  </si>
  <si>
    <t xml:space="preserve">¨- Actualización tecnológica en sistema de monitoreo
 - Implementación de una central de monitoreo del C.C.T.V.
- Implementación del proyecto de controles de acceso
- Mayor sensibilización en la cultura del autocuidado
- Creación de una nueva área encargada de la seguridad institucional
</t>
  </si>
  <si>
    <t>Coordinación Administrativa</t>
  </si>
  <si>
    <t>12/11/2019 
- Desde el 1 de junio se inició implementación de área de seguridad institucional
-El contrato para proyecto de control de acceso se enxcuenta aporbado, se estima en diciembre 2019 iniciar con la instalacion de las talanqueras en edificio C.
Se aprobó instalación de camaras ubicadas en los ingresos de parqueaderos del edificio B
Se aprobó inicio de migración a camaras IP en el edificio C
Se aprobó para el 2020 una persona encargada de manejar los medios tecnológicos de seguridad.</t>
  </si>
  <si>
    <t>- Se encuentra en analisis la definición de zonas donde se requiere la ubicación de nueva tecnología en camaras
- Se incluye en planificación del edificio D el cuarto de monitoreo
- Se aprobó proyecto de control de acceso edificio C dirigido a las entradas principales y laboratorios
- Se aprueba proyecto de nueva área de seguridad liderada por John Fredy Henao, en el proyecto se incluye plan de formación en autocuidado.
- Se realizó cambio de empresa de seguridad desde el 1 de agosto/2019, se inició contratación con ATEMPI
- Contratación de vigias de seguridad vinculados directamente desde agosto 2019
- Reconfiguración de los guardas del dispositivo de seguridad ajustada a las necesidades institucionales</t>
  </si>
  <si>
    <t>RFA-3</t>
  </si>
  <si>
    <t>Falta de control por Incumplimiento a la política de compras, lo que generaría compras amañadas, despilfarros, exclusión en las pólizas de seguros de activos</t>
  </si>
  <si>
    <t>Desacato de la norma de compras existente en la universidad
- Exceso de poder en los cargos autorizados para autorizar compras
- Ausencia de sanciones para el incumplimiento de la norma</t>
  </si>
  <si>
    <t xml:space="preserve">´ - Existencia de normatividad de compras que reglamentan el proceso de compra
 - No se ha implementado ningún control porque el incumplimiento de la norma institucional se efectúa justamente por los altos director
 </t>
  </si>
  <si>
    <t>¨- Creación de un área de compras
- Mayor sensibilización para la adherencia a la política de compras institucional
- Direccionar las solicitudes de compra a las áreas encargadas
 - Proponer la creación de un área de auditoría interna</t>
  </si>
  <si>
    <t>12/11/2019 Se realiza seguimiento, identificamos que esta avanzando la creación del área de compras y se espera inicio d efuncionamiento en enero 2020
Se generará por medio del área de comunicación organizacional un comunicado general a la comunidad universitaria para ampliar el conocimiento de la política de compras.</t>
  </si>
  <si>
    <t>- Por medio del comité de compras y la implementación del control presupuestal se ha logrado la adherencia de los diferentes actores al proceso documentado para las compras.
- Se encuentra el proceso la creación del área de compras donde se centralizaran todas las compras de la universidad y sus sedes</t>
  </si>
  <si>
    <t>RFA-4</t>
  </si>
  <si>
    <t>¨- Aglomeración de la programación de actividades académicas en días y horarios específicos dejando otros horarios muertos
- Ausencia de identificación de las capacidades reales de los cupos a los cursos, lo que evita la asignación eficaz del espacio obstaculizando el aprovechamiento del espacio físico
- Creencias limitantes en la cultura organizacional entre la comodidad Vs. el aprovechamiento del espacio</t>
  </si>
  <si>
    <t xml:space="preserve">¨- Negociaciones con las facultades para trasladar horarios de oferta de los cursos
 - Elaboración de estudios y generación de informes presentados al concejo académico de la situación de ocupación de aulas 
 </t>
  </si>
  <si>
    <t xml:space="preserve">¨-implementar en el sistema un método de pre-matriculas que ayuden a identificar cantidad de estudiantes que tomarán el curso en el semestre siguiente
 - Planeación de la coordinación académica centralizada teniendo en cuenta en la oferta la capacidad de los recursos físicos 
 - Documentar y hacer cumplir el procedimiento de reserva y cancelación de aulas con criterios de oportunidad </t>
  </si>
  <si>
    <t>Asistente Administrativa Logística de espacios</t>
  </si>
  <si>
    <t>12/11/2019
-Se presentó informe de uso de espacios a Consejo Académico, fomentando la migracion al uso de la jornada de la tarde.
- En el infoeme se inicio resultado de migración a jornadas de la tarde y aumento de uso de espacios fisicos de la universidad del 49% al 63%
- Se evidencia mejoria en la cultura de liberación de espacios</t>
  </si>
  <si>
    <t>´- Generación de informes de ocupación de espacios evidenciando la aglomeración en horarios de las mañanas y mensajes de tips para las programaciones con el fin de crear consciencia y cultura de optimización de otros horarios.
- Fomento de cultura de buen uso de espacios por medio de acciones como: mensajes de cultura del buen uso de espacios en correos de reservas, asignación de espacios a alumnos bajo corre o institucional, recorridos de seguimiento a ocupacion de espacios.
- Se incluyen las fechas de la asignacion de espacios por semestre en el calendario academico institucional</t>
  </si>
  <si>
    <t>RFA-5</t>
  </si>
  <si>
    <t xml:space="preserve">´- Ausencia de identificación de requerimientos logistivos y tecnicos
- Ausencia de comunicación oportuna y asertiva entre todas las áreas implicadas en la atención de eventos
- Inexistencia de un procedimiento institucional que guie la gestión de eventos. </t>
  </si>
  <si>
    <t>- Solicitud opoprtuna de diligenciamiento de formato de requerimientos
- Cadenas de correo consolidadas a nivel institucional para recordar diligenciamiento de formato e informar a todas las áreas relacionadas
- Reuniones personalizadas con organizadores de eventos para planeación</t>
  </si>
  <si>
    <t>´- Documentar y hacer cumplir el procedimiento de gestión de eventos
- Reuniones de socialización con las áreas organizadoras de eventos para socialización del procedimiento de gestión de eventos.
- Solicitud oportuna de requerimientos a los organzadores de eventos por medio de formatos
- Correos de sensibilicación sobre la imortancia de la oportunidad en la solicitud de requerimientos</t>
  </si>
  <si>
    <t>35</t>
  </si>
  <si>
    <t>12/11/2019
-Tiene como propuesta presentar a la jefatura de extensión un plan de capacitación de organización de eventos para todas las asistentes, coordinadores de facultades, comunicación organizacional y bienestar universitario que planean eventos enlos diferentes espccios de la universidad</t>
  </si>
  <si>
    <t>RFA-6</t>
  </si>
  <si>
    <t>RFA-7</t>
  </si>
  <si>
    <t>RFA-8</t>
  </si>
  <si>
    <t>RFA-9</t>
  </si>
  <si>
    <t>RFA-10</t>
  </si>
  <si>
    <t>RFA-11</t>
  </si>
  <si>
    <t>RFA-12</t>
  </si>
  <si>
    <t>RFP-1</t>
  </si>
  <si>
    <t>Error en la liquidación de convenios con otras instituciones por una inadecuada clasificación de cuentas, centros de costos, ingresos y gastos, lo cual genera variación en el excedente de la Universidad según la situación determinada.</t>
  </si>
  <si>
    <t>Mala clasificación de cuentas, centros de costos, ingresos y gastos</t>
  </si>
  <si>
    <t>Verificar con las áreas encargadas de ingresos la información que se encuentre en el ERP.
Enviar para aprobación previa a los jefes del programa.
Hacer comparativos con las liquidaciones anteriores.</t>
  </si>
  <si>
    <t>Estamos realizando los controles respectivos con mas frecuencia y orden, por lo tanto cambió de moderado a fuerte</t>
  </si>
  <si>
    <t>RFP-2</t>
  </si>
  <si>
    <t xml:space="preserve">Por errores en cálculos de puntos de equilibrio en la apertura de programas académicos se puede generar déficit en los centros de costos y por lo tanto disminución en la rentabilidad. </t>
  </si>
  <si>
    <t>Errores en cálculos de puntos de equilibrio</t>
  </si>
  <si>
    <t>Comparativos con otros programas y presupuestos similares.
Revisión del jefe del programa.</t>
  </si>
  <si>
    <t>Se hacen todos los controles que estan bajo el area de Costos y Presupuestos.</t>
  </si>
  <si>
    <t>RFP-3</t>
  </si>
  <si>
    <t xml:space="preserve">Falta de precisión en la revisión y elaboración del presupuesto institucional debido a errores en el sistema contable, ingreso de valores de forma manual y dificultades en la interpretación del lenguaje contable, lo cual incide en las metas reales </t>
  </si>
  <si>
    <t>Errores en el sistema contable.
Diferencias en la interpretación de la información.
Errores de digitación.
Falta de capacitación.</t>
  </si>
  <si>
    <t xml:space="preserve">Verificación interna número de estudiantes presupuestados por valor de matricula versus ingreso presupuestado.
Comparativo presupuestal versus proyección real.
Aprobación por diferentes estamentos de la Universidad.
Análisis de informes con comparativos históricos y de tendencias.
</t>
  </si>
  <si>
    <t>Asignación de recurso humano para el apoyo en la elaboración de presupuesto debido a la demanda de acompañamiento.
Creación de herramientas mas amigables para la familiarización del presupuesto.</t>
  </si>
  <si>
    <t>Coordinador de Costos y Presupuestos</t>
  </si>
  <si>
    <t>Director Administrativo y Financiero</t>
  </si>
  <si>
    <t>13</t>
  </si>
  <si>
    <t>Con la implementación del nuevo modulo de presupuesto (FM), se vuelve mas amigable y detallada la revisión para mitigar dichos riesgos.</t>
  </si>
  <si>
    <t>RFP-4</t>
  </si>
  <si>
    <t>Fallas en el diligenciamiento de la información necesaria para la elaboración del presupuesto por falta de conocimientos previos y/o formación no enfocada a lo administrativo y contable, esto conlleva a un presupuesto no acorde con la realidad.</t>
  </si>
  <si>
    <t>Falta de claridad en la capacitación</t>
  </si>
  <si>
    <t>Envío de manuales de capacitación.
Varias reuniones con horarios flexibles.
Asesorías continuas personalizadas.</t>
  </si>
  <si>
    <t>Aparte de los manuales se hicieron videos con el fin de volver mas didáctico y facíl el proceso.</t>
  </si>
  <si>
    <t>RFP-5</t>
  </si>
  <si>
    <t>Debido a la falta de seguimiento periódico y control presupuestal se pueden generar desfases en el presupuesto institucional, ocasionando alteración en los indicadores de rentabilidad.</t>
  </si>
  <si>
    <t>Falta de seguimiento periódico</t>
  </si>
  <si>
    <t>Envío de informes en periodos específicos y revisión mensual por Facultades.</t>
  </si>
  <si>
    <t>Asignación de recurso humano para el apoyo en la elaboración de presupuesto debido a la demanda de acompañamiento.
Incentivar la consulta periódica por parte de cada responsable de los centros de costos.</t>
  </si>
  <si>
    <t>Se contrató un nuevo recurso humano para el seguimiento de dichos informes, pero sin embargo al estar en una etapa de implementación no se ha generado un control tan fuerte.</t>
  </si>
  <si>
    <t>RFP-6</t>
  </si>
  <si>
    <t>Errores en el envío de información a entidades externas y organismos de vigilancia (MEN) que la solicitan, por falta de orientación y formación adecuada del personal, lo que puede provocar multas y sanciones.</t>
  </si>
  <si>
    <t>Falta de orientación de las entidades que solicitan la información</t>
  </si>
  <si>
    <t>Participación en actividades de capacitación programadas.</t>
  </si>
  <si>
    <t>Cada vez que el ministerio convoca a capacitiones se sigue asistiendo con total responsabilidad y cumplimiento.</t>
  </si>
  <si>
    <t>RFP-7</t>
  </si>
  <si>
    <t xml:space="preserve"> Desconocimiento en la parametrización del ERP SAP debido a falta de capacitación y soporte, esto lleva a brindar una información irreal.</t>
  </si>
  <si>
    <t>Falta de capacitación y soporte</t>
  </si>
  <si>
    <t>Solicitud de soporte al área de TI.
Acceso a ayudas técnicas a través de internet gratuitas.</t>
  </si>
  <si>
    <t>Se elimina este riesgo, esto no hace parte de nuestra gestión, es responsabilidad del área de TI.</t>
  </si>
  <si>
    <t>RFP-8</t>
  </si>
  <si>
    <t>Perdida de información financiera tanto en el ERP como en el hardware propio, debido a una falla en el sistema o en el respaldo del servidor, lo cual ocasionaría una ausencia de datos para análisis e históricos.</t>
  </si>
  <si>
    <t>Falla en el sistema o en el respaldo del servidor</t>
  </si>
  <si>
    <t>Realizar copias de seguridad en servidores.
Copias de mandantes en el ERP.
Envío por correo electrónico.</t>
  </si>
  <si>
    <t>14</t>
  </si>
  <si>
    <t>Se elimina un control (Copias de los mandantes ERP), puesto que esto se hace desde el área de TI.</t>
  </si>
  <si>
    <t>RFP-9</t>
  </si>
  <si>
    <t>Fraude en el manejo de la información financiera debido a alianzas con finalidad de beneficio particular y/o propio.</t>
  </si>
  <si>
    <t>Alianzas internas con animo de lucro particular..
Falta de auditoria.
Revisión mas detallada de las áreas implicadas.</t>
  </si>
  <si>
    <t>Evidencias a través de correos electrónicos.
Comunicados oficiales desde la dirección administrativa y financiera.
Recaudos a través de cuentas institucionales.</t>
  </si>
  <si>
    <t>Se siguen todos los lineamientos y políticas de control puestas en marcha por la Universidad  CES.</t>
  </si>
  <si>
    <t>RFP-10</t>
  </si>
  <si>
    <t>RFP-11</t>
  </si>
  <si>
    <t>RFP-12</t>
  </si>
  <si>
    <t>RRE-1</t>
  </si>
  <si>
    <t>Debido al inadecuado repositorio de los sistemas de información, esta podría perderse. Causando la afectación de las actividades de la Oficina.</t>
  </si>
  <si>
    <t xml:space="preserve">Inexistencia de un adecuado sistema de información. </t>
  </si>
  <si>
    <t>Repositorio de información en SAP.</t>
  </si>
  <si>
    <t>Implementación de un software más confiable.</t>
  </si>
  <si>
    <t>Marcela Lopera</t>
  </si>
  <si>
    <t>Tecnologías de la información.</t>
  </si>
  <si>
    <t>Ya está la herramienta, en estos momentos nos encontramos diligenciando información y haciendo pruebas piloto</t>
  </si>
  <si>
    <t>Pendiente campaña de actualización de datos. Desde que entró en funcionamiento la herramienta en  mayo se han ctualzaido mas de 2000 registros</t>
  </si>
  <si>
    <t>RRE-2</t>
  </si>
  <si>
    <t>Debido a un inadecuado sistema, pudieran robarse la información lo que causaría demandas por dicha pérdida.</t>
  </si>
  <si>
    <t>Compartir las bases de datos a otras áreas.</t>
  </si>
  <si>
    <t>Para  la entrega de información, debe diligenciarse previamente un formato establecido por el oficial de datos personal de la universidad.</t>
  </si>
  <si>
    <t>La base de datos se almacena solo en equipos de escritorio.</t>
  </si>
  <si>
    <t>Para poder acceder al  INCLUCES es necesario tener un usuario y contraseña, validados por el sistema</t>
  </si>
  <si>
    <t>La información entregada se lleva personalmente a la persona que solicita</t>
  </si>
  <si>
    <t>RRE-3</t>
  </si>
  <si>
    <t xml:space="preserve">Debido a la falta de actualización de datos, puede ocurrir que la información almacenada en la base de datos no sea confiable, lo que provocaría una mala comunicación que interfería con el relacionamiento, convocatorias y otras actividades relacionadas. </t>
  </si>
  <si>
    <t>Falta de cultura de actualización de datos por parte de los egresados, Error humano al digitar información.</t>
  </si>
  <si>
    <t>Como requisito de graduación los estudiantes deben diligenciar la información en el INCLUCES.</t>
  </si>
  <si>
    <t>Campañas de actualización e Implementación de un software que almacene los datos.</t>
  </si>
  <si>
    <t xml:space="preserve">La herramienta de incluces, empezó a funcionar en mayo de 2019 </t>
  </si>
  <si>
    <t>Desde que entró en funcionamiento la herramienta en  mayo se han actualizado más de 2000 registros</t>
  </si>
  <si>
    <t>RRE-4</t>
  </si>
  <si>
    <t>No desuscribir a los egresados de las bases de datos por fallas en procesos internos, podría generar sanciones por parte de la SIC debido al incumplimiento de la ley de protección de datos.</t>
  </si>
  <si>
    <t>Error de la plataforma para el envío de correo masivo, Error humano (digitar mal la información)</t>
  </si>
  <si>
    <t>El sistema automáticamente da de baja a quien se desuscriba de la base de datos.</t>
  </si>
  <si>
    <t>Llevar control interno de las personas que se desuscriben de la base de datos.</t>
  </si>
  <si>
    <t>Las llamadas las va a hacer directamente  el contac center, para conservar el registro de la llamada y que la autorización de habeas data quede grabada</t>
  </si>
  <si>
    <t>Pedir a la administradora de la plataforma de correo masivo el informe trimestral de las personas que se desuscribieron y pendiente el contacto con las personas que se desuscribieron</t>
  </si>
  <si>
    <t>RRE-5</t>
  </si>
  <si>
    <t>RRE-6</t>
  </si>
  <si>
    <t>RRE-7</t>
  </si>
  <si>
    <t>RRE-8</t>
  </si>
  <si>
    <t>RRE-9</t>
  </si>
  <si>
    <t>RRE-10</t>
  </si>
  <si>
    <t>RRE-11</t>
  </si>
  <si>
    <t>RRE-12</t>
  </si>
  <si>
    <t>RRX-1</t>
  </si>
  <si>
    <t>No aplicación de descuentos en los convenios, beneficios por desconocimiento de los mismos, lo que podría afectar la credibilidad con las organizaciones o afectar a la Universidad en temas reputacionales.</t>
  </si>
  <si>
    <t>- Desconocimiento convenios.
- Inexistencia de un canal de consulta de convenios.
- Deficiencia en los procedimientos de divulgación de convenios.</t>
  </si>
  <si>
    <t>- Crear procedimiento de divulgación de convenios.
- Creación de un canal de consulta de convenios.</t>
  </si>
  <si>
    <t>Coordinadora Comercial</t>
  </si>
  <si>
    <t>no</t>
  </si>
  <si>
    <t>Se publicaron en la página web en los descuentos.
Se envió a las cajas de pago de la Universidad y coordinadores de Extensiòn y centrso de servicios el listado con los convenios vigentes.
Consideramos que esos controles de riesgo eran pertinentes para disminuir el riesgo.</t>
  </si>
  <si>
    <t>RRX-2</t>
  </si>
  <si>
    <t>falta de espacios físicos para actividades por indisponibilidad de infraestructura lo que causa cancelaciones, reprogramación de actividades e insatisfacción de clientes.</t>
  </si>
  <si>
    <t>- Planeación.
- Adjudicación espacios.
- Cambio de fechas.
- Falta de espacios en horarios pico.</t>
  </si>
  <si>
    <t>- Negociación con logística de espacios (audiovisuales) y facultades.
- Seguimiento a eventos y a adjudicación de aulas.
- Reprogramación de cursos.</t>
  </si>
  <si>
    <t>Planeación oportuna de eventos manejo de tiempos</t>
  </si>
  <si>
    <t>Se solicita a los coordinadores de Extensión la programación semestral de los cursos.</t>
  </si>
  <si>
    <t>RRX-3</t>
  </si>
  <si>
    <t>Fallas en SAP para asignación de espacios</t>
  </si>
  <si>
    <t>Falla en el desarrollo de vertical del Software</t>
  </si>
  <si>
    <t>Seguimiento a eventos por el área audiovisuales, verificación y corrección de falla por SUAT</t>
  </si>
  <si>
    <t>Actualmente se esta trabajando en el control y mitigación de este riesgo, seguimiento a reservas y asignaciones de espacios</t>
  </si>
  <si>
    <t>Audiovisuales y responsables de reservas de espacios</t>
  </si>
  <si>
    <t xml:space="preserve">Retroalimentación y seguimiento a reservas de espacios en las reuniones de extensión con coordinadores y jefes de extensión </t>
  </si>
  <si>
    <t>RRX-4</t>
  </si>
  <si>
    <t>Errores en la contratación por Desconocimiento de aspectos legales por parte del área de extensión que podría causar principalmente pérdidas económicas.</t>
  </si>
  <si>
    <t>- Desconocimiento de las normas por parte del área.
- Dificultades en la interpretación normativa.
- Falta de oportunidad en la respuesta por parte del área jurídica.</t>
  </si>
  <si>
    <t>-Apoyo por parte del área jurídica.</t>
  </si>
  <si>
    <t>solicitud de vinculación de abogado para el área de extensión</t>
  </si>
  <si>
    <t>Jefe de extensión</t>
  </si>
  <si>
    <t>Proceso de selección con el acompañamiento de Bienestar de la Universidad CES</t>
  </si>
  <si>
    <t>RRX-5</t>
  </si>
  <si>
    <t>Afectación de la salud de los participantes de los eventos a causa de intoxicaciones (refrigerios).</t>
  </si>
  <si>
    <t>Falta de control en selección de proveedores</t>
  </si>
  <si>
    <t>- Manual del contratista.</t>
  </si>
  <si>
    <t>- Divulgación de los manuales y análisis de su alcance..
- Establecer requisitos necesarios para la contratación de proveedores de alimentos.</t>
  </si>
  <si>
    <t>Implementación de controles al manual del contratista</t>
  </si>
  <si>
    <t>RRX-6</t>
  </si>
  <si>
    <t xml:space="preserve">Proyectos que no cumplen con los estándares de calidad, debido a inadecuada planeación, actividades deficientes, que no cumplan con los estándares de calidad, podrían generar cancelación del proyecto e inconformidad de clientes dañanado la reputación </t>
  </si>
  <si>
    <t>Falta de planeación, seguimiento, y rigurosidad en la ejecución</t>
  </si>
  <si>
    <t xml:space="preserve">revisión por planeación de proyectos, revisión jurídica verificación de estándares y seguimiento, aplicados por cada área o facultad  , </t>
  </si>
  <si>
    <t>Planeación y Presupuesto según las situaciones particulares de cada proyecto, revisión por las partes implicadas jurídica y planeación. Listas de chequeo para seguimiento e implementación de proyectos.</t>
  </si>
  <si>
    <t>Coordinador de proyectos</t>
  </si>
  <si>
    <t>Implementación de controles periódicos</t>
  </si>
  <si>
    <t>RRX-7</t>
  </si>
  <si>
    <t>Falta de claridad en los procesos de extensión  en cuanto al alcance, roles y responsabilidades. Falta de claridad en los objetivos asi como un monitoreo eficaz y eso eficiente de los recursos, retrazando la planeación y reprocesos</t>
  </si>
  <si>
    <t>Falta claridad en los procesos y responsabilidades de las acciones, delimitación de roles.</t>
  </si>
  <si>
    <t>Seguimientos y reuniones con coordinadores de extensión. Respuesta formal a inquietudes y quejas.</t>
  </si>
  <si>
    <t>Revisión, actualización y elaboración de procedimientos de procesos de extensión</t>
  </si>
  <si>
    <t>Jefatura Extensión</t>
  </si>
  <si>
    <t xml:space="preserve">si </t>
  </si>
  <si>
    <t>Controles periódicos, reuniones</t>
  </si>
  <si>
    <t>RRX-8</t>
  </si>
  <si>
    <t>La afectación de la reputación e imagen institucional, por la falta de planeación e incumplimiento en las actividades propuestas por el área.</t>
  </si>
  <si>
    <t>Deficiencias en la planeación y ejecución de la oferta, falta de comunicación con los usuarios</t>
  </si>
  <si>
    <t>Actualización y manejo de información con los coordinadores de extensión, formulando información oportuna para los aspirantes a los eventos</t>
  </si>
  <si>
    <t>coordinadores extensión</t>
  </si>
  <si>
    <t>Controles semanales, reuniones</t>
  </si>
  <si>
    <t>RRX-9</t>
  </si>
  <si>
    <t>RRX-10</t>
  </si>
  <si>
    <t>RRX-11</t>
  </si>
  <si>
    <t>RRX-12</t>
  </si>
  <si>
    <t>RFI-1</t>
  </si>
  <si>
    <t>No programar inducciones periódicamente a los proveedores. Falta de seguimiento y control por  parte de una persona de SST, las cuales permitan a los proveedores desarrollar sus labores de forma efectiva y segura.</t>
  </si>
  <si>
    <t>Seguimientos por personal de infraestructura para evidenciar la utilización de epp, verificar procedimientos y uso de equipo y maquinaria normativo, inducciones periódicas, punto de vista normativos, exigencias a contratistas y empleados, siguiendo procedimientos y normas establecidas antes de comenzar con los trabajos, la solicitudes son canalizadas por medio del líder</t>
  </si>
  <si>
    <t>Programar inducciones periódicas sobre manual del contratista, contactar persona de SST para visitar proyectos de infraestructura y realizar seguimiento y control</t>
  </si>
  <si>
    <t>Persona de infraestructura SST</t>
  </si>
  <si>
    <t>Esta persona ya fue aprobada por la dirección administrativa</t>
  </si>
  <si>
    <t>Se contrató a una persona espcialista en SST exclusiva para la Dir. Admin, la cual tiene un auxiliar, debido a esto se mejoró en los controles (cantidad, calidad y periodicidad). Esto impacta directamente la probabilidad del riesgo, pero no lo elimina.</t>
  </si>
  <si>
    <t>Quincenal, seguimiento a programaciones y tareas asignadas desde infraestructura a la persona de SST
Actualmente  se esta realizando un proceso de selección</t>
  </si>
  <si>
    <t>RFI-2</t>
  </si>
  <si>
    <t xml:space="preserve">Realizar  actividades a medias o no hacerlas por falta de capacitación, o no están dentro de sus funciones </t>
  </si>
  <si>
    <t xml:space="preserve">Falta de capacitación del personal en algunos temas competentes a sus funciones, solicitan actividades las cuales no están dentro de sus funciones </t>
  </si>
  <si>
    <t>Contratar con empresas los  trabajos que no estén dentro de sus funciones del personal del área de infraestructura y escalar solicitud a otras dependencias.</t>
  </si>
  <si>
    <t>Reforzar capacitación del personal, cuando el trabajo requerido no sea idóneo para el personal del área, contratar proveedor experto</t>
  </si>
  <si>
    <t>Coordinador de mantenimiento Infraestructura</t>
  </si>
  <si>
    <t>Jefatura de infraestructura</t>
  </si>
  <si>
    <t>Se ha venido haciendo unas retrolaimentaciones, ademas de estudiar las capacidades y competencias del personal, y en actividades muy especializadas, se estan haciendo contratos con empresas expertas</t>
  </si>
  <si>
    <t>Mensualmente dar seguimiento a programaciones asignadas a personal del área de infraestructura</t>
  </si>
  <si>
    <t>RFI-3</t>
  </si>
  <si>
    <t>Fallas o daños en maquinaria y equipos que están causando incidentes o accidentes a la comunidad universitaria</t>
  </si>
  <si>
    <t>Incumplimiento por proveedores en  intervenciones acordadas de mantenimientos preventivos o correctivos. También se presenta en trabajos mal ejecutados</t>
  </si>
  <si>
    <t>Realizar más seguimiento y control a proveedores de mantenimiento de ascensores, aires, plantas eléctricas y otros equipos.</t>
  </si>
  <si>
    <t xml:space="preserve">Seguimiento y control a proveedores, solicitud de informes periódicos, contratación con personal idóneo, experiencia y reconocimiento en el mercado. </t>
  </si>
  <si>
    <t>Coordinador de mantenimiento, técnicos de mantenimiento</t>
  </si>
  <si>
    <t>Se han estado realizando contratación de mantenimineto y administración de activos especiales, con empresas expertas en el tema</t>
  </si>
  <si>
    <t>De acuerdo a programaciones</t>
  </si>
  <si>
    <t>RFI-4</t>
  </si>
  <si>
    <t xml:space="preserve">Cambio de decisión, posterior al inicio de proyectos en ejecución </t>
  </si>
  <si>
    <t>Falta de gestión y comunicación para involucrar a las diferentes áreas de la universidad.</t>
  </si>
  <si>
    <t>Generar espacios de comunicación y divulgación, realizar un plan a futuro de crecimiento articulado con las demás áreas involucradas, el cual permita anticiparse a las necesidades de la universidad, facilitando la toma de decisiones.</t>
  </si>
  <si>
    <t xml:space="preserve">Involucrar todas las áreas de la organización, el compromiso desde la rectoría con el fin de diseñar e implementar  un plan de crecimiento articulando a todos los grupos de interés </t>
  </si>
  <si>
    <t>Ya se implemento comites de compras y de infraestructura, ademas se esta invitando a infraestructura a las Junats de las sedes, sin embargo hay que mejorar con el compromiso de todas las partes involucradas</t>
  </si>
  <si>
    <t>RFI-5</t>
  </si>
  <si>
    <t>RFI-6</t>
  </si>
  <si>
    <t>RFI-7</t>
  </si>
  <si>
    <t>RFI-8</t>
  </si>
  <si>
    <t>RFI-9</t>
  </si>
  <si>
    <t>RFI-10</t>
  </si>
  <si>
    <t>RFI-11</t>
  </si>
  <si>
    <t>RFI-12</t>
  </si>
  <si>
    <t>RIN-1</t>
  </si>
  <si>
    <t xml:space="preserve">La disminución de los recursos asignados al fondo de innovación </t>
  </si>
  <si>
    <t>Pérdida de credibilidad sobre los beneficios de la innovación por los organos de gobierno.                                                                                                                        Reasignación de recursos financieros para otros fines de la Universidad                    Disminución de las utilidades de la Universidad.</t>
  </si>
  <si>
    <t>Divulgación de los resultados de los proyectos de innovación a la comunidad Universitaria.                Jornadas de investigación e innovación.
Política institucional de investigación e innovación.</t>
  </si>
  <si>
    <t xml:space="preserve">
Generación de indicadores de gestión y productividad de la innovación
Implementación del ecosistema de innovación de la Universidad </t>
  </si>
  <si>
    <t>Dirección de Investigación e Innovación</t>
  </si>
  <si>
    <t>24</t>
  </si>
  <si>
    <t>RIN-2</t>
  </si>
  <si>
    <t xml:space="preserve">Pérdida de confianza entre los aliados internos y externos en los proyectos de innovación </t>
  </si>
  <si>
    <t>No hay eficacia de los procesos 
Falta de oportunidad en la respuesta a requirimientos 
Mala conducta científica</t>
  </si>
  <si>
    <t xml:space="preserve">Acuerdo de confidencialidad </t>
  </si>
  <si>
    <t>Acuerdos de gobernanza para los proyectos de innovación</t>
  </si>
  <si>
    <t>Se han propiciado espacios con diferetes áreas de apoyo para sensibilización y comprensión de innovación, empresarismo y transferencia tecnológica. Especialmente con Asuntos Globales en torno a al articulación en estos temas, la dirección administrativa, bienestar, entre otros</t>
  </si>
  <si>
    <t>RIN-3</t>
  </si>
  <si>
    <t xml:space="preserve">La existencia de conflicto de interés en los proyectos de innovación </t>
  </si>
  <si>
    <t xml:space="preserve">Interés individuales de partes, socios, actores y aliados que se encuentran en oposición con los intereses del proyecto, o que interfieren con los deberes que le competen a uno de los aliados, o lo llevan actuar en contravía del proyecto </t>
  </si>
  <si>
    <t>Cláusulas de no competencia en los proyectos, acuerdos de confidencialidad</t>
  </si>
  <si>
    <t>Acuerdos de gobernanza para los proyectos de innovación
Declaración de conflictos de interéses</t>
  </si>
  <si>
    <t xml:space="preserve">El riesgo frente a la financiación no esta presente, el modelo de la universidad no es fondo de capital semilla, si no de capital de riesgo o equity en el que la universidad tiene una participación en en la innovación, adicionalmente </t>
  </si>
  <si>
    <t>RIN-4</t>
  </si>
  <si>
    <t>Posible pérdida o fuga  de información confidencial de los proyectos de innovación debido a mal uso o mala intención de la información lo que genera pérdida reputacional de la universidad.</t>
  </si>
  <si>
    <t>Falta de procedimiento que establezcan las directrices para el almacenamiento, accesoy trasmisión de la información</t>
  </si>
  <si>
    <t>Contratos con acuerdos de confidencialidad, acuerdos de confidenciales extracontractuales, inducción del personal a los proyectos, asignación y obligatoriedad de uso de equipos institucionales para los proyectos, uso de correos institucionales</t>
  </si>
  <si>
    <t xml:space="preserve">Diseño de política de gobernanza de centros, unidades de negocios basadas en el conocimiento .                                                                                                                                             Monitorizar periodicamente los accesos y transacciones con la información de las bases de datos </t>
  </si>
  <si>
    <t>Dirección de investigación e innovación</t>
  </si>
  <si>
    <t>RIN-5</t>
  </si>
  <si>
    <t>Falta comunicación efectiva entre las diferentes dependencias internas.</t>
  </si>
  <si>
    <t xml:space="preserve">Reprocesos, duplicidad de trabajo, no tener claridad el rol del área de innovación, falta de procedimiento para la ruta de los proyectos </t>
  </si>
  <si>
    <t xml:space="preserve">Política de investigación e innovación </t>
  </si>
  <si>
    <t xml:space="preserve">Implementación del ecosistema de innovación de la Universidad, capcitación a los coordinadores de investigación e innovación </t>
  </si>
  <si>
    <t>Director de Investigación e Innovación</t>
  </si>
  <si>
    <t>21</t>
  </si>
  <si>
    <t xml:space="preserve">Se tienen definidas las funciones del personal de la dirección  en su que hacer , se implementaron las reuniones cada 15 días de la dirección en las que cada uno expone avances e informa al resto del equipo </t>
  </si>
  <si>
    <t>RIN-6</t>
  </si>
  <si>
    <t xml:space="preserve">Mala conducta científica </t>
  </si>
  <si>
    <t xml:space="preserve">Búsqueda de beneficio propio </t>
  </si>
  <si>
    <t xml:space="preserve">Uso de herramientas tecnológicas de control turnitin.                                                                         Curso de derechos de autor. </t>
  </si>
  <si>
    <t xml:space="preserve">Curso de integridad científica </t>
  </si>
  <si>
    <t xml:space="preserve">Se creo este riesgo </t>
  </si>
  <si>
    <t>RIN-7</t>
  </si>
  <si>
    <t>RIN-8</t>
  </si>
  <si>
    <t>RIN-9</t>
  </si>
  <si>
    <t>RIN-10</t>
  </si>
  <si>
    <t>RIN-11</t>
  </si>
  <si>
    <t>RIN-12</t>
  </si>
  <si>
    <t>RII-1</t>
  </si>
  <si>
    <t>Retraso del proyectos por falta de disponibilidad de equipos o infraestructura para el desarrollo de las actividades. Lo anterior causa pérdidas económicas e incumplimiento de indicadores de la gestión de investigación</t>
  </si>
  <si>
    <t>Daños en los equipos, cruce de programaciones con otros proyectos o actividades programadas</t>
  </si>
  <si>
    <t>Coordinación de investigación</t>
  </si>
  <si>
    <t>falta coordinar con activos fijos para tener este listado actualizado de forma permanente.</t>
  </si>
  <si>
    <t>Solicitar la información a infraestructura.</t>
  </si>
  <si>
    <t>RII-2</t>
  </si>
  <si>
    <t>Aplazamiento o cancelación del proyecto por poca disponibilidad de recurso humano o abandono de personal con conocimiento especifíco que se tiene presupuestado para el desarrollo de las actividades, causando pérdidas económicas e incumplimiento de indicadores de gestión.</t>
  </si>
  <si>
    <t>Renuncia de los investigadores, existencia de pocas personas con conocimientos especializados</t>
  </si>
  <si>
    <t>Se procura que los investigadores asignados a los proyectos tenga vinculación permanente con la universidad</t>
  </si>
  <si>
    <t>RII-3</t>
  </si>
  <si>
    <t>Exceso de tiempos asignados a los docentes investigadores para proyectos de investigación de acuerdo con sus planes de trabajo</t>
  </si>
  <si>
    <t>El investigador se asigna por tiempos que superan su plan de trabajo</t>
  </si>
  <si>
    <t>Verificación de planes de trabajo en las facultades</t>
  </si>
  <si>
    <t>Verificar los tiempos de dedicación a investigación con base en los planes de trabajo</t>
  </si>
  <si>
    <t>si. Cada facultad es responsable de hacer las validaciones respectivas</t>
  </si>
  <si>
    <t>RII-4</t>
  </si>
  <si>
    <t>Fuga o pérdida de información por la participación de personal interno en actividades de apoyo para la investigación</t>
  </si>
  <si>
    <t>Falta de procedimientos que establezcan las directrices para almacenamiento, acceso y transmisión de información</t>
  </si>
  <si>
    <t>Contratos con acuerdo de confidencialidad, acuerdos de confidencialidad extracontractuales, inducción del personal en los proyectos.
Uso de correo institucional</t>
  </si>
  <si>
    <t>Diseñar política de gobernanza de centros, grupos, proyectos
Monitorizar periódicamente los accesos y transacciones con la información de las bases datos</t>
  </si>
  <si>
    <t xml:space="preserve">Se incluyeron cláusulas de confidencialidad en los contratos de terceros participantes en proyectos.
Asignación y uso de equipos institucionales </t>
  </si>
  <si>
    <t>Coordinar procedimiento con el área de propiedad intelectual</t>
  </si>
  <si>
    <t>RII-5</t>
  </si>
  <si>
    <t xml:space="preserve"> Incumplimiento a los compromisos éticos en los proyectos de investigación, que puede acarrear sanciones</t>
  </si>
  <si>
    <t>Incumplimiento de las normas éticas por parte de los investigadores</t>
  </si>
  <si>
    <t>Seguimiento a los compromisos éticos de los proyectos aprobados</t>
  </si>
  <si>
    <t>Seguimiento a los proyectos a través de los comités de ética</t>
  </si>
  <si>
    <t xml:space="preserve">Comités de ética en investigación </t>
  </si>
  <si>
    <t>Si.    Se requiere personal para realizar seguimiento</t>
  </si>
  <si>
    <t>Este riesgo debe eliminarse de esta matriz, ya que el comité de ética ha definido una matriz propia</t>
  </si>
  <si>
    <t>RII-6</t>
  </si>
  <si>
    <t>Inadecuada ejecución técnica y financiera de los proyectos externos</t>
  </si>
  <si>
    <t>Ejecución de los presupuestos de manera diferente a lo establecido en el contrato por desconocimiento y falta de planificación</t>
  </si>
  <si>
    <t>Verificación por parte del investigador y ordenador de gasto</t>
  </si>
  <si>
    <t>RII-7</t>
  </si>
  <si>
    <t>Fuga o pérdida de información por la participación de personal externo en actividades de apoyo para la investigación</t>
  </si>
  <si>
    <t>Contratos con acuerdo de confidencialidad, acuerdos de confidencialidad extracontractuales, inducción del personal en los proyectos</t>
  </si>
  <si>
    <t>RII-8</t>
  </si>
  <si>
    <t>Mala conducta científica</t>
  </si>
  <si>
    <t>Búsqueda del beneficio propio</t>
  </si>
  <si>
    <t>Uso de herramientas tecnológicas (Turnitin)
Curso virtual de derechos de autor</t>
  </si>
  <si>
    <t>Curso de integridad científica</t>
  </si>
  <si>
    <t>RII-9</t>
  </si>
  <si>
    <t>Delegación indebida de funciones</t>
  </si>
  <si>
    <t>Auditorías en los procesos de investigación
Informes de avance de proyectos</t>
  </si>
  <si>
    <t>Diseñar política de gobernanza de centros, grupos, proyectos</t>
  </si>
  <si>
    <t>RII-10</t>
  </si>
  <si>
    <t>Disminución de los recursos de los fondos de la DII por atender incumplimientos de las contrapartidas</t>
  </si>
  <si>
    <t>Inadecuada valoración de los costos de contrapartida.
Falta de planeación</t>
  </si>
  <si>
    <t>Monitoreo presupuestal</t>
  </si>
  <si>
    <t>RII-11</t>
  </si>
  <si>
    <t>RII-12</t>
  </si>
  <si>
    <t>RAL-1</t>
  </si>
  <si>
    <t>Incumplimiento de alguna de las normatividades aplicables a los laboratorios o secciones de las mismas que se pueda materializar en cierres o multas</t>
  </si>
  <si>
    <t>Errores o no aplicación de actividades de auditoria
Desconocimiento de la aplicación de la normatividad.
Desactualización por cambio rápidos en las normas
Diferencias en la interpretación de las normatividades</t>
  </si>
  <si>
    <t xml:space="preserve">Auditoria internas periódicas
Actualización permanente en las normas
</t>
  </si>
  <si>
    <t xml:space="preserve">Auditoria periódicas
Actualización permanente en las normas
</t>
  </si>
  <si>
    <t>Areas de Calidad de la IPS CES Sabaneta y el ICMT</t>
  </si>
  <si>
    <t>No
Si</t>
  </si>
  <si>
    <t>Las auditorias y actualizaciones de la normatividad si bien no son permanentes sirve como semaforos para evidenciar posibles fallas y plantear actividades de tipo correctivo o de mejoramieto</t>
  </si>
  <si>
    <t>Normatividad aplicable exclusivamente al área de laboratorios</t>
  </si>
  <si>
    <t>RAL-2</t>
  </si>
  <si>
    <t>Indisponibilidad de algunas de las tecnologías críticas que tenemos involucradas en las actividades de docencia en pregrado y posgrado e investigación e innovación</t>
  </si>
  <si>
    <t>Daño voluntario o involuntario por parte del usuario
Indisponibilidad de la tecnología por uso de otra área
Falta de actividades de mantenimiento
Falla imprevista del equipo
Falla de la infraestructura (electricidad, aires, redes hidrosanitarias, redes de datos)</t>
  </si>
  <si>
    <t>Capacitación al usuario
Programación de actividades de mantenimiento
Análisis de requerimientos para solicitudes de equipos</t>
  </si>
  <si>
    <t>Solicitud permanente de personal para el desarrollo de las actividades de mantenimiento
Requerimientos a las áreas responsables de garantizar la estabilidad de los recursos (electricidad, aire, redes hidrosanitarias, redes de datos)</t>
  </si>
  <si>
    <t>Areas de Infraestructura y Tecnologías de la Informacion</t>
  </si>
  <si>
    <t>La programacion de actividades de mtto es para momentos en donde se presentan las fallas, no hay actividades que se programen de manera preventiva.</t>
  </si>
  <si>
    <t>Poco personal de mtto en el area de infraestructura para prevenir que los riesgos se materialicen</t>
  </si>
  <si>
    <t>RAL-3</t>
  </si>
  <si>
    <t>Indisponibilidad de algunas de las tecnologías críticas que tenemos involucradas en las actividades de extensión</t>
  </si>
  <si>
    <t>Capacitación al usuario
Programación de actividades de mantenimiento
Análisis de requerimientos para solicitudes de equipos
Contratos de mtto con proveedores</t>
  </si>
  <si>
    <t>Continuas auditorias internas y externas
Capacitación al usuario
Programación de actividades de mantenimiento</t>
  </si>
  <si>
    <t>Ingenieria y Mantenimiento</t>
  </si>
  <si>
    <t>Los controles establecidos para la mitigacion del riesgo han permite poder disminuir el impacto.
El seguiemiento a las actividades es continuo lo que garantizar tener el riesgo bajo control</t>
  </si>
  <si>
    <t>RAL-4</t>
  </si>
  <si>
    <t>Daño de uno de los simuladores de alta fidelidad o de otro equipo de alto costo</t>
  </si>
  <si>
    <t>Daño voluntario o involuntario por parte del usuario
Falta de actividades de mantenimiento
Falla imprevista del equipo</t>
  </si>
  <si>
    <t>Capacitación al usuario
Programación de actividades de mantenimiento</t>
  </si>
  <si>
    <t>Mayor programación de actividades de mantenimiento
Actividades de sensibilidad del cuido de los equipos
Solicitud permanente de personal para el desarrollo de las actividades de mantenimiento</t>
  </si>
  <si>
    <t>Area de Laboratorios
Area de Infraestructura
Area de Tecnologias de la Informacion</t>
  </si>
  <si>
    <t>Falta mayor programacion de actividades de mtto preventvo
Falta de personal para la programacion de actividades de mtto preventivo</t>
  </si>
  <si>
    <t>RAL-5</t>
  </si>
  <si>
    <t>Restricción o imposibilidad de acceso a la programación académica almacenada en los calendarios de los laboratorios</t>
  </si>
  <si>
    <t>Falla en los sistemas de información que soportan la programación académica</t>
  </si>
  <si>
    <t>Búsqueda de otra herramienta confiable
apoyo de TI con backup de los calendarios</t>
  </si>
  <si>
    <t>Area de Laboratorios
Area de Tecnologias de la Informacion</t>
  </si>
  <si>
    <t>Se tiene total desconocimiento de los controles que se tengan implementados por el Area de Tecnologias de la Informacion</t>
  </si>
  <si>
    <t>Se requiere mayor disposicion del area de Tecnologias de la Informacion para encontrar una herramienta en donde se puedan programar estas actividades</t>
  </si>
  <si>
    <t>RAL-6</t>
  </si>
  <si>
    <t>Falta de planeación en la compra de recursos
Solicitudes a destiempo que no permiten la correcta programación de las compras
Falta de proveedores que suministren los recursos
Incumplimiento por parte de proveedores</t>
  </si>
  <si>
    <t>Solicitud con antelación en formatos estandarizados de los recursos para las actividades practicas
Inventario periódico de los recursos
Reuniones semanales en las que se revisa la programación académica de la semana siguiente para evidenciar falta de recursos
Dialogo permanente con los usuarios de los laboratorios</t>
  </si>
  <si>
    <t>Mayor rigurosidad en la solicitud de formatos de reservas con todos los recursos para las actividades practicas
Continuar con la revisión semanal de la programación académica
Continuar con las actividades periodicas de inventario de insumos</t>
  </si>
  <si>
    <t>Area de Laboratorios</t>
  </si>
  <si>
    <t>RAL-7</t>
  </si>
  <si>
    <t>Indisponibilidad del recurso humano involucrado en las actividades operativas de montaje de practicas de laboratorio</t>
  </si>
  <si>
    <t>Enfermedad general (incapacidades)
Programaciones que desbordan el personal asignado a las tareas</t>
  </si>
  <si>
    <t>Reuniones semanales en las que se revisa la programación académica de la semana siguiente para evidenciar falta de recursos
Revisión semanal de la programación académica</t>
  </si>
  <si>
    <t>Mayor rigurosidad en la revisión semanal de la programación académica</t>
  </si>
  <si>
    <t>RAL-8</t>
  </si>
  <si>
    <t>Falta de personal propio para actividades de mantenimiento de los equipos que permite realizar actividades con celeridad</t>
  </si>
  <si>
    <t>La persona asignada a estas tareas no es del área, se requiere programación de terceros para realizar las actividades</t>
  </si>
  <si>
    <t>Funciona a demanda, cuando se dañan los equipos se hace solicitud de reparación</t>
  </si>
  <si>
    <t>Solicitud permanente de personal para el desarrollo de estas actividades</t>
  </si>
  <si>
    <t>Area de Infraestructura</t>
  </si>
  <si>
    <t>53</t>
  </si>
  <si>
    <t>La programacion de actividades de mtto es deficil teniendo en cuenta que no esta disponible 100% del tiempo para las actividades del area de laboratorios, se comparte con el area de Infraestructura</t>
  </si>
  <si>
    <t>RAL-9</t>
  </si>
  <si>
    <t>Lesiones de los auxiliares de laboratorio durante las actividades practicas (biológicos, incendios, intoxicación, derrames, explosiones)</t>
  </si>
  <si>
    <t>Incumplimiento de las normas de bioseguridad y descarte de material</t>
  </si>
  <si>
    <t>Inducciones a personal nuevo (docentes, estudiantes, investigadores)
Capacitaciones
Normas bioseguridad
Reporte de incidentes a las áreas responsables</t>
  </si>
  <si>
    <t>Curso de bioseguridad</t>
  </si>
  <si>
    <t>Seguridad y Salud en el Trabajo
Area de Laboratorio</t>
  </si>
  <si>
    <t>RAL-10</t>
  </si>
  <si>
    <t>Personas malintencionadas
Descuido por parte de estudiantes, docentes y personal propio de los laboratorios</t>
  </si>
  <si>
    <t>Puertas con chapa de seguridad
Inventario periódico de las áreas de laboratorio</t>
  </si>
  <si>
    <t>Instalación de cantoneras eléctricas en las puertas de todos los laboratorio, solo se podrá ingresar con el carné</t>
  </si>
  <si>
    <t>Area de Tecnologias de la Informacion</t>
  </si>
  <si>
    <t>La universidad cada vez esta mas expuesta y con mas frecuencia a actos mal intencionados de tercero</t>
  </si>
  <si>
    <t>Se debe implementar de forma rapida la puesta en funcionamiento de los controles de acceso a la Universidad y especificamenete a los laboratorios</t>
  </si>
  <si>
    <t>RAL-11</t>
  </si>
  <si>
    <t>RAL-12</t>
  </si>
  <si>
    <t>RRM-1</t>
  </si>
  <si>
    <t>Disminución de los recursos asignados al área que impediría la completa ejecución de las actividades de promoción.</t>
  </si>
  <si>
    <t>Desconocimiento de la gestión del área en la institución
-Disminución de ingresos de la universidad</t>
  </si>
  <si>
    <t>Presentación semestral de informes de gestión ante la rectoría</t>
  </si>
  <si>
    <t>Generar indicadores de gestión que permitan evidenciar los resultados del impacto de las actividades ( depende del logro de la trazabilidad de los datos)</t>
  </si>
  <si>
    <t>Jefe Mercadeo</t>
  </si>
  <si>
    <t>Se evidencia un entorno adverso, donde la competencia nos indica que los recursos deben ser mayores para lograr mayor actividades de impacto. Es urgente asignar recursos para concer las tendecias del mercado.</t>
  </si>
  <si>
    <t>RRM-2</t>
  </si>
  <si>
    <t>Atraso en las plataformas tecnológicas, que impidan darle trazabilidad a los datos</t>
  </si>
  <si>
    <t>Falta de conocimiento y visión para avanzar en la consecución de recursos tecnológicos
Falta de recursos financieros</t>
  </si>
  <si>
    <t>Frecuentes retroalimentaciones a las áreas responsables del proceso.</t>
  </si>
  <si>
    <t>Contacto permanente con el área que maneja la tecnología, para insistir en la urgencia de la mantener plataformas actualizadas.</t>
  </si>
  <si>
    <t>Con T.I.  Se realiza acompañamiento permanente y revisión de nueva tecnología para analizar la futura implementación de la misma.</t>
  </si>
  <si>
    <t>RRM-3</t>
  </si>
  <si>
    <t>Plataformas y procesos que dificulten la captación de aspirantes, por la complejidad en su diligenciamiento.</t>
  </si>
  <si>
    <t>La universidad debe mejorar el proceso de información sobre sus plataformas de inscripción para facilitar el proceso de admisión.
-Inestabilidad en las plataformas digitales.</t>
  </si>
  <si>
    <t>Instructivos que informen adecuadamente el proceso de inscripción.</t>
  </si>
  <si>
    <t>Gracias al contact center,a la nueva página web y a la implementación de la preinscripción se ha logrado minimizar el impacto de este riesgo facilitando el proceso de admisión.</t>
  </si>
  <si>
    <t>Revisar elemento - complejidad del diligenciamiento- Incumplimiento por procedimiento - Implementar automatización de los prospectos.</t>
  </si>
  <si>
    <t>RRM-4</t>
  </si>
  <si>
    <t>No contar con el material necesario para la ejecución de actividad por Incumplimiento de los proveedores en actividades propias del área que benefician a la universidad, impidiendo la ejecución de los programas de promoción planeados.</t>
  </si>
  <si>
    <t xml:space="preserve">Falta de un área de compras que este coordinando y haciendo seguimiento a los pedidos
</t>
  </si>
  <si>
    <t>Investigación previa de los proveedores seleccionados.
Solicitud de referencias de los contratados.</t>
  </si>
  <si>
    <t>Hay una planeación estricta con las solicitudes de materiales y una selección de proveedores que garantizan la entrega oportuna de dichos materiales.</t>
  </si>
  <si>
    <t>RRM-5</t>
  </si>
  <si>
    <t>Resultados no esperados por lanzamiento de programas sin estudios previos de mercado, lo que no aseguraría llegar al público objetivo con  mayor certeza y éxito.</t>
  </si>
  <si>
    <t xml:space="preserve">Incumplimiento de procesos idóneos para sacar productos exitosos
-Falta de recursos
- Falta de análisis de mercado </t>
  </si>
  <si>
    <t>Se Propuso la creación de la unidad de inteligencia de mercados en el marco del plan de desarrollo de la universidad.</t>
  </si>
  <si>
    <t>Poner en marcha la unidad de inteligencia de mercados</t>
  </si>
  <si>
    <t>Sensibilizar a las areas involucradas en la creacion de nuevos programas, sobre la importancia de realizar investigaciones de mercado previas, que garanticen en un buen numero de aspirantes y matriculados en los nuevos programas.</t>
  </si>
  <si>
    <t>De acuerdo con el nuevo plan de desarrollo 2020-2025.</t>
  </si>
  <si>
    <t>RRM-6</t>
  </si>
  <si>
    <t>Disminución en el número de aspirantes que se evidencia a través de que se invierte la pirámide poblacional hacia el 2020, habrá menos estudiantes de los estratos 5 y 6 para impactar con los programas de la universidad.</t>
  </si>
  <si>
    <t>Discusión en el número de hijos de las familias del estrato al que normalmente se ha dirigido la universidad.(Riesgo emergente)</t>
  </si>
  <si>
    <t>Manifestar a las áreas encargadas  la urgencia de becas y planes de financiación de las matrículas.</t>
  </si>
  <si>
    <t>Plan de financiación propio</t>
  </si>
  <si>
    <t>Se han impementado programas de financiación y becas.</t>
  </si>
  <si>
    <t>La Universidad ha trabajado mucho en financiación en el área de pregrados, se sugiere trabajar los programas de posgrados.</t>
  </si>
  <si>
    <t>RRM-7</t>
  </si>
  <si>
    <t>Entrada de universidades extranjeras con propuestas muy competitivas, lo que disminuiría el número de aspirantes en los programas de la universidad.</t>
  </si>
  <si>
    <t>Discusión en las barreras de entrada en las instituciones de educación extranjeras
-Universidades con conocimiento de mercado colombiano, ofreciendo tarifas mas económicas y facilitando la homologación de títulos.</t>
  </si>
  <si>
    <t>Informar sobre la calidad de los programas de la universidad a través de los medios utilizadas por la misma.</t>
  </si>
  <si>
    <t xml:space="preserve">Realizar un estudio Bench marking para comprobar la hipótesis </t>
  </si>
  <si>
    <t>Destacar permanentemente en los procesos de promoción, la calidad de la universidad y la importancia de aplicar los conocimientos en su país de origen y lograr mas convenios para doble titulación de los programas con otros paises.</t>
  </si>
  <si>
    <t>Revisar elemento de riesgo por competencia. Para competir con universidades del extranjero el CES debe fortalecer la oferta de programas virtuales.</t>
  </si>
  <si>
    <t>RRM-8</t>
  </si>
  <si>
    <t>Baja oferta de programas virtuales Vs presenciales.</t>
  </si>
  <si>
    <t>Facilita la formación en periodos de tiempo elegidos por el aspirante.
-Ofrecen tarifas competitivas
-Abarca un mercado mas amplio</t>
  </si>
  <si>
    <t>Apoyar los proyectos e iniciativas que surjan en la universidad tendientes a la estructuración de programas virtuales.</t>
  </si>
  <si>
    <t xml:space="preserve">Investigación de mercado </t>
  </si>
  <si>
    <t>Insistir sobre la creación de programas virtuales que den mayor visibilidad y permanencia en el mercado educativo.</t>
  </si>
  <si>
    <t>RRM-9</t>
  </si>
  <si>
    <t>Falta de adecuación de los programas académicos para aceptar la formación a través del ciclos propedéuticos.</t>
  </si>
  <si>
    <t>Porque facilita la formación de acuerdo a un presupuesto.
-Permite combina el trabajo con la educación
-Abarca un mercado nuevo para las instituciones</t>
  </si>
  <si>
    <t>Proponiendo a la universidad que se incorpore en este modelo académico.</t>
  </si>
  <si>
    <t>Facilitar la homologación de programas tecnicos y tecnologicos para finalizar las carreras profesionales.</t>
  </si>
  <si>
    <t>RRM-10</t>
  </si>
  <si>
    <t>RRM-11</t>
  </si>
  <si>
    <t>RRM-12</t>
  </si>
  <si>
    <t>RRG-1</t>
  </si>
  <si>
    <t>Debido a una mala comunicación y planeación de las partes, pueden incumplirse las condiciones pactadas en los diferentes acuerdos, contratos y proyectos; lo que provocaría una mala reputación de la universidad CES.</t>
  </si>
  <si>
    <t>Las facultades o dependencias de la Universidad no cumplen con lo acordado por falta de planeación 
Las facultades o dependencias de la Universidad no cumplen con lo acordado por falta de personal encargado de su ejecución.</t>
  </si>
  <si>
    <t>Estudio de viabilidad a cada convenio en el cual se establecen las metas a corto, mediano y largo plazo y la definición de un responsable ya que de esta manera se contribuye con la planeación
Incorporación de nuevas personas al equipo para que realicen el seguimiento de los convenios.</t>
  </si>
  <si>
    <t>Hacer análisis previo de posible firma o no de acuerdos.
Hacer seguimiento de lo acordado
Reforzar el equipo de seguimiento a convenios.</t>
  </si>
  <si>
    <t>Coordinación Cooperación
Jefatura de Asuntos Globales</t>
  </si>
  <si>
    <t>NO</t>
  </si>
  <si>
    <t>Se han venido realizando estudios de viabilidad para cada convenio, sin estos no se procede a firma de los mismos y dentro de estos se establecen los responsables y los interéses de cada decano o jefe de la respectiva dependencia promotora de la cooperación. Se incorporó una nueva persona para el seguimiento y control de los convenios y la cooperación.</t>
  </si>
  <si>
    <t>Se hacen reuniones de seguimiento con cada facultad para evitar estos riesgos.</t>
  </si>
  <si>
    <t>RRG-2</t>
  </si>
  <si>
    <t>Que el dinero recibido para proyectos de cooperación no sea el presupuestado lo cual puede pasar por cambios en las variables macroeconómicas lo que generaría no percibir los recursos necesarios para la ejecución.</t>
  </si>
  <si>
    <t>Al momento de la Planeación no se tomaron en cuenta las posibles variables macroeconómicas (la reserva).
La unidad que elabora el proyecto no solicitó asesoría de la oficina de asuntos globales ni del área financiera.</t>
  </si>
  <si>
    <t>El procedimiento establece que se solicite la asesoría de la Coordinación de Cooperación Internacional y del  área financiera.
El área financiera considera en sus cálculos las posibles variables macroeconómicas.</t>
  </si>
  <si>
    <t xml:space="preserve">Promover que todos los responsables de proyecto pidan la revisión del área financiera y de la Coordinación de Cooperación Internacional de asuntos globales.
</t>
  </si>
  <si>
    <t xml:space="preserve">Coordinador de Cooperación Internacional
</t>
  </si>
  <si>
    <t>Se estableció proceso de cooperación difundiendo el mismo a las diferentes facultades y dependencias</t>
  </si>
  <si>
    <t>Cada proyecto se recomienda se solicita que lleve a cabo el proceso respectivo por medio de cooperación</t>
  </si>
  <si>
    <t>RRG-3</t>
  </si>
  <si>
    <t>Por errores en los procesos de migración Colombia puede ocurrir la no adjudicación del visado o permiso migratorio correcto a los visitantes extranjeros, lo que provocaría sanciones económicas o que no se realice la actividad académica planificada.</t>
  </si>
  <si>
    <t>Los visitantes no muestran la documentación respectiva al momento de ingresar al país o en la embajada respectiva.                    Los funcionarios de Migración no realizan el procedimiento adecuado</t>
  </si>
  <si>
    <t>Se envía documentación completa explicita sobre el proceso a seguir para el ingreso a Colombia</t>
  </si>
  <si>
    <t>Notificación por parte de la Universidad sobre posibles sanciones y efectos que pueden suceder por la falta de no compartir la documentación. Sacar guía tutorial con fotografías.</t>
  </si>
  <si>
    <t>Coordinador de movilidad académica</t>
  </si>
  <si>
    <t>Se ha estado enviando la información y se comparte guía tutorial con imágenes sobre ejemplo de visados y permisos</t>
  </si>
  <si>
    <t>Se esta compartiendo la información a las facultades cada 15 días recordando los procesos respectivos.</t>
  </si>
  <si>
    <t>RRG-4</t>
  </si>
  <si>
    <t>Debido a actos malintencionados de terceros en Colombia que afectan la seguridad de los visitantes extranjeros, el interés de las instituciones de participar en convenios de movilidad se minimizaría, lo cual afectaría la reputación de la Universidad.</t>
  </si>
  <si>
    <t>Los visitantes no tienen cuidado suficiente en su diario vivir en Colombia</t>
  </si>
  <si>
    <t>Se hace una inducción sobre la ciudad y se brinda advertencia de temas de seguridad</t>
  </si>
  <si>
    <t>Guía tutorial sobre cuidado en Colombia</t>
  </si>
  <si>
    <t>Se brinda a cada estudiante y visitante una información sobre cuidados para tener en la ciudad</t>
  </si>
  <si>
    <t>Se esta elaborando infográfico de manual de cuidado con apoyo de CESVirtual</t>
  </si>
  <si>
    <t>RRG-5</t>
  </si>
  <si>
    <t>Por la falta de notificación a la Oficina de Asuntos Globales sobre los próximos visitantes extranjeros a la Universidad puede ocurrir la no adjudicación del sello correcto a los visitantes extranjeros por parte de Migración Colombia, lo que provocaría sanciones económicas o que no se realice la actividad académica planificada.</t>
  </si>
  <si>
    <t>Las facultades o dependencias no tienen el debido cuidado de notificar a tiempo a la Oficina de Asuntos Globales sobre los visitantes extranjeros que estarán visitando la Universidad</t>
  </si>
  <si>
    <t>Proceso de movilidad académica socializado a cada facultad y dependencia</t>
  </si>
  <si>
    <t>Firma de cada decano o jefe de cada dependencia haciéndose responsable de las posibles sanciones que puedan ocurrir</t>
  </si>
  <si>
    <t>Por parte de la Coordinación de intercambio se envia notificación a cada facultad y dependencia informando sobre las consecuencias de no notificar a tiempo e indicando que en caso de no seguir el proceso respectivo serán estas las responsables de las posibles sanciones</t>
  </si>
  <si>
    <t>Por lo general se reciben todas las notificaciones y se recuerda este proceso contantemente</t>
  </si>
  <si>
    <t>RRG-6</t>
  </si>
  <si>
    <t>La universidad puede verse relacionada con personas / instituciones involucradas en lavado de activos, por dejar de hacerse la debida revisión de las instituciones y sus respectivos representantes legales, lo cual afectaría la reputación y ocasionaría sanciones</t>
  </si>
  <si>
    <t>Las facultades no notifican a la Oficina de Asuntos Globales sobre las instituciones con las cuales se relacionan</t>
  </si>
  <si>
    <t>Notificación de cada facultad a la Oficina de Asuntos Globales sobre cada institución con la cual desee generar un relacionamiento y compartir formato de registros de avances en cooperación con instituciones terceras</t>
  </si>
  <si>
    <t xml:space="preserve">Completar por parte de cada facultad formato de instituciones externas con las cuales desee generar un relacionamiento </t>
  </si>
  <si>
    <t>Coordinación de convenios interinstitucionales</t>
  </si>
  <si>
    <t>Por parte de la Oficina de Asuntos Globales se realizan encuentros cada mes con cada facultad para hacer seguimiento a cada relación con instituciones externas. Y se completa estudio de vaibilidad y de sarlaft</t>
  </si>
  <si>
    <t>Se hacen estudios de vaibilidad y estudios de sarlaft</t>
  </si>
  <si>
    <t>RRG-7</t>
  </si>
  <si>
    <t>No poder hacer seguimiento al cumplimiento de los convenios/contratos, debido a la falta de reporte y coordinación con las facultades y dependencias ejecutoras, lo que ocasiona desarticulación, reprocesos, retrasos y afectación reputacional.</t>
  </si>
  <si>
    <t>Las facultades no notifican a la Oficina de Asuntos Globales y a las demás áreas de apoyo sobre los avances con las instituciones con las cuales se relacionan</t>
  </si>
  <si>
    <t>Completar formato de la Oficina de Asuntos Globales de avances históricos con cada institución</t>
  </si>
  <si>
    <t>Completar los formatos de seguimiento de avances de cooperación establecidos por la Oficina de Asuntos Globales</t>
  </si>
  <si>
    <t>Coordinación de Convenios Interinstitucionales</t>
  </si>
  <si>
    <t>Se concretan reuniones con cada facultad una vez al mes y se hace seguimiento de formato de avances con cada institución.</t>
  </si>
  <si>
    <t>Se esta actualizando toda la información en un nuevo aplicativo denominado INCLUCES</t>
  </si>
  <si>
    <t>RRG-8</t>
  </si>
  <si>
    <t>Debido a la falta de mecanismos para la consecución de información técnica por parte de las facultades, la oficina no tiene información sobre el porcentaje de ejecución de las metas u objetivos de cada instrumento, lo cual imposibilita la tarea de analizar la pertinencia de renovación o profundización de las relaciones con otras instituciones en el ámbito nacional e internacional.</t>
  </si>
  <si>
    <t>No se cuenta con una herramienta definida para indicadores de cumplimiento</t>
  </si>
  <si>
    <t>Estructurar herramienta de indicadores de cumplimiento y socialización con facultades para su respectiva aplicación</t>
  </si>
  <si>
    <t>Creación de herramienta de seguimiento estadístico y socialización con facultades</t>
  </si>
  <si>
    <t>Se realiza estudio de vaibilidad con metas a corto, mediano y largo plazo para hacer seguimiento y se elaboró instrumento INCLUCES para el respectivo seguimiento.</t>
  </si>
  <si>
    <t>Se esta actualizando en un formato con cada institución por medio de INCLUCES y se estaá realizando una articulación con las otras áreas de apoyo.</t>
  </si>
  <si>
    <t>RRG-9</t>
  </si>
  <si>
    <t>Personas que ingresan a la universidad en el marco de convenios de movilidad podrían cometer actos ilícitos en la Universidad CES, debido a la falta de mecanismos de evaluación de posibles actos ilícitos, lo cual afectaría la imagen del ces</t>
  </si>
  <si>
    <t>Falta de estudios previos de antecedentes penales de los visitantes</t>
  </si>
  <si>
    <t>Documentación de recomendación de la institución de origen</t>
  </si>
  <si>
    <t>Confirmación de los antecedentes por parte de la Oficina de Asuntos Globales</t>
  </si>
  <si>
    <t>Coordinación de movilidad académica</t>
  </si>
  <si>
    <t>Se solicita cartas de recomendación de cada visitante antes de ser aceptado</t>
  </si>
  <si>
    <t xml:space="preserve">Se verifican antecedentes </t>
  </si>
  <si>
    <t>RRG-10</t>
  </si>
  <si>
    <t>Debido a la falta de mecanismos de identificación de posibles actos ilícitos realizados por personas del CES que realizarán una movilidad saliente a otra institución podrían producirse actos ilícitos en el exterior por parte de esta personas en dichas instituciones, dañando en tal sentido el relacionamiento entre ambas instituciones</t>
  </si>
  <si>
    <t>Falta de estudios previos de antecedentes penales del personal del CES.
Fallas en la entrevista o proceso de selección</t>
  </si>
  <si>
    <t>Documentación de recomendación de la facultad o dependencia del CES</t>
  </si>
  <si>
    <t>Confirmación de los antecedentes por parte de la facultad o dependencia del CES</t>
  </si>
  <si>
    <t>Se solicita recomendación a cada facultad de los estudiantes que saldrán a realizar intercambios</t>
  </si>
  <si>
    <t>Se solicita a cada facultad y dependencia la recomendación respectiva de cada persona que saldrá  realizar movilidad</t>
  </si>
  <si>
    <t>RRG-11</t>
  </si>
  <si>
    <t>Debido a restricciones de presupuesto para contratar expertos desarrolladores de cursos virtuales, se designa personal interno para este fin, lo cual conlleva a avanzar lentamente en nuevos desarrollos por ser el mismo personal que trabaja para toda la universidad, dandole ventaja a la competencia</t>
  </si>
  <si>
    <t>Falta de apoyo presupuestal para el Centro de Idiomas                 Apoyo y disponibilidad límitada por parte de otras áreas de apoyo  para estas actividades</t>
  </si>
  <si>
    <t xml:space="preserve">Se negociaron cronogramas de trabajo entre el Centro de Idiomas y CES Virtual. Se realizó presupuesto para compra de licencias den 2020. </t>
  </si>
  <si>
    <t>Se realizó selección de proveedores para inglés, seleccionando a National geographic, y se desarrollo proyecto para comenzar clases en enero 2020. en cuanto a otros idiomas se trabaja con ces virtual para posible lanzamiento en julio 2020.</t>
  </si>
  <si>
    <t>Coordinación de Centro de Idiomas</t>
  </si>
  <si>
    <t>proyectos en ejecución</t>
  </si>
  <si>
    <t>RRG-12</t>
  </si>
  <si>
    <t>Debido a que no hay un lineamiento claro de parte de las directivas sobre el centro de idiomas, se estipulan metas de crecimiento, sin planear adecuamente la infraestructura necesaria y la inversión en mercadeo para cumplir con las metas, lo cual conlleva a poner en riesgo las mismas o rebajar la calidad del servicio</t>
  </si>
  <si>
    <t>Falta de un líneamiento institucional frente al futuro y finalidad del centro de idiomas. No participación en el Consejo Académico a pesar de tener mas del 20% de estudiantes de la Universidad. No tener en cuenta el Centro de Idiomas dentro del Plan de Desarrollo.</t>
  </si>
  <si>
    <t>Se realizan solicitudes formales y quejas para buscar el mejoramiento de situaciones diversas ante las directivas respectivas. Se crea el Comité de Idiomas.</t>
  </si>
  <si>
    <t>Se logra la asignación de 8 salones nuevos en el Bloque B. Se comienza a trabajar en los cursos virtuales para sopesar la falta de infraestructura física. Aún no se cuenta con aprobación para participar en algún comité institucional.</t>
  </si>
  <si>
    <t>RRG-13</t>
  </si>
  <si>
    <t>Debido al crecimiento de la planta docente, se vuelve más dificil el control de todos los movimientos de cada uno, lo cual hace que si alguien procede en contra de reglamentos institucionales, provoca fallas en la calidad del servicio, de los cursos o incluso puede generar demandas de los estudiantes</t>
  </si>
  <si>
    <t>Falta de cumplimiento de reglamento por parte de algunos docentes</t>
  </si>
  <si>
    <t>Se desarrollo nuevo control de observación docente durante todas las semanas. Las evaluaciones de estudiantes se realizan cada bimestre. Se da por terminado el contrato a quien no cumpla con el reglamento</t>
  </si>
  <si>
    <t xml:space="preserve">Se implementará un cargo de gestor académico de manera que pueda garantizar concentrarse solo en temas de esta indole, y separarlo de temas administativos para un control más efectivo. </t>
  </si>
  <si>
    <t>RRG-14</t>
  </si>
  <si>
    <t xml:space="preserve">Debido a fraudes en pruebas de certificación de examenes de idiomas que no administra directamente el centro de idiomas, se puede incurrir en problemas con estudiantes que pueden derivar en demandas para la Universidad </t>
  </si>
  <si>
    <t>Actos de indebidos desarrollados por estudiantes</t>
  </si>
  <si>
    <t>Verificación d ecada examén presentado con los entes administradores del examèn y reporte sistematizado de manejo exclusivo del Centro de Idiomas</t>
  </si>
  <si>
    <t>Verificación de cada examén presentado con los entes administradores del examèn y reporte sistematizado de manejo exclusivo del Centro de Idiomas</t>
  </si>
  <si>
    <t>Se cuenta con la asesoría de la Oficina jurídica</t>
  </si>
  <si>
    <t>RRG-15</t>
  </si>
  <si>
    <t>Debido a una perdida del estatus de acreditación institucional para la universidad, el centro de idiomas se vería expuesto a la pérdida del estatus autónomo ante la Secretaría de Educación, conllevando a tener que solicitar  insertarse como institución para el trabajo y desarrollo humano</t>
  </si>
  <si>
    <t>Perdida de reacreditación institucional</t>
  </si>
  <si>
    <t>Apoyo en el proceso de reacreditación</t>
  </si>
  <si>
    <t>Se recibió informe excelente de la posible reacreditación</t>
  </si>
  <si>
    <t>RRG-16</t>
  </si>
  <si>
    <t>RSJ-1</t>
  </si>
  <si>
    <t xml:space="preserve">Ausencia de revisión jurídica en relacionamientos contractuales, por omisión de este requisito por parte de las  áreas gestoras. </t>
  </si>
  <si>
    <t>Omisión de la revisión jurídica por desconocimiento de las áreas gestoras.</t>
  </si>
  <si>
    <t xml:space="preserve">Verificación del visto bueno en los contratos o convenios que pretende suscribir el Rector, bien sea en el documento físico o correo. </t>
  </si>
  <si>
    <t xml:space="preserve">Compromiso de los gestores y de las unidades asistenciales en la revisión jurídica, previa a la firma de los contratos por el Rector. Reporte por correo electrónico a los responsables de las omisiones y a sus directivos, advirtiendo los riesgos que pueden generarse. </t>
  </si>
  <si>
    <t>Asesoría jurídica</t>
  </si>
  <si>
    <t>Si, de los gestores de los contratos y asistente de Rectoría</t>
  </si>
  <si>
    <t xml:space="preserve">Existe mayor compromiso por parte de los gestores y del personal asistencial en la validación de la exitencia de la revisón jurídica previo a la firma del documento, lo que disminuye el riesgo. </t>
  </si>
  <si>
    <t>Se evidencia los contratos o convenios sin revisión jurídica, una vez se reciben para la gestión documental y archivo.</t>
  </si>
  <si>
    <t>RSJ-2</t>
  </si>
  <si>
    <t>Diferencia entre la realidad de la negociación y el contrato suscrito, por falta de revisión detallada del acuerdo y la correspondencia con el documento firmado.</t>
  </si>
  <si>
    <t>Desconocimiento del negocio y lo plasmado en el contrato por los gestores del mismo.</t>
  </si>
  <si>
    <t xml:space="preserve">No hay controles expresos. Solicitud formal de aclaraciones o explicaciones por parte de los gestores, en los que se vea claro el objeto del negocio. </t>
  </si>
  <si>
    <t xml:space="preserve">Comunicación permanente con las áreas gestoras al momento de la revisión de los contratos, buscando que se entienda la correspondencia entre lo acordado y texto del contrato, </t>
  </si>
  <si>
    <t>Áreas gestoras contratos y convenios</t>
  </si>
  <si>
    <t>Se continua con la validación de la correspondencia entre lo escrito y lo negociado por los gestores logrando que el riesgo casi desaparezca</t>
  </si>
  <si>
    <t xml:space="preserve">Se efectua la validación en las revisiones previas,  por correo electrónico. </t>
  </si>
  <si>
    <t>RSJ-3</t>
  </si>
  <si>
    <t>Suscripción de contratos o convenios posteriores a la ejecución o concomitante con el desarrollo de la actividad, por falta de previsión o planeación de las actividades.</t>
  </si>
  <si>
    <t xml:space="preserve">Necesidad de inmediatez en los resultados y falta de planeación de las actividades de los gestores de los contratos. </t>
  </si>
  <si>
    <t>No hay controles, porque la exigencias son a necesidad, por el día a día de los gestores.</t>
  </si>
  <si>
    <t xml:space="preserve">Establecer y divulgar el procedimiento en la contratación. Solicitar el cumplimiento de los controles y correctivos para la aplicación debida de los procedimientos. </t>
  </si>
  <si>
    <t xml:space="preserve">Los controles han continaudo; sin embargo, a veces se firman los documentos luego de la realización del evento, lo que solo formaliza uan situación pasada. </t>
  </si>
  <si>
    <t>RSJ-4</t>
  </si>
  <si>
    <t>Seguimiento al cumplimiento de obligaciones y/o requisitos contractuales, por falta de adherencia a lo plasmado en el contrato.</t>
  </si>
  <si>
    <t>Por descuido o saturación en las actividades de los gestores, que desconozcan las obligaciones o requisitos contractuales.</t>
  </si>
  <si>
    <t xml:space="preserve">Se recuerda a los gestores el cumplimiento de la expedición de pólizas, y algunas veces cuando finalizaría el convenio; sin embargo, es insuficiente.  </t>
  </si>
  <si>
    <t xml:space="preserve">Solicitar el cumplimiento de los controles y correctivos para la aplicación de las obligaciones. </t>
  </si>
  <si>
    <t xml:space="preserve">Se recuerda a los gestores el cumplimiento de obligaciones especiales, no solo a través del correo electrónico sino en formato  de remisión entregado con el convenio o contrato firmado por el Rector. </t>
  </si>
  <si>
    <t>RSJ-5</t>
  </si>
  <si>
    <t>Pérdida de documentos contractuales, por la falta de devolución de los contratos y convenios firmados, lo que genera debilidad en la centralización documental de la memoria contractual institucional.</t>
  </si>
  <si>
    <t xml:space="preserve">Por descuido o saturación de las actividades de los gestores o dejar de lado la importancia de la memoria contractual institucional. </t>
  </si>
  <si>
    <t xml:space="preserve">Entrega de los contratos y convenios con la advertencia de devolución del documento dentro de los 8 días siguientes a la firma. Solicitud de convenios y contratos a las áreas gestoras, sin resultado satisfactorio. </t>
  </si>
  <si>
    <t xml:space="preserve">Establecer y divulgar el procedimiento en la contratación. Revisión y consulta dentro del mes siguiente a la firma del contrato o convenio para la devolución del documento firmado por las partes. </t>
  </si>
  <si>
    <t>Asesoría Jurídica</t>
  </si>
  <si>
    <t xml:space="preserve">Se hace mayor seguimiento y se iniste en la devolución de los ejempalres de la Universidad CES, tanto por correo electrónio como en el formato de remisión de los convenios, cuando se entregan firmados por el Rector. </t>
  </si>
  <si>
    <t xml:space="preserve">Se evidencia un número mayor de convenios y contratos firmados en su momento por las partes, pero sin la debida conservación central por la falta de devolución de los documentos. En todo caso, se advierten mejorias en la devolución de estos en especial en las vigencias actuales; no en los años anteriores a este.   </t>
  </si>
  <si>
    <t>RSJ-6</t>
  </si>
  <si>
    <t>Realización inoficiosa de procesos disciplinarios  contra estudiantes, por la no previsión de los requisitos del Reglamento y/ condicionantes jurisprudenciales.</t>
  </si>
  <si>
    <t>Necesidad de sanción distinta a la académica, que no puede darse en todos los procesos disciplinarios contra estudiantes.</t>
  </si>
  <si>
    <t>No hay controles. El proceso disciplinario se realiza por solicitud de los Decanos o Jefes de programa.</t>
  </si>
  <si>
    <t xml:space="preserve">Se ha instruido en mayor medida a las unidades gestoras buscando la adherencia e interiorización del Reglamento, o recordando las dificultades que pueden genrearse apra que eviten caer en ellas. </t>
  </si>
  <si>
    <t>Decanos o Jefes de programa</t>
  </si>
  <si>
    <t xml:space="preserve">Se recuerda a los Decanos o Jefes de programa al momento de la Remisón a Secretaria General de los requisitos pendientes en la queja, buscando la mayor adherencia a lo establecido en el Reglamento Estudiantil; asimismo, para eventos furturos de procesos disciplinarios, se mencionan recomendaciones en el Proyecto de informe, acorde a las posturas jurisprudenciales sobre el tema.  </t>
  </si>
  <si>
    <t>RSJ-7</t>
  </si>
  <si>
    <t>RSJ-8</t>
  </si>
  <si>
    <t>RSJ-9</t>
  </si>
  <si>
    <t>RSJ-10</t>
  </si>
  <si>
    <t>RSJ-11</t>
  </si>
  <si>
    <t>RSJ-12</t>
  </si>
  <si>
    <t>RAP-1</t>
  </si>
  <si>
    <t xml:space="preserve">Desorientación de los procesos por falta de actualización </t>
  </si>
  <si>
    <t>1. Cambios normativos
2. Reestructuraciones en los procesos
3. Desconocimiento del procedimiento de control de documentos
4. Incumplimiento de procedimiento de control de documentos</t>
  </si>
  <si>
    <t>1. Centralización de la documentación de los procesos en la Oficina de Planeación y Autoevaluación
2. Aplicación del procedimiento de elaboración y control de documentos</t>
  </si>
  <si>
    <t>1. Formular el plan de gestión documental de los procesos (Cronograma de revisión y actualización de documentos, auditorías internas, otras)
2. Realizar la actualización de los documentos del sistema integrado de gestión</t>
  </si>
  <si>
    <t>Analista de procesos</t>
  </si>
  <si>
    <t>Sobre las acciones concretas de prevención y proteción adicionales, Se ha venido desarrollando un cronograma de trabajo para la socialización de la gestión por procesos que incluye la gestión documental. Si bien se abaracaron los 12 procesos, mediante la presentación de una propuesta metodológica para la construcción y documentación de los procesos, el acompañamiento implica varios momentos, en los que se ha venido trabajando. Consideramos prudente reportar el cumplimiento en la aplicación de los controles en el próximo semestre</t>
  </si>
  <si>
    <t>RAP-2</t>
  </si>
  <si>
    <t>Desorientación de los procesos por falta de claridad en las instrucciones</t>
  </si>
  <si>
    <t xml:space="preserve">1. Falta de claridad en la asesoría del Analista de Procesos
2. Desconocimiento del procedimiento de elaboración y control de documentos
2. Falta de claridad en el procedimiento de elaboración y control de documentos
3. Fallas en la aplicación de los controles establecidos en el procedimiento de elaboración y control de documentos (Elaboración, revisión y aprobación)
4. Desconocimiento del proceso por parte del responsable de la elaboración de los documentos
</t>
  </si>
  <si>
    <t xml:space="preserve">1. Asesoría personalizada </t>
  </si>
  <si>
    <t xml:space="preserve">
1. Elaborar materiales que permitan entender el enfoque por procesos
2. Realizar capacitación sobre la aplicación del procedimiento de elaboración y control de documentos con las personas responsables en los distintos procesos</t>
  </si>
  <si>
    <t>Se diseñó el instrumento de capacitación y sensibilización en la forma de documentar los procesos y los procedimientos de la institución. 
A la fecha se han abarcado todos los procesos con la sensibilización correspondiente. Para ello, en primera instancia se abordaron los líderes de los procesos introduciendo sobre el plan de trabajo que se espera ejecutar y posteriormente, de acuerdo a la asignación entregada por el líder, se sensibilizaron los equipos de trabajo, estando pendiente solo la sensiblización al equipo del proceso de Gestión Financiera.</t>
  </si>
  <si>
    <t>RAP-3</t>
  </si>
  <si>
    <t>Desconocimiento del enfoque por procesos, lo que puede generar dificultades en la alineación organizacional para el logro de los objetivos</t>
  </si>
  <si>
    <t>1. Desconocimiento por parte de la comunidad universitaria sobre la importancia y beneficios de la gestión por procesos</t>
  </si>
  <si>
    <t>1. Actividades de socialización sobre el enfoque de gestión por procesos</t>
  </si>
  <si>
    <t>1. Concientizar a la alta dirección con la implementación de la política del sistema integrado de gestión
2. Plan de sensibilización y comunicación sobre el sistema integrado de gestión</t>
  </si>
  <si>
    <t>Se han realizado reuniones con directivos y líderes de procesos orientadas a sensibilizar sobre la importancia de la gestión por procesos: 15 reuniones con líderes de procesos y equipos de trabajo; y 4 reuniones con los directivos de la Universidad (3 directores y Secretaria General). Pendiente Comité Administrativo.
Sobre el plan de comunicaciones, se hizo un primer acercamiento con la Oficina de Comunicación Organizacional para definir los contenidos de la campaña. 
Se elaboró documento con contenidos alusivos a la gestión por procesos y en el año 2020 se dará despliegue a la campaña de comunicaciones. Lo anterior, para no generar una saturación de contenidos y lograr el impacto deseado en las actividades de comunicación.</t>
  </si>
  <si>
    <t>RAP-4</t>
  </si>
  <si>
    <t>1. Incumplimiento de los procedimientos académicos por parte de las dependencias involucradas en el ciclo de vida de los estudiantes
2. Dificultades con los sistemas de información
3. Mala interpretación de las definiciones de los indicadores estadísticos
4. Deficiencia en los procesos de revisión y validación de datos</t>
  </si>
  <si>
    <t>1. Evaluación de los procesos involucrados en la generación de los datos (Presentación del diagnóstico y plan de trabajo)
2. Consolidación de los procesos de validación de la información estadística.
3, Revisión de la información generada con los procesos involucrados.
4. Creación de un archivo que consolida todas las inconsistencias detectadas en la información de la población estudiantil y de los docentes
5. Notificación de las inconsistencias detectadas a las áreas encargadas</t>
  </si>
  <si>
    <t xml:space="preserve">1. Plan de trabajo para la consolidación del proceso de gestión de información
2. Construcción de una herramienta que consolida los principales indicadores de la Universidad
3. Documentación del proceso de Gestión de Información
</t>
  </si>
  <si>
    <t>Líder del proceso de gestión de información 
Jefe de Planeación y Autoevaluación</t>
  </si>
  <si>
    <t xml:space="preserve">Se ejecutaron varias actividades de divulgación del boletín estadístico (socialización en consejos de Facultad y plan de comunicación)
Se documentó la instrucción de trabajo para la validación de datos de docentes. </t>
  </si>
  <si>
    <t>Éste riesgo está relacionado con el proceso de Gestión de Información, en el cual confluyen la Oficina de Planeación y la Dirección Académica.</t>
  </si>
  <si>
    <t>RAP-5</t>
  </si>
  <si>
    <t xml:space="preserve"> Fallas en la gestión y ejecución de los proyectos de investigación en educación superior, lo que afectaría el proceso de Autoevaluación de la Institución o la toma de decisiones de manera oportuna</t>
  </si>
  <si>
    <t>1, Indisponibilidad de recursos humanos para llevar a cabo las actividades necesarias de cada proyecto (Deserción, Egresados, Rendimiento Académico…)</t>
  </si>
  <si>
    <t>Ninguna</t>
  </si>
  <si>
    <t>1, Planeación adecuada de los tiempos de entrega de los proyectos de acuerdo a la capacidad operativa
2, Apoyo de recurso humano necesario para llevar a cabo las actividades de investigación</t>
  </si>
  <si>
    <t xml:space="preserve">Líder del proceso de gestión de información </t>
  </si>
  <si>
    <t>Si, de la Directora Académica</t>
  </si>
  <si>
    <t>Se sugiere eliminar</t>
  </si>
  <si>
    <t>RAP-6</t>
  </si>
  <si>
    <t xml:space="preserve"> No existe claridad visible de los roles de algunas personas que se desempeñan dentro de la Dirección Académica</t>
  </si>
  <si>
    <t>Crecimiento y dinámica institucional propia de una organización.
Contexto en que se enmarca la educación superior en Colombia.
Integración de procesos de formación técnica, tecnológica y profesional versus la educación superior actual.</t>
  </si>
  <si>
    <t>Al interior del área se tienen clara las funciones y roles de cada uno de sus integrantes.</t>
  </si>
  <si>
    <t xml:space="preserve">Revisar estructura organizacional de la Dirección Académica y de la Universidad </t>
  </si>
  <si>
    <t>Directora Académica</t>
  </si>
  <si>
    <t xml:space="preserve">Se sugiere revisar este riesgo como un riesgo institucional </t>
  </si>
  <si>
    <t>RAD-1</t>
  </si>
  <si>
    <t>1. Falta reglamentación y divulgación de los procesos de aseguramiento de la calidad.
2. Distintas interpretaciones al interior de la Universidad de la información que se debe suministrar para el trámite. 
3. Información disponible permanentemente para la comunidad académica acerca de los procesos de aseguramiento de la calidad.</t>
  </si>
  <si>
    <t xml:space="preserve">1. Se cuenta con formatos y guías para elaboración de los documentos que se deben entregar.
2. Asesorías y acompañamiento personalizado por facultad y/o programa para adelantar los trámites.
</t>
  </si>
  <si>
    <t>1. Reglamentación de los procesos de aseguramiento de la calidad a nivel institucional
2. Estandarización de toda la información al interior de la Universidad.
3. Generación de espacios y medios de divulgación con disponibilidad permanente de la información para toda la comunidad académica.</t>
  </si>
  <si>
    <t>Se cuenta con una guía diseñada para elaboración del documento maestro con las condiciones de calidad que exige el MEN para otorgar los registros calificados, la cual esta socializada con toda la comunidad universitaria, se esta trabajando actualmente en la creación de el proceso para solicitud de registro calificado, renovación y modificación de programas y definiendo cual es medio mas pertinente para tener la actualización permanente .</t>
  </si>
  <si>
    <t>Éste riesgo está relacionado con el proceso de Aseguramiento de la Calidad, el cual depende directamente de la Dirección Académica.</t>
  </si>
  <si>
    <t>RAD-2</t>
  </si>
  <si>
    <t>Entrega inoportuna de la información para el trámite de renovación de los registros calificados</t>
  </si>
  <si>
    <t>1. Necesario incrementar la periodicidad de la recordación de entrega de los documentos para cumplir con el trámite.
2. Incumplimiento de las fechas de entrega por parte de las facultades.
3. Poca disponibilidad y difícil acceso a la información para la construcción de los documentos requeridos (Por ejemplo las autoevaluaciones, el seguimiento a los egresados)</t>
  </si>
  <si>
    <t>Envío de correo electrónico con 12 meses de anticipación a la fecha límite del trámite ante el Ministerio de Educación, informando al decano, jefe de pregrado o posgrado y coordinador del programa, del plazo máximo para entrega de los documentos y la fecha de vencimiento del registro.</t>
  </si>
  <si>
    <t>Definir una estrategia de recordación mas efectiva por ejemplo generar alertas tempranas y periódicas.</t>
  </si>
  <si>
    <t>En conjunto con gestión de la información se creo una alerta desde el boletin estadístico para aquellos programas que estan proximos  a vencerse el registro calificado, adicional se seguira enviando correo electronico con el tiempo necesario para que las facultades puedan trabar en el docuemnto maestro.</t>
  </si>
  <si>
    <t>RAD-3</t>
  </si>
  <si>
    <t>RAD-4</t>
  </si>
  <si>
    <t>RAD-5</t>
  </si>
  <si>
    <t>RAD-6</t>
  </si>
  <si>
    <t>RAD-7</t>
  </si>
  <si>
    <t>RFY-1</t>
  </si>
  <si>
    <t xml:space="preserve">Inadecuada asesoría a las dependencias encargadas de realizar proyectos por desconocimiento de los procedimientos internos administrativos y financieros que causen una ejecución inapropiada de los proyectos y reprocesos </t>
  </si>
  <si>
    <t>- Inadecuado proceso de selección del personal.
- Falta de capacitación continua de los procesos internos y de la normatividad externa.
- Desconocimiento de los pliegos de condiciones y de los proyectos a ejecutar</t>
  </si>
  <si>
    <t>- Capacitaciones sobre temas de interés del área.
- Reuniones al interior del área de proyectos a unificar criterios y aclarar inquietudes. 
- Consultar con la dirección administrativa y financiera las directrices sobre asuntos no contemplados en el mapa de procesos 
- Solicitar aclaración de los procedimientos con las diferentes áreas involucradas al proceso. (contabilidad, tesorería, apoyo financiero, ed. continua, etc.)</t>
  </si>
  <si>
    <t>- Actualizar y revisar los manuales de proceso, conforme a los cambios normativos</t>
  </si>
  <si>
    <t>Coordinador Financiero de Proyectos</t>
  </si>
  <si>
    <t>Director administrativo y Financiero-</t>
  </si>
  <si>
    <t>Antes de prestar una asesoria, indagar e investigar  sobre los temas relacionados al area pertinente.</t>
  </si>
  <si>
    <t>RFY-2</t>
  </si>
  <si>
    <t xml:space="preserve">Inadecuada asesoría a las dependencias encargadas de realizar proyectos y eventos por desconocimiento de los procedimientos internos administrativos y financieros que causen una ejecución inapropiada de los proyectos y reprocesos </t>
  </si>
  <si>
    <t xml:space="preserve">Estar constantemente informados sobre cambios de procesos adminsitrativos para poder informar a las areas directamente afectadas. </t>
  </si>
  <si>
    <t>RFY-3</t>
  </si>
  <si>
    <t>Falta de Oportunidad en la entrega de  información financiera y reportes de ejecución financiera de proyectos ocasionando incumpliendo en los compromisos adquiridos con Terceros</t>
  </si>
  <si>
    <t>- Sobrecarga laboral de los encargados.
- Inadecuada planeación de los responsables.
- Fallas en la comunicación de los coordinadores con la dependencia financiera de proyectos.</t>
  </si>
  <si>
    <t>-cuadro control, con la información de proyectos que requieren informe financiero indicando la periodicidad, requerimientos, soportes exigidos, etc.</t>
  </si>
  <si>
    <t>- Revisar y actualizar constantemente el cuadro control.
- Generar alertas automáticas con herramientas del sistema que utilicen calendario (Outlook).</t>
  </si>
  <si>
    <t>- Coordinador Financiero de Proyectos.
- Asistente Financiero de Proyectos</t>
  </si>
  <si>
    <t>Continuar con los controles desde el incio de la creacion de los proyectos y las ordenes para asi hacerle seguimiento</t>
  </si>
  <si>
    <t>RFY-4</t>
  </si>
  <si>
    <t xml:space="preserve">La entrega de datos imprecisos o erróneos en los reportes de proyectos por practicas fraudulentas presentados a las dependencias o facultades afectando la adecuada toma de decisiones </t>
  </si>
  <si>
    <t>- Mostrar un mejor desempeño en la gestión.
- obtener beneficios económicos
- Necesidad de Reconocimiento.
- Continuidad en el Cargo</t>
  </si>
  <si>
    <t>- Análisis de variaciones y de cambios inusuales.</t>
  </si>
  <si>
    <t>- Revisión periódica por parte de revisoría fiscal o auditorías internas, de los resultados de proyectos de áreas específicas.</t>
  </si>
  <si>
    <t>Antes de presentar los informes y enviar resultados,principalmente la información para presentar a entidades ajenas a la universidad es revisado por revisioria fiscal y dirección financiera.</t>
  </si>
  <si>
    <t>RFY-5</t>
  </si>
  <si>
    <t>La entrega de datos imprecisos o erróneos en los reportes de proyectos presentados a las dependencias o facultades afectando la adecuada toma de decisiones</t>
  </si>
  <si>
    <t>- Desconocimiento del manejo del ERP. (SAP).
- Uso inadecuada o falta de manejo de las herramientas informáticas y de base de datos.
- Fallas en la plataforma</t>
  </si>
  <si>
    <t xml:space="preserve">- Capacitaciones en las herramientas necesarias para la generación de la información. (ERP, Excel, Access, Etc.).
- Validación por parte de las facultades, de la información entregada, respecto a la realidad. 
- Análisis de razonabilidad de la información generada por el sistema de información.
</t>
  </si>
  <si>
    <t>- Mantenimiento y actualización a la plataforma</t>
  </si>
  <si>
    <t xml:space="preserve">Estar atentos a todos los movimientos y cambios que se pueden dar antes de presentar los informes definitivos </t>
  </si>
  <si>
    <t>RFY-6</t>
  </si>
  <si>
    <t>El no cumplimiento a cambios normativos internos y externos a los proyectos, puede afectar su correcta formulación, ejecución y cierre</t>
  </si>
  <si>
    <t>- Falta de actualización en los cambios normativos por desinterés y desmotivación.
- Complejidad, ambigüedad y falta de claridad en las nuevas normas.</t>
  </si>
  <si>
    <t>- Búsqueda de asesoría especializada.
- Se brindan opciones de capacitaciones con temas relacionados.</t>
  </si>
  <si>
    <t>- Reforzar la retroalimentación por parte de las áreas encargadas de los procesos transversales a proyectos que han sufrido cambios.</t>
  </si>
  <si>
    <t xml:space="preserve">- Secretaría General.
- Coordinador Financiero de Proyectos.
</t>
  </si>
  <si>
    <t xml:space="preserve">Acatar la normatividad tal como este establecida </t>
  </si>
  <si>
    <t>RFY-7</t>
  </si>
  <si>
    <t>El no cumplimiento de cambios normativos internos y externos a los proyectos, puede afectar su correcta formulación, ejecución y cierre</t>
  </si>
  <si>
    <t xml:space="preserve">Investigar continuamente sobre cambios en la normatividad, que afecte directamente el logro de objetivos financieros </t>
  </si>
  <si>
    <t>RFY-8</t>
  </si>
  <si>
    <t>por limitaciones de disponibilidad de tiempo del área encargada, se puede presentar una respuesta inoportuna a los requerimientos de los usuarios, que pueda afectar la adecuada ejecución de los proyectos</t>
  </si>
  <si>
    <t>- Crecimiento acelerado de las facultades y dependencias.
- Ejecución de una gran cantidad de proyectos.
- Creación y ejecución de una gran cantidad de eventos</t>
  </si>
  <si>
    <t xml:space="preserve">
- Disposición del personal necesario. 
- Planeación y elaboración de cronograma de trabajo</t>
  </si>
  <si>
    <t>Planeacion continua del tiempo para no generar tropiezos en la entrega de informacion a tiempo adecuado</t>
  </si>
  <si>
    <t>RFY-9</t>
  </si>
  <si>
    <t>Negociación, firma y ejecución de proyectos sin el aval financiero que puedan conllevar a pérdidas en su ejecución, por la inadecuada presupuestación</t>
  </si>
  <si>
    <t>- Desconocimiento del proceso por parte de los responsables en las facultades.
- Inicio en la operación de áreas o nuevos programas.
- Pasar por alto las normas institucionales para acelerar los trámites</t>
  </si>
  <si>
    <t>- Adecuado canal de comunicación entre el Rector y la dirección financiera en cuanto a claridad del proceso.
- existe un proceso claro de autorizaciones y atribuciones.</t>
  </si>
  <si>
    <t xml:space="preserve">Estar atentos al cumplimiento del proceso que esta estipulado para que los contratos sean legalizados. </t>
  </si>
  <si>
    <t>RFY-10</t>
  </si>
  <si>
    <t>RFY-11</t>
  </si>
  <si>
    <t>RFY-12</t>
  </si>
  <si>
    <t>RRS-1</t>
  </si>
  <si>
    <t>Debido al desconocimiento del marco normativo relacionado con el área de sostenibilidad (temas ambientales, sociales, culturales), podemos incumplir o no acatar directrices que pueden desencadenar en demandas o conflictos</t>
  </si>
  <si>
    <t>Falta de conocimiento en ciertas áreas o vacíos normativos</t>
  </si>
  <si>
    <t>Visto bueno por parte del área jurídica, financiera  y rectoría  diferentes áreas</t>
  </si>
  <si>
    <t xml:space="preserve">Reforzar revisión normas especificas aplicables al proyecto. Involucrar al área de riesgo para revisar este aspecto del proyecto. </t>
  </si>
  <si>
    <t>Área jurídica</t>
  </si>
  <si>
    <t>La probabilidad ha disminuido ya que hemos trabajado de forma articulada para lograr unos mejores contratos, así como la alineación con otras áreas de apoyo que nos han llevado a disminuir la probabilidad de ocurrencia, con más controles articulados a otros procesos como SST. Se incluyeron algunas claúsulas nuevas en los contratos, adicional al tema de lavado de activos, también sobre el uso de la imagen del CES y se revisa la norma vigente, además de contar con visto bueno del área jurídica y administrativa cuando aplica, de forma que se abarquen todos los posibles riesgos y se tenga conocimiento completo del tema antes de firmar. Debido a estos controles y el seguimiento permanente, se disminuye el riesgo</t>
  </si>
  <si>
    <t>RRS-2</t>
  </si>
  <si>
    <t>No hay un sistema único, amigable y centralizado lo cual lleva a tener información incompleta, desactualizada y no confiable, esto afecta la toma de decisiones, la falta de medición y la rendición de cuentas frente a los grupos de interés</t>
  </si>
  <si>
    <t xml:space="preserve">Falta de una política definida de resguardo y de información. Ausencia de un sistema único que centralice la información. 
Hermetismo en la información. </t>
  </si>
  <si>
    <t>Se realizó revisión de los indicadores del reporte de sostenibilidad con el área de planeación y se comenzó el desarrollo en el sistema de gestión de información de la Universidad para hacer seguimiento a los indicadores, acompañados con una caracterización de cada indicador y su fuente</t>
  </si>
  <si>
    <t>Centralización de información, auditorías internas y externas a las fuentes primarias, mayor compromiso de los responsables de la información, estandarizar indicadores y fuentes</t>
  </si>
  <si>
    <t>Planeación y sostenibilidad</t>
  </si>
  <si>
    <t>Se implementó un control inicial y se llevaron a cabo los propuestos. Con la implementación de la centralización de información y el nuevo desarrollo que se está trabajando con planeación, el riesgo disminuye. Asimismo, cada indicador se detalla con información sobre fuente, responsable y fórmula, haciendo más fácil el seguimiento y generación de información. Aún se requiere capacitar al personal sobre ciertos procesos para evitar el subregistro de información.</t>
  </si>
  <si>
    <t>RRS-3</t>
  </si>
  <si>
    <t>No hay un sistema amigable y centralizado lo cual lleva a tener información incompleta, desactualizada y no confiable, esto afecta la toma de decisiones, la falta de medición y la rendición de cuentas frente a los grupos de interés</t>
  </si>
  <si>
    <t>Ausencia de un sistema único que centralice la información. 
Hermetismo en la información</t>
  </si>
  <si>
    <t>Revisión de procesos y establecimiento de fuentes de información</t>
  </si>
  <si>
    <t>Se han identificado las fuentes de información y trabajado con ellas para tener la información histórica y medición de manera permanente, mejorando los procesos y evitando pérdida de información. Para informes y ranking institucionales se trabajó en el desarrollo de unas fichas para identificar responsables y fuentes de información. El riesgo disminuye al realizarse el proceso de identificación clara de fuentes y responsables. Además se implementaron tanto el control inicial como los demás propuestos</t>
  </si>
  <si>
    <t>RRS-4</t>
  </si>
  <si>
    <t>Debido a externalidades o falta de entendimiento del mercado o relacionamiento con grupos de interés se pueden diseñar proyectos que no lleguen al equilibro o generen los objetivos deseados</t>
  </si>
  <si>
    <t>Falta de planeación eficaz
Falta de enfoque (acciones desarticuladas a los objetivos iniciales)
Falta de articulación entre áreas y conocimiento de las mismas</t>
  </si>
  <si>
    <t>Aprobación de presupuestos por el área financiera y administrativa, formatos de presupuesto</t>
  </si>
  <si>
    <t>Se debe elminar. Debido a la integración con áreas como la financiera y de presupuesto, hay controles para que no ocurra. El riesgo disminuye debido a que todos los proyectos son analizados previamente teniendo en cuenta la planeación y presupuesto detallado, para ser aprobado por la jefatura y dependiendo de los casos, la dirección administrativa y la rectoría, de forma que no se incurra en pérdidas. Adicionalmente, los proyectos sociales se trabajan con búsqueda y procuración de fondos externos. Para identificar las necesidades se trabaja con los grupos de interés y diferentes profesionales de forma que se identifiquen claramente las necesidades</t>
  </si>
  <si>
    <t>RRS-5</t>
  </si>
  <si>
    <t>Debido al desconocimiento de los procesos institucionales proveedores, visitantes y contratistas pueden no estar informados a incumplir las directrices ocasionando efectos adversos en la salud, infraestructura o medio ambiente</t>
  </si>
  <si>
    <t xml:space="preserve">Ausencia de un sistema único que centralice la información. 
Canales de comunicación ineficaces </t>
  </si>
  <si>
    <t>Verificación de documentación por parte de SST</t>
  </si>
  <si>
    <t>Tener un sitio para proveedores y comunidad universitaria donde puedan revisar los procesos y directrices actualizadas, hacer capacitaciones permanentes, mejorar la comunicación de estas políticas, reglamentos y directrices para que la comunidad interna las conozca y pueda replicar</t>
  </si>
  <si>
    <t>Hay una articulación y diálogo permanente que permitió mejor conocimiento del proceso, acompañamiento por parte de SST y conocimiento de los requisitos, que ahora se envían a todos los contartistas, proveedores y externos. Se han implementado todos los controles y se dio a conocer el proceso a todo el equipo de trabajo. De esta forma, previo a la visita y actividades de los proveedores, se conoce y ejecutan los procesos de forma adecuada. Se hacen las capacitaciones a proveedores y SST verifica la documentación previo a que ingresen a la universidad. 
No se han materializado los riesgos. 
Adicional, se envió a los proveedores del área el correo con el manual y cartillas pertinentes</t>
  </si>
  <si>
    <t>RRS-6</t>
  </si>
  <si>
    <t>Por causa de un crecimiento no planificado y respuesta tardía, la institución puede quedarse atrasada en temas de sostenibilidad y no responder y ser competitivos frente a los grupos de interés</t>
  </si>
  <si>
    <t>Falta de visión y conocimiento en nuevas tendencias, falta de fluidez</t>
  </si>
  <si>
    <t>Capacitación del recurso humano, relacionamiento con pares, participación en mesas y juntas, rankings y comparaciones</t>
  </si>
  <si>
    <t>Mejorar el relacionamiento con grupos de interés que permitan conocer sus intereses/expectativas y plantear correctamente el crecimiento, hacer evaluación del cumplimiento de los objetivos y metas del plan de desarrollo, benchmarking que permita plantear el desarrollo con base en futuro y tendencias</t>
  </si>
  <si>
    <t>Rectoría y direcciones</t>
  </si>
  <si>
    <t>Se comenzó un proceso de cualificación docente que permitirá que muchos más conozcan sobre sostenibilidad. Además, nos alineamos con el diseño del plan de desarrollo institucional, integrando a los grupos de interés y permitiendo que la sostenibilidad sea transversal y se articue un presupuesto institucional con base en la planeación. Capacitación de los equipos, participación en redes y mesas de trabajo para conocer tendencias e implementar buenas prácticas. Trabajo articulado con los grupos de interés y con el área de planeación para diseño del nuevo plan de desarrollo</t>
  </si>
  <si>
    <t>RRS-7</t>
  </si>
  <si>
    <t>Por causa de un crecimiento no planificado y respuesta tardía la institución puede quedarse atrasada en temas de sostenibilidad y no responder y ser competitivos frente a los grupos de interés</t>
  </si>
  <si>
    <t>Falta de planeación</t>
  </si>
  <si>
    <t>Ejercicio de planeación</t>
  </si>
  <si>
    <t>Trabajo articulado con los grupos de interés y con el área de planeación para diseño del nuevo plan de desarrollo</t>
  </si>
  <si>
    <t>RRS-8</t>
  </si>
  <si>
    <t>Debido a desconocimiento de los objetivos, procedimientos y actividades de las diferentes áreas, se pueden presentar reprocesos, desarrollos desarticulados que llevan a la gestión ineficiente de recursos y falta de resultados oportunos y óptimos</t>
  </si>
  <si>
    <t>Estructura organizacional y roles pocos claros</t>
  </si>
  <si>
    <t>Exposición de las áreas en espacios de planeación</t>
  </si>
  <si>
    <t>Evaluar otros esquemas que permitan la correcta rendición de cuentas y articulación; definir claramente roles, responsabilidades y objetivos de cada área y de trabajo conjunto, fortalecer el trabajo en equipo como un todo, no por áreas; implementar medios de comunicación eficaces para conocer claramente objetivos, procedimientos y formas de trabajo articulado</t>
  </si>
  <si>
    <t>Se evidencia mayor articulación entre las áreas, logrando trabajo en equipo y agilización de los procesos, sin repetición. El riesgo disminuyó al implementarse un nuevo control con la creación del comité logístico con todas las áreas de apoyo para mejorar la articulación y trabajo en equipo</t>
  </si>
  <si>
    <t>RRS-9</t>
  </si>
  <si>
    <t>Por falta de información unificada y clara se puede generar un impacto negativo en la credibilidad de los representantes de la institución o incluso de la misma organización, que lleven a un desprestigio y reputación negativa</t>
  </si>
  <si>
    <t>Falta de claridad en la información, desconocimiento de directrices institucionales como código de ética y buen gobierno</t>
  </si>
  <si>
    <t>Aprobación de piezas por el área de comunicación organizacional</t>
  </si>
  <si>
    <t>Asesoría para presentación en medios, validación de los contenidos a publicar, protocolos de manejo de crisis, definición de personal oficiales como oficiales para comunicar</t>
  </si>
  <si>
    <t>Comunicaciones</t>
  </si>
  <si>
    <t>Se implementan correctamente los controles y el riesgo no se ha materializado. Comunicaciones selecciona con base en la experticia, los voceros de la Universidad para los diferentes temas y referenciaciónc con medios, teniendo clara la información por la cual se pregunta, de forma que las respuestas sean claras. Hay un manejo de redes y piezas que pasa por aprobación previa, así como la política de comunicaciones</t>
  </si>
  <si>
    <t>RRS-10</t>
  </si>
  <si>
    <t>RRS-11</t>
  </si>
  <si>
    <t>RRS-12</t>
  </si>
  <si>
    <t>RRT-1</t>
  </si>
  <si>
    <t xml:space="preserve">Inexistencia de un DataCenter adecuado que garantice la operación normal </t>
  </si>
  <si>
    <t xml:space="preserve">´- Desarticulación con subsistemas de la Universidad (Aire acondicionado, red eléctrica)
-Falla en la planeación inicial corporativa (planes de mantenimiento) 
-Inexistencia de DC y cuartos técnicos adecuados)  </t>
  </si>
  <si>
    <t xml:space="preserve">´- Participación del área de TIC con reuniones en planeación e infraestructura 
- Mitigación con mejoras puntuales sobre los subsistemas instalados, en algunos casos considerando las normas aplicables. En otros casos,
- Concientización de la alta dirección con respecto a la importancia misional del área TIC y los requerimientos técnicos de un DC 
</t>
  </si>
  <si>
    <t>*Contatacion de un Datacenter principal para el CES ubicado en la ciudad de Bogota.
*Contratación de un Datacenter de Contingencia-unido en tiempo real al principal-en Curazao.
*Aprobación de recursos económicos para Datacenter en el preupuesto 2019 al 2023
*Aprobación de las Politicas de TI</t>
  </si>
  <si>
    <t>*Coordinador Infraestructura TI
*Jefe área TI</t>
  </si>
  <si>
    <t xml:space="preserve">La probabilidad disminuyo por la implementación del datacenter con todo el plan de contingencia adecuada  con nivel de controles fuerte porque se implementaron todos los controles propuestos </t>
  </si>
  <si>
    <t xml:space="preserve">*Octubre de 2018 presupuesto funcionamiento CES
*Noviembre de 2018 para ermianr la implementacion de los Datacenter en Bogotá y Curazao.
*Noviembre de 2018, implementacion del canal reduntante de inteernaet desde CES Poblado hacia Bogota y Curazao.
*Octubre de 2018 aprobación Politicas TI
**Politicas TI aprobadas mediante resolución 0069 de 2018.                                                                                        ***********Octubre 2019 - Se tiene contratado y en funcionamiento el datacenter tocancipa y Curazao                                              </t>
  </si>
  <si>
    <t>RRT-2</t>
  </si>
  <si>
    <t xml:space="preserve">Inadecuada protección de la información </t>
  </si>
  <si>
    <t xml:space="preserve">´- Falta de herramientas modernas para detectar malware legacy, nuevas amenazas y cifrado e intercambio de datos
-No hay control de dispositivos externos 
-Inexistencia de una política de seguridad de la información 
-Falta de sensibilización a los usuarios de la información </t>
  </si>
  <si>
    <t>* Campañas de conzientizacion a los usuarios CES de herrameintas TIC sobre el buen uso del correo electronico y el auto respaldo de la inforamción del CES almacenda en computadorers portatiles y de escritorio.</t>
  </si>
  <si>
    <t>*Aprobación de recursos económicos para adquirir herramientas de seguridad.
*Aprobación de las Politicas de TI.</t>
  </si>
  <si>
    <t xml:space="preserve">*- Aprobación de recursos económicos para adquirir herramientas de seguridad. Este control no se pudo implementar por falta de presupuesto 
- Teniendo en cuenta el taller de cyberseguridad el riesgo sigue con la misma magnitud pero el control pasa a debil </t>
  </si>
  <si>
    <t>* Octubre de 2018 presupuesto funcionamiento CES.
*Octubre 2018 aprobacion Politicas TI.
**No se aprobó presupeusto para comprar herramientas de suguridad en 2019; se aplazan para 2020.
*Politicas TI aprobadas mediante resolución 0069 de 2018.</t>
  </si>
  <si>
    <t>RRT-3</t>
  </si>
  <si>
    <t>Uso inadecuado de licencias</t>
  </si>
  <si>
    <t>´- Ausencia de perfiles adecuados 
- Falta de cumplimiento de instrucciones de compra y uso de software 
-Falta de una política de cumplimiento de uso de licencias</t>
  </si>
  <si>
    <t>* Campañas de conzientizacion a los usuarios CES de las TIC sobre el uso de software legal y free autorizado por el CES</t>
  </si>
  <si>
    <t>*Aprobación de recursos económicos para adquirir software TIC legal.
*Aprobación de las Politicas de TI.</t>
  </si>
  <si>
    <t>*Coordinador Infraestructura TI
*Coordiandor Arquitectura Software
*Jefe área TI</t>
  </si>
  <si>
    <t xml:space="preserve">*- la politica TI ha permitido tener heramientas para hacer cumplir aun siguen faltando herramientas para cumplir fuertemente. </t>
  </si>
  <si>
    <t>* Octubre de 2018 presupuesto funcionamiento CES.
*Octubre 2018 aprobacion Politicas TI.
*Politicas TI aprobadas mediante resolución 0069 de 2018.</t>
  </si>
  <si>
    <t>RRT-4</t>
  </si>
  <si>
    <t>Falta de políticas claras de tecnología de la información (Gobernanza TI)</t>
  </si>
  <si>
    <t xml:space="preserve">´- Falta de claridad en el rol del área de TI
-Falta de apalancamiento de los directivos 
-Falta de ejecución de proyectos con las demás facultades, áreas de simulación, laboratorios y áreas administrativas
-Falta de deficion de estándares tecnológicos </t>
  </si>
  <si>
    <t>* Campañas de conzientizacion a los usuarios CES de las TIC sobre el uso de estandaraes de ingenieria de software.
*Campañas de capacitacion sobre Modelamiento de Software.</t>
  </si>
  <si>
    <t>*Aprobación de las Politicas de TI.
*Cursos de formación en Modelamiento de Software.</t>
  </si>
  <si>
    <t xml:space="preserve">*- aun quedan cosas por tabajar ya existe la piliti TI que da un marco de trabajo pero falta que toda la comunidad la acoja </t>
  </si>
  <si>
    <t>* Octubre de 2018 presupuesto funcionamiento area TI del CES.
*Octubre 2018 aprobacion Politicas TI.
**Politicas TI aprobadas mediante resolución 0069 de 2018.</t>
  </si>
  <si>
    <t>RRT-5</t>
  </si>
  <si>
    <t>Desactualización de la página web</t>
  </si>
  <si>
    <t>´- No se suministra la información a tiempo y con errores por parte de los usuarios 
- Fallas operativas del personal encargado de la actualización de la información 
-Falla en la plataforma</t>
  </si>
  <si>
    <t>*Una nueva plataforma de publicaciones externas e internas-nuevo portal.
*normalizar los procesos de actualizaciones y publicaciones de información.
*trasladar al area respectiva la administración de las publicaciones.
*Especializar los técnicos de TI en las nuevas herramientas técnicas para el nuevo portal</t>
  </si>
  <si>
    <t>*Implementación del nuevo portal del CES.</t>
  </si>
  <si>
    <t xml:space="preserve">*- aun falta la integración del portal con SAP para fechas y tarifas. 
- la información entregada cambia constantemente. </t>
  </si>
  <si>
    <t>* Octubre de 2018 presupuesto: ratificacion de las apropiaciones presupuestales para finalizar el proyecto.
*Octubre 2018 aprobacion Politicas TI.
**Politicas TI aprobadas mediante resolución 0069 de 2018.</t>
  </si>
  <si>
    <t>RRT-6</t>
  </si>
  <si>
    <t xml:space="preserve">Fallas en la funcionalidad de las plataformas de los sistemas de la información </t>
  </si>
  <si>
    <t xml:space="preserve">´- No actualización de los módulos que ponen las soluciones de los diferentes sistemas 
- Falta de capacitación de los usuarios nuevos y existentes 
- Inadecuada capacidad de la infraestructura de hd y sft.
-Ausencia de herramientas adecuadas para administración de los sistemas. </t>
  </si>
  <si>
    <t xml:space="preserve">*Datacenter Principal-IaaS- y el Datcenter de Contingencia-DraS- con Hardware y tecnologias de administración y respaldo actualizadas al 2018.
*Planes masivos y especializados de capacitación SAP. </t>
  </si>
  <si>
    <t>*Coordinador Infraestructura SAPI
Coordinador SAP
*Jefe área TI</t>
  </si>
  <si>
    <t xml:space="preserve">*Octubre de 2018 presupuesto funcionamiento CES
*Noviembre de 2018 para ermianr la implementacion de los Datacenter en Bogotá y Curazao.
*Noviembre de 2018, implementacion del canal reduntante de inteernaet desde CES Poblado hacia Bogota y Curazao.
*Octubre de 2018 aprobación Politicas TI
**Politicas TI aprobadas mediante resolución 0069 de 2018.
</t>
  </si>
  <si>
    <t>RRT-7</t>
  </si>
  <si>
    <t xml:space="preserve">Ausencia de una estructura adecuada de tecnología de la información </t>
  </si>
  <si>
    <t xml:space="preserve">´- Falta de una política clara de tecnología de la información 
-Falta de restructuración de cargos y funciones </t>
  </si>
  <si>
    <t>* Campañas de conzientizacion a los usuarios CES sobre el alcance y estrategias TIC del CES.
*Propuestas de actualización de funciones de los cargos del área TIC</t>
  </si>
  <si>
    <t>*Aprobacion de las funciones de los cargos del área de TI.</t>
  </si>
  <si>
    <t>*Jefe área TI</t>
  </si>
  <si>
    <t xml:space="preserve">*- se hace la propuesta por parte del area pero no se ha ejecutado por falta de una respuesta de la universidad a nivel organizacional  </t>
  </si>
  <si>
    <t xml:space="preserve">*Octubre de 2018 aprobación de Políticas TI.
*Octubre de 2018, cargos del área TI actualizados
***Politicas TI aprobadas mediante resolución 0069 de 2018.
*Cargos Actualizados en funciones y responsabilidades
</t>
  </si>
  <si>
    <t>RRT-8</t>
  </si>
  <si>
    <t xml:space="preserve">Falta de infraestructura contingentes </t>
  </si>
  <si>
    <t>´- Inexistencia de un DRP corporativo (plan de recuperación de desastres)
- Falla en la planeación inicial corporativa</t>
  </si>
  <si>
    <t>*Octubre de 2018 presupuesto funcionamiento CES
*Noviembre de 2018 para ermianr la implementacion de los Datacenter en Bogotá y Curazao.
*Noviembre de 2018, implementacion del canal reduntante de inteernaet desde CES Poblado hacia Bogota y Curazao.
*Octubre de 2018 aprobación Politicas TI
**Politicas TI aprobadas mediante resolución 0069 de 2018.                                                                                                   ***********Octubre 2019 - Se tiene contratado y en funcionamiento el datacenter tocancipa y Curazao  y politicas de TI aprobadas y en funcionamiento</t>
  </si>
  <si>
    <t>RRT-9</t>
  </si>
  <si>
    <t xml:space="preserve">Falta de mantenimiento de sistemas informáticos obsoletos y aislados </t>
  </si>
  <si>
    <t xml:space="preserve">´- Custodia de información antigua 
- Falta de actualización de plataformas y versionamiento de software 
-Falta de respaldo de la información </t>
  </si>
  <si>
    <t>´- Creación de una herramienta que le permita hacer seguimiento a los diferentes sistemas de información legados 
- Garantizar respaldo de la información y disponibilidad de los servidores donde están alojados los sistemas legados según la criticidad definida. 
- Identificar los diferentes sistemas de información legados, clasificarlos según criticidad y asignar responsables.</t>
  </si>
  <si>
    <t xml:space="preserve">*- lo qque queda faltando es la implementación de herramientas que permitan hacer el control </t>
  </si>
  <si>
    <t>*Octubre de 2018 presupuesto funcionamiento CES
*Noviembre de 2018 para ermianr la implementacion de los Datacenter en Bogotá y Curazao.
*Noviembre de 2018, implementacion del canal reduntante de inteernaet desde CES Poblado hacia Bogota y Curazao.
*Octubre de 2018 aprobación Politicas TI
**Politicas TI aprobadas mediante resolución 0069 de 2018.                                                                                           ***********Octubre 2019 - Se tiene contratado y en funcionamiento el datacenter tocancipa y Curazao , se han mejorado los procesos de monitoreo mediante herramietas de ALCATEL y VMWARE</t>
  </si>
  <si>
    <t>RRT-10</t>
  </si>
  <si>
    <t>Inexistencia de un área de auditoría de sistemas</t>
  </si>
  <si>
    <t>Falta de una política clara en el control en el uso de la de tecnología de la información en el CES</t>
  </si>
  <si>
    <t xml:space="preserve">*Creación de un area que agrupe el control y el riesgo asocioado a continuidad de negocio y riesgo cibernetico </t>
  </si>
  <si>
    <t>*Creacion de un ara estrategica para liderar este proceso</t>
  </si>
  <si>
    <t>Jefé de TI</t>
  </si>
  <si>
    <t>*- Falta trabajar en este tema, se tiene en cuenta lo tratado en el taller de cyberseguridad</t>
  </si>
  <si>
    <t>*  Octubre 2019. La rectoria dio autorizacion de creacion de un area para este proceso, se esta en la fase de estudio y sensiblizacion interna para comprender el alcance. Jefatura de TI y Riesgos inicairon  reuniones con proveedores para referenciarse al respecto.  Se sigue con la busqueda de informacion mediante renuines con expertos externos.</t>
  </si>
  <si>
    <t>RRT-11</t>
  </si>
  <si>
    <t>RRT-12</t>
  </si>
  <si>
    <t>RFT-1</t>
  </si>
  <si>
    <t>Debido al manejo de dinero en efectivo se pueden presentar fraudes por parte del personal de recaudos, directamente o en complicidad con otras área, lo que llevaría a tener pérdidas económicas</t>
  </si>
  <si>
    <t>* Falta de restricción de accesos a los sistemas  
* Vulnerabilidades de las personas en cargos de manejo de dinero(Dificultades Económicas, Consumo de drogas, alcohol, ludopatía, Personas con inestabilidad emocional)
* Falta de auditorias externas * Funciones de recaudo y cartera en una misma persona</t>
  </si>
  <si>
    <t>* Conciliación diaria de caja y en línea a través del sistema de información   *Arqueos sorpresa   * Las anulaciones se encuentran centralizadas y deben tener el visto bueno del coordinador de servicio, cuando hay demoras se puede verificar la información desde el sistema  *Cámaras de seguridad  Visita domiciliaria, exámenes de ingreso *existen restricciones de acceso a los sistema</t>
  </si>
  <si>
    <t>*Mayor intensidad en las auditorías   *Buscar mejoras en el sistema de información  *Segregación de funciones *Programa de onitores social a las personas en cargos críticos * Creación de un área de auditoría al interior de la Universidad</t>
  </si>
  <si>
    <t>Jefe de Tesorería
Dirección Financiera
Dirección académica</t>
  </si>
  <si>
    <t>* Arqueos periodícos * Conciliación bancaria oportuna</t>
  </si>
  <si>
    <t>RFT-2</t>
  </si>
  <si>
    <t>Debido al desconocimiento  de las políticas y reglamentos internos por parte del personal de recaudos, se vería afectada la economía de la compañía y la prestación del servicio</t>
  </si>
  <si>
    <t>* Desconocimiento u omisión de la reglamentación interna</t>
  </si>
  <si>
    <t>* Reuniones periódicas   * Realización de capacitaciones   * Envío procesos documentados   *Al personal de caja se le entrega físicamente y a través del correo electrónico el reglamento de tesorería</t>
  </si>
  <si>
    <t>* Cambiar la metodología en la transferencia de conocimiento de procesos de los usuarios finales</t>
  </si>
  <si>
    <t>Jefe de Tesorería</t>
  </si>
  <si>
    <t>* En las visitas de arqueo se hace un recaordatorio de normas y políticas vigentes</t>
  </si>
  <si>
    <t>RFT-3</t>
  </si>
  <si>
    <t>Debido al desconocimiento de  procedimientos y normas que se aplican en el control de las operaciones con Tarjetas de Crédito y Débito, la compañía se vería afectada en términos económicos y legales.</t>
  </si>
  <si>
    <t>* Desconocimiento u omisión de la reglamentación externa       *Complicidad con personal del otras áreas                     *Influencia del cliente</t>
  </si>
  <si>
    <t>* Capacitación de usuarios</t>
  </si>
  <si>
    <t xml:space="preserve">* Instalar avisos en los puntos de recaudo   * Enviar clientes incognitos </t>
  </si>
  <si>
    <t>Auxiliar de Tesorería</t>
  </si>
  <si>
    <t>* En las visitas de arqueo se hace un recaordatorio de normas y políticas vigentes * Telefónicamente se realizar asesorias al personal de los puntos de recaudo</t>
  </si>
  <si>
    <t>RFT-4</t>
  </si>
  <si>
    <t>* Falta de seguridad en los puntos de recaudo    * Las chapas de puertas y cajones no son de seguridad, ni tienen restricción de acceso      *Autocuidado del personal de caja                        * No hay personal de vigilancia en los puntos de recaudo   * No hay alarma monitoreada en los puntos de recaudo</t>
  </si>
  <si>
    <t>* Verificación del plan de seguridad en los puntos de recaudo</t>
  </si>
  <si>
    <t xml:space="preserve">* Instalación de alarma de monitoreo    * Restricción de acceso a los puntos de recaudo   * Instalación de chapas de seguridad </t>
  </si>
  <si>
    <t>*Se instaló puerta y chapa de seguridad en el área de caja
* Se instaló chapa de seguridad en la oficina de tesorería y dos cámaras que cubren toda el área de tesorería</t>
  </si>
  <si>
    <t>RFT-5</t>
  </si>
  <si>
    <t>Disminución de las utilidades por las variaciones en las tasas de mercado de las variables macroeconómicas</t>
  </si>
  <si>
    <t>* Mayor pago de intereses      * Menos rendimientos financieros recibidos   * Con el aumento de la Tasa de cambio se tendrían que hacer mayores desembolsos a los proveedores</t>
  </si>
  <si>
    <t>* Cobertura de tasa de interés y de tasa de cambio -SWAP/FORWARD</t>
  </si>
  <si>
    <t>* Diariamente se revisa el comportamiento del dólar  * Dos veces a la semana se revisan las cuentas por pagar para darle prioridad al pago de las facturas en divisas para mitigar los sobrecostos o aprovechar las difencias en cambio</t>
  </si>
  <si>
    <t>RFT-6</t>
  </si>
  <si>
    <t>Incumplimiento en el cronograma de pagos a proveedores por la falta de liquidez, podría ocasionar dificultades en temas relacionados con reportes en centrales de riesgos o con la suspensión de nuevos despachos de bienes o corte en los servicios</t>
  </si>
  <si>
    <t xml:space="preserve">* Incremento en los gastos, superior a los ingresos
* Mala planeación de caja   
* Malas decisiones de inversión 
* Mala gestión de cupos de crédito con las entidades financieras     </t>
  </si>
  <si>
    <t>* Planeación de caja semestral con monitoreo mensual
* Envío de soporte de pago a los proveedores
* Publicación en la web del calendario de pago a proveedores
* Incentivos para pagos anticipados (descuento por pronto pago)</t>
  </si>
  <si>
    <t>* Doble revisión de las facturas de pago a proveedor</t>
  </si>
  <si>
    <t>* Mensulamente se realizan controles de caja   * Se revisa la cartera * Se audita la facturación y recaudo de las facturas de  los proyectos</t>
  </si>
  <si>
    <t>RFT-7</t>
  </si>
  <si>
    <t>El incumplimiento normativo puede ocasionar el pago de sanciones económicas</t>
  </si>
  <si>
    <t>* Desconocimiento de normas aplicables al área
* Error humano en la interpretación de normas</t>
  </si>
  <si>
    <t>* Asistencia a capacitaciones y seminarios
* Asesoría con el IMC
* Control de los documentos soporte de la operaciones de régimen cambiario y aduanero</t>
  </si>
  <si>
    <t xml:space="preserve">* Establecer un área de compras </t>
  </si>
  <si>
    <t>* Coordinación administrativa
* Oficina de Tesorería</t>
  </si>
  <si>
    <t>* No se ha creado el área de compras</t>
  </si>
  <si>
    <t>RFT-8</t>
  </si>
  <si>
    <t>Perdida de información por deficiencia en los procesos informáticos</t>
  </si>
  <si>
    <t xml:space="preserve">  * Falla en el  procedimiento periódico de ejecución del backup de área 
* Insuficiencia en la seguridad que limita el acceso a la información
* Falta de una política de respaldo de la información
* Poca capacidad de almacenamiento en el servidor
*Caída de la red interna e internet
</t>
  </si>
  <si>
    <t xml:space="preserve">* Backup de la información almacenada en el servidor para algunas carpetas con información sensible
* Restricción de acceso a páginas web y a descargas
* Reporte de correos sospechosos al área de TI
* Con las entidades financieras se tiene token, identificación de equipos y control dual para la aprobación de transferencias
* Carpeta en la nube con el respaldo de la información </t>
  </si>
  <si>
    <t>* Solicitar al área de TI mayor capacidad de almacenamiento en el servidor
* Solicitar al área de TI un esquema de seguridad para el acceso a la información del computador portátil (acceso con token)
* Restricción de descargas desde  puertos USB del computador portátil
* Fijar fechas para elaboración de backup</t>
  </si>
  <si>
    <t>* Se solicitó al área de TI la ampliación del espacio en el servidor</t>
  </si>
  <si>
    <t>RFT-9</t>
  </si>
  <si>
    <t>Facilidad para ingresar a las oficinas de tesorería, lo que puede ocasionar un robo que implique pérdidas económicas</t>
  </si>
  <si>
    <t xml:space="preserve">* Fácil acceso a las oficinas de tesorería                        
* Las chapas de puertas y cajones no son de seguridad, ni tienen restricción de acceso *Autocuidado de información sensible          
*No hay cámaras en las oficinas de tesorería   </t>
  </si>
  <si>
    <t>* Autocuidado
* Bloqueo del computador y cierre de la puerta con seguro cuando la oficina se encuentra sola
* Caja fuerte para custodia de tarjetas de crédito y token</t>
  </si>
  <si>
    <t>* Instalación de cámaras de seguridad en la tesorería
* Control de acceso a visitantes a la oficina de tesorería
* Instalación de Chapa de seguridad en los cajones donde se custodian los títulos valores</t>
  </si>
  <si>
    <t>Jefe de tesorería lo solicita a la Coordinación administrativa</t>
  </si>
  <si>
    <t>* Se continúa con el autocuidado  * La puerta de la oficina siempre se encuentra cerrada cuando no hat gente</t>
  </si>
  <si>
    <t>RFT-10</t>
  </si>
  <si>
    <t>Robo de información por actos malintencionados de personal interno y externo a la Institución</t>
  </si>
  <si>
    <t xml:space="preserve">* Secuestro de información a través de la web, por la recepción de correos electrónicos mal intencionados o por acceder a sitios de pago sospechosos    
*Robo de información de las tarjetas de crédito institucionales                   </t>
  </si>
  <si>
    <t>* Instalación de antivirus
* Capacitación por parte de entidades financieras
* Bloqueo de remitentes sospechosos por parte del área de TI
* Autocuidado al momento de abrir correos electrónicos
* Custodia en caja fuerte de la información de las tarjetas de crédito 
*Uso de token para todas las transacciones financieras
* Conciliación Bancaria Diaria</t>
  </si>
  <si>
    <t xml:space="preserve">* Creación de políticas y procedimientos  enfocadas a la prevención del riesgo informático
* Capacitación en Cibercrimen
* Evaluación del estado de las medidas de seguridad que se tienen en la tesorería y Dirección Financiera </t>
  </si>
  <si>
    <t xml:space="preserve">* Se continua con el reporte de correos sospechosos al área de TI * Pendiente capacitación de manejo de la información </t>
  </si>
  <si>
    <t>El jefe de TI es responsable de la creación de políticas de prevención del riesgo informático</t>
  </si>
  <si>
    <t>RFT-11</t>
  </si>
  <si>
    <t>Fuga de conocimiento por retiro de personal</t>
  </si>
  <si>
    <t>* Los colaboradores que se han capacitado y tienen todo el conocimiento y experiencia en el proceso que manejan buscan mejores oportunidades laborales y salariales por fuera de la Institución
* Falta de una política de promoción y nivelación salarial</t>
  </si>
  <si>
    <t>* Programas desde el área de Desarrollo Humano que contemplan incentivos motivacionales
* Apoyo Económico para capacitación
* Estabilidad laboral</t>
  </si>
  <si>
    <t>* Establecimiento de una política salarial</t>
  </si>
  <si>
    <t>Consejo Superior</t>
  </si>
  <si>
    <t>* Se continúa con el apoyo por concepto de capacitación al personal</t>
  </si>
  <si>
    <t>RFT-12</t>
  </si>
  <si>
    <t xml:space="preserve">Falta u omisión de documentación de procesos que puede ocasionar error en la ejecución de actividades </t>
  </si>
  <si>
    <t>* Desconocimiento u omisión de la reglamentación interna
* Falta y desactualización de procedimientos
* Falta de publicación de procesos documentados                          *Influencia por parte del proveedor    
* Propuestas de prebendas por parte de proveedores</t>
  </si>
  <si>
    <t>* Resolución de compras bienes y servicios 
* Código de Ética y Buen Gobierno
* Reglamento interno de trabajo
* Procesos documentados
* Política SARLAFT</t>
  </si>
  <si>
    <t>* Actualización de procedimientos
* Publicación de procesos documentados
* Política de selección de proveedores</t>
  </si>
  <si>
    <t>Jefe de Tesorería
Coordinación administrativa</t>
  </si>
  <si>
    <t>* Los procesos se encuentran documentados, no publicados</t>
  </si>
  <si>
    <t>Actualización de procedimientos por parte de las áreas que tienen relación directa con la tesorería</t>
  </si>
  <si>
    <t>RIP-1</t>
  </si>
  <si>
    <t>Acciones u omisiones que reflejen datos o información equivocada en diferentes registros de la universidad, como pueden ser los registros académicos y de proveedores</t>
  </si>
  <si>
    <t>Que cada área tenga accesos a sistemas de información con perfiles que les permitan modificar información específica tal como: registros académicos y/o certificaciones expedidas por la universidad</t>
  </si>
  <si>
    <t>Tener por resolución rectoral unos guardianes de bases de datos sensibles como: nómina, registro académicos, datos financieros, etc.  Comité de tratamiento de datos. Curso virtual de tratamiento de datos personales.Auditorías en tratamiento de datos</t>
  </si>
  <si>
    <t xml:space="preserve">Solicitar a TI revisión periódica de los perfiles y permisos que tengan los colaboradores en las plataformas informáticas y bases de datos (al menos una por semestre) </t>
  </si>
  <si>
    <t>oficial de tratameinto de datos personales</t>
  </si>
  <si>
    <t>Marzo y septiembre</t>
  </si>
  <si>
    <t>RIP-2</t>
  </si>
  <si>
    <t>Incumplimiento de obligaciones contractuales por parte de la universidad o sus aliados debido al desconocimiento de la normatividad en ciertas materias como propiedad intelectual o tratamiento de datos personales</t>
  </si>
  <si>
    <t>Que los responsables de los contratos en cada área o facultad no realicen un seguimiento adecuado y oportuno a las obligaciones contractuales que tiene la universidad para con terceros o que debe hacer exigibles la universidad</t>
  </si>
  <si>
    <t>Tener en el área una bitácora que almacena todos los contratos revisados y avalados por la oficina de propiedad intelectual desde el año 2016</t>
  </si>
  <si>
    <t>Insertar campos en la bitácora con control de contratos revisados o elaborados, pero que no se han firmado</t>
  </si>
  <si>
    <t>Oficina de propiedad intelectual</t>
  </si>
  <si>
    <t>20 de noviembre de 2019</t>
  </si>
  <si>
    <t>RIP-3</t>
  </si>
  <si>
    <t>Uso idenbido de signos distintivos (marcas y lemas comerciales) de la Universidad que afecte la reputación o genere asociación con otras empresas con las cuales la Universidad no tiene vinculos comerciales o contractuales</t>
  </si>
  <si>
    <t>Uso indebido de los signos distintivos de la universidad (marcas y logos) por parte de terceros no autorizados para hacerlo que puede generar asociación a eventos, empresas o personas que nada tienen que ver con la universidad.</t>
  </si>
  <si>
    <t>Revisión semanal en internet con las expresiones de las marcas de la universidad, para iniciar procesos de infracción marcaria en caso de ser necesario.
Revisión de la gaceta de propiedad industrial de la Superintendencia de Industria y Comercio.</t>
  </si>
  <si>
    <t>RIP-4</t>
  </si>
  <si>
    <t>Sanciones por parte de entes reguladores  por violación de los derechos de autor y la normatividad vigente en materia de propiedad intelectual</t>
  </si>
  <si>
    <t xml:space="preserve">Que los estudiantes, empleados y docentes de la Universidad transgredan los derechos de autor en el entorno administrativo, académico o científico. 
Que por desconocimiento se incurra en prácticas violatorias de los derechos de autor. </t>
  </si>
  <si>
    <t>Curso virtual en derecho de autor. 
Reglamento de propiedad intelectual de la Universidad CES.</t>
  </si>
  <si>
    <t>capacitaciones periódicas en temáticas de interés en derechos de autor y propiedad industrial
generar notas editorialescon tips relacionados con el tema de propiedad intelectual.
Reporte trimestral por parte de Ces Virtual del resultado de la auditoría a las aulas virtuales</t>
  </si>
  <si>
    <t>Febrero de 2020</t>
  </si>
  <si>
    <t>RIP-5</t>
  </si>
  <si>
    <t>Fuga de información confidencial que represente una ventaja competitiva para proyectos y/o unidades de negocio de la Universidad CES</t>
  </si>
  <si>
    <t>Cuando un empleado termine contrato de trabajo se lleve información a la que haya accedido y que sea de uso exclusivo de la universidad por considerarse reservada y secreta. 
Que terceros accedan por cualquier causa a información confidencial de la universidad y la use con fines no autorizados.</t>
  </si>
  <si>
    <t xml:space="preserve">Acuerdos de confidencialidad suscritos con terceros. 
Cláusula de confidencialidad en contratos de trabajo y prestación de servicios.  </t>
  </si>
  <si>
    <t>Validar con el área de TIC la existencia de un sistema de encriptación o de acceso a la infromación que tenga unos controles mucho más severos para que la información que sea clasificada como reservada y secreta se resguarde con mayores estándares de seguridad</t>
  </si>
  <si>
    <t>RIP-6</t>
  </si>
  <si>
    <t xml:space="preserve">Dependencia de personas clave en los proyectos o unidades de negocio </t>
  </si>
  <si>
    <t>Las personas que tienen un alto grado de experticia en temas especificos no gestionan el aprendizaje y transferencia de conocimiento a otros colaboradores que están vinculados a la unidad de negocio o área específica</t>
  </si>
  <si>
    <t>Posibilidad de pagar alguna retribución económica a empleados en sus proyectos de innovación y/o empresarismo (política de investigación e innovación).
Acuerdos de exclusividad.</t>
  </si>
  <si>
    <t>generar espacios con otras IES para identificar posibles soluciones a estos eventos</t>
  </si>
  <si>
    <t>RIP-7</t>
  </si>
  <si>
    <t>Recolección, almacenamiento, tratamiento y supresión de infromación sin el cumplimiento de los requisitos legales</t>
  </si>
  <si>
    <t>Que el personal de la universidad recolecte información sin saber que se debe hacer con el texto de autorización para el tratamiento de datos personales. 
Que los datos se recolecten en eventos con aliados donde dependamos de terceros para la recolección del dato y éstos no lo hagan con el cumplimiento de requisitos legales</t>
  </si>
  <si>
    <t xml:space="preserve">Política de tratamiento de la infromación. Procedimiento para la recolección, almacenamiento, tratamiento y supresión de datos personales. 
Comité de tratameinto de datos personales. </t>
  </si>
  <si>
    <t>Que en las inducciones al personal nuevo que ingresa a la universidad bajo cualquier modalidad contractual, se tenga un espacio para exponer la importancia de respetar la normatividad institucional y nacional relacionada con este tema.
Elaborar un documento con información relevante acerca del tratamiento de datos personales en la universidad</t>
  </si>
  <si>
    <t>10 de febrero de 2020</t>
  </si>
  <si>
    <t>RIP-8</t>
  </si>
  <si>
    <t>Fallas en la planeación o en la ejecución de proyectos que tengan activos susceptibles de explotación, como por ejemplo patentes o secretos industriales</t>
  </si>
  <si>
    <t>En la universidad muchas investigaciones y proyectos desarrollan productos protegidos bajo el régimen de propiedad intelectual, pero no se hace una buena planeación sobre la comercialización de los productos resultado del proyecto, lo cual aumenta los activos intangibles de la Universidad pero no se refleja en el ingreso</t>
  </si>
  <si>
    <t xml:space="preserve">Se tiene un área de transferencia de tecnología que ayuda en la planeación sobre la estrategia de comercialización de los productos derivados de Propiedad intelectual. </t>
  </si>
  <si>
    <t>Creación de un área de gestión comercial de los productos de innovación.</t>
  </si>
  <si>
    <t>15 de febrero de 2020</t>
  </si>
  <si>
    <t>RIP-9</t>
  </si>
  <si>
    <t>RIP-10</t>
  </si>
  <si>
    <t>RIP-11</t>
  </si>
  <si>
    <t>RIP-12</t>
  </si>
  <si>
    <t>RIE-1</t>
  </si>
  <si>
    <t>Incumpliento en la normatividad del derecho de autor y del depósito legal en Colombia</t>
  </si>
  <si>
    <t>Almacemiento y revisión de las constancias enviadas desde la Editorial y Biblioteca a las diferentes bibliotecas</t>
  </si>
  <si>
    <t>Procesamiento digital en línea del estado de casa publicación en las diferentes bibliotecas</t>
  </si>
  <si>
    <t>Editorial y Biblioteca</t>
  </si>
  <si>
    <t>RIE-2</t>
  </si>
  <si>
    <t>La apropiación y divulgación de los logos institucionales de sus publicaciones por parte de bases de datos u otros medios digitales sin autorización</t>
  </si>
  <si>
    <t>Revisión bimensual donde exista expresión en medios impresos y digitales de la universidad</t>
  </si>
  <si>
    <t>Ingresar a los sitios en linea donde se han suscrito convenios y realizar informe de estado a la fecha sobre el uso adecuado de los elementos de imagen de la universidad</t>
  </si>
  <si>
    <t xml:space="preserve">Editorial </t>
  </si>
  <si>
    <t>RIE-3</t>
  </si>
  <si>
    <t>No poseer apoyo técnico en la gestión de plataformas digitales de publicaciones periodicas</t>
  </si>
  <si>
    <t>Solicitud a empresas externas para el desarrollo de procesos de mejor en la plataforma de publicaciones digitales</t>
  </si>
  <si>
    <t>Capacitaciones al personal respectivo para el mantenimiento y desarrollo de la plataforma de publicaciones</t>
  </si>
  <si>
    <t>T.I.</t>
  </si>
  <si>
    <t>RIE-4</t>
  </si>
  <si>
    <t>Incumpliento en los proceso editoriales de las publicaciones</t>
  </si>
  <si>
    <t>Evalacion por arbirtros en cada una de las áreas de conocimiento</t>
  </si>
  <si>
    <t>Fortalecer la consecución de evaluares para cada área de conocimiento que la universidad publica</t>
  </si>
  <si>
    <t>Dirección de Investigación</t>
  </si>
  <si>
    <t>RIE-5</t>
  </si>
  <si>
    <t>Poca formalización en la contratación con los proveedores</t>
  </si>
  <si>
    <t>Contratación por servicio prestado</t>
  </si>
  <si>
    <t>Validación de historia como prestador de servicios en otras instituiciones</t>
  </si>
  <si>
    <t>RIE-6</t>
  </si>
  <si>
    <t>RIE-7</t>
  </si>
  <si>
    <t>RIE-8</t>
  </si>
  <si>
    <t>RIE-9</t>
  </si>
  <si>
    <t>RIE-10</t>
  </si>
  <si>
    <t>RIE-11</t>
  </si>
  <si>
    <t>RIE-12</t>
  </si>
  <si>
    <t>dirección y magnitud 2019</t>
  </si>
  <si>
    <t>direccion y control 2019</t>
  </si>
  <si>
    <t xml:space="preserve">área y magnitud </t>
  </si>
  <si>
    <t xml:space="preserve">área y control </t>
  </si>
  <si>
    <t xml:space="preserve">Total general </t>
  </si>
  <si>
    <t xml:space="preserve">Gestión legal y documental </t>
  </si>
  <si>
    <t xml:space="preserve">Puesta en producción y soporte de las soluciones estructuradas para Tics y continuidad de negocio. </t>
  </si>
  <si>
    <t>Asegurar la continuidad de las soluciones  Tics y continuidad de negocio implementadas para  Universidad CES</t>
  </si>
  <si>
    <t>Elaborar procesos de planeación estratégica para proyectos de Tics y continuidad de negocio</t>
  </si>
  <si>
    <t>Procedimiento para la toma de requerimientos de las necesidades de las diferentes áreas de la universidad</t>
  </si>
  <si>
    <t>Facturación, recaudo, cartera e inversiones</t>
  </si>
  <si>
    <t>Intervención, logística y mantenimiento</t>
  </si>
  <si>
    <t>Identificación de necesidades e intereses para el bienestar y desarrollo humano</t>
  </si>
  <si>
    <t>Gestión de los proyectos de Tics y continuidad de negocio basados en las metodologías de cada área de conocimiento</t>
  </si>
  <si>
    <t>Puesta en producción y soporte de las soluciones estructuradas para Tics y continuidad de negocio</t>
  </si>
  <si>
    <t>Procedimiento para la detección de fallas técnicas o funcionales de las soluciones entregadas</t>
  </si>
  <si>
    <t>Puesta en producción y soporte de las soluciones estructuradas para Tics y continuidad de negocio.</t>
  </si>
  <si>
    <t xml:space="preserve">Procedimiento para la detección de fallas técnicas o funcionales de las soluciones entregadas
</t>
  </si>
  <si>
    <t xml:space="preserve">Divulgación científica, apropiación social y transferencia del conocimiento </t>
  </si>
  <si>
    <t xml:space="preserve">Desarrollo de los procesos de Investigación, empresario e innovación </t>
  </si>
  <si>
    <t>•. Fomento de la cultura de gestión de riesgos y autorregulación</t>
  </si>
  <si>
    <t>Dicción</t>
  </si>
  <si>
    <t>DIRECCIÓN</t>
  </si>
  <si>
    <t>Cuenta de Área</t>
  </si>
  <si>
    <t xml:space="preserve"># DE RIESGOS NUEVOS </t>
  </si>
  <si>
    <t>Procedimiento mesa de ayuda CES</t>
  </si>
  <si>
    <t>Política TIC
Resolución 0069</t>
  </si>
  <si>
    <t>Procedimientos del CAD</t>
  </si>
  <si>
    <t>Intervención, logistica y mantenimiento</t>
  </si>
  <si>
    <t xml:space="preserve">Puesta en producción y soporte de las soluciones estructuadas para TIC´s y continuidad de negocio. 
</t>
  </si>
  <si>
    <t xml:space="preserve">Facturación, recaudo, cartera e inversiones
Implementación de la estrategia institucional </t>
  </si>
  <si>
    <t xml:space="preserve">Facturación, recaudo, cartera e inversiones
</t>
  </si>
  <si>
    <t xml:space="preserve">Procedimiento para la facturación y el recaudo de las matrículas de contado y con planes de financiación
Procedimiento para la gestión de cartera
</t>
  </si>
  <si>
    <t xml:space="preserve">Seguimiento a la gestión administrativa 
</t>
  </si>
  <si>
    <t xml:space="preserve">Procedimiento  para la gestión de activos fijos (Procedimiento para el préstamo de equipos, insumos, herramientas y mobiliario)
</t>
  </si>
  <si>
    <t xml:space="preserve">Evaluación y ajustes del proceso de formación
</t>
  </si>
  <si>
    <t xml:space="preserve">Guía para la evaluación periódica de programas.
Guía para acreditación institucional.
Guía para acreditación de programas de pregrado.
Guía para acreditación de programas de maestría y doctorado.
Guía para acreditación de programas EMQ.
</t>
  </si>
  <si>
    <t xml:space="preserve">Procedimiento a la gestión de activos fijos </t>
  </si>
  <si>
    <t xml:space="preserve">Gestión de recursos y adquisición del material bibliográfico
</t>
  </si>
  <si>
    <t xml:space="preserve">Ejecución de acciones para el bienestar y desarrollo humano
Intervención, logistica y mantenimiento </t>
  </si>
  <si>
    <t xml:space="preserve">Gestión financiera
Bienestar institucional y desarrollo humano </t>
  </si>
  <si>
    <t>Gestión del presupuesto
Formulación de programas, planes y acciones para el bienestar y desarrollo humano</t>
  </si>
  <si>
    <t xml:space="preserve">Procedimiento para la elaboración y seguimiento al presupuesto de inversión y operaciones de la Universidad CES
</t>
  </si>
  <si>
    <t xml:space="preserve">Formulación de programas, planes y acciones para el bienestar y desarrollo humano 
Intervención, logistica y mantenimiento </t>
  </si>
  <si>
    <t xml:space="preserve">Materialización de los relacionamientos contractuales </t>
  </si>
  <si>
    <t xml:space="preserve">Identificación de necesidades e intereses para el Bienestar y Desarrollo Humano
</t>
  </si>
  <si>
    <t xml:space="preserve">Procedimiento para la definición del plan de desarrollo y capacitación institucional (plan de capacitaciones SST)
</t>
  </si>
  <si>
    <t xml:space="preserve">Intervención, logística y mantenimiento
Formulación de programas, planes y acciones para el Bienestar y Desarrollo Humano
</t>
  </si>
  <si>
    <t xml:space="preserve">Intervención, logística y mantenimiento
Formulación de programas, planes y acciones para el Bienestar y Desarrollo Humano
Gestión del presupuesto </t>
  </si>
  <si>
    <t xml:space="preserve">Procedimiento para la selección y vinculación de personal administrativo
</t>
  </si>
  <si>
    <t xml:space="preserve">Procedimiento para la contratación por prestación de servicios
</t>
  </si>
  <si>
    <t xml:space="preserve">Procedimiento para el control y gestión de espacios otorgados en comodato
</t>
  </si>
  <si>
    <t xml:space="preserve">Identificación de necesidades institucionales
</t>
  </si>
  <si>
    <t xml:space="preserve">Procedimiento para la gestión de compras y contratación de servicios 
</t>
  </si>
  <si>
    <t xml:space="preserve">Gestión legal, reglamentaria y administrativa
</t>
  </si>
  <si>
    <t>Formulación de programas, planes y acciones para el Bienestar y Desarrollo Humano</t>
  </si>
  <si>
    <t>•Gestión de bases de datos, seguridad informatica, redes</t>
  </si>
  <si>
    <t>Gestión comercial, promoción y mercadeo</t>
  </si>
  <si>
    <t xml:space="preserve">Consolidación del protaflio de los servicios de la universidad CES </t>
  </si>
  <si>
    <t xml:space="preserve">Procedimiento para la gestión de cartera
</t>
  </si>
  <si>
    <t xml:space="preserve">Procedimiento para la definición del plan de desarrollo y capacitación institucional (plan de capacitaciones SST)
</t>
  </si>
  <si>
    <t xml:space="preserve">Evaluación  de las acciones de Bienestar Institucional y Desarrollo Humano
</t>
  </si>
  <si>
    <t xml:space="preserve">Procedimiento para la evaluación del desempeño
</t>
  </si>
  <si>
    <t xml:space="preserve">Desarrollo humano y bienestar institucional
Direccionamiento Estratégico
</t>
  </si>
  <si>
    <t xml:space="preserve">Captación del capital humano
•Fomento de la cultura de gestón de riesgos y autorregulación
</t>
  </si>
  <si>
    <t xml:space="preserve">Divulgación cientifica, apropiación social y transferencia del conocimiento 
</t>
  </si>
  <si>
    <t xml:space="preserve">Procedimiento para la protección de la propiedad intelectual de la Universidad CES
</t>
  </si>
  <si>
    <t xml:space="preserve">Puesta en producción y soporte de las soluciones estructuadas para TIC´s y continuidad de negocio. </t>
  </si>
  <si>
    <t xml:space="preserve">Procedimiento para la toma de requerimietos de las necesidades de las diferentes áreas de la universidad
-Procedimiento del área de TIC para la ídentificación de las necesidades de la continuidad de negocio.
Procedimiento para mesa de ayuda
</t>
  </si>
  <si>
    <t>Política TIC</t>
  </si>
  <si>
    <t xml:space="preserve"> Asegurar la continuidad de las soluciones  TIC´s y continuidad de negocio implementadas para  Universidad CES
</t>
  </si>
  <si>
    <t xml:space="preserve">Procedimiento para el control de ingreso a la Universidad
</t>
  </si>
  <si>
    <t xml:space="preserve">Formulación de programas, planes y acciones para el Bienestar y Desarrollo Humano
</t>
  </si>
  <si>
    <t xml:space="preserve">Procedimiento para la Gestión del Riesgo SST.
Procedimiento para la prevención atención y respuesta ante emergencias
</t>
  </si>
  <si>
    <t>Gestión de bases de datos, seguridad informatica, redes</t>
  </si>
  <si>
    <t>Política TIC
Procedimiento para la gestión de aulas virtuales</t>
  </si>
  <si>
    <t xml:space="preserve">Desarrollo de los procesos de Investigación, empresarismo e innovación 
</t>
  </si>
  <si>
    <t>Procedimiento para la asignación de los recursos para investigación e innovación
-Procedimiento para el acompañamiento a las actividades de investigación
-Consolidación y fortalecimiento de centros de investigación Financiación  de la investigación e innovación con recursos institucionales
-Procedimiento para el acompañamiento a las actividades de e innovación</t>
  </si>
  <si>
    <t xml:space="preserve">Implementación de la estrategia institucional
</t>
  </si>
  <si>
    <t xml:space="preserve">Manual de SARLAFT
Manual gestión del riesgo
Procedimiento para la consolidación de información estadística
</t>
  </si>
  <si>
    <t>•. Identificación de las necesidades de investigación, empresarismo o retos de innovación</t>
  </si>
  <si>
    <t xml:space="preserve">Materialización de los relacionamientos contractuales 
Procedimiento para la recolección, almacenamiento, procesamiento y supresión de datos personales </t>
  </si>
  <si>
    <t>Planeación estratégica de las comunicaciones internas y externas</t>
  </si>
  <si>
    <t>Materialización de los relacionamientos contractuales</t>
  </si>
  <si>
    <t xml:space="preserve">Desarrollo humano y bienestar institucional
Gestión legal y documental
Gestión administrativa </t>
  </si>
  <si>
    <t xml:space="preserve">Captación del capital humano
Gestión legal, reglamentaria y administrativa
Identificación de necesidades institucionales
</t>
  </si>
  <si>
    <t xml:space="preserve">Procedimiento para la selección y vinculación de personal administrativo. 
Meterialización de los relacionamientos contractuales 
Procedimiento para la gestión de compras y contratación de servicios 
</t>
  </si>
  <si>
    <t xml:space="preserve">Gestión de seguimiento y control legal – reglamentaria - administrativa
</t>
  </si>
  <si>
    <t xml:space="preserve">Revisión y seguimiento financiero
</t>
  </si>
  <si>
    <t xml:space="preserve">Procedimiento para la elaboración y seguimiento al presupuesto de inversión y operaciones de la Universidad CES
Procedimiento para el seguimiento del resultado contable 
Procedimiento para la gestión de cartera
Procedimiento para la gestión de caja
</t>
  </si>
  <si>
    <t xml:space="preserve">Procedimiento para la elaboración y seguimiento al presupuesto de inversión y operaciones de la Universidad CES
Procedimiento para el seguimiento del resultado contable 
Procedimiento para la gestión de cartera
Procedimiento para la gestión de caja
Procedimiento para la elaboración de documentos </t>
  </si>
  <si>
    <t>Para la realización de transferencias documentales al archivo central</t>
  </si>
  <si>
    <t>Gestión legal, reglamentaria  y documental</t>
  </si>
  <si>
    <t xml:space="preserve">Gestión de compras pagos y endeudamientos </t>
  </si>
  <si>
    <t xml:space="preserve">Procedimiento para el cierre contable 
Instructivo para el diferido de ingresos
Instructivo para la conciliación de bancos y anticipos pendientes de identificar 
</t>
  </si>
  <si>
    <t xml:space="preserve">Reglamento interno de trabajo </t>
  </si>
  <si>
    <t>´-Conservación de información legal y reglamentaria</t>
  </si>
  <si>
    <t xml:space="preserve">Creación y actualización de las tablas de retención </t>
  </si>
  <si>
    <t xml:space="preserve">Conservación de información legal y reglamentaria
</t>
  </si>
  <si>
    <t>•Gestión legal, reglamentaria y administrativa</t>
  </si>
  <si>
    <t xml:space="preserve">•Procedimiento para el control de ingreso a la Universidad
Procedimiento para la gestión y reclamación de pólizas y siniestros
</t>
  </si>
  <si>
    <t xml:space="preserve">Procedimiento para el control de ingreso a la Universidad
Procedimiento para la gestión y reclamación de pólizas y siniestros
</t>
  </si>
  <si>
    <t xml:space="preserve">Ejecución de acciones para el Bienestar y Desarrollo Humano
</t>
  </si>
  <si>
    <t xml:space="preserve">Procedimiento para inspecciones de seguridad
Procedimiento para el desarrollo de simulacros
Procedimiento para protocolos de atención en seguridad
Procedimiento para programa de vigilancia epidemiológica 
Procedimiento para la Gestión del Riesgo SST
</t>
  </si>
  <si>
    <t xml:space="preserve">Procedimiento para inspecciones de seguridad
Procedimiento para el desarrollo de simulacros
Procedimiento para protocolos de atención en seguridad
Procedimiento para programa de vigilancia epidemiológica 
Procedimiento para la Gestión del Riesgo SST
</t>
  </si>
  <si>
    <t>Procedimiento para la elaboración y seguimiento al presupuesto de inversión y operaciones de la Universidad CES
Procedimiento para el costeo de los productos y servicios de la Universidad CES</t>
  </si>
  <si>
    <t xml:space="preserve">Depuración de la información financiera e informes de resultados
</t>
  </si>
  <si>
    <t xml:space="preserve">Procedimiento para revisión y depuración de la información financiera
Procedimiento para la presentación de informes de resultados financieros (revelaciones, informe de sostenibilidad, entre otros)
</t>
  </si>
  <si>
    <t xml:space="preserve">Procedimiento para la detección de fallas técnicas o funcionales de las solucines entregadas
</t>
  </si>
  <si>
    <t xml:space="preserve">Procedimiento para la elaboración y seguimiento al presupuesto de inversión y operaciones de la Universidad CES
Procedimiento para el seguimiento del resultado contable 
Procedimiento para la gestión de cartera
Procedimiento para la gestión de caja
</t>
  </si>
  <si>
    <t xml:space="preserve">Recepción de requerimientos legales
</t>
  </si>
  <si>
    <t>procedimiento para la recolección, almacenamiento, procesamiento y supresión de datos personales</t>
  </si>
  <si>
    <t>Vinculación y relacionamiento con el egresado</t>
  </si>
  <si>
    <t xml:space="preserve">Procedimiento para el estudio de impacto a egresados
Procedimiento para otorgar el reconocimiento de egresado
Procedimiento para la intermediación laboral
</t>
  </si>
  <si>
    <t xml:space="preserve">Materializacion para los relacionamientos contractuales </t>
  </si>
  <si>
    <t xml:space="preserve">Procedimiento para la Gestión del Riesgo SST
Procedimiento para protocolos de atención en seguridad
Procedimiento para programa de vigilancia epidemiológica 
</t>
  </si>
  <si>
    <t xml:space="preserve">Planeación estratégica de las comunicaciones internas y externas
</t>
  </si>
  <si>
    <t xml:space="preserve">Manual de
identidad visual
</t>
  </si>
  <si>
    <t xml:space="preserve">Gestión comercial, promoción y mercadeo
</t>
  </si>
  <si>
    <t xml:space="preserve">
Procedimiento para la consolidación del portafolio y promoción de los servicios de la universidad CES 
</t>
  </si>
  <si>
    <t xml:space="preserve">Procedimiento para la gestión de la indexación de las publicaciones cientificas
Procedimiento para la gestión de libros de investigación
</t>
  </si>
  <si>
    <t xml:space="preserve">•Procedimiento para las reformas y creación de espacios nuevos 
Plan de mantenimiento institucional 
</t>
  </si>
  <si>
    <t xml:space="preserve">Conservación de información legal y reglamentaria
</t>
  </si>
  <si>
    <t xml:space="preserve">Investigación
Gestión financiera </t>
  </si>
  <si>
    <t xml:space="preserve">Desarrollo de los procesos de Investigación, empresarismo e innovación
Gestión del presupuesto
 </t>
  </si>
  <si>
    <t xml:space="preserve">Consolidación y fortalecimiento de centros de investigación Financiación  de la investigación e innovación con recursos institucionales   
Procedimiento para la asignación de los recursos para investigación e innovación 
Procedimiento para la elaboración y seguimiento al presupuesto de inversión y operaciones de la Universidad CES
</t>
  </si>
  <si>
    <t xml:space="preserve">•Fomento a la Investigación, al empresarismo y a la innovación </t>
  </si>
  <si>
    <t xml:space="preserve">Fomento a la Investigación, al empresarismo y a la innovación 
</t>
  </si>
  <si>
    <t xml:space="preserve">Procedimiento para la formación de emprendedores 
</t>
  </si>
  <si>
    <t xml:space="preserve">Procedimiento para la planificación de la comunicación interna y externa
</t>
  </si>
  <si>
    <t xml:space="preserve">Captación del capital humano
</t>
  </si>
  <si>
    <t xml:space="preserve">Procedimiento para la selección y vinculación de personal administrativo
Procedimiento para la contratación por prestación de servicios
</t>
  </si>
  <si>
    <t xml:space="preserve">Procedimiento para el acompañamiento a las actividades de investigación
Consolidación y fortalecimiento de centros de investigación Financiación  de la investigación e innovación con recursos institucionales 
Procedimiento para el acompañamiento a las actividades de e innovación  
</t>
  </si>
  <si>
    <t>Procedimiento para la gestión de proyectos de la Universidad CES</t>
  </si>
  <si>
    <t xml:space="preserve">´-Procedimiento para la asignación de los recursos para investigación e innovación </t>
  </si>
  <si>
    <t xml:space="preserve">Orientación y asesoría para la implementación normativa de los laboratorios </t>
  </si>
  <si>
    <t xml:space="preserve">•Procedimiento para la gestión de compras y contratación de servicios 
Procedimiento para la programación de espacios
</t>
  </si>
  <si>
    <t xml:space="preserve">Laboratorios
Bienestar institucional y desarrollo humano </t>
  </si>
  <si>
    <t>•PR-GL-002 Procedimiento para la asistencia técnica, mantenimiento y metrología 
•Procedimiento para la selección y vinculación de personal administrativo</t>
  </si>
  <si>
    <t xml:space="preserve">Formulación de programas, planes y acciones para el Bienestar y Desarrollo Humano
 Ejecución de acciones para el Bienestar y Desarrollo Humano
</t>
  </si>
  <si>
    <t xml:space="preserve">Procedimiento para la Gestión del Riesgo SST.
Procedimiento para la prevención atención y respuesta ante emergencias
Procedimiento para programa de vigilancia epidemiológica 
Procedimiento para protocolos de atención en seguridad
</t>
  </si>
  <si>
    <t xml:space="preserve">Procedimiento para el control de ingreso a la Universidad
Procedimiento para la gestión y reclamación de pólizas y siniestros
</t>
  </si>
  <si>
    <t xml:space="preserve">Gestión de los proyectos de TIC´s y continuidad de negocio basados en las metodologías de cada área de conocimiento
</t>
  </si>
  <si>
    <t xml:space="preserve">Gestión de bases de datos, seguridad informatica, redes
</t>
  </si>
  <si>
    <t xml:space="preserve">Para la materialización de los relacionamientos contractuales </t>
  </si>
  <si>
    <t xml:space="preserve">Cooperación y suscripcion de proyectos </t>
  </si>
  <si>
    <t>Formalización y seguimiento de convenios 
Emisión, ejecución y seguimiento de proyecto mediante convocatorias</t>
  </si>
  <si>
    <t>Movilidad academica</t>
  </si>
  <si>
    <t xml:space="preserve">Procedimiento para la movilidad entrante estudiantes 
Procedimiento para la movilidad  entrante docentes
procedimiento para la movilidad  entrante administrativos
Procedimiento para el ingreso de estudiantes extranjeros a educacion formal   </t>
  </si>
  <si>
    <t>Procedimiento para la movilidad saliente estudiantes 
Procedimiento para la movilidad  saliente docentes
procedimiento para la movilidad  saliente administrativos</t>
  </si>
  <si>
    <t xml:space="preserve">Gestión del presupuesto </t>
  </si>
  <si>
    <t xml:space="preserve">Planeación académica 
</t>
  </si>
  <si>
    <t xml:space="preserve">Procedimiento para plan de trabajo docente
</t>
  </si>
  <si>
    <t xml:space="preserve">Guía para la evaluación periódica de programas.
Guía para acreditación institucional.
Guía para acreditación de programas de pregrado.
Guía para acreditación de programas de maestría y doctorado.
Guía para acreditación de programas EMQ.
Procedimiento para la evaluación de los programas de educcación no formal
</t>
  </si>
  <si>
    <t xml:space="preserve">Bienestar institucional y desarrollo humano
Internacionalización </t>
  </si>
  <si>
    <t xml:space="preserve"> Ejecución de acciones para el Bienestar y Desarrollo Humano
Movilidad academica</t>
  </si>
  <si>
    <t xml:space="preserve">Procedimiento para programa de vigilancia epidemiológica 
Procedimiento para la movilidad entrante estudiantes 
Procedimiento para la movilidad  entrante docentes
procedimiento para la movilidad  entrante administrativos
Procedimiento para el ingreso de estudiantes extranjeros a educacion formal </t>
  </si>
  <si>
    <t xml:space="preserve">Gestión del seguimiento y control legal, reglamentaria, administrativa </t>
  </si>
  <si>
    <t xml:space="preserve">Guía para la elaboración y el seguimiento al Plan Estratégico de Desarrollo
Elaboración y control de documentos </t>
  </si>
  <si>
    <t xml:space="preserve">Guía para la evaluación periódica de programas.
Guía para acreditación de programas de pregrado.
Guía para acreditación de programas de maestría y doctorado.
Guía para acreditación de programas EMQ.
</t>
  </si>
  <si>
    <t xml:space="preserve">Procedimiento para la gestión de proyectos de la Universidad CES
</t>
  </si>
  <si>
    <t xml:space="preserve">Consolidación de estadísticas institucionales
</t>
  </si>
  <si>
    <t xml:space="preserve">Procedimiento para la consolidación de información estadística
</t>
  </si>
  <si>
    <t xml:space="preserve">Procedimiento para la Gestión del Riesgo SST
</t>
  </si>
  <si>
    <t xml:space="preserve">Definición del direccionamiento estratégico de la Universidad
</t>
  </si>
  <si>
    <t>Guía para la elaboración y el seguimiento al Plan Estratégico de Desarrollo</t>
  </si>
  <si>
    <t xml:space="preserve">Procedimiento para la toma de requerimietos de las necesidades de las diferentes áreas de la universidad
-Procedimiento del área de TIC para la ídentificación de las necesidades de la continuidad de negocio.
</t>
  </si>
  <si>
    <t>•Gestión de los proyectos de TIC´s y continuidad de negocio basados en las metodologías de cada área de conocimiento</t>
  </si>
  <si>
    <t xml:space="preserve">Elaborar procesos de planeación estrategica para proyectos de TIC´s y continuidad de negocio
</t>
  </si>
  <si>
    <t xml:space="preserve">Resolución 0069 politica de tic </t>
  </si>
  <si>
    <t xml:space="preserve">Procedimiento para la planificación de la comunicación interna y externa
Manual Portal web
</t>
  </si>
  <si>
    <t xml:space="preserve">Procedimiento para la admnistración de las soluciones  en producción
-Procedimiento para la detección de fallas técnicas o funcionales de las solucines entregadas
</t>
  </si>
  <si>
    <t xml:space="preserve">Asegurar la continuidad de las soluciones  TIC´s y continuidad de negocio implementadas para  Universidad CES
</t>
  </si>
  <si>
    <t xml:space="preserve">Mediante el cual se define las estrategias para garantizar que las TIC esten operativas ante incidentes o eventualidades </t>
  </si>
  <si>
    <t xml:space="preserve">Mediante el cual se define las estrategias para garantizar que las TIC esten operativas ante incidentes o eventualidades 
Mediante el cual se definen las estrategias y las acciones para garantizar que en caso de fallas masivas la continuidad operacional de las plataformas tecnologicas
mediante el cual se definen los controles que permiten garantizar en las plataformas de TIC el aseguramiento de las mismas y la protección de la información </t>
  </si>
  <si>
    <t xml:space="preserve">Procedimiento para la gestión de caja 
</t>
  </si>
  <si>
    <t xml:space="preserve">Intervención, logística y mantenimiento 
</t>
  </si>
  <si>
    <t>Elaboración y seguimiento de documentos</t>
  </si>
  <si>
    <t>Para la recolección, almacenamiento procesamiento y supresion de datos personales</t>
  </si>
  <si>
    <t xml:space="preserve">Para materialización de los relacionamientos contractuales </t>
  </si>
  <si>
    <t xml:space="preserve">Procedimiento para la selección y vinculación de personal administrativo
Procedimiento para la contratación por prestación de servicios
</t>
  </si>
  <si>
    <t xml:space="preserve">Para la recolección, almacenamiento procesamiento y supresion de datos personales
Para la atención de consultas y reclamos presentadas por los titulares de datos personales </t>
  </si>
  <si>
    <t xml:space="preserve">Evaluación de los resultados de la investigación, empresarismo e impacto de la innovación
</t>
  </si>
  <si>
    <t xml:space="preserve">Procedimiento para la evaluación del impacto de la actividad investigativa 
Procedimiento para la evaluación del impacto de la innovación
</t>
  </si>
  <si>
    <t>Aseguramiento de la calidad</t>
  </si>
  <si>
    <t>Gestión e innovación curricular</t>
  </si>
  <si>
    <t xml:space="preserve">  Comunicación y Mercadeo</t>
  </si>
  <si>
    <t>Diferencia 21-20</t>
  </si>
  <si>
    <t xml:space="preserve">Diferencia </t>
  </si>
  <si>
    <t>Elementos del riesgo</t>
  </si>
  <si>
    <t>Magnitud del riesgo 2021</t>
  </si>
  <si>
    <t>Dirección 2021</t>
  </si>
  <si>
    <t xml:space="preserve">direccion 2020 </t>
  </si>
  <si>
    <t>RAC-</t>
  </si>
  <si>
    <t># Áreas</t>
  </si>
  <si>
    <t>•Procedimiento para la Gestión del Riesgo SST.
•Procedimiento para la prevención atención y respuesta ante emergencias</t>
  </si>
  <si>
    <t>•Procedimiento para la elaboración y seguimiento al presupuesto de inversión y operaciones de la Universidad CES</t>
  </si>
  <si>
    <t xml:space="preserve">•Procedimiento para la selección y vinculación de personal administrativo
•Procedimiento para la selección y vinculación de personal docente
</t>
  </si>
  <si>
    <t>•Procedimiento para la contratación por prestación de servicios</t>
  </si>
  <si>
    <t>•Procedimiento para la definición del plan de desarrollo y capacitación institucional (plan de capacitaciones SST)</t>
  </si>
  <si>
    <t xml:space="preserve">•Procedimiento para las reformas y creación de espacios nuevos </t>
  </si>
  <si>
    <t>•PR-GL-002 Procedimiento para la asistencia técnica, mantenimiento y metrología 
•GU-GL-002 Guía de preservación de equipos
•PR-GL-001 Procedimiento para programación de actividades de D-I-E en los laboratorios y escenarios de simulación</t>
  </si>
  <si>
    <t>•Manual de SARLAFT</t>
  </si>
  <si>
    <t>•Procedimiento para la elaboración y seguimiento al presupuesto de inversión y operaciones de la Universidad CES
•Procedimiento para el costeo de los productos y servicios de la Universidad CES</t>
  </si>
  <si>
    <t>(en blanco)</t>
  </si>
  <si>
    <t xml:space="preserve">Gestión del presupuesto
</t>
  </si>
  <si>
    <t>Procedimiento para la detección de fallas técnicas o funcionales de las solucines entregadas</t>
  </si>
  <si>
    <t xml:space="preserve"> Procedimiento para la gestión de compras y contratación de servicios </t>
  </si>
  <si>
    <t xml:space="preserve">Formalización de la oferta académica y de servicios </t>
  </si>
  <si>
    <t xml:space="preserve">Gestión del proceso de Formación
</t>
  </si>
  <si>
    <t xml:space="preserve">Procedimiento para la gestión del currículo
</t>
  </si>
  <si>
    <t xml:space="preserve">Intervención, logística y mantenimiento </t>
  </si>
  <si>
    <t xml:space="preserve">Fomento de la cultura de gestón de riesgos y autorregulación
</t>
  </si>
  <si>
    <t xml:space="preserve">Manual de SARLAFT
Manual gestión del riesgo
</t>
  </si>
  <si>
    <t xml:space="preserve">Gestión financiera
Direccionamiento estratégico </t>
  </si>
  <si>
    <t xml:space="preserve">Desarrollo humano y bienestar institucional
Gestión administrativa </t>
  </si>
  <si>
    <t>Gestión legal y documental
Direccionamiento estratégico</t>
  </si>
  <si>
    <t>•Procedimiento para la inscripción, admisión y matrícula de los estudiantes
•Procedimiento para la inscripción a programas de educación no formal</t>
  </si>
  <si>
    <t>•Procedimiento para la facturación y el recaudo de las matrículas de contado y con planes de financiación
•Procedimiento para la gestión de cartera</t>
  </si>
  <si>
    <t xml:space="preserve">Procedimiento para la facturación y el recaudo de las matrículas de contado y con planes de financiación
Procedimiento para la gestión de cartera
</t>
  </si>
  <si>
    <t>•Procedimiento para la selección y vinculación de personal administrativo</t>
  </si>
  <si>
    <t>•Procedimiento para la gestión de proyectos de la Universidad CES</t>
  </si>
  <si>
    <t xml:space="preserve">•Procedimiento para el control de ingreso a la Universidad
Procedimiento para la Gestión del Riesgo SST
</t>
  </si>
  <si>
    <t xml:space="preserve">•Procedimiento para el control de ingreso a la Universidad
Procedimiento para la Gestión del Riesgo SST
Procedimiento para la gestión de proyectos de la Universidad CES
</t>
  </si>
  <si>
    <t xml:space="preserve">•Procedimiento para la gestión de compras y contratación de servicios </t>
  </si>
  <si>
    <t xml:space="preserve">•Procedimiento para la selección y vinculación de personal administrativo
•Manual de SARLAFT
</t>
  </si>
  <si>
    <t>•Procedimiento para la detección de fallas técnicas o funcionales de las solucines entregadas</t>
  </si>
  <si>
    <t>•. Elaborar procesos de planeación estrategica para proyectos de TIC´s y continuidad de negocio</t>
  </si>
  <si>
    <t>•Gestión de bases de datos, seguridad informática, redes</t>
  </si>
  <si>
    <t>•Procedimiento para el registro, evaluación, selección y financiación de propuestas de investigación, empresarismo e innovación</t>
  </si>
  <si>
    <t>•Facturación, recaudo, cartera e inversiones</t>
  </si>
  <si>
    <t>•Procedimiento para la evaluación del clima laboral</t>
  </si>
  <si>
    <t>•Procedimiento para la planificación de la comunicación interna y externa</t>
  </si>
  <si>
    <t xml:space="preserve">•Procedimiento para la consolidación del portafolio y promoción de los servicios de la universidad CES </t>
  </si>
  <si>
    <t xml:space="preserve">•. Formalización de la oferta académica y de servicios </t>
  </si>
  <si>
    <t xml:space="preserve">•Intervención, logística y mantenimiento </t>
  </si>
  <si>
    <t>•Identificación de necesidades institucionales</t>
  </si>
  <si>
    <t>•Procedimiento para la programación de espacios</t>
  </si>
  <si>
    <t>•Procedimiento para la atención de eventos institucionales</t>
  </si>
  <si>
    <t>•Gestión del presupuesto</t>
  </si>
  <si>
    <t>•Revisión y seguimiento financiero</t>
  </si>
  <si>
    <t xml:space="preserve">•Procedimiento para la creación, gestión y evaluación de Actividades de extensión </t>
  </si>
  <si>
    <t xml:space="preserve">•Procedimiento para el fortalecimiento de grupos y centros de investigación e innovación </t>
  </si>
  <si>
    <t xml:space="preserve">•Procedimiento para la asignación de los recursos para investigación e innovación </t>
  </si>
  <si>
    <t>•Identificación de las necesidades para el desarrollo de actividades de D-I-E en los laboratorios</t>
  </si>
  <si>
    <t xml:space="preserve">•Planificación de los recursos de laboratorios </t>
  </si>
  <si>
    <t xml:space="preserve">•Planificación de los recursos de laboratorios 
Captación del capital humano
</t>
  </si>
  <si>
    <t xml:space="preserve">•Intervención, logística y mantenimiento 
Seguimiento a la gestión administrativa 
</t>
  </si>
  <si>
    <t>•Procedimiento para la consolidación de información estadística</t>
  </si>
  <si>
    <t>• Elaborar procesos de planeación estrategica para proyectos de TIC´s y continuidad de negocio</t>
  </si>
  <si>
    <t xml:space="preserve">•Puesta en producción y soporte de las soluciones estructuadas para TIC´s y continuidad de negocio. </t>
  </si>
  <si>
    <t>No realización de la batería de Riesgo Psicosocial según el nivel de riesgo</t>
  </si>
  <si>
    <t>Cartera vencida de los Centros de Investigación</t>
  </si>
  <si>
    <t>Uso de múltiples bases de datos, para registrar información del comité de ética</t>
  </si>
  <si>
    <t>Aumento en la cantidad de estudios a evaluar en cada sesión</t>
  </si>
  <si>
    <t xml:space="preserve">Falta de control de los equipos de infraestructura para el uso que se requiere en el teatro. Ejemplo. Aire </t>
  </si>
  <si>
    <t>Incumplimiento en la solicitud de ingreso por parte de proveedores.</t>
  </si>
  <si>
    <t>Mal uso de la Imagen Institucional en las piezas graficas de difusión de los eventos externos.</t>
  </si>
  <si>
    <t>Vencimiento de las vigencias de acreditación de programas académicos o institucional</t>
  </si>
  <si>
    <t>Vinculación de proveedores que estén en listas restrictivas.</t>
  </si>
  <si>
    <t>Que los auxiliares de compras realicen compras no autorizadas y/o a beneficio propio.</t>
  </si>
  <si>
    <t>Favorecimiento de proveedores por parte del personal de compras.</t>
  </si>
  <si>
    <t>No rechazo oportuno de la facturación electrónica, cuando la misma no cumple con los requisitos estipulados por la DIAN o por que el cobro no esta correcto.</t>
  </si>
  <si>
    <t xml:space="preserve">Incumplimiento por parte de los proveedores en las entregas de compras cuando no se tiene un contrato </t>
  </si>
  <si>
    <t>Incumplimiento en el envió, retraso o confiscación de activos y/o materiales en las compras Internacionales.</t>
  </si>
  <si>
    <t>Incumplir con el valor autorizado por parte de la Universidad para realizar compras internaciones, el cual es por un valor de 2000 USD</t>
  </si>
  <si>
    <t>*Desconocimiento de la normatividad en el área de Gestión del Talento Humano
*No articulación con el profesional o empresa que realizará el informe de la batería</t>
  </si>
  <si>
    <t>Cartera vencida hasta de 3 meses por parte de los centros de investigación y pago no oportuno de personas naturales</t>
  </si>
  <si>
    <t>*Tener información en duplicada imprecisa e incompleta en varias plataformas de la Universidad
*Acceso a las plataformas solo permiten ingreso desde la red de la Universidad</t>
  </si>
  <si>
    <t xml:space="preserve">* Falta de disponibilidad de tiempo de los miembros para el analisis de los documentos
* Los miembros deben usar su tiempo no laboral para análisis de los estudios
* Actividades adicionales a sesión plena (extraordinaria, expedita, auditorías, análisis de reportes de seguridad)
* Evaluación incompleta de los documentos </t>
  </si>
  <si>
    <t xml:space="preserve">Falta de control en el manejo interno de temperatura.                               
  - problemas fisicos en la temperatura muy fria. </t>
  </si>
  <si>
    <t xml:space="preserve">Incumplimiento en la solcitud de ingreso para algunos proveedores.
 - Ingresan al teatro sin la documentación exigida por SSG  </t>
  </si>
  <si>
    <t>Algunos proevedores hacen caso omiso del uso del manual de identidad asi se les haga seguimiento y envío de directriz institucional en el uso de la misma.</t>
  </si>
  <si>
    <t>1. Desconocimiento sobre las condiciones para renovación de las acreditaciones de los programas a nivel nacional (CNA) y regional (ARCUSUR).
2. Falta de revisión y permanente actualización sobre las convocatorias y eventos que lanza el MEN de manera oficial.
3. Dificultad en la comunicación entre los diferentes actores del proceso.</t>
  </si>
  <si>
    <t xml:space="preserve">Falta de capacitación, error humano, </t>
  </si>
  <si>
    <t>Factores económicos, éticos, sociales</t>
  </si>
  <si>
    <t xml:space="preserve">Falta de capacitación, error humano, falta de respuesta, falla en la plataforma, </t>
  </si>
  <si>
    <t xml:space="preserve">Factores economicos, sociales, salubridad, </t>
  </si>
  <si>
    <t>Falta de capacitacion, error humano,</t>
  </si>
  <si>
    <t>Se tiene el material impreso para distribución y aplicación en las diferentes áreas. Se está a la espera de la reactivación total, e intrucciones del ministerio de trabajo para proceder</t>
  </si>
  <si>
    <t>1. Las facturas a los centros de investigación se enviarán junto con las cartas de respuesta del comité de ética
2. Crear plataforma que genere trazabilidad de los documentos evaluados y facturas enviadas a los centros y pendientes de pago
3. Análisis de estudio de personas naturales, se realiazará la facturación con carta de sometimiento, con el objetivo de enviar la factura y que esta sea pagada previa a la sesión plena, para poder emitir carta de respuesta</t>
  </si>
  <si>
    <t>1. Unificar en una sola plataforma toda la información del comité de ética con apoyo de TICS
2. Plataforma seleccionada pueda ser manejada con red externa, con los mismos estandares de seguridad</t>
  </si>
  <si>
    <t>1. Tener claridad del tiempo que deben destinar lo miembros para el análisis de la información
2. Incentivos a los miembros para que participen de manera activa y oportuna con las actividades del comité</t>
  </si>
  <si>
    <t>Solicitud al área de infraestrutura para el control y manjejo desde el teatro, -Se envía cada semana el calendario del teatro para programarlo de infraestructura, 
-El riego es nuevo ya que actualizaron programas y esto nos dejo sin el manejo interno.</t>
  </si>
  <si>
    <t xml:space="preserve">Seguimiento en la solcitud con el proveedor de ingreso a la sala 
- incumplimiento por parte de algunos proveedores en la verificación de información de ingreso
 - proceso nuevo por SSG y los nuevos protocolos de ingreso </t>
  </si>
  <si>
    <t>Control exigente en el manejo de uso de logos institucionales, envío de manual interno de marca, revisión y sugerencias.</t>
  </si>
  <si>
    <t xml:space="preserve">Este riesgo se materializó en el presente año, ya que el programa de Medicina debió postularse a la renovación de su acreditación ARCUSUR y por falta de claridad en los términos de referencias de la convocatoria y en las fechas de vencimiento de la acreditación nacional e internacional, no se postuló oportunamente.
Controles a implementar:
1. Revisión constante de las páginas web oficiales del MEN, con el fin de mantenernos actualizados frente a las nuevas disposiciones y convocatorias.
2. Fortalecer una comunicación efectiva con los entes regulatorios, que permita tener claridad frente a las dispociones y convocatorias.
3. Se crea una plantilla en Excel que permite a los analistas tener un control exacto de las fechas de entrega de cada uno de los documentos.
</t>
  </si>
  <si>
    <t>Validaciones mensuales de las compras realizadas de todos los proveedores en listas, consulta en listas restrictivas antes de vincular el proveedor, capacitaciones sarlaf, auditorias permanentes por parte de sarlaf.</t>
  </si>
  <si>
    <t>Validación mensual de las compras que se realizan, verificación al momento de liberar compras, inventarios aleatorios, comparativos de compras contra entrada de mercancía y facturas, difusión de código de ética y buen gobierno.</t>
  </si>
  <si>
    <t>Validación de compras mediante comparativo material vs proveedor, reuniones permanentes con el equipo para reforzarles lo que no se debe hacer, difusión de código de ética y buen gobierno.</t>
  </si>
  <si>
    <t>Constante capacitación al personal de la Universidad sobre la facturación electrónica y su incumplimiento.</t>
  </si>
  <si>
    <t>Aplicar correctamente la resolución de compras de la universidad, evaluación previa del proveedor, investigar un poco mas de la empresa.</t>
  </si>
  <si>
    <t>Realizar convenios con las empresas de logística para la entrega oportuna, declarar correctamente lo que se esta importando.</t>
  </si>
  <si>
    <t>Tener muy claro y por medio de cotización el valor total de la compra para definir si lo podemos comprar directamente o debemos recurrir a una empresa de logística.</t>
  </si>
  <si>
    <t xml:space="preserve">  Comunicación</t>
  </si>
  <si>
    <t>RAG-</t>
  </si>
  <si>
    <t>2021</t>
  </si>
  <si>
    <t xml:space="preserve">RSG- </t>
  </si>
  <si>
    <t>RAF-</t>
  </si>
  <si>
    <t xml:space="preserve">RDA- </t>
  </si>
  <si>
    <t xml:space="preserve">Tipo de riesgo </t>
  </si>
  <si>
    <t>Descripción del Riesgo</t>
  </si>
  <si>
    <t>Probabilidad/ Frecuencia 2022</t>
  </si>
  <si>
    <t>Severidad/ Impacto 2022</t>
  </si>
  <si>
    <t>Magnitud del riesgo 2022</t>
  </si>
  <si>
    <t>Controles 2022</t>
  </si>
  <si>
    <t xml:space="preserve">Responsable del control del riesgo </t>
  </si>
  <si>
    <r>
      <t xml:space="preserve">Posibles causas   
</t>
    </r>
    <r>
      <rPr>
        <sz val="16"/>
        <color rgb="FFFFFFFF"/>
        <rFont val="Arial"/>
        <family val="2"/>
      </rPr>
      <t xml:space="preserve">Escriba los principales factores que pueden generar que el riesgo se presente </t>
    </r>
  </si>
  <si>
    <r>
      <t xml:space="preserve">MEDIDAS DE CONTROL 
</t>
    </r>
    <r>
      <rPr>
        <sz val="16"/>
        <color rgb="FFFFFFFF"/>
        <rFont val="Arial"/>
        <family val="2"/>
      </rPr>
      <t xml:space="preserve"> Detallar las medidas de tratamiento que se ejecutan actualmente y las medidas nuevas o adicionales que se implementarán para la mitigación y control del riesgo</t>
    </r>
    <r>
      <rPr>
        <b/>
        <sz val="16"/>
        <color rgb="FFFFFFFF"/>
        <rFont val="Arial"/>
        <family val="2"/>
      </rPr>
      <t>.</t>
    </r>
  </si>
  <si>
    <t xml:space="preserve">Estrategias de comunicación diseñadas y/o implementadas de manera deficiente. </t>
  </si>
  <si>
    <t>Falta de claridad respecto al alcance, los roles y las responsabilidades. Falta de claridad en la determinación de los objetivos y los medios para alcanzarlos, así como de un monitoreo eficaz y uso de los recursos de manera eficiente</t>
  </si>
  <si>
    <t xml:space="preserve">Fallas en la definición de una estrategia clara de comunicación 
Definición inapropiada del público objetivo de la estrategia 
La estrategia no le llega al público objetivo 
Bajo impacto de los mensajes divulgados como parte de la estrategia 
Desarticulación del trabajo con las facultades, las áreas de apoyo y los centros de servicio. </t>
  </si>
  <si>
    <t>Adecuado desarrollo, asesoría e implementación del formato  (brief) para las diferentes solicitudes de trabajo.</t>
  </si>
  <si>
    <t>Incapacidad de responder adecuadamente a una situación de crisis ante la opinión pública</t>
  </si>
  <si>
    <t>Indisponibilidad de recursos humanos necesarios para llevar a cabo las funciones de la Universidad</t>
  </si>
  <si>
    <t>Fallas en el monitoreo de los medios de comunicación. 
Falta de implementación del manual de crisis reputacional. 
Declaraciones de personas no autorizadas por la universidad</t>
  </si>
  <si>
    <t>Ajustar el manual, divulgar e implementar las medidas de acción incluidas en este.
Capacitación de voceros.</t>
  </si>
  <si>
    <t>Incumplimiento normativo por una gestión inadecuada de las solicitudes recibidas de los dueños de los datos</t>
  </si>
  <si>
    <t>Aplicación inoportuna de los cambios legales, regulatorios y contractuales.</t>
  </si>
  <si>
    <t>Inadecuada aplicación de la normatividad por desconocimiento, interpretación indebida o negligencia. 
Fallas en la revisión periódicas en los procedimientos efectuados a los datos en la ventana de observación.</t>
  </si>
  <si>
    <t xml:space="preserve">Revisiones semestrales de la norma en el comité de tratamiento de datos.
Revisión bimestral de los desuscritos a la base datos.
</t>
  </si>
  <si>
    <t>Pérdida de competitividad del portafolio de servicios que no sea atractivo para los grupos de interés</t>
  </si>
  <si>
    <t xml:space="preserve">Variaciones en el entorno que dificulten el cumplimiento de la estrategia o afecten negativamente la ejecución de los planes de negocio </t>
  </si>
  <si>
    <t xml:space="preserve">Falta de flexibilidad en la definición de tarifas para proyectos específicos 
Falta de planeación, seguimiento y rigurosidad en el portafolio. </t>
  </si>
  <si>
    <t xml:space="preserve">Revisión de la función sustantiva y de las políticas del área de extensión </t>
  </si>
  <si>
    <t xml:space="preserve">Conflictos con otras instituciones por errores en el diseño y/o incumplimiento en la ejecución de los convenios. </t>
  </si>
  <si>
    <t>Incumplimiento parcial o total de las condiciones de contratos, convenios, leyes  o acuerdos o celebración indebida de contratos.</t>
  </si>
  <si>
    <t>Fallas en la planeación, revisión y ejecución de los convenios por parte de las facultades y otras dependencias vinculadas.</t>
  </si>
  <si>
    <t xml:space="preserve"> Revisiones semestrales con las facultades y dependencias vinculadas con los convenios gestionados por la oficina de asuntos globales.                                                                                                                 </t>
  </si>
  <si>
    <t>Cambios en la percepción o en las normas, que afectan la movilidad entrante o saliente.</t>
  </si>
  <si>
    <t>Cambios en la agenda  internacional a nivel sociales, políticos y económicos que inciden en las regulaciones migratorias y en la percepción del país</t>
  </si>
  <si>
    <t>Gestión inadecuada en el registro de las actividades de internacionalización.</t>
  </si>
  <si>
    <t xml:space="preserve">Negligencia en el registro oportuno de la información </t>
  </si>
  <si>
    <t xml:space="preserve">Auditoría a los registros de información por dependencias.
Registro de las movilidades y los convenios activos por parte de los responsables en la OAG.  </t>
  </si>
  <si>
    <t>Diseño, planeación y monitoreo inadecuado de los requisitos legales de naturaleza ambiental</t>
  </si>
  <si>
    <t>Diferencia de criterio en la aplicación o interpretación de las normas entre las autoridades y la empresa</t>
  </si>
  <si>
    <t xml:space="preserve">Inadecuada aplicación de la normatividad por desconocimiento o interpretación indebida. </t>
  </si>
  <si>
    <t>Revisiones periódicas (semestrales o cuando se reciba notificación de actualizaciones) del marco normativo con la coordinación ambiental y dependencias relacionadas con el proceso específico.</t>
  </si>
  <si>
    <t>Entrega tardía o incompleta del informe de gestión institucional o de información para otros proyectos</t>
  </si>
  <si>
    <t>Falta de un esquema (o fallas del mismo) para la rendición de cuentas de la gestión por parte de las diferentes áreas.</t>
  </si>
  <si>
    <t xml:space="preserve">Falta de información confiable, precisa y oportuna por parte de las facultades y dependencias. </t>
  </si>
  <si>
    <t>Verificación semestral  de la completitud de los datos registrados en el sistema de información respectivo.
Monitoreo permanente del cronograma de los hitos para la entrega de la información.</t>
  </si>
  <si>
    <t>Indisponibilidad de información para la operación de la Universidad CES</t>
  </si>
  <si>
    <t>Indisponibilidad de recursos financieros, físicos o tecnológicos necesarios para llevar a cabo las funciones de la Universidad</t>
  </si>
  <si>
    <t>* Ataques Ransomware.
* Respaldos inadecuados de información.
*Ausencia de herramientas de seguridad informática.</t>
  </si>
  <si>
    <t>Obsolescencia tecnológica que puede generar indisponibilidad de la información de la Universidad CES</t>
  </si>
  <si>
    <t>Evolución permanente de las herramientas de TI comercializadas y desarrolladas por los fabricantes que conllevan a la suspensión  de los servicios de  soporte a las tecnologías usadas por la Universidad CES</t>
  </si>
  <si>
    <t>Vigilancia tecnológica para tomar decisiones de reemplazo o actualización tecnológica en materia de:
1. Datacenter IaaS
2. Datacenter DRaaS
3. Redes telemáticas 
4. Renovación de los servidores y equipos de protección
5. Microinformática
6. Sistemas de información, aplicativos y licencias</t>
  </si>
  <si>
    <t>Adquisición desarticulada de soluciones de TI para apoyar los procesos misionales y administrativos de la Universidad CES</t>
  </si>
  <si>
    <t>Ausencia de un PETI
Ausencia de planes, programas y proyectos para la implementación de nuevas tecnologías</t>
  </si>
  <si>
    <t>Aprobación, apalancamiento financiero, ejecución y seguimiento del PETI.</t>
  </si>
  <si>
    <t>Estrategias de atracción de estudiantes de pregrado y posgrado diseñadas y/o ejecutadas de manera inadecuada</t>
  </si>
  <si>
    <t>1. Fallas en la definición del plan y presupuesto de mercadeo
2. Definición inadecuada del público objetivo 
3. Inadecuado seguimiento al plan de mercadeo 
4. Desacierto en la estrategia de medios 
5. Inexistencia de un CRM</t>
  </si>
  <si>
    <t>1. Aprobación anual, ejecución y seguimiento del plan de trabajo de mercadeo. 
2. Monitoreo del público objetivo, las tendencias y los canales de comunicación
3. Seguimiento mensual, incluyendo el presupuesto
4. Diseño, ejecución y seguimiento a la guía de plan de medios según público objetivo
5. Elección e implementación de un CRM</t>
  </si>
  <si>
    <t>Usuarios de educación formal, no formal y otros servicios brindados por la Universidad  atendidos por debajo de los estándares de calidad</t>
  </si>
  <si>
    <t>Inexistencia de un modelo de servicio y experiencia 
Poca unificación en los canales definidos</t>
  </si>
  <si>
    <t>Diseño e implementación de un sistema de aseguramiento de calidad de los servicios</t>
  </si>
  <si>
    <t xml:space="preserve">Gestión inadecuada del presupuesto y acciones de bienestar exigidos por la normativa </t>
  </si>
  <si>
    <t xml:space="preserve">Debilidades en la planeación que impidan la ejecución adecuada del presupuesto y las acciones de bienestar
Falta de herramientas que permitan identificar alertas tempranas para la identificación de condiciones especiales.
Negligencia para  la aplicación de batería de riesgo psicosocial </t>
  </si>
  <si>
    <t>Monitoreo continuo y control a la ejecución presupuestal y de planeación
Implementación de herramienta para la detección de alertas tempranas en pro de la permanencia estudiantil. 
Aplicación, revisión de resultados e implementación de acciones de mejora de acuerdo con los resultados de la bateria de riesgo Psicosocial</t>
  </si>
  <si>
    <t>Probabilidad</t>
  </si>
  <si>
    <t>Impacto</t>
  </si>
  <si>
    <t>Económico</t>
  </si>
  <si>
    <t>Legal</t>
  </si>
  <si>
    <t>Reputacional</t>
  </si>
  <si>
    <t xml:space="preserve">Tipos de riesgos </t>
  </si>
  <si>
    <t>Ambiental</t>
  </si>
  <si>
    <t xml:space="preserve">Actuarial </t>
  </si>
  <si>
    <t>Competencia</t>
  </si>
  <si>
    <t>Corrupción y fraude</t>
  </si>
  <si>
    <t xml:space="preserve">Económico </t>
  </si>
  <si>
    <t>Financiero</t>
  </si>
  <si>
    <t>31</t>
  </si>
  <si>
    <t>Gobernanza</t>
  </si>
  <si>
    <t>Grupo</t>
  </si>
  <si>
    <t>Laboral</t>
  </si>
  <si>
    <t xml:space="preserve">Lavado de activos y financiación del terrorismo </t>
  </si>
  <si>
    <t>41</t>
  </si>
  <si>
    <t>Operativo</t>
  </si>
  <si>
    <t>País</t>
  </si>
  <si>
    <t>Político</t>
  </si>
  <si>
    <t xml:space="preserve">Reputacional </t>
  </si>
  <si>
    <t>51</t>
  </si>
  <si>
    <t xml:space="preserve">Salud </t>
  </si>
  <si>
    <t>52</t>
  </si>
  <si>
    <t>Social</t>
  </si>
  <si>
    <t>Tecnológico</t>
  </si>
  <si>
    <t xml:space="preserve">Severidad </t>
  </si>
  <si>
    <t>RRE-13</t>
  </si>
  <si>
    <t>RRE-14</t>
  </si>
  <si>
    <t>RRE-15</t>
  </si>
  <si>
    <t>2022-I</t>
  </si>
  <si>
    <t>Matriz de Riesgos Universidad CES 2022</t>
  </si>
  <si>
    <t>Participación 2022</t>
  </si>
  <si>
    <t>Recepción y envío documental de manera inadecuada a nivel interno y externo</t>
  </si>
  <si>
    <t>Pérdida o fuga de información de la Universidad (digital o física, confindencial o no).</t>
  </si>
  <si>
    <t xml:space="preserve">*Falta de atención con la información recibida
- Falla en el registro del documento
- Error humano </t>
  </si>
  <si>
    <t xml:space="preserve">´- Planillas de registro de información 
- capacitaciones
- Verificación del visto bueno en los contratos o convenios que pretende suscribir el Rector, bien sea en el documento físico o correo. 
- Solicitud de convenios y contratos a las áreas gestoras.
- Base de datos de seguimiento a los contratos y convenios. 
- Revisión mensual de la base de datos de cotratos y covenios. </t>
  </si>
  <si>
    <t>Incumplimiento de las normas legales y reglamentos internos</t>
  </si>
  <si>
    <t xml:space="preserve">Falta de capacitación y actualización del personal encargado de la elaboración de los contratos
Desconocimiento de la normas legales y reglamentos internos </t>
  </si>
  <si>
    <t xml:space="preserve">Revisión y aceptación de los contratos y clausulas por parte de Secretaria General
Verificación de títulos académicos
Actualización de normas y reglamentos en la página de la Universidad 
Capacitaciónes periodicas y constantes en temas puntuales 
Lista de chequeo que cumpla con la normatividad interna </t>
  </si>
  <si>
    <t>Dificultad o imposibilidad de homologar prácticas o sinergias, transferir el conocimiento.</t>
  </si>
  <si>
    <t>RSG-</t>
  </si>
  <si>
    <t>RSG-1</t>
  </si>
  <si>
    <t>RSG-2</t>
  </si>
  <si>
    <t>RSG-3</t>
  </si>
  <si>
    <t>RDA-1</t>
  </si>
  <si>
    <t>RDA-2</t>
  </si>
  <si>
    <t>RDA-3</t>
  </si>
  <si>
    <t>RDA-4</t>
  </si>
  <si>
    <t>RDA-5</t>
  </si>
  <si>
    <t>RDA-6</t>
  </si>
  <si>
    <t>RDA-7</t>
  </si>
  <si>
    <t>RDA-8</t>
  </si>
  <si>
    <t>RDA-9</t>
  </si>
  <si>
    <t>RDA-10</t>
  </si>
  <si>
    <t>RDA-11</t>
  </si>
  <si>
    <t>RDA-12</t>
  </si>
  <si>
    <t>RDA-13</t>
  </si>
  <si>
    <t>RDA-14</t>
  </si>
  <si>
    <t>Incumplimiento a la normatividad nacional e institucional relacionada con procesos académicos</t>
  </si>
  <si>
    <t>Error, omisión o violación de procedimientos. (que pueda llevar incluso a excesos o despilfarros).</t>
  </si>
  <si>
    <t xml:space="preserve">Indisponibilidad de recursos técnicos y tecnologicos para el desarrollo de procesos académicos </t>
  </si>
  <si>
    <t>Daño súbito o imprevisto</t>
  </si>
  <si>
    <t xml:space="preserve">Incumplimiento en los reportes de información a las entidades de vigilancia y control </t>
  </si>
  <si>
    <t xml:space="preserve">Inoportunidad en la realización de trámites (acreditación y registros calificados) </t>
  </si>
  <si>
    <t>1. Falta de claridad en las orientaciones brindadas por el MEN y el CNA en relación a los trámites de registro calificado y acreditación.
2. Solicitud de modificación por parte de las facultades, en los cronogramas que previamente se habían definido para la entrega de los documentos.</t>
  </si>
  <si>
    <t>1. Al momento de presentar cualquier duda o inquietud se acudirá a la unidad de atención al ciudadano del MEN.
2. Aumento en la frecuencia de recordación a las facultades, de las fechas de vencimiento de los trámites. 
3. Alerta en DATACES con las fechas de vencimiento de los registros calificados y acreditación de los programas académicos. 
4. Apoyo en la formulacion del anexo tecnico de la unidad de docencia servico y se le notifica aseguramiento de la calidad</t>
  </si>
  <si>
    <t xml:space="preserve">Incumplimiento de politícas, lineamientos y normas internas y externas en la gestión por procesos </t>
  </si>
  <si>
    <t>´-Cambios normativos
-Reestructuraciones en los procesos
-Desconocimiento del procedimiento de control de documentos
-Incumplimiento de procedimiento de control de documentos</t>
  </si>
  <si>
    <t>Centralización de la documentación en el portal de procesos.
Acompañamiento y asesoría por parte de la Oficina de Planeación a los procesos de la Institución.
El portal de procesos ha permitido consolidar la documentación referida a cada uno de ellos (en el 100% de los casos), lo que permite consultar: procedimientos, instructivos, guías, manuales y formatos, asegurando su disponibilidad 24/7, así como su actualización permanente. 
Asimismo, la Oficina de Planeación ha venido acompañando la creación de nuevos documentos, así como la actualización de los ya existentes, a través de diferentes espacios de asesoría.
Finalmente, a través del plan de comunicaciones, se vienen desarrollando estrategias de sensibilización y socialización sobre el enfoque de Gestión por Procesos.</t>
  </si>
  <si>
    <t xml:space="preserve">Vulneración en el acceso, registro y divulgación de información relacionada a los procesos académicos. </t>
  </si>
  <si>
    <t>Fraude: Alteración, modificación o manipulación de información o datos de la Universidad, con el propósito de reflejar una situación equivocada o engañosa.</t>
  </si>
  <si>
    <t xml:space="preserve">Indisponibilidad del recurso humano para el desarrollo de los procesos académicos bajo estandares de alta calidad </t>
  </si>
  <si>
    <t>Conocimientos muy especializados sobre Gestión de la Información.
Alta demanda y excelentes condiciones (posibilidad de teletrabajo, remuneraciones altas, flexibilidad horaria, etc.) para los profesionales con conocimientos sobre Gestión de la Informacion.
Recurso humano limitado para la realización de las labores de docencia servicio</t>
  </si>
  <si>
    <t xml:space="preserve">Cambios generacionales, contextuales y demográficos que puedan afectar la pertinencia y relevancia de los servicios acádemicos. </t>
  </si>
  <si>
    <t>Factores académicos, personales, financieros, sociales y familiares que afectan la permanencia y la graduación.</t>
  </si>
  <si>
    <t xml:space="preserve">Indisponibilidad de escenarios de práctica para el desarrollo de practicas academicas </t>
  </si>
  <si>
    <t>Entrega de productos y servicios por fuera de las conciones pactadas (producto inadecuado, falta de oportunidad).</t>
  </si>
  <si>
    <t xml:space="preserve">Seguimiento al registro calificado 
Reporte al ministerio por cambios en el convenio o centro de practica, nuevas firmas de convenios 
Evaluación del plan de mejoramiento 
Capacitación a los centros de practica
Evaluación de la contraprestación 
Reuniones periodicas con los centros de practicas 
Comités de docencia servicio cada trimestre. 
Compensación con el acompañamiento de profesores a los estudiantes y acoger al docente adscrito 
Inducciones al personal nuevo que este relacionado con la unidad de docencia servicio </t>
  </si>
  <si>
    <t xml:space="preserve">Mala praxis en desarrollo de las practicas academicas. </t>
  </si>
  <si>
    <t xml:space="preserve">Incumplimiento normativo a los reglamentos de docencia servicio </t>
  </si>
  <si>
    <t xml:space="preserve">Inducciones a los estudiantes en los escenarios de practicas 
Evaluación de seguimiento con los centros de practicas </t>
  </si>
  <si>
    <t xml:space="preserve">Cambios generacionales, contextuales y demográficos asociados a la permanencia de los docentes. </t>
  </si>
  <si>
    <t>El personal en el cargo no cuenta con los conocimientos para llevar a cabo adecuadamente su función.</t>
  </si>
  <si>
    <t>* Desde CES Virtual se hace capacitación permanente a los docentes para desarrollar y fortalecer las competencias digitales.
* Diagnóstico  de competencias digitales para los docentes de universidad con niveles de apropiación que direccionan a una ruta de cualificación para fortalecer las competencias.</t>
  </si>
  <si>
    <t xml:space="preserve">Vacios o inexistencia de las normas </t>
  </si>
  <si>
    <t xml:space="preserve">Incumplimiento de la promesa de valor de servicios educativos de educación formal </t>
  </si>
  <si>
    <t>RDA-</t>
  </si>
  <si>
    <t>RAF-1</t>
  </si>
  <si>
    <t>RAF-2</t>
  </si>
  <si>
    <t>RAF-3</t>
  </si>
  <si>
    <t>RAF-4</t>
  </si>
  <si>
    <t>RAF-5</t>
  </si>
  <si>
    <t>RAF-6</t>
  </si>
  <si>
    <t>RAF-7</t>
  </si>
  <si>
    <t>RAF-8</t>
  </si>
  <si>
    <t>RAF-9</t>
  </si>
  <si>
    <t>RAF-10</t>
  </si>
  <si>
    <t>RAF-11</t>
  </si>
  <si>
    <t>RAF-12</t>
  </si>
  <si>
    <t>RAF-13</t>
  </si>
  <si>
    <t>RAF-14</t>
  </si>
  <si>
    <t>RAF-15</t>
  </si>
  <si>
    <t>RAF-16</t>
  </si>
  <si>
    <t>RAF-17</t>
  </si>
  <si>
    <t>RAF-18</t>
  </si>
  <si>
    <t>RAF-19</t>
  </si>
  <si>
    <t>RAF-20</t>
  </si>
  <si>
    <t>RAF-21</t>
  </si>
  <si>
    <t>RAF-22</t>
  </si>
  <si>
    <t>Contabilidad</t>
  </si>
  <si>
    <t>Costos y presupuesto</t>
  </si>
  <si>
    <t xml:space="preserve">Planeación y control inadecuado al plan de mantenimiento de la maquinaria, equipos e infraestructura física </t>
  </si>
  <si>
    <t xml:space="preserve">Deterioro, desgaste u obsolescencia </t>
  </si>
  <si>
    <t>Incumplimiento del cronograma de trabajo, trabajos mal ejecutados, falta de prioridad desde los directivos</t>
  </si>
  <si>
    <t>Realizar un seguimiento y control exhaustivo a la ejecución del plan de mantenimiento</t>
  </si>
  <si>
    <t>Jefe de infraestructura / Jefe de mantenimiento</t>
  </si>
  <si>
    <t>Directrices, diseño y especificaciones cambiados que afecten la planeación y ejecución de un proyecto</t>
  </si>
  <si>
    <t>Falta gestión, comunicación y articulación con las diferentes áreas de la universidad</t>
  </si>
  <si>
    <t>Generar espacios de comunicación, divulgación y discución; realizar un plan de crecimiento futuro articulado con las áreas involucradas, el cual permita anticiparse a klas necesidades de la Institución, facilitando la toma de desiciones.</t>
  </si>
  <si>
    <t>Jefe de infraestructura / Director Administrativo y Financiero</t>
  </si>
  <si>
    <t>Aprobaciones de proyectos sin tener en cuenta los requerimientos necesarios (admirativos, técnicos, legales, financieros y sst)</t>
  </si>
  <si>
    <t xml:space="preserve">Planeación incorrecta
</t>
  </si>
  <si>
    <t>Articular las necesidades especificas de las áreas con las generales de la institución</t>
  </si>
  <si>
    <t>Planeación inadecuada de los sistemas de seguridad de planta física institucional</t>
  </si>
  <si>
    <t>* Aglomeración de la programación de actividades académicas en días y horario especificos dejando otro horairos muertos
* Ausencia de identificación de las capacidades reales requeridas para los cursos ofertados, lo que evita la asignación eficaz del espacio obstaculizando el aprovechamiento del espacio fisico.
* Creencias limitantes en la cultura organizacional entre la comodidad VS el aprovechamiento del espaico</t>
  </si>
  <si>
    <t>* se han hecho campañas a traves de correo electrónico conscientizando a las personas la importancia de cacelar las reservas que no se van a utilizar para que otra persona pueda utilizarlas
* cuando se identifica la no utilización del espacio se envía un correo haciendo un llamado de atención
* Para la programación académica de cada semestre se les informa a los coordinadores la importancia de ofertar horarios en la tarde para así poder brindar espacios para todos, los horarios mas solicitados son 8:00 - 12:00 y esto dificulta tener buena oferta de espacios</t>
  </si>
  <si>
    <t xml:space="preserve">Gestión inadecuada de los espacios físicos para actividades misionales </t>
  </si>
  <si>
    <t>Pérdida del apoyo o credibilidad por parte de los grupos de interés.</t>
  </si>
  <si>
    <t>* No disponibilidad de espacios para la realización de las actividades
* La no cancelación oportuna de los espacios reservados
* Mala planeación del evento
* No enviar los requerimientos logísticos para el evento a tiempo</t>
  </si>
  <si>
    <t>* Se hace reserva del espacio por SAP, se confirma la reserva con un número de evento al cual se le hace seguimiento
* Se hace tambien un agendamiento en el Ouloock
* 8 días antes del evento se envía programación para la proxima semana un recordartorio a todas la personas que tienen los espacios reservado recorando la actividad para que en caso de tener alguna novedad como (cambio de fecha, horario, cancelación pueda realizarlo con tiempo)
* Se hace reunión con las áreas que solicitan eventos para dar claridad a los requerimeinto, asesoría y guia de dónde y como hacerlo de la manera</t>
  </si>
  <si>
    <t xml:space="preserve">Gestión y proyección inadecuada del presupuesto para la ejecución de espacios físicos </t>
  </si>
  <si>
    <t>Hurto y/o robo</t>
  </si>
  <si>
    <t>. Falta de controles de seguridad en algunas Sedes y/o edificios. - Obselecencia de la tecnologia en seguridad electronica (camaras y alarmas) de algunos edificos.- Debil cultura de autocuidado. -- Falta de protocolos y reglamentos de seguridad para procesos (parqueaderos., entrega de residuos, Uso de identioficacion institucional carnet, etc.)</t>
  </si>
  <si>
    <t>Se esta presupuestandop la instalacion de controles de acceso que permitan la identificacion de todos los usuarios y disuacion de los posibles infractores y o ladrones. - Se inicio cambio de tecnologia e instalacion de seguridad electronica que este a la vanguardia y permita mejor monitoreo de todas las sedes.- se esta craeando protocolos y reglamentos para mejorar la seguridad interna, como tambien todos aquellos procesos en los que intervienes los usuarios del CES. -  Fortalecimento del auto cuidado a traves de campañas institucionales.</t>
  </si>
  <si>
    <t>Incumplimiento a la normatividad interna y externa aplicable a la dirección administrativa y financiera</t>
  </si>
  <si>
    <t>Falta de articulación en las diferentes áres de la Institución, Falta de personal competente, falta o insuficiencia de recursos (técnicos, financieros, etc), falta en el control y seguimiento de los porcesos, negligencia.
 Desconocimiento de los pliegos de condiciones de licitaciones de proyectos.
Desconocimientos de políticas y normas de contratación gubernamental.
* Desconocimiento u omisión de procesos
*Complicidad con personal de otras áreas
* Desconocimiento u omisión de reglamentación interna y externa
* Error humano en la interpretación de normas</t>
  </si>
  <si>
    <t xml:space="preserve">Seguimiento y control de los procesos, articulación de las diferentes áreas de la institución, contratación de proveedores especializados, generar espacions para comunicación y discusión
*Capacitación al personal
*Planes de vigilancia normativa
*Auditoría y seguimiento de las actividades del personal a cargo
*Asistencia a congresos, seminarios y cursos de actualización </t>
  </si>
  <si>
    <t>Director Administrativo y Financiero / Jefes de área</t>
  </si>
  <si>
    <t xml:space="preserve">Gestión inadecuada a la vinculación y seguimiento de proveedores </t>
  </si>
  <si>
    <t xml:space="preserve">Falta o falla en la de definición de procedimientos   </t>
  </si>
  <si>
    <t>Ausencia de la política y procedimientos de compras.
Desconocimiento de los procedimientos de gestión del riesgo.</t>
  </si>
  <si>
    <t>Verificar los proveedores en listas de control antes de vincularlos a la Universidad.
Consultas mensuales en listas de control de los proveedores a los cuales se les realizo compras ese mes.
Crear y divulgar la política y el proceso de compra que existe en la universidad.
Crear una evaluación de proveedores y hacer uso de la misma.</t>
  </si>
  <si>
    <t>Planeacción, gestión y monitoreo deficiente de las compras nacionales e internacionales.</t>
  </si>
  <si>
    <t>Ausencia de la política y procedimientos de compras.</t>
  </si>
  <si>
    <t>Crear política y procesos de compras y socializarlos con la institución.
Realizar negociaciones más asertivas y generar ahorro.
Trabajar de acuerdo a los lineamientos institucionales.
Trabajo en equipo y comunicación asertiva.</t>
  </si>
  <si>
    <t xml:space="preserve">Planeación y gestión inadecuada del flujo de caja </t>
  </si>
  <si>
    <t>Indisponibilidad de recursos financieros. Iliquidez.</t>
  </si>
  <si>
    <t>*Incorrecta planeación de caja
* Fallas en el seguimiento y recaudo de la cartera
*Fallas en la ejecución del presupuesto
*Malas decisiones de inversión
*Mala gestión de cupos de crédito con entidades financieras
*Actos desonestos por parte del personal encargado de operaciones monetarias
* Asignación de recursos de caja de la operación a nuevos proyectos de consultoría</t>
  </si>
  <si>
    <t>*Planeación y monitoreo de actividades de caja
* Creación de fondo fijo para solventar los pagos de los proyectos
* Realización periódica de arqueos de caja
* Segregación de funciones
* Limitación de permisos en los sistemas de información</t>
  </si>
  <si>
    <t>Incapacidad de responder adecuadamente ante variables políticas y económicas</t>
  </si>
  <si>
    <t>Variaciones desfavorables de las variables macroeconómicas, como IPC, tasa de cambio, tasas de interés, etc.</t>
  </si>
  <si>
    <t>* Incremento de la TRM, el IPC ylas tasas de interés en operaciones de crédito
* Disminución de tasas de interés aplicables a operaciones de inversión</t>
  </si>
  <si>
    <t>* Monitoreo diario de las variables macroeconómicas
* Suscripción de contrato de coberturas en las operaciones de crédito
* Suscripción de contrato de cobertura para operaciones futuras de tasa de cambio en caso de requerirse</t>
  </si>
  <si>
    <t xml:space="preserve">Información presentada a los entes de control con normatividad desactualizada </t>
  </si>
  <si>
    <t xml:space="preserve">Desconocimiento o falta de capacitación de la normatividad actual.
Cambios frecuentes de la normatividad.                           </t>
  </si>
  <si>
    <t>Capacitaciones al inicio del año o cuando se requiera.
Contratación de auditorias con expertos en NIIF y tributarios.
Participación en grupos de contadores de Universidades para actualizarse de novedades relacionadas con el sector.</t>
  </si>
  <si>
    <t>Presentación inoportuna y/o incorrecta en la entrega de informes a los entes gubernamentales</t>
  </si>
  <si>
    <t>Información no confiable o imprecisa.</t>
  </si>
  <si>
    <t xml:space="preserve">Entrega inoportuna de información por parte de las diferentes áreas de La Universidad al área de contabilidad.
Errores al consolidar la información de forma manual.     
Tiempo insuficiente para revisar y consolidar la información finaciera.            </t>
  </si>
  <si>
    <t xml:space="preserve">Capacitación en el manejo del sistema y en la parte normativa.
Seguimiento y control de los informes solicitados a las diferentes áreas
Socialización de errores para evitar que se repitan.
Conciliaciones FI vs Módulos, revisión por cuentas contables de la información. </t>
  </si>
  <si>
    <t xml:space="preserve">Planificación estratégica sin la inclusión de los criterios de SST
Monitoreo </t>
  </si>
  <si>
    <t xml:space="preserve">Falta de articulacion de la gestion por procesos
Falta de inculsion en los comites estrategicos de la  institucion ( compras, obra, sedes) y reuniones asiciadas a propuestas externas relacionadas con licitaciones y/o proyectos )
</t>
  </si>
  <si>
    <t xml:space="preserve">Rendicion de cuentas anual con el Rector y el Director Administrativo y Financiero
Inclusion en los comites estrategico y reuniones asociadas a propuestas externas 
 Asignacion de roles y responsabilidades aplicables al cumplimiento del SG-SSTen todos los niveles de la organizacion
 </t>
  </si>
  <si>
    <t>Directivas, DH y SST</t>
  </si>
  <si>
    <t xml:space="preserve">Gestión y proyección inadecuada del presupuesto para la ejecución de sst para proyectos </t>
  </si>
  <si>
    <t xml:space="preserve">Falta de panificacion en los proyectos
Desconocimiento de los criterios legales, economicos, tecnicos y humanos para la gestion del riesgo
Iliquidez financiera
</t>
  </si>
  <si>
    <t xml:space="preserve">Inclusion en los comites estrategico y reuniones asociadas a obras y licitaciones institucionales 
Asigancion de presupuesto para el cumpliniento de los objetivos estrategicos de SST </t>
  </si>
  <si>
    <t>Directivas y Coordinadores de proyectos y SST</t>
  </si>
  <si>
    <t>Roles, responsabilidades y alcance asignados al personal sin criterios frente al sistema de SG-SST (todos)</t>
  </si>
  <si>
    <t xml:space="preserve">Desconocimineto de roles y responsabilidades en el SG-SST
Falta de articulacion en la gestion por procesos para el cumplimiento legal en SG-SST 
</t>
  </si>
  <si>
    <t xml:space="preserve">Rendicion de cuentas y asignacion de nivel de autoridad criterios aplicables al SG-SST
Establecer criterios para la comunicación interna y externa para la socializacion de roles y responsabilidades contenidas en el perfil del cargo </t>
  </si>
  <si>
    <t xml:space="preserve">Control y seguimiento ineficiente a la planeación y ejecución financiera de los proyectos </t>
  </si>
  <si>
    <t xml:space="preserve">Posibilidad de no obtener ganancias de las inversiones realizadas, debido a falta de análisis de factibilidad, conocimiento del mercado, desacierto en negociaciones financieras, condiciones mal definidas. </t>
  </si>
  <si>
    <t xml:space="preserve"> - Desconocimiento de los responsables de proyectos de procesos internos durante la planeación y ejecución de los proyectos.
 - Inadecuado proceso de selección e inducción de personal de las personas que formulan o ejecutan los proyectos.
- Inadecuada planeación y ejecución de los responsables.
- Error en la imputación de gastos.
-  Presupuestos de proyectos que no se ejecutan correctamente.
- Moderación en la ejecución de recursos por parte del coordinador de proyectos  por no tener cotizaciones o valores comprometidos para las fechas de terminación de los proyectos, o no garantizar que los gastos queden con fecha anterior al cierre.
 - Desconocimiento de los pliegos de condiciones y de los proyectos a ejecutar.
 - Falta de capacitación de los procesos internos y de la normatividad externa para ejecutar proyectos con entidades estatales.</t>
  </si>
  <si>
    <t xml:space="preserve"> - Reuniones al interior del área de proyectos a unificar criterios y aclarar inquietudes.
- Reunión con responsables de proyectos para explicar procesos internos de proyectos.
- Solicitar aclaración de los procedimientos con las diferentes áreas involucradas en los procesos de proyectos.
- Búsqueda de asesoría especializada o técnica cuando los proyectos lo requieran.
-Monitoreo continuo del estado de ejecución de proyectos.
- Control previo a la asignación de recursos en el sistema SAP.
- Informar de inmediato a los responsables de proyectos cuando se identifique una anomalía financiera o solicitud no correspondiente al presupuesto.
</t>
  </si>
  <si>
    <t>Demoras en la entrega de informes financieros a clientes internos y externos</t>
  </si>
  <si>
    <t>Retrasos en la ejecución del proyecto.</t>
  </si>
  <si>
    <t xml:space="preserve"> - Desconocimiento de procesos internos por parte de los responsables de los proyectos.
- Inadecuada planeación en tiempos y recursos en la consecusión de información para generación de informes.
- Solicitudes urgentes de información sin capacidad para dar respuesta inmediata por funciones del talento humano.
- Desconocimiento del manejo del ERP (SAP).
- Falta de conocimiento en manejo de las herramientas informáticas para elaboración de informes.
- Procesos de empalme o nuevos cargos generados sin debida inducción.
- Retrasos en aprobación de informes por parte de responsables de proyectos.</t>
  </si>
  <si>
    <t xml:space="preserve"> - Capacitaciones en las herramientas necesarias para la generación de la información. (ERP, Excel, Access, Etc.).
- Validación por parte de las facultades, de la información entregada, respecto a la realidad. 
- Análisis de razonabilidad de la información generada por el sistema de información.
- Disposición del personal necesario. 
- Planeación y elaboración de cronograma de trabajo.</t>
  </si>
  <si>
    <t>Negociación y ejecución de proyectos sin el aval financiero</t>
  </si>
  <si>
    <t>Posibilidad de presentar costos errados, de acuerdo con la realidad de la ejecución del mismo, ya sea por desacierto, desconocimiento, fraude o modificaciones en su alcance.</t>
  </si>
  <si>
    <t xml:space="preserve"> - Pasar por alto las normas institucionales para acelerar los trámites.
- Negociaciones directas entre coordinadores de proyectos y entidades externas sin pasar por previa revisión financiera.
- Aprobación directa entre Director Administrativo y Financiero o Rectoría con responsables de proyectos, sin pasar por oficina de proyectos o informar acuerdos previos.
- Empezar a ejecutar proyectos sin informar a la Oficina de Proyectos para creación de presupuesto en ERP (SAP) y asignación de recursos
</t>
  </si>
  <si>
    <t xml:space="preserve"> - Adecuado canal de comunicación entre Oficina de Proyectos,  Dirección Administrativa y Financiera, Ordenadores de gasto y Rectoría en cuanto a claridad del proceso de aprobaciones.
- Realizar debido proceso de aval financiero de propuestas.
- Responsables de proyectos deben informar a la Oficina de Proyectos el inicio de los proyectos para creación de códigos en sistema y asignación presupuestal.
- Responsables de proyectos deben informar novedades o modificaciones presupuestales y financieras de los proyectos e informar cualquier riesgo que se presente durante la ejecución</t>
  </si>
  <si>
    <t>Clasificación inadecuada de cuentas.
Asignación incorrecta de personal en los centros de costos, ingresos y gastos, lo cual genera variación en el excedente de la Universidad según la situación determinada.</t>
  </si>
  <si>
    <t>Realizar seguimiento periódico al estado de los convenios para la elaboración de la liquidación de los mismos.                                                                          
Elaborar calendario de liquidaciones de convenios
Verificar con las áreas encargadas de ingresos la información que se encuentre en el ERP.
Enviar para aprobación previa a los jefes del programa.
Hacer comparativos con las liquidaciones anteriores.</t>
  </si>
  <si>
    <t>Elaborar comparativos con otros programas y presupuestos similares.
Realizar revisión con las partes interesadas sobre la pertinencia de la evaluación financiera para la apertura y prestación de nuevos servicios
Revisar al detalle la información antes de ser compartida.</t>
  </si>
  <si>
    <t>Deficiente gestión del talento humano</t>
  </si>
  <si>
    <t>Falta de seguimiento y control por falta de personal en el área
Desconocimiento de los procesos misionales.
Falta de directrices para el control y el seguimiento a la ejecución presupuestal
Actuación indebida de los ordenadores del gasto en la ejecución de los recursos presupuestados.
Falta de claridad en la conformación de los rubros del presupuesto</t>
  </si>
  <si>
    <t>Realizar seguimiento periódico a la ejecución presupuestal.
Envío de informes con los análisis en periodos específicos y revisión mensual por Facultades.
Verificación interna y comparativo presupuestal versus proyección real.
Aprobación por diferentes estamentos de la Universidad.
Análisis de informes con comparativos históricos y de tendencias.</t>
  </si>
  <si>
    <t>2022-II</t>
  </si>
  <si>
    <t>Direcciones 
Controles</t>
  </si>
  <si>
    <t>Direcciones 
Magnitud Riesgo con controles</t>
  </si>
  <si>
    <t xml:space="preserve">Participación </t>
  </si>
  <si>
    <t>RECTORÍA - 2022</t>
  </si>
  <si>
    <t xml:space="preserve">Número de riesgos </t>
  </si>
  <si>
    <t>RIESGOS POR DIRECCIÓN  UNIVERSIDAD CES - 2022</t>
  </si>
  <si>
    <t>DIRECCIÓN ADMINISTRATIVA Y FINANCIERA - 2022</t>
  </si>
  <si>
    <t>SECRETARÍA GENERAL- 2022</t>
  </si>
  <si>
    <t>DIRECCIÓN ACADÉMICA- 2022</t>
  </si>
  <si>
    <t>DIRECCIÓN DE INVESTIGACIÓN E INNOVACIÓN- 2022</t>
  </si>
  <si>
    <t xml:space="preserve">´*Centralización de la documentación en el portal de procesos.
*Acompañamiento y asesoría por parte de la Oficina de Planeación a los procesos de la Institución.
*El portal de procesos ha permitido consolidar la documentación referida a cada uno de ellos (en el 100% de los casos), lo que permite consultar: procedimientos, instructivos, guías, manuales y formatos, asegurando su disponibilidad 24/7, así como su actualización permanente. 
*La Oficina de Planeación ha venido acompañando la creación de nuevos documentos, así como la actualización de los ya existentes, a través de diferentes espacios de asesoría.
* plan de comunicaciones, se vienen desarrollando estrategias de sensibilización y socialización sobre el enfoque de Gestión por Procesos.
Revisión de aulas virtuales previo a su activación para validar respeto del derecho de autor
* Revisión regular y aleatoria de aulas activas para validar respeto del derecho de autor
* Firma de formato FR-DC-083 autorización de uso de obra al momento de entrega del aula virtual
* Con el fin de minimizar el fraude en exámenes virtuales se instalaron una aplicaciones en las plataformas educativas que permiten hacer identificación estudiante y captura aleatoria del comportamiento del mismo durante la presentación del examen.
* Se hace capacitación permanente a los docentes para que apliquen  restricciones en configuración de los exámenes que permita disminuir los incidentes de fraude.
- Revisión y análisis constante de la normatividad actual.
- Asesorías permanentes por parte de la Oficina Jurídica.
- Asistencia a las capacitaciones ofrecidas por el MEN.
- Ajuste de los procesos de aseguramiento de la calidad de acuerdo a la actual normatividad.
- Red de practicas de Antioquia y Medellin 
- Asociaciones de cada facultad 
-Estar a la vanguardia  en la normatividad nacional e institucional, en las tendencias educativas  en materia de educación superior y acompañar a los programas en la formulación de sus propuestas curriculares  conforme a estos  lineamientos. 
Revisar en los documentos de registro calificado y de acreditación el cumplimiento de lineamientos institucionales, nacionales o internacionales en materia curricular.  </t>
  </si>
  <si>
    <t>Biblioteca
Propiedad intelectual 
Permisos ambientales
Colecciones Biológicas
Producción y Visibilidad Científica
Permisos Ambientales</t>
  </si>
  <si>
    <t>Biblioteca
Propiedad Intelectual
Colecciones Biológicas</t>
  </si>
  <si>
    <t xml:space="preserve">Comité de Ética 
Empresarismo e Innovación
Comité de Ética de la Biodiversidad
Propiedad Intelectual
Investigación
</t>
  </si>
  <si>
    <t>Comité de Ética 
Empresarismo e Innovación
Comité de Ética de la Biodiversidad</t>
  </si>
  <si>
    <t xml:space="preserve">Comité de Ética 
Empresarismo e Innovación
Investigación
Propiedad intelectual
Biblioteca 
Comité de Ética de la Biodiversidad
Permisos ambientales </t>
  </si>
  <si>
    <t>Empresarismo e Innovación
Comité de Ética de la Biodiversidad
Propiedad Intelectual</t>
  </si>
  <si>
    <t>Investigación 
Propiedad intelectual
Biblioteca</t>
  </si>
  <si>
    <t>Permisos Ambientales</t>
  </si>
  <si>
    <t xml:space="preserve">Incumplimiento a la normatividad nacional e institucional </t>
  </si>
  <si>
    <t>Falta de claridad y consciencia por parte de los ordenadores del gasto con respecto al impacto en los procesos académicos e investigativos que puede tener el no contar con recursos bibliográficos suficientes y actualizados  
Incumplimiento de lineamientos dados por el CNA por poca ejecución del presupuesto en facultades, exponiendo la reacreditación, material bibliográfico insuficiente, desactualización y disminución en datos estadísticos presentados al SNIES.
Que los responsables de los contratos en cada área o facultad no realicen un seguimiento adecuado y oportuno a las obligaciones contractuales que tiene la universidad para con terceros o que debe hacer exigibles la universidad
Que los estudiantes, empleados y docentes de la Universidad transgredan los derechos de autor en el entorno administrativo, académico o científico. 
Que por desconocimiento se incurra en prácticas violatorias de los derechos de autor. 
En la Universidad se recolectan datos personales a través de muchos canales de entrada de los datos. Esos datos después de un tiempo los empiezan a usar para finalidades que no fueron informadas al titular de los datos, incurriendo así en un riesgo legal al no cumplir con lo dispuesto en la ley 1581 de 2012
Que el personal de la universidad recolecte información sin saber que se debe hacer con el texto de autorización para el tratamiento de datos personales. 
Que los datos se recolecten en eventos con aliados donde dependamos de terceros para la recolección del dato y éstos no lo hagan con el cumplimiento de requisitos legales
 Desconocmiento de la norma Recibir sanciones por actividades que configuran ARG
 Ausencia de una persona que se encargue de la gestión del Contrato Marco de Acceso a los Recursos Genéticos, de manera que se está cubriendo con el tiempo no laboral, de personas que se encargan de otras actividades (Lab. hongos, CBUCES, permisos ambientales)
* Desconocimiento institucional respecto a la necesidad de tener y mantener unas colecciones Biológicas para poder responder a las obligaciones que se derivan de un permiso marco de recolección.
* Desconocimiento de las implicaciones legales, reputacionales y ecnonómicas que implica la recolección de especímienes de la diversidad biólógica. Perder el Registro Nacional de Colecciones
* Falta de tiempo del personal asociado a las Colecciones Biológicas por la necesidad impuesta por la administración de la Universidad de gestar recursos económicos para su sostenimiento Perder el Registro Nacional de Colecciones.
*Incumplimiento frente a la ANLA
Desconocimiento de las normas (Copyright) por parte de los autores
Falla en el proceso de revisión del artículo al ser sometido en la revista
Uso indebido de la información de la marca sin contar con una autorización
* Falta de tiempo del responsable técnico del permiso marco para gestionar lo relacionado con informes de movilidad, informes semestreles a la ANLA, informes especiales al sistema de PNNN, consultas al Ministerio del Interior por pertinencia o no de consulta previa, y consultas adicionales al Ministrio de Medio Ambiente.                                                          * Falta de tiempo por parte de los docentes/investigadores que hacen uso del permiso para diligenciar/preprar el DwC, generar el certificado SiB, diligenciar, preparar informe individual. 
* Desatención o desinterés de los docentes/investigadores con respecto a las obligaciones semestrales derivadas del permiso.</t>
  </si>
  <si>
    <t>Indisponibilidad de recursos técnicos y tecnologicos para el desarrollo de procesos de la dirección</t>
  </si>
  <si>
    <t>Falta de innovación en productos, servicios e infraestructura.</t>
  </si>
  <si>
    <t>Ingreso de comidas y bebidas por parte de los estudiantes a la biblioteca
Falta de asignación presupuestal para mejorar e innovar en los espacios y los equipos.
Dificultades puntuales con las conexiones a las redes y sistemas de la biblioteca
Deterioro de la colección bibliográfica por desactualización.
Retraso de los proyectos por falta de disponibilidad de equipos o infraestructura para el desarrollo de las actividades. Lo anterior causa pérdidas económicas e incumplimiento de indicadores de la gestión de investigación
Daños en los equipos, cruce de programaciones con otros proyectos o actividades programadas
Falta de un soporte idóneo para resolver este tipo de situaciones, pues no existe un proceso claro para recuperar correos perdidos o información que desaparece de servicios o servidores contratados por la Universidad
* Condiciones inadecuadas de seguridad del espacio físico asignado a las Colecciones Biológicas.
* Falta de muebles de seguridad para equipos que son costosos.
* Ausencia de equpamento y medidas adecuadas para responder a eventos catastróficos (instalación, puesta en funcionamiento y capacitación para el uso de los equipos y sistemas de alarma y extinción de incendios).
* Falta de la implementación de procedimientos para salvaguardar la información asociada a los especímenes (compra de discos duros tipo NAS, respaldo periódico en jasper y respaldo en servidores externos)</t>
  </si>
  <si>
    <t xml:space="preserve">Cambios en las directrices, diseño y especificaciones que afectan la planeación y ejecución de un proyectos. </t>
  </si>
  <si>
    <t xml:space="preserve">Incapacidad operativa, financiera o administrativa para atender las necesidades que surgen y sostener el crecimiento </t>
  </si>
  <si>
    <t>*Los patrocinadores no deseen realizar investigación en el país
 *El ente regulatorio INVIMA cambie su regulación 
*El patrocinador no está interesado en desarrollar moléculas o medicamentos para ciertas patologías
*Los centros contratados no investigan en todas las patologías
No hay eficacia de los procesos por Pérdida de confianza entre los aliados internos y externos en los proyectos de innovación 
Falta de oportunidad en la respuesta a requerimientos 
Mala conducta científica
Interés individuales de partes, socios, actores y aliados que se encuentran en oposición con los intereses del proyecto, o que interfieren con los deberes que le competen a uno de los aliados, o lo llevan actuar en contravía del proyecto 
* Incapacidad para dar seguimiento a los proyectos avalados por el comité.
* Existencia de proyectos en la Universidad que aún no se acogen al marco normativo y a la estructura asociada al cumplimiento de las obligaciones que se derivan del permiso marco de recolección de especímenes con fines de investigación científica no comercial (Resolución 0790 de 2014 dada por la Autoridad Nacional de Licencias Ambientales a la Universidad CES)
Pérdida de credibilidad sobre los beneficios de la innovación por los órganos de gobierno.                                                                                                                       
Reasignación de recursos financieros para otros fines de la Universidad                    
Disminución de las utilidades de la Universidad.
Inadecuada valoración de los costos de contrapartida.
Falta de planeación
En la universidad muchas investigaciones y proyectos desarrollan productos protegidos bajo el régimen de propiedad intelectual, pero no se hace una buena planeación sobre la comercialización de los productos resultado del proyecto, lo cual aumenta los activos intangibles de la Universidad pero no se refleja en el ingreso</t>
  </si>
  <si>
    <t xml:space="preserve">Integración  efectiva entre las diferentes áreas de la institución </t>
  </si>
  <si>
    <t xml:space="preserve">
* Falta implementación y evaluación de indicadores que midan la gestión del comité de ética
* Falta una evaluación por riegos a los centros de investigación, tanto por actor como por proceso
Reprocesos, duplicidad de trabajo, no tener claridad el rol del área de innovación, falta de procedimiento para la ruta de los proyectos
Zona de confort, inexistencia de herramientas, baja utilización de las oportunidades de acompañamiento directo ofrecidas por la DII, ausencia de estrategias de divulgación masiva
* Falta implementación y evaluación de indicadores que midan la gestión del comité de ética
* Desconocimiento institucional de la existencia del comité y las implicaciones legales, reputacionales y ecnonómicas que implica la investigación con organismos de la Biodiversidad </t>
  </si>
  <si>
    <t xml:space="preserve">Vulneración en el acceso, registro y divulgación de información </t>
  </si>
  <si>
    <t>Fuga de información confidencial de terceros, custodiada por la Universidad</t>
  </si>
  <si>
    <t>*Ingreso sin autorización al sitio donde se archiva o guarda la información que se debe custodiar
*Ingreso a las bases de datos donde está almacenada la información electrónica de los contenidos de los proyectos
*Espacios físicos en los que se encuentra la oficina del comité que no permiten mantener la confidencialidad
* Falta de procedimiento que establezca las directrices para el almacenamiento, acceso y trasmisión de la información
Cuando un empleado termine contrato de trabajo se lleve información a la que haya accedido y que sea de uso exclusivo de la universidad por considerarse reservada y secreta. 
Que terceros accedan por cualquier causa a información confidencial de la universidad y la use con fines no autorizados
*Falta de atención con la información recibida
 - Equipos deficientes 
- personal adecuado para el trabajo
*Ingreso sin autorización al sitio donde se archiva o guarda la información que se debe custodiar
*Ingreso a las bases de datos donde está almacenada la información electrónica de los contenidos de los proyectos
*Espacios físicos en los que se encuentra la oficina del comité que no permiten mantener la confidencialidad
* Desconocimiento institucional respecto a la necesidad de estar incluído en un permiso marco de recolección, implicaciones legales, reputacionales y ecnonómicas que implica la recolección de especímienes de la diversidad biólógica
Retractación de la información por errores en la redacción inicial del manuscrito
*Tener información en duplicada imprecisa e incompleta en varias plataformas de la Universidad
*Acceso a las plataformas solo permiten ingreso desde la red de la Universidad
Que cada área tenga accesos a sistemas de información con perfiles que les permitan modificar información específica tal como: registros académicos y/o certificaciones expedidas por la universidad</t>
  </si>
  <si>
    <t>Búsqueda de beneficio propio 
* Sobrecarga de la persona que se encarga de la gestión del Permiso Marco de Recolección de especímenes de la diversidad biológica, con otras actividades que buscan blindar a la Universidad en términos legales, de manera que se está cubriendo con el tiempo no laboral.
* Desconocimiento del marco normativo por otras direcciones (financiera y académica) que tienen un impacto directo en la gestión de las actividades que se derivan del permiso.
Uso indebido de los signos distintivos de la universidad (marcas y logos) por parte de terceros no autorizados para hacerlo que puede generar asociación a eventos, empresas o personas que nada tienen que ver con la universidad.</t>
  </si>
  <si>
    <t xml:space="preserve">Indisponibilidad del recurso humano para el desarrollo de los procesos de la dirección </t>
  </si>
  <si>
    <t xml:space="preserve">Pérdida de capital humano por retiro de personal </t>
  </si>
  <si>
    <t>Renuncia de los investigadores, existencia de pocas personas con conocimientos especializados
Las personas que tienen un alto grado de experticia en temas específicos no gestionan el aprendizaje y transferencia de conocimiento a otros colaboradores que están vinculados a la unidad de negocio o área específica
Falta de asignación presupuestal para contratar nuevo personal
Que cada área tenga accesos a sistemas de información con perfiles que les permitan modificar información específica tal como: registros académicos y/o certificaciones expedidas por la universidad</t>
  </si>
  <si>
    <t>Indisponibilidad del talento humano por eventos internos o externos</t>
  </si>
  <si>
    <t>* Falta de tiempo del responsable técnico del permiso marco para gestionar lo relacionado con informes de movilidad, informes semestreles a la ANLA, informes especiales al sistema de PNNN, consultas al Ministerio del Interior por pertinencia o no de consulta previa, y consultas adicionales al Ministrio de Medio Ambiente.                                                          * Falta de tiempo por parte de los docentes/investigadores que hacen uso del permiso para diligenciar/preprar el DwC, generar el certificado SiB, diligenciar, preparar informe individual. 
* Desatención o desinterés de los docentes/investigadores con respecto a las obligaciones semestrales derivadas del permiso.</t>
  </si>
  <si>
    <t xml:space="preserve">Envió semestral a cada uno de los decanos sobre el uso y adquisición de los recursos bibliográficos de cada programa académico.
Reunión personal con los decanos y/o consejos de facultad que han aceptado, en donde se les presenta el informe semestral y se les hace una sensibilización sobre la importancia de tener actualizados y suficientes las colecciones bibliográficas de sus programas.
Informe al área de planeación y la dirección académica sobre la situación en particular con el fin de analizar una posible acción que mitigue el riesgo
Tener en el área una bitácora que almacena todos los contratos revisados y avalados por la oficina de propiedad intelectual desde el año 2016
Curso virtual en derecho de autor. 
Reglamento de propiedad intelectual de la Universidad CES. Asesorías en temas puntuales de propiedad intelectual en casos concretos o de proyectos determinados. 
Política de tratamiento de la información. Procedimiento para la recolección, almacenamiento, tratamiento y supresión de datos personales. 
Comité de tratamiento de datos personales. </t>
  </si>
  <si>
    <t>Fumigación permanente por parte del área de mantenimiento de la universidad
Inventario, antenas anti hurto, rondas periódicas, revisión de cámaras de video
Comunicación permanente y constante con el área de  TI para minimizar el impacto en el momento de la caída de las redes y los sistemas.
Actualización permanente de los software necesarios para el adecuado funcionamiento de los servicios de la biblioteca.
Solicitud de renovación de equipos y nuevo mobiliario a las áreas correspondientes</t>
  </si>
  <si>
    <t xml:space="preserve">* Revisión de la normatividad
*Revisión de las tendencias de contratación a través de asociaciones como ACIC
Acuerdo de confidencialidad 
Divulgación de los resultados de los proyectos de innovación a la comunidad Universitaria.                
Jornadas de investigación e innovación.
Política institucional de investigación e innovación.
Monitoreo presupuestal
Se tiene un área de transferencia de tecnología que ayuda en la planeación sobre la estrategia de comercialización de los productos derivados de Propiedad intelectual. </t>
  </si>
  <si>
    <t xml:space="preserve">Guía operativa del comité de ética
Política de investigación e innovación </t>
  </si>
  <si>
    <t>*Revisión del área física todos los días cuando se toma la temperatura ambiental
*Adherencia a las políticas de protección de la información en la Universidad
*Adecuación del espacio físico para mantener el acceso limitado al espacio donde funciona el comité de ética o sus oficinas
Contratos con acuerdos de confidencialidad, acuerdos de confidencialidad extracontractuales, inducción del personal a los proyectos, asignación y obligatoriedad de uso de equipos institucionales para los proyectos, uso de correos institucionales
Acuerdos de confidencialidad suscritos con terceros. 
Cláusula de confidencialidad en contratos de trabajo y prestación de servicios.  
Planillas de registro de información 
- capacitaciones sobre la importancia del registro de la información y entrega 
- Revisiones de entrega de la información documentos importantes.
Tener por resolución rectoral unos guardianes de bases de datos sensibles como: nómina, registro académicos, datos financieros, etc.  Comité de tratamiento de datos. Curso virtual de tratamiento de datos personales. Auditorías en tratamiento de datos
Tener por resolución rectoral unos guardianes de bases de datos sensibles como: nómina, registro académicos, datos financieros, etc.  Comité de tratamiento de datos. Curso virtual de tratamiento de datos personales. Auditorías en tratamiento de datos</t>
  </si>
  <si>
    <t>Uso de herramientas tecnológicas de control turnitin.     
 Curso de derechos de autor. 
Revisión semanal en internet con las expresiones de las marcas de la universidad, para iniciar procesos de infracción marcaria en caso de ser necesario.
Revisión de la gaceta de propiedad industrial de la Superintendencia de Industria y Comercio.</t>
  </si>
  <si>
    <t>Se procura que los investigadores asignados a los proyectos tenga vinculación permanente con la universidad
Posibilidad de pagar alguna retribución económica a empleados en sus proyectos de innovación y/o empresarismo (política de investigación e innovación).
Acuerdos de exclusividad.
reorganización y redistribución de las funciones y jornadas del personal del personal actual de la biblioteca, implementación de servicios bibliotecarios en línea y autónomos, implementación del programa del servicio social de bachilleres y solicitud de estudiantes de condonación de horas del programa de becas de la universidad</t>
  </si>
  <si>
    <t>Información incompleta</t>
  </si>
  <si>
    <t xml:space="preserve">Oferta limitada en el mercado laboral del talento humano requerido </t>
  </si>
  <si>
    <t>Vacíos o imprecisiones en los contratos o en la regulación aplicable</t>
  </si>
  <si>
    <t>Inadecuada estructura organizacional para soportar el crecimiento de la Universidad.</t>
  </si>
  <si>
    <t>Referencia</t>
  </si>
  <si>
    <t>Fecha de ocurrencia</t>
  </si>
  <si>
    <t>Fecha de reporte</t>
  </si>
  <si>
    <t>Descripción: qué ocurrió</t>
  </si>
  <si>
    <t>Causa: por qué ocurrió</t>
  </si>
  <si>
    <t>Proceso afectado: enfocado al mapa de procesos de la universidad</t>
  </si>
  <si>
    <t xml:space="preserve">Sede </t>
  </si>
  <si>
    <t xml:space="preserve">Identificado por: </t>
  </si>
  <si>
    <t xml:space="preserve">Costos de la perdida </t>
  </si>
  <si>
    <t>Costos de recuperación</t>
  </si>
  <si>
    <t xml:space="preserve">Tipo de impacto: económico, Legal o reputacional </t>
  </si>
  <si>
    <t>Medidas correctivas</t>
  </si>
  <si>
    <t xml:space="preserve">Responsable de los correctivos </t>
  </si>
  <si>
    <t xml:space="preserve">Código </t>
  </si>
  <si>
    <t xml:space="preserve">Riesgo </t>
  </si>
  <si>
    <t>DD</t>
  </si>
  <si>
    <t>MM</t>
  </si>
  <si>
    <t>AAAA</t>
  </si>
  <si>
    <t xml:space="preserve">Nombre </t>
  </si>
  <si>
    <t xml:space="preserve">Cargo </t>
  </si>
  <si>
    <t xml:space="preserve">Valores en moneda corriente y con la TRM del día </t>
  </si>
  <si>
    <t xml:space="preserve">Se congelaron los fondos de investigación e innovación </t>
  </si>
  <si>
    <t xml:space="preserve">Investigación e innovación </t>
  </si>
  <si>
    <t xml:space="preserve">Poblado </t>
  </si>
  <si>
    <t>Jhon Freddy Vásquez
Maria de los Ángeles Jiménez</t>
  </si>
  <si>
    <t>Búsqueda permanente de convocatorias externas a la universidad</t>
  </si>
  <si>
    <t xml:space="preserve">Coordinadores y Analistas Investigación, Innovación, Transferencia tecnológica y empresarismo </t>
  </si>
  <si>
    <t xml:space="preserve">No hay costos de recuperación ya que este fondo era una inversión en forma de capital de riesgo y eran reinvertidos hacia las facultades mediante las unidades de negocio basadas en el conocimiento </t>
  </si>
  <si>
    <t>No se entregaron los informes en las fechas establecidas</t>
  </si>
  <si>
    <t>Investigación e Innovación</t>
  </si>
  <si>
    <t>Poblado</t>
  </si>
  <si>
    <t xml:space="preserve">Rubén Darío Manrique Hernández </t>
  </si>
  <si>
    <t>Seguimiento al envío de informes, apoyo con los envíos.</t>
  </si>
  <si>
    <t>Mónica Andrea Arias Londoño</t>
  </si>
  <si>
    <t>Pérdida de información en bases de datos, correos y/o servidores de la Universidad</t>
  </si>
  <si>
    <t>Se perdieron correos de un año exacto en habeasdata@ces.edu.co</t>
  </si>
  <si>
    <t>Gestión legal y documental</t>
  </si>
  <si>
    <t>Leidy Marcela Bedoya</t>
  </si>
  <si>
    <t>Analista de PI</t>
  </si>
  <si>
    <t>Requerimientos de desarrollos de Sap en sus áreas que afectan otros procesos de otras áreas</t>
  </si>
  <si>
    <t>José Daniel Sepúlveda Ruíz</t>
  </si>
  <si>
    <t>Asesor de PI</t>
  </si>
  <si>
    <t>hasta de 2.000 SMLMV</t>
  </si>
  <si>
    <t>Modificar información de un artículo ya publicado</t>
  </si>
  <si>
    <t xml:space="preserve">La autora de un artículo publicado en la Revista CES Psicología Vol. 13(1) 2020 solicita realizar unos cambios en dos palabras en el artículo. Al mes siguiente solicita otros cambios que afectan el sentido del artículo. </t>
  </si>
  <si>
    <t xml:space="preserve">Se ha generado confusión a las personas que están citando el artículo. </t>
  </si>
  <si>
    <t>Johana Pérez Ruiz</t>
  </si>
  <si>
    <t>Área de Producción y Visibilidad Científica</t>
  </si>
  <si>
    <t xml:space="preserve">Se manda correo a la editora sobre el análisis realizado para que indicara los lineamientos a seguir con relación a la solicitud que realiza la autora. </t>
  </si>
  <si>
    <t>RII-59</t>
  </si>
  <si>
    <t>Se detecta material que infringe derechos de autor en el aula virtual: https://virtual.ces.edu.co/course/view.php?id=3207</t>
  </si>
  <si>
    <t>El docente no siguió los parámetros de publicación de materiales en su aula virtual</t>
  </si>
  <si>
    <t>Victor Manuel Vásquez Oyola</t>
  </si>
  <si>
    <t>El aula se desactiva hasta que el docente retire los materiales que infringen los derechos de autor</t>
  </si>
  <si>
    <t xml:space="preserve">Docente
</t>
  </si>
  <si>
    <t>Puede acarrear sanciones económicas de hasta mil salarios mínimos legales vigentes, esto de acuerdo con la falta</t>
  </si>
  <si>
    <t>Se detecta material que infringe derechos de autor en el aula virtual: https://virtual.ces.edu.co/course/view.php?id=222</t>
  </si>
  <si>
    <t>Se detecta material que infringe derechos de autor en el aula virtual: https://virtual.ces.edu.co/course/view.php?id=218</t>
  </si>
  <si>
    <t>Se detecta material que infringe derechos de autor en el aula virtual: https://virtual.ces.edu.co/course/view.php?id=221</t>
  </si>
  <si>
    <t>Puede acarrear sanciones económicas de hasta mil salarios mínimos legales vigentes, esto de acuerdo con la falta. No hay registro.</t>
  </si>
  <si>
    <t xml:space="preserve">Lentitud extrema en internet </t>
  </si>
  <si>
    <t>Desconocida</t>
  </si>
  <si>
    <t>Procesos de Apoyo</t>
  </si>
  <si>
    <t>Catalina Calle Pineda</t>
  </si>
  <si>
    <t>Jefe</t>
  </si>
  <si>
    <t>Ajustar a nivel técnico la infraestructura que está generando dificultades de navegación y conectividad desde las oficinas de CES Virtual</t>
  </si>
  <si>
    <t>La relación de costos de pérdida se hace con respecto a las horas de trabajo perdido del equipo de CES Virtual por la intermitencia de la red. Se relacionan los reportes vía e-mail, los eventos han sido más, pero el reporte ha sido vía telefónica, por lo tanto, no se cuenta con un soporte de evidencia.</t>
  </si>
  <si>
    <t>Isabel Cristina Velásquez</t>
  </si>
  <si>
    <t>Diseñadora de entornos Virtuales</t>
  </si>
  <si>
    <t>Intermitencia de internet</t>
  </si>
  <si>
    <t>Isabel Cristina Velásquez Giraldo</t>
  </si>
  <si>
    <t>Steven Aristizabal Cárdenas</t>
  </si>
  <si>
    <t>Gestor de Plataforma</t>
  </si>
  <si>
    <t>Liliana Páez Cruz</t>
  </si>
  <si>
    <t>Diseñadora Instruccional</t>
  </si>
  <si>
    <t>Estudiante comete fraude en un examen virtual</t>
  </si>
  <si>
    <t>Omisión de procesos recomendado para el desarrollo de un examen virtual.</t>
  </si>
  <si>
    <t>Capacitar al docente para que implemente medidas que disminuyan la probabilidad de que estos casos se repitan.</t>
  </si>
  <si>
    <t>Docente
CES Virtual</t>
  </si>
  <si>
    <t>Intrusiones en clases sincrónicas a través de Sistemas Videoconferencia</t>
  </si>
  <si>
    <t>Personas inescrupulosas sabotean clases vía Zoom</t>
  </si>
  <si>
    <t>Virtual</t>
  </si>
  <si>
    <t>Se contactó al proveedor de Zoom para validar qué medidas se podían tomar y se reconfiguraron todas las salas de Zoom con aspectos de seguridad y restricciones adicionales</t>
  </si>
  <si>
    <t>CES Virtual - Proveedor</t>
  </si>
  <si>
    <t>El MEN expidió resolución negando la renovación del registro calificado al programa de TAPH - Medellín</t>
  </si>
  <si>
    <t>Mal diligenciamiento de los anexos técnicos relacionados con docencia servicio</t>
  </si>
  <si>
    <t xml:space="preserve">Docencia </t>
  </si>
  <si>
    <t>El Poblado</t>
  </si>
  <si>
    <t>Sandra Liliana Velásquez</t>
  </si>
  <si>
    <t>Analista de Calidad en Educación Superior</t>
  </si>
  <si>
    <t xml:space="preserve">Clara Orrego </t>
  </si>
  <si>
    <t>Ninguno de los tipos de impacto que aparecen en la lista desplegable aplican</t>
  </si>
  <si>
    <t>Clara Orrego 
Sandra Liliana Velásquez</t>
  </si>
  <si>
    <t>Devolución por completitud del trámite de renovación de RC para el programa de Especialización en Odontopediatría Clínica y Ortodoncia Preventiva, por anexos técnicos mal diligenciados.</t>
  </si>
  <si>
    <t>Devolución por completitud del trámite de renovación de RC para el programa de Especialización en Ortodoncia, por anexos técnicos mal diligenciados.</t>
  </si>
  <si>
    <t>Devolución por completitud del trámite de renovación de RC para el programa de Especialización en Endodoncia por anexos técnicos mal diligenciados.</t>
  </si>
  <si>
    <t>Clara Orrego 
Carolina Cataño Velásquez</t>
  </si>
  <si>
    <t>Diego Fernando Rojas</t>
  </si>
  <si>
    <t xml:space="preserve">Traslado de Concepto al programa de Maestría en Neurodesarrollo y Aprendizaje Extensión Armenia </t>
  </si>
  <si>
    <t>El poblado</t>
  </si>
  <si>
    <t xml:space="preserve">Diana Zuluaga </t>
  </si>
  <si>
    <t>Auxiliar de Calidad en Educación Superior</t>
  </si>
  <si>
    <t>Se verifica en el documento maestro enviado la información y se formula la respuesta ampliado cada uno de lo temas solicitados.</t>
  </si>
  <si>
    <t>Marta Cecilia Gutierrez</t>
  </si>
  <si>
    <t>Traslado de concepto al programa de Maestría en Psicología Jurídica y Forense</t>
  </si>
  <si>
    <t xml:space="preserve">Mal diligenciamiento en los anexos técnicos </t>
  </si>
  <si>
    <t>Maria Eugenia Jaramillo y Clara Orrego</t>
  </si>
  <si>
    <t>Sandra Cadavid</t>
  </si>
  <si>
    <t xml:space="preserve">Traslado de concepto Especialización en Anestesiología </t>
  </si>
  <si>
    <t>Carolina Cataño Velasquez</t>
  </si>
  <si>
    <t>Se verifica en el documento maestro enviado la información y se formula la respuesta ampliado cada uno de lo temas solicitados. Adicional se le informa la unidad Docencia Servicio para ajustes en anexos técnicos</t>
  </si>
  <si>
    <t>Carolina Cataño Velasquez y Clara Orrego</t>
  </si>
  <si>
    <t>Pablo Correa y Clara Orrego</t>
  </si>
  <si>
    <t>Negación de renovación al registro calificado del programa de Especialización en Odontopediatría Clínica y Ortodoncia Preventiva</t>
  </si>
  <si>
    <t xml:space="preserve">Devolución por completitud  Maestría en Enfermería Cardiovascular </t>
  </si>
  <si>
    <t>Angela Pulgarin y Clara Orrego</t>
  </si>
  <si>
    <t>Veronica Tamayo, Diego Alveiro Restrepo</t>
  </si>
  <si>
    <t>Se recibe resolución de negación, se le informa a la facultad  y se le da respuesta a los requerimientos del MEN</t>
  </si>
  <si>
    <t>Veronica Tamayo</t>
  </si>
  <si>
    <t xml:space="preserve">Negación renovación de RC de la especialización en Cirugía Maxilofacial </t>
  </si>
  <si>
    <t>El programa es negado por las condiciones de calidad de investigación, relacionamiento con el sector externo y recursos financieros</t>
  </si>
  <si>
    <t xml:space="preserve">Pablo Emilio  Correa </t>
  </si>
  <si>
    <t>Negación renovación de RC de la especialización en Oftalmología</t>
  </si>
  <si>
    <t>El programa es negado por inconsistencias en la condición de calidad de organización de las actividades académicas y proceso formativo (Docencia- servicio)</t>
  </si>
  <si>
    <t>Carolina Cataño</t>
  </si>
  <si>
    <t xml:space="preserve">Negación renovación de RC de la especialización en Pediatría </t>
  </si>
  <si>
    <t>Se recibe resolución de negación, se le informa a la facultad y se le da respuesta a los requerimientos del MEN</t>
  </si>
  <si>
    <t>Negación renovación de RC de la especialización en Medicina de Urgencias</t>
  </si>
  <si>
    <t>El programa es negado por inconsistencias en la condición de calidad de organización de las actividades académicas y proceso formativo (Docencia- servicio), aspectos curriculares, falta de información en la justificación y medios educativos</t>
  </si>
  <si>
    <t xml:space="preserve">Falta de información requerida como :Resultados de aprendizaje del programa,  Proyecto Educativo del Programa, Mecanismos de evaluación que incluyan los instrumentos de medición y seguimiento de los resultados de aprendizaje establecidos en el programa, informe(s) de autoevaluación realizado(s) durante la vigencia del registro calificado , Planes de mantenimiento de medios educativos e infraestructura física y tecnológica. </t>
  </si>
  <si>
    <t xml:space="preserve">Se reciben las observaciones de devolución por completitud  por parte del MEN y se da respuesta a los requerimientos </t>
  </si>
  <si>
    <t>Diego Hurtado
Liliana Montoya</t>
  </si>
  <si>
    <t>Marco Antonio Cruz
Liliana Montoya</t>
  </si>
  <si>
    <t>Solicitud de cambio de sala de evaluación "Humanidades"</t>
  </si>
  <si>
    <t>John Wilson Osorio 
Liliana Montoya</t>
  </si>
  <si>
    <t xml:space="preserve">No se aporta el plan de transición con el correspondiente régimen de equivalencias y su aprobación Institucional, el documento de lineamientos para la relación docencia – servicio está vencido, algunos anexos técnicos no coinciden,  no se entregan resultados de aprendizaje, no se aporta el plan para el desarrollo y capacitación de los profesores específicos del Programa, el análisis de la cobertura prevista del grupo de profesores proyectado del Programa, para atender las actividades académicas del programa (Relación docente-estudiantes) y el estudio de disponibilidad y ocupación de los medios educativos y de la infraestructura al servicio del Programa.
</t>
  </si>
  <si>
    <t xml:space="preserve">Pablo Emilio Correa Echeverry 
Mauricio Naranjo Pizano </t>
  </si>
  <si>
    <t xml:space="preserve"> El documento maestro no contiene la siguiente información: plan de prácticas formativas con la información contenida y acorde con la aportada en los anexos técnicos en tanto que se evidencian inconsistencias en su diligenciamiento, documento en el que la IES declare los resultados de aprendizaje esperados en el Programa, tanto generales como específicos. Tales resultados deben incluir la descripción del proceso formativo, indicando la forma en que se esperan lograr los resultados de aprendizaje, así como los objetivos y estrategias de seguimiento, orientadas a la obtención de los resultados de aprendizaje esperados a través de las prácticas formativas desarrolladas en el marco de la docencia servicio. Dicho documento deberá contener la distribución del tiempo de trabajo académico del estudiante por espacio académico (asignatura, curso o rotación) del plan de estudios, donde sea posible evidenciar el tiempo asignado en horas al componente teórico, teórico-práctico y práctico asistencial a cada uno de los mismos.
</t>
  </si>
  <si>
    <t>No se declaran los resultados de aprendizaje generales y específicos esperados en el Programa, aportar el plan de estudios con la distribución del tiempo de trabajo académico del estudiante por espacios académicos (asignaturas, cursos o rotaciones), ajustar el plan de prácticas formativas puesto que solo se aporta para 2 periodos académicos . Se observa una diferencia en la periodicidad de admisión registrada en SACES y DOCUMENTO MAESTRO ANUAL, frente a lo encontrado en SNIES SEMESTRAL. 6. Se recomienda revisar el cumplimiento en las 9 condiciones de calidad acorde con el anexo aportado y en coherencia con lo estipulado en el Decreto 1330 de 2019.</t>
  </si>
  <si>
    <t xml:space="preserve">El Acta No894, del 22 de septiembre de 2020, no se encuentra firmada, inconsistencias en los convenios docencia servicio, no se evidencian los resultados de aprendizaje esperados en el Programa.
</t>
  </si>
  <si>
    <t xml:space="preserve">No se aporta el plan de equivalencias, los Objetivos y estrategias de seguimiento, orientadas a la obtención de los resultados de aprendizaje esperados en las prácticas formativas, los Acuerdos o convenios que respalden las prácticas o pasantías, la Descripción de los resultados de aprendizaje generales y específicos del Programa, la Descripción de la articulación de los resultados de aprendizaje con el plan de estudios, Estrategias para acompañar el proceso formativo y lograr los resultados de aprendizaje, el Análisis de la articulación de los componentes de interacción, con los resultados de aprendizaje, los Resultados esperados en investigación, innovación y/o creación artística y cultural, Definir los mecanismos para gestionar la información de los resultados y las fuentes de información que sustenten los mismos, el Análisis de la cobertura prevista del grupo de profesores, para atender las actividades académicas del programa (Relación docente estudiantes), los Resultados y ajustes propuestos al plan de desarrollo y a la capacitación de los profesores, el Estudio de disponibilidad y ocupación de los medios educativos y de la infraestructura al servicio del Programa. 
</t>
  </si>
  <si>
    <t xml:space="preserve">Maria Eugenia Jaramillo </t>
  </si>
  <si>
    <t>No se declaran los resultados de aprendizaje generales y específicos esperados en el Programa, aportar el plan de estudios con la distribución del tiempo de trabajo académico del estudiante por espacios académicos (asignaturas, cursos o rotaciones), enviar convenios docencia, ajustar los anexos técnicos.</t>
  </si>
  <si>
    <t>No se adjuntan los documentos para la ampliación del lugar de desarrollo a Apartadó</t>
  </si>
  <si>
    <t>Jorge Humberto Blanco
Liliana Montoya</t>
  </si>
  <si>
    <t xml:space="preserve">El documento se presentó sin la siguiente información: aportar el total de graduados en el programa durante la vigencia del RC, y en los programas similares ofrecidos en Colombia, haciendo referencia a por lo menos a una cohorte., tasas de deserción por cohorte y por periodo en el programa durante la vigencia del RC, y en los programas similares ofrecidos en Colombia, haciendo referencia a por lo menos a una cohorte, descripción de las variables y del proceso de caracterización de los estudiantes a su ingreso y a lo largo del proceso formativo, los resultados del plan de vinculación de la comunidad académica con el sector productivo, social, cultural, público y privado, y la proyección del mismo para los siguientes siete (7) años. Definir los mecanismos para gestionar la información de los resultados y las fuentes de información que sustenten los mismos. </t>
  </si>
  <si>
    <t>Inconsistencia en los anexos técnicos, para cada asignatura, curso o ambiente de aprendizaje, discriminación de las horas de relación directa con el profesor (presenciales), en aquellas dedicadas al componente teórico, teórico-práctico y práctico, según corresponda, y de acuerdo con la modalidad. Régimen de equivalencias que se aplicaría en el marco del plan de transición aportado.</t>
  </si>
  <si>
    <t xml:space="preserve">Dentro del plan de transición no se relaciona el plan de equivalencias, en el Acta No 013 no se estipula el cambio de periodicidad. </t>
  </si>
  <si>
    <t>El programa de Medicina debió postularse a la renovación de su acreditación ARCUSUR y por falta de claridad en los términos de referencias de la convocatoria y en las fechas de vencimiento de la acreditación nacional e internacional, no se postuló oportunamente.</t>
  </si>
  <si>
    <t>Los términos de referencia de la convocatoria para la renovación de la acreditación de ARCU-SUR pregrado de Medicina no estaban claros. No se envío carta al CNA solicitando la aclaración de los términos de referencia del programa</t>
  </si>
  <si>
    <t>Alejandra Valencia</t>
  </si>
  <si>
    <t>Líder Aseguramiento de la Calidad</t>
  </si>
  <si>
    <t>Se notifica a la Facultad de Medicina, se envía carta al CNA quienes dan plazo para enviar el informe de autoevaluación en un mes</t>
  </si>
  <si>
    <t>Paula Catalina Vásquez Marín</t>
  </si>
  <si>
    <t>No se evidencia el documento de acceso a las aulas virtuales, avance frente a los planes y metas (cuantitativas y cualitativas) establecidos en el anterior proceso de autoevaluación</t>
  </si>
  <si>
    <t>Liliana Montoya
Mauricio Alzate Montoya</t>
  </si>
  <si>
    <t>No es consistente el plan de prácticas formativas del anexo técnico y algunos convenios no están vigentes</t>
  </si>
  <si>
    <t>No se declaran los resultados de aprendizaje esperados, no se evidencia la cobertura prevista de docentes (relación docente - estudiantes), no la descripción del perfil de los profesores</t>
  </si>
  <si>
    <t>Liliana Montoya
Catalina Arango</t>
  </si>
  <si>
    <t>No es consistente el plan de prácticas formativas del anexo técnico y no se declaran los resultados de aprendizaje esperados</t>
  </si>
  <si>
    <t>Carolina Cataño
Clara Orrego</t>
  </si>
  <si>
    <t xml:space="preserve">No es consistente el plan de prácticas formativas del anexo técnico y algunos convenios no están vigentes, no se evidencia el plan de desarrollo de la investigación y/o resultados esperados, ni el plan de desarrollo y capacitación de profesores </t>
  </si>
  <si>
    <t>Piedad Roldán</t>
  </si>
  <si>
    <t xml:space="preserve">No hay consistencia en la información de los anexos técnicos y no se evidencia el plan de desarrollo y capacitación de profesores </t>
  </si>
  <si>
    <t xml:space="preserve">Se devuelve por concepto de pertinencia. No se evidencia el plan de desarrollo de la investigación no el plan de vinculación con el sector externo </t>
  </si>
  <si>
    <t xml:space="preserve">No es consistente el plan de prácticas formativas del anexo técnico. No se evidencia el plan de desarrollo de la investigación no el plan de vinculación con el sector externo </t>
  </si>
  <si>
    <t xml:space="preserve">Se reciben las observaciones de la negación por parte del MEN y se da respuesta a los requerimientos </t>
  </si>
  <si>
    <t>Mauricio Eduardo Castro
Clara Orrego</t>
  </si>
  <si>
    <t>DOCENCIA</t>
  </si>
  <si>
    <t>POBLADO</t>
  </si>
  <si>
    <t>JULIAN URAN</t>
  </si>
  <si>
    <t>AUXILIAR DE LABORATORIO</t>
  </si>
  <si>
    <t>NINGUNA</t>
  </si>
  <si>
    <t>NO APLICA</t>
  </si>
  <si>
    <t>El daño ocurre por un procedimiento normal de colocación del balón de bacrim</t>
  </si>
  <si>
    <t>falla del termociclador convencional</t>
  </si>
  <si>
    <t>DOCENCIA/INVESTIGACION/EXTENSION</t>
  </si>
  <si>
    <t>LORENA JARAMILLO</t>
  </si>
  <si>
    <t>ESTUDIANTE ESCUELA DE GRADUADOS</t>
  </si>
  <si>
    <t>PROVEEDOR EXTERNO</t>
  </si>
  <si>
    <t>El compresor se apaga inesperadamente, al momento de reestablecer el servicio  el compresor empieza a generar humo y fuego en su interior.</t>
  </si>
  <si>
    <t xml:space="preserve"> Los contactores internos entran en corto </t>
  </si>
  <si>
    <t>EXTENSION</t>
  </si>
  <si>
    <t>SABANETA</t>
  </si>
  <si>
    <t>SANTIAGO MONCADA</t>
  </si>
  <si>
    <t>INGENIERO DE SOPORTE</t>
  </si>
  <si>
    <t xml:space="preserve"> Se cambia el sistema de contactores por variador de velocidad </t>
  </si>
  <si>
    <t>Imagen con irregular interferencia al momento de accionar el sistema de angulación</t>
  </si>
  <si>
    <t>Falla generada por acodamientos excesivos del tubo de inserción y por acumulación de golpes en punta distal a lo largo de su vida útil.</t>
  </si>
  <si>
    <t>ENVIGADO</t>
  </si>
  <si>
    <t>BIBIANA CORREA</t>
  </si>
  <si>
    <t>Gerente Encargada Centro de Veterinaria y Zootecnia</t>
  </si>
  <si>
    <t>El daño ocurre por un procedimiento normal en endoscopia digestiva</t>
  </si>
  <si>
    <t>Daño tarjeta principal</t>
  </si>
  <si>
    <t>no encontrado</t>
  </si>
  <si>
    <t>por contacto estrecho con positivos de covid se presentaron aislamiento en el personal</t>
  </si>
  <si>
    <t>contacto estrecho</t>
  </si>
  <si>
    <t>TODAS LAS SEDES</t>
  </si>
  <si>
    <t>LAURA CEBALLOS</t>
  </si>
  <si>
    <t>JEFE LABORATORIOS</t>
  </si>
  <si>
    <t>tratando de sacar un cuerpo extraño, la pinza se atascó dentro del endoscopio</t>
  </si>
  <si>
    <t>pinza con defecto</t>
  </si>
  <si>
    <t>DORIS GIL</t>
  </si>
  <si>
    <t>LIDER QUIROFANO</t>
  </si>
  <si>
    <t>Evaluación y descarte de pinzas</t>
  </si>
  <si>
    <t xml:space="preserve">Devolución por completitud del trámite de RC de la Especialización en Medicina Familiar </t>
  </si>
  <si>
    <t>Inconsistencia en los datos de dirección, teléfono, nombre REPS de algunos escenarios de práctica</t>
  </si>
  <si>
    <t>_</t>
  </si>
  <si>
    <t>Se da respuesta el requerimiento y se está trabajando de manera articulada con el Área de Docencia - Servicio</t>
  </si>
  <si>
    <t>Carolina Cataño
Clara Orrego
Alejandra Valencia</t>
  </si>
  <si>
    <t xml:space="preserve"> Devolución por completitud del trámite de RC de la Especialización en Ortopedia y Traumatología</t>
  </si>
  <si>
    <t xml:space="preserve"> Devolución por completitud del trámite de renovación de RC del Pregrado de Medicina</t>
  </si>
  <si>
    <t>Inconsistencia en el plan de prácticas formativas de los anexos técnicos, inconsistencia en los datos de dirección, teléfono, nombre REPS de algunos escenarios de práctica, vigencia de los convenios docencia-servicio</t>
  </si>
  <si>
    <t>Juliana Gaviria
Clara Orrego
Alejandra Valencia</t>
  </si>
  <si>
    <t xml:space="preserve"> Devolución por completitud del trámite de renovación de RC de la Maestría en Drogodepencias</t>
  </si>
  <si>
    <t>Concepto no favorable de escenarios de práctica, inconsistencia en los datos de dirección, teléfono, nombre REPS de algunos escenarios de práctica</t>
  </si>
  <si>
    <t>Liliana Montoya
Clara Orrego
Alejandra Valencia</t>
  </si>
  <si>
    <t xml:space="preserve"> Devolución por completitud del trámite de RC de la Especialización en Neumología</t>
  </si>
  <si>
    <t xml:space="preserve">Devolución por completitud del trámite de renovación de RC de la Tecnología en Imágenes Diagnósticas </t>
  </si>
  <si>
    <t>Considerar la modificación en la denominación del programa, pasando de Tecnología en imágenes diagnósticas a Tecnología en Radiología e Imágenes Diagnósticas. Inconsistencia en los datos de dirección, teléfono, nombre REPS de algunos escenarios de práctica</t>
  </si>
  <si>
    <t>Maria Eugenia Jaramillo
Clara Orrego
Alejandra Valencia</t>
  </si>
  <si>
    <t>Negación del registro calificado del programa de Nutrición y Dietética</t>
  </si>
  <si>
    <t xml:space="preserve"> Inconsistencias en el Plan General de Prácticas Formativas del programa, en correspondencia con el plan de estudios</t>
  </si>
  <si>
    <t>Piedad Roldán
Clara Orrego
Alejandra Valencia</t>
  </si>
  <si>
    <t>Devolución por completitud del trámite de renovación de RC del Doctorado en Salud Pública</t>
  </si>
  <si>
    <t>Se presentaron los planes de investigación, de relación con el sector externo, los planes de renovación de los medios educativos. Sin embargo no fue suficiente para el MEN, por lo que se decide ampliar la información.</t>
  </si>
  <si>
    <t>Se da respuesta el requerimiento y se está trabajando de manera articulada con las áreas de apoyo, encargadas de construir los planes de desarrollo a 7 años, según la Resolución 21795 de 2020.</t>
  </si>
  <si>
    <t>Angela María Segura
Clara Orrego
Alejandra Valencia</t>
  </si>
  <si>
    <t xml:space="preserve">Negación del registro calificado de la Maestría en Salud Mental </t>
  </si>
  <si>
    <t>El programa se niega por pertinencia de la denominación y el perfil de ingreso</t>
  </si>
  <si>
    <t>Se analizan las razones de la negación y solicita recurso de reposición</t>
  </si>
  <si>
    <t>Marta Gutiérrez
Clara Orrego
Alejandra Valencia</t>
  </si>
  <si>
    <t>Negación del registro calificado de la Maestría en Gestión en Enfermería</t>
  </si>
  <si>
    <t>El programa se niega por pertinencia, ya que no se evidencia la necesidad de una maestría en profundización en gestión en enfermería más cuando en el país hay varias maestrías en administración</t>
  </si>
  <si>
    <t>Dedsy Berbesi
Clara Orrego
Alejandra Valencia</t>
  </si>
  <si>
    <t>Negación del registro calificado de la Especialización en Radiología</t>
  </si>
  <si>
    <t>El programa se niega por inconsistencias en el plan de prácticas formativas y en los anexos técnicos</t>
  </si>
  <si>
    <t>Negación del registro calificado de la Maestría en Psicología de la Salud</t>
  </si>
  <si>
    <t>Se niega el programa dado que en los anexos técnicos no se registran las prácticas formativas de atención en las Unidades de Cuidados Intensivos. No se observan prácticas de salud pública o comunitarias, Tampoco se observan prácticas en servicios ambulatorios como la Consulta externa de psicología</t>
  </si>
  <si>
    <t>Intervención de varias áreas con el compromiso de implementar nuevos procedimientos y realizar ajustes con acompañamiento de TI para evitar estas adulteraciones de los datos</t>
  </si>
  <si>
    <t xml:space="preserve">Detalle del riesgo </t>
  </si>
  <si>
    <t>Devolución por completitud del trámite de RC:
- Especialización en Medicina Familiar 
- Especialización en Ortopedia y Traumatología
- Pregrado de Medicina
- Maestría en Drogodepencias
- Especialización en Neumología
- Tecnología en Imágenes Diagnósticas 
- Doctorado en Salud Pública</t>
  </si>
  <si>
    <t>Se da respuesta el requerimiento y se está trabajando de manera articulada con el Área de Docencia - Servicio
Se da respuesta el requerimiento y se está trabajando de manera articulada con las áreas de apoyo, encargadas de construir los planes de desarrollo a 7 años, según la Resolución 21795 de 2020.</t>
  </si>
  <si>
    <t>Negación del registro calificado: 
 - Programa de Nutrición y Dietética
- Maestría en Salud Mental
- Maestría en Gestión en Enfermería
- Especialización en Radiología
- Psicología de la Salud</t>
  </si>
  <si>
    <t>Se da respuesta el requerimiento y se está trabajando de manera articulada con el Área de Docencia - Servicio
Se analizan las razones de la negación y solicita recurso de reposición</t>
  </si>
  <si>
    <t xml:space="preserve"> Inconsistencias en el Plan General de Prácticas Formativas del programa, en correspondencia con el plan de estudios
El programa se niega por: 
- Pertinencia de la denominación y el perfil de ingreso
- No se evidencia la necesidad de una maestría en profundización en gestión en enfermería más cuando en el país hay varias maestrías en administración
- Inconsistencias en el plan de prácticas formativas y en los anexos técnicos
- En los anexos técnicos no se registran las prácticas formativas de atención en las Unidades de Cuidados Intensivos. No se observan prácticas de salud pública o comunitarias, Tampoco se observan prácticas en servicios ambulatorios como la Consulta externa de psicología</t>
  </si>
  <si>
    <t xml:space="preserve">Inconsistencia en:
- los datos de dirección, teléfono, nombre REPS de algunos escenarios de práctica
- El plan de prácticas formativas de los anexos técnicos, inconsistencia en la vigencia de los convenios docencia-servicio
- Concepto no favorable de escenarios de práctica
- Considerar la modificación en la denominación del programa, pasando de Tecnología en imágenes diagnósticas a Tecnología en Radiología e Imágenes Diagnósticas. 
- Se presentaron los planes de investigación, de relación con el sector externo, los planes de renovación de los medios educativos. Sin embargo no fue suficiente para el MEN, por lo que se decide ampliar la información. </t>
  </si>
  <si>
    <t xml:space="preserve">Información </t>
  </si>
  <si>
    <r>
      <rPr>
        <b/>
        <sz val="11"/>
        <color theme="1"/>
        <rFont val="Calibri"/>
        <family val="2"/>
        <scheme val="minor"/>
      </rPr>
      <t xml:space="preserve">Descripción: </t>
    </r>
    <r>
      <rPr>
        <sz val="11"/>
        <color theme="1"/>
        <rFont val="Calibri"/>
        <family val="2"/>
        <scheme val="minor"/>
      </rPr>
      <t xml:space="preserve">Devolución por completitud del trámite de RC: Especialización en Medicina Familiar, Especialización en Ortopedia y Traumatología, Pregrado de Medicina, Maestría en Drogodepencias, Especialización en Neumología, Tecnología en Imágenes Diagnósticas,  Doctorado en Salud Pública.
</t>
    </r>
    <r>
      <rPr>
        <b/>
        <sz val="11"/>
        <color theme="1"/>
        <rFont val="Calibri"/>
        <family val="2"/>
        <scheme val="minor"/>
      </rPr>
      <t xml:space="preserve">Causa: </t>
    </r>
    <r>
      <rPr>
        <sz val="11"/>
        <color theme="1"/>
        <rFont val="Calibri"/>
        <family val="2"/>
        <scheme val="minor"/>
      </rPr>
      <t xml:space="preserve">Inconsistencia en: los datos de dirección, teléfono, nombre REPS de algunos escenarios de práctica, El plan de prácticas formativas de los anexos técnicos, inconsistencia en la vigencia de los convenios docencia-servicio, Concepto no favorable de escenarios de práctica, Considerar la modificación en la denominación del programa, pasando de Tecnología en imágenes diagnósticas a Tecnología en Radiología e Imágenes Diagnósticas. Se presentaron los planes de investigación, de relación con el sector externo, los planes de renovación de los medios educativos. Sin embargo no fue suficiente para el MEN, por lo que se decide ampliar la información. 
</t>
    </r>
    <r>
      <rPr>
        <b/>
        <sz val="11"/>
        <color theme="1"/>
        <rFont val="Calibri"/>
        <family val="2"/>
        <scheme val="minor"/>
      </rPr>
      <t xml:space="preserve">Medida correctiva: </t>
    </r>
    <r>
      <rPr>
        <sz val="11"/>
        <color theme="1"/>
        <rFont val="Calibri"/>
        <family val="2"/>
        <scheme val="minor"/>
      </rPr>
      <t xml:space="preserve">Se da respuesta el requerimiento y se está trabajando de manera articulada con el Área de Docencia - Servicio
Se da respuesta el requerimiento y se está trabajando de manera articulada con las áreas de apoyo, encargadas de construir los planes de desarrollo a 7 años, según la Resolución 21795 de 2020.
</t>
    </r>
    <r>
      <rPr>
        <b/>
        <sz val="11"/>
        <color theme="1"/>
        <rFont val="Calibri"/>
        <family val="2"/>
        <scheme val="minor"/>
      </rPr>
      <t xml:space="preserve">Descripción: </t>
    </r>
    <r>
      <rPr>
        <sz val="11"/>
        <color theme="1"/>
        <rFont val="Calibri"/>
        <family val="2"/>
        <scheme val="minor"/>
      </rPr>
      <t xml:space="preserve">Negación del registro calificado: Programa de Nutrición y Dietética, Maestría en Salud Mental, Maestría en Gestión en Enfermería, Especialización en Radiología, Psicología de la Salud
</t>
    </r>
    <r>
      <rPr>
        <b/>
        <sz val="11"/>
        <color theme="1"/>
        <rFont val="Calibri"/>
        <family val="2"/>
        <scheme val="minor"/>
      </rPr>
      <t xml:space="preserve">Causa:  </t>
    </r>
    <r>
      <rPr>
        <sz val="11"/>
        <color theme="1"/>
        <rFont val="Calibri"/>
        <family val="2"/>
        <scheme val="minor"/>
      </rPr>
      <t xml:space="preserve">Inconsistencias en el Plan General de Prácticas Formativas del programa, en correspondencia con el plan de estudios
El programa se niega por: Pertinencia de la denominación y el perfil de ingreso, No se evidencia la necesidad de una maestría en profundización en gestión en enfermería más cuando en el país hay varias maestrías en administración, Inconsistencias en el plan de prácticas formativas y en los anexos técnicos, En los anexos técnicos no se registran las prácticas formativas de atención en las Unidades de Cuidados Intensivos. No se observan prácticas de salud pública o comunitarias, Tampoco se observan prácticas en servicios ambulatorios como la Consulta externa de psicología
</t>
    </r>
    <r>
      <rPr>
        <b/>
        <sz val="11"/>
        <color theme="1"/>
        <rFont val="Calibri"/>
        <family val="2"/>
        <scheme val="minor"/>
      </rPr>
      <t xml:space="preserve">Medida correctiva: </t>
    </r>
    <r>
      <rPr>
        <sz val="11"/>
        <color theme="1"/>
        <rFont val="Calibri"/>
        <family val="2"/>
        <scheme val="minor"/>
      </rPr>
      <t xml:space="preserve">Se da respuesta el requerimiento y se está trabajando de manera articulada con el Área de Docencia - Servicio
Se analizan las razones de la negación y solicita recurso de reposición
</t>
    </r>
    <r>
      <rPr>
        <b/>
        <sz val="11"/>
        <color theme="1"/>
        <rFont val="Calibri"/>
        <family val="2"/>
        <scheme val="minor"/>
      </rPr>
      <t xml:space="preserve">Nivel de riesgo: </t>
    </r>
    <r>
      <rPr>
        <sz val="11"/>
        <color theme="1"/>
        <rFont val="Calibri"/>
        <family val="2"/>
        <scheme val="minor"/>
      </rPr>
      <t xml:space="preserve">Alto </t>
    </r>
  </si>
  <si>
    <t># riesgos 2022</t>
  </si>
  <si>
    <t>prueba 2022</t>
  </si>
  <si>
    <t>dirección y magnitud 2022</t>
  </si>
  <si>
    <t>DIRECCIÓN Y TITULOS 2022</t>
  </si>
  <si>
    <t>Dirección control 2022</t>
  </si>
  <si>
    <t>Títulos 2022</t>
  </si>
  <si>
    <t xml:space="preserve">* Indisponibilidad del servicio de parte del proveedor que aloja los servidores en la nube de las plataformas educativas (CES Virtual, EC Virtual, CES Digital).
* Ciberataque.
-Errores en el sistema recurrentes, que solo son atendidos (más no solucionados), cuando los errores trasciende y pueden llevar a derechos de petición o tutelas - (AyR)
-Ausencia de roles y permisos adecuados en el sistema, lo que hace vulnerable los datos - AyR
-No se tiene en cuenta todas las áreas responsables de custodiar los datos al momento de implementar cambios en el sistema en el aplicativo - AyR
-Desaarrolllo de aplicaciones alternativas para suplir lo que el sistema central ERP no tiene, ocasiona reprocesos y copia de las bases de daots para que puedan realizar los procesos faltantes - AyR </t>
  </si>
  <si>
    <t>* El aplicativo sobre el que están las plataformas educativas es monitoreado 7/24 verificando disponibilidad del servicio y generando alertas ante cualquier incidente que afecte el mismo.
* La infraestructura tecnológica de las plataformas educativas cuenta con un monitoreo 7/24 de los recursos de los servidores y bases de datos, si se llegara a presentar un incidente por ausencia de recursos se cuenta con un sistema de escalamiento automático.
* Actualización periódica de los parches de seguridad a nivel de plaformas educativas como de servidores que las respaldan.
-Se empezó a hacer reuniones para tener panorama institucional de las problematicas que presenta con respecto a los procesos y al no adecuado manejo del sistema académico</t>
  </si>
  <si>
    <t>El Consejo Superior aprobó la Política de Gestión de Datos, donde se definen los lineamientos institucionales para la gestión de este proceso.
Se documentaron los procedimientos e instructivos para la gestión de los datos y para la validación de datos de estudiantes y docentes (los temas más sensibles por la complejidad del proceso). 
Se cuenta con un plan de socialización sobre los procesos de Gestión de la Información en funcionamiento, así como actividades permanentes de apoyo a las facultades y las dependencias académicas y administrativas.
Se construyó DataCES, herramienta que consolida las estadísticas institucionales.
Se cuenta con una bitácora donde se consolidan las inconsistencias encontradas durante el proceso de validación de los datos, la misma que da insumos para la definición de acciones de mejoramiento en el proceso de Gestión de la Información.
Se cuenta con un espacio en el portal de la Universidad, donde está disponible toda la información sobre Gestión de la Información, incluido DataCES, la política de Gestión de Datos, videos tutoriales, etc.</t>
  </si>
  <si>
    <t>CES Virtual
Admisiones y Registro</t>
  </si>
  <si>
    <t>* Se pueden presentar casos de suplantación de usuarios con mala intensión o con fines fraudulentos de los usuarios de las plataformas educativas.
* Dejar los usuarios abiertos en computadores de acceso público.
-Alteración de datos sensibles en bases de datos - AyR
-Permisos en el sistema académico a roles no definidos - AyR</t>
  </si>
  <si>
    <t xml:space="preserve">* Implementación de restricciones técnicas que impide el doble logueo en CES Virtual
* Capacitación con respecto al manejo de información personal.
-Se presentará proceso de perfiles, los avalados por reglamento estudiantil, para poder implementarlos en el sistema académico 
</t>
  </si>
  <si>
    <t>-No es fácil contar con apoyo a personal asistencial que puede ser una muy buena opción de relevo generacional - AyR
-Personal contratado para funciones técnicos pero con realidades de desempeño mucho más especializado, lo que no permite hacer el debido reconocimiento de desmpeño laboral - AyR</t>
  </si>
  <si>
    <t>Correos notificando esta realidad, con el ánimo que se haga una actualizaión de funciones según necesidades del área - AyR</t>
  </si>
  <si>
    <t>-No contar en el sistema con una configuración compatible entre malla curricular y competencia, para que apoye a las facultades con un seguimiento real y en cualquier momento sobre el estado de las competencias reales del estudiante - AyR</t>
  </si>
  <si>
    <t>-Participación de Admisiones en las reuniones de modelo pedagógico, oportuidad para conocer de primera mano las tendencias académicas y de la universidad - AyR</t>
  </si>
  <si>
    <t xml:space="preserve">Cierre del servicio o el escenario con la que se tenia el convenio por razones tecnicas.  
No renovación o vencimiento del convenio 
Mala calificación en las evaluaciones de seguimiento (que se vea comprometida la integridad de los estudiantes, que no se desarrolle la labor para que se contrato al estudiante) 
Cambios en los convenios, jalonados por la modalidad de convenio de las demas universidades que pagan por escenarios de practica. 
Incumplimiento normativo a los reglamentos de docencia servicio 
No aval de la comision intersectorial del talento humano en salud
-Cierre de asignaturas sin nota o reprobadas cuando en realidad no ha tenido oportunidad de hacerla. El estudiante debe incurrir en pago adicional de la asignatura </t>
  </si>
  <si>
    <t>Personal con competencias débiles o conocimientos desactualizados
-Personal contratado para cumplir funciones docentes-administrativos y muestran resistencia al momento de interactuar con el sistema académico</t>
  </si>
  <si>
    <t>-Actualización Reglamento Estudiantil</t>
  </si>
  <si>
    <t>-Se empezó a revisar el reglamento para hacerlo adecuado a las nuevas tendencias</t>
  </si>
  <si>
    <t>-Portal de autogestión para estudiantes. Solicitudes muy primariass ante necesidades inmediatas</t>
  </si>
  <si>
    <t>-Información pública de cómo realizar el proceso, mientras se obbtenie una adecuada solución</t>
  </si>
  <si>
    <t>´-Desconocimiento de la normatividad 
- Falta de seguimiento
-Cambios normativos
-Reestructuraciones en los procesos
-Desconocimiento del procedimiento de control de documentos
Incumplimiento de procedimiento de control de documentos
- Devoluciones o negaciones de los registros calificados por el desconocimiento o mala interpretación de la normatividad vigente.
- Cambios normativos en educación superior que afectan los procesos de registro calificado y acreditación.
-No hay garantía e la calidad del dato ingresado por los aspirantes, por no contar con un formulario amigable o que contenga ayudas en línea. (AyR)
-Procesos de admisión sin el debido proceso (formularios sin completar, documentos de inscripción incompletos o sin presentarlos para el proceso) - AyR
-No se hace al 100% los cambios de estado de los aspirantes en el sistema académico - (AyR)
-No se recibe actas de finalización de período académico de las facultades, lo que hace que no se sepa quienes se retiran de la universidad oportunamente ni registrar motivos en el sistema - (AyR)
-No hay oportunidad de la información a las áreas de apoyo, lo que lleva a la improvisación cuando llega el usuario final. Creación de nuevos programas o resoluciones no reportadas a Admisiones para poder hacer el debido proceso en el sistema. Ocasiona reprocesos. Mallas presentadas con inconsistencias que ocasiona errores evidenciables por los usuarios finales - AyR</t>
  </si>
  <si>
    <t>Implementación y mantenimiento de herramientas de seguridad:
*Protección de los canales de internet-DDoS
* Hardening del Firefall local (Poblado y Sabaneta).
*Protocolos seguridad correo (spf,dkim, dmark).
*Prevención correo electrónico (email security: malware, antispam, antiphishing, apropiación de cuentas).
*Gestion de correlación de eventos os, db, comportamiento de usuarios (SIEM).
*Implementación de vlan´s independientes, en Tocancipá y curazao, para los respaldos de infomación.
*Generación de cultura seguridad informática mediante comunicados y capacitaciones</t>
  </si>
  <si>
    <t>Omisión de solicitudes del cálculo del punto de equilibrio por parte de las facutades, errores en los datos suministrados, cálculos errados de puntos de equilibrio en la apertura de programas académicos 
Desconocimiento de los elementos del costo de los productos y servicios
Falta de información para el correcto cálculo y análisis de las variables del costo de los productos y servicios</t>
  </si>
  <si>
    <t>Convenios de educación formal y otros servicios institucionales liquidados de forma errada, imprecisa, incompleta, a destiempo e inconsistente.</t>
  </si>
  <si>
    <t xml:space="preserve">Prestación de servicios institucionales afectados por la inadecuada estimación de los costos de los mismos (punto de equilibrio). 
</t>
  </si>
  <si>
    <t>Ejecución presupuestal indebida y/o con destinación diferente al cumplimiento de las metas institucionales.</t>
  </si>
  <si>
    <t>Administración documental
Contratación  
oficina Jurídica</t>
  </si>
  <si>
    <t>Coordinación administrativa
Asistente Logística de espacios</t>
  </si>
  <si>
    <t>Coordinación administrativa
Seguridad Universitaria</t>
  </si>
  <si>
    <t xml:space="preserve">Dirección y tipo de riesgo </t>
  </si>
  <si>
    <t>RDA-19</t>
  </si>
  <si>
    <t>Personal de la universidad</t>
  </si>
  <si>
    <t>vinculado</t>
  </si>
  <si>
    <t>*Facultades
*Mercadeo
*Comunicación Organizacional
*Educación Continua</t>
  </si>
  <si>
    <t>Carlos Andrés Mejia</t>
  </si>
  <si>
    <t>Coordinador Arquitectura de Software</t>
  </si>
  <si>
    <t>Afectación a los procesos, por no tener una adecuada planeación</t>
  </si>
  <si>
    <t>Debido al desconocimiento de  procedimientos y normas que se aplican en el control de las operaciones de pago, la compañía se vería afectada en términos económicos y legales.</t>
  </si>
  <si>
    <t>Carlos Saldarriaga</t>
  </si>
  <si>
    <t>Jefe de infraestructura</t>
  </si>
  <si>
    <t>Ser estricto en el protocolo ya establecido</t>
  </si>
  <si>
    <t>Dir. Admin y Financiera y Jefatura Infraestructura</t>
  </si>
  <si>
    <t>*Retención de los recursos monetarios de un profesor de la Universidad que tiene residencia Cubana por parte de la dirección del tesoro nacional de Estados Unidos, dado el embargo que se tiene con ese país</t>
  </si>
  <si>
    <t>* Por las relaciones diplomáticas entre Estados Unidos y Cuba</t>
  </si>
  <si>
    <t>Gestión Financiera</t>
  </si>
  <si>
    <t>Margarita Henao</t>
  </si>
  <si>
    <t xml:space="preserve">Indisponibilidad de recursos técnicos y tecnológicos para el desarrollo de procesos académicos </t>
  </si>
  <si>
    <t xml:space="preserve">Cambios generacionales, contextuales y demográficos que puedan afectar la pertinencia y relevancia de los servicios académicos. </t>
  </si>
  <si>
    <t xml:space="preserve">Indisponibilidad de escenarios de práctica para el desarrollo de practicas académicas </t>
  </si>
  <si>
    <r>
      <rPr>
        <b/>
        <sz val="11"/>
        <color theme="1"/>
        <rFont val="Calibri"/>
        <family val="2"/>
        <scheme val="minor"/>
      </rPr>
      <t xml:space="preserve">Detalle del riesgo: </t>
    </r>
    <r>
      <rPr>
        <sz val="11"/>
        <color theme="1"/>
        <rFont val="Calibri"/>
        <family val="2"/>
        <scheme val="minor"/>
      </rPr>
      <t xml:space="preserve">Acciones u omisiones que reflejen datos o información equivocada en diferentes registros de la universidad, como pueden ser los registros académicos y de proveedores
</t>
    </r>
    <r>
      <rPr>
        <b/>
        <sz val="11"/>
        <color theme="1"/>
        <rFont val="Calibri"/>
        <family val="2"/>
        <scheme val="minor"/>
      </rPr>
      <t xml:space="preserve">Descripción: </t>
    </r>
    <r>
      <rPr>
        <sz val="11"/>
        <color theme="1"/>
        <rFont val="Calibri"/>
        <family val="2"/>
        <scheme val="minor"/>
      </rPr>
      <t xml:space="preserve">Personal de la tienda universitaria y del centro de idiomas modifican datos o tienen permiso en BD maestras de SAP para modificar datos que no son de sus procesos y alterar información del registro académico
</t>
    </r>
    <r>
      <rPr>
        <b/>
        <sz val="11"/>
        <color theme="1"/>
        <rFont val="Calibri"/>
        <family val="2"/>
        <scheme val="minor"/>
      </rPr>
      <t>Causa:</t>
    </r>
    <r>
      <rPr>
        <sz val="11"/>
        <color theme="1"/>
        <rFont val="Calibri"/>
        <family val="2"/>
        <scheme val="minor"/>
      </rPr>
      <t xml:space="preserve"> Requerimientos de desarrollos de Sap en sus áreas que afectan otros procesos de otras áreas
</t>
    </r>
    <r>
      <rPr>
        <b/>
        <sz val="11"/>
        <color theme="1"/>
        <rFont val="Calibri"/>
        <family val="2"/>
        <scheme val="minor"/>
      </rPr>
      <t>Medida correctiva:</t>
    </r>
    <r>
      <rPr>
        <sz val="11"/>
        <color theme="1"/>
        <rFont val="Calibri"/>
        <family val="2"/>
        <scheme val="minor"/>
      </rPr>
      <t xml:space="preserve"> Intervención de varias áreas con el compromiso de implementar nuevos procedimientos y realizar ajustes con acompañamiento de TI para evitar estas adulteraciones de los datos
</t>
    </r>
    <r>
      <rPr>
        <b/>
        <sz val="11"/>
        <color theme="1"/>
        <rFont val="Calibri"/>
        <family val="2"/>
        <scheme val="minor"/>
      </rPr>
      <t xml:space="preserve">Nivel de riesgo: </t>
    </r>
    <r>
      <rPr>
        <sz val="11"/>
        <color theme="1"/>
        <rFont val="Calibri"/>
        <family val="2"/>
        <scheme val="minor"/>
      </rPr>
      <t xml:space="preserve">Alto </t>
    </r>
  </si>
  <si>
    <t>Personal de la tienda universitaria y del centro de idiomas modifican datos o tienen permiso en BD maestras de SAP para modificar datos que no son de sus procesos y alterar información del registro académico</t>
  </si>
  <si>
    <r>
      <t xml:space="preserve">Detalle del riesgo: </t>
    </r>
    <r>
      <rPr>
        <sz val="11"/>
        <color theme="1"/>
        <rFont val="Calibri"/>
        <family val="2"/>
        <scheme val="minor"/>
      </rPr>
      <t xml:space="preserve">Modificar información de un artículo ya publicado
</t>
    </r>
    <r>
      <rPr>
        <b/>
        <sz val="11"/>
        <color theme="1"/>
        <rFont val="Calibri"/>
        <family val="2"/>
        <scheme val="minor"/>
      </rPr>
      <t xml:space="preserve">Descripción: </t>
    </r>
    <r>
      <rPr>
        <sz val="11"/>
        <color theme="1"/>
        <rFont val="Calibri"/>
        <family val="2"/>
        <scheme val="minor"/>
      </rPr>
      <t xml:space="preserve">La autora de un artículo publicado en la Revista CES Psicología Vol. 13(1) 2020 solicita realizar unos cambios en dos palabras en el artículo. Al mes siguiente solicita otros cambios que afectan el sentido del artículo. 
</t>
    </r>
    <r>
      <rPr>
        <b/>
        <sz val="11"/>
        <color theme="1"/>
        <rFont val="Calibri"/>
        <family val="2"/>
        <scheme val="minor"/>
      </rPr>
      <t>Causa:</t>
    </r>
    <r>
      <rPr>
        <sz val="11"/>
        <color theme="1"/>
        <rFont val="Calibri"/>
        <family val="2"/>
        <scheme val="minor"/>
      </rPr>
      <t xml:space="preserve"> Se ha generado confusión a las personas que están citando el artículo. 
</t>
    </r>
    <r>
      <rPr>
        <b/>
        <sz val="11"/>
        <color theme="1"/>
        <rFont val="Calibri"/>
        <family val="2"/>
        <scheme val="minor"/>
      </rPr>
      <t xml:space="preserve">Medida Correctiva: </t>
    </r>
    <r>
      <rPr>
        <sz val="11"/>
        <color theme="1"/>
        <rFont val="Calibri"/>
        <family val="2"/>
        <scheme val="minor"/>
      </rPr>
      <t xml:space="preserve">Se pide apoyo al área de Propiedad Intelectual para estudiar el caso, ya que los cambios solicitados afectan el sentido del artículo y éste ya había sido citado en diferentes ocasiones. </t>
    </r>
    <r>
      <rPr>
        <b/>
        <sz val="11"/>
        <color theme="1"/>
        <rFont val="Calibri"/>
        <family val="2"/>
        <scheme val="minor"/>
      </rPr>
      <t xml:space="preserve">
Nivel de riesgo: </t>
    </r>
    <r>
      <rPr>
        <sz val="11"/>
        <color theme="1"/>
        <rFont val="Calibri"/>
        <family val="2"/>
        <scheme val="minor"/>
      </rPr>
      <t>Alto</t>
    </r>
    <r>
      <rPr>
        <b/>
        <sz val="11"/>
        <color theme="1"/>
        <rFont val="Calibri"/>
        <family val="2"/>
        <scheme val="minor"/>
      </rPr>
      <t xml:space="preserve"> </t>
    </r>
  </si>
  <si>
    <t xml:space="preserve">Se pide apoyo al área de Propiedad Intelectual para estudiar el caso, ya que los cambios solicitados afectan el sentido del artículo y éste ya había sido citado en diferentes ocasiones. </t>
  </si>
  <si>
    <t>Se envío reporte del riesgo identificado al Director Financiero, Director Académico, Directora de Investigación y gestión del riesgo el día 5 de abril de 2022</t>
  </si>
  <si>
    <t>Analista de Producción y Visibilidad Científica</t>
  </si>
  <si>
    <t>El caso se denunció ante la Fiscalía con las respectivas evidencias.</t>
  </si>
  <si>
    <t xml:space="preserve">Retroalimentación al área de docencia servicio, se sugirió una revisión del proceso de esa área y de la asesoría y acompañamiento que realizan para el diligenciamiento de estos documentos que son soporte para los programas del área de la salud </t>
  </si>
  <si>
    <t>Devolución por completitud del trámite de renovación de RC para el programa de Especialización en Cirugía Maxilofacial, por anexos técnicos mal diligenciados, información que se debía aclarar mejor y un documento adicional que solicitaron</t>
  </si>
  <si>
    <t>Mal diligenciamiento de los anexos técnicos. Se solicitó una corrección en la información que aparecía registrada en el sistema y la justificación que se dio no fue suficientemente clara. Solicitaron un documento adicional que hasta ahora nunca se había solicitado  en estos trámites.</t>
  </si>
  <si>
    <t>Retroalimentación al área de docencia servicio, se sugirió una revisión del proceso de esa área y de la asesoría y acompañamiento que realizan para el diligenciamiento de estos documentos que son soporte para los programas del área de la salud. Se tiene en cuenta el documento adicional que solicitaron para seguirlo pidiendo en los procesos de renovación de RC</t>
  </si>
  <si>
    <t>Retroalimentación al área de docencia servicio, se sugirió una revisión del proceso de esa área y de la asesoría y acompañamiento que realizan para el diligenciamiento de estos documentos que son soporte para los programas del área de la salud.</t>
  </si>
  <si>
    <t>Traslado de concepto para el trámite de renovación de RC para el programa de Especialización en Anestesiología solicitando aclaraciones en los anexos técnicos mal diligenciados y solicitando otrosíes a los convenios con los sitios de práctica</t>
  </si>
  <si>
    <t>Mal diligenciamiento de los anexos técnicos relacionados con docencia servicio. Por cambios recientes en la normatividad del MEN respecto a los posgrados clínicos, fue necesario adicionar otrosíes a los convenios para ajustarlos a la nueva norma</t>
  </si>
  <si>
    <t>Retroalimentación al área de docencia servicio, se sugirió una revisión del proceso de esa área y de la asesoría y acompañamiento que realizan para el diligenciamiento de estos documentos que son soporte para los programas del área de la salud. Se solicitó a la facultad corregir los documentos y al área de docencia servicio generar los otrosíes y hacerlos firmar de los sitios de práctica</t>
  </si>
  <si>
    <t>Traslado de concepto para el trámite de renovación de RC para el programa de pregrado en Química Farmacéutica solicitando aclaraciones sobre los cálculos de horas en la malla curricular, adicionalmente solicitan información sobre deserción y el presupuesto</t>
  </si>
  <si>
    <t>Se presento un error en la suma de horas en la malla curricular, sin embargo la información adicional que están solicitando sobre deserción en el programa y sobre el presupuesto ya estaba en el documento enviado pero al parecer no la vieron.</t>
  </si>
  <si>
    <t>Se realizó la revisión de las sumas de horas en la malla y se corrigió, se elaboro un documento aparte enviando nuevamente la información puntual sobre deserción y presupuesto</t>
  </si>
  <si>
    <t>El MEN pide le sea ampliada información a cerca de la investigación en el programa, la incorporación de las TIC en la formación, La disponibilidad de los docentes para la investigación y como el estudiante se va incorporar en los grupos de investigación.</t>
  </si>
  <si>
    <t>EL MEN pide ampliarla siguiente información sobre el programa: la investigación de los docentes, el personal docente y la dedicación al programa, el alcance de las pasantías que se plantearon realizar en las diferentes entidades; aunque esto temas estaban en el documento maestro se pedido ampliar información a cerca de los temas.</t>
  </si>
  <si>
    <t>Negación de renovación al registro calificado del programa de Tecnología en Atención Prehospitalaria  Medellín</t>
  </si>
  <si>
    <t>se solicitó  al unidad docencia servicio realizar la revisión en conjunto con la coordinación del programa para presentar  recurso se reposición ante el MEN</t>
  </si>
  <si>
    <t xml:space="preserve">Traslado de Concepto al programa de Especialización en Fisioterapia en Cuidado Critico del Adulto </t>
  </si>
  <si>
    <t>EL MEN pide ampliar información en cuanto a acciones ni la investigación y en el relacionamiento con el sector externo específicas que el programa ejecuto en la vigencias del registro calificado y una proyección financiera donde se evidencie rubros de inversión en docentes, investigación y  extensión</t>
  </si>
  <si>
    <t>El MEN pide aclarar información en cuanto  la contraprestación de los convenios docencia servicio y ajustes de anexos técnicos</t>
  </si>
  <si>
    <t>Traslado de concepto Especialización en Anestesia Cardiovascular y Torácica</t>
  </si>
  <si>
    <t>El MEN pide ampliar información en cuanto a acciones en la investigación  específicas que el programa ejecuto en la vigencias del registro calificado, ajuste en la planta de docentes y en anexos técnicos</t>
  </si>
  <si>
    <t>Traslado de concepto Especialización en Cirugía Maxilofacila</t>
  </si>
  <si>
    <t>El MEN pide ampliar información en cuanto a demanda de los especialistas en las IPS, comportamiento de la matrícula en el programa, información de acciones concretas realizadas en investigación y relacionamiento con el sector externo en la vigencia del registro calificado y ajuste en anexos técnicos</t>
  </si>
  <si>
    <t>Se verifica en el documento maestro enviado la información y se formula respuesta ampliando cada uno de los tema solicitados. Adicional se le informa a la unidad docencia servicio para ajustes de anexos técnicos</t>
  </si>
  <si>
    <t xml:space="preserve">El MEN decide la no renovación del registro calificado por error en el diligenciamiento de anexos técnicos </t>
  </si>
  <si>
    <t xml:space="preserve">se recibe resolución de negación y se procede a recurso de reposición dando respuesta a la condición de calidad y argumentando trayectoria del programa </t>
  </si>
  <si>
    <t xml:space="preserve">El MEN pide corregir anexo técnico y adjuntar otro sí convenio docencia servicio </t>
  </si>
  <si>
    <t>se recibe la devolución por completitud, se le informa  ala facultad y al área de docencia servicio para los debidos ajustes</t>
  </si>
  <si>
    <t xml:space="preserve">Negación de Maestría en Discapacidad y Desarrollo Humano </t>
  </si>
  <si>
    <t>El MEN pide ajustar los contenidos curriculares del programa y la justificación de acuerdo  las políticas de salud vigentes para el  país</t>
  </si>
  <si>
    <t xml:space="preserve">Se recibe resolución de negación , se le informa a las facultades de psicología y fisioterapia </t>
  </si>
  <si>
    <t>Negación renovación de RC de la especialización en fisioterapia en cuidado critico del adulto</t>
  </si>
  <si>
    <t>El MEN pide ajustar suficiencia en la planta de docentes que se dedican alas funciones sustantivas del programa, docencia , investigación y extensión.</t>
  </si>
  <si>
    <t xml:space="preserve">Devolución por completitud del trámite de renovación de RC de la especialización en Seguridad y Salud en el Trabajo </t>
  </si>
  <si>
    <t xml:space="preserve">Devolución por completitud del trámite de renovación de RC de la especialización en Gerencia Seguridad y Salud en el Trabajo </t>
  </si>
  <si>
    <t>No se evidencia acto administrativo que autorice la ampliación de cobertura, no se evidencia plan de transición, las estrategias de flexibilización y el plan para la su implementación, las acciones, los procesos y las actividades para garantizar la transversalización de la formación integral, los resultados de la evaluación de recurso humano dispuesto para el apoyo al componente pedagógico, los resultados del plan de internacionalización en los últimos siete (7) años o desde la fecha de formulación del mismo, la Conceptualización teórica y epistemológica del programa, los Mecanismos de Evaluación, la descripción de los mecanismos de retroalimentación a los estudiantes, a partir de los resultados de sus evaluaciones, las estrategias de seguimiento al proceso formativo del estudiante, el seguimiento al proyecto educativo del programa, la descripción de las estrategias de vinculación de los estudiantes del programa académico a los procesos de investigación.</t>
  </si>
  <si>
    <t>Devolución por completitud del trámite de renovación de RC de la Maestría en Bioética</t>
  </si>
  <si>
    <t>Devolución por completitud del trámite de renovación de RC de la Especialización en Rehabilitación Oral</t>
  </si>
  <si>
    <t>Devolución por completitud del trámite de renovación de RC de la  Especialización en Cirugía General</t>
  </si>
  <si>
    <t xml:space="preserve">Se observa diferencia en la periodicidad de admisión registrada en documento maestro y SACES (Anual), frente a la observada en SNIES (Semestral), inconsistencias en los anexos técnicos, para cada asignatura, curso o ambiente de aprendizaje, discriminación de las horas de relación directa con el profesor (presenciales), en aquellas dedicadas al componente teórico, teórico-práctico y práctico, según corresponda, y de acuerdo con la modalidad.
</t>
  </si>
  <si>
    <t>Devolución por completitud del trámite de renovación de RC de la  Especialización en Neurología Clínica</t>
  </si>
  <si>
    <t>Devolución por completitud del trámite de renovación de RC de la  Especialización en Dermatopatología</t>
  </si>
  <si>
    <t>Devolución por completitud del trámite de renovación de RC de la  Especialización en Medicina Interna</t>
  </si>
  <si>
    <t>Devolución por completitud del trámite de renovación de RC de la  Especialización Tecnológica en Sistemas de Preparativos de emergencias y Desastres</t>
  </si>
  <si>
    <t>Devolución por completitud del trámite de renovación de RC de la  Especialización en Dermatología</t>
  </si>
  <si>
    <t>Devolución por completitud del trámite de renovación de RC de la  Especialización en Psiquiatría</t>
  </si>
  <si>
    <t>Devolución por completitud del trámite de renovación de RC de la  Especialización en Ginecología y Obstetricia</t>
  </si>
  <si>
    <t>Devolución por completitud del trámite de renovación de RC de la 	
Especialización en Gerencia de la Salud Pública</t>
  </si>
  <si>
    <t>Devolución por completitud del trámite de renovación de RC de la Especialización en Neonatología</t>
  </si>
  <si>
    <t>Devolución por completitud del trámite de renovación de RC de la Especialización  en Gastroenterología</t>
  </si>
  <si>
    <t xml:space="preserve">El documento se presentó sin la siguiente información:  los convenios docencia servicio, descripción de las variables y del proceso de caracterización de los estudiantes a su ingreso y a lo largo del proceso formativo, definición de los mecanismos de evaluación, que permitan el seguimiento sistemático de los resultados de aprendizaje, los mecanismos de retroalimentación a los estudiantes, a partir de los resultados de sus evaluaciones, micro currículos actualizados en coherencia con los resultados de aprendizaje planteados en el documento maestro. Plan de formación docente en investigación, plan de vinculación de profesores actualizado a las dinámicas de la nueva vigencia de registro calificado, descripción del histórico de vinculación de los profesores del programa y justificación comparativa frente al plan de vinculación definido para la vigencia anterior de registro calificado, descripción del análisis hecho por la Institución, para la formulación, seguimiento y evaluación de la asignación y gestión de las actividades a cargo de los profesores, cobertura prevista del grupo de profesores, para atender las actividades académicas del programa (Relación docente estudiantes), estudio de disponibilidad y ocupación de los medios educativos e infraestructura física, mecanismos para garantizar que la infraestructura física y tecnológica permita superar las barreras de acceso, en especial para personas con discapacidad o aquellas que requieran de una atención diferenciada </t>
  </si>
  <si>
    <t>Devolución por completitud del trámite de renovación de RC de la Especialización en  Cuidado Intensivo Pediátrico</t>
  </si>
  <si>
    <t>No se presenta el estudio realizado para la definición de los resultados de aprendizaje generales y específicos del Programa, para cada asignatura, curso o ambiente de aprendizaje, discriminación de las horas de relación directa con el profesor, en aquellas dedicadas al componente teórico, teórico-práctico y práctico, portafolio de las electivas previstas por el Programa, plan para el desarrollo y capacitación específico para los profesores del Programa, con vigencia a una cohorte. Análisis de la cobertura prevista del grupo de profesores proyectado del Programa, para atender las actividades académicas del programa (Relación docente-estudiantes), plan para la renovación y mantenimiento de los recursos tecnológicos y de los medios educativos, estudio de disponibilidad y ocupación de los medios educativos y de la infraestructura al servicio del Programa, incluidos los laboratorios que estarían a su servicio. El número de estudiantes beneficiarios de los escenarios de práctica reportados en la tabla  del plan de prácticas formativas es inferior al número de estudiantes del programa (4 versus 8)</t>
  </si>
  <si>
    <t>Devolución por completitud del trámite de renovación de RC de la Especialización en Urología</t>
  </si>
  <si>
    <t>Devolución por completitud del trámite de renovación de RC de la Especialización en Epidemiología</t>
  </si>
  <si>
    <t>Devolución por completitud del trámite de renovación de RC Maestría en Tecnologías de la Información y la Comunicación en Salud</t>
  </si>
  <si>
    <t>Devolución por completitud del trámite de renovación de RC de la Especialización en Perfusión y Circulación Extracorpórea</t>
  </si>
  <si>
    <t>Devolución por completitud del trámite de renovación de RC Maestría en Epidemiología</t>
  </si>
  <si>
    <t>Devolución por completitud del trámite de renovación de RC Especialización en Electrofisiología Cardíaca</t>
  </si>
  <si>
    <t>Devolución por completitud del trámite de renovación Pregrado en Nutrición y Dietética</t>
  </si>
  <si>
    <t>Devolución por completitud del trámite de renovación de RC Especialización en Cardiología</t>
  </si>
  <si>
    <t>Devolución por completitud del trámite de renovación de Especialización en Radiología</t>
  </si>
  <si>
    <t>Devolución por completitud del trámite de renovación de Pregrado en Optometría</t>
  </si>
  <si>
    <t>Devolución por completitud del trámite de renovación de RCMaestría en Enfermería Cardiovascular</t>
  </si>
  <si>
    <t>No se evidencia la conceptualización teórica y epistemológica del programa. No se declaran los resultados de aprendizaje esperados, ni el perfil de ingreso y egreso</t>
  </si>
  <si>
    <t>Derrame de líquido en el equipo por un procedimiento de colocación de balón de bacrim</t>
  </si>
  <si>
    <t>al parecer posible falla eléctrica del sistema regulado</t>
  </si>
  <si>
    <t>Recapacitación</t>
  </si>
  <si>
    <t>Instrumentadoras quirúrgicas</t>
  </si>
  <si>
    <t>Techo de la cafetería del C, colapso debido a represamiento de agua llovía</t>
  </si>
  <si>
    <t xml:space="preserve">Represamiento de agua lluvia, tubería en mal estado </t>
  </si>
  <si>
    <t xml:space="preserve">Dirección administrativa y financiera 
Área de infraestructura
Contratista: cafetería </t>
  </si>
  <si>
    <t>Se realizo cambio parcial de la losa afectad</t>
  </si>
  <si>
    <t>Dirección administrativa y financiera 
Coordinación administrativa</t>
  </si>
  <si>
    <t>Caídas periódicas de portal web CES.EDU.CO hasta que se determino ataque de Denegación de servicio, modificación de código fuente del portal y corrupción de base de datos</t>
  </si>
  <si>
    <t>Ataque cibernético que uso Vulnerabilidades no mapeadas en gestor de contenido wordpress, explotadas para denegar servicio y afectación de integridad de datos</t>
  </si>
  <si>
    <t>Restauración de backups de bases de datos a una fecha con integridad de datos positiva, implementación un sistema WAF para la protección  del portal</t>
  </si>
  <si>
    <t>Área de TI - Proveedor Integro</t>
  </si>
  <si>
    <t>Vulnerabilidades no mapeadas en gestor de contenido wordpress, explotadas para denegar servicio y afectación de integridad de datos</t>
  </si>
  <si>
    <t>Área de Comunicación Organizacional</t>
  </si>
  <si>
    <t>Este es un nuevo riesgo, se agrega, porque este año sucedió con un proyecto (Genoma CES), el cual se inició, sin tener la 1º etapa (caracterización del proyecto), el cliente interno no tenia claros los requerimientos, sin embargo, se inició.</t>
  </si>
  <si>
    <t>El cliente interno, no tenia claro sun necesidades y requerimientos</t>
  </si>
  <si>
    <t>Tangibles, que corresponden a los diseños ($ 38.856.500); los intangibles, son básicamente el tiempo del personal de Infraestructura.</t>
  </si>
  <si>
    <t xml:space="preserve">Incertidumbre en el entorno debido a los impactos del COVID -19 
Austeridad presupuestal </t>
  </si>
  <si>
    <t>Analista de transferencia.
Coordinadora de empresarismo</t>
  </si>
  <si>
    <t>Se recibió una comunicación de Min ciencias sobre el retraso en la entrega de informes del proyecto 1216-805-63102 de la convocatoria 805</t>
  </si>
  <si>
    <t>En el momento no aplican los costos de pérdida o recuperación, debido a que las medidas de Min ciencias no fueron de esta índole.</t>
  </si>
  <si>
    <t>Desconocida. El área de TI no dio respuesta</t>
  </si>
  <si>
    <t>Dar soluciones desde 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</si>
</sst>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_-;\-* #,##0_-;_-* &quot;-&quot;??_-;_-@_-"/>
    <numFmt numFmtId="166" formatCode="0.0%"/>
    <numFmt numFmtId="167" formatCode="_(* #,##0_);_(* \(#,##0\);_(* &quot;-&quot;??_);_(@_)"/>
  </numFmts>
  <fonts count="95" x14ac:knownFonts="1">
    <font>
      <sz val="11"/>
      <color theme="1"/>
      <name val="Calibri"/>
      <family val="2"/>
      <scheme val="minor"/>
    </font>
    <font>
      <sz val="11"/>
      <color theme="1"/>
      <name val="Calibri"/>
      <family val="2"/>
      <scheme val="minor"/>
    </font>
    <font>
      <sz val="11"/>
      <color theme="1"/>
      <name val="Arial"/>
      <family val="2"/>
    </font>
    <font>
      <b/>
      <sz val="16"/>
      <color theme="1"/>
      <name val="Arial"/>
      <family val="2"/>
    </font>
    <font>
      <sz val="12"/>
      <name val="Arial"/>
      <family val="2"/>
    </font>
    <font>
      <sz val="16"/>
      <name val="Arial"/>
      <family val="2"/>
    </font>
    <font>
      <sz val="12"/>
      <color theme="1"/>
      <name val="Arial"/>
      <family val="2"/>
    </font>
    <font>
      <sz val="16"/>
      <color theme="1"/>
      <name val="Arial"/>
      <family val="2"/>
    </font>
    <font>
      <b/>
      <sz val="14"/>
      <color theme="1"/>
      <name val="Arial"/>
      <family val="2"/>
    </font>
    <font>
      <sz val="14"/>
      <color theme="1"/>
      <name val="Arial"/>
      <family val="2"/>
    </font>
    <font>
      <b/>
      <sz val="11"/>
      <color theme="1"/>
      <name val="Calibri"/>
      <family val="2"/>
      <scheme val="minor"/>
    </font>
    <font>
      <sz val="14"/>
      <color theme="1"/>
      <name val="Calibri"/>
      <family val="2"/>
      <scheme val="minor"/>
    </font>
    <font>
      <b/>
      <sz val="24"/>
      <color theme="1"/>
      <name val="Calibri"/>
      <family val="2"/>
      <scheme val="minor"/>
    </font>
    <font>
      <b/>
      <sz val="14"/>
      <color theme="0"/>
      <name val="Arial"/>
      <family val="2"/>
    </font>
    <font>
      <b/>
      <sz val="14"/>
      <color indexed="9"/>
      <name val="Arial"/>
      <family val="2"/>
    </font>
    <font>
      <sz val="11"/>
      <color rgb="FFFF0000"/>
      <name val="Calibri"/>
      <family val="2"/>
      <scheme val="minor"/>
    </font>
    <font>
      <b/>
      <sz val="12"/>
      <color theme="1"/>
      <name val="Calibri"/>
      <family val="2"/>
      <scheme val="minor"/>
    </font>
    <font>
      <b/>
      <sz val="14"/>
      <color theme="1"/>
      <name val="Calibri"/>
      <family val="2"/>
      <scheme val="minor"/>
    </font>
    <font>
      <sz val="10"/>
      <name val="Arial"/>
      <family val="2"/>
    </font>
    <font>
      <b/>
      <i/>
      <sz val="24"/>
      <name val="Arial"/>
      <family val="2"/>
    </font>
    <font>
      <b/>
      <i/>
      <sz val="10"/>
      <name val="Arial"/>
      <family val="2"/>
    </font>
    <font>
      <b/>
      <sz val="10"/>
      <name val="Arial"/>
      <family val="2"/>
    </font>
    <font>
      <b/>
      <sz val="12"/>
      <name val="Arial"/>
      <family val="2"/>
    </font>
    <font>
      <sz val="22"/>
      <name val="Arial"/>
      <family val="2"/>
    </font>
    <font>
      <b/>
      <sz val="11"/>
      <name val="Arial"/>
      <family val="2"/>
    </font>
    <font>
      <sz val="10"/>
      <color rgb="FFFF0000"/>
      <name val="Arial"/>
      <family val="2"/>
    </font>
    <font>
      <sz val="10"/>
      <color rgb="FFFFC000"/>
      <name val="Arial"/>
      <family val="2"/>
    </font>
    <font>
      <sz val="10"/>
      <color rgb="FFFFFF00"/>
      <name val="Arial"/>
      <family val="2"/>
    </font>
    <font>
      <sz val="10"/>
      <color rgb="FF92D050"/>
      <name val="Arial"/>
      <family val="2"/>
    </font>
    <font>
      <sz val="11"/>
      <name val="Calibri"/>
      <family val="2"/>
      <scheme val="minor"/>
    </font>
    <font>
      <sz val="18"/>
      <color theme="1"/>
      <name val="Calibri"/>
      <family val="2"/>
      <scheme val="minor"/>
    </font>
    <font>
      <sz val="22"/>
      <color theme="1"/>
      <name val="Calibri"/>
      <family val="2"/>
      <scheme val="minor"/>
    </font>
    <font>
      <sz val="24"/>
      <color theme="1"/>
      <name val="Calibri"/>
      <family val="2"/>
      <scheme val="minor"/>
    </font>
    <font>
      <sz val="26"/>
      <color theme="1"/>
      <name val="Calibri"/>
      <family val="2"/>
      <scheme val="minor"/>
    </font>
    <font>
      <sz val="28"/>
      <color theme="1"/>
      <name val="Calibri"/>
      <family val="2"/>
      <scheme val="minor"/>
    </font>
    <font>
      <sz val="12"/>
      <color theme="1"/>
      <name val="Calibri"/>
      <family val="2"/>
      <scheme val="minor"/>
    </font>
    <font>
      <sz val="11"/>
      <name val="Arial"/>
      <family val="2"/>
    </font>
    <font>
      <b/>
      <sz val="12"/>
      <color indexed="9"/>
      <name val="Arial"/>
      <family val="2"/>
    </font>
    <font>
      <b/>
      <sz val="12"/>
      <color theme="0"/>
      <name val="Arial"/>
      <family val="2"/>
    </font>
    <font>
      <b/>
      <sz val="11"/>
      <color theme="0"/>
      <name val="Calibri"/>
      <family val="2"/>
      <scheme val="minor"/>
    </font>
    <font>
      <sz val="11"/>
      <color theme="0"/>
      <name val="Calibri"/>
      <family val="2"/>
      <scheme val="minor"/>
    </font>
    <font>
      <sz val="12"/>
      <color theme="0"/>
      <name val="Arial"/>
      <family val="2"/>
    </font>
    <font>
      <b/>
      <sz val="14"/>
      <color theme="0"/>
      <name val="Calibri"/>
      <family val="2"/>
      <scheme val="minor"/>
    </font>
    <font>
      <b/>
      <sz val="16"/>
      <color theme="0"/>
      <name val="Arial"/>
      <family val="2"/>
    </font>
    <font>
      <b/>
      <sz val="20"/>
      <color theme="0"/>
      <name val="Calibri"/>
      <family val="2"/>
      <scheme val="minor"/>
    </font>
    <font>
      <sz val="9"/>
      <name val="Arial"/>
      <family val="2"/>
    </font>
    <font>
      <b/>
      <sz val="9"/>
      <name val="Arial"/>
      <family val="2"/>
    </font>
    <font>
      <sz val="9"/>
      <color rgb="FFFF0000"/>
      <name val="Arial"/>
      <family val="2"/>
    </font>
    <font>
      <sz val="9"/>
      <color rgb="FFFFC000"/>
      <name val="Arial"/>
      <family val="2"/>
    </font>
    <font>
      <sz val="9"/>
      <color rgb="FFFFFF00"/>
      <name val="Arial"/>
      <family val="2"/>
    </font>
    <font>
      <sz val="9"/>
      <color rgb="FF92D050"/>
      <name val="Arial"/>
      <family val="2"/>
    </font>
    <font>
      <sz val="9"/>
      <color theme="1"/>
      <name val="Calibri"/>
      <family val="2"/>
      <scheme val="minor"/>
    </font>
    <font>
      <b/>
      <i/>
      <sz val="18"/>
      <name val="Arial"/>
      <family val="2"/>
    </font>
    <font>
      <b/>
      <sz val="18"/>
      <color theme="0"/>
      <name val="Calibri"/>
      <family val="2"/>
      <scheme val="minor"/>
    </font>
    <font>
      <sz val="20"/>
      <color theme="1"/>
      <name val="Calibri"/>
      <family val="2"/>
      <scheme val="minor"/>
    </font>
    <font>
      <sz val="18"/>
      <color theme="1"/>
      <name val="Arial"/>
      <family val="2"/>
    </font>
    <font>
      <sz val="16"/>
      <color theme="1"/>
      <name val="Arial"/>
      <family val="2"/>
    </font>
    <font>
      <sz val="12"/>
      <color theme="1"/>
      <name val="Arial"/>
      <family val="2"/>
    </font>
    <font>
      <b/>
      <sz val="16"/>
      <color theme="1"/>
      <name val="Arial"/>
      <family val="2"/>
    </font>
    <font>
      <b/>
      <sz val="14"/>
      <name val="Calibri"/>
      <family val="2"/>
      <scheme val="minor"/>
    </font>
    <font>
      <b/>
      <sz val="16"/>
      <name val="Calibri"/>
      <family val="2"/>
      <scheme val="minor"/>
    </font>
    <font>
      <sz val="14"/>
      <name val="Calibri"/>
      <family val="2"/>
      <scheme val="minor"/>
    </font>
    <font>
      <sz val="14"/>
      <color theme="0"/>
      <name val="Calibri"/>
      <family val="2"/>
      <scheme val="minor"/>
    </font>
    <font>
      <sz val="36"/>
      <color theme="1"/>
      <name val="Calibri"/>
      <family val="2"/>
      <scheme val="minor"/>
    </font>
    <font>
      <b/>
      <sz val="20"/>
      <color theme="1"/>
      <name val="Calibri"/>
      <family val="2"/>
      <scheme val="minor"/>
    </font>
    <font>
      <sz val="14"/>
      <name val="Arial"/>
      <family val="2"/>
    </font>
    <font>
      <sz val="14"/>
      <color rgb="FF000000"/>
      <name val="Calibri"/>
      <family val="2"/>
      <scheme val="minor"/>
    </font>
    <font>
      <b/>
      <sz val="14"/>
      <color rgb="FFFF0000"/>
      <name val="Calibri"/>
      <family val="2"/>
      <scheme val="minor"/>
    </font>
    <font>
      <b/>
      <sz val="14"/>
      <color rgb="FF000000"/>
      <name val="Calibri"/>
      <family val="2"/>
      <scheme val="minor"/>
    </font>
    <font>
      <b/>
      <sz val="36"/>
      <color theme="1"/>
      <name val="Calibri"/>
      <family val="2"/>
      <scheme val="minor"/>
    </font>
    <font>
      <b/>
      <sz val="24"/>
      <color theme="0"/>
      <name val="Arial"/>
      <family val="2"/>
    </font>
    <font>
      <b/>
      <sz val="24"/>
      <color indexed="9"/>
      <name val="Arial"/>
      <family val="2"/>
    </font>
    <font>
      <sz val="10.5"/>
      <name val="Calibri"/>
      <family val="2"/>
      <scheme val="minor"/>
    </font>
    <font>
      <b/>
      <sz val="10.5"/>
      <name val="Calibri"/>
      <family val="2"/>
      <scheme val="minor"/>
    </font>
    <font>
      <sz val="10"/>
      <color rgb="FF000000"/>
      <name val="Calibri"/>
      <family val="2"/>
      <scheme val="minor"/>
    </font>
    <font>
      <b/>
      <sz val="11"/>
      <color rgb="FF000000"/>
      <name val="Calibri"/>
      <family val="2"/>
      <scheme val="minor"/>
    </font>
    <font>
      <sz val="10"/>
      <color theme="1"/>
      <name val="Calibri"/>
      <family val="2"/>
      <scheme val="minor"/>
    </font>
    <font>
      <sz val="12"/>
      <name val="Calibri"/>
      <family val="2"/>
      <scheme val="minor"/>
    </font>
    <font>
      <b/>
      <sz val="22"/>
      <color theme="0"/>
      <name val="Arial"/>
      <family val="2"/>
    </font>
    <font>
      <sz val="14"/>
      <color rgb="FFFF0000"/>
      <name val="Calibri"/>
      <family val="2"/>
      <scheme val="minor"/>
    </font>
    <font>
      <b/>
      <sz val="18"/>
      <color theme="0"/>
      <name val="Arial"/>
      <family val="2"/>
    </font>
    <font>
      <b/>
      <sz val="16"/>
      <color indexed="9"/>
      <name val="Arial"/>
      <family val="2"/>
    </font>
    <font>
      <b/>
      <sz val="16"/>
      <color indexed="9"/>
      <name val="Calibri"/>
      <family val="2"/>
      <scheme val="minor"/>
    </font>
    <font>
      <sz val="16"/>
      <color rgb="FFFFFFFF"/>
      <name val="Arial"/>
      <family val="2"/>
    </font>
    <font>
      <b/>
      <sz val="16"/>
      <color rgb="FFFFFFFF"/>
      <name val="Arial"/>
      <family val="2"/>
    </font>
    <font>
      <sz val="10"/>
      <name val="Calibri Light"/>
      <family val="2"/>
    </font>
    <font>
      <b/>
      <sz val="16"/>
      <name val="Arial"/>
      <family val="2"/>
    </font>
    <font>
      <b/>
      <sz val="12"/>
      <color theme="1"/>
      <name val="Arial"/>
      <family val="2"/>
    </font>
    <font>
      <sz val="8"/>
      <name val="Calibri"/>
      <family val="2"/>
      <scheme val="minor"/>
    </font>
    <font>
      <b/>
      <sz val="11"/>
      <color theme="1"/>
      <name val="Arial"/>
      <family val="2"/>
    </font>
    <font>
      <b/>
      <sz val="16"/>
      <color theme="0"/>
      <name val="Calibri"/>
      <family val="2"/>
      <scheme val="minor"/>
    </font>
    <font>
      <b/>
      <i/>
      <sz val="48"/>
      <color theme="1"/>
      <name val="Calibri"/>
      <family val="2"/>
      <scheme val="minor"/>
    </font>
    <font>
      <sz val="11"/>
      <color rgb="FF000000"/>
      <name val="Calibri"/>
      <family val="2"/>
      <scheme val="minor"/>
    </font>
    <font>
      <b/>
      <sz val="16"/>
      <color theme="1"/>
      <name val="Calibri"/>
      <family val="2"/>
      <scheme val="minor"/>
    </font>
    <font>
      <sz val="16"/>
      <name val="Calibri"/>
      <family val="2"/>
      <scheme val="minor"/>
    </font>
  </fonts>
  <fills count="32">
    <fill>
      <patternFill patternType="none"/>
    </fill>
    <fill>
      <patternFill patternType="gray125"/>
    </fill>
    <fill>
      <patternFill patternType="solid">
        <fgColor theme="8" tint="0.39997558519241921"/>
        <bgColor indexed="64"/>
      </patternFill>
    </fill>
    <fill>
      <patternFill patternType="solid">
        <fgColor theme="8" tint="-0.499984740745262"/>
        <bgColor indexed="64"/>
      </patternFill>
    </fill>
    <fill>
      <patternFill patternType="solid">
        <fgColor indexed="56"/>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indexed="42"/>
        <bgColor indexed="64"/>
      </patternFill>
    </fill>
    <fill>
      <patternFill patternType="solid">
        <fgColor indexed="10"/>
        <bgColor indexed="64"/>
      </patternFill>
    </fill>
    <fill>
      <patternFill patternType="solid">
        <fgColor indexed="51"/>
        <bgColor indexed="64"/>
      </patternFill>
    </fill>
    <fill>
      <patternFill patternType="solid">
        <fgColor indexed="9"/>
        <bgColor indexed="64"/>
      </patternFill>
    </fill>
    <fill>
      <patternFill patternType="solid">
        <fgColor theme="9"/>
        <bgColor indexed="64"/>
      </patternFill>
    </fill>
    <fill>
      <patternFill patternType="solid">
        <fgColor indexed="13"/>
        <bgColor indexed="64"/>
      </patternFill>
    </fill>
    <fill>
      <patternFill patternType="solid">
        <fgColor theme="8" tint="-0.499984740745262"/>
        <bgColor theme="4" tint="0.79998168889431442"/>
      </patternFill>
    </fill>
    <fill>
      <patternFill patternType="solid">
        <fgColor rgb="FF002060"/>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theme="8" tint="-0.249977111117893"/>
        <bgColor indexed="64"/>
      </patternFill>
    </fill>
    <fill>
      <patternFill patternType="solid">
        <fgColor rgb="FF7030A0"/>
        <bgColor indexed="64"/>
      </patternFill>
    </fill>
    <fill>
      <patternFill patternType="solid">
        <fgColor theme="9" tint="-0.249977111117893"/>
        <bgColor indexed="64"/>
      </patternFill>
    </fill>
    <fill>
      <patternFill patternType="solid">
        <fgColor theme="6"/>
        <bgColor indexed="64"/>
      </patternFill>
    </fill>
    <fill>
      <patternFill patternType="solid">
        <fgColor rgb="FFCCFF99"/>
        <bgColor indexed="64"/>
      </patternFill>
    </fill>
    <fill>
      <patternFill patternType="solid">
        <fgColor rgb="FF002060"/>
        <bgColor theme="4" tint="0.79998168889431442"/>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right/>
      <top style="thin">
        <color theme="4" tint="0.3999755851924192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0">
    <xf numFmtId="0" fontId="0" fillId="0" borderId="0"/>
    <xf numFmtId="164"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164" fontId="18" fillId="0" borderId="0" applyFont="0" applyFill="0" applyBorder="0" applyAlignment="0" applyProtection="0"/>
    <xf numFmtId="164"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cellStyleXfs>
  <cellXfs count="581">
    <xf numFmtId="0" fontId="0" fillId="0" borderId="0" xfId="0"/>
    <xf numFmtId="0" fontId="2" fillId="5" borderId="1" xfId="0" applyFont="1" applyFill="1" applyBorder="1" applyAlignment="1">
      <alignment horizontal="center" vertical="center" wrapText="1"/>
    </xf>
    <xf numFmtId="0" fontId="0" fillId="0" borderId="1" xfId="0" applyBorder="1"/>
    <xf numFmtId="0" fontId="3" fillId="0" borderId="1" xfId="0" applyFont="1" applyBorder="1" applyAlignment="1">
      <alignment horizontal="center"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xf>
    <xf numFmtId="0" fontId="6" fillId="0" borderId="1" xfId="0" applyFont="1"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8" fillId="5" borderId="1"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0" fillId="0" borderId="0" xfId="0" applyAlignment="1">
      <alignment horizontal="center" vertical="center" wrapText="1"/>
    </xf>
    <xf numFmtId="0" fontId="0" fillId="5" borderId="4" xfId="0" applyFill="1" applyBorder="1" applyAlignment="1">
      <alignment horizontal="center" vertical="center" wrapText="1"/>
    </xf>
    <xf numFmtId="14" fontId="0" fillId="0" borderId="1" xfId="0" applyNumberFormat="1" applyBorder="1" applyAlignment="1">
      <alignment horizontal="center" vertical="center" wrapText="1"/>
    </xf>
    <xf numFmtId="49" fontId="0" fillId="0" borderId="1" xfId="0" applyNumberFormat="1" applyBorder="1" applyAlignment="1">
      <alignment horizontal="center" vertical="center" wrapText="1"/>
    </xf>
    <xf numFmtId="0" fontId="2" fillId="5" borderId="1" xfId="0" applyNumberFormat="1" applyFont="1" applyFill="1" applyBorder="1" applyAlignment="1">
      <alignment horizontal="center" vertical="center" wrapText="1"/>
    </xf>
    <xf numFmtId="0" fontId="0" fillId="0" borderId="1" xfId="0" applyNumberFormat="1" applyBorder="1" applyAlignment="1">
      <alignment horizontal="center" vertical="center" wrapText="1"/>
    </xf>
    <xf numFmtId="9" fontId="0" fillId="0" borderId="1" xfId="2" applyFont="1" applyBorder="1" applyAlignment="1">
      <alignment horizontal="center" vertical="center" wrapText="1"/>
    </xf>
    <xf numFmtId="49" fontId="13" fillId="2" borderId="4" xfId="0" applyNumberFormat="1" applyFont="1" applyFill="1" applyBorder="1" applyAlignment="1" applyProtection="1">
      <alignment horizontal="center" vertical="center" wrapText="1"/>
      <protection locked="0"/>
    </xf>
    <xf numFmtId="49" fontId="13" fillId="2" borderId="1" xfId="0" applyNumberFormat="1" applyFont="1" applyFill="1" applyBorder="1" applyAlignment="1" applyProtection="1">
      <alignment horizontal="center" vertical="center" wrapText="1"/>
      <protection locked="0"/>
    </xf>
    <xf numFmtId="49" fontId="13" fillId="3" borderId="1" xfId="0" applyNumberFormat="1" applyFont="1" applyFill="1" applyBorder="1" applyAlignment="1" applyProtection="1">
      <alignment horizontal="center" vertical="center" wrapText="1"/>
      <protection locked="0"/>
    </xf>
    <xf numFmtId="49" fontId="14" fillId="4" borderId="1" xfId="0" applyNumberFormat="1" applyFont="1" applyFill="1" applyBorder="1" applyAlignment="1" applyProtection="1">
      <alignment horizontal="center" vertical="center" wrapText="1"/>
      <protection locked="0"/>
    </xf>
    <xf numFmtId="0" fontId="11" fillId="0" borderId="0" xfId="0" applyFont="1" applyAlignment="1">
      <alignment horizontal="center" vertical="center" wrapText="1"/>
    </xf>
    <xf numFmtId="0" fontId="0" fillId="0" borderId="0" xfId="0" applyAlignment="1">
      <alignment horizontal="left"/>
    </xf>
    <xf numFmtId="0" fontId="0" fillId="0" borderId="0" xfId="0" applyNumberFormat="1"/>
    <xf numFmtId="0" fontId="10" fillId="9" borderId="10" xfId="0" applyFont="1" applyFill="1" applyBorder="1" applyAlignment="1">
      <alignment horizontal="left"/>
    </xf>
    <xf numFmtId="0" fontId="10" fillId="9" borderId="10" xfId="0" applyNumberFormat="1" applyFont="1" applyFill="1" applyBorder="1"/>
    <xf numFmtId="0" fontId="0" fillId="0" borderId="0" xfId="0" applyAlignment="1">
      <alignment horizontal="left" indent="1"/>
    </xf>
    <xf numFmtId="0" fontId="10" fillId="0" borderId="9" xfId="0" applyNumberFormat="1" applyFont="1" applyBorder="1"/>
    <xf numFmtId="0" fontId="10" fillId="10" borderId="0" xfId="0" applyFont="1" applyFill="1"/>
    <xf numFmtId="0" fontId="10" fillId="0" borderId="9" xfId="0" applyFont="1" applyBorder="1" applyAlignment="1">
      <alignment horizontal="left"/>
    </xf>
    <xf numFmtId="0" fontId="10" fillId="9" borderId="9" xfId="0" applyFont="1" applyFill="1" applyBorder="1"/>
    <xf numFmtId="0" fontId="10" fillId="9" borderId="0" xfId="0" applyFont="1" applyFill="1" applyBorder="1"/>
    <xf numFmtId="9" fontId="0" fillId="0" borderId="0" xfId="2" applyFont="1"/>
    <xf numFmtId="9" fontId="10" fillId="9" borderId="9" xfId="0" applyNumberFormat="1" applyFont="1" applyFill="1" applyBorder="1"/>
    <xf numFmtId="0" fontId="10" fillId="9" borderId="10" xfId="0" applyFont="1" applyFill="1" applyBorder="1"/>
    <xf numFmtId="9" fontId="10" fillId="9" borderId="0" xfId="2" applyFont="1" applyFill="1" applyBorder="1"/>
    <xf numFmtId="9" fontId="0" fillId="0" borderId="0" xfId="0" applyNumberFormat="1"/>
    <xf numFmtId="9" fontId="0" fillId="0" borderId="0" xfId="2" applyNumberFormat="1" applyFont="1"/>
    <xf numFmtId="0" fontId="0" fillId="0" borderId="0" xfId="0" applyBorder="1" applyAlignment="1">
      <alignment horizontal="left"/>
    </xf>
    <xf numFmtId="0" fontId="0" fillId="0" borderId="0" xfId="0" applyNumberFormat="1" applyBorder="1"/>
    <xf numFmtId="9" fontId="0" fillId="0" borderId="0" xfId="0" applyNumberFormat="1" applyBorder="1"/>
    <xf numFmtId="9" fontId="10" fillId="9" borderId="10" xfId="0" applyNumberFormat="1" applyFont="1" applyFill="1" applyBorder="1"/>
    <xf numFmtId="9" fontId="10" fillId="9" borderId="10" xfId="2" applyFont="1" applyFill="1" applyBorder="1"/>
    <xf numFmtId="0" fontId="10" fillId="0" borderId="0" xfId="0" applyFont="1" applyAlignment="1">
      <alignment horizontal="left" indent="1"/>
    </xf>
    <xf numFmtId="0" fontId="0" fillId="0" borderId="0" xfId="0" applyAlignment="1">
      <alignment horizontal="left" indent="2"/>
    </xf>
    <xf numFmtId="0" fontId="0" fillId="0" borderId="0" xfId="0" applyAlignment="1">
      <alignment horizontal="center"/>
    </xf>
    <xf numFmtId="9" fontId="0" fillId="0" borderId="0" xfId="2" applyNumberFormat="1" applyFont="1" applyAlignment="1">
      <alignment horizontal="center"/>
    </xf>
    <xf numFmtId="9" fontId="0" fillId="0" borderId="0" xfId="2" applyFont="1" applyAlignment="1">
      <alignment horizontal="center"/>
    </xf>
    <xf numFmtId="0" fontId="10" fillId="0" borderId="0" xfId="0" applyFont="1" applyAlignment="1">
      <alignment horizontal="center"/>
    </xf>
    <xf numFmtId="9" fontId="10" fillId="0" borderId="0" xfId="2" applyFont="1" applyAlignment="1">
      <alignment horizontal="center"/>
    </xf>
    <xf numFmtId="9" fontId="0" fillId="0" borderId="0" xfId="2" applyFont="1" applyAlignment="1">
      <alignment horizontal="center" vertical="center"/>
    </xf>
    <xf numFmtId="0" fontId="0" fillId="0" borderId="0" xfId="0" applyNumberFormat="1" applyAlignment="1">
      <alignment vertical="center"/>
    </xf>
    <xf numFmtId="9" fontId="0" fillId="0" borderId="0" xfId="2" applyFont="1" applyAlignment="1">
      <alignment vertical="center"/>
    </xf>
    <xf numFmtId="9" fontId="0" fillId="0" borderId="0" xfId="2" applyFont="1" applyAlignment="1">
      <alignment horizontal="left" indent="1"/>
    </xf>
    <xf numFmtId="0" fontId="0" fillId="0" borderId="0" xfId="0" applyNumberFormat="1" applyAlignment="1">
      <alignment horizontal="center"/>
    </xf>
    <xf numFmtId="0" fontId="10" fillId="0" borderId="9" xfId="0" applyNumberFormat="1" applyFont="1" applyBorder="1" applyAlignment="1">
      <alignment horizontal="center"/>
    </xf>
    <xf numFmtId="0" fontId="10" fillId="0" borderId="9" xfId="0" applyFont="1" applyBorder="1" applyAlignment="1">
      <alignment horizontal="center"/>
    </xf>
    <xf numFmtId="0" fontId="10" fillId="0" borderId="9" xfId="0" applyNumberFormat="1" applyFont="1" applyBorder="1" applyAlignment="1">
      <alignment horizontal="center" vertical="center"/>
    </xf>
    <xf numFmtId="0" fontId="10" fillId="0" borderId="9" xfId="0" applyFont="1" applyBorder="1" applyAlignment="1">
      <alignment horizontal="center" vertical="center"/>
    </xf>
    <xf numFmtId="0" fontId="16" fillId="0" borderId="9" xfId="0" applyNumberFormat="1" applyFont="1" applyBorder="1" applyAlignment="1">
      <alignment horizontal="center" vertical="center"/>
    </xf>
    <xf numFmtId="0" fontId="16" fillId="0" borderId="9" xfId="0" applyFont="1" applyBorder="1" applyAlignment="1">
      <alignment horizontal="center" vertical="center"/>
    </xf>
    <xf numFmtId="0" fontId="17" fillId="0" borderId="9" xfId="0" applyNumberFormat="1" applyFont="1" applyBorder="1" applyAlignment="1">
      <alignment horizontal="center" vertical="center"/>
    </xf>
    <xf numFmtId="0" fontId="17" fillId="0" borderId="9" xfId="0" applyFont="1" applyBorder="1" applyAlignment="1">
      <alignment horizontal="center" vertical="center"/>
    </xf>
    <xf numFmtId="0" fontId="10" fillId="9" borderId="10" xfId="0" applyFont="1" applyFill="1" applyBorder="1" applyAlignment="1">
      <alignment horizontal="center"/>
    </xf>
    <xf numFmtId="0" fontId="10" fillId="9" borderId="10" xfId="0" applyNumberFormat="1" applyFont="1" applyFill="1" applyBorder="1" applyAlignment="1">
      <alignment horizontal="center"/>
    </xf>
    <xf numFmtId="0" fontId="0" fillId="0" borderId="0" xfId="0" applyNumberFormat="1" applyAlignment="1">
      <alignment horizontal="center" vertical="center"/>
    </xf>
    <xf numFmtId="0" fontId="10" fillId="9" borderId="10" xfId="0" applyFont="1" applyFill="1" applyBorder="1" applyAlignment="1">
      <alignment horizontal="center" vertical="center"/>
    </xf>
    <xf numFmtId="0" fontId="10" fillId="9" borderId="10" xfId="0" applyNumberFormat="1" applyFont="1" applyFill="1" applyBorder="1" applyAlignment="1">
      <alignment horizontal="center" vertical="center"/>
    </xf>
    <xf numFmtId="9" fontId="10" fillId="0" borderId="9" xfId="2" applyFont="1" applyBorder="1" applyAlignment="1">
      <alignment horizontal="center"/>
    </xf>
    <xf numFmtId="9" fontId="10" fillId="9" borderId="10" xfId="2" applyFont="1" applyFill="1" applyBorder="1" applyAlignment="1">
      <alignment horizontal="center"/>
    </xf>
    <xf numFmtId="0" fontId="18" fillId="0" borderId="0" xfId="3"/>
    <xf numFmtId="0" fontId="20" fillId="14" borderId="11" xfId="3" applyFont="1" applyFill="1" applyBorder="1"/>
    <xf numFmtId="0" fontId="20" fillId="14" borderId="12" xfId="3" applyFont="1" applyFill="1" applyBorder="1"/>
    <xf numFmtId="0" fontId="20" fillId="14" borderId="13" xfId="3" applyFont="1" applyFill="1" applyBorder="1"/>
    <xf numFmtId="0" fontId="21" fillId="0" borderId="14" xfId="3" applyFont="1" applyBorder="1" applyAlignment="1">
      <alignment horizontal="center"/>
    </xf>
    <xf numFmtId="0" fontId="21" fillId="0" borderId="0" xfId="3" applyFont="1" applyBorder="1" applyAlignment="1">
      <alignment horizontal="center"/>
    </xf>
    <xf numFmtId="0" fontId="21" fillId="0" borderId="15" xfId="3" applyFont="1" applyBorder="1" applyAlignment="1">
      <alignment horizontal="center"/>
    </xf>
    <xf numFmtId="0" fontId="22" fillId="0" borderId="0" xfId="3" applyFont="1" applyBorder="1" applyAlignment="1">
      <alignment vertical="center"/>
    </xf>
    <xf numFmtId="0" fontId="4" fillId="0" borderId="0" xfId="3" applyFont="1" applyFill="1" applyBorder="1" applyAlignment="1">
      <alignment horizontal="center" vertical="center"/>
    </xf>
    <xf numFmtId="0" fontId="24" fillId="13" borderId="1" xfId="3" applyFont="1" applyFill="1" applyBorder="1" applyAlignment="1">
      <alignment horizontal="left" vertical="center" wrapText="1"/>
    </xf>
    <xf numFmtId="0" fontId="24" fillId="12" borderId="1" xfId="3" applyFont="1" applyFill="1" applyBorder="1" applyAlignment="1">
      <alignment horizontal="left" vertical="center" wrapText="1"/>
    </xf>
    <xf numFmtId="0" fontId="24" fillId="15" borderId="1" xfId="3" applyFont="1" applyFill="1" applyBorder="1" applyAlignment="1">
      <alignment horizontal="left" vertical="center" wrapText="1"/>
    </xf>
    <xf numFmtId="0" fontId="18" fillId="0" borderId="0" xfId="3" applyAlignment="1">
      <alignment horizontal="left"/>
    </xf>
    <xf numFmtId="0" fontId="0" fillId="0" borderId="14" xfId="0" applyBorder="1" applyAlignment="1">
      <alignment horizontal="left"/>
    </xf>
    <xf numFmtId="0" fontId="0" fillId="0" borderId="15" xfId="0" applyBorder="1" applyAlignment="1">
      <alignment horizontal="left"/>
    </xf>
    <xf numFmtId="0" fontId="21" fillId="16" borderId="1" xfId="3" applyFont="1" applyFill="1" applyBorder="1" applyAlignment="1" applyProtection="1">
      <alignment horizontal="center" wrapText="1"/>
    </xf>
    <xf numFmtId="0" fontId="24" fillId="11" borderId="1" xfId="3" applyFont="1" applyFill="1" applyBorder="1" applyAlignment="1">
      <alignment horizontal="left" vertical="center" wrapText="1"/>
    </xf>
    <xf numFmtId="0" fontId="18" fillId="0" borderId="1" xfId="3" applyBorder="1" applyAlignment="1" applyProtection="1">
      <alignment horizontal="center"/>
    </xf>
    <xf numFmtId="0" fontId="4" fillId="17" borderId="0" xfId="3" applyFont="1" applyFill="1" applyBorder="1" applyAlignment="1">
      <alignment horizontal="center" vertical="top"/>
    </xf>
    <xf numFmtId="0" fontId="25" fillId="6" borderId="1" xfId="4" applyFont="1" applyFill="1" applyBorder="1" applyAlignment="1">
      <alignment horizontal="center" vertical="center"/>
    </xf>
    <xf numFmtId="0" fontId="21" fillId="6" borderId="1" xfId="4" applyFont="1" applyFill="1" applyBorder="1" applyAlignment="1">
      <alignment horizontal="center" vertical="center"/>
    </xf>
    <xf numFmtId="0" fontId="26" fillId="12" borderId="1" xfId="0" applyFont="1" applyFill="1" applyBorder="1" applyAlignment="1">
      <alignment horizontal="center" vertical="center"/>
    </xf>
    <xf numFmtId="0" fontId="21" fillId="12" borderId="1" xfId="0" applyFont="1" applyFill="1" applyBorder="1" applyAlignment="1">
      <alignment horizontal="center" vertical="center"/>
    </xf>
    <xf numFmtId="0" fontId="27" fillId="13" borderId="1" xfId="4" applyFont="1" applyFill="1" applyBorder="1" applyAlignment="1">
      <alignment horizontal="center" vertical="center"/>
    </xf>
    <xf numFmtId="0" fontId="21" fillId="13" borderId="1" xfId="4" applyFont="1" applyFill="1" applyBorder="1" applyAlignment="1">
      <alignment horizontal="center" vertical="center"/>
    </xf>
    <xf numFmtId="0" fontId="28" fillId="11" borderId="1" xfId="4" applyFont="1" applyFill="1" applyBorder="1" applyAlignment="1">
      <alignment horizontal="center" vertical="center"/>
    </xf>
    <xf numFmtId="0" fontId="21" fillId="11" borderId="1" xfId="4" applyFont="1" applyFill="1" applyBorder="1" applyAlignment="1">
      <alignment horizontal="center" vertical="center"/>
    </xf>
    <xf numFmtId="0" fontId="18" fillId="0" borderId="0" xfId="3" applyBorder="1" applyAlignment="1">
      <alignment horizontal="left"/>
    </xf>
    <xf numFmtId="0" fontId="18" fillId="0" borderId="1" xfId="3" applyBorder="1" applyAlignment="1">
      <alignment horizontal="left"/>
    </xf>
    <xf numFmtId="0" fontId="21" fillId="0" borderId="0" xfId="3" applyFont="1" applyBorder="1" applyAlignment="1">
      <alignment horizontal="left"/>
    </xf>
    <xf numFmtId="0" fontId="21" fillId="0" borderId="1" xfId="3" applyFont="1" applyBorder="1" applyAlignment="1">
      <alignment horizontal="left"/>
    </xf>
    <xf numFmtId="0" fontId="18" fillId="0" borderId="0" xfId="3" applyBorder="1"/>
    <xf numFmtId="0" fontId="10" fillId="9" borderId="9" xfId="0" applyFont="1" applyFill="1" applyBorder="1" applyAlignment="1">
      <alignment horizontal="center"/>
    </xf>
    <xf numFmtId="0" fontId="10" fillId="9" borderId="0" xfId="0" applyFont="1" applyFill="1" applyBorder="1" applyAlignment="1">
      <alignment horizontal="center"/>
    </xf>
    <xf numFmtId="165" fontId="0" fillId="0" borderId="0" xfId="1" applyNumberFormat="1" applyFont="1"/>
    <xf numFmtId="0" fontId="29" fillId="6" borderId="0" xfId="0" applyFont="1" applyFill="1"/>
    <xf numFmtId="0" fontId="29" fillId="18" borderId="0" xfId="0" applyFont="1" applyFill="1"/>
    <xf numFmtId="0" fontId="30" fillId="0" borderId="0" xfId="0" applyFont="1"/>
    <xf numFmtId="0" fontId="31" fillId="0" borderId="0" xfId="0" applyFont="1"/>
    <xf numFmtId="0" fontId="32" fillId="0" borderId="0" xfId="0" applyFont="1" applyAlignment="1">
      <alignment horizontal="left"/>
    </xf>
    <xf numFmtId="0" fontId="32" fillId="0" borderId="0" xfId="0" applyFont="1"/>
    <xf numFmtId="0" fontId="33" fillId="0" borderId="0" xfId="0" applyFont="1"/>
    <xf numFmtId="0" fontId="34" fillId="0" borderId="0" xfId="0" applyFont="1"/>
    <xf numFmtId="0" fontId="31" fillId="0" borderId="0" xfId="0" applyFont="1" applyAlignment="1">
      <alignment wrapText="1"/>
    </xf>
    <xf numFmtId="0" fontId="10" fillId="9" borderId="19" xfId="0" applyFont="1" applyFill="1" applyBorder="1"/>
    <xf numFmtId="0" fontId="10" fillId="9" borderId="20" xfId="0" applyFont="1" applyFill="1" applyBorder="1"/>
    <xf numFmtId="9" fontId="0" fillId="0" borderId="19" xfId="2" applyFont="1" applyBorder="1"/>
    <xf numFmtId="9" fontId="0" fillId="0" borderId="0" xfId="2" applyFont="1" applyBorder="1"/>
    <xf numFmtId="9" fontId="0" fillId="0" borderId="20" xfId="2" applyFont="1" applyBorder="1"/>
    <xf numFmtId="0" fontId="0" fillId="0" borderId="21" xfId="0" applyBorder="1"/>
    <xf numFmtId="0" fontId="0" fillId="0" borderId="22" xfId="0" applyBorder="1"/>
    <xf numFmtId="0" fontId="0" fillId="0" borderId="23" xfId="0" applyBorder="1"/>
    <xf numFmtId="0" fontId="0" fillId="0" borderId="0" xfId="0" applyAlignment="1">
      <alignment wrapText="1"/>
    </xf>
    <xf numFmtId="0" fontId="10" fillId="9" borderId="0" xfId="0" applyFont="1" applyFill="1" applyBorder="1" applyAlignment="1">
      <alignment vertical="center" wrapText="1"/>
    </xf>
    <xf numFmtId="0" fontId="0" fillId="0" borderId="1" xfId="0" applyBorder="1" applyAlignment="1">
      <alignment horizontal="center" vertical="center" wrapText="1"/>
    </xf>
    <xf numFmtId="0" fontId="10" fillId="0" borderId="1" xfId="0" applyFont="1" applyBorder="1" applyAlignment="1">
      <alignment horizontal="center" vertical="center" wrapText="1"/>
    </xf>
    <xf numFmtId="0" fontId="0" fillId="0" borderId="1" xfId="0" applyFont="1" applyBorder="1" applyAlignment="1">
      <alignment horizontal="center" vertical="center" wrapText="1"/>
    </xf>
    <xf numFmtId="9" fontId="10" fillId="0" borderId="9" xfId="2" applyFont="1" applyBorder="1" applyAlignment="1">
      <alignment horizontal="center" vertical="center"/>
    </xf>
    <xf numFmtId="9" fontId="15" fillId="0" borderId="0" xfId="2" applyFont="1" applyAlignment="1">
      <alignment horizontal="center"/>
    </xf>
    <xf numFmtId="0" fontId="15" fillId="0" borderId="0" xfId="0" applyNumberFormat="1" applyFont="1" applyAlignment="1">
      <alignment horizont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Border="1" applyAlignment="1">
      <alignment horizontal="center"/>
    </xf>
    <xf numFmtId="0" fontId="10" fillId="0" borderId="1" xfId="0" applyFont="1" applyBorder="1" applyAlignment="1">
      <alignment horizontal="center" wrapText="1"/>
    </xf>
    <xf numFmtId="14" fontId="0" fillId="0" borderId="1" xfId="2" applyNumberFormat="1" applyFont="1" applyBorder="1" applyAlignment="1">
      <alignment horizontal="center" vertical="center" wrapText="1"/>
    </xf>
    <xf numFmtId="0" fontId="0" fillId="0" borderId="1" xfId="2" applyNumberFormat="1" applyFont="1" applyBorder="1" applyAlignment="1">
      <alignment horizontal="center" vertical="center" wrapText="1"/>
    </xf>
    <xf numFmtId="0" fontId="0" fillId="0" borderId="0" xfId="0" applyAlignment="1">
      <alignment horizontal="center" vertical="center" wrapText="1"/>
    </xf>
    <xf numFmtId="0" fontId="2" fillId="0" borderId="1" xfId="0" applyFont="1" applyFill="1" applyBorder="1" applyAlignment="1">
      <alignment vertical="center" wrapText="1"/>
    </xf>
    <xf numFmtId="0" fontId="36" fillId="0" borderId="1" xfId="0" applyFont="1" applyFill="1" applyBorder="1" applyAlignment="1">
      <alignment vertical="center" wrapText="1"/>
    </xf>
    <xf numFmtId="0" fontId="2" fillId="0" borderId="1" xfId="0" quotePrefix="1" applyFont="1" applyFill="1" applyBorder="1" applyAlignment="1">
      <alignment vertical="center" wrapText="1"/>
    </xf>
    <xf numFmtId="0" fontId="36" fillId="0" borderId="1" xfId="0" quotePrefix="1" applyFont="1" applyFill="1" applyBorder="1" applyAlignment="1">
      <alignment vertical="center" wrapText="1"/>
    </xf>
    <xf numFmtId="0" fontId="0" fillId="0" borderId="1" xfId="0" pivotButton="1" applyBorder="1"/>
    <xf numFmtId="0" fontId="29" fillId="0" borderId="0" xfId="0" applyFont="1"/>
    <xf numFmtId="0" fontId="40" fillId="0" borderId="0" xfId="0" applyFont="1"/>
    <xf numFmtId="0" fontId="22" fillId="15" borderId="1" xfId="3" applyFont="1" applyFill="1" applyBorder="1" applyAlignment="1">
      <alignment horizontal="center" vertical="center" wrapText="1"/>
    </xf>
    <xf numFmtId="0" fontId="22" fillId="12" borderId="1" xfId="3" applyFont="1" applyFill="1" applyBorder="1" applyAlignment="1">
      <alignment horizontal="center" vertical="center" wrapText="1"/>
    </xf>
    <xf numFmtId="0" fontId="22" fillId="19" borderId="1" xfId="3" applyFont="1" applyFill="1" applyBorder="1" applyAlignment="1">
      <alignment horizontal="center" vertical="center" wrapText="1"/>
    </xf>
    <xf numFmtId="165" fontId="22" fillId="11" borderId="1" xfId="5" applyNumberFormat="1" applyFont="1" applyFill="1" applyBorder="1" applyAlignment="1" applyProtection="1">
      <alignment horizontal="center" vertical="center" wrapText="1"/>
      <protection locked="0"/>
    </xf>
    <xf numFmtId="0" fontId="16" fillId="11"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16" fillId="13" borderId="1"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11" fillId="0" borderId="1" xfId="0" applyNumberFormat="1" applyFont="1" applyBorder="1" applyAlignment="1">
      <alignment horizontal="center" vertical="center"/>
    </xf>
    <xf numFmtId="0" fontId="42" fillId="20" borderId="1" xfId="0" applyNumberFormat="1" applyFont="1" applyFill="1" applyBorder="1" applyAlignment="1">
      <alignment horizontal="center" vertical="center"/>
    </xf>
    <xf numFmtId="0" fontId="0" fillId="0" borderId="0" xfId="0" pivotButton="1"/>
    <xf numFmtId="9" fontId="0" fillId="0" borderId="0" xfId="0" applyNumberFormat="1" applyAlignment="1">
      <alignment horizontal="left"/>
    </xf>
    <xf numFmtId="0" fontId="43" fillId="0" borderId="1" xfId="0" applyFont="1" applyBorder="1" applyAlignment="1">
      <alignment horizontal="center" vertical="center"/>
    </xf>
    <xf numFmtId="0" fontId="18" fillId="0" borderId="0" xfId="3" applyFont="1" applyFill="1" applyBorder="1" applyAlignment="1">
      <alignment horizontal="center" vertical="center"/>
    </xf>
    <xf numFmtId="0" fontId="45" fillId="0" borderId="0" xfId="3" applyFont="1"/>
    <xf numFmtId="0" fontId="45" fillId="17" borderId="0" xfId="3" applyFont="1" applyFill="1" applyBorder="1" applyAlignment="1">
      <alignment horizontal="center" vertical="top"/>
    </xf>
    <xf numFmtId="0" fontId="47" fillId="6" borderId="1" xfId="4" applyFont="1" applyFill="1" applyBorder="1" applyAlignment="1">
      <alignment horizontal="center" vertical="center"/>
    </xf>
    <xf numFmtId="0" fontId="46" fillId="6" borderId="1" xfId="4" applyFont="1" applyFill="1" applyBorder="1" applyAlignment="1">
      <alignment horizontal="center" vertical="center"/>
    </xf>
    <xf numFmtId="0" fontId="48" fillId="12" borderId="1" xfId="0" applyFont="1" applyFill="1" applyBorder="1" applyAlignment="1">
      <alignment horizontal="center" vertical="center"/>
    </xf>
    <xf numFmtId="0" fontId="46" fillId="12" borderId="1" xfId="0" applyFont="1" applyFill="1" applyBorder="1" applyAlignment="1">
      <alignment horizontal="center" vertical="center"/>
    </xf>
    <xf numFmtId="0" fontId="49" fillId="13" borderId="1" xfId="4" applyFont="1" applyFill="1" applyBorder="1" applyAlignment="1">
      <alignment horizontal="center" vertical="center"/>
    </xf>
    <xf numFmtId="0" fontId="46" fillId="13" borderId="1" xfId="4" applyFont="1" applyFill="1" applyBorder="1" applyAlignment="1">
      <alignment horizontal="center" vertical="center"/>
    </xf>
    <xf numFmtId="0" fontId="50" fillId="11" borderId="1" xfId="4" applyFont="1" applyFill="1" applyBorder="1" applyAlignment="1">
      <alignment horizontal="center" vertical="center"/>
    </xf>
    <xf numFmtId="0" fontId="46" fillId="11" borderId="1" xfId="4" applyFont="1" applyFill="1" applyBorder="1" applyAlignment="1">
      <alignment horizontal="center" vertical="center"/>
    </xf>
    <xf numFmtId="0" fontId="51" fillId="0" borderId="0" xfId="0" applyFont="1"/>
    <xf numFmtId="0" fontId="46" fillId="13" borderId="1" xfId="3" applyFont="1" applyFill="1" applyBorder="1" applyAlignment="1">
      <alignment horizontal="center" vertical="center" wrapText="1"/>
    </xf>
    <xf numFmtId="0" fontId="46" fillId="12" borderId="1" xfId="3" applyFont="1" applyFill="1" applyBorder="1" applyAlignment="1">
      <alignment horizontal="center" vertical="center" wrapText="1"/>
    </xf>
    <xf numFmtId="0" fontId="46" fillId="15" borderId="1" xfId="3" applyFont="1" applyFill="1" applyBorder="1" applyAlignment="1">
      <alignment horizontal="center" vertical="center" wrapText="1"/>
    </xf>
    <xf numFmtId="0" fontId="46" fillId="11" borderId="1" xfId="3" applyFont="1" applyFill="1" applyBorder="1" applyAlignment="1">
      <alignment horizontal="center" vertical="center" wrapText="1"/>
    </xf>
    <xf numFmtId="0" fontId="30" fillId="0" borderId="0" xfId="0" applyFont="1" applyAlignment="1">
      <alignment horizontal="center" vertical="center" wrapText="1"/>
    </xf>
    <xf numFmtId="0" fontId="54" fillId="0" borderId="0" xfId="0" applyFont="1" applyAlignment="1">
      <alignment horizontal="center" vertical="center" wrapText="1"/>
    </xf>
    <xf numFmtId="0" fontId="54" fillId="5" borderId="4" xfId="0" applyFont="1" applyFill="1" applyBorder="1" applyAlignment="1">
      <alignment horizontal="center" vertical="center" wrapText="1"/>
    </xf>
    <xf numFmtId="0" fontId="55" fillId="5" borderId="1" xfId="0" applyFont="1" applyFill="1" applyBorder="1" applyAlignment="1">
      <alignment horizontal="center" vertical="center" wrapText="1"/>
    </xf>
    <xf numFmtId="0" fontId="0" fillId="0" borderId="0" xfId="0" applyNumberFormat="1" applyAlignment="1">
      <alignment horizontal="center" vertical="center" wrapText="1"/>
    </xf>
    <xf numFmtId="0" fontId="4" fillId="2" borderId="1" xfId="0" applyFont="1" applyFill="1" applyBorder="1" applyAlignment="1">
      <alignment horizontal="center" vertical="center"/>
    </xf>
    <xf numFmtId="0" fontId="5"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6" fillId="23" borderId="1" xfId="0" applyFont="1" applyFill="1" applyBorder="1" applyAlignment="1">
      <alignment horizontal="center" vertical="center"/>
    </xf>
    <xf numFmtId="0" fontId="7" fillId="23" borderId="1" xfId="0" applyFont="1" applyFill="1" applyBorder="1" applyAlignment="1">
      <alignment horizontal="center" vertical="center" wrapText="1"/>
    </xf>
    <xf numFmtId="0" fontId="6" fillId="23" borderId="4" xfId="0" applyFont="1" applyFill="1" applyBorder="1" applyAlignment="1">
      <alignment horizontal="center" vertical="center"/>
    </xf>
    <xf numFmtId="0" fontId="7" fillId="23" borderId="1" xfId="0" applyFont="1" applyFill="1" applyBorder="1" applyAlignment="1">
      <alignment horizontal="center" vertical="center"/>
    </xf>
    <xf numFmtId="0" fontId="7" fillId="0" borderId="1" xfId="0" applyFont="1" applyBorder="1" applyAlignment="1">
      <alignment horizontal="center" vertical="center" wrapText="1"/>
    </xf>
    <xf numFmtId="1" fontId="0" fillId="0" borderId="1" xfId="0" applyNumberFormat="1" applyBorder="1" applyAlignment="1">
      <alignment horizontal="center" vertical="center" wrapText="1"/>
    </xf>
    <xf numFmtId="0" fontId="0" fillId="0" borderId="1" xfId="0" pivotButton="1" applyBorder="1" applyAlignment="1">
      <alignment wrapText="1"/>
    </xf>
    <xf numFmtId="0" fontId="0" fillId="0" borderId="1" xfId="0" applyBorder="1" applyAlignment="1">
      <alignment horizontal="center" vertical="center" wrapText="1"/>
    </xf>
    <xf numFmtId="0" fontId="11" fillId="0" borderId="1" xfId="0" applyNumberFormat="1" applyFont="1" applyBorder="1" applyAlignment="1">
      <alignment horizontal="center" vertical="center" wrapText="1"/>
    </xf>
    <xf numFmtId="0" fontId="6" fillId="23" borderId="0" xfId="0" applyFont="1" applyFill="1" applyBorder="1" applyAlignment="1">
      <alignment horizontal="center" vertical="center"/>
    </xf>
    <xf numFmtId="0" fontId="7" fillId="23" borderId="5" xfId="0" applyFont="1" applyFill="1" applyBorder="1" applyAlignment="1">
      <alignment horizontal="center" vertical="center"/>
    </xf>
    <xf numFmtId="0" fontId="6" fillId="23" borderId="5"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0" fillId="0" borderId="1" xfId="0" applyFont="1" applyBorder="1" applyAlignment="1">
      <alignment horizontal="center" vertical="center" wrapText="1"/>
    </xf>
    <xf numFmtId="0" fontId="56" fillId="0" borderId="5" xfId="0" applyFont="1" applyFill="1" applyBorder="1" applyAlignment="1">
      <alignment horizontal="center" vertical="center" wrapText="1"/>
    </xf>
    <xf numFmtId="0" fontId="57" fillId="0" borderId="5" xfId="0" applyFont="1" applyFill="1" applyBorder="1" applyAlignment="1">
      <alignment horizontal="center" vertical="center"/>
    </xf>
    <xf numFmtId="0" fontId="57" fillId="0" borderId="11" xfId="0" applyFont="1" applyFill="1" applyBorder="1" applyAlignment="1">
      <alignment horizontal="center" vertical="center"/>
    </xf>
    <xf numFmtId="0" fontId="57" fillId="7" borderId="5" xfId="0" applyNumberFormat="1" applyFont="1" applyFill="1" applyBorder="1" applyAlignment="1">
      <alignment horizontal="center" vertical="center"/>
    </xf>
    <xf numFmtId="0" fontId="58" fillId="0" borderId="1" xfId="0" applyNumberFormat="1" applyFont="1" applyFill="1" applyBorder="1" applyAlignment="1">
      <alignment horizontal="center" vertical="center"/>
    </xf>
    <xf numFmtId="0" fontId="58" fillId="0" borderId="1" xfId="0" applyFont="1" applyFill="1" applyBorder="1" applyAlignment="1">
      <alignment horizontal="center" vertical="center"/>
    </xf>
    <xf numFmtId="0" fontId="6" fillId="24" borderId="1" xfId="0" applyFont="1" applyFill="1" applyBorder="1" applyAlignment="1">
      <alignment horizontal="center" vertical="center"/>
    </xf>
    <xf numFmtId="0" fontId="7" fillId="24" borderId="1" xfId="0" applyFont="1" applyFill="1" applyBorder="1" applyAlignment="1">
      <alignment horizontal="center" vertical="center"/>
    </xf>
    <xf numFmtId="0" fontId="6" fillId="24" borderId="4" xfId="0" applyFont="1" applyFill="1" applyBorder="1" applyAlignment="1">
      <alignment horizontal="center" vertical="center"/>
    </xf>
    <xf numFmtId="0" fontId="6"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3" fillId="0" borderId="1" xfId="0" applyFont="1" applyFill="1" applyBorder="1" applyAlignment="1">
      <alignment horizontal="center" vertical="center"/>
    </xf>
    <xf numFmtId="49" fontId="14" fillId="4" borderId="2" xfId="0" applyNumberFormat="1" applyFont="1" applyFill="1" applyBorder="1" applyAlignment="1" applyProtection="1">
      <alignment horizontal="center" vertical="center" wrapText="1"/>
      <protection locked="0"/>
    </xf>
    <xf numFmtId="49" fontId="14" fillId="6" borderId="2" xfId="0" applyNumberFormat="1" applyFont="1" applyFill="1" applyBorder="1" applyAlignment="1" applyProtection="1">
      <alignment horizontal="center" vertical="center" wrapText="1"/>
      <protection locked="0"/>
    </xf>
    <xf numFmtId="49" fontId="14" fillId="25" borderId="2" xfId="0" applyNumberFormat="1" applyFont="1" applyFill="1" applyBorder="1" applyAlignment="1" applyProtection="1">
      <alignment horizontal="center" vertical="center" wrapText="1"/>
      <protection locked="0"/>
    </xf>
    <xf numFmtId="165" fontId="14" fillId="4" borderId="2" xfId="1" applyNumberFormat="1" applyFont="1" applyFill="1" applyBorder="1" applyAlignment="1" applyProtection="1">
      <alignment horizontal="center" vertical="center" wrapText="1"/>
      <protection locked="0"/>
    </xf>
    <xf numFmtId="0" fontId="13" fillId="25" borderId="2" xfId="0" applyFont="1" applyFill="1" applyBorder="1" applyAlignment="1" applyProtection="1">
      <alignment horizontal="center" vertical="center" wrapText="1"/>
      <protection locked="0"/>
    </xf>
    <xf numFmtId="165" fontId="13" fillId="25" borderId="2" xfId="1" applyNumberFormat="1" applyFont="1" applyFill="1" applyBorder="1" applyAlignment="1" applyProtection="1">
      <alignment horizontal="center" vertical="center" wrapText="1"/>
      <protection locked="0"/>
    </xf>
    <xf numFmtId="1" fontId="0" fillId="0" borderId="1" xfId="2" applyNumberFormat="1" applyFont="1" applyBorder="1" applyAlignment="1">
      <alignment horizontal="center" vertical="center" wrapText="1"/>
    </xf>
    <xf numFmtId="49" fontId="2" fillId="5" borderId="1" xfId="0" applyNumberFormat="1" applyFont="1" applyFill="1" applyBorder="1" applyAlignment="1">
      <alignment horizontal="center" vertical="center" wrapText="1"/>
    </xf>
    <xf numFmtId="0" fontId="7" fillId="0" borderId="5"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0" borderId="11" xfId="0" applyFont="1" applyFill="1" applyBorder="1" applyAlignment="1">
      <alignment horizontal="center" vertical="center"/>
    </xf>
    <xf numFmtId="0" fontId="6" fillId="7" borderId="5"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7" fillId="23" borderId="5" xfId="0" applyFont="1" applyFill="1" applyBorder="1" applyAlignment="1">
      <alignment horizontal="center" vertical="center" wrapText="1"/>
    </xf>
    <xf numFmtId="0" fontId="0" fillId="0" borderId="1" xfId="0" applyBorder="1" applyAlignment="1">
      <alignment wrapText="1"/>
    </xf>
    <xf numFmtId="0" fontId="0" fillId="0" borderId="1" xfId="0" applyNumberFormat="1" applyBorder="1"/>
    <xf numFmtId="0" fontId="0" fillId="0" borderId="1" xfId="0" applyFont="1" applyBorder="1" applyAlignment="1">
      <alignment horizontal="center" vertical="center"/>
    </xf>
    <xf numFmtId="0" fontId="0" fillId="9" borderId="1" xfId="0" applyFont="1" applyFill="1" applyBorder="1" applyAlignment="1">
      <alignment horizontal="center" vertical="center" wrapText="1"/>
    </xf>
    <xf numFmtId="0" fontId="39" fillId="26" borderId="0" xfId="0" applyFont="1" applyFill="1" applyAlignment="1">
      <alignment horizontal="center" vertical="center" wrapText="1"/>
    </xf>
    <xf numFmtId="0" fontId="0" fillId="0" borderId="1" xfId="0" applyBorder="1" applyAlignment="1">
      <alignment horizontal="center" vertical="center"/>
    </xf>
    <xf numFmtId="0" fontId="44" fillId="21" borderId="1" xfId="0" applyFont="1" applyFill="1" applyBorder="1" applyAlignment="1">
      <alignment horizontal="center" vertical="center" wrapText="1"/>
    </xf>
    <xf numFmtId="0" fontId="0" fillId="24" borderId="1" xfId="0" applyFill="1" applyBorder="1" applyAlignment="1">
      <alignment horizontal="center" vertical="center"/>
    </xf>
    <xf numFmtId="9" fontId="42" fillId="20" borderId="1" xfId="0" applyNumberFormat="1" applyFont="1" applyFill="1" applyBorder="1" applyAlignment="1">
      <alignment horizontal="center" vertical="center"/>
    </xf>
    <xf numFmtId="0" fontId="11" fillId="0" borderId="0" xfId="0" applyFont="1"/>
    <xf numFmtId="0" fontId="11" fillId="0" borderId="0" xfId="0" applyFont="1" applyFill="1"/>
    <xf numFmtId="0" fontId="17" fillId="11" borderId="1" xfId="0" applyFont="1" applyFill="1" applyBorder="1" applyAlignment="1">
      <alignment horizontal="center" vertical="center"/>
    </xf>
    <xf numFmtId="0" fontId="11" fillId="0" borderId="1" xfId="0" applyFont="1" applyBorder="1" applyAlignment="1">
      <alignment horizontal="center" vertical="center"/>
    </xf>
    <xf numFmtId="9" fontId="11" fillId="0" borderId="1" xfId="2" applyFont="1" applyBorder="1" applyAlignment="1">
      <alignment horizontal="center" vertical="center"/>
    </xf>
    <xf numFmtId="0" fontId="59" fillId="15" borderId="1" xfId="3" applyFont="1" applyFill="1" applyBorder="1" applyAlignment="1">
      <alignment horizontal="center" vertical="center" wrapText="1"/>
    </xf>
    <xf numFmtId="0" fontId="17" fillId="13" borderId="1" xfId="0" applyFont="1" applyFill="1" applyBorder="1" applyAlignment="1">
      <alignment horizontal="center" vertical="center"/>
    </xf>
    <xf numFmtId="0" fontId="59" fillId="12" borderId="1" xfId="3" applyFont="1" applyFill="1" applyBorder="1" applyAlignment="1">
      <alignment horizontal="center" vertical="center" wrapText="1"/>
    </xf>
    <xf numFmtId="0" fontId="17" fillId="6" borderId="1" xfId="0" applyFont="1" applyFill="1" applyBorder="1" applyAlignment="1">
      <alignment horizontal="center" vertical="center"/>
    </xf>
    <xf numFmtId="0" fontId="59" fillId="19" borderId="1" xfId="3" applyFont="1" applyFill="1" applyBorder="1" applyAlignment="1">
      <alignment horizontal="center" vertical="center" wrapText="1"/>
    </xf>
    <xf numFmtId="165" fontId="59" fillId="11" borderId="1" xfId="5" applyNumberFormat="1" applyFont="1" applyFill="1" applyBorder="1" applyAlignment="1" applyProtection="1">
      <alignment horizontal="center" vertical="center" wrapText="1"/>
      <protection locked="0"/>
    </xf>
    <xf numFmtId="0" fontId="11" fillId="0" borderId="0" xfId="0" applyFont="1" applyBorder="1" applyAlignment="1">
      <alignment horizontal="center" vertical="center"/>
    </xf>
    <xf numFmtId="9" fontId="11" fillId="0" borderId="0" xfId="2" applyFont="1" applyBorder="1" applyAlignment="1">
      <alignment horizontal="center" vertical="center"/>
    </xf>
    <xf numFmtId="0" fontId="11" fillId="0" borderId="1" xfId="0" applyFont="1" applyFill="1" applyBorder="1" applyAlignment="1">
      <alignment horizontal="center" vertical="center"/>
    </xf>
    <xf numFmtId="0" fontId="11" fillId="0" borderId="1" xfId="0" applyFont="1" applyBorder="1" applyAlignment="1">
      <alignment horizontal="center" vertical="center" wrapText="1"/>
    </xf>
    <xf numFmtId="0" fontId="42" fillId="3" borderId="4" xfId="0" applyFont="1" applyFill="1" applyBorder="1" applyAlignment="1">
      <alignment horizontal="center" vertical="center"/>
    </xf>
    <xf numFmtId="0" fontId="42" fillId="3" borderId="24" xfId="0" applyFont="1" applyFill="1" applyBorder="1" applyAlignment="1">
      <alignment horizontal="center" vertical="center"/>
    </xf>
    <xf numFmtId="0" fontId="11" fillId="0" borderId="1" xfId="0" applyFont="1" applyFill="1" applyBorder="1" applyAlignment="1">
      <alignment horizontal="center" vertical="center" wrapText="1"/>
    </xf>
    <xf numFmtId="9" fontId="42" fillId="3" borderId="24" xfId="0" applyNumberFormat="1" applyFont="1" applyFill="1" applyBorder="1" applyAlignment="1">
      <alignment horizontal="center" vertical="center"/>
    </xf>
    <xf numFmtId="0" fontId="11" fillId="0" borderId="0" xfId="0" applyFont="1" applyFill="1" applyBorder="1"/>
    <xf numFmtId="9" fontId="0" fillId="0" borderId="0" xfId="2" applyFont="1" applyFill="1" applyAlignment="1">
      <alignment horizontal="center" vertical="center" wrapText="1"/>
    </xf>
    <xf numFmtId="0" fontId="6" fillId="2" borderId="4" xfId="0" applyFont="1" applyFill="1" applyBorder="1" applyAlignment="1">
      <alignment horizontal="center" vertical="center" wrapText="1"/>
    </xf>
    <xf numFmtId="0" fontId="6" fillId="23" borderId="4" xfId="0" applyFont="1" applyFill="1" applyBorder="1" applyAlignment="1">
      <alignment horizontal="center" vertical="center" wrapText="1"/>
    </xf>
    <xf numFmtId="0" fontId="6" fillId="24" borderId="4" xfId="0" applyFont="1" applyFill="1" applyBorder="1" applyAlignment="1">
      <alignment horizontal="center" vertical="center" wrapText="1"/>
    </xf>
    <xf numFmtId="0" fontId="64" fillId="0" borderId="1" xfId="0" applyFont="1" applyBorder="1" applyAlignment="1">
      <alignment horizontal="center" vertical="center" wrapText="1"/>
    </xf>
    <xf numFmtId="0" fontId="17" fillId="0" borderId="1" xfId="0" applyFont="1" applyBorder="1" applyAlignment="1">
      <alignment horizontal="center" vertical="center" wrapText="1"/>
    </xf>
    <xf numFmtId="49" fontId="11" fillId="0" borderId="1" xfId="0" applyNumberFormat="1" applyFont="1" applyBorder="1" applyAlignment="1">
      <alignment horizontal="center" vertical="center" wrapText="1"/>
    </xf>
    <xf numFmtId="0" fontId="9" fillId="0" borderId="1" xfId="0" applyFont="1" applyFill="1" applyBorder="1" applyAlignment="1">
      <alignment horizontal="center" vertical="center" wrapText="1"/>
    </xf>
    <xf numFmtId="0" fontId="65" fillId="0" borderId="1" xfId="0" applyFont="1" applyFill="1" applyBorder="1" applyAlignment="1">
      <alignment horizontal="center" vertical="center" wrapText="1"/>
    </xf>
    <xf numFmtId="0" fontId="6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0" fontId="11" fillId="0" borderId="1" xfId="0" applyNumberFormat="1" applyFont="1" applyFill="1" applyBorder="1" applyAlignment="1">
      <alignment horizontal="center" vertical="center" wrapText="1"/>
    </xf>
    <xf numFmtId="0" fontId="17" fillId="27" borderId="1" xfId="0" applyFont="1" applyFill="1" applyBorder="1" applyAlignment="1">
      <alignment horizontal="center" vertical="center" wrapText="1"/>
    </xf>
    <xf numFmtId="0" fontId="66" fillId="27" borderId="1" xfId="0" applyFont="1" applyFill="1" applyBorder="1" applyAlignment="1">
      <alignment horizontal="center" vertical="center" wrapText="1"/>
    </xf>
    <xf numFmtId="0" fontId="66" fillId="0" borderId="1" xfId="0" applyFont="1" applyBorder="1" applyAlignment="1">
      <alignment horizontal="center" vertical="center" wrapText="1"/>
    </xf>
    <xf numFmtId="0" fontId="67" fillId="0" borderId="1" xfId="0" applyFont="1" applyBorder="1" applyAlignment="1">
      <alignment horizontal="center" vertical="center" wrapText="1"/>
    </xf>
    <xf numFmtId="0" fontId="17" fillId="22" borderId="1" xfId="0" applyFont="1" applyFill="1" applyBorder="1" applyAlignment="1">
      <alignment horizontal="center" vertical="center" wrapText="1"/>
    </xf>
    <xf numFmtId="0" fontId="66" fillId="22" borderId="1" xfId="0" applyFont="1" applyFill="1" applyBorder="1" applyAlignment="1">
      <alignment horizontal="center" vertical="center" wrapText="1"/>
    </xf>
    <xf numFmtId="0" fontId="11" fillId="22" borderId="1" xfId="0" applyFont="1" applyFill="1" applyBorder="1" applyAlignment="1">
      <alignment horizontal="center" vertical="center" wrapText="1"/>
    </xf>
    <xf numFmtId="0" fontId="11" fillId="0" borderId="1" xfId="0" applyFont="1" applyBorder="1" applyAlignment="1">
      <alignment horizontal="justify" vertical="center" wrapText="1"/>
    </xf>
    <xf numFmtId="0" fontId="68" fillId="22" borderId="1" xfId="0" applyFont="1" applyFill="1" applyBorder="1" applyAlignment="1">
      <alignment horizontal="center" vertical="center" wrapText="1"/>
    </xf>
    <xf numFmtId="0" fontId="11" fillId="0" borderId="0" xfId="0" applyFont="1" applyBorder="1" applyAlignment="1">
      <alignment horizontal="left" vertical="center" wrapText="1"/>
    </xf>
    <xf numFmtId="0" fontId="17" fillId="12" borderId="1" xfId="0" applyFont="1" applyFill="1" applyBorder="1" applyAlignment="1">
      <alignment horizontal="center" vertical="center" wrapText="1"/>
    </xf>
    <xf numFmtId="0" fontId="66" fillId="0" borderId="0" xfId="0" applyFont="1" applyAlignment="1">
      <alignment horizontal="left" vertical="center" wrapText="1" indent="4"/>
    </xf>
    <xf numFmtId="0" fontId="11" fillId="0" borderId="0" xfId="0" applyFont="1" applyAlignment="1">
      <alignment horizontal="left" vertical="center" wrapText="1" indent="4"/>
    </xf>
    <xf numFmtId="0" fontId="17" fillId="0" borderId="1" xfId="0" applyFont="1" applyFill="1" applyBorder="1" applyAlignment="1">
      <alignment horizontal="center" vertical="center" wrapText="1"/>
    </xf>
    <xf numFmtId="0" fontId="68" fillId="0" borderId="1" xfId="0" applyFont="1" applyFill="1" applyBorder="1" applyAlignment="1">
      <alignment horizontal="center" vertical="center" wrapText="1"/>
    </xf>
    <xf numFmtId="0" fontId="66" fillId="0" borderId="1" xfId="0" applyFont="1" applyFill="1" applyBorder="1" applyAlignment="1">
      <alignment horizontal="center" vertical="center" wrapText="1"/>
    </xf>
    <xf numFmtId="0" fontId="11" fillId="0" borderId="1" xfId="0" applyFont="1" applyBorder="1" applyAlignment="1">
      <alignment horizontal="left" vertical="center" wrapText="1" indent="4"/>
    </xf>
    <xf numFmtId="0" fontId="61" fillId="0" borderId="1" xfId="0" applyFont="1" applyBorder="1" applyAlignment="1">
      <alignment horizontal="left" vertical="center" wrapText="1" indent="4"/>
    </xf>
    <xf numFmtId="0" fontId="17" fillId="0" borderId="2" xfId="0" applyFont="1" applyBorder="1" applyAlignment="1">
      <alignment horizontal="center" vertical="center" wrapText="1"/>
    </xf>
    <xf numFmtId="0" fontId="17" fillId="0" borderId="5"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0" xfId="0" applyFont="1" applyFill="1" applyAlignment="1">
      <alignment horizontal="center" vertical="center" wrapText="1"/>
    </xf>
    <xf numFmtId="0" fontId="11" fillId="0" borderId="2" xfId="0" applyFont="1" applyFill="1" applyBorder="1" applyAlignment="1">
      <alignment horizontal="center" vertical="center" wrapText="1"/>
    </xf>
    <xf numFmtId="0" fontId="61" fillId="0" borderId="0" xfId="0" applyFont="1" applyAlignment="1">
      <alignment horizontal="left" vertical="center" wrapText="1" indent="4"/>
    </xf>
    <xf numFmtId="0" fontId="61" fillId="0" borderId="0" xfId="0" applyFont="1" applyAlignment="1">
      <alignment horizontal="center" vertical="center" wrapText="1"/>
    </xf>
    <xf numFmtId="0" fontId="61" fillId="0" borderId="1" xfId="0" applyFont="1" applyFill="1" applyBorder="1" applyAlignment="1">
      <alignment horizontal="center" vertical="center" wrapText="1"/>
    </xf>
    <xf numFmtId="0" fontId="61" fillId="22" borderId="1" xfId="0" applyFont="1" applyFill="1" applyBorder="1" applyAlignment="1">
      <alignment horizontal="center" vertical="center" wrapText="1"/>
    </xf>
    <xf numFmtId="0" fontId="11" fillId="0" borderId="1" xfId="0" applyFont="1" applyBorder="1" applyAlignment="1">
      <alignment horizontal="justify" vertical="center"/>
    </xf>
    <xf numFmtId="0" fontId="59" fillId="0" borderId="1"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66" fillId="0" borderId="1" xfId="0" applyFont="1" applyBorder="1" applyAlignment="1">
      <alignment horizontal="left" vertical="center" wrapText="1" indent="4"/>
    </xf>
    <xf numFmtId="0" fontId="59" fillId="22" borderId="1"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61" fillId="0" borderId="1" xfId="0" applyFont="1" applyBorder="1" applyAlignment="1">
      <alignment horizontal="left" vertical="center" wrapText="1"/>
    </xf>
    <xf numFmtId="0" fontId="63" fillId="0" borderId="0" xfId="0" applyFont="1" applyAlignment="1">
      <alignment horizontal="center" vertical="center" wrapText="1"/>
    </xf>
    <xf numFmtId="0" fontId="69" fillId="0" borderId="1" xfId="0" applyFont="1" applyBorder="1" applyAlignment="1">
      <alignment horizontal="center" vertical="center" wrapText="1"/>
    </xf>
    <xf numFmtId="0" fontId="35" fillId="5" borderId="4" xfId="0" applyFont="1" applyFill="1" applyBorder="1" applyAlignment="1">
      <alignment horizontal="center" vertical="center" wrapText="1"/>
    </xf>
    <xf numFmtId="0" fontId="0" fillId="0" borderId="0" xfId="0" applyFont="1" applyAlignment="1">
      <alignment horizontal="center" vertical="center" wrapText="1"/>
    </xf>
    <xf numFmtId="0" fontId="0" fillId="5" borderId="4" xfId="0" applyFont="1" applyFill="1" applyBorder="1" applyAlignment="1">
      <alignment horizontal="center" vertical="center" wrapText="1"/>
    </xf>
    <xf numFmtId="49" fontId="70" fillId="2" borderId="4" xfId="0" applyNumberFormat="1" applyFont="1" applyFill="1" applyBorder="1" applyAlignment="1" applyProtection="1">
      <alignment horizontal="center" vertical="center" wrapText="1"/>
      <protection locked="0"/>
    </xf>
    <xf numFmtId="49" fontId="70" fillId="2" borderId="1" xfId="0" applyNumberFormat="1" applyFont="1" applyFill="1" applyBorder="1" applyAlignment="1" applyProtection="1">
      <alignment horizontal="center" vertical="center" wrapText="1"/>
      <protection locked="0"/>
    </xf>
    <xf numFmtId="49" fontId="70" fillId="18" borderId="1" xfId="0" applyNumberFormat="1" applyFont="1" applyFill="1" applyBorder="1" applyAlignment="1" applyProtection="1">
      <alignment horizontal="center" vertical="center" wrapText="1"/>
      <protection locked="0"/>
    </xf>
    <xf numFmtId="0" fontId="71" fillId="28" borderId="1" xfId="0" applyNumberFormat="1" applyFont="1" applyFill="1" applyBorder="1" applyAlignment="1" applyProtection="1">
      <alignment horizontal="center" vertical="center" wrapText="1"/>
      <protection locked="0"/>
    </xf>
    <xf numFmtId="0" fontId="32" fillId="0" borderId="0" xfId="0" applyFont="1" applyAlignment="1">
      <alignment horizontal="center" vertical="center" wrapText="1"/>
    </xf>
    <xf numFmtId="0" fontId="72" fillId="0" borderId="0" xfId="0" applyFont="1" applyAlignment="1">
      <alignment horizontal="center" vertical="center" wrapText="1"/>
    </xf>
    <xf numFmtId="0" fontId="10" fillId="22" borderId="1" xfId="0" applyFont="1" applyFill="1" applyBorder="1" applyAlignment="1">
      <alignment horizontal="center" vertical="center" wrapText="1"/>
    </xf>
    <xf numFmtId="0" fontId="74" fillId="22" borderId="1" xfId="0" applyFont="1" applyFill="1" applyBorder="1" applyAlignment="1">
      <alignment horizontal="center" vertical="center" wrapText="1"/>
    </xf>
    <xf numFmtId="0" fontId="75" fillId="22" borderId="1" xfId="0" applyFont="1" applyFill="1" applyBorder="1" applyAlignment="1">
      <alignment horizontal="center" vertical="center" wrapText="1"/>
    </xf>
    <xf numFmtId="0" fontId="76" fillId="0" borderId="0" xfId="0" applyFont="1" applyBorder="1" applyAlignment="1">
      <alignment horizontal="left" vertical="center" wrapText="1"/>
    </xf>
    <xf numFmtId="0" fontId="10" fillId="0" borderId="1" xfId="0" applyFont="1" applyFill="1" applyBorder="1" applyAlignment="1">
      <alignment horizontal="center" vertical="center" wrapText="1"/>
    </xf>
    <xf numFmtId="0" fontId="75" fillId="0" borderId="1" xfId="0" applyFont="1" applyFill="1" applyBorder="1" applyAlignment="1">
      <alignment horizontal="center" vertical="center" wrapText="1"/>
    </xf>
    <xf numFmtId="0" fontId="74" fillId="0" borderId="1" xfId="0" applyFont="1" applyFill="1" applyBorder="1" applyAlignment="1">
      <alignment horizontal="center" vertical="center" wrapText="1"/>
    </xf>
    <xf numFmtId="0" fontId="73" fillId="0" borderId="1" xfId="0" applyFont="1" applyFill="1" applyBorder="1" applyAlignment="1">
      <alignment horizontal="center" vertical="center" wrapText="1"/>
    </xf>
    <xf numFmtId="0" fontId="73" fillId="22" borderId="1" xfId="0" applyFont="1" applyFill="1" applyBorder="1" applyAlignment="1">
      <alignment horizontal="center" vertical="center" wrapText="1"/>
    </xf>
    <xf numFmtId="0" fontId="0" fillId="0" borderId="11" xfId="0" applyBorder="1" applyAlignment="1">
      <alignment horizontal="left"/>
    </xf>
    <xf numFmtId="0" fontId="0" fillId="0" borderId="12" xfId="0" applyBorder="1" applyAlignment="1">
      <alignment horizontal="left"/>
    </xf>
    <xf numFmtId="0" fontId="0" fillId="0" borderId="13" xfId="0" applyBorder="1" applyAlignment="1">
      <alignment horizontal="left"/>
    </xf>
    <xf numFmtId="49" fontId="37" fillId="4" borderId="26" xfId="0" applyNumberFormat="1" applyFont="1" applyFill="1" applyBorder="1" applyAlignment="1" applyProtection="1">
      <alignment horizontal="center" vertical="center" wrapText="1"/>
      <protection locked="0"/>
    </xf>
    <xf numFmtId="0" fontId="77" fillId="0" borderId="1" xfId="0" applyFont="1" applyBorder="1" applyAlignment="1">
      <alignment horizontal="center" vertical="center" wrapText="1"/>
    </xf>
    <xf numFmtId="0" fontId="29" fillId="0" borderId="1" xfId="0" applyFont="1" applyBorder="1" applyAlignment="1">
      <alignment horizontal="center" vertical="center" wrapText="1"/>
    </xf>
    <xf numFmtId="49" fontId="78" fillId="4" borderId="1" xfId="0" applyNumberFormat="1" applyFont="1" applyFill="1" applyBorder="1" applyAlignment="1" applyProtection="1">
      <alignment horizontal="center" vertical="center" wrapText="1"/>
      <protection locked="0"/>
    </xf>
    <xf numFmtId="166" fontId="11" fillId="0" borderId="1" xfId="2" applyNumberFormat="1" applyFont="1" applyFill="1" applyBorder="1" applyAlignment="1">
      <alignment horizontal="center" vertical="center" wrapText="1"/>
    </xf>
    <xf numFmtId="0" fontId="0" fillId="0" borderId="1" xfId="0" applyBorder="1" applyAlignment="1">
      <alignment horizontal="center" vertical="center"/>
    </xf>
    <xf numFmtId="0" fontId="79" fillId="0" borderId="0" xfId="0" applyFont="1"/>
    <xf numFmtId="0" fontId="9" fillId="29" borderId="1" xfId="0" applyFont="1" applyFill="1" applyBorder="1" applyAlignment="1">
      <alignment horizontal="center" vertical="center" wrapText="1"/>
    </xf>
    <xf numFmtId="49" fontId="80" fillId="6" borderId="1" xfId="0" applyNumberFormat="1" applyFont="1" applyFill="1" applyBorder="1" applyAlignment="1" applyProtection="1">
      <alignment horizontal="center" vertical="center" wrapText="1"/>
      <protection locked="0"/>
    </xf>
    <xf numFmtId="49" fontId="80" fillId="2" borderId="1"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49" fontId="43" fillId="2" borderId="1" xfId="0" applyNumberFormat="1" applyFont="1" applyFill="1" applyBorder="1" applyAlignment="1" applyProtection="1">
      <alignment horizontal="center" vertical="center" wrapText="1"/>
      <protection locked="0"/>
    </xf>
    <xf numFmtId="49" fontId="82" fillId="21" borderId="1" xfId="0" applyNumberFormat="1" applyFont="1" applyFill="1" applyBorder="1" applyAlignment="1" applyProtection="1">
      <alignment horizontal="center" vertical="center" wrapText="1"/>
      <protection locked="0"/>
    </xf>
    <xf numFmtId="49" fontId="81" fillId="21" borderId="1" xfId="0" applyNumberFormat="1" applyFont="1" applyFill="1" applyBorder="1" applyAlignment="1" applyProtection="1">
      <alignment horizontal="center" vertical="center" wrapText="1"/>
      <protection locked="0"/>
    </xf>
    <xf numFmtId="165" fontId="43" fillId="21" borderId="1" xfId="5" applyNumberFormat="1" applyFont="1" applyFill="1" applyBorder="1" applyAlignment="1" applyProtection="1">
      <alignment horizontal="center" vertical="center" wrapText="1"/>
      <protection locked="0"/>
    </xf>
    <xf numFmtId="0" fontId="16" fillId="5"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77" fillId="0" borderId="1" xfId="0" applyFont="1" applyBorder="1" applyAlignment="1">
      <alignment horizontal="left" vertical="center" wrapText="1"/>
    </xf>
    <xf numFmtId="0" fontId="2" fillId="0" borderId="1" xfId="0" applyFont="1" applyBorder="1" applyAlignment="1">
      <alignment horizontal="center" vertical="center" wrapText="1"/>
    </xf>
    <xf numFmtId="0" fontId="20" fillId="0" borderId="0" xfId="3" applyFont="1" applyAlignment="1">
      <alignment horizontal="center" vertical="center"/>
    </xf>
    <xf numFmtId="165" fontId="18" fillId="0" borderId="1" xfId="6" applyNumberFormat="1" applyFont="1" applyFill="1" applyBorder="1" applyAlignment="1" applyProtection="1">
      <alignment horizontal="center" vertical="center" wrapText="1"/>
      <protection locked="0"/>
    </xf>
    <xf numFmtId="165" fontId="21" fillId="11" borderId="1" xfId="5" applyNumberFormat="1" applyFont="1" applyFill="1" applyBorder="1" applyAlignment="1" applyProtection="1">
      <alignment horizontal="center" vertical="center"/>
      <protection locked="0"/>
    </xf>
    <xf numFmtId="165" fontId="18" fillId="30" borderId="1" xfId="6" applyNumberFormat="1" applyFont="1" applyFill="1" applyBorder="1" applyAlignment="1" applyProtection="1">
      <alignment horizontal="center" vertical="center" wrapText="1"/>
      <protection locked="0"/>
    </xf>
    <xf numFmtId="0" fontId="18" fillId="0" borderId="0" xfId="3" applyAlignment="1" applyProtection="1">
      <alignment horizontal="left" wrapText="1"/>
      <protection locked="0"/>
    </xf>
    <xf numFmtId="0" fontId="18" fillId="0" borderId="0" xfId="3" applyAlignment="1" applyProtection="1">
      <alignment horizontal="left" vertical="center"/>
      <protection locked="0"/>
    </xf>
    <xf numFmtId="0" fontId="18" fillId="0" borderId="0" xfId="3" applyAlignment="1" applyProtection="1">
      <alignment horizontal="left" vertical="center" wrapText="1"/>
      <protection locked="0"/>
    </xf>
    <xf numFmtId="0" fontId="18" fillId="0" borderId="0" xfId="3" applyAlignment="1">
      <alignment horizontal="center" vertical="center"/>
    </xf>
    <xf numFmtId="165" fontId="85" fillId="0" borderId="0" xfId="6" applyNumberFormat="1" applyFont="1" applyAlignment="1">
      <alignment horizontal="center" vertical="center"/>
    </xf>
    <xf numFmtId="0" fontId="18" fillId="0" borderId="0" xfId="3" applyAlignment="1" applyProtection="1">
      <alignment horizontal="center" vertical="center" wrapText="1"/>
      <protection locked="0"/>
    </xf>
    <xf numFmtId="0" fontId="0" fillId="0" borderId="0" xfId="0" applyAlignment="1">
      <alignment horizontal="left" vertical="center"/>
    </xf>
    <xf numFmtId="0" fontId="21" fillId="0" borderId="0" xfId="3" applyFont="1" applyAlignment="1" applyProtection="1">
      <alignment horizontal="center" vertical="center"/>
      <protection locked="0"/>
    </xf>
    <xf numFmtId="0" fontId="18" fillId="15" borderId="1" xfId="3" applyFill="1" applyBorder="1" applyAlignment="1">
      <alignment horizontal="center" vertical="center"/>
    </xf>
    <xf numFmtId="0" fontId="18" fillId="15" borderId="1" xfId="3" applyFill="1" applyBorder="1" applyAlignment="1">
      <alignment horizontal="center" vertical="center" wrapText="1"/>
    </xf>
    <xf numFmtId="0" fontId="18" fillId="12" borderId="1" xfId="3" applyFill="1" applyBorder="1" applyAlignment="1">
      <alignment horizontal="center" vertical="center"/>
    </xf>
    <xf numFmtId="0" fontId="18" fillId="12" borderId="1" xfId="3" applyFill="1" applyBorder="1" applyAlignment="1">
      <alignment horizontal="center" vertical="center" wrapText="1"/>
    </xf>
    <xf numFmtId="0" fontId="18" fillId="19" borderId="1" xfId="3" applyFill="1" applyBorder="1" applyAlignment="1">
      <alignment horizontal="center" vertical="center"/>
    </xf>
    <xf numFmtId="0" fontId="18" fillId="19" borderId="1" xfId="3" applyFill="1" applyBorder="1" applyAlignment="1">
      <alignment horizontal="center" vertical="center" wrapText="1"/>
    </xf>
    <xf numFmtId="165" fontId="18" fillId="11" borderId="24" xfId="6" applyNumberFormat="1" applyFont="1" applyFill="1" applyBorder="1" applyAlignment="1" applyProtection="1">
      <alignment horizontal="center" vertical="center" wrapText="1"/>
      <protection locked="0"/>
    </xf>
    <xf numFmtId="0" fontId="18" fillId="30" borderId="1" xfId="3" applyFill="1" applyBorder="1" applyAlignment="1">
      <alignment horizontal="center" vertical="center" wrapText="1"/>
    </xf>
    <xf numFmtId="0" fontId="18" fillId="13" borderId="1" xfId="3" applyFill="1" applyBorder="1" applyAlignment="1">
      <alignment horizontal="center" vertical="center" wrapText="1"/>
    </xf>
    <xf numFmtId="0" fontId="24" fillId="6" borderId="1" xfId="4" applyFont="1" applyFill="1" applyBorder="1" applyAlignment="1">
      <alignment horizontal="center" vertical="center"/>
    </xf>
    <xf numFmtId="0" fontId="24" fillId="12" borderId="1" xfId="0" applyFont="1" applyFill="1" applyBorder="1" applyAlignment="1">
      <alignment horizontal="center" vertical="center"/>
    </xf>
    <xf numFmtId="0" fontId="24" fillId="13" borderId="1" xfId="4" applyFont="1" applyFill="1" applyBorder="1" applyAlignment="1">
      <alignment horizontal="center" vertical="center"/>
    </xf>
    <xf numFmtId="0" fontId="24" fillId="11" borderId="1" xfId="4" applyFont="1" applyFill="1" applyBorder="1" applyAlignment="1">
      <alignment horizontal="center" vertical="center"/>
    </xf>
    <xf numFmtId="0" fontId="86" fillId="13" borderId="1" xfId="3" applyFont="1" applyFill="1" applyBorder="1" applyAlignment="1">
      <alignment horizontal="left" vertical="center" wrapText="1"/>
    </xf>
    <xf numFmtId="0" fontId="86" fillId="12" borderId="1" xfId="3" applyFont="1" applyFill="1" applyBorder="1" applyAlignment="1">
      <alignment horizontal="left" vertical="center" wrapText="1"/>
    </xf>
    <xf numFmtId="0" fontId="86" fillId="15" borderId="1" xfId="3" applyFont="1" applyFill="1" applyBorder="1" applyAlignment="1">
      <alignment horizontal="left" vertical="center" wrapText="1"/>
    </xf>
    <xf numFmtId="0" fontId="86" fillId="11" borderId="1" xfId="3" applyFont="1" applyFill="1" applyBorder="1" applyAlignment="1">
      <alignment horizontal="left" vertical="center" wrapText="1"/>
    </xf>
    <xf numFmtId="0" fontId="87" fillId="5" borderId="1" xfId="0" applyFont="1" applyFill="1" applyBorder="1" applyAlignment="1">
      <alignment horizontal="center" vertical="center" wrapText="1"/>
    </xf>
    <xf numFmtId="0" fontId="89" fillId="0" borderId="1" xfId="0" applyFont="1" applyBorder="1" applyAlignment="1">
      <alignment horizontal="center" vertical="center" wrapText="1"/>
    </xf>
    <xf numFmtId="0" fontId="42" fillId="21" borderId="1" xfId="0" applyFont="1" applyFill="1" applyBorder="1" applyAlignment="1">
      <alignment horizontal="center" vertical="center" wrapText="1"/>
    </xf>
    <xf numFmtId="0" fontId="77" fillId="0" borderId="1" xfId="0" applyFont="1" applyFill="1" applyBorder="1" applyAlignment="1">
      <alignment horizontal="center" vertical="center" wrapText="1"/>
    </xf>
    <xf numFmtId="0" fontId="44" fillId="21" borderId="5" xfId="0" applyFont="1" applyFill="1" applyBorder="1" applyAlignment="1">
      <alignment horizontal="right" vertical="center" wrapText="1"/>
    </xf>
    <xf numFmtId="9" fontId="17" fillId="0" borderId="1" xfId="2" applyFont="1" applyFill="1" applyBorder="1" applyAlignment="1">
      <alignment horizontal="center" vertical="center" wrapText="1"/>
    </xf>
    <xf numFmtId="0" fontId="10" fillId="0" borderId="0" xfId="0" applyFont="1" applyAlignment="1">
      <alignment horizontal="center" vertical="center" wrapText="1"/>
    </xf>
    <xf numFmtId="9" fontId="10" fillId="0" borderId="0" xfId="2" applyFont="1" applyFill="1" applyAlignment="1">
      <alignment horizontal="center" vertical="center" wrapText="1"/>
    </xf>
    <xf numFmtId="1" fontId="82" fillId="4" borderId="1" xfId="1" applyNumberFormat="1" applyFont="1" applyFill="1" applyBorder="1" applyAlignment="1" applyProtection="1">
      <alignment horizontal="center" vertical="center" wrapText="1"/>
      <protection locked="0"/>
    </xf>
    <xf numFmtId="165" fontId="82" fillId="4" borderId="14" xfId="1" applyNumberFormat="1" applyFont="1" applyFill="1" applyBorder="1" applyAlignment="1" applyProtection="1">
      <alignment horizontal="center" vertical="center" wrapText="1"/>
      <protection locked="0"/>
    </xf>
    <xf numFmtId="1" fontId="82" fillId="4" borderId="0" xfId="1" applyNumberFormat="1" applyFont="1" applyFill="1" applyBorder="1" applyAlignment="1" applyProtection="1">
      <alignment horizontal="center" vertical="center" wrapText="1"/>
      <protection locked="0"/>
    </xf>
    <xf numFmtId="165" fontId="82" fillId="4" borderId="1" xfId="1" applyNumberFormat="1" applyFont="1" applyFill="1" applyBorder="1" applyAlignment="1" applyProtection="1">
      <alignment horizontal="center" vertical="center" wrapText="1"/>
      <protection locked="0"/>
    </xf>
    <xf numFmtId="1" fontId="82" fillId="4" borderId="1" xfId="1" applyNumberFormat="1" applyFont="1" applyFill="1" applyBorder="1" applyAlignment="1" applyProtection="1">
      <alignment horizontal="center" vertical="center"/>
      <protection locked="0"/>
    </xf>
    <xf numFmtId="165" fontId="90" fillId="3" borderId="1" xfId="1" applyNumberFormat="1" applyFont="1" applyFill="1" applyBorder="1" applyAlignment="1" applyProtection="1">
      <alignment horizontal="center" vertical="center" wrapText="1"/>
      <protection locked="0"/>
    </xf>
    <xf numFmtId="165" fontId="82" fillId="3" borderId="1" xfId="1" applyNumberFormat="1" applyFont="1" applyFill="1" applyBorder="1" applyAlignment="1" applyProtection="1">
      <alignment horizontal="center" vertical="center" wrapText="1"/>
      <protection locked="0"/>
    </xf>
    <xf numFmtId="1" fontId="37" fillId="0" borderId="0" xfId="1" applyNumberFormat="1" applyFont="1" applyFill="1" applyBorder="1" applyAlignment="1" applyProtection="1">
      <alignment horizontal="center" vertical="center" wrapText="1"/>
      <protection locked="0"/>
    </xf>
    <xf numFmtId="165" fontId="38" fillId="21" borderId="1" xfId="1" applyNumberFormat="1" applyFont="1" applyFill="1" applyBorder="1" applyAlignment="1" applyProtection="1">
      <alignment horizontal="center" vertical="center" wrapText="1"/>
      <protection locked="0"/>
    </xf>
    <xf numFmtId="1" fontId="37" fillId="21" borderId="1" xfId="1" applyNumberFormat="1" applyFont="1" applyFill="1" applyBorder="1" applyAlignment="1" applyProtection="1">
      <alignment horizontal="center" vertical="center" wrapText="1"/>
      <protection locked="0"/>
    </xf>
    <xf numFmtId="165" fontId="43" fillId="21" borderId="1" xfId="1" applyNumberFormat="1" applyFont="1" applyFill="1" applyBorder="1" applyAlignment="1" applyProtection="1">
      <alignment horizontal="center" vertical="center" wrapText="1"/>
      <protection locked="0"/>
    </xf>
    <xf numFmtId="1" fontId="81" fillId="21" borderId="1" xfId="1" applyNumberFormat="1" applyFont="1" applyFill="1" applyBorder="1" applyAlignment="1" applyProtection="1">
      <alignment horizontal="center" vertical="center" wrapText="1"/>
      <protection locked="0"/>
    </xf>
    <xf numFmtId="165" fontId="37" fillId="21" borderId="14" xfId="1" applyNumberFormat="1" applyFont="1" applyFill="1" applyBorder="1" applyAlignment="1" applyProtection="1">
      <alignment horizontal="center" vertical="center" wrapText="1"/>
      <protection locked="0"/>
    </xf>
    <xf numFmtId="0" fontId="0" fillId="0" borderId="30" xfId="0" applyBorder="1"/>
    <xf numFmtId="0" fontId="0" fillId="0" borderId="0" xfId="0" applyBorder="1"/>
    <xf numFmtId="0" fontId="0" fillId="0" borderId="31" xfId="0" applyBorder="1"/>
    <xf numFmtId="0" fontId="41" fillId="7" borderId="30" xfId="0" applyFont="1" applyFill="1" applyBorder="1" applyAlignment="1">
      <alignment horizontal="center" vertical="center" wrapText="1"/>
    </xf>
    <xf numFmtId="0" fontId="0" fillId="0" borderId="0" xfId="0" applyBorder="1" applyAlignment="1">
      <alignment wrapText="1"/>
    </xf>
    <xf numFmtId="0" fontId="0" fillId="0" borderId="31" xfId="0" applyBorder="1" applyAlignment="1">
      <alignment wrapText="1"/>
    </xf>
    <xf numFmtId="0" fontId="40" fillId="0" borderId="30" xfId="0" applyFont="1" applyBorder="1" applyAlignment="1">
      <alignment wrapText="1"/>
    </xf>
    <xf numFmtId="0" fontId="6" fillId="0" borderId="1" xfId="0" applyNumberFormat="1" applyFont="1" applyBorder="1" applyAlignment="1">
      <alignment horizontal="center" vertical="center" wrapText="1"/>
    </xf>
    <xf numFmtId="9" fontId="6" fillId="0" borderId="1" xfId="2" applyFont="1" applyBorder="1" applyAlignment="1">
      <alignment horizontal="center" vertical="center" wrapText="1"/>
    </xf>
    <xf numFmtId="0" fontId="38" fillId="21" borderId="1" xfId="0" applyFont="1" applyFill="1" applyBorder="1" applyAlignment="1">
      <alignment horizontal="center" vertical="center" wrapText="1"/>
    </xf>
    <xf numFmtId="0" fontId="38" fillId="21" borderId="1" xfId="0" applyNumberFormat="1" applyFont="1" applyFill="1" applyBorder="1" applyAlignment="1">
      <alignment horizontal="center" vertical="center" wrapText="1"/>
    </xf>
    <xf numFmtId="9" fontId="38" fillId="21" borderId="1" xfId="2" applyFont="1" applyFill="1" applyBorder="1" applyAlignment="1">
      <alignment horizontal="center" vertical="center" wrapText="1"/>
    </xf>
    <xf numFmtId="0" fontId="29" fillId="0" borderId="0" xfId="0" applyFont="1" applyBorder="1" applyAlignment="1">
      <alignment wrapText="1"/>
    </xf>
    <xf numFmtId="9" fontId="35" fillId="0" borderId="1" xfId="2" applyFont="1" applyBorder="1" applyAlignment="1">
      <alignment horizontal="center" vertical="center" wrapText="1"/>
    </xf>
    <xf numFmtId="0" fontId="29" fillId="0" borderId="30" xfId="0" applyFont="1" applyBorder="1" applyAlignment="1">
      <alignment wrapText="1"/>
    </xf>
    <xf numFmtId="9" fontId="38" fillId="21" borderId="1" xfId="0" applyNumberFormat="1" applyFont="1" applyFill="1" applyBorder="1" applyAlignment="1">
      <alignment horizontal="center" vertical="center" wrapText="1"/>
    </xf>
    <xf numFmtId="0" fontId="0" fillId="0" borderId="30" xfId="0" applyBorder="1" applyAlignment="1">
      <alignment wrapText="1"/>
    </xf>
    <xf numFmtId="0" fontId="0" fillId="0" borderId="32" xfId="0" applyBorder="1" applyAlignment="1">
      <alignment wrapText="1"/>
    </xf>
    <xf numFmtId="0" fontId="40" fillId="0" borderId="33" xfId="0" applyFont="1" applyBorder="1" applyAlignment="1">
      <alignment wrapText="1"/>
    </xf>
    <xf numFmtId="0" fontId="29" fillId="0" borderId="33" xfId="0" applyFont="1" applyBorder="1" applyAlignment="1">
      <alignment wrapText="1"/>
    </xf>
    <xf numFmtId="0" fontId="0" fillId="0" borderId="33" xfId="0" applyBorder="1" applyAlignment="1">
      <alignment wrapText="1"/>
    </xf>
    <xf numFmtId="0" fontId="40" fillId="0" borderId="34" xfId="0" applyFont="1" applyBorder="1" applyAlignment="1">
      <alignment wrapText="1"/>
    </xf>
    <xf numFmtId="0" fontId="11" fillId="0" borderId="30" xfId="0" applyFont="1" applyBorder="1"/>
    <xf numFmtId="0" fontId="11" fillId="0" borderId="0" xfId="0" applyFont="1" applyBorder="1"/>
    <xf numFmtId="0" fontId="11" fillId="0" borderId="31" xfId="0" applyFont="1" applyBorder="1"/>
    <xf numFmtId="0" fontId="11" fillId="0" borderId="32" xfId="0" applyFont="1" applyBorder="1"/>
    <xf numFmtId="0" fontId="11" fillId="0" borderId="33" xfId="0" applyFont="1" applyBorder="1"/>
    <xf numFmtId="0" fontId="11" fillId="0" borderId="34" xfId="0" applyFont="1" applyBorder="1"/>
    <xf numFmtId="0" fontId="91" fillId="0" borderId="0" xfId="0" applyFont="1" applyBorder="1" applyAlignment="1">
      <alignment horizontal="center" vertical="center"/>
    </xf>
    <xf numFmtId="0" fontId="91" fillId="0" borderId="30" xfId="0" applyFont="1" applyBorder="1" applyAlignment="1">
      <alignment horizontal="center" vertical="center"/>
    </xf>
    <xf numFmtId="0" fontId="61" fillId="0" borderId="0" xfId="0" applyFont="1" applyFill="1" applyBorder="1"/>
    <xf numFmtId="0" fontId="61" fillId="0" borderId="0" xfId="0" applyFont="1" applyBorder="1"/>
    <xf numFmtId="9" fontId="11" fillId="0" borderId="0" xfId="0" applyNumberFormat="1" applyFont="1" applyBorder="1"/>
    <xf numFmtId="0" fontId="62" fillId="0" borderId="0" xfId="0" applyFont="1" applyFill="1" applyBorder="1"/>
    <xf numFmtId="0" fontId="62" fillId="0" borderId="0" xfId="0" applyFont="1" applyBorder="1"/>
    <xf numFmtId="0" fontId="79" fillId="0" borderId="0" xfId="0" applyFont="1" applyBorder="1"/>
    <xf numFmtId="0" fontId="79" fillId="0" borderId="33" xfId="0" applyFont="1" applyBorder="1"/>
    <xf numFmtId="0" fontId="11" fillId="0" borderId="33" xfId="0" applyFont="1" applyFill="1" applyBorder="1"/>
    <xf numFmtId="0" fontId="62" fillId="0" borderId="31" xfId="0" applyFont="1" applyBorder="1"/>
    <xf numFmtId="9" fontId="62" fillId="0" borderId="0" xfId="0" applyNumberFormat="1" applyFont="1" applyBorder="1"/>
    <xf numFmtId="0" fontId="90" fillId="21" borderId="14" xfId="0" applyFont="1" applyFill="1" applyBorder="1" applyAlignment="1">
      <alignment horizontal="center" vertical="center" wrapText="1"/>
    </xf>
    <xf numFmtId="9" fontId="11" fillId="0" borderId="1" xfId="2" applyFont="1" applyBorder="1" applyAlignment="1">
      <alignment horizontal="center" vertical="center" wrapText="1"/>
    </xf>
    <xf numFmtId="9" fontId="61" fillId="0" borderId="1" xfId="2" applyFont="1" applyBorder="1" applyAlignment="1">
      <alignment horizontal="center" vertical="center" wrapText="1"/>
    </xf>
    <xf numFmtId="0" fontId="11" fillId="0" borderId="0" xfId="0" applyFont="1" applyFill="1" applyBorder="1" applyAlignment="1">
      <alignment horizontal="center" vertical="center" wrapText="1"/>
    </xf>
    <xf numFmtId="0" fontId="11" fillId="0" borderId="0" xfId="0" applyFont="1" applyBorder="1" applyAlignment="1">
      <alignment horizontal="center" vertical="center" wrapText="1"/>
    </xf>
    <xf numFmtId="0" fontId="62" fillId="21" borderId="0" xfId="0" applyFont="1" applyFill="1" applyBorder="1" applyAlignment="1">
      <alignment horizontal="center" vertical="center" wrapText="1"/>
    </xf>
    <xf numFmtId="0" fontId="11" fillId="0" borderId="0" xfId="0" applyFont="1" applyFill="1" applyBorder="1" applyAlignment="1">
      <alignment wrapText="1"/>
    </xf>
    <xf numFmtId="0" fontId="11" fillId="0" borderId="0" xfId="0" applyFont="1" applyBorder="1" applyAlignment="1">
      <alignment wrapText="1"/>
    </xf>
    <xf numFmtId="9" fontId="62" fillId="21" borderId="0" xfId="2" applyFont="1" applyFill="1" applyBorder="1" applyAlignment="1">
      <alignment horizontal="center" vertical="center" wrapText="1"/>
    </xf>
    <xf numFmtId="0" fontId="90" fillId="21" borderId="1" xfId="0" applyFont="1" applyFill="1" applyBorder="1" applyAlignment="1">
      <alignment horizontal="center" vertical="center" wrapText="1"/>
    </xf>
    <xf numFmtId="0" fontId="90" fillId="31" borderId="1" xfId="0" applyFont="1" applyFill="1" applyBorder="1" applyAlignment="1">
      <alignment horizontal="center" vertical="center"/>
    </xf>
    <xf numFmtId="0" fontId="36" fillId="0" borderId="1" xfId="3" applyFont="1" applyBorder="1" applyAlignment="1" applyProtection="1">
      <alignment horizontal="left" vertical="center" wrapText="1"/>
      <protection locked="0"/>
    </xf>
    <xf numFmtId="0" fontId="1" fillId="0" borderId="1" xfId="0" applyFont="1" applyBorder="1" applyAlignment="1">
      <alignment horizontal="center" vertical="center"/>
    </xf>
    <xf numFmtId="0" fontId="36" fillId="0" borderId="1" xfId="3" applyFont="1" applyBorder="1" applyAlignment="1" applyProtection="1">
      <alignment horizontal="left" vertical="center"/>
      <protection locked="0"/>
    </xf>
    <xf numFmtId="0" fontId="1" fillId="0" borderId="1" xfId="0" applyFont="1" applyBorder="1" applyAlignment="1">
      <alignment vertical="center"/>
    </xf>
    <xf numFmtId="0" fontId="2" fillId="0" borderId="1" xfId="0" applyFont="1" applyFill="1" applyBorder="1" applyAlignment="1">
      <alignment horizontal="center" vertical="center" wrapText="1"/>
    </xf>
    <xf numFmtId="0" fontId="0" fillId="0" borderId="1" xfId="0" applyBorder="1" applyAlignment="1">
      <alignment horizontal="left" vertical="center" wrapText="1"/>
    </xf>
    <xf numFmtId="0" fontId="9" fillId="0" borderId="1" xfId="0" applyFont="1" applyFill="1" applyBorder="1" applyAlignment="1">
      <alignment horizontal="left" vertical="center" wrapText="1"/>
    </xf>
    <xf numFmtId="0" fontId="11" fillId="0" borderId="1" xfId="0" applyFont="1" applyBorder="1" applyAlignment="1">
      <alignment horizontal="left" vertical="center" wrapText="1"/>
    </xf>
    <xf numFmtId="0" fontId="0" fillId="0" borderId="1" xfId="0" applyBorder="1" applyAlignment="1">
      <alignment horizontal="center" vertical="center" wrapText="1"/>
    </xf>
    <xf numFmtId="9" fontId="11" fillId="0" borderId="0" xfId="2" applyFont="1" applyFill="1" applyBorder="1"/>
    <xf numFmtId="0" fontId="0" fillId="0" borderId="1" xfId="0" applyBorder="1" applyAlignment="1">
      <alignment horizontal="center" vertical="center" wrapText="1"/>
    </xf>
    <xf numFmtId="0" fontId="10" fillId="0" borderId="1" xfId="0" applyFont="1" applyBorder="1" applyAlignment="1">
      <alignment horizontal="center" vertical="center" wrapText="1"/>
    </xf>
    <xf numFmtId="0" fontId="38" fillId="26" borderId="43" xfId="0" applyFont="1" applyFill="1" applyBorder="1" applyAlignment="1">
      <alignment horizontal="center" vertical="center" wrapText="1"/>
    </xf>
    <xf numFmtId="0" fontId="38" fillId="26" borderId="37" xfId="0" applyFont="1" applyFill="1" applyBorder="1" applyAlignment="1">
      <alignment horizontal="center" vertical="center" wrapText="1"/>
    </xf>
    <xf numFmtId="0" fontId="38" fillId="26" borderId="44" xfId="0" applyFont="1" applyFill="1" applyBorder="1" applyAlignment="1">
      <alignment horizontal="center" vertical="center" wrapText="1"/>
    </xf>
    <xf numFmtId="0" fontId="38" fillId="26" borderId="4" xfId="0" applyFont="1" applyFill="1" applyBorder="1" applyAlignment="1">
      <alignment horizontal="center" vertical="center" wrapText="1"/>
    </xf>
    <xf numFmtId="0" fontId="38" fillId="26" borderId="1" xfId="0" applyFont="1" applyFill="1" applyBorder="1" applyAlignment="1">
      <alignment horizontal="center" vertical="center" wrapText="1"/>
    </xf>
    <xf numFmtId="0" fontId="38" fillId="26" borderId="45" xfId="0" applyFont="1" applyFill="1" applyBorder="1" applyAlignment="1">
      <alignment horizontal="center" vertical="center" wrapText="1"/>
    </xf>
    <xf numFmtId="0" fontId="0" fillId="0" borderId="1" xfId="0" applyBorder="1" applyAlignment="1">
      <alignment vertical="center" wrapText="1"/>
    </xf>
    <xf numFmtId="167" fontId="0" fillId="0" borderId="1" xfId="1" applyNumberFormat="1" applyFont="1" applyBorder="1" applyAlignment="1">
      <alignment horizontal="center" vertical="center" wrapText="1"/>
    </xf>
    <xf numFmtId="0" fontId="92" fillId="0" borderId="0" xfId="0" applyFont="1" applyAlignment="1">
      <alignment horizontal="center" vertical="center" wrapText="1"/>
    </xf>
    <xf numFmtId="0" fontId="10" fillId="0" borderId="1" xfId="0" applyFont="1" applyBorder="1" applyAlignment="1">
      <alignment vertical="center" wrapText="1"/>
    </xf>
    <xf numFmtId="0" fontId="77" fillId="0" borderId="1" xfId="0" applyFont="1" applyBorder="1" applyAlignment="1">
      <alignment horizontal="center" vertical="center"/>
    </xf>
    <xf numFmtId="0" fontId="77" fillId="0" borderId="0" xfId="0" applyFont="1" applyAlignment="1">
      <alignment horizontal="left" vertical="center" wrapText="1"/>
    </xf>
    <xf numFmtId="0" fontId="77" fillId="0" borderId="1" xfId="0" applyFont="1" applyBorder="1" applyAlignment="1" applyProtection="1">
      <alignment horizontal="left" vertical="center" wrapText="1"/>
      <protection hidden="1"/>
    </xf>
    <xf numFmtId="49" fontId="77" fillId="0" borderId="1" xfId="0" applyNumberFormat="1" applyFont="1" applyBorder="1" applyAlignment="1">
      <alignment horizontal="left" vertical="center" wrapText="1"/>
    </xf>
    <xf numFmtId="0" fontId="77" fillId="0" borderId="1" xfId="0" quotePrefix="1" applyFont="1" applyBorder="1" applyAlignment="1">
      <alignment horizontal="left" vertical="center" wrapText="1"/>
    </xf>
    <xf numFmtId="0" fontId="59" fillId="0" borderId="1" xfId="0" applyFont="1" applyBorder="1" applyAlignment="1">
      <alignment horizontal="center" vertical="center" wrapText="1"/>
    </xf>
    <xf numFmtId="0" fontId="59" fillId="0" borderId="1" xfId="0" applyFont="1" applyBorder="1" applyAlignment="1" applyProtection="1">
      <alignment horizontal="center" vertical="center" wrapText="1"/>
      <protection hidden="1"/>
    </xf>
    <xf numFmtId="0" fontId="59" fillId="0" borderId="1" xfId="0" applyFont="1" applyBorder="1" applyAlignment="1">
      <alignment horizontal="center" vertical="center"/>
    </xf>
    <xf numFmtId="0" fontId="59" fillId="0" borderId="5" xfId="0" applyFont="1" applyBorder="1" applyAlignment="1" applyProtection="1">
      <alignment horizontal="center" vertical="center" wrapText="1"/>
      <protection hidden="1"/>
    </xf>
    <xf numFmtId="9" fontId="59" fillId="0" borderId="1" xfId="0" applyNumberFormat="1" applyFont="1" applyBorder="1" applyAlignment="1">
      <alignment horizontal="center" vertical="center" wrapText="1"/>
    </xf>
    <xf numFmtId="0" fontId="59" fillId="0" borderId="4" xfId="0" applyFont="1" applyBorder="1" applyAlignment="1">
      <alignment horizontal="center" vertical="center" wrapText="1"/>
    </xf>
    <xf numFmtId="0" fontId="2" fillId="0" borderId="1" xfId="0" quotePrefix="1" applyFont="1" applyBorder="1" applyAlignment="1">
      <alignment vertical="center" wrapText="1"/>
    </xf>
    <xf numFmtId="0" fontId="2" fillId="0" borderId="1" xfId="0" applyFont="1" applyBorder="1" applyAlignment="1">
      <alignment vertical="center" wrapText="1"/>
    </xf>
    <xf numFmtId="0" fontId="36" fillId="0" borderId="1" xfId="0" quotePrefix="1" applyFont="1" applyBorder="1" applyAlignment="1">
      <alignment vertical="center" wrapText="1"/>
    </xf>
    <xf numFmtId="0" fontId="36" fillId="0" borderId="1" xfId="0" applyFont="1" applyBorder="1" applyAlignment="1">
      <alignment vertical="center" wrapText="1"/>
    </xf>
    <xf numFmtId="0" fontId="0" fillId="0" borderId="32" xfId="0" applyBorder="1" applyAlignment="1">
      <alignment horizontal="left" wrapText="1"/>
    </xf>
    <xf numFmtId="0" fontId="40" fillId="0" borderId="33" xfId="0" applyFont="1" applyBorder="1" applyAlignment="1">
      <alignment horizontal="left" wrapText="1"/>
    </xf>
    <xf numFmtId="0" fontId="29" fillId="0" borderId="33" xfId="0" applyFont="1" applyBorder="1" applyAlignment="1">
      <alignment horizontal="left" wrapText="1"/>
    </xf>
    <xf numFmtId="0" fontId="0" fillId="0" borderId="33" xfId="0" applyBorder="1" applyAlignment="1">
      <alignment horizontal="left" wrapText="1"/>
    </xf>
    <xf numFmtId="0" fontId="40" fillId="0" borderId="34" xfId="0" applyFont="1" applyBorder="1" applyAlignment="1">
      <alignment horizontal="left" wrapText="1"/>
    </xf>
    <xf numFmtId="0" fontId="94" fillId="0" borderId="1" xfId="0" applyFont="1" applyFill="1" applyBorder="1" applyAlignment="1">
      <alignment horizontal="center" vertical="center" wrapText="1"/>
    </xf>
    <xf numFmtId="0" fontId="65" fillId="0" borderId="1" xfId="3" applyFont="1" applyBorder="1" applyAlignment="1" applyProtection="1">
      <alignment horizontal="left" vertical="center" wrapText="1"/>
      <protection locked="0"/>
    </xf>
    <xf numFmtId="0" fontId="65" fillId="0" borderId="1" xfId="3" applyFont="1" applyBorder="1" applyAlignment="1" applyProtection="1">
      <alignment horizontal="left" vertical="center"/>
      <protection locked="0"/>
    </xf>
    <xf numFmtId="0" fontId="11" fillId="0" borderId="1" xfId="0" applyFont="1" applyBorder="1" applyAlignment="1">
      <alignment horizontal="left" vertical="center"/>
    </xf>
    <xf numFmtId="0" fontId="65" fillId="0" borderId="0" xfId="3" applyFont="1" applyFill="1" applyBorder="1" applyAlignment="1">
      <alignment horizontal="center" vertical="center"/>
    </xf>
    <xf numFmtId="0" fontId="65" fillId="0" borderId="0" xfId="3" applyFont="1" applyFill="1" applyBorder="1" applyAlignment="1">
      <alignment horizontal="center" vertical="center" wrapText="1"/>
    </xf>
    <xf numFmtId="0" fontId="6" fillId="0" borderId="1" xfId="0" applyFont="1" applyFill="1" applyBorder="1" applyAlignment="1">
      <alignment horizontal="center" vertical="center" wrapText="1"/>
    </xf>
    <xf numFmtId="49" fontId="24" fillId="0" borderId="1" xfId="0" applyNumberFormat="1" applyFont="1" applyFill="1" applyBorder="1" applyAlignment="1" applyProtection="1">
      <alignment horizontal="center" vertical="center" wrapText="1"/>
      <protection locked="0"/>
    </xf>
    <xf numFmtId="0" fontId="2" fillId="0" borderId="0" xfId="0" applyFont="1"/>
    <xf numFmtId="0" fontId="6" fillId="0" borderId="0" xfId="0" applyFont="1" applyFill="1"/>
    <xf numFmtId="0" fontId="0" fillId="0" borderId="1" xfId="0" applyBorder="1" applyAlignment="1">
      <alignment horizontal="center" vertical="center"/>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Fill="1" applyBorder="1" applyAlignment="1">
      <alignment horizontal="center" vertical="center" wrapText="1"/>
    </xf>
    <xf numFmtId="0" fontId="0" fillId="0" borderId="1" xfId="0" applyBorder="1" applyAlignment="1">
      <alignment horizontal="center" vertical="center" wrapText="1"/>
    </xf>
    <xf numFmtId="0" fontId="2" fillId="0" borderId="1" xfId="0" applyFont="1" applyBorder="1" applyAlignment="1">
      <alignment horizontal="left" vertical="center" wrapText="1"/>
    </xf>
    <xf numFmtId="0" fontId="29" fillId="0" borderId="1" xfId="0" applyFont="1" applyBorder="1" applyAlignment="1">
      <alignment horizontal="left" vertical="center" wrapText="1"/>
    </xf>
    <xf numFmtId="0" fontId="0" fillId="0" borderId="0" xfId="0" applyAlignment="1">
      <alignment horizontal="left" vertical="center" wrapText="1"/>
    </xf>
    <xf numFmtId="0" fontId="0" fillId="0" borderId="1" xfId="0" applyBorder="1" applyAlignment="1">
      <alignment horizontal="center" vertical="center" wrapText="1"/>
    </xf>
    <xf numFmtId="0" fontId="10" fillId="0" borderId="1" xfId="0" applyFont="1" applyBorder="1" applyAlignment="1">
      <alignment horizontal="center" vertical="center" wrapText="1"/>
    </xf>
    <xf numFmtId="0" fontId="42" fillId="21" borderId="0" xfId="0" applyFont="1" applyFill="1" applyBorder="1" applyAlignment="1">
      <alignment horizontal="center" vertical="center" wrapText="1"/>
    </xf>
    <xf numFmtId="0" fontId="42" fillId="21" borderId="26" xfId="0" applyFont="1" applyFill="1" applyBorder="1" applyAlignment="1">
      <alignment horizontal="center" vertical="center" wrapText="1"/>
    </xf>
    <xf numFmtId="0" fontId="60" fillId="0" borderId="4" xfId="0" applyFont="1" applyFill="1" applyBorder="1" applyAlignment="1">
      <alignment horizontal="right" vertical="center" wrapText="1"/>
    </xf>
    <xf numFmtId="0" fontId="60" fillId="0" borderId="25" xfId="0" applyFont="1" applyFill="1" applyBorder="1" applyAlignment="1">
      <alignment horizontal="right" vertical="center" wrapText="1"/>
    </xf>
    <xf numFmtId="0" fontId="60" fillId="0" borderId="24" xfId="0" applyFont="1" applyFill="1" applyBorder="1" applyAlignment="1">
      <alignment horizontal="right" vertical="center" wrapText="1"/>
    </xf>
    <xf numFmtId="0" fontId="42" fillId="21" borderId="0" xfId="0" applyFont="1" applyFill="1" applyAlignment="1">
      <alignment horizontal="center" vertical="center"/>
    </xf>
    <xf numFmtId="0" fontId="44" fillId="21" borderId="25" xfId="0" applyFont="1" applyFill="1" applyBorder="1" applyAlignment="1">
      <alignment horizontal="right" vertical="center" wrapText="1"/>
    </xf>
    <xf numFmtId="0" fontId="44" fillId="21" borderId="24" xfId="0" applyFont="1" applyFill="1" applyBorder="1" applyAlignment="1">
      <alignment horizontal="right" vertical="center" wrapText="1"/>
    </xf>
    <xf numFmtId="0" fontId="19" fillId="0" borderId="0" xfId="3" applyFont="1" applyAlignment="1">
      <alignment horizontal="center" vertical="center"/>
    </xf>
    <xf numFmtId="0" fontId="20" fillId="0" borderId="0" xfId="3" applyFont="1" applyAlignment="1">
      <alignment horizontal="center"/>
    </xf>
    <xf numFmtId="0" fontId="23" fillId="0" borderId="0" xfId="4" applyFont="1" applyBorder="1" applyAlignment="1">
      <alignment horizontal="center" vertical="center" textRotation="90"/>
    </xf>
    <xf numFmtId="0" fontId="23" fillId="0" borderId="0" xfId="4" applyFont="1" applyBorder="1" applyAlignment="1">
      <alignment horizontal="center" vertical="center"/>
    </xf>
    <xf numFmtId="0" fontId="0" fillId="0" borderId="0" xfId="0"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2" fillId="8" borderId="6" xfId="0" applyFont="1" applyFill="1" applyBorder="1" applyAlignment="1">
      <alignment horizontal="center" vertical="center" wrapText="1"/>
    </xf>
    <xf numFmtId="0" fontId="12" fillId="8" borderId="7" xfId="0" applyFont="1" applyFill="1" applyBorder="1" applyAlignment="1">
      <alignment horizontal="center" vertical="center" wrapText="1"/>
    </xf>
    <xf numFmtId="0" fontId="12" fillId="8" borderId="8" xfId="0" applyFont="1" applyFill="1" applyBorder="1" applyAlignment="1">
      <alignment horizontal="center" vertical="center" wrapText="1"/>
    </xf>
    <xf numFmtId="0" fontId="19" fillId="0" borderId="0" xfId="3" applyFont="1" applyAlignment="1">
      <alignment horizontal="center"/>
    </xf>
    <xf numFmtId="0" fontId="90" fillId="3" borderId="1" xfId="0" applyFont="1" applyFill="1" applyBorder="1" applyAlignment="1">
      <alignment horizontal="center" vertical="center" wrapText="1"/>
    </xf>
    <xf numFmtId="0" fontId="91" fillId="0" borderId="27" xfId="0" applyFont="1" applyBorder="1" applyAlignment="1">
      <alignment horizontal="center" vertical="center"/>
    </xf>
    <xf numFmtId="0" fontId="91" fillId="0" borderId="28" xfId="0" applyFont="1" applyBorder="1" applyAlignment="1">
      <alignment horizontal="center" vertical="center"/>
    </xf>
    <xf numFmtId="0" fontId="91" fillId="0" borderId="29" xfId="0" applyFont="1" applyBorder="1" applyAlignment="1">
      <alignment horizontal="center" vertical="center"/>
    </xf>
    <xf numFmtId="165" fontId="90" fillId="21" borderId="5" xfId="1" applyNumberFormat="1" applyFont="1" applyFill="1" applyBorder="1" applyAlignment="1" applyProtection="1">
      <alignment horizontal="center" vertical="center" wrapText="1"/>
      <protection locked="0"/>
    </xf>
    <xf numFmtId="165" fontId="90" fillId="21" borderId="2" xfId="1" applyNumberFormat="1" applyFont="1" applyFill="1" applyBorder="1" applyAlignment="1" applyProtection="1">
      <alignment horizontal="center" vertical="center" wrapText="1"/>
      <protection locked="0"/>
    </xf>
    <xf numFmtId="0" fontId="90" fillId="21" borderId="14" xfId="0" applyFont="1" applyFill="1" applyBorder="1" applyAlignment="1">
      <alignment horizontal="center" vertical="center" wrapText="1"/>
    </xf>
    <xf numFmtId="0" fontId="90" fillId="21" borderId="0" xfId="0" applyFont="1" applyFill="1" applyBorder="1" applyAlignment="1">
      <alignment horizontal="center" vertical="center" wrapText="1"/>
    </xf>
    <xf numFmtId="0" fontId="90" fillId="21" borderId="15" xfId="0" applyFont="1" applyFill="1" applyBorder="1" applyAlignment="1">
      <alignment horizontal="center" vertical="center" wrapText="1"/>
    </xf>
    <xf numFmtId="0" fontId="90" fillId="21" borderId="0" xfId="0" applyFont="1" applyFill="1" applyAlignment="1">
      <alignment horizontal="center" vertical="center" wrapText="1"/>
    </xf>
    <xf numFmtId="165" fontId="90" fillId="21" borderId="15" xfId="1" applyNumberFormat="1" applyFont="1" applyFill="1" applyBorder="1" applyAlignment="1" applyProtection="1">
      <alignment horizontal="center" vertical="center" wrapText="1"/>
      <protection locked="0"/>
    </xf>
    <xf numFmtId="165" fontId="90" fillId="21" borderId="35" xfId="1" applyNumberFormat="1" applyFont="1" applyFill="1" applyBorder="1" applyAlignment="1" applyProtection="1">
      <alignment horizontal="center" vertical="center" wrapText="1"/>
      <protection locked="0"/>
    </xf>
    <xf numFmtId="0" fontId="52" fillId="0" borderId="0" xfId="3" applyFont="1" applyAlignment="1">
      <alignment horizontal="center"/>
    </xf>
    <xf numFmtId="0" fontId="53" fillId="21" borderId="0" xfId="0" applyFont="1" applyFill="1" applyAlignment="1">
      <alignment horizontal="center" vertical="center" wrapText="1"/>
    </xf>
    <xf numFmtId="0" fontId="44" fillId="21" borderId="0" xfId="0" applyFont="1" applyFill="1" applyAlignment="1">
      <alignment horizontal="center" vertical="center" wrapText="1"/>
    </xf>
    <xf numFmtId="0" fontId="6" fillId="0" borderId="5" xfId="0" applyFont="1" applyFill="1" applyBorder="1" applyAlignment="1">
      <alignment horizontal="center" vertical="center" wrapText="1"/>
    </xf>
    <xf numFmtId="0" fontId="6" fillId="0" borderId="48"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2" fillId="0" borderId="5" xfId="0" applyFont="1" applyBorder="1" applyAlignment="1">
      <alignment horizontal="left" vertical="center" wrapText="1"/>
    </xf>
    <xf numFmtId="0" fontId="2" fillId="0" borderId="2" xfId="0" applyFont="1" applyBorder="1" applyAlignment="1">
      <alignment horizontal="left" vertical="center" wrapText="1"/>
    </xf>
    <xf numFmtId="0" fontId="2" fillId="0" borderId="5"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2" xfId="0" applyFont="1" applyBorder="1" applyAlignment="1">
      <alignment horizontal="center" vertical="center" wrapText="1"/>
    </xf>
    <xf numFmtId="0" fontId="93" fillId="0" borderId="5" xfId="0" applyFont="1" applyBorder="1" applyAlignment="1">
      <alignment horizontal="center" vertical="center" wrapText="1"/>
    </xf>
    <xf numFmtId="0" fontId="93" fillId="0" borderId="2"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0" fillId="0" borderId="5" xfId="0" applyBorder="1" applyAlignment="1">
      <alignment horizontal="center" vertical="center" wrapText="1"/>
    </xf>
    <xf numFmtId="0" fontId="0" fillId="0" borderId="2" xfId="0" applyBorder="1" applyAlignment="1">
      <alignment horizontal="center" vertical="center" wrapText="1"/>
    </xf>
    <xf numFmtId="0" fontId="38" fillId="26" borderId="40" xfId="0" applyFont="1" applyFill="1" applyBorder="1" applyAlignment="1">
      <alignment horizontal="center" vertical="center" wrapText="1"/>
    </xf>
    <xf numFmtId="0" fontId="38" fillId="26" borderId="46" xfId="0" applyFont="1" applyFill="1" applyBorder="1" applyAlignment="1">
      <alignment horizontal="center" vertical="center" wrapText="1"/>
    </xf>
    <xf numFmtId="0" fontId="38" fillId="26" borderId="25" xfId="0" applyFont="1" applyFill="1" applyBorder="1" applyAlignment="1">
      <alignment horizontal="center" vertical="center" wrapText="1"/>
    </xf>
    <xf numFmtId="0" fontId="38" fillId="26" borderId="36" xfId="0" applyFont="1" applyFill="1" applyBorder="1" applyAlignment="1">
      <alignment horizontal="center" vertical="center" wrapText="1"/>
    </xf>
    <xf numFmtId="0" fontId="38" fillId="26" borderId="37" xfId="0" applyFont="1" applyFill="1" applyBorder="1" applyAlignment="1">
      <alignment horizontal="center" vertical="center" wrapText="1"/>
    </xf>
    <xf numFmtId="0" fontId="38" fillId="26" borderId="38" xfId="0" applyFont="1" applyFill="1" applyBorder="1" applyAlignment="1">
      <alignment horizontal="center" vertical="center" wrapText="1"/>
    </xf>
    <xf numFmtId="0" fontId="38" fillId="26" borderId="39" xfId="0" applyFont="1" applyFill="1" applyBorder="1" applyAlignment="1">
      <alignment horizontal="center" vertical="center" wrapText="1"/>
    </xf>
    <xf numFmtId="0" fontId="38" fillId="26" borderId="41" xfId="0" applyFont="1" applyFill="1" applyBorder="1" applyAlignment="1">
      <alignment horizontal="center" vertical="center" wrapText="1"/>
    </xf>
    <xf numFmtId="0" fontId="38" fillId="26" borderId="47" xfId="0" applyFont="1" applyFill="1" applyBorder="1" applyAlignment="1">
      <alignment horizontal="center" vertical="center" wrapText="1"/>
    </xf>
    <xf numFmtId="0" fontId="38" fillId="26" borderId="42" xfId="0" applyFont="1" applyFill="1" applyBorder="1" applyAlignment="1">
      <alignment horizontal="center" vertical="center" wrapText="1"/>
    </xf>
    <xf numFmtId="0" fontId="38" fillId="26" borderId="49" xfId="0" applyFont="1" applyFill="1" applyBorder="1" applyAlignment="1">
      <alignment horizontal="center" vertical="center" wrapText="1"/>
    </xf>
    <xf numFmtId="0" fontId="38" fillId="26" borderId="50" xfId="0" applyFont="1" applyFill="1" applyBorder="1" applyAlignment="1">
      <alignment horizontal="center" vertical="center" wrapText="1"/>
    </xf>
    <xf numFmtId="0" fontId="10" fillId="9" borderId="0" xfId="0" applyFont="1" applyFill="1" applyBorder="1" applyAlignment="1">
      <alignment horizontal="center"/>
    </xf>
    <xf numFmtId="0" fontId="10" fillId="9" borderId="0" xfId="0" applyFont="1" applyFill="1" applyBorder="1" applyAlignment="1">
      <alignment horizontal="center" vertical="center" wrapText="1"/>
    </xf>
    <xf numFmtId="0" fontId="10" fillId="0" borderId="4" xfId="0" applyFont="1" applyBorder="1" applyAlignment="1">
      <alignment horizontal="center" wrapText="1"/>
    </xf>
    <xf numFmtId="0" fontId="10" fillId="0" borderId="24" xfId="0" applyFont="1" applyBorder="1" applyAlignment="1">
      <alignment horizontal="center" wrapText="1"/>
    </xf>
    <xf numFmtId="0" fontId="10" fillId="9" borderId="9" xfId="0" applyFont="1" applyFill="1" applyBorder="1" applyAlignment="1">
      <alignment horizontal="center"/>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cellXfs>
  <cellStyles count="10">
    <cellStyle name="Millares" xfId="1" builtinId="3"/>
    <cellStyle name="Millares 2" xfId="5" xr:uid="{00000000-0005-0000-0000-000001000000}"/>
    <cellStyle name="Millares 2 2" xfId="6" xr:uid="{C54BD535-410B-4D14-B369-4BE5AA01B1C1}"/>
    <cellStyle name="Millares 2 2 2" xfId="9" xr:uid="{B3C5F849-9391-424D-ACED-D6F3F3D33FB8}"/>
    <cellStyle name="Millares 2 3" xfId="8" xr:uid="{26D86D62-E745-4CFD-80A7-E1D5E02F2C9D}"/>
    <cellStyle name="Millares 3" xfId="7" xr:uid="{A9543C94-F14F-40E2-8F35-A605EA7323A3}"/>
    <cellStyle name="Normal" xfId="0" builtinId="0"/>
    <cellStyle name="Normal 2" xfId="3" xr:uid="{00000000-0005-0000-0000-000003000000}"/>
    <cellStyle name="Normal 3" xfId="4" xr:uid="{00000000-0005-0000-0000-000004000000}"/>
    <cellStyle name="Porcentaje" xfId="2" builtinId="5"/>
  </cellStyles>
  <dxfs count="229">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0000"/>
        </patternFill>
      </fill>
    </dxf>
    <dxf>
      <fill>
        <patternFill>
          <bgColor rgb="FFFFC000"/>
        </patternFill>
      </fill>
    </dxf>
    <dxf>
      <fill>
        <patternFill>
          <bgColor rgb="FFFFFF00"/>
        </patternFill>
      </fill>
    </dxf>
    <dxf>
      <fill>
        <patternFill>
          <bgColor theme="8"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rgb="FF006100"/>
      </font>
      <fill>
        <patternFill>
          <bgColor rgb="FFC6EFCE"/>
        </patternFill>
      </fill>
    </dxf>
    <dxf>
      <font>
        <color rgb="FF9C0006"/>
      </font>
      <fill>
        <patternFill>
          <bgColor rgb="FFFFC7CE"/>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indent="0" readingOrder="0"/>
    </dxf>
    <dxf>
      <alignment wrapText="1" indent="0" readingOrder="0"/>
    </dxf>
    <dxf>
      <font>
        <b/>
        <i val="0"/>
        <strike val="0"/>
        <condense val="0"/>
        <extend val="0"/>
        <outline val="0"/>
        <shadow val="0"/>
        <u val="none"/>
        <vertAlign val="baseline"/>
        <sz val="16"/>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numFmt numFmtId="0" formatCode="General"/>
      <fill>
        <patternFill patternType="none">
          <fgColor indexed="64"/>
          <bgColor theme="0"/>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theme="1"/>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0" formatCode="General"/>
      <fill>
        <patternFill patternType="solid">
          <fgColor indexed="64"/>
          <bgColor theme="2" tint="-9.9978637043366805E-2"/>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6"/>
        <color theme="1"/>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numFmt numFmtId="0" formatCode="General"/>
      <fill>
        <patternFill patternType="solid">
          <fgColor indexed="64"/>
          <bgColor theme="2" tint="-9.9978637043366805E-2"/>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6"/>
        <color theme="1"/>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numFmt numFmtId="0" formatCode="General"/>
      <fill>
        <patternFill patternType="solid">
          <fgColor indexed="64"/>
          <bgColor theme="2" tint="-9.9978637043366805E-2"/>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6"/>
        <color theme="1"/>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numFmt numFmtId="0" formatCode="General"/>
      <fill>
        <patternFill patternType="none">
          <fgColor indexed="64"/>
          <bgColor theme="0"/>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scheme val="none"/>
      </font>
      <fill>
        <patternFill patternType="solid">
          <fgColor indexed="64"/>
          <bgColor theme="2" tint="-9.9978637043366805E-2"/>
        </patternFill>
      </fill>
      <alignment horizontal="center"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strike val="0"/>
        <outline val="0"/>
        <shadow val="0"/>
        <u val="none"/>
        <vertAlign val="baseline"/>
        <sz val="12"/>
        <color theme="1"/>
        <name val="Arial"/>
        <scheme val="none"/>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2"/>
        <color theme="1"/>
        <name val="Arial"/>
        <scheme val="none"/>
      </font>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6"/>
        <color theme="1"/>
        <name val="Arial"/>
        <scheme val="none"/>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color rgb="FF000000"/>
        <name val="Arial"/>
        <scheme val="none"/>
      </font>
      <fill>
        <patternFill patternType="none">
          <fgColor rgb="FF000000"/>
          <bgColor rgb="FFFFFFFF"/>
        </patternFill>
      </fill>
      <alignment horizontal="center" vertical="center" textRotation="0" indent="0" justifyLastLine="0" shrinkToFit="0" readingOrder="0"/>
    </dxf>
    <dxf>
      <border>
        <bottom style="thin">
          <color rgb="FF000000"/>
        </bottom>
      </border>
    </dxf>
    <dxf>
      <font>
        <strike val="0"/>
        <outline val="0"/>
        <shadow val="0"/>
        <u val="none"/>
        <vertAlign val="baseline"/>
        <sz val="16"/>
        <color theme="1"/>
        <name val="Arial"/>
        <scheme val="none"/>
      </font>
      <alignment horizontal="center"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numFmt numFmtId="13" formatCode="0%"/>
    </dxf>
    <dxf>
      <font>
        <b/>
        <i val="0"/>
        <strike val="0"/>
        <condense val="0"/>
        <extend val="0"/>
        <outline val="0"/>
        <shadow val="0"/>
        <u val="none"/>
        <vertAlign val="baseline"/>
        <sz val="16"/>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numFmt numFmtId="0" formatCode="General"/>
      <fill>
        <patternFill patternType="none">
          <fgColor indexed="64"/>
          <bgColor theme="0"/>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numFmt numFmtId="0" formatCode="General"/>
      <fill>
        <patternFill patternType="none">
          <fgColor indexed="64"/>
          <bgColor theme="0"/>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strike val="0"/>
        <outline val="0"/>
        <shadow val="0"/>
        <u val="none"/>
        <vertAlign val="baseline"/>
        <sz val="12"/>
        <color theme="1"/>
        <name val="Arial"/>
        <scheme val="none"/>
      </font>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2"/>
        <color theme="1"/>
        <name val="Arial"/>
        <scheme val="none"/>
      </font>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6"/>
        <color theme="1"/>
        <name val="Arial"/>
        <scheme val="none"/>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fgColor indexed="64"/>
          <bgColor theme="0"/>
        </patternFill>
      </fill>
      <alignment horizontal="center" vertical="center" textRotation="0" indent="0" justifyLastLine="0" shrinkToFit="0" readingOrder="0"/>
    </dxf>
    <dxf>
      <border>
        <bottom style="thin">
          <color indexed="64"/>
        </bottom>
      </border>
    </dxf>
    <dxf>
      <font>
        <strike val="0"/>
        <outline val="0"/>
        <shadow val="0"/>
        <u val="none"/>
        <vertAlign val="baseline"/>
        <sz val="16"/>
        <color theme="1"/>
        <name val="Arial"/>
        <scheme val="none"/>
      </font>
      <alignment horizontal="center"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pivotCacheDefinition" Target="pivotCache/pivotCacheDefinition3.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1"/>
    </c:view3D>
    <c:floor>
      <c:thickness val="0"/>
      <c:spPr>
        <a:noFill/>
        <a:ln>
          <a:noFill/>
        </a:ln>
        <a:effectLst/>
        <a:sp3d/>
      </c:spPr>
    </c:floor>
    <c:sideWall>
      <c:thickness val="0"/>
      <c:spPr>
        <a:noFill/>
        <a:ln>
          <a:noFill/>
        </a:ln>
        <a:effectLst/>
        <a:scene3d>
          <a:camera prst="orthographicFront"/>
          <a:lightRig rig="threePt" dir="t"/>
        </a:scene3d>
        <a:sp3d prstMaterial="metal"/>
      </c:spPr>
    </c:sideWall>
    <c:backWall>
      <c:thickness val="0"/>
      <c:spPr>
        <a:noFill/>
        <a:ln>
          <a:noFill/>
        </a:ln>
        <a:effectLst/>
        <a:scene3d>
          <a:camera prst="orthographicFront"/>
          <a:lightRig rig="threePt" dir="t"/>
        </a:scene3d>
        <a:sp3d prstMaterial="metal"/>
      </c:spPr>
    </c:backWall>
    <c:plotArea>
      <c:layout/>
      <c:pie3DChart>
        <c:varyColors val="1"/>
        <c:ser>
          <c:idx val="0"/>
          <c:order val="0"/>
          <c:tx>
            <c:strRef>
              <c:f>'Graficos '!$C$2</c:f>
              <c:strCache>
                <c:ptCount val="1"/>
                <c:pt idx="0">
                  <c:v>2019</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8FD-4740-B2E0-BD1B788837B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8FD-4740-B2E0-BD1B788837B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8FD-4740-B2E0-BD1B788837B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8FD-4740-B2E0-BD1B788837B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8FD-4740-B2E0-BD1B788837B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8FD-4740-B2E0-BD1B788837BC}"/>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1-E8FD-4740-B2E0-BD1B788837BC}"/>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3-E8FD-4740-B2E0-BD1B788837BC}"/>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5-E8FD-4740-B2E0-BD1B788837BC}"/>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7-E8FD-4740-B2E0-BD1B788837BC}"/>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9-E8FD-4740-B2E0-BD1B788837BC}"/>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B-E8FD-4740-B2E0-BD1B788837BC}"/>
                </c:ext>
              </c:extLst>
            </c:dLbl>
            <c:spPr>
              <a:scene3d>
                <a:camera prst="orthographicFront"/>
                <a:lightRig rig="threePt" dir="t"/>
              </a:scene3d>
              <a:sp3d>
                <a:bevelT/>
              </a:sp3d>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 '!$A$3:$A$8</c:f>
              <c:strCache>
                <c:ptCount val="6"/>
                <c:pt idx="0">
                  <c:v>Desarrollo Humano y Bienestar Institucional</c:v>
                </c:pt>
                <c:pt idx="1">
                  <c:v>Dirección Académica</c:v>
                </c:pt>
                <c:pt idx="2">
                  <c:v>Dirección Administrativa y Financiera</c:v>
                </c:pt>
                <c:pt idx="3">
                  <c:v>Dirección Investigación e Innovación</c:v>
                </c:pt>
                <c:pt idx="4">
                  <c:v>Rectoría</c:v>
                </c:pt>
                <c:pt idx="5">
                  <c:v>Secretaría General</c:v>
                </c:pt>
              </c:strCache>
            </c:strRef>
          </c:cat>
          <c:val>
            <c:numRef>
              <c:f>'Graficos '!$C$3:$C$8</c:f>
              <c:numCache>
                <c:formatCode>General</c:formatCode>
                <c:ptCount val="6"/>
                <c:pt idx="0">
                  <c:v>35</c:v>
                </c:pt>
                <c:pt idx="1">
                  <c:v>41</c:v>
                </c:pt>
                <c:pt idx="2">
                  <c:v>57</c:v>
                </c:pt>
                <c:pt idx="3">
                  <c:v>15</c:v>
                </c:pt>
                <c:pt idx="4">
                  <c:v>65</c:v>
                </c:pt>
                <c:pt idx="5">
                  <c:v>17</c:v>
                </c:pt>
              </c:numCache>
            </c:numRef>
          </c:val>
          <c:extLst>
            <c:ext xmlns:c16="http://schemas.microsoft.com/office/drawing/2014/chart" uri="{C3380CC4-5D6E-409C-BE32-E72D297353CC}">
              <c16:uniqueId val="{0000000C-E8FD-4740-B2E0-BD1B788837BC}"/>
            </c:ext>
          </c:extLst>
        </c:ser>
        <c:ser>
          <c:idx val="1"/>
          <c:order val="1"/>
          <c:tx>
            <c:strRef>
              <c:f>'Graficos '!$C$1</c:f>
              <c:strCache>
                <c:ptCount val="1"/>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E8FD-4740-B2E0-BD1B788837B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8FD-4740-B2E0-BD1B788837B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E8FD-4740-B2E0-BD1B788837B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4-E8FD-4740-B2E0-BD1B788837B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6-E8FD-4740-B2E0-BD1B788837B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8-E8FD-4740-B2E0-BD1B788837BC}"/>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FD-4740-B2E0-BD1B788837BC}"/>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FD-4740-B2E0-BD1B788837BC}"/>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FD-4740-B2E0-BD1B788837BC}"/>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CO"/>
                </a:p>
              </c:txPr>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FD-4740-B2E0-BD1B788837BC}"/>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CO"/>
                </a:p>
              </c:txPr>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FD-4740-B2E0-BD1B788837BC}"/>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18-E8FD-4740-B2E0-BD1B788837BC}"/>
                </c:ext>
              </c:extLst>
            </c:dLbl>
            <c:spPr>
              <a:scene3d>
                <a:camera prst="orthographicFront"/>
                <a:lightRig rig="threePt" dir="t"/>
              </a:scene3d>
              <a:sp3d>
                <a:bevelT/>
              </a:sp3d>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 '!$A$3:$A$8</c:f>
              <c:strCache>
                <c:ptCount val="6"/>
                <c:pt idx="0">
                  <c:v>Desarrollo Humano y Bienestar Institucional</c:v>
                </c:pt>
                <c:pt idx="1">
                  <c:v>Dirección Académica</c:v>
                </c:pt>
                <c:pt idx="2">
                  <c:v>Dirección Administrativa y Financiera</c:v>
                </c:pt>
                <c:pt idx="3">
                  <c:v>Dirección Investigación e Innovación</c:v>
                </c:pt>
                <c:pt idx="4">
                  <c:v>Rectoría</c:v>
                </c:pt>
                <c:pt idx="5">
                  <c:v>Secretaría General</c:v>
                </c:pt>
              </c:strCache>
            </c:strRef>
          </c:cat>
          <c:val>
            <c:numRef>
              <c:f>'Graficos '!$C$2:$C$7</c:f>
              <c:numCache>
                <c:formatCode>General</c:formatCode>
                <c:ptCount val="6"/>
                <c:pt idx="0">
                  <c:v>2019</c:v>
                </c:pt>
                <c:pt idx="1">
                  <c:v>35</c:v>
                </c:pt>
                <c:pt idx="2">
                  <c:v>41</c:v>
                </c:pt>
                <c:pt idx="3">
                  <c:v>57</c:v>
                </c:pt>
                <c:pt idx="4">
                  <c:v>15</c:v>
                </c:pt>
                <c:pt idx="5">
                  <c:v>65</c:v>
                </c:pt>
              </c:numCache>
            </c:numRef>
          </c:val>
          <c:extLst>
            <c:ext xmlns:c16="http://schemas.microsoft.com/office/drawing/2014/chart" uri="{C3380CC4-5D6E-409C-BE32-E72D297353CC}">
              <c16:uniqueId val="{00000019-E8FD-4740-B2E0-BD1B788837BC}"/>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'!$A$327:$A$332</c:f>
              <c:strCache>
                <c:ptCount val="6"/>
                <c:pt idx="0">
                  <c:v>Dificultades en la alineación organizacional para el logro de los objetivos.</c:v>
                </c:pt>
                <c:pt idx="1">
                  <c:v>Falla o falta de adecuación, consistencia, confiabilidad, confidencialidad y disponibilidad de la información que se genera o se custodia (física o electrónica).</c:v>
                </c:pt>
                <c:pt idx="2">
                  <c:v>Conflicto, desconocimiento o incumplimientos normativos, legales, regulatorios o contractuales.</c:v>
                </c:pt>
                <c:pt idx="3">
                  <c:v>Falta de idoneidad del personal del equipo.</c:v>
                </c:pt>
                <c:pt idx="4">
                  <c:v>Falta de innovación o rezago en los diferentes procesos o estructuras que dificultan el crecimiento y/o cumplimiento de los objetivos de la Universidad</c:v>
                </c:pt>
                <c:pt idx="5">
                  <c:v>Pérdida de la continuidad del negocio.</c:v>
                </c:pt>
              </c:strCache>
            </c:strRef>
          </c:cat>
          <c:val>
            <c:numRef>
              <c:f>'Graficos '!$B$327:$B$332</c:f>
              <c:numCache>
                <c:formatCode>General</c:formatCode>
                <c:ptCount val="6"/>
                <c:pt idx="0">
                  <c:v>5</c:v>
                </c:pt>
                <c:pt idx="1">
                  <c:v>3</c:v>
                </c:pt>
                <c:pt idx="2">
                  <c:v>2</c:v>
                </c:pt>
                <c:pt idx="3">
                  <c:v>2</c:v>
                </c:pt>
                <c:pt idx="4">
                  <c:v>2</c:v>
                </c:pt>
                <c:pt idx="5">
                  <c:v>1</c:v>
                </c:pt>
              </c:numCache>
            </c:numRef>
          </c:val>
          <c:extLst>
            <c:ext xmlns:c16="http://schemas.microsoft.com/office/drawing/2014/chart" uri="{C3380CC4-5D6E-409C-BE32-E72D297353CC}">
              <c16:uniqueId val="{00000000-DACE-48CE-AF0E-98986B034F22}"/>
            </c:ext>
          </c:extLst>
        </c:ser>
        <c:dLbls>
          <c:dLblPos val="outEnd"/>
          <c:showLegendKey val="0"/>
          <c:showVal val="1"/>
          <c:showCatName val="0"/>
          <c:showSerName val="0"/>
          <c:showPercent val="0"/>
          <c:showBubbleSize val="0"/>
        </c:dLbls>
        <c:gapWidth val="182"/>
        <c:axId val="542946656"/>
        <c:axId val="542951576"/>
      </c:barChart>
      <c:catAx>
        <c:axId val="542946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542951576"/>
        <c:crosses val="autoZero"/>
        <c:auto val="1"/>
        <c:lblAlgn val="ctr"/>
        <c:lblOffset val="100"/>
        <c:noMultiLvlLbl val="0"/>
      </c:catAx>
      <c:valAx>
        <c:axId val="542951576"/>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54294665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cap="all" baseline="0">
                <a:solidFill>
                  <a:sysClr val="windowText" lastClr="000000"/>
                </a:solidFill>
                <a:latin typeface="+mn-lt"/>
                <a:ea typeface="+mn-ea"/>
                <a:cs typeface="+mn-cs"/>
              </a:defRPr>
            </a:pPr>
            <a:r>
              <a:rPr lang="es-MX"/>
              <a:t>Calificación del control 2018 </a:t>
            </a:r>
          </a:p>
        </c:rich>
      </c:tx>
      <c:overlay val="0"/>
      <c:spPr>
        <a:noFill/>
        <a:ln>
          <a:noFill/>
        </a:ln>
        <a:effectLst/>
      </c:spPr>
      <c:txPr>
        <a:bodyPr rot="0" spcFirstLastPara="1" vertOverflow="ellipsis" vert="horz" wrap="square" anchor="ctr" anchorCtr="1"/>
        <a:lstStyle/>
        <a:p>
          <a:pPr>
            <a:defRPr sz="144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41D3-4171-81B6-E93B742DF216}"/>
              </c:ext>
            </c:extLst>
          </c:dPt>
          <c:dPt>
            <c:idx val="1"/>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41D3-4171-81B6-E93B742DF216}"/>
              </c:ext>
            </c:extLst>
          </c:dPt>
          <c:dPt>
            <c:idx val="2"/>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41D3-4171-81B6-E93B742DF216}"/>
              </c:ext>
            </c:extLst>
          </c:dPt>
          <c:dLbls>
            <c:dLbl>
              <c:idx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7-41D3-4171-81B6-E93B742DF216}"/>
                </c:ext>
              </c:extLst>
            </c:dLbl>
            <c:dLbl>
              <c:idx val="1"/>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4-41D3-4171-81B6-E93B742DF216}"/>
                </c:ext>
              </c:extLst>
            </c:dLbl>
            <c:dLbl>
              <c:idx val="2"/>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1-41D3-4171-81B6-E93B742DF216}"/>
                </c:ext>
              </c:extLst>
            </c:dLbl>
            <c:spPr>
              <a:noFill/>
              <a:ln>
                <a:noFill/>
              </a:ln>
              <a:effectLst/>
            </c:sp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 '!$Q$4:$Q$6</c:f>
              <c:strCache>
                <c:ptCount val="3"/>
                <c:pt idx="0">
                  <c:v>Débil</c:v>
                </c:pt>
                <c:pt idx="1">
                  <c:v>Fuerte</c:v>
                </c:pt>
                <c:pt idx="2">
                  <c:v>Moderado</c:v>
                </c:pt>
              </c:strCache>
            </c:strRef>
          </c:cat>
          <c:val>
            <c:numRef>
              <c:f>'Graficos '!$S$4:$S$6</c:f>
              <c:numCache>
                <c:formatCode>0%</c:formatCode>
                <c:ptCount val="3"/>
                <c:pt idx="0">
                  <c:v>0.23451327433628319</c:v>
                </c:pt>
                <c:pt idx="1">
                  <c:v>0.26106194690265488</c:v>
                </c:pt>
                <c:pt idx="2">
                  <c:v>0.50442477876106195</c:v>
                </c:pt>
              </c:numCache>
            </c:numRef>
          </c:val>
          <c:extLst>
            <c:ext xmlns:c16="http://schemas.microsoft.com/office/drawing/2014/chart" uri="{C3380CC4-5D6E-409C-BE32-E72D297353CC}">
              <c16:uniqueId val="{00000000-41D3-4171-81B6-E93B742DF216}"/>
            </c:ext>
          </c:extLst>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'Graficos '!$B$2</c:f>
              <c:strCache>
                <c:ptCount val="1"/>
                <c:pt idx="0">
                  <c:v>2018</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'!$A$3:$A$8</c:f>
              <c:strCache>
                <c:ptCount val="6"/>
                <c:pt idx="0">
                  <c:v>Desarrollo Humano y Bienestar Institucional</c:v>
                </c:pt>
                <c:pt idx="1">
                  <c:v>Dirección Académica</c:v>
                </c:pt>
                <c:pt idx="2">
                  <c:v>Dirección Administrativa y Financiera</c:v>
                </c:pt>
                <c:pt idx="3">
                  <c:v>Dirección Investigación e Innovación</c:v>
                </c:pt>
                <c:pt idx="4">
                  <c:v>Rectoría</c:v>
                </c:pt>
                <c:pt idx="5">
                  <c:v>Secretaría General</c:v>
                </c:pt>
              </c:strCache>
            </c:strRef>
          </c:cat>
          <c:val>
            <c:numRef>
              <c:f>'Graficos '!$B$3:$B$8</c:f>
              <c:numCache>
                <c:formatCode>General</c:formatCode>
                <c:ptCount val="6"/>
                <c:pt idx="0">
                  <c:v>41</c:v>
                </c:pt>
                <c:pt idx="1">
                  <c:v>42</c:v>
                </c:pt>
                <c:pt idx="2">
                  <c:v>50</c:v>
                </c:pt>
                <c:pt idx="3">
                  <c:v>16</c:v>
                </c:pt>
                <c:pt idx="4">
                  <c:v>60</c:v>
                </c:pt>
                <c:pt idx="5">
                  <c:v>17</c:v>
                </c:pt>
              </c:numCache>
            </c:numRef>
          </c:val>
          <c:extLst>
            <c:ext xmlns:c16="http://schemas.microsoft.com/office/drawing/2014/chart" uri="{C3380CC4-5D6E-409C-BE32-E72D297353CC}">
              <c16:uniqueId val="{00000000-5FFC-40CC-8EC5-8E0752D93D6B}"/>
            </c:ext>
          </c:extLst>
        </c:ser>
        <c:ser>
          <c:idx val="1"/>
          <c:order val="1"/>
          <c:tx>
            <c:strRef>
              <c:f>'Graficos '!$C$2</c:f>
              <c:strCache>
                <c:ptCount val="1"/>
                <c:pt idx="0">
                  <c:v>2019</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'!$A$3:$A$8</c:f>
              <c:strCache>
                <c:ptCount val="6"/>
                <c:pt idx="0">
                  <c:v>Desarrollo Humano y Bienestar Institucional</c:v>
                </c:pt>
                <c:pt idx="1">
                  <c:v>Dirección Académica</c:v>
                </c:pt>
                <c:pt idx="2">
                  <c:v>Dirección Administrativa y Financiera</c:v>
                </c:pt>
                <c:pt idx="3">
                  <c:v>Dirección Investigación e Innovación</c:v>
                </c:pt>
                <c:pt idx="4">
                  <c:v>Rectoría</c:v>
                </c:pt>
                <c:pt idx="5">
                  <c:v>Secretaría General</c:v>
                </c:pt>
              </c:strCache>
            </c:strRef>
          </c:cat>
          <c:val>
            <c:numRef>
              <c:f>'Graficos '!$C$3:$C$8</c:f>
              <c:numCache>
                <c:formatCode>General</c:formatCode>
                <c:ptCount val="6"/>
                <c:pt idx="0">
                  <c:v>35</c:v>
                </c:pt>
                <c:pt idx="1">
                  <c:v>41</c:v>
                </c:pt>
                <c:pt idx="2">
                  <c:v>57</c:v>
                </c:pt>
                <c:pt idx="3">
                  <c:v>15</c:v>
                </c:pt>
                <c:pt idx="4">
                  <c:v>65</c:v>
                </c:pt>
                <c:pt idx="5">
                  <c:v>17</c:v>
                </c:pt>
              </c:numCache>
            </c:numRef>
          </c:val>
          <c:extLst>
            <c:ext xmlns:c16="http://schemas.microsoft.com/office/drawing/2014/chart" uri="{C3380CC4-5D6E-409C-BE32-E72D297353CC}">
              <c16:uniqueId val="{00000001-5FFC-40CC-8EC5-8E0752D93D6B}"/>
            </c:ext>
          </c:extLst>
        </c:ser>
        <c:dLbls>
          <c:dLblPos val="outEnd"/>
          <c:showLegendKey val="0"/>
          <c:showVal val="1"/>
          <c:showCatName val="0"/>
          <c:showSerName val="0"/>
          <c:showPercent val="0"/>
          <c:showBubbleSize val="0"/>
        </c:dLbls>
        <c:gapWidth val="182"/>
        <c:axId val="563029584"/>
        <c:axId val="563034176"/>
      </c:barChart>
      <c:catAx>
        <c:axId val="563029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563034176"/>
        <c:crosses val="autoZero"/>
        <c:auto val="1"/>
        <c:lblAlgn val="ctr"/>
        <c:lblOffset val="100"/>
        <c:noMultiLvlLbl val="0"/>
      </c:catAx>
      <c:valAx>
        <c:axId val="56303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563029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'Graficos '!$F$14</c:f>
              <c:strCache>
                <c:ptCount val="1"/>
                <c:pt idx="0">
                  <c:v>Fuerte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'!$A$15:$A$20</c:f>
              <c:strCache>
                <c:ptCount val="6"/>
                <c:pt idx="0">
                  <c:v>Bienestar Institucional Y Desarrollo Humano </c:v>
                </c:pt>
                <c:pt idx="1">
                  <c:v>Dirección Académica</c:v>
                </c:pt>
                <c:pt idx="2">
                  <c:v>Dirección Administrativa y Financiera</c:v>
                </c:pt>
                <c:pt idx="3">
                  <c:v>Dirección Investigación e Innovación</c:v>
                </c:pt>
                <c:pt idx="4">
                  <c:v>Rectoría</c:v>
                </c:pt>
                <c:pt idx="5">
                  <c:v>Secretaría General</c:v>
                </c:pt>
              </c:strCache>
            </c:strRef>
          </c:cat>
          <c:val>
            <c:numRef>
              <c:f>'Graficos '!$F$15:$F$20</c:f>
              <c:numCache>
                <c:formatCode>0%</c:formatCode>
                <c:ptCount val="6"/>
                <c:pt idx="0">
                  <c:v>0.37142857142857144</c:v>
                </c:pt>
                <c:pt idx="1">
                  <c:v>0.41463414634146339</c:v>
                </c:pt>
                <c:pt idx="2">
                  <c:v>0.31578947368421051</c:v>
                </c:pt>
                <c:pt idx="3">
                  <c:v>0.4</c:v>
                </c:pt>
                <c:pt idx="4">
                  <c:v>0.58461538461538465</c:v>
                </c:pt>
                <c:pt idx="5">
                  <c:v>0.58823529411764708</c:v>
                </c:pt>
              </c:numCache>
            </c:numRef>
          </c:val>
          <c:extLst>
            <c:ext xmlns:c16="http://schemas.microsoft.com/office/drawing/2014/chart" uri="{C3380CC4-5D6E-409C-BE32-E72D297353CC}">
              <c16:uniqueId val="{00000000-52EE-420A-84F6-B5B7D567DCE1}"/>
            </c:ext>
          </c:extLst>
        </c:ser>
        <c:ser>
          <c:idx val="1"/>
          <c:order val="1"/>
          <c:tx>
            <c:strRef>
              <c:f>'Graficos '!$G$14</c:f>
              <c:strCache>
                <c:ptCount val="1"/>
                <c:pt idx="0">
                  <c:v>Moderado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'!$A$15:$A$20</c:f>
              <c:strCache>
                <c:ptCount val="6"/>
                <c:pt idx="0">
                  <c:v>Bienestar Institucional Y Desarrollo Humano </c:v>
                </c:pt>
                <c:pt idx="1">
                  <c:v>Dirección Académica</c:v>
                </c:pt>
                <c:pt idx="2">
                  <c:v>Dirección Administrativa y Financiera</c:v>
                </c:pt>
                <c:pt idx="3">
                  <c:v>Dirección Investigación e Innovación</c:v>
                </c:pt>
                <c:pt idx="4">
                  <c:v>Rectoría</c:v>
                </c:pt>
                <c:pt idx="5">
                  <c:v>Secretaría General</c:v>
                </c:pt>
              </c:strCache>
            </c:strRef>
          </c:cat>
          <c:val>
            <c:numRef>
              <c:f>'Graficos '!$G$15:$G$20</c:f>
              <c:numCache>
                <c:formatCode>0%</c:formatCode>
                <c:ptCount val="6"/>
                <c:pt idx="0">
                  <c:v>0.2857142857142857</c:v>
                </c:pt>
                <c:pt idx="1">
                  <c:v>0.3902439024390244</c:v>
                </c:pt>
                <c:pt idx="2">
                  <c:v>0.59649122807017541</c:v>
                </c:pt>
                <c:pt idx="3">
                  <c:v>0.4</c:v>
                </c:pt>
                <c:pt idx="4">
                  <c:v>0.23076923076923078</c:v>
                </c:pt>
                <c:pt idx="5">
                  <c:v>0.41176470588235292</c:v>
                </c:pt>
              </c:numCache>
            </c:numRef>
          </c:val>
          <c:extLst>
            <c:ext xmlns:c16="http://schemas.microsoft.com/office/drawing/2014/chart" uri="{C3380CC4-5D6E-409C-BE32-E72D297353CC}">
              <c16:uniqueId val="{00000001-52EE-420A-84F6-B5B7D567DCE1}"/>
            </c:ext>
          </c:extLst>
        </c:ser>
        <c:ser>
          <c:idx val="2"/>
          <c:order val="2"/>
          <c:tx>
            <c:strRef>
              <c:f>'Graficos '!$H$14</c:f>
              <c:strCache>
                <c:ptCount val="1"/>
                <c:pt idx="0">
                  <c:v>Debil</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'!$A$15:$A$20</c:f>
              <c:strCache>
                <c:ptCount val="6"/>
                <c:pt idx="0">
                  <c:v>Bienestar Institucional Y Desarrollo Humano </c:v>
                </c:pt>
                <c:pt idx="1">
                  <c:v>Dirección Académica</c:v>
                </c:pt>
                <c:pt idx="2">
                  <c:v>Dirección Administrativa y Financiera</c:v>
                </c:pt>
                <c:pt idx="3">
                  <c:v>Dirección Investigación e Innovación</c:v>
                </c:pt>
                <c:pt idx="4">
                  <c:v>Rectoría</c:v>
                </c:pt>
                <c:pt idx="5">
                  <c:v>Secretaría General</c:v>
                </c:pt>
              </c:strCache>
            </c:strRef>
          </c:cat>
          <c:val>
            <c:numRef>
              <c:f>'Graficos '!$H$15:$H$20</c:f>
              <c:numCache>
                <c:formatCode>0%</c:formatCode>
                <c:ptCount val="6"/>
                <c:pt idx="0">
                  <c:v>0.34285714285714286</c:v>
                </c:pt>
                <c:pt idx="1">
                  <c:v>0.1951219512195122</c:v>
                </c:pt>
                <c:pt idx="2">
                  <c:v>8.771929824561403E-2</c:v>
                </c:pt>
                <c:pt idx="3">
                  <c:v>0.2</c:v>
                </c:pt>
                <c:pt idx="4">
                  <c:v>0.18461538461538463</c:v>
                </c:pt>
                <c:pt idx="5">
                  <c:v>0</c:v>
                </c:pt>
              </c:numCache>
            </c:numRef>
          </c:val>
          <c:extLst>
            <c:ext xmlns:c16="http://schemas.microsoft.com/office/drawing/2014/chart" uri="{C3380CC4-5D6E-409C-BE32-E72D297353CC}">
              <c16:uniqueId val="{00000002-52EE-420A-84F6-B5B7D567DCE1}"/>
            </c:ext>
          </c:extLst>
        </c:ser>
        <c:dLbls>
          <c:dLblPos val="outEnd"/>
          <c:showLegendKey val="0"/>
          <c:showVal val="1"/>
          <c:showCatName val="0"/>
          <c:showSerName val="0"/>
          <c:showPercent val="0"/>
          <c:showBubbleSize val="0"/>
        </c:dLbls>
        <c:gapWidth val="182"/>
        <c:axId val="437678472"/>
        <c:axId val="437678800"/>
      </c:barChart>
      <c:catAx>
        <c:axId val="43767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437678800"/>
        <c:crosses val="autoZero"/>
        <c:auto val="1"/>
        <c:lblAlgn val="ctr"/>
        <c:lblOffset val="100"/>
        <c:noMultiLvlLbl val="0"/>
      </c:catAx>
      <c:valAx>
        <c:axId val="4376788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437678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cap="all" baseline="0">
                <a:solidFill>
                  <a:sysClr val="windowText" lastClr="000000"/>
                </a:solidFill>
                <a:latin typeface="+mn-lt"/>
                <a:ea typeface="+mn-ea"/>
                <a:cs typeface="+mn-cs"/>
              </a:defRPr>
            </a:pPr>
            <a:r>
              <a:rPr lang="es-MX"/>
              <a:t>Magnitud de los riesgos</a:t>
            </a:r>
          </a:p>
        </c:rich>
      </c:tx>
      <c:overlay val="0"/>
      <c:spPr>
        <a:noFill/>
        <a:ln>
          <a:noFill/>
        </a:ln>
        <a:effectLst/>
      </c:spPr>
      <c:txPr>
        <a:bodyPr rot="0" spcFirstLastPara="1" vertOverflow="ellipsis" vert="horz" wrap="square" anchor="ctr" anchorCtr="1"/>
        <a:lstStyle/>
        <a:p>
          <a:pPr>
            <a:defRPr sz="132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3CA8-41BD-9350-DC6872E2752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3CA8-41BD-9350-DC6872E27528}"/>
              </c:ext>
            </c:extLst>
          </c:dPt>
          <c:dPt>
            <c:idx val="2"/>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3CA8-41BD-9350-DC6872E27528}"/>
              </c:ext>
            </c:extLst>
          </c:dPt>
          <c:dPt>
            <c:idx val="3"/>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3CA8-41BD-9350-DC6872E27528}"/>
              </c:ext>
            </c:extLst>
          </c:dPt>
          <c:dLbls>
            <c:dLbl>
              <c:idx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3-3CA8-41BD-9350-DC6872E27528}"/>
                </c:ext>
              </c:extLst>
            </c:dLbl>
            <c:dLbl>
              <c:idx val="1"/>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9-3CA8-41BD-9350-DC6872E27528}"/>
                </c:ext>
              </c:extLst>
            </c:dLbl>
            <c:dLbl>
              <c:idx val="2"/>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7-3CA8-41BD-9350-DC6872E27528}"/>
                </c:ext>
              </c:extLst>
            </c:dLbl>
            <c:dLbl>
              <c:idx val="3"/>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8-3CA8-41BD-9350-DC6872E27528}"/>
                </c:ext>
              </c:extLst>
            </c:dLbl>
            <c:spPr>
              <a:noFill/>
              <a:ln>
                <a:noFill/>
              </a:ln>
              <a:effectLst/>
            </c:sp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 '!$B$24:$E$24</c:f>
              <c:strCache>
                <c:ptCount val="4"/>
                <c:pt idx="0">
                  <c:v>Extremo</c:v>
                </c:pt>
                <c:pt idx="1">
                  <c:v>Alto</c:v>
                </c:pt>
                <c:pt idx="2">
                  <c:v>Medio</c:v>
                </c:pt>
                <c:pt idx="3">
                  <c:v>Bajo</c:v>
                </c:pt>
              </c:strCache>
            </c:strRef>
          </c:cat>
          <c:val>
            <c:numRef>
              <c:f>'Graficos '!$B$26:$E$26</c:f>
              <c:numCache>
                <c:formatCode>0%</c:formatCode>
                <c:ptCount val="4"/>
                <c:pt idx="0">
                  <c:v>0.14782608695652175</c:v>
                </c:pt>
                <c:pt idx="1">
                  <c:v>0.40434782608695652</c:v>
                </c:pt>
                <c:pt idx="2">
                  <c:v>0.2608695652173913</c:v>
                </c:pt>
                <c:pt idx="3">
                  <c:v>0.18695652173913044</c:v>
                </c:pt>
              </c:numCache>
            </c:numRef>
          </c:val>
          <c:extLst>
            <c:ext xmlns:c16="http://schemas.microsoft.com/office/drawing/2014/chart" uri="{C3380CC4-5D6E-409C-BE32-E72D297353CC}">
              <c16:uniqueId val="{00000000-3CA8-41BD-9350-DC6872E2752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r>
              <a:rPr lang="es-MX"/>
              <a:t>Comparativo por magnitud del riesgo</a:t>
            </a:r>
          </a:p>
        </c:rich>
      </c:tx>
      <c:overlay val="0"/>
      <c:spPr>
        <a:noFill/>
        <a:ln>
          <a:noFill/>
        </a:ln>
        <a:effectLst/>
      </c:spPr>
      <c:txPr>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endParaRPr lang="es-CO"/>
        </a:p>
      </c:txPr>
    </c:title>
    <c:autoTitleDeleted val="0"/>
    <c:plotArea>
      <c:layout/>
      <c:barChart>
        <c:barDir val="bar"/>
        <c:grouping val="clustered"/>
        <c:varyColors val="0"/>
        <c:ser>
          <c:idx val="0"/>
          <c:order val="0"/>
          <c:tx>
            <c:strRef>
              <c:f>'Graficos '!$B$30</c:f>
              <c:strCache>
                <c:ptCount val="1"/>
                <c:pt idx="0">
                  <c:v>2018</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'!$A$31:$A$34</c:f>
              <c:strCache>
                <c:ptCount val="4"/>
                <c:pt idx="0">
                  <c:v>Extremo</c:v>
                </c:pt>
                <c:pt idx="1">
                  <c:v>Alto</c:v>
                </c:pt>
                <c:pt idx="2">
                  <c:v>Medio</c:v>
                </c:pt>
                <c:pt idx="3">
                  <c:v>Bajo</c:v>
                </c:pt>
              </c:strCache>
            </c:strRef>
          </c:cat>
          <c:val>
            <c:numRef>
              <c:f>'Graficos '!$C$31:$C$34</c:f>
              <c:numCache>
                <c:formatCode>0%</c:formatCode>
                <c:ptCount val="4"/>
                <c:pt idx="0">
                  <c:v>0.29646017699115046</c:v>
                </c:pt>
                <c:pt idx="1">
                  <c:v>0.45132743362831856</c:v>
                </c:pt>
                <c:pt idx="2">
                  <c:v>0.18584070796460178</c:v>
                </c:pt>
                <c:pt idx="3">
                  <c:v>6.637168141592921E-2</c:v>
                </c:pt>
              </c:numCache>
            </c:numRef>
          </c:val>
          <c:extLst>
            <c:ext xmlns:c16="http://schemas.microsoft.com/office/drawing/2014/chart" uri="{C3380CC4-5D6E-409C-BE32-E72D297353CC}">
              <c16:uniqueId val="{00000000-A712-439B-89AD-CB6E9C993C85}"/>
            </c:ext>
          </c:extLst>
        </c:ser>
        <c:ser>
          <c:idx val="1"/>
          <c:order val="1"/>
          <c:tx>
            <c:strRef>
              <c:f>'Graficos '!$D$29:$D$30</c:f>
              <c:strCache>
                <c:ptCount val="2"/>
                <c:pt idx="1">
                  <c:v>2019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'!$A$31:$A$34</c:f>
              <c:strCache>
                <c:ptCount val="4"/>
                <c:pt idx="0">
                  <c:v>Extremo</c:v>
                </c:pt>
                <c:pt idx="1">
                  <c:v>Alto</c:v>
                </c:pt>
                <c:pt idx="2">
                  <c:v>Medio</c:v>
                </c:pt>
                <c:pt idx="3">
                  <c:v>Bajo</c:v>
                </c:pt>
              </c:strCache>
            </c:strRef>
          </c:cat>
          <c:val>
            <c:numRef>
              <c:f>'Graficos '!$E$31:$E$34</c:f>
              <c:numCache>
                <c:formatCode>0%</c:formatCode>
                <c:ptCount val="4"/>
                <c:pt idx="0">
                  <c:v>0.14782608695652175</c:v>
                </c:pt>
                <c:pt idx="1">
                  <c:v>0.40434782608695652</c:v>
                </c:pt>
                <c:pt idx="2">
                  <c:v>0.2608695652173913</c:v>
                </c:pt>
                <c:pt idx="3">
                  <c:v>0.18695652173913044</c:v>
                </c:pt>
              </c:numCache>
            </c:numRef>
          </c:val>
          <c:extLst>
            <c:ext xmlns:c16="http://schemas.microsoft.com/office/drawing/2014/chart" uri="{C3380CC4-5D6E-409C-BE32-E72D297353CC}">
              <c16:uniqueId val="{00000001-A712-439B-89AD-CB6E9C993C85}"/>
            </c:ext>
          </c:extLst>
        </c:ser>
        <c:dLbls>
          <c:dLblPos val="outEnd"/>
          <c:showLegendKey val="0"/>
          <c:showVal val="1"/>
          <c:showCatName val="0"/>
          <c:showSerName val="0"/>
          <c:showPercent val="0"/>
          <c:showBubbleSize val="0"/>
        </c:dLbls>
        <c:gapWidth val="182"/>
        <c:axId val="437480248"/>
        <c:axId val="437477624"/>
      </c:barChart>
      <c:catAx>
        <c:axId val="437480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437477624"/>
        <c:crosses val="autoZero"/>
        <c:auto val="1"/>
        <c:lblAlgn val="ctr"/>
        <c:lblOffset val="100"/>
        <c:noMultiLvlLbl val="0"/>
      </c:catAx>
      <c:valAx>
        <c:axId val="4374776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437480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r>
              <a:rPr lang="es-MX"/>
              <a:t>Magnitud por dirección</a:t>
            </a:r>
          </a:p>
        </c:rich>
      </c:tx>
      <c:overlay val="0"/>
      <c:spPr>
        <a:noFill/>
        <a:ln>
          <a:noFill/>
        </a:ln>
        <a:effectLst/>
      </c:spPr>
      <c:txPr>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endParaRPr lang="es-CO"/>
        </a:p>
      </c:txPr>
    </c:title>
    <c:autoTitleDeleted val="0"/>
    <c:plotArea>
      <c:layout/>
      <c:barChart>
        <c:barDir val="bar"/>
        <c:grouping val="clustered"/>
        <c:varyColors val="0"/>
        <c:ser>
          <c:idx val="0"/>
          <c:order val="0"/>
          <c:tx>
            <c:strRef>
              <c:f>'Graficos '!$B$54</c:f>
              <c:strCache>
                <c:ptCount val="1"/>
                <c:pt idx="0">
                  <c:v>Extremo</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'!$A$55:$A$60</c:f>
              <c:strCache>
                <c:ptCount val="6"/>
                <c:pt idx="0">
                  <c:v>Bienestar Institucional Y Desarrollo Humano </c:v>
                </c:pt>
                <c:pt idx="1">
                  <c:v>Dirección Académica</c:v>
                </c:pt>
                <c:pt idx="2">
                  <c:v>Dirección Administrativa y Financiera</c:v>
                </c:pt>
                <c:pt idx="3">
                  <c:v>Dirección Investigación e Innovación</c:v>
                </c:pt>
                <c:pt idx="4">
                  <c:v>Rectoría</c:v>
                </c:pt>
                <c:pt idx="5">
                  <c:v>Secretaría General</c:v>
                </c:pt>
              </c:strCache>
            </c:strRef>
          </c:cat>
          <c:val>
            <c:numRef>
              <c:f>'Graficos '!$B$55:$B$60</c:f>
              <c:numCache>
                <c:formatCode>General</c:formatCode>
                <c:ptCount val="6"/>
                <c:pt idx="0">
                  <c:v>10</c:v>
                </c:pt>
                <c:pt idx="1">
                  <c:v>8</c:v>
                </c:pt>
                <c:pt idx="2">
                  <c:v>6</c:v>
                </c:pt>
                <c:pt idx="3">
                  <c:v>3</c:v>
                </c:pt>
                <c:pt idx="4">
                  <c:v>7</c:v>
                </c:pt>
              </c:numCache>
            </c:numRef>
          </c:val>
          <c:extLst>
            <c:ext xmlns:c16="http://schemas.microsoft.com/office/drawing/2014/chart" uri="{C3380CC4-5D6E-409C-BE32-E72D297353CC}">
              <c16:uniqueId val="{00000000-4160-4C09-A149-5EF434B1E3ED}"/>
            </c:ext>
          </c:extLst>
        </c:ser>
        <c:ser>
          <c:idx val="1"/>
          <c:order val="1"/>
          <c:tx>
            <c:strRef>
              <c:f>'Graficos '!$C$54</c:f>
              <c:strCache>
                <c:ptCount val="1"/>
                <c:pt idx="0">
                  <c:v>Alto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'!$A$55:$A$60</c:f>
              <c:strCache>
                <c:ptCount val="6"/>
                <c:pt idx="0">
                  <c:v>Bienestar Institucional Y Desarrollo Humano </c:v>
                </c:pt>
                <c:pt idx="1">
                  <c:v>Dirección Académica</c:v>
                </c:pt>
                <c:pt idx="2">
                  <c:v>Dirección Administrativa y Financiera</c:v>
                </c:pt>
                <c:pt idx="3">
                  <c:v>Dirección Investigación e Innovación</c:v>
                </c:pt>
                <c:pt idx="4">
                  <c:v>Rectoría</c:v>
                </c:pt>
                <c:pt idx="5">
                  <c:v>Secretaría General</c:v>
                </c:pt>
              </c:strCache>
            </c:strRef>
          </c:cat>
          <c:val>
            <c:numRef>
              <c:f>'Graficos '!$C$55:$C$60</c:f>
              <c:numCache>
                <c:formatCode>General</c:formatCode>
                <c:ptCount val="6"/>
                <c:pt idx="0">
                  <c:v>12</c:v>
                </c:pt>
                <c:pt idx="1">
                  <c:v>22</c:v>
                </c:pt>
                <c:pt idx="2">
                  <c:v>26</c:v>
                </c:pt>
                <c:pt idx="3">
                  <c:v>1</c:v>
                </c:pt>
                <c:pt idx="4">
                  <c:v>28</c:v>
                </c:pt>
                <c:pt idx="5">
                  <c:v>4</c:v>
                </c:pt>
              </c:numCache>
            </c:numRef>
          </c:val>
          <c:extLst>
            <c:ext xmlns:c16="http://schemas.microsoft.com/office/drawing/2014/chart" uri="{C3380CC4-5D6E-409C-BE32-E72D297353CC}">
              <c16:uniqueId val="{00000001-4160-4C09-A149-5EF434B1E3ED}"/>
            </c:ext>
          </c:extLst>
        </c:ser>
        <c:ser>
          <c:idx val="2"/>
          <c:order val="2"/>
          <c:tx>
            <c:strRef>
              <c:f>'Graficos '!$D$54</c:f>
              <c:strCache>
                <c:ptCount val="1"/>
                <c:pt idx="0">
                  <c:v>Medio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'!$A$55:$A$60</c:f>
              <c:strCache>
                <c:ptCount val="6"/>
                <c:pt idx="0">
                  <c:v>Bienestar Institucional Y Desarrollo Humano </c:v>
                </c:pt>
                <c:pt idx="1">
                  <c:v>Dirección Académica</c:v>
                </c:pt>
                <c:pt idx="2">
                  <c:v>Dirección Administrativa y Financiera</c:v>
                </c:pt>
                <c:pt idx="3">
                  <c:v>Dirección Investigación e Innovación</c:v>
                </c:pt>
                <c:pt idx="4">
                  <c:v>Rectoría</c:v>
                </c:pt>
                <c:pt idx="5">
                  <c:v>Secretaría General</c:v>
                </c:pt>
              </c:strCache>
            </c:strRef>
          </c:cat>
          <c:val>
            <c:numRef>
              <c:f>'Graficos '!$D$55:$D$60</c:f>
              <c:numCache>
                <c:formatCode>General</c:formatCode>
                <c:ptCount val="6"/>
                <c:pt idx="0">
                  <c:v>9</c:v>
                </c:pt>
                <c:pt idx="1">
                  <c:v>6</c:v>
                </c:pt>
                <c:pt idx="2">
                  <c:v>19</c:v>
                </c:pt>
                <c:pt idx="3">
                  <c:v>9</c:v>
                </c:pt>
                <c:pt idx="4">
                  <c:v>15</c:v>
                </c:pt>
                <c:pt idx="5">
                  <c:v>2</c:v>
                </c:pt>
              </c:numCache>
            </c:numRef>
          </c:val>
          <c:extLst>
            <c:ext xmlns:c16="http://schemas.microsoft.com/office/drawing/2014/chart" uri="{C3380CC4-5D6E-409C-BE32-E72D297353CC}">
              <c16:uniqueId val="{00000002-4160-4C09-A149-5EF434B1E3ED}"/>
            </c:ext>
          </c:extLst>
        </c:ser>
        <c:ser>
          <c:idx val="3"/>
          <c:order val="3"/>
          <c:tx>
            <c:strRef>
              <c:f>'Graficos '!$E$54</c:f>
              <c:strCache>
                <c:ptCount val="1"/>
                <c:pt idx="0">
                  <c:v>Bajo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'!$A$55:$A$60</c:f>
              <c:strCache>
                <c:ptCount val="6"/>
                <c:pt idx="0">
                  <c:v>Bienestar Institucional Y Desarrollo Humano </c:v>
                </c:pt>
                <c:pt idx="1">
                  <c:v>Dirección Académica</c:v>
                </c:pt>
                <c:pt idx="2">
                  <c:v>Dirección Administrativa y Financiera</c:v>
                </c:pt>
                <c:pt idx="3">
                  <c:v>Dirección Investigación e Innovación</c:v>
                </c:pt>
                <c:pt idx="4">
                  <c:v>Rectoría</c:v>
                </c:pt>
                <c:pt idx="5">
                  <c:v>Secretaría General</c:v>
                </c:pt>
              </c:strCache>
            </c:strRef>
          </c:cat>
          <c:val>
            <c:numRef>
              <c:f>'Graficos '!$E$55:$E$60</c:f>
              <c:numCache>
                <c:formatCode>General</c:formatCode>
                <c:ptCount val="6"/>
                <c:pt idx="0">
                  <c:v>4</c:v>
                </c:pt>
                <c:pt idx="1">
                  <c:v>5</c:v>
                </c:pt>
                <c:pt idx="2">
                  <c:v>6</c:v>
                </c:pt>
                <c:pt idx="3">
                  <c:v>2</c:v>
                </c:pt>
                <c:pt idx="4">
                  <c:v>15</c:v>
                </c:pt>
                <c:pt idx="5">
                  <c:v>11</c:v>
                </c:pt>
              </c:numCache>
            </c:numRef>
          </c:val>
          <c:extLst>
            <c:ext xmlns:c16="http://schemas.microsoft.com/office/drawing/2014/chart" uri="{C3380CC4-5D6E-409C-BE32-E72D297353CC}">
              <c16:uniqueId val="{00000003-4160-4C09-A149-5EF434B1E3ED}"/>
            </c:ext>
          </c:extLst>
        </c:ser>
        <c:dLbls>
          <c:dLblPos val="outEnd"/>
          <c:showLegendKey val="0"/>
          <c:showVal val="1"/>
          <c:showCatName val="0"/>
          <c:showSerName val="0"/>
          <c:showPercent val="0"/>
          <c:showBubbleSize val="0"/>
        </c:dLbls>
        <c:gapWidth val="182"/>
        <c:axId val="449986552"/>
        <c:axId val="449987864"/>
      </c:barChart>
      <c:catAx>
        <c:axId val="449986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449987864"/>
        <c:crosses val="autoZero"/>
        <c:auto val="1"/>
        <c:lblAlgn val="ctr"/>
        <c:lblOffset val="100"/>
        <c:noMultiLvlLbl val="0"/>
      </c:catAx>
      <c:valAx>
        <c:axId val="449987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449986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r>
              <a:rPr lang="es-MX"/>
              <a:t>Numero de riesgos según el titulo </a:t>
            </a:r>
          </a:p>
        </c:rich>
      </c:tx>
      <c:overlay val="0"/>
      <c:spPr>
        <a:noFill/>
        <a:ln>
          <a:noFill/>
        </a:ln>
        <a:effectLst/>
      </c:spPr>
      <c:txPr>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endParaRPr lang="es-CO"/>
        </a:p>
      </c:txPr>
    </c:title>
    <c:autoTitleDeleted val="0"/>
    <c:plotArea>
      <c:layout/>
      <c:barChart>
        <c:barDir val="bar"/>
        <c:grouping val="clustered"/>
        <c:varyColors val="0"/>
        <c:ser>
          <c:idx val="0"/>
          <c:order val="0"/>
          <c:tx>
            <c:strRef>
              <c:f>'Graficos '!$B$92:$C$92</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'!$A$94:$A$109</c:f>
              <c:strCache>
                <c:ptCount val="16"/>
                <c:pt idx="0">
                  <c:v>Falla o falta de adecuación, consistencia, confiabilidad, confidencialidad y disponibilidad de la información que se genera o se custodia (física o electrónica).</c:v>
                </c:pt>
                <c:pt idx="1">
                  <c:v>Incumplimiento por parte de la comunidad universitaria, contratistas y visitantes de las políticas, reglamentos y directrices institucionales.</c:v>
                </c:pt>
                <c:pt idx="2">
                  <c:v>Dificultades en la alineación organizacional para el logro de los objetivos.</c:v>
                </c:pt>
                <c:pt idx="3">
                  <c:v>Conflicto, desconocimiento o incumplimientos normativos, legales, regulatorios o contractuales.</c:v>
                </c:pt>
                <c:pt idx="4">
                  <c:v>Falta de idoneidad del personal del equipo.</c:v>
                </c:pt>
                <c:pt idx="5">
                  <c:v>Falta de innovación o rezago en los diferentes procesos o estructuras que dificultan el crecimiento y/o cumplimiento de los objetivos de la Universidad</c:v>
                </c:pt>
                <c:pt idx="6">
                  <c:v>Fallas o indisponibilidad de la infraestructura física relacionada con problemas estructurales o técnicos.</c:v>
                </c:pt>
                <c:pt idx="7">
                  <c:v>Pérdida de la continuidad del negocio.</c:v>
                </c:pt>
                <c:pt idx="8">
                  <c:v>Fallas en la gestión de los recursos financieros</c:v>
                </c:pt>
                <c:pt idx="9">
                  <c:v>Fallas en la gestión, planeación o ejecución de proyecto.</c:v>
                </c:pt>
                <c:pt idx="10">
                  <c:v>Actos mal intencionados de terceros (AMIT).</c:v>
                </c:pt>
                <c:pt idx="11">
                  <c:v>Intoxicación, lesión, enfermedad o accidente que afecte la integridad o salud de las personas en la Universidad.</c:v>
                </c:pt>
                <c:pt idx="12">
                  <c:v>Prácticas fraudulentas - corrupción en los procesos internos.</c:v>
                </c:pt>
                <c:pt idx="13">
                  <c:v>Concepto público desfavorable que causa una pérdida de credibilidad sobre la Universidad en sus grupos de interés.</c:v>
                </c:pt>
                <c:pt idx="14">
                  <c:v>Incumplimiento por parte de proveedores</c:v>
                </c:pt>
                <c:pt idx="15">
                  <c:v>Desastres naturales que puedan afectar las instalaciones o la operación de la Universidad.</c:v>
                </c:pt>
              </c:strCache>
            </c:strRef>
          </c:cat>
          <c:val>
            <c:numRef>
              <c:f>'Graficos '!$C$94:$C$109</c:f>
              <c:numCache>
                <c:formatCode>0%</c:formatCode>
                <c:ptCount val="16"/>
                <c:pt idx="0">
                  <c:v>0.13478260869565217</c:v>
                </c:pt>
                <c:pt idx="1">
                  <c:v>0.13478260869565217</c:v>
                </c:pt>
                <c:pt idx="2">
                  <c:v>0.12173913043478261</c:v>
                </c:pt>
                <c:pt idx="3">
                  <c:v>0.11739130434782609</c:v>
                </c:pt>
                <c:pt idx="4">
                  <c:v>7.8260869565217397E-2</c:v>
                </c:pt>
                <c:pt idx="5">
                  <c:v>6.9565217391304349E-2</c:v>
                </c:pt>
                <c:pt idx="6">
                  <c:v>6.0869565217391307E-2</c:v>
                </c:pt>
                <c:pt idx="7">
                  <c:v>4.7826086956521741E-2</c:v>
                </c:pt>
                <c:pt idx="8">
                  <c:v>4.3478260869565216E-2</c:v>
                </c:pt>
                <c:pt idx="9">
                  <c:v>4.3478260869565216E-2</c:v>
                </c:pt>
                <c:pt idx="10">
                  <c:v>3.9130434782608699E-2</c:v>
                </c:pt>
                <c:pt idx="11">
                  <c:v>3.9130434782608699E-2</c:v>
                </c:pt>
                <c:pt idx="12">
                  <c:v>3.0434782608695653E-2</c:v>
                </c:pt>
                <c:pt idx="13">
                  <c:v>2.1739130434782608E-2</c:v>
                </c:pt>
                <c:pt idx="14">
                  <c:v>1.3043478260869565E-2</c:v>
                </c:pt>
                <c:pt idx="15">
                  <c:v>4.3478260869565218E-3</c:v>
                </c:pt>
              </c:numCache>
            </c:numRef>
          </c:val>
          <c:extLst>
            <c:ext xmlns:c16="http://schemas.microsoft.com/office/drawing/2014/chart" uri="{C3380CC4-5D6E-409C-BE32-E72D297353CC}">
              <c16:uniqueId val="{00000000-458B-4511-8276-21551772405D}"/>
            </c:ext>
          </c:extLst>
        </c:ser>
        <c:ser>
          <c:idx val="1"/>
          <c:order val="1"/>
          <c:tx>
            <c:strRef>
              <c:f>'Graficos '!$D$92:$E$92</c:f>
              <c:strCache>
                <c:ptCount val="1"/>
                <c:pt idx="0">
                  <c:v>2018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'!$A$94:$A$109</c:f>
              <c:strCache>
                <c:ptCount val="16"/>
                <c:pt idx="0">
                  <c:v>Falla o falta de adecuación, consistencia, confiabilidad, confidencialidad y disponibilidad de la información que se genera o se custodia (física o electrónica).</c:v>
                </c:pt>
                <c:pt idx="1">
                  <c:v>Incumplimiento por parte de la comunidad universitaria, contratistas y visitantes de las políticas, reglamentos y directrices institucionales.</c:v>
                </c:pt>
                <c:pt idx="2">
                  <c:v>Dificultades en la alineación organizacional para el logro de los objetivos.</c:v>
                </c:pt>
                <c:pt idx="3">
                  <c:v>Conflicto, desconocimiento o incumplimientos normativos, legales, regulatorios o contractuales.</c:v>
                </c:pt>
                <c:pt idx="4">
                  <c:v>Falta de idoneidad del personal del equipo.</c:v>
                </c:pt>
                <c:pt idx="5">
                  <c:v>Falta de innovación o rezago en los diferentes procesos o estructuras que dificultan el crecimiento y/o cumplimiento de los objetivos de la Universidad</c:v>
                </c:pt>
                <c:pt idx="6">
                  <c:v>Fallas o indisponibilidad de la infraestructura física relacionada con problemas estructurales o técnicos.</c:v>
                </c:pt>
                <c:pt idx="7">
                  <c:v>Pérdida de la continuidad del negocio.</c:v>
                </c:pt>
                <c:pt idx="8">
                  <c:v>Fallas en la gestión de los recursos financieros</c:v>
                </c:pt>
                <c:pt idx="9">
                  <c:v>Fallas en la gestión, planeación o ejecución de proyecto.</c:v>
                </c:pt>
                <c:pt idx="10">
                  <c:v>Actos mal intencionados de terceros (AMIT).</c:v>
                </c:pt>
                <c:pt idx="11">
                  <c:v>Intoxicación, lesión, enfermedad o accidente que afecte la integridad o salud de las personas en la Universidad.</c:v>
                </c:pt>
                <c:pt idx="12">
                  <c:v>Prácticas fraudulentas - corrupción en los procesos internos.</c:v>
                </c:pt>
                <c:pt idx="13">
                  <c:v>Concepto público desfavorable que causa una pérdida de credibilidad sobre la Universidad en sus grupos de interés.</c:v>
                </c:pt>
                <c:pt idx="14">
                  <c:v>Incumplimiento por parte de proveedores</c:v>
                </c:pt>
                <c:pt idx="15">
                  <c:v>Desastres naturales que puedan afectar las instalaciones o la operación de la Universidad.</c:v>
                </c:pt>
              </c:strCache>
            </c:strRef>
          </c:cat>
          <c:val>
            <c:numRef>
              <c:f>'Graficos '!$E$94:$E$109</c:f>
              <c:numCache>
                <c:formatCode>0%</c:formatCode>
                <c:ptCount val="16"/>
                <c:pt idx="0">
                  <c:v>0.13716814159292035</c:v>
                </c:pt>
                <c:pt idx="1">
                  <c:v>0.1415929203539823</c:v>
                </c:pt>
                <c:pt idx="2">
                  <c:v>0.12831858407079647</c:v>
                </c:pt>
                <c:pt idx="3">
                  <c:v>0.11061946902654868</c:v>
                </c:pt>
                <c:pt idx="4">
                  <c:v>7.9646017699115043E-2</c:v>
                </c:pt>
                <c:pt idx="5">
                  <c:v>6.1946902654867256E-2</c:v>
                </c:pt>
                <c:pt idx="6">
                  <c:v>6.1946902654867256E-2</c:v>
                </c:pt>
                <c:pt idx="7">
                  <c:v>4.4247787610619468E-2</c:v>
                </c:pt>
                <c:pt idx="8">
                  <c:v>4.4247787610619468E-2</c:v>
                </c:pt>
                <c:pt idx="9">
                  <c:v>4.8672566371681415E-2</c:v>
                </c:pt>
                <c:pt idx="10">
                  <c:v>3.5398230088495575E-2</c:v>
                </c:pt>
                <c:pt idx="11">
                  <c:v>3.9823008849557522E-2</c:v>
                </c:pt>
                <c:pt idx="12">
                  <c:v>3.0973451327433628E-2</c:v>
                </c:pt>
                <c:pt idx="13">
                  <c:v>1.7699115044247787E-2</c:v>
                </c:pt>
                <c:pt idx="14">
                  <c:v>1.3274336283185841E-2</c:v>
                </c:pt>
                <c:pt idx="15">
                  <c:v>4.4247787610619468E-3</c:v>
                </c:pt>
              </c:numCache>
            </c:numRef>
          </c:val>
          <c:extLst>
            <c:ext xmlns:c16="http://schemas.microsoft.com/office/drawing/2014/chart" uri="{C3380CC4-5D6E-409C-BE32-E72D297353CC}">
              <c16:uniqueId val="{00000001-458B-4511-8276-21551772405D}"/>
            </c:ext>
          </c:extLst>
        </c:ser>
        <c:dLbls>
          <c:dLblPos val="outEnd"/>
          <c:showLegendKey val="0"/>
          <c:showVal val="1"/>
          <c:showCatName val="0"/>
          <c:showSerName val="0"/>
          <c:showPercent val="0"/>
          <c:showBubbleSize val="0"/>
        </c:dLbls>
        <c:gapWidth val="182"/>
        <c:axId val="592399912"/>
        <c:axId val="592396960"/>
      </c:barChart>
      <c:catAx>
        <c:axId val="5923999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592396960"/>
        <c:crosses val="autoZero"/>
        <c:auto val="1"/>
        <c:lblAlgn val="ctr"/>
        <c:lblOffset val="100"/>
        <c:noMultiLvlLbl val="0"/>
      </c:catAx>
      <c:valAx>
        <c:axId val="5923969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592399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r>
              <a:rPr lang="es-MX"/>
              <a:t>Riesgos segun su magnitud </a:t>
            </a:r>
          </a:p>
        </c:rich>
      </c:tx>
      <c:overlay val="0"/>
      <c:spPr>
        <a:noFill/>
        <a:ln>
          <a:noFill/>
        </a:ln>
        <a:effectLst/>
      </c:spPr>
      <c:txPr>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endParaRPr lang="es-CO"/>
        </a:p>
      </c:txPr>
    </c:title>
    <c:autoTitleDeleted val="0"/>
    <c:plotArea>
      <c:layout/>
      <c:barChart>
        <c:barDir val="bar"/>
        <c:grouping val="clustered"/>
        <c:varyColors val="0"/>
        <c:ser>
          <c:idx val="0"/>
          <c:order val="0"/>
          <c:tx>
            <c:strRef>
              <c:f>'Graficos '!$B$112</c:f>
              <c:strCache>
                <c:ptCount val="1"/>
                <c:pt idx="0">
                  <c:v>Extremo</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'!$A$113:$A$128</c:f>
              <c:strCache>
                <c:ptCount val="16"/>
                <c:pt idx="0">
                  <c:v>Falla o falta de adecuación, consistencia, confiabilidad, confidencialidad y disponibilidad de la información que se genera o se custodia (física o electrónica).</c:v>
                </c:pt>
                <c:pt idx="1">
                  <c:v>Incumplimiento por parte de la comunidad universitaria, contratistas y visitantes de las políticas, reglamentos y directrices institucionales.</c:v>
                </c:pt>
                <c:pt idx="2">
                  <c:v>Dificultades en la alineación organizacional para el logro de los objetivos.</c:v>
                </c:pt>
                <c:pt idx="3">
                  <c:v>Conflicto, desconocimiento o incumplimientos normativos, legales, regulatorios o contractuales.</c:v>
                </c:pt>
                <c:pt idx="4">
                  <c:v>Falta de idoneidad del personal del equipo.</c:v>
                </c:pt>
                <c:pt idx="5">
                  <c:v>Falta de innovación o rezago en los diferentes procesos o estructuras que dificultan el crecimiento y/o cumplimiento de los objetivos de la Universidad</c:v>
                </c:pt>
                <c:pt idx="6">
                  <c:v>Fallas o indisponibilidad de la infraestructura física relacionada con problemas estructurales o técnicos.</c:v>
                </c:pt>
                <c:pt idx="7">
                  <c:v>Pérdida de la continuidad del negocio.</c:v>
                </c:pt>
                <c:pt idx="8">
                  <c:v>Fallas en la gestión de los recursos financieros</c:v>
                </c:pt>
                <c:pt idx="9">
                  <c:v>Fallas en la gestión, planeación o ejecución de proyecto.</c:v>
                </c:pt>
                <c:pt idx="10">
                  <c:v>Actos mal intencionados de terceros (AMIT).</c:v>
                </c:pt>
                <c:pt idx="11">
                  <c:v>Intoxicación, lesión, enfermedad o accidente que afecte la integridad o salud de las personas en la Universidad.</c:v>
                </c:pt>
                <c:pt idx="12">
                  <c:v>Prácticas fraudulentas - corrupción en los procesos internos.</c:v>
                </c:pt>
                <c:pt idx="13">
                  <c:v>Concepto público desfavorable que causa una pérdida de credibilidad sobre la Universidad en sus grupos de interés.</c:v>
                </c:pt>
                <c:pt idx="14">
                  <c:v>Incumplimiento por parte de proveedores</c:v>
                </c:pt>
                <c:pt idx="15">
                  <c:v>Desastres naturales que puedan afectar las instalaciones o la operación de la Universidad.</c:v>
                </c:pt>
              </c:strCache>
            </c:strRef>
          </c:cat>
          <c:val>
            <c:numRef>
              <c:f>'Graficos '!$B$113:$B$128</c:f>
              <c:numCache>
                <c:formatCode>General</c:formatCode>
                <c:ptCount val="16"/>
                <c:pt idx="0">
                  <c:v>5</c:v>
                </c:pt>
                <c:pt idx="1">
                  <c:v>1</c:v>
                </c:pt>
                <c:pt idx="2">
                  <c:v>6</c:v>
                </c:pt>
                <c:pt idx="3">
                  <c:v>3</c:v>
                </c:pt>
                <c:pt idx="5">
                  <c:v>2</c:v>
                </c:pt>
                <c:pt idx="6">
                  <c:v>2</c:v>
                </c:pt>
                <c:pt idx="7">
                  <c:v>3</c:v>
                </c:pt>
                <c:pt idx="8">
                  <c:v>1</c:v>
                </c:pt>
                <c:pt idx="9">
                  <c:v>2</c:v>
                </c:pt>
                <c:pt idx="10">
                  <c:v>5</c:v>
                </c:pt>
                <c:pt idx="11">
                  <c:v>2</c:v>
                </c:pt>
                <c:pt idx="13">
                  <c:v>1</c:v>
                </c:pt>
                <c:pt idx="15">
                  <c:v>1</c:v>
                </c:pt>
              </c:numCache>
            </c:numRef>
          </c:val>
          <c:extLst>
            <c:ext xmlns:c16="http://schemas.microsoft.com/office/drawing/2014/chart" uri="{C3380CC4-5D6E-409C-BE32-E72D297353CC}">
              <c16:uniqueId val="{00000000-9BFE-4631-A59D-DB6149B309A3}"/>
            </c:ext>
          </c:extLst>
        </c:ser>
        <c:ser>
          <c:idx val="1"/>
          <c:order val="1"/>
          <c:tx>
            <c:strRef>
              <c:f>'Graficos '!$C$112</c:f>
              <c:strCache>
                <c:ptCount val="1"/>
                <c:pt idx="0">
                  <c:v>Alto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'!$A$113:$A$128</c:f>
              <c:strCache>
                <c:ptCount val="16"/>
                <c:pt idx="0">
                  <c:v>Falla o falta de adecuación, consistencia, confiabilidad, confidencialidad y disponibilidad de la información que se genera o se custodia (física o electrónica).</c:v>
                </c:pt>
                <c:pt idx="1">
                  <c:v>Incumplimiento por parte de la comunidad universitaria, contratistas y visitantes de las políticas, reglamentos y directrices institucionales.</c:v>
                </c:pt>
                <c:pt idx="2">
                  <c:v>Dificultades en la alineación organizacional para el logro de los objetivos.</c:v>
                </c:pt>
                <c:pt idx="3">
                  <c:v>Conflicto, desconocimiento o incumplimientos normativos, legales, regulatorios o contractuales.</c:v>
                </c:pt>
                <c:pt idx="4">
                  <c:v>Falta de idoneidad del personal del equipo.</c:v>
                </c:pt>
                <c:pt idx="5">
                  <c:v>Falta de innovación o rezago en los diferentes procesos o estructuras que dificultan el crecimiento y/o cumplimiento de los objetivos de la Universidad</c:v>
                </c:pt>
                <c:pt idx="6">
                  <c:v>Fallas o indisponibilidad de la infraestructura física relacionada con problemas estructurales o técnicos.</c:v>
                </c:pt>
                <c:pt idx="7">
                  <c:v>Pérdida de la continuidad del negocio.</c:v>
                </c:pt>
                <c:pt idx="8">
                  <c:v>Fallas en la gestión de los recursos financieros</c:v>
                </c:pt>
                <c:pt idx="9">
                  <c:v>Fallas en la gestión, planeación o ejecución de proyecto.</c:v>
                </c:pt>
                <c:pt idx="10">
                  <c:v>Actos mal intencionados de terceros (AMIT).</c:v>
                </c:pt>
                <c:pt idx="11">
                  <c:v>Intoxicación, lesión, enfermedad o accidente que afecte la integridad o salud de las personas en la Universidad.</c:v>
                </c:pt>
                <c:pt idx="12">
                  <c:v>Prácticas fraudulentas - corrupción en los procesos internos.</c:v>
                </c:pt>
                <c:pt idx="13">
                  <c:v>Concepto público desfavorable que causa una pérdida de credibilidad sobre la Universidad en sus grupos de interés.</c:v>
                </c:pt>
                <c:pt idx="14">
                  <c:v>Incumplimiento por parte de proveedores</c:v>
                </c:pt>
                <c:pt idx="15">
                  <c:v>Desastres naturales que puedan afectar las instalaciones o la operación de la Universidad.</c:v>
                </c:pt>
              </c:strCache>
            </c:strRef>
          </c:cat>
          <c:val>
            <c:numRef>
              <c:f>'Graficos '!$C$113:$C$128</c:f>
              <c:numCache>
                <c:formatCode>General</c:formatCode>
                <c:ptCount val="16"/>
                <c:pt idx="0">
                  <c:v>16</c:v>
                </c:pt>
                <c:pt idx="1">
                  <c:v>12</c:v>
                </c:pt>
                <c:pt idx="2">
                  <c:v>8</c:v>
                </c:pt>
                <c:pt idx="3">
                  <c:v>13</c:v>
                </c:pt>
                <c:pt idx="4">
                  <c:v>5</c:v>
                </c:pt>
                <c:pt idx="5">
                  <c:v>8</c:v>
                </c:pt>
                <c:pt idx="6">
                  <c:v>7</c:v>
                </c:pt>
                <c:pt idx="7">
                  <c:v>6</c:v>
                </c:pt>
                <c:pt idx="8">
                  <c:v>7</c:v>
                </c:pt>
                <c:pt idx="9">
                  <c:v>5</c:v>
                </c:pt>
                <c:pt idx="10">
                  <c:v>2</c:v>
                </c:pt>
                <c:pt idx="11">
                  <c:v>1</c:v>
                </c:pt>
                <c:pt idx="12">
                  <c:v>3</c:v>
                </c:pt>
              </c:numCache>
            </c:numRef>
          </c:val>
          <c:extLst>
            <c:ext xmlns:c16="http://schemas.microsoft.com/office/drawing/2014/chart" uri="{C3380CC4-5D6E-409C-BE32-E72D297353CC}">
              <c16:uniqueId val="{00000001-9BFE-4631-A59D-DB6149B309A3}"/>
            </c:ext>
          </c:extLst>
        </c:ser>
        <c:ser>
          <c:idx val="2"/>
          <c:order val="2"/>
          <c:tx>
            <c:strRef>
              <c:f>'Graficos '!$D$112</c:f>
              <c:strCache>
                <c:ptCount val="1"/>
                <c:pt idx="0">
                  <c:v>Medio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'!$A$113:$A$128</c:f>
              <c:strCache>
                <c:ptCount val="16"/>
                <c:pt idx="0">
                  <c:v>Falla o falta de adecuación, consistencia, confiabilidad, confidencialidad y disponibilidad de la información que se genera o se custodia (física o electrónica).</c:v>
                </c:pt>
                <c:pt idx="1">
                  <c:v>Incumplimiento por parte de la comunidad universitaria, contratistas y visitantes de las políticas, reglamentos y directrices institucionales.</c:v>
                </c:pt>
                <c:pt idx="2">
                  <c:v>Dificultades en la alineación organizacional para el logro de los objetivos.</c:v>
                </c:pt>
                <c:pt idx="3">
                  <c:v>Conflicto, desconocimiento o incumplimientos normativos, legales, regulatorios o contractuales.</c:v>
                </c:pt>
                <c:pt idx="4">
                  <c:v>Falta de idoneidad del personal del equipo.</c:v>
                </c:pt>
                <c:pt idx="5">
                  <c:v>Falta de innovación o rezago en los diferentes procesos o estructuras que dificultan el crecimiento y/o cumplimiento de los objetivos de la Universidad</c:v>
                </c:pt>
                <c:pt idx="6">
                  <c:v>Fallas o indisponibilidad de la infraestructura física relacionada con problemas estructurales o técnicos.</c:v>
                </c:pt>
                <c:pt idx="7">
                  <c:v>Pérdida de la continuidad del negocio.</c:v>
                </c:pt>
                <c:pt idx="8">
                  <c:v>Fallas en la gestión de los recursos financieros</c:v>
                </c:pt>
                <c:pt idx="9">
                  <c:v>Fallas en la gestión, planeación o ejecución de proyecto.</c:v>
                </c:pt>
                <c:pt idx="10">
                  <c:v>Actos mal intencionados de terceros (AMIT).</c:v>
                </c:pt>
                <c:pt idx="11">
                  <c:v>Intoxicación, lesión, enfermedad o accidente que afecte la integridad o salud de las personas en la Universidad.</c:v>
                </c:pt>
                <c:pt idx="12">
                  <c:v>Prácticas fraudulentas - corrupción en los procesos internos.</c:v>
                </c:pt>
                <c:pt idx="13">
                  <c:v>Concepto público desfavorable que causa una pérdida de credibilidad sobre la Universidad en sus grupos de interés.</c:v>
                </c:pt>
                <c:pt idx="14">
                  <c:v>Incumplimiento por parte de proveedores</c:v>
                </c:pt>
                <c:pt idx="15">
                  <c:v>Desastres naturales que puedan afectar las instalaciones o la operación de la Universidad.</c:v>
                </c:pt>
              </c:strCache>
            </c:strRef>
          </c:cat>
          <c:val>
            <c:numRef>
              <c:f>'Graficos '!$D$113:$D$128</c:f>
              <c:numCache>
                <c:formatCode>General</c:formatCode>
                <c:ptCount val="16"/>
                <c:pt idx="0">
                  <c:v>7</c:v>
                </c:pt>
                <c:pt idx="1">
                  <c:v>11</c:v>
                </c:pt>
                <c:pt idx="2">
                  <c:v>6</c:v>
                </c:pt>
                <c:pt idx="3">
                  <c:v>9</c:v>
                </c:pt>
                <c:pt idx="4">
                  <c:v>9</c:v>
                </c:pt>
                <c:pt idx="5">
                  <c:v>5</c:v>
                </c:pt>
                <c:pt idx="6">
                  <c:v>1</c:v>
                </c:pt>
                <c:pt idx="7">
                  <c:v>1</c:v>
                </c:pt>
                <c:pt idx="8">
                  <c:v>2</c:v>
                </c:pt>
                <c:pt idx="10">
                  <c:v>1</c:v>
                </c:pt>
                <c:pt idx="11">
                  <c:v>5</c:v>
                </c:pt>
                <c:pt idx="12">
                  <c:v>3</c:v>
                </c:pt>
              </c:numCache>
            </c:numRef>
          </c:val>
          <c:extLst>
            <c:ext xmlns:c16="http://schemas.microsoft.com/office/drawing/2014/chart" uri="{C3380CC4-5D6E-409C-BE32-E72D297353CC}">
              <c16:uniqueId val="{00000002-9BFE-4631-A59D-DB6149B309A3}"/>
            </c:ext>
          </c:extLst>
        </c:ser>
        <c:ser>
          <c:idx val="3"/>
          <c:order val="3"/>
          <c:tx>
            <c:strRef>
              <c:f>'Graficos '!$E$112</c:f>
              <c:strCache>
                <c:ptCount val="1"/>
                <c:pt idx="0">
                  <c:v>Bajo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'!$A$113:$A$128</c:f>
              <c:strCache>
                <c:ptCount val="16"/>
                <c:pt idx="0">
                  <c:v>Falla o falta de adecuación, consistencia, confiabilidad, confidencialidad y disponibilidad de la información que se genera o se custodia (física o electrónica).</c:v>
                </c:pt>
                <c:pt idx="1">
                  <c:v>Incumplimiento por parte de la comunidad universitaria, contratistas y visitantes de las políticas, reglamentos y directrices institucionales.</c:v>
                </c:pt>
                <c:pt idx="2">
                  <c:v>Dificultades en la alineación organizacional para el logro de los objetivos.</c:v>
                </c:pt>
                <c:pt idx="3">
                  <c:v>Conflicto, desconocimiento o incumplimientos normativos, legales, regulatorios o contractuales.</c:v>
                </c:pt>
                <c:pt idx="4">
                  <c:v>Falta de idoneidad del personal del equipo.</c:v>
                </c:pt>
                <c:pt idx="5">
                  <c:v>Falta de innovación o rezago en los diferentes procesos o estructuras que dificultan el crecimiento y/o cumplimiento de los objetivos de la Universidad</c:v>
                </c:pt>
                <c:pt idx="6">
                  <c:v>Fallas o indisponibilidad de la infraestructura física relacionada con problemas estructurales o técnicos.</c:v>
                </c:pt>
                <c:pt idx="7">
                  <c:v>Pérdida de la continuidad del negocio.</c:v>
                </c:pt>
                <c:pt idx="8">
                  <c:v>Fallas en la gestión de los recursos financieros</c:v>
                </c:pt>
                <c:pt idx="9">
                  <c:v>Fallas en la gestión, planeación o ejecución de proyecto.</c:v>
                </c:pt>
                <c:pt idx="10">
                  <c:v>Actos mal intencionados de terceros (AMIT).</c:v>
                </c:pt>
                <c:pt idx="11">
                  <c:v>Intoxicación, lesión, enfermedad o accidente que afecte la integridad o salud de las personas en la Universidad.</c:v>
                </c:pt>
                <c:pt idx="12">
                  <c:v>Prácticas fraudulentas - corrupción en los procesos internos.</c:v>
                </c:pt>
                <c:pt idx="13">
                  <c:v>Concepto público desfavorable que causa una pérdida de credibilidad sobre la Universidad en sus grupos de interés.</c:v>
                </c:pt>
                <c:pt idx="14">
                  <c:v>Incumplimiento por parte de proveedores</c:v>
                </c:pt>
                <c:pt idx="15">
                  <c:v>Desastres naturales que puedan afectar las instalaciones o la operación de la Universidad.</c:v>
                </c:pt>
              </c:strCache>
            </c:strRef>
          </c:cat>
          <c:val>
            <c:numRef>
              <c:f>'Graficos '!$E$113:$E$128</c:f>
              <c:numCache>
                <c:formatCode>General</c:formatCode>
                <c:ptCount val="16"/>
                <c:pt idx="0">
                  <c:v>3</c:v>
                </c:pt>
                <c:pt idx="1">
                  <c:v>7</c:v>
                </c:pt>
                <c:pt idx="2">
                  <c:v>8</c:v>
                </c:pt>
                <c:pt idx="3">
                  <c:v>2</c:v>
                </c:pt>
                <c:pt idx="4">
                  <c:v>4</c:v>
                </c:pt>
                <c:pt idx="5">
                  <c:v>1</c:v>
                </c:pt>
                <c:pt idx="6">
                  <c:v>4</c:v>
                </c:pt>
                <c:pt idx="7">
                  <c:v>1</c:v>
                </c:pt>
                <c:pt idx="9">
                  <c:v>3</c:v>
                </c:pt>
                <c:pt idx="10">
                  <c:v>1</c:v>
                </c:pt>
                <c:pt idx="11">
                  <c:v>1</c:v>
                </c:pt>
                <c:pt idx="12">
                  <c:v>1</c:v>
                </c:pt>
                <c:pt idx="13">
                  <c:v>4</c:v>
                </c:pt>
                <c:pt idx="14">
                  <c:v>3</c:v>
                </c:pt>
              </c:numCache>
            </c:numRef>
          </c:val>
          <c:extLst>
            <c:ext xmlns:c16="http://schemas.microsoft.com/office/drawing/2014/chart" uri="{C3380CC4-5D6E-409C-BE32-E72D297353CC}">
              <c16:uniqueId val="{00000003-9BFE-4631-A59D-DB6149B309A3}"/>
            </c:ext>
          </c:extLst>
        </c:ser>
        <c:dLbls>
          <c:dLblPos val="outEnd"/>
          <c:showLegendKey val="0"/>
          <c:showVal val="1"/>
          <c:showCatName val="0"/>
          <c:showSerName val="0"/>
          <c:showPercent val="0"/>
          <c:showBubbleSize val="0"/>
        </c:dLbls>
        <c:gapWidth val="182"/>
        <c:axId val="592737512"/>
        <c:axId val="592733576"/>
      </c:barChart>
      <c:catAx>
        <c:axId val="592737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592733576"/>
        <c:crosses val="autoZero"/>
        <c:auto val="1"/>
        <c:lblAlgn val="ctr"/>
        <c:lblOffset val="100"/>
        <c:noMultiLvlLbl val="0"/>
      </c:catAx>
      <c:valAx>
        <c:axId val="592733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592737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s-MX"/>
              <a:t>Riesgos rectoria </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2-4F70-45F7-9D4C-E7732171B52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4F70-45F7-9D4C-E7732171B52E}"/>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5-4F70-45F7-9D4C-E7732171B52E}"/>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7-4F70-45F7-9D4C-E7732171B52E}"/>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'!$B$146:$E$146</c:f>
              <c:strCache>
                <c:ptCount val="4"/>
                <c:pt idx="0">
                  <c:v>Extremo</c:v>
                </c:pt>
                <c:pt idx="1">
                  <c:v>Alto</c:v>
                </c:pt>
                <c:pt idx="2">
                  <c:v>Medio</c:v>
                </c:pt>
                <c:pt idx="3">
                  <c:v>Bajo</c:v>
                </c:pt>
              </c:strCache>
            </c:strRef>
          </c:cat>
          <c:val>
            <c:numRef>
              <c:f>'Graficos '!$B$147:$E$147</c:f>
              <c:numCache>
                <c:formatCode>General</c:formatCode>
                <c:ptCount val="4"/>
                <c:pt idx="0">
                  <c:v>7</c:v>
                </c:pt>
                <c:pt idx="1">
                  <c:v>28</c:v>
                </c:pt>
                <c:pt idx="2">
                  <c:v>15</c:v>
                </c:pt>
                <c:pt idx="3">
                  <c:v>15</c:v>
                </c:pt>
              </c:numCache>
            </c:numRef>
          </c:val>
          <c:extLst>
            <c:ext xmlns:c16="http://schemas.microsoft.com/office/drawing/2014/chart" uri="{C3380CC4-5D6E-409C-BE32-E72D297353CC}">
              <c16:uniqueId val="{00000000-4F70-45F7-9D4C-E7732171B52E}"/>
            </c:ext>
          </c:extLst>
        </c:ser>
        <c:dLbls>
          <c:showLegendKey val="0"/>
          <c:showVal val="0"/>
          <c:showCatName val="0"/>
          <c:showSerName val="0"/>
          <c:showPercent val="0"/>
          <c:showBubbleSize val="0"/>
        </c:dLbls>
        <c:gapWidth val="219"/>
        <c:overlap val="-27"/>
        <c:axId val="565890000"/>
        <c:axId val="565890328"/>
      </c:barChart>
      <c:catAx>
        <c:axId val="565890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565890328"/>
        <c:crosses val="autoZero"/>
        <c:auto val="1"/>
        <c:lblAlgn val="ctr"/>
        <c:lblOffset val="100"/>
        <c:noMultiLvlLbl val="0"/>
      </c:catAx>
      <c:valAx>
        <c:axId val="565890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565890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cap="all" baseline="0">
                <a:solidFill>
                  <a:sysClr val="windowText" lastClr="000000"/>
                </a:solidFill>
                <a:latin typeface="+mn-lt"/>
                <a:ea typeface="+mn-ea"/>
                <a:cs typeface="+mn-cs"/>
              </a:defRPr>
            </a:pPr>
            <a:r>
              <a:rPr lang="es-MX"/>
              <a:t>Calificación del control</a:t>
            </a:r>
          </a:p>
        </c:rich>
      </c:tx>
      <c:layout>
        <c:manualLayout>
          <c:xMode val="edge"/>
          <c:yMode val="edge"/>
          <c:x val="0.31977221837883851"/>
          <c:y val="5.0285113210859517E-2"/>
        </c:manualLayout>
      </c:layout>
      <c:overlay val="0"/>
      <c:spPr>
        <a:noFill/>
        <a:ln>
          <a:noFill/>
        </a:ln>
        <a:effectLst/>
      </c:spPr>
      <c:txPr>
        <a:bodyPr rot="0" spcFirstLastPara="1" vertOverflow="ellipsis" vert="horz" wrap="square" anchor="ctr" anchorCtr="1"/>
        <a:lstStyle/>
        <a:p>
          <a:pPr>
            <a:defRPr sz="132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17E7-421D-B828-4A0B308E1CFD}"/>
              </c:ext>
            </c:extLst>
          </c:dPt>
          <c:dPt>
            <c:idx val="1"/>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17E7-421D-B828-4A0B308E1CFD}"/>
              </c:ext>
            </c:extLst>
          </c:dPt>
          <c:dPt>
            <c:idx val="2"/>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17E7-421D-B828-4A0B308E1CFD}"/>
              </c:ext>
            </c:extLst>
          </c:dPt>
          <c:dLbls>
            <c:dLbl>
              <c:idx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1-17E7-421D-B828-4A0B308E1CFD}"/>
                </c:ext>
              </c:extLst>
            </c:dLbl>
            <c:dLbl>
              <c:idx val="1"/>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3-17E7-421D-B828-4A0B308E1CFD}"/>
                </c:ext>
              </c:extLst>
            </c:dLbl>
            <c:dLbl>
              <c:idx val="2"/>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5-17E7-421D-B828-4A0B308E1CFD}"/>
                </c:ext>
              </c:extLst>
            </c:dLbl>
            <c:spPr>
              <a:noFill/>
              <a:ln>
                <a:noFill/>
              </a:ln>
              <a:effectLst/>
            </c:sp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 '!$B$14:$D$14</c:f>
              <c:strCache>
                <c:ptCount val="3"/>
                <c:pt idx="0">
                  <c:v>Fuerte</c:v>
                </c:pt>
                <c:pt idx="1">
                  <c:v>Moderado</c:v>
                </c:pt>
                <c:pt idx="2">
                  <c:v>Débil</c:v>
                </c:pt>
              </c:strCache>
            </c:strRef>
          </c:cat>
          <c:val>
            <c:numRef>
              <c:f>'Graficos '!$B$21:$D$21</c:f>
              <c:numCache>
                <c:formatCode>General</c:formatCode>
                <c:ptCount val="3"/>
                <c:pt idx="0">
                  <c:v>102</c:v>
                </c:pt>
                <c:pt idx="1">
                  <c:v>88</c:v>
                </c:pt>
                <c:pt idx="2">
                  <c:v>40</c:v>
                </c:pt>
              </c:numCache>
            </c:numRef>
          </c:val>
          <c:extLst>
            <c:ext xmlns:c16="http://schemas.microsoft.com/office/drawing/2014/chart" uri="{C3380CC4-5D6E-409C-BE32-E72D297353CC}">
              <c16:uniqueId val="{00000006-17E7-421D-B828-4A0B308E1CF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031680638287496E-2"/>
          <c:y val="8.7742988819310974E-2"/>
          <c:w val="0.91154555140342375"/>
          <c:h val="0.79722611445222891"/>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06D6-4CD8-AC49-72E0F91FB4D0}"/>
              </c:ext>
            </c:extLst>
          </c:dPt>
          <c:dPt>
            <c:idx val="1"/>
            <c:invertIfNegative val="0"/>
            <c:bubble3D val="0"/>
            <c:spPr>
              <a:solidFill>
                <a:schemeClr val="accent4"/>
              </a:solidFill>
              <a:ln>
                <a:noFill/>
              </a:ln>
              <a:effectLst/>
            </c:spPr>
            <c:extLst>
              <c:ext xmlns:c16="http://schemas.microsoft.com/office/drawing/2014/chart" uri="{C3380CC4-5D6E-409C-BE32-E72D297353CC}">
                <c16:uniqueId val="{00000002-06D6-4CD8-AC49-72E0F91FB4D0}"/>
              </c:ext>
            </c:extLst>
          </c:dPt>
          <c:dPt>
            <c:idx val="2"/>
            <c:invertIfNegative val="0"/>
            <c:bubble3D val="0"/>
            <c:spPr>
              <a:solidFill>
                <a:schemeClr val="accent6"/>
              </a:solidFill>
              <a:ln>
                <a:noFill/>
              </a:ln>
              <a:effectLst/>
            </c:spPr>
            <c:extLst>
              <c:ext xmlns:c16="http://schemas.microsoft.com/office/drawing/2014/chart" uri="{C3380CC4-5D6E-409C-BE32-E72D297353CC}">
                <c16:uniqueId val="{00000003-06D6-4CD8-AC49-72E0F91FB4D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'!$B$277:$D$277</c:f>
              <c:strCache>
                <c:ptCount val="3"/>
                <c:pt idx="0">
                  <c:v>Alto</c:v>
                </c:pt>
                <c:pt idx="1">
                  <c:v>Medio</c:v>
                </c:pt>
                <c:pt idx="2">
                  <c:v>Bajo</c:v>
                </c:pt>
              </c:strCache>
            </c:strRef>
          </c:cat>
          <c:val>
            <c:numRef>
              <c:f>'Graficos '!$B$278:$D$278</c:f>
              <c:numCache>
                <c:formatCode>General</c:formatCode>
                <c:ptCount val="3"/>
                <c:pt idx="0">
                  <c:v>4</c:v>
                </c:pt>
                <c:pt idx="1">
                  <c:v>2</c:v>
                </c:pt>
                <c:pt idx="2">
                  <c:v>11</c:v>
                </c:pt>
              </c:numCache>
            </c:numRef>
          </c:val>
          <c:extLst>
            <c:ext xmlns:c16="http://schemas.microsoft.com/office/drawing/2014/chart" uri="{C3380CC4-5D6E-409C-BE32-E72D297353CC}">
              <c16:uniqueId val="{00000000-06D6-4CD8-AC49-72E0F91FB4D0}"/>
            </c:ext>
          </c:extLst>
        </c:ser>
        <c:dLbls>
          <c:dLblPos val="outEnd"/>
          <c:showLegendKey val="0"/>
          <c:showVal val="1"/>
          <c:showCatName val="0"/>
          <c:showSerName val="0"/>
          <c:showPercent val="0"/>
          <c:showBubbleSize val="0"/>
        </c:dLbls>
        <c:gapWidth val="219"/>
        <c:overlap val="-27"/>
        <c:axId val="220000512"/>
        <c:axId val="219994608"/>
      </c:barChart>
      <c:catAx>
        <c:axId val="22000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219994608"/>
        <c:crosses val="autoZero"/>
        <c:auto val="1"/>
        <c:lblAlgn val="ctr"/>
        <c:lblOffset val="100"/>
        <c:noMultiLvlLbl val="0"/>
      </c:catAx>
      <c:valAx>
        <c:axId val="219994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220000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3-6386-488E-AA5F-4F9FAAECE713}"/>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5-6386-488E-AA5F-4F9FAAECE713}"/>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7-6386-488E-AA5F-4F9FAAECE713}"/>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8-6386-488E-AA5F-4F9FAAECE713}"/>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'!$A$297:$D$297</c:f>
              <c:strCache>
                <c:ptCount val="4"/>
                <c:pt idx="0">
                  <c:v>Extremo</c:v>
                </c:pt>
                <c:pt idx="1">
                  <c:v>Alto</c:v>
                </c:pt>
                <c:pt idx="2">
                  <c:v>Medio</c:v>
                </c:pt>
                <c:pt idx="3">
                  <c:v>Bajo</c:v>
                </c:pt>
              </c:strCache>
            </c:strRef>
          </c:cat>
          <c:val>
            <c:numRef>
              <c:f>'Graficos '!$A$298:$D$298</c:f>
              <c:numCache>
                <c:formatCode>General</c:formatCode>
                <c:ptCount val="4"/>
                <c:pt idx="0">
                  <c:v>10</c:v>
                </c:pt>
                <c:pt idx="1">
                  <c:v>12</c:v>
                </c:pt>
                <c:pt idx="2">
                  <c:v>9</c:v>
                </c:pt>
                <c:pt idx="3">
                  <c:v>4</c:v>
                </c:pt>
              </c:numCache>
            </c:numRef>
          </c:val>
          <c:extLst>
            <c:ext xmlns:c16="http://schemas.microsoft.com/office/drawing/2014/chart" uri="{C3380CC4-5D6E-409C-BE32-E72D297353CC}">
              <c16:uniqueId val="{00000000-6386-488E-AA5F-4F9FAAECE713}"/>
            </c:ext>
          </c:extLst>
        </c:ser>
        <c:dLbls>
          <c:dLblPos val="outEnd"/>
          <c:showLegendKey val="0"/>
          <c:showVal val="1"/>
          <c:showCatName val="0"/>
          <c:showSerName val="0"/>
          <c:showPercent val="0"/>
          <c:showBubbleSize val="0"/>
        </c:dLbls>
        <c:gapWidth val="219"/>
        <c:overlap val="-27"/>
        <c:axId val="437661088"/>
        <c:axId val="437668304"/>
      </c:barChart>
      <c:catAx>
        <c:axId val="43766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437668304"/>
        <c:crosses val="autoZero"/>
        <c:auto val="1"/>
        <c:lblAlgn val="ctr"/>
        <c:lblOffset val="100"/>
        <c:noMultiLvlLbl val="0"/>
      </c:catAx>
      <c:valAx>
        <c:axId val="437668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437661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2-57D7-4891-A681-62958D21BC88}"/>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4-57D7-4891-A681-62958D21BC88}"/>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6-57D7-4891-A681-62958D21BC88}"/>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8-57D7-4891-A681-62958D21BC8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'!$B$338:$E$338</c:f>
              <c:strCache>
                <c:ptCount val="4"/>
                <c:pt idx="0">
                  <c:v>Extremo</c:v>
                </c:pt>
                <c:pt idx="1">
                  <c:v>Alto</c:v>
                </c:pt>
                <c:pt idx="2">
                  <c:v>Medio</c:v>
                </c:pt>
                <c:pt idx="3">
                  <c:v>Bajo</c:v>
                </c:pt>
              </c:strCache>
            </c:strRef>
          </c:cat>
          <c:val>
            <c:numRef>
              <c:f>'Graficos '!$B$339:$E$339</c:f>
              <c:numCache>
                <c:formatCode>General</c:formatCode>
                <c:ptCount val="4"/>
                <c:pt idx="0">
                  <c:v>3</c:v>
                </c:pt>
                <c:pt idx="1">
                  <c:v>1</c:v>
                </c:pt>
                <c:pt idx="2">
                  <c:v>9</c:v>
                </c:pt>
                <c:pt idx="3">
                  <c:v>2</c:v>
                </c:pt>
              </c:numCache>
            </c:numRef>
          </c:val>
          <c:extLst>
            <c:ext xmlns:c16="http://schemas.microsoft.com/office/drawing/2014/chart" uri="{C3380CC4-5D6E-409C-BE32-E72D297353CC}">
              <c16:uniqueId val="{00000000-57D7-4891-A681-62958D21BC88}"/>
            </c:ext>
          </c:extLst>
        </c:ser>
        <c:dLbls>
          <c:dLblPos val="outEnd"/>
          <c:showLegendKey val="0"/>
          <c:showVal val="1"/>
          <c:showCatName val="0"/>
          <c:showSerName val="0"/>
          <c:showPercent val="0"/>
          <c:showBubbleSize val="0"/>
        </c:dLbls>
        <c:gapWidth val="219"/>
        <c:overlap val="-27"/>
        <c:axId val="565882784"/>
        <c:axId val="565893280"/>
      </c:barChart>
      <c:catAx>
        <c:axId val="565882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crossAx val="565893280"/>
        <c:crosses val="autoZero"/>
        <c:auto val="1"/>
        <c:lblAlgn val="ctr"/>
        <c:lblOffset val="100"/>
        <c:noMultiLvlLbl val="0"/>
      </c:catAx>
      <c:valAx>
        <c:axId val="5658932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crossAx val="565882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s-419" sz="1600" b="1"/>
              <a:t>Comparativo</a:t>
            </a:r>
            <a:r>
              <a:rPr lang="es-419" sz="1600" b="1" baseline="0"/>
              <a:t> de riesgos por dirección</a:t>
            </a:r>
            <a:endParaRPr lang="es-419"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'Grafico '!$A$5</c:f>
              <c:strCache>
                <c:ptCount val="1"/>
                <c:pt idx="0">
                  <c:v>Extremo</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'Grafico '!$B$3:$K$4</c:f>
              <c:multiLvlStrCache>
                <c:ptCount val="10"/>
                <c:lvl>
                  <c:pt idx="0">
                    <c:v>2018</c:v>
                  </c:pt>
                  <c:pt idx="1">
                    <c:v>2019</c:v>
                  </c:pt>
                  <c:pt idx="2">
                    <c:v>2018</c:v>
                  </c:pt>
                  <c:pt idx="3">
                    <c:v>2019</c:v>
                  </c:pt>
                  <c:pt idx="4">
                    <c:v>2018</c:v>
                  </c:pt>
                  <c:pt idx="5">
                    <c:v>2019</c:v>
                  </c:pt>
                  <c:pt idx="6">
                    <c:v>2018</c:v>
                  </c:pt>
                  <c:pt idx="7">
                    <c:v>2019</c:v>
                  </c:pt>
                  <c:pt idx="8">
                    <c:v>2018</c:v>
                  </c:pt>
                  <c:pt idx="9">
                    <c:v>2019</c:v>
                  </c:pt>
                </c:lvl>
                <c:lvl>
                  <c:pt idx="0">
                    <c:v>Rectoria </c:v>
                  </c:pt>
                  <c:pt idx="2">
                    <c:v>Secretaria General</c:v>
                  </c:pt>
                  <c:pt idx="4">
                    <c:v>Dirección Investigación e Innovación</c:v>
                  </c:pt>
                  <c:pt idx="6">
                    <c:v>Dirección Administrativa y Financiera</c:v>
                  </c:pt>
                  <c:pt idx="8">
                    <c:v>Desarrollo Humano Y Bienestar Institucional</c:v>
                  </c:pt>
                </c:lvl>
              </c:multiLvlStrCache>
            </c:multiLvlStrRef>
          </c:cat>
          <c:val>
            <c:numRef>
              <c:f>'Grafico '!$B$5:$K$5</c:f>
              <c:numCache>
                <c:formatCode>General</c:formatCode>
                <c:ptCount val="10"/>
                <c:pt idx="0">
                  <c:v>22</c:v>
                </c:pt>
                <c:pt idx="1">
                  <c:v>7</c:v>
                </c:pt>
                <c:pt idx="2">
                  <c:v>4</c:v>
                </c:pt>
                <c:pt idx="4">
                  <c:v>1</c:v>
                </c:pt>
                <c:pt idx="5">
                  <c:v>3</c:v>
                </c:pt>
                <c:pt idx="6">
                  <c:v>16</c:v>
                </c:pt>
                <c:pt idx="7">
                  <c:v>6</c:v>
                </c:pt>
                <c:pt idx="8">
                  <c:v>16</c:v>
                </c:pt>
                <c:pt idx="9">
                  <c:v>10</c:v>
                </c:pt>
              </c:numCache>
            </c:numRef>
          </c:val>
          <c:extLst>
            <c:ext xmlns:c16="http://schemas.microsoft.com/office/drawing/2014/chart" uri="{C3380CC4-5D6E-409C-BE32-E72D297353CC}">
              <c16:uniqueId val="{00000000-0E22-4878-B715-ADF648E7D2DC}"/>
            </c:ext>
          </c:extLst>
        </c:ser>
        <c:ser>
          <c:idx val="1"/>
          <c:order val="1"/>
          <c:tx>
            <c:strRef>
              <c:f>'Grafico '!$A$6</c:f>
              <c:strCache>
                <c:ptCount val="1"/>
                <c:pt idx="0">
                  <c:v>Alto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'Grafico '!$B$3:$K$4</c:f>
              <c:multiLvlStrCache>
                <c:ptCount val="10"/>
                <c:lvl>
                  <c:pt idx="0">
                    <c:v>2018</c:v>
                  </c:pt>
                  <c:pt idx="1">
                    <c:v>2019</c:v>
                  </c:pt>
                  <c:pt idx="2">
                    <c:v>2018</c:v>
                  </c:pt>
                  <c:pt idx="3">
                    <c:v>2019</c:v>
                  </c:pt>
                  <c:pt idx="4">
                    <c:v>2018</c:v>
                  </c:pt>
                  <c:pt idx="5">
                    <c:v>2019</c:v>
                  </c:pt>
                  <c:pt idx="6">
                    <c:v>2018</c:v>
                  </c:pt>
                  <c:pt idx="7">
                    <c:v>2019</c:v>
                  </c:pt>
                  <c:pt idx="8">
                    <c:v>2018</c:v>
                  </c:pt>
                  <c:pt idx="9">
                    <c:v>2019</c:v>
                  </c:pt>
                </c:lvl>
                <c:lvl>
                  <c:pt idx="0">
                    <c:v>Rectoria </c:v>
                  </c:pt>
                  <c:pt idx="2">
                    <c:v>Secretaria General</c:v>
                  </c:pt>
                  <c:pt idx="4">
                    <c:v>Dirección Investigación e Innovación</c:v>
                  </c:pt>
                  <c:pt idx="6">
                    <c:v>Dirección Administrativa y Financiera</c:v>
                  </c:pt>
                  <c:pt idx="8">
                    <c:v>Desarrollo Humano Y Bienestar Institucional</c:v>
                  </c:pt>
                </c:lvl>
              </c:multiLvlStrCache>
            </c:multiLvlStrRef>
          </c:cat>
          <c:val>
            <c:numRef>
              <c:f>'Grafico '!$B$6:$K$6</c:f>
              <c:numCache>
                <c:formatCode>General</c:formatCode>
                <c:ptCount val="10"/>
                <c:pt idx="0">
                  <c:v>24</c:v>
                </c:pt>
                <c:pt idx="1">
                  <c:v>28</c:v>
                </c:pt>
                <c:pt idx="2">
                  <c:v>11</c:v>
                </c:pt>
                <c:pt idx="3">
                  <c:v>4</c:v>
                </c:pt>
                <c:pt idx="4">
                  <c:v>12</c:v>
                </c:pt>
                <c:pt idx="5">
                  <c:v>1</c:v>
                </c:pt>
                <c:pt idx="6">
                  <c:v>16</c:v>
                </c:pt>
                <c:pt idx="7">
                  <c:v>26</c:v>
                </c:pt>
                <c:pt idx="8">
                  <c:v>15</c:v>
                </c:pt>
                <c:pt idx="9">
                  <c:v>12</c:v>
                </c:pt>
              </c:numCache>
            </c:numRef>
          </c:val>
          <c:extLst>
            <c:ext xmlns:c16="http://schemas.microsoft.com/office/drawing/2014/chart" uri="{C3380CC4-5D6E-409C-BE32-E72D297353CC}">
              <c16:uniqueId val="{00000001-0E22-4878-B715-ADF648E7D2DC}"/>
            </c:ext>
          </c:extLst>
        </c:ser>
        <c:ser>
          <c:idx val="2"/>
          <c:order val="2"/>
          <c:tx>
            <c:strRef>
              <c:f>'Grafico '!$A$7</c:f>
              <c:strCache>
                <c:ptCount val="1"/>
                <c:pt idx="0">
                  <c:v>Medio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'Grafico '!$B$3:$K$4</c:f>
              <c:multiLvlStrCache>
                <c:ptCount val="10"/>
                <c:lvl>
                  <c:pt idx="0">
                    <c:v>2018</c:v>
                  </c:pt>
                  <c:pt idx="1">
                    <c:v>2019</c:v>
                  </c:pt>
                  <c:pt idx="2">
                    <c:v>2018</c:v>
                  </c:pt>
                  <c:pt idx="3">
                    <c:v>2019</c:v>
                  </c:pt>
                  <c:pt idx="4">
                    <c:v>2018</c:v>
                  </c:pt>
                  <c:pt idx="5">
                    <c:v>2019</c:v>
                  </c:pt>
                  <c:pt idx="6">
                    <c:v>2018</c:v>
                  </c:pt>
                  <c:pt idx="7">
                    <c:v>2019</c:v>
                  </c:pt>
                  <c:pt idx="8">
                    <c:v>2018</c:v>
                  </c:pt>
                  <c:pt idx="9">
                    <c:v>2019</c:v>
                  </c:pt>
                </c:lvl>
                <c:lvl>
                  <c:pt idx="0">
                    <c:v>Rectoria </c:v>
                  </c:pt>
                  <c:pt idx="2">
                    <c:v>Secretaria General</c:v>
                  </c:pt>
                  <c:pt idx="4">
                    <c:v>Dirección Investigación e Innovación</c:v>
                  </c:pt>
                  <c:pt idx="6">
                    <c:v>Dirección Administrativa y Financiera</c:v>
                  </c:pt>
                  <c:pt idx="8">
                    <c:v>Desarrollo Humano Y Bienestar Institucional</c:v>
                  </c:pt>
                </c:lvl>
              </c:multiLvlStrCache>
            </c:multiLvlStrRef>
          </c:cat>
          <c:val>
            <c:numRef>
              <c:f>'Grafico '!$B$7:$K$7</c:f>
              <c:numCache>
                <c:formatCode>General</c:formatCode>
                <c:ptCount val="10"/>
                <c:pt idx="0">
                  <c:v>9</c:v>
                </c:pt>
                <c:pt idx="1">
                  <c:v>15</c:v>
                </c:pt>
                <c:pt idx="3">
                  <c:v>2</c:v>
                </c:pt>
                <c:pt idx="4">
                  <c:v>3</c:v>
                </c:pt>
                <c:pt idx="5">
                  <c:v>9</c:v>
                </c:pt>
                <c:pt idx="6">
                  <c:v>15</c:v>
                </c:pt>
                <c:pt idx="7">
                  <c:v>19</c:v>
                </c:pt>
                <c:pt idx="8">
                  <c:v>9</c:v>
                </c:pt>
                <c:pt idx="9">
                  <c:v>9</c:v>
                </c:pt>
              </c:numCache>
            </c:numRef>
          </c:val>
          <c:extLst>
            <c:ext xmlns:c16="http://schemas.microsoft.com/office/drawing/2014/chart" uri="{C3380CC4-5D6E-409C-BE32-E72D297353CC}">
              <c16:uniqueId val="{00000002-0E22-4878-B715-ADF648E7D2DC}"/>
            </c:ext>
          </c:extLst>
        </c:ser>
        <c:ser>
          <c:idx val="3"/>
          <c:order val="3"/>
          <c:tx>
            <c:strRef>
              <c:f>'Grafico '!$A$8</c:f>
              <c:strCache>
                <c:ptCount val="1"/>
                <c:pt idx="0">
                  <c:v>Bajo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'Grafico '!$B$3:$K$4</c:f>
              <c:multiLvlStrCache>
                <c:ptCount val="10"/>
                <c:lvl>
                  <c:pt idx="0">
                    <c:v>2018</c:v>
                  </c:pt>
                  <c:pt idx="1">
                    <c:v>2019</c:v>
                  </c:pt>
                  <c:pt idx="2">
                    <c:v>2018</c:v>
                  </c:pt>
                  <c:pt idx="3">
                    <c:v>2019</c:v>
                  </c:pt>
                  <c:pt idx="4">
                    <c:v>2018</c:v>
                  </c:pt>
                  <c:pt idx="5">
                    <c:v>2019</c:v>
                  </c:pt>
                  <c:pt idx="6">
                    <c:v>2018</c:v>
                  </c:pt>
                  <c:pt idx="7">
                    <c:v>2019</c:v>
                  </c:pt>
                  <c:pt idx="8">
                    <c:v>2018</c:v>
                  </c:pt>
                  <c:pt idx="9">
                    <c:v>2019</c:v>
                  </c:pt>
                </c:lvl>
                <c:lvl>
                  <c:pt idx="0">
                    <c:v>Rectoria </c:v>
                  </c:pt>
                  <c:pt idx="2">
                    <c:v>Secretaria General</c:v>
                  </c:pt>
                  <c:pt idx="4">
                    <c:v>Dirección Investigación e Innovación</c:v>
                  </c:pt>
                  <c:pt idx="6">
                    <c:v>Dirección Administrativa y Financiera</c:v>
                  </c:pt>
                  <c:pt idx="8">
                    <c:v>Desarrollo Humano Y Bienestar Institucional</c:v>
                  </c:pt>
                </c:lvl>
              </c:multiLvlStrCache>
            </c:multiLvlStrRef>
          </c:cat>
          <c:val>
            <c:numRef>
              <c:f>'Grafico '!$B$8:$K$8</c:f>
              <c:numCache>
                <c:formatCode>General</c:formatCode>
                <c:ptCount val="10"/>
                <c:pt idx="0">
                  <c:v>5</c:v>
                </c:pt>
                <c:pt idx="1">
                  <c:v>15</c:v>
                </c:pt>
                <c:pt idx="2">
                  <c:v>2</c:v>
                </c:pt>
                <c:pt idx="3">
                  <c:v>11</c:v>
                </c:pt>
                <c:pt idx="5">
                  <c:v>2</c:v>
                </c:pt>
                <c:pt idx="6">
                  <c:v>3</c:v>
                </c:pt>
                <c:pt idx="7">
                  <c:v>6</c:v>
                </c:pt>
                <c:pt idx="8">
                  <c:v>1</c:v>
                </c:pt>
                <c:pt idx="9">
                  <c:v>4</c:v>
                </c:pt>
              </c:numCache>
            </c:numRef>
          </c:val>
          <c:extLst>
            <c:ext xmlns:c16="http://schemas.microsoft.com/office/drawing/2014/chart" uri="{C3380CC4-5D6E-409C-BE32-E72D297353CC}">
              <c16:uniqueId val="{00000003-0E22-4878-B715-ADF648E7D2DC}"/>
            </c:ext>
          </c:extLst>
        </c:ser>
        <c:dLbls>
          <c:dLblPos val="ctr"/>
          <c:showLegendKey val="0"/>
          <c:showVal val="1"/>
          <c:showCatName val="0"/>
          <c:showSerName val="0"/>
          <c:showPercent val="0"/>
          <c:showBubbleSize val="0"/>
        </c:dLbls>
        <c:gapWidth val="150"/>
        <c:overlap val="100"/>
        <c:axId val="462309312"/>
        <c:axId val="462315216"/>
      </c:barChart>
      <c:catAx>
        <c:axId val="462309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2315216"/>
        <c:crosses val="autoZero"/>
        <c:auto val="1"/>
        <c:lblAlgn val="ctr"/>
        <c:lblOffset val="100"/>
        <c:noMultiLvlLbl val="0"/>
      </c:catAx>
      <c:valAx>
        <c:axId val="462315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2309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1" i="0" u="none" strike="noStrike" kern="1200" spc="0" baseline="0">
                <a:solidFill>
                  <a:sysClr val="windowText" lastClr="000000"/>
                </a:solidFill>
                <a:latin typeface="+mn-lt"/>
                <a:ea typeface="+mn-ea"/>
                <a:cs typeface="+mn-cs"/>
              </a:defRPr>
            </a:pPr>
            <a:r>
              <a:rPr lang="es-MX" b="1"/>
              <a:t>Nivel de los Controles </a:t>
            </a:r>
          </a:p>
        </c:rich>
      </c:tx>
      <c:overlay val="0"/>
      <c:spPr>
        <a:noFill/>
        <a:ln>
          <a:noFill/>
        </a:ln>
        <a:effectLst/>
      </c:spPr>
      <c:txPr>
        <a:bodyPr rot="0" spcFirstLastPara="1" vertOverflow="ellipsis" vert="horz" wrap="square" anchor="ctr" anchorCtr="1"/>
        <a:lstStyle/>
        <a:p>
          <a:pPr>
            <a:defRPr sz="1920" b="1"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5.6996388451672673E-2"/>
          <c:y val="0.18331911541734644"/>
          <c:w val="0.92527954419331881"/>
          <c:h val="0.63528086478697277"/>
        </c:manualLayout>
      </c:layout>
      <c:barChart>
        <c:barDir val="col"/>
        <c:grouping val="clustered"/>
        <c:varyColors val="0"/>
        <c:ser>
          <c:idx val="0"/>
          <c:order val="0"/>
          <c:tx>
            <c:strRef>
              <c:f>' Graficos generales '!$G$20</c:f>
              <c:strCache>
                <c:ptCount val="1"/>
                <c:pt idx="0">
                  <c:v>Participación 2022</c:v>
                </c:pt>
              </c:strCache>
            </c:strRef>
          </c:tx>
          <c:spPr>
            <a:solidFill>
              <a:schemeClr val="accent1"/>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0-06E5-4ABA-9665-05A5306DBFA7}"/>
              </c:ext>
            </c:extLst>
          </c:dPt>
          <c:dPt>
            <c:idx val="1"/>
            <c:invertIfNegative val="0"/>
            <c:bubble3D val="0"/>
            <c:spPr>
              <a:solidFill>
                <a:srgbClr val="FFFF00"/>
              </a:solidFill>
              <a:ln>
                <a:noFill/>
              </a:ln>
              <a:effectLst/>
            </c:spPr>
            <c:extLst>
              <c:ext xmlns:c16="http://schemas.microsoft.com/office/drawing/2014/chart" uri="{C3380CC4-5D6E-409C-BE32-E72D297353CC}">
                <c16:uniqueId val="{00000001-06E5-4ABA-9665-05A5306DBFA7}"/>
              </c:ext>
            </c:extLst>
          </c:dPt>
          <c:dPt>
            <c:idx val="2"/>
            <c:invertIfNegative val="0"/>
            <c:bubble3D val="0"/>
            <c:spPr>
              <a:solidFill>
                <a:srgbClr val="FF0000"/>
              </a:solidFill>
              <a:ln>
                <a:noFill/>
              </a:ln>
              <a:effectLst/>
            </c:spPr>
            <c:extLst>
              <c:ext xmlns:c16="http://schemas.microsoft.com/office/drawing/2014/chart" uri="{C3380CC4-5D6E-409C-BE32-E72D297353CC}">
                <c16:uniqueId val="{00000002-06E5-4ABA-9665-05A5306DBFA7}"/>
              </c:ext>
            </c:extLst>
          </c:dPt>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Graficos generales '!$E$21:$E$23</c:f>
              <c:strCache>
                <c:ptCount val="3"/>
                <c:pt idx="0">
                  <c:v>Fuerte</c:v>
                </c:pt>
                <c:pt idx="1">
                  <c:v>Moderado</c:v>
                </c:pt>
                <c:pt idx="2">
                  <c:v>Débil</c:v>
                </c:pt>
              </c:strCache>
            </c:strRef>
          </c:cat>
          <c:val>
            <c:numRef>
              <c:f>' Graficos generales '!$G$21:$G$23</c:f>
              <c:numCache>
                <c:formatCode>0%</c:formatCode>
                <c:ptCount val="3"/>
                <c:pt idx="0">
                  <c:v>0.43548387096774194</c:v>
                </c:pt>
                <c:pt idx="1">
                  <c:v>0.46774193548387094</c:v>
                </c:pt>
                <c:pt idx="2">
                  <c:v>9.6774193548387094E-2</c:v>
                </c:pt>
              </c:numCache>
            </c:numRef>
          </c:val>
          <c:extLst>
            <c:ext xmlns:c16="http://schemas.microsoft.com/office/drawing/2014/chart" uri="{C3380CC4-5D6E-409C-BE32-E72D297353CC}">
              <c16:uniqueId val="{00000000-CA28-4587-AC96-498D3525C1A1}"/>
            </c:ext>
          </c:extLst>
        </c:ser>
        <c:dLbls>
          <c:dLblPos val="outEnd"/>
          <c:showLegendKey val="0"/>
          <c:showVal val="1"/>
          <c:showCatName val="0"/>
          <c:showSerName val="0"/>
          <c:showPercent val="0"/>
          <c:showBubbleSize val="0"/>
        </c:dLbls>
        <c:gapWidth val="219"/>
        <c:overlap val="-27"/>
        <c:axId val="536702792"/>
        <c:axId val="536704104"/>
      </c:barChart>
      <c:catAx>
        <c:axId val="536702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CO"/>
          </a:p>
        </c:txPr>
        <c:crossAx val="536704104"/>
        <c:crosses val="autoZero"/>
        <c:auto val="1"/>
        <c:lblAlgn val="ctr"/>
        <c:lblOffset val="100"/>
        <c:noMultiLvlLbl val="0"/>
      </c:catAx>
      <c:valAx>
        <c:axId val="536704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CO"/>
          </a:p>
        </c:txPr>
        <c:crossAx val="536702792"/>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MX">
                <a:solidFill>
                  <a:sysClr val="windowText" lastClr="000000"/>
                </a:solidFill>
              </a:rPr>
              <a:t>Magnitud del riesgo con controles </a:t>
            </a:r>
          </a:p>
        </c:rich>
      </c:tx>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72120655544412E-2"/>
          <c:y val="0.18163866846252741"/>
          <c:w val="0.91368446114862001"/>
          <c:h val="0.77785337117030828"/>
        </c:manualLayout>
      </c:layout>
      <c:pie3DChart>
        <c:varyColors val="1"/>
        <c:ser>
          <c:idx val="0"/>
          <c:order val="0"/>
          <c:tx>
            <c:strRef>
              <c:f>' Graficos generales '!$L$20</c:f>
              <c:strCache>
                <c:ptCount val="1"/>
                <c:pt idx="0">
                  <c:v>Participación 2022</c:v>
                </c:pt>
              </c:strCache>
            </c:strRef>
          </c:tx>
          <c:explosion val="6"/>
          <c:dPt>
            <c:idx val="0"/>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0-0488-4A4E-8029-83FB9B054EE7}"/>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488-4A4E-8029-83FB9B054EE7}"/>
              </c:ext>
            </c:extLst>
          </c:dPt>
          <c:dPt>
            <c:idx val="2"/>
            <c:bubble3D val="0"/>
            <c:spPr>
              <a:solidFill>
                <a:srgbClr val="FFFF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0488-4A4E-8029-83FB9B054EE7}"/>
              </c:ext>
            </c:extLst>
          </c:dPt>
          <c:dPt>
            <c:idx val="3"/>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488-4A4E-8029-83FB9B054EE7}"/>
              </c:ext>
            </c:extLst>
          </c:dPt>
          <c:dLbls>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0-0488-4A4E-8029-83FB9B054EE7}"/>
                </c:ext>
              </c:extLst>
            </c:dLbl>
            <c:dLbl>
              <c:idx val="1"/>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1-0488-4A4E-8029-83FB9B054EE7}"/>
                </c:ext>
              </c:extLst>
            </c:dLbl>
            <c:dLbl>
              <c:idx val="2"/>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2-0488-4A4E-8029-83FB9B054EE7}"/>
                </c:ext>
              </c:extLst>
            </c:dLbl>
            <c:dLbl>
              <c:idx val="3"/>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3-0488-4A4E-8029-83FB9B054EE7}"/>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Graficos generales '!$J$21:$J$24</c:f>
              <c:strCache>
                <c:ptCount val="4"/>
                <c:pt idx="0">
                  <c:v>Extremo</c:v>
                </c:pt>
                <c:pt idx="1">
                  <c:v>Alto</c:v>
                </c:pt>
                <c:pt idx="2">
                  <c:v>Medio</c:v>
                </c:pt>
                <c:pt idx="3">
                  <c:v> Bajo </c:v>
                </c:pt>
              </c:strCache>
            </c:strRef>
          </c:cat>
          <c:val>
            <c:numRef>
              <c:f>' Graficos generales '!$L$21:$L$24</c:f>
              <c:numCache>
                <c:formatCode>0%</c:formatCode>
                <c:ptCount val="4"/>
                <c:pt idx="0">
                  <c:v>0.29032258064516131</c:v>
                </c:pt>
                <c:pt idx="1">
                  <c:v>0.4838709677419355</c:v>
                </c:pt>
                <c:pt idx="2">
                  <c:v>0.19354838709677419</c:v>
                </c:pt>
                <c:pt idx="3">
                  <c:v>3.2258064516129031E-2</c:v>
                </c:pt>
              </c:numCache>
            </c:numRef>
          </c:val>
          <c:extLst>
            <c:ext xmlns:c16="http://schemas.microsoft.com/office/drawing/2014/chart" uri="{C3380CC4-5D6E-409C-BE32-E72D297353CC}">
              <c16:uniqueId val="{00000000-D278-47F0-B565-3AD581FDD971}"/>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0" i="0" u="none" strike="noStrike" kern="1200" cap="all" baseline="0">
                <a:solidFill>
                  <a:sysClr val="windowText" lastClr="000000"/>
                </a:solidFill>
                <a:latin typeface="+mn-lt"/>
                <a:ea typeface="+mn-ea"/>
                <a:cs typeface="+mn-cs"/>
              </a:defRPr>
            </a:pPr>
            <a:r>
              <a:rPr lang="es-MX"/>
              <a:t>Número de riesgos 2022</a:t>
            </a:r>
          </a:p>
        </c:rich>
      </c:tx>
      <c:layout>
        <c:manualLayout>
          <c:xMode val="edge"/>
          <c:yMode val="edge"/>
          <c:x val="0.4029496794870468"/>
          <c:y val="2.1175545929999011E-3"/>
        </c:manualLayout>
      </c:layout>
      <c:overlay val="0"/>
      <c:spPr>
        <a:noFill/>
        <a:ln>
          <a:noFill/>
        </a:ln>
        <a:effectLst/>
      </c:spPr>
      <c:txPr>
        <a:bodyPr rot="0" spcFirstLastPara="1" vertOverflow="ellipsis" vert="horz" wrap="square" anchor="ctr" anchorCtr="1"/>
        <a:lstStyle/>
        <a:p>
          <a:pPr>
            <a:defRPr sz="2160" b="0"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894025899052666E-2"/>
          <c:y val="0.2044144579910753"/>
          <c:w val="0.86235755803886005"/>
          <c:h val="0.79119646850339265"/>
        </c:manualLayout>
      </c:layout>
      <c:pie3DChart>
        <c:varyColors val="1"/>
        <c:ser>
          <c:idx val="0"/>
          <c:order val="0"/>
          <c:explosion val="19"/>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6B5B-4057-918C-B1F74D916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B5B-4057-918C-B1F74D916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6B5B-4057-918C-B1F74D916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B5B-4057-918C-B1F74D916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6B5B-4057-918C-B1F74D916868}"/>
              </c:ext>
            </c:extLst>
          </c:dPt>
          <c:dLbls>
            <c:dLbl>
              <c:idx val="0"/>
              <c:layout>
                <c:manualLayout>
                  <c:x val="3.0011810174899484E-2"/>
                  <c:y val="3.496692085678707E-2"/>
                </c:manualLayout>
              </c:layout>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fld id="{4A6B2D33-1A1A-4E1B-8F9D-3C0A7F5903DE}" type="CATEGORYNAME">
                      <a:rPr lang="en-US"/>
                      <a:pPr>
                        <a:defRPr/>
                      </a:pPr>
                      <a:t>[NOMBRE DE CATEGORÍA]</a:t>
                    </a:fld>
                    <a:endParaRPr lang="en-US"/>
                  </a:p>
                  <a:p>
                    <a:pPr>
                      <a:defRPr/>
                    </a:pPr>
                    <a:fld id="{48317F57-8497-4004-A4DB-E0223C5A5B07}" type="VALUE">
                      <a:rPr lang="en-US"/>
                      <a:pPr>
                        <a:defRPr/>
                      </a:pPr>
                      <a:t>[VALOR]</a:t>
                    </a:fld>
                    <a:endParaRPr lang="es-CO"/>
                  </a:p>
                </c:rich>
              </c:tx>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B5B-4057-918C-B1F74D916868}"/>
                </c:ext>
              </c:extLst>
            </c:dLbl>
            <c:dLbl>
              <c:idx val="1"/>
              <c:layout>
                <c:manualLayout>
                  <c:x val="0.1628018464755413"/>
                  <c:y val="-2.6588038961121323E-2"/>
                </c:manualLayout>
              </c:layout>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fld id="{867FC9CD-356A-452F-AFB2-211B2A524F42}" type="CATEGORYNAME">
                      <a:rPr lang="en-US"/>
                      <a:pPr>
                        <a:defRPr/>
                      </a:pPr>
                      <a:t>[NOMBRE DE CATEGORÍA]</a:t>
                    </a:fld>
                    <a:endParaRPr lang="en-US"/>
                  </a:p>
                  <a:p>
                    <a:pPr>
                      <a:defRPr/>
                    </a:pPr>
                    <a:fld id="{9D086A1C-C044-40B5-8DC5-8D5933CCC500}" type="VALUE">
                      <a:rPr lang="en-US"/>
                      <a:pPr>
                        <a:defRPr/>
                      </a:pPr>
                      <a:t>[VALOR]</a:t>
                    </a:fld>
                    <a:endParaRPr lang="es-CO"/>
                  </a:p>
                </c:rich>
              </c:tx>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6B5B-4057-918C-B1F74D916868}"/>
                </c:ext>
              </c:extLst>
            </c:dLbl>
            <c:dLbl>
              <c:idx val="2"/>
              <c:layout>
                <c:manualLayout>
                  <c:x val="-4.1647401671256461E-2"/>
                  <c:y val="-0.10737637384804812"/>
                </c:manualLayout>
              </c:layout>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fld id="{15DE2112-22D0-455C-9AB9-80377D0E7D76}" type="CATEGORYNAME">
                      <a:rPr lang="en-US"/>
                      <a:pPr>
                        <a:defRPr/>
                      </a:pPr>
                      <a:t>[NOMBRE DE CATEGORÍA]</a:t>
                    </a:fld>
                    <a:endParaRPr lang="en-US"/>
                  </a:p>
                  <a:p>
                    <a:pPr>
                      <a:defRPr/>
                    </a:pPr>
                    <a:r>
                      <a:rPr lang="en-US"/>
                      <a:t> </a:t>
                    </a:r>
                    <a:fld id="{87091255-93FD-445A-8042-60410FB269DF}" type="VALUE">
                      <a:rPr lang="en-US"/>
                      <a:pPr>
                        <a:defRPr/>
                      </a:pPr>
                      <a:t>[VALOR]</a:t>
                    </a:fld>
                    <a:endParaRPr lang="en-US"/>
                  </a:p>
                </c:rich>
              </c:tx>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6B5B-4057-918C-B1F74D916868}"/>
                </c:ext>
              </c:extLst>
            </c:dLbl>
            <c:dLbl>
              <c:idx val="3"/>
              <c:layout>
                <c:manualLayout>
                  <c:x val="1.3265033073358981E-2"/>
                  <c:y val="-0.12107265392061911"/>
                </c:manualLayout>
              </c:layout>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fld id="{48685F99-C960-4647-8A32-6D88F193F863}" type="CATEGORYNAME">
                      <a:rPr lang="en-US"/>
                      <a:pPr>
                        <a:defRPr/>
                      </a:pPr>
                      <a:t>[NOMBRE DE CATEGORÍA]</a:t>
                    </a:fld>
                    <a:endParaRPr lang="en-US"/>
                  </a:p>
                  <a:p>
                    <a:pPr>
                      <a:defRPr/>
                    </a:pPr>
                    <a:fld id="{FBF4305E-58E7-4972-A6FE-69D2B2001D7C}" type="VALUE">
                      <a:rPr lang="en-US"/>
                      <a:pPr>
                        <a:defRPr/>
                      </a:pPr>
                      <a:t>[VALOR]</a:t>
                    </a:fld>
                    <a:endParaRPr lang="es-CO"/>
                  </a:p>
                </c:rich>
              </c:tx>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6B5B-4057-918C-B1F74D916868}"/>
                </c:ext>
              </c:extLst>
            </c:dLbl>
            <c:dLbl>
              <c:idx val="4"/>
              <c:layout>
                <c:manualLayout>
                  <c:x val="6.7022336683491349E-2"/>
                  <c:y val="-6.3911435414660284E-3"/>
                </c:manualLayout>
              </c:layout>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fld id="{224E80F9-2BC4-4A69-8748-FEAB5F0400BB}" type="CATEGORYNAME">
                      <a:rPr lang="en-US"/>
                      <a:pPr>
                        <a:defRPr/>
                      </a:pPr>
                      <a:t>[NOMBRE DE CATEGORÍA]</a:t>
                    </a:fld>
                    <a:endParaRPr lang="en-US"/>
                  </a:p>
                  <a:p>
                    <a:pPr>
                      <a:defRPr/>
                    </a:pPr>
                    <a:r>
                      <a:rPr lang="en-US"/>
                      <a:t> </a:t>
                    </a:r>
                    <a:fld id="{F62F69C8-F94E-40CA-92A4-1F032B1EBEC0}" type="VALUE">
                      <a:rPr lang="en-US"/>
                      <a:pPr>
                        <a:defRPr/>
                      </a:pPr>
                      <a:t>[VALOR]</a:t>
                    </a:fld>
                    <a:endParaRPr lang="en-US"/>
                  </a:p>
                </c:rich>
              </c:tx>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6B5B-4057-918C-B1F74D916868}"/>
                </c:ext>
              </c:extLst>
            </c:dLbl>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Graficos generales '!$E$7:$E$11</c:f>
              <c:strCache>
                <c:ptCount val="5"/>
                <c:pt idx="0">
                  <c:v>Rectoría</c:v>
                </c:pt>
                <c:pt idx="1">
                  <c:v>Dirección Administrativa y Financiera</c:v>
                </c:pt>
                <c:pt idx="2">
                  <c:v>Dirección Investigación e Innovación</c:v>
                </c:pt>
                <c:pt idx="3">
                  <c:v>Dirección Académica</c:v>
                </c:pt>
                <c:pt idx="4">
                  <c:v>Secretaría General</c:v>
                </c:pt>
              </c:strCache>
            </c:strRef>
          </c:cat>
          <c:val>
            <c:numRef>
              <c:f>' Graficos generales '!$F$7:$F$11</c:f>
              <c:numCache>
                <c:formatCode>General</c:formatCode>
                <c:ptCount val="5"/>
                <c:pt idx="0">
                  <c:v>15</c:v>
                </c:pt>
                <c:pt idx="1">
                  <c:v>22</c:v>
                </c:pt>
                <c:pt idx="2">
                  <c:v>8</c:v>
                </c:pt>
                <c:pt idx="3">
                  <c:v>14</c:v>
                </c:pt>
                <c:pt idx="4">
                  <c:v>3</c:v>
                </c:pt>
              </c:numCache>
            </c:numRef>
          </c:val>
          <c:extLst>
            <c:ext xmlns:c16="http://schemas.microsoft.com/office/drawing/2014/chart" uri="{C3380CC4-5D6E-409C-BE32-E72D297353CC}">
              <c16:uniqueId val="{00000000-6B5B-4057-918C-B1F74D916868}"/>
            </c:ext>
          </c:extLst>
        </c:ser>
        <c:dLbls>
          <c:dLblPos val="bestFit"/>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b="0">
          <a:solidFill>
            <a:sysClr val="windowText" lastClr="000000"/>
          </a:solidFill>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1" i="0" u="none" strike="noStrike" kern="1200" baseline="0">
                <a:solidFill>
                  <a:schemeClr val="tx1">
                    <a:lumMod val="65000"/>
                    <a:lumOff val="35000"/>
                  </a:schemeClr>
                </a:solidFill>
                <a:latin typeface="+mn-lt"/>
                <a:ea typeface="+mn-ea"/>
                <a:cs typeface="+mn-cs"/>
              </a:defRPr>
            </a:pPr>
            <a:r>
              <a:rPr lang="es-MX"/>
              <a:t>Riesgos según su título</a:t>
            </a:r>
          </a:p>
        </c:rich>
      </c:tx>
      <c:overlay val="0"/>
      <c:spPr>
        <a:noFill/>
        <a:ln>
          <a:noFill/>
        </a:ln>
        <a:effectLst/>
      </c:spPr>
      <c:txPr>
        <a:bodyPr rot="0" spcFirstLastPara="1" vertOverflow="ellipsis" vert="horz" wrap="square" anchor="ctr" anchorCtr="1"/>
        <a:lstStyle/>
        <a:p>
          <a:pPr>
            <a:defRPr sz="192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Graficos generales '!$E$124:$E$139</c:f>
              <c:strCache>
                <c:ptCount val="16"/>
                <c:pt idx="0">
                  <c:v>Conflicto, desconocimiento o incumplimientos normativos, legales, regulatorios o contractuales.</c:v>
                </c:pt>
                <c:pt idx="1">
                  <c:v>Incumplimiento por parte de la comunidad universitaria, contratistas y visitantes de las políticas, reglamentos y directrices institucionales.</c:v>
                </c:pt>
                <c:pt idx="2">
                  <c:v>Falla o falta de adecuación, consistencia, confiabilidad, confidencialidad y disponibilidad de la información que se genera o se custodia (física o electrónica).</c:v>
                </c:pt>
                <c:pt idx="3">
                  <c:v>Dificultades en la alineación organizacional para el logro de los objetivos.</c:v>
                </c:pt>
                <c:pt idx="4">
                  <c:v>Falta o falla de la capacidad de gestión del talento humano.</c:v>
                </c:pt>
                <c:pt idx="5">
                  <c:v>Falta de innovación o rezago en los diferentes procesos o estructuras que dificultan el crecimiento y/o cumplimiento de los objetivos de la Universidad</c:v>
                </c:pt>
                <c:pt idx="6">
                  <c:v>Intoxicación, lesión, enfermedad o accidente que afecte la integridad o salud de las personas en la Universidad.</c:v>
                </c:pt>
                <c:pt idx="7">
                  <c:v>Prácticas fraudulentas - corrupción en los diferentes procesos misionales de la universidad</c:v>
                </c:pt>
                <c:pt idx="8">
                  <c:v>Pérdida de la continuidad del negocio.</c:v>
                </c:pt>
                <c:pt idx="9">
                  <c:v>Actos mal intencionados de terceros (AMIT).</c:v>
                </c:pt>
                <c:pt idx="10">
                  <c:v>Fallas en la gestión, planeación o ejecución de proyectos.</c:v>
                </c:pt>
                <c:pt idx="11">
                  <c:v>Fallas o indisponibilidad de la infraestructura física relacionada con problemas estructurales o técnicos.</c:v>
                </c:pt>
                <c:pt idx="12">
                  <c:v>Fallas en la gestión de los recursos financieros</c:v>
                </c:pt>
                <c:pt idx="13">
                  <c:v>Concepto público desfavorable que causa una pérdida de credibilidad sobre la Universidad en sus grupos de interés.</c:v>
                </c:pt>
                <c:pt idx="14">
                  <c:v>Incumplimiento por parte de proveedores</c:v>
                </c:pt>
                <c:pt idx="15">
                  <c:v>Desastres naturales que puedan afectar las instalaciones o la operación de la Universidad.</c:v>
                </c:pt>
              </c:strCache>
            </c:strRef>
          </c:cat>
          <c:val>
            <c:numRef>
              <c:f>' Graficos generales '!$F$124:$F$139</c:f>
              <c:numCache>
                <c:formatCode>General</c:formatCode>
                <c:ptCount val="16"/>
                <c:pt idx="0">
                  <c:v>11</c:v>
                </c:pt>
                <c:pt idx="1">
                  <c:v>2</c:v>
                </c:pt>
                <c:pt idx="2">
                  <c:v>4</c:v>
                </c:pt>
                <c:pt idx="3">
                  <c:v>13</c:v>
                </c:pt>
                <c:pt idx="4">
                  <c:v>5</c:v>
                </c:pt>
                <c:pt idx="5">
                  <c:v>4</c:v>
                </c:pt>
                <c:pt idx="6">
                  <c:v>0</c:v>
                </c:pt>
                <c:pt idx="7">
                  <c:v>3</c:v>
                </c:pt>
                <c:pt idx="8">
                  <c:v>8</c:v>
                </c:pt>
                <c:pt idx="9">
                  <c:v>1</c:v>
                </c:pt>
                <c:pt idx="10">
                  <c:v>4</c:v>
                </c:pt>
                <c:pt idx="11">
                  <c:v>2</c:v>
                </c:pt>
                <c:pt idx="12">
                  <c:v>3</c:v>
                </c:pt>
                <c:pt idx="13">
                  <c:v>1</c:v>
                </c:pt>
                <c:pt idx="14">
                  <c:v>1</c:v>
                </c:pt>
                <c:pt idx="15">
                  <c:v>0</c:v>
                </c:pt>
              </c:numCache>
            </c:numRef>
          </c:val>
          <c:extLst>
            <c:ext xmlns:c16="http://schemas.microsoft.com/office/drawing/2014/chart" uri="{C3380CC4-5D6E-409C-BE32-E72D297353CC}">
              <c16:uniqueId val="{00000000-5EBD-4A8D-9800-24820E0E7BA4}"/>
            </c:ext>
          </c:extLst>
        </c:ser>
        <c:dLbls>
          <c:dLblPos val="outEnd"/>
          <c:showLegendKey val="0"/>
          <c:showVal val="1"/>
          <c:showCatName val="0"/>
          <c:showSerName val="0"/>
          <c:showPercent val="0"/>
          <c:showBubbleSize val="0"/>
        </c:dLbls>
        <c:gapWidth val="115"/>
        <c:overlap val="-20"/>
        <c:axId val="532643096"/>
        <c:axId val="532655888"/>
      </c:barChart>
      <c:catAx>
        <c:axId val="532643096"/>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CO"/>
          </a:p>
        </c:txPr>
        <c:crossAx val="532655888"/>
        <c:crosses val="autoZero"/>
        <c:auto val="1"/>
        <c:lblAlgn val="ctr"/>
        <c:lblOffset val="100"/>
        <c:noMultiLvlLbl val="0"/>
      </c:catAx>
      <c:valAx>
        <c:axId val="5326558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CO"/>
          </a:p>
        </c:txPr>
        <c:crossAx val="532643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mn-lt"/>
                <a:ea typeface="+mn-ea"/>
                <a:cs typeface="+mn-cs"/>
              </a:defRPr>
            </a:pPr>
            <a:r>
              <a:rPr lang="es-CO"/>
              <a:t>Número de riesgos por dirección según su calificación de controles</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mn-lt"/>
              <a:ea typeface="+mn-ea"/>
              <a:cs typeface="+mn-cs"/>
            </a:defRPr>
          </a:pPr>
          <a:endParaRPr lang="es-CO"/>
        </a:p>
      </c:txPr>
    </c:title>
    <c:autoTitleDeleted val="0"/>
    <c:plotArea>
      <c:layout/>
      <c:barChart>
        <c:barDir val="bar"/>
        <c:grouping val="stacked"/>
        <c:varyColors val="0"/>
        <c:ser>
          <c:idx val="0"/>
          <c:order val="0"/>
          <c:tx>
            <c:strRef>
              <c:f>' Graficos generales '!$E$49</c:f>
              <c:strCache>
                <c:ptCount val="1"/>
                <c:pt idx="0">
                  <c:v>Fuerte</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Graficos generales '!$F$47:$J$48</c15:sqref>
                  </c15:fullRef>
                  <c15:levelRef>
                    <c15:sqref>' Graficos generales '!$F$48:$J$48</c15:sqref>
                  </c15:levelRef>
                </c:ext>
              </c:extLst>
              <c:f>' Graficos generales '!$F$48:$J$48</c:f>
              <c:strCache>
                <c:ptCount val="5"/>
                <c:pt idx="0">
                  <c:v>Rectoría</c:v>
                </c:pt>
                <c:pt idx="1">
                  <c:v>Dirección Administrativa y Financiera</c:v>
                </c:pt>
                <c:pt idx="2">
                  <c:v>Dirección Investigación e Innovación</c:v>
                </c:pt>
                <c:pt idx="3">
                  <c:v>Dirección Académica</c:v>
                </c:pt>
                <c:pt idx="4">
                  <c:v>Secretaría General</c:v>
                </c:pt>
              </c:strCache>
            </c:strRef>
          </c:cat>
          <c:val>
            <c:numRef>
              <c:f>' Graficos generales '!$F$49:$J$49</c:f>
              <c:numCache>
                <c:formatCode>General</c:formatCode>
                <c:ptCount val="5"/>
                <c:pt idx="0">
                  <c:v>2</c:v>
                </c:pt>
                <c:pt idx="1">
                  <c:v>12</c:v>
                </c:pt>
                <c:pt idx="2">
                  <c:v>5</c:v>
                </c:pt>
                <c:pt idx="3">
                  <c:v>7</c:v>
                </c:pt>
                <c:pt idx="4">
                  <c:v>1</c:v>
                </c:pt>
              </c:numCache>
            </c:numRef>
          </c:val>
          <c:extLst>
            <c:ext xmlns:c16="http://schemas.microsoft.com/office/drawing/2014/chart" uri="{C3380CC4-5D6E-409C-BE32-E72D297353CC}">
              <c16:uniqueId val="{00000000-A6C1-4402-B03C-67E201080C51}"/>
            </c:ext>
          </c:extLst>
        </c:ser>
        <c:ser>
          <c:idx val="1"/>
          <c:order val="1"/>
          <c:tx>
            <c:strRef>
              <c:f>' Graficos generales '!$E$50</c:f>
              <c:strCache>
                <c:ptCount val="1"/>
                <c:pt idx="0">
                  <c:v>Moderado</c:v>
                </c:pt>
              </c:strCache>
            </c:strRef>
          </c:tx>
          <c:spPr>
            <a:solidFill>
              <a:srgbClr val="FFFF00"/>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Graficos generales '!$F$47:$J$48</c15:sqref>
                  </c15:fullRef>
                  <c15:levelRef>
                    <c15:sqref>' Graficos generales '!$F$48:$J$48</c15:sqref>
                  </c15:levelRef>
                </c:ext>
              </c:extLst>
              <c:f>' Graficos generales '!$F$48:$J$48</c:f>
              <c:strCache>
                <c:ptCount val="5"/>
                <c:pt idx="0">
                  <c:v>Rectoría</c:v>
                </c:pt>
                <c:pt idx="1">
                  <c:v>Dirección Administrativa y Financiera</c:v>
                </c:pt>
                <c:pt idx="2">
                  <c:v>Dirección Investigación e Innovación</c:v>
                </c:pt>
                <c:pt idx="3">
                  <c:v>Dirección Académica</c:v>
                </c:pt>
                <c:pt idx="4">
                  <c:v>Secretaría General</c:v>
                </c:pt>
              </c:strCache>
            </c:strRef>
          </c:cat>
          <c:val>
            <c:numRef>
              <c:f>' Graficos generales '!$F$50:$J$50</c:f>
              <c:numCache>
                <c:formatCode>General</c:formatCode>
                <c:ptCount val="5"/>
                <c:pt idx="0">
                  <c:v>11</c:v>
                </c:pt>
                <c:pt idx="1">
                  <c:v>10</c:v>
                </c:pt>
                <c:pt idx="2">
                  <c:v>3</c:v>
                </c:pt>
                <c:pt idx="3">
                  <c:v>4</c:v>
                </c:pt>
                <c:pt idx="4">
                  <c:v>1</c:v>
                </c:pt>
              </c:numCache>
            </c:numRef>
          </c:val>
          <c:extLst>
            <c:ext xmlns:c16="http://schemas.microsoft.com/office/drawing/2014/chart" uri="{C3380CC4-5D6E-409C-BE32-E72D297353CC}">
              <c16:uniqueId val="{00000001-A6C1-4402-B03C-67E201080C51}"/>
            </c:ext>
          </c:extLst>
        </c:ser>
        <c:ser>
          <c:idx val="2"/>
          <c:order val="2"/>
          <c:tx>
            <c:strRef>
              <c:f>' Graficos generales '!$E$51</c:f>
              <c:strCache>
                <c:ptCount val="1"/>
                <c:pt idx="0">
                  <c:v>Débil</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Graficos generales '!$F$47:$J$48</c15:sqref>
                  </c15:fullRef>
                  <c15:levelRef>
                    <c15:sqref>' Graficos generales '!$F$48:$J$48</c15:sqref>
                  </c15:levelRef>
                </c:ext>
              </c:extLst>
              <c:f>' Graficos generales '!$F$48:$J$48</c:f>
              <c:strCache>
                <c:ptCount val="5"/>
                <c:pt idx="0">
                  <c:v>Rectoría</c:v>
                </c:pt>
                <c:pt idx="1">
                  <c:v>Dirección Administrativa y Financiera</c:v>
                </c:pt>
                <c:pt idx="2">
                  <c:v>Dirección Investigación e Innovación</c:v>
                </c:pt>
                <c:pt idx="3">
                  <c:v>Dirección Académica</c:v>
                </c:pt>
                <c:pt idx="4">
                  <c:v>Secretaría General</c:v>
                </c:pt>
              </c:strCache>
            </c:strRef>
          </c:cat>
          <c:val>
            <c:numRef>
              <c:f>' Graficos generales '!$F$51:$J$51</c:f>
              <c:numCache>
                <c:formatCode>General</c:formatCode>
                <c:ptCount val="5"/>
                <c:pt idx="0">
                  <c:v>2</c:v>
                </c:pt>
                <c:pt idx="1">
                  <c:v>0</c:v>
                </c:pt>
                <c:pt idx="2">
                  <c:v>0</c:v>
                </c:pt>
                <c:pt idx="3">
                  <c:v>3</c:v>
                </c:pt>
                <c:pt idx="4">
                  <c:v>1</c:v>
                </c:pt>
              </c:numCache>
            </c:numRef>
          </c:val>
          <c:extLst>
            <c:ext xmlns:c16="http://schemas.microsoft.com/office/drawing/2014/chart" uri="{C3380CC4-5D6E-409C-BE32-E72D297353CC}">
              <c16:uniqueId val="{00000002-A6C1-4402-B03C-67E201080C51}"/>
            </c:ext>
          </c:extLst>
        </c:ser>
        <c:dLbls>
          <c:dLblPos val="ctr"/>
          <c:showLegendKey val="0"/>
          <c:showVal val="1"/>
          <c:showCatName val="0"/>
          <c:showSerName val="0"/>
          <c:showPercent val="0"/>
          <c:showBubbleSize val="0"/>
        </c:dLbls>
        <c:gapWidth val="150"/>
        <c:overlap val="100"/>
        <c:axId val="711392248"/>
        <c:axId val="711388640"/>
      </c:barChart>
      <c:catAx>
        <c:axId val="711392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crossAx val="711388640"/>
        <c:crosses val="autoZero"/>
        <c:auto val="1"/>
        <c:lblAlgn val="ctr"/>
        <c:lblOffset val="100"/>
        <c:noMultiLvlLbl val="0"/>
      </c:catAx>
      <c:valAx>
        <c:axId val="7113886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crossAx val="711392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CO"/>
              <a:t>Participación de riesgos según su dirección </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stacked"/>
        <c:varyColors val="0"/>
        <c:ser>
          <c:idx val="0"/>
          <c:order val="0"/>
          <c:tx>
            <c:strRef>
              <c:f>' Graficos generales '!$E$49</c:f>
              <c:strCache>
                <c:ptCount val="1"/>
                <c:pt idx="0">
                  <c:v>Fuerte</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Graficos generales '!$L$48:$P$48</c:f>
              <c:strCache>
                <c:ptCount val="5"/>
                <c:pt idx="0">
                  <c:v>Rectoría</c:v>
                </c:pt>
                <c:pt idx="1">
                  <c:v>Dirección Administrativa y Financiera</c:v>
                </c:pt>
                <c:pt idx="2">
                  <c:v>Dirección Investigación e Innovación</c:v>
                </c:pt>
                <c:pt idx="3">
                  <c:v>Dirección Académica</c:v>
                </c:pt>
                <c:pt idx="4">
                  <c:v>Secretaría General</c:v>
                </c:pt>
              </c:strCache>
            </c:strRef>
          </c:cat>
          <c:val>
            <c:numRef>
              <c:f>' Graficos generales '!$L$49:$P$49</c:f>
              <c:numCache>
                <c:formatCode>0%</c:formatCode>
                <c:ptCount val="5"/>
                <c:pt idx="0">
                  <c:v>3.2258064516129031E-2</c:v>
                </c:pt>
                <c:pt idx="1">
                  <c:v>0.19354838709677419</c:v>
                </c:pt>
                <c:pt idx="2">
                  <c:v>8.0645161290322578E-2</c:v>
                </c:pt>
                <c:pt idx="3">
                  <c:v>0.11290322580645161</c:v>
                </c:pt>
                <c:pt idx="4">
                  <c:v>1.6129032258064516E-2</c:v>
                </c:pt>
              </c:numCache>
            </c:numRef>
          </c:val>
          <c:extLst>
            <c:ext xmlns:c16="http://schemas.microsoft.com/office/drawing/2014/chart" uri="{C3380CC4-5D6E-409C-BE32-E72D297353CC}">
              <c16:uniqueId val="{00000000-56EE-49B2-878D-A73C9CF533BA}"/>
            </c:ext>
          </c:extLst>
        </c:ser>
        <c:ser>
          <c:idx val="1"/>
          <c:order val="1"/>
          <c:tx>
            <c:strRef>
              <c:f>' Graficos generales '!$E$50</c:f>
              <c:strCache>
                <c:ptCount val="1"/>
                <c:pt idx="0">
                  <c:v>Moderado</c:v>
                </c:pt>
              </c:strCache>
            </c:strRef>
          </c:tx>
          <c:spPr>
            <a:solidFill>
              <a:srgbClr val="FFFF00"/>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Graficos generales '!$L$48:$P$48</c:f>
              <c:strCache>
                <c:ptCount val="5"/>
                <c:pt idx="0">
                  <c:v>Rectoría</c:v>
                </c:pt>
                <c:pt idx="1">
                  <c:v>Dirección Administrativa y Financiera</c:v>
                </c:pt>
                <c:pt idx="2">
                  <c:v>Dirección Investigación e Innovación</c:v>
                </c:pt>
                <c:pt idx="3">
                  <c:v>Dirección Académica</c:v>
                </c:pt>
                <c:pt idx="4">
                  <c:v>Secretaría General</c:v>
                </c:pt>
              </c:strCache>
            </c:strRef>
          </c:cat>
          <c:val>
            <c:numRef>
              <c:f>' Graficos generales '!$L$50:$P$50</c:f>
              <c:numCache>
                <c:formatCode>0%</c:formatCode>
                <c:ptCount val="5"/>
                <c:pt idx="0">
                  <c:v>0.17741935483870969</c:v>
                </c:pt>
                <c:pt idx="1">
                  <c:v>0.16129032258064516</c:v>
                </c:pt>
                <c:pt idx="2">
                  <c:v>4.8387096774193547E-2</c:v>
                </c:pt>
                <c:pt idx="3">
                  <c:v>6.4516129032258063E-2</c:v>
                </c:pt>
                <c:pt idx="4">
                  <c:v>1.6129032258064516E-2</c:v>
                </c:pt>
              </c:numCache>
            </c:numRef>
          </c:val>
          <c:extLst>
            <c:ext xmlns:c16="http://schemas.microsoft.com/office/drawing/2014/chart" uri="{C3380CC4-5D6E-409C-BE32-E72D297353CC}">
              <c16:uniqueId val="{00000001-56EE-49B2-878D-A73C9CF533BA}"/>
            </c:ext>
          </c:extLst>
        </c:ser>
        <c:ser>
          <c:idx val="2"/>
          <c:order val="2"/>
          <c:tx>
            <c:strRef>
              <c:f>' Graficos generales '!$E$51</c:f>
              <c:strCache>
                <c:ptCount val="1"/>
                <c:pt idx="0">
                  <c:v>Débil</c:v>
                </c:pt>
              </c:strCache>
            </c:strRef>
          </c:tx>
          <c:spPr>
            <a:solidFill>
              <a:srgbClr val="FF0000"/>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3-56EE-49B2-878D-A73C9CF533BA}"/>
                </c:ext>
              </c:extLst>
            </c:dLbl>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Graficos generales '!$L$48:$P$48</c:f>
              <c:strCache>
                <c:ptCount val="5"/>
                <c:pt idx="0">
                  <c:v>Rectoría</c:v>
                </c:pt>
                <c:pt idx="1">
                  <c:v>Dirección Administrativa y Financiera</c:v>
                </c:pt>
                <c:pt idx="2">
                  <c:v>Dirección Investigación e Innovación</c:v>
                </c:pt>
                <c:pt idx="3">
                  <c:v>Dirección Académica</c:v>
                </c:pt>
                <c:pt idx="4">
                  <c:v>Secretaría General</c:v>
                </c:pt>
              </c:strCache>
            </c:strRef>
          </c:cat>
          <c:val>
            <c:numRef>
              <c:f>' Graficos generales '!$L$51:$P$51</c:f>
              <c:numCache>
                <c:formatCode>0%</c:formatCode>
                <c:ptCount val="5"/>
                <c:pt idx="0">
                  <c:v>3.2258064516129031E-2</c:v>
                </c:pt>
                <c:pt idx="1">
                  <c:v>0</c:v>
                </c:pt>
                <c:pt idx="2">
                  <c:v>0</c:v>
                </c:pt>
                <c:pt idx="3">
                  <c:v>4.8387096774193547E-2</c:v>
                </c:pt>
                <c:pt idx="4">
                  <c:v>1.6129032258064516E-2</c:v>
                </c:pt>
              </c:numCache>
            </c:numRef>
          </c:val>
          <c:extLst>
            <c:ext xmlns:c16="http://schemas.microsoft.com/office/drawing/2014/chart" uri="{C3380CC4-5D6E-409C-BE32-E72D297353CC}">
              <c16:uniqueId val="{00000002-56EE-49B2-878D-A73C9CF533BA}"/>
            </c:ext>
          </c:extLst>
        </c:ser>
        <c:dLbls>
          <c:dLblPos val="ctr"/>
          <c:showLegendKey val="0"/>
          <c:showVal val="1"/>
          <c:showCatName val="0"/>
          <c:showSerName val="0"/>
          <c:showPercent val="0"/>
          <c:showBubbleSize val="0"/>
        </c:dLbls>
        <c:gapWidth val="150"/>
        <c:overlap val="100"/>
        <c:axId val="708531504"/>
        <c:axId val="708532816"/>
      </c:barChart>
      <c:catAx>
        <c:axId val="708531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708532816"/>
        <c:crosses val="autoZero"/>
        <c:auto val="1"/>
        <c:lblAlgn val="ctr"/>
        <c:lblOffset val="100"/>
        <c:noMultiLvlLbl val="0"/>
      </c:catAx>
      <c:valAx>
        <c:axId val="708532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708531504"/>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'!$A$151:$A$164</c:f>
              <c:strCache>
                <c:ptCount val="14"/>
                <c:pt idx="0">
                  <c:v>Falta de innovación o rezago en los diferentes procesos o estructuras que dificultan el crecimiento y/o cumplimiento de los objetivos de la Universidad</c:v>
                </c:pt>
                <c:pt idx="1">
                  <c:v>Dificultades en la alineación organizacional para el logro de los objetivos.</c:v>
                </c:pt>
                <c:pt idx="2">
                  <c:v>Incumplimiento por parte de la comunidad universitaria, contratistas y visitantes de las políticas, reglamentos y directrices institucionales.</c:v>
                </c:pt>
                <c:pt idx="3">
                  <c:v>Falla o falta de adecuación, consistencia, confiabilidad, confidencialidad y disponibilidad de la información que se genera o se custodia (física o electrónica).</c:v>
                </c:pt>
                <c:pt idx="4">
                  <c:v>Fallas en la gestión, planeación o ejecución de proyecto.</c:v>
                </c:pt>
                <c:pt idx="5">
                  <c:v>Concepto público desfavorable que causa una pérdida de credibilidad sobre la Universidad en sus grupos de interés.</c:v>
                </c:pt>
                <c:pt idx="6">
                  <c:v>Conflicto, desconocimiento o incumplimientos normativos, legales, regulatorios o contractuales.</c:v>
                </c:pt>
                <c:pt idx="7">
                  <c:v>Pérdida de la continuidad del negocio.</c:v>
                </c:pt>
                <c:pt idx="8">
                  <c:v>Actos mal intencionados de terceros (AMIT).</c:v>
                </c:pt>
                <c:pt idx="9">
                  <c:v>Falta de idoneidad del personal del equipo.</c:v>
                </c:pt>
                <c:pt idx="10">
                  <c:v>Incumplimiento por parte de proveedores</c:v>
                </c:pt>
                <c:pt idx="11">
                  <c:v>Fallas en la gestión de los recursos financieros</c:v>
                </c:pt>
                <c:pt idx="12">
                  <c:v>Fallas o indisponibilidad de la infraestructura física relacionada con problemas estructurales o técnicos.</c:v>
                </c:pt>
                <c:pt idx="13">
                  <c:v>Intoxicación, lesión, enfermedad o accidente que afecte la integridad o salud de las personas en la Universidad.</c:v>
                </c:pt>
              </c:strCache>
            </c:strRef>
          </c:cat>
          <c:val>
            <c:numRef>
              <c:f>'Graficos '!$B$151:$B$164</c:f>
              <c:numCache>
                <c:formatCode>General</c:formatCode>
                <c:ptCount val="14"/>
                <c:pt idx="0">
                  <c:v>12</c:v>
                </c:pt>
                <c:pt idx="1">
                  <c:v>10</c:v>
                </c:pt>
                <c:pt idx="2">
                  <c:v>9</c:v>
                </c:pt>
                <c:pt idx="3">
                  <c:v>8</c:v>
                </c:pt>
                <c:pt idx="4">
                  <c:v>5</c:v>
                </c:pt>
                <c:pt idx="5">
                  <c:v>4</c:v>
                </c:pt>
                <c:pt idx="6">
                  <c:v>4</c:v>
                </c:pt>
                <c:pt idx="7">
                  <c:v>4</c:v>
                </c:pt>
                <c:pt idx="8">
                  <c:v>2</c:v>
                </c:pt>
                <c:pt idx="9">
                  <c:v>2</c:v>
                </c:pt>
                <c:pt idx="10">
                  <c:v>2</c:v>
                </c:pt>
                <c:pt idx="11">
                  <c:v>1</c:v>
                </c:pt>
                <c:pt idx="12">
                  <c:v>1</c:v>
                </c:pt>
                <c:pt idx="13">
                  <c:v>1</c:v>
                </c:pt>
              </c:numCache>
            </c:numRef>
          </c:val>
          <c:extLst>
            <c:ext xmlns:c16="http://schemas.microsoft.com/office/drawing/2014/chart" uri="{C3380CC4-5D6E-409C-BE32-E72D297353CC}">
              <c16:uniqueId val="{00000000-0870-4AA8-B791-25CC2B66FBDA}"/>
            </c:ext>
          </c:extLst>
        </c:ser>
        <c:dLbls>
          <c:dLblPos val="outEnd"/>
          <c:showLegendKey val="0"/>
          <c:showVal val="1"/>
          <c:showCatName val="0"/>
          <c:showSerName val="0"/>
          <c:showPercent val="0"/>
          <c:showBubbleSize val="0"/>
        </c:dLbls>
        <c:gapWidth val="182"/>
        <c:axId val="455763712"/>
        <c:axId val="455766008"/>
      </c:barChart>
      <c:catAx>
        <c:axId val="455763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455766008"/>
        <c:crosses val="autoZero"/>
        <c:auto val="1"/>
        <c:lblAlgn val="ctr"/>
        <c:lblOffset val="100"/>
        <c:noMultiLvlLbl val="0"/>
      </c:catAx>
      <c:valAx>
        <c:axId val="4557660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455763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r>
              <a:rPr lang="es-CO"/>
              <a:t>Número de riesgos por dirección según su magnitud</a:t>
            </a:r>
          </a:p>
        </c:rich>
      </c:tx>
      <c:overlay val="0"/>
      <c:spPr>
        <a:noFill/>
        <a:ln>
          <a:noFill/>
        </a:ln>
        <a:effectLst/>
      </c:spPr>
      <c:txPr>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endParaRPr lang="es-CO"/>
        </a:p>
      </c:txPr>
    </c:title>
    <c:autoTitleDeleted val="0"/>
    <c:plotArea>
      <c:layout/>
      <c:barChart>
        <c:barDir val="bar"/>
        <c:grouping val="stacked"/>
        <c:varyColors val="0"/>
        <c:ser>
          <c:idx val="0"/>
          <c:order val="0"/>
          <c:tx>
            <c:strRef>
              <c:f>' Graficos generales '!$E$74</c:f>
              <c:strCache>
                <c:ptCount val="1"/>
                <c:pt idx="0">
                  <c:v>Extremo</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Graficos generales '!$F$72:$J$73</c15:sqref>
                  </c15:fullRef>
                  <c15:levelRef>
                    <c15:sqref>' Graficos generales '!$F$73:$J$73</c15:sqref>
                  </c15:levelRef>
                </c:ext>
              </c:extLst>
              <c:f>' Graficos generales '!$F$73:$J$73</c:f>
              <c:strCache>
                <c:ptCount val="5"/>
                <c:pt idx="0">
                  <c:v>Rectoría</c:v>
                </c:pt>
                <c:pt idx="1">
                  <c:v>Dirección Administrativa y Financiera</c:v>
                </c:pt>
                <c:pt idx="2">
                  <c:v>Dirección Investigación e Innovación</c:v>
                </c:pt>
                <c:pt idx="3">
                  <c:v>Dirección Académica</c:v>
                </c:pt>
                <c:pt idx="4">
                  <c:v>Secretaría General</c:v>
                </c:pt>
              </c:strCache>
            </c:strRef>
          </c:cat>
          <c:val>
            <c:numRef>
              <c:f>' Graficos generales '!$F$74:$J$74</c:f>
              <c:numCache>
                <c:formatCode>General</c:formatCode>
                <c:ptCount val="5"/>
                <c:pt idx="0">
                  <c:v>3</c:v>
                </c:pt>
                <c:pt idx="1">
                  <c:v>7</c:v>
                </c:pt>
                <c:pt idx="2">
                  <c:v>1</c:v>
                </c:pt>
                <c:pt idx="3">
                  <c:v>6</c:v>
                </c:pt>
                <c:pt idx="4">
                  <c:v>1</c:v>
                </c:pt>
              </c:numCache>
            </c:numRef>
          </c:val>
          <c:extLst>
            <c:ext xmlns:c16="http://schemas.microsoft.com/office/drawing/2014/chart" uri="{C3380CC4-5D6E-409C-BE32-E72D297353CC}">
              <c16:uniqueId val="{00000000-9B54-4F15-85C0-BC585FA55D6B}"/>
            </c:ext>
          </c:extLst>
        </c:ser>
        <c:ser>
          <c:idx val="1"/>
          <c:order val="1"/>
          <c:tx>
            <c:strRef>
              <c:f>' Graficos generales '!$E$75</c:f>
              <c:strCache>
                <c:ptCount val="1"/>
                <c:pt idx="0">
                  <c:v>Alto</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Graficos generales '!$F$72:$J$73</c15:sqref>
                  </c15:fullRef>
                  <c15:levelRef>
                    <c15:sqref>' Graficos generales '!$F$73:$J$73</c15:sqref>
                  </c15:levelRef>
                </c:ext>
              </c:extLst>
              <c:f>' Graficos generales '!$F$73:$J$73</c:f>
              <c:strCache>
                <c:ptCount val="5"/>
                <c:pt idx="0">
                  <c:v>Rectoría</c:v>
                </c:pt>
                <c:pt idx="1">
                  <c:v>Dirección Administrativa y Financiera</c:v>
                </c:pt>
                <c:pt idx="2">
                  <c:v>Dirección Investigación e Innovación</c:v>
                </c:pt>
                <c:pt idx="3">
                  <c:v>Dirección Académica</c:v>
                </c:pt>
                <c:pt idx="4">
                  <c:v>Secretaría General</c:v>
                </c:pt>
              </c:strCache>
            </c:strRef>
          </c:cat>
          <c:val>
            <c:numRef>
              <c:f>' Graficos generales '!$F$75:$J$75</c:f>
              <c:numCache>
                <c:formatCode>General</c:formatCode>
                <c:ptCount val="5"/>
                <c:pt idx="0">
                  <c:v>7</c:v>
                </c:pt>
                <c:pt idx="1">
                  <c:v>11</c:v>
                </c:pt>
                <c:pt idx="2">
                  <c:v>4</c:v>
                </c:pt>
                <c:pt idx="3">
                  <c:v>6</c:v>
                </c:pt>
                <c:pt idx="4">
                  <c:v>2</c:v>
                </c:pt>
              </c:numCache>
            </c:numRef>
          </c:val>
          <c:extLst>
            <c:ext xmlns:c16="http://schemas.microsoft.com/office/drawing/2014/chart" uri="{C3380CC4-5D6E-409C-BE32-E72D297353CC}">
              <c16:uniqueId val="{00000001-9B54-4F15-85C0-BC585FA55D6B}"/>
            </c:ext>
          </c:extLst>
        </c:ser>
        <c:ser>
          <c:idx val="2"/>
          <c:order val="2"/>
          <c:tx>
            <c:strRef>
              <c:f>' Graficos generales '!$E$76</c:f>
              <c:strCache>
                <c:ptCount val="1"/>
                <c:pt idx="0">
                  <c:v>Medio</c:v>
                </c:pt>
              </c:strCache>
            </c:strRef>
          </c:tx>
          <c:spPr>
            <a:solidFill>
              <a:srgbClr val="FFFF00"/>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Graficos generales '!$F$72:$J$73</c15:sqref>
                  </c15:fullRef>
                  <c15:levelRef>
                    <c15:sqref>' Graficos generales '!$F$73:$J$73</c15:sqref>
                  </c15:levelRef>
                </c:ext>
              </c:extLst>
              <c:f>' Graficos generales '!$F$73:$J$73</c:f>
              <c:strCache>
                <c:ptCount val="5"/>
                <c:pt idx="0">
                  <c:v>Rectoría</c:v>
                </c:pt>
                <c:pt idx="1">
                  <c:v>Dirección Administrativa y Financiera</c:v>
                </c:pt>
                <c:pt idx="2">
                  <c:v>Dirección Investigación e Innovación</c:v>
                </c:pt>
                <c:pt idx="3">
                  <c:v>Dirección Académica</c:v>
                </c:pt>
                <c:pt idx="4">
                  <c:v>Secretaría General</c:v>
                </c:pt>
              </c:strCache>
            </c:strRef>
          </c:cat>
          <c:val>
            <c:numRef>
              <c:f>' Graficos generales '!$F$76:$J$76</c:f>
              <c:numCache>
                <c:formatCode>General</c:formatCode>
                <c:ptCount val="5"/>
                <c:pt idx="0">
                  <c:v>5</c:v>
                </c:pt>
                <c:pt idx="1">
                  <c:v>4</c:v>
                </c:pt>
                <c:pt idx="2">
                  <c:v>1</c:v>
                </c:pt>
                <c:pt idx="3">
                  <c:v>2</c:v>
                </c:pt>
                <c:pt idx="4">
                  <c:v>0</c:v>
                </c:pt>
              </c:numCache>
            </c:numRef>
          </c:val>
          <c:extLst>
            <c:ext xmlns:c16="http://schemas.microsoft.com/office/drawing/2014/chart" uri="{C3380CC4-5D6E-409C-BE32-E72D297353CC}">
              <c16:uniqueId val="{00000002-9B54-4F15-85C0-BC585FA55D6B}"/>
            </c:ext>
          </c:extLst>
        </c:ser>
        <c:ser>
          <c:idx val="3"/>
          <c:order val="3"/>
          <c:tx>
            <c:strRef>
              <c:f>' Graficos generales '!$E$77</c:f>
              <c:strCache>
                <c:ptCount val="1"/>
                <c:pt idx="0">
                  <c:v> Bajo </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Graficos generales '!$F$72:$J$73</c15:sqref>
                  </c15:fullRef>
                  <c15:levelRef>
                    <c15:sqref>' Graficos generales '!$F$73:$J$73</c15:sqref>
                  </c15:levelRef>
                </c:ext>
              </c:extLst>
              <c:f>' Graficos generales '!$F$73:$J$73</c:f>
              <c:strCache>
                <c:ptCount val="5"/>
                <c:pt idx="0">
                  <c:v>Rectoría</c:v>
                </c:pt>
                <c:pt idx="1">
                  <c:v>Dirección Administrativa y Financiera</c:v>
                </c:pt>
                <c:pt idx="2">
                  <c:v>Dirección Investigación e Innovación</c:v>
                </c:pt>
                <c:pt idx="3">
                  <c:v>Dirección Académica</c:v>
                </c:pt>
                <c:pt idx="4">
                  <c:v>Secretaría General</c:v>
                </c:pt>
              </c:strCache>
            </c:strRef>
          </c:cat>
          <c:val>
            <c:numRef>
              <c:f>' Graficos generales '!$F$77:$J$77</c:f>
              <c:numCache>
                <c:formatCode>General</c:formatCode>
                <c:ptCount val="5"/>
                <c:pt idx="0">
                  <c:v>0</c:v>
                </c:pt>
                <c:pt idx="1">
                  <c:v>0</c:v>
                </c:pt>
                <c:pt idx="2">
                  <c:v>2</c:v>
                </c:pt>
                <c:pt idx="3">
                  <c:v>0</c:v>
                </c:pt>
                <c:pt idx="4">
                  <c:v>0</c:v>
                </c:pt>
              </c:numCache>
            </c:numRef>
          </c:val>
          <c:extLst>
            <c:ext xmlns:c16="http://schemas.microsoft.com/office/drawing/2014/chart" uri="{C3380CC4-5D6E-409C-BE32-E72D297353CC}">
              <c16:uniqueId val="{00000003-9B54-4F15-85C0-BC585FA55D6B}"/>
            </c:ext>
          </c:extLst>
        </c:ser>
        <c:dLbls>
          <c:dLblPos val="ctr"/>
          <c:showLegendKey val="0"/>
          <c:showVal val="1"/>
          <c:showCatName val="0"/>
          <c:showSerName val="0"/>
          <c:showPercent val="0"/>
          <c:showBubbleSize val="0"/>
        </c:dLbls>
        <c:gapWidth val="150"/>
        <c:overlap val="100"/>
        <c:axId val="711896272"/>
        <c:axId val="402688680"/>
      </c:barChart>
      <c:catAx>
        <c:axId val="711896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402688680"/>
        <c:crosses val="autoZero"/>
        <c:auto val="1"/>
        <c:lblAlgn val="ctr"/>
        <c:lblOffset val="100"/>
        <c:noMultiLvlLbl val="0"/>
      </c:catAx>
      <c:valAx>
        <c:axId val="4026886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711896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r>
              <a:rPr lang="es-CO"/>
              <a:t>Participación de riesgos según su dirección </a:t>
            </a:r>
          </a:p>
        </c:rich>
      </c:tx>
      <c:overlay val="0"/>
      <c:spPr>
        <a:noFill/>
        <a:ln>
          <a:noFill/>
        </a:ln>
        <a:effectLst/>
      </c:spPr>
      <c:txPr>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0"/>
          <c:order val="0"/>
          <c:tx>
            <c:strRef>
              <c:f>' Graficos generales '!$E$74</c:f>
              <c:strCache>
                <c:ptCount val="1"/>
                <c:pt idx="0">
                  <c:v>Extremo</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Graficos generales '!$L$72:$P$73</c15:sqref>
                  </c15:fullRef>
                  <c15:levelRef>
                    <c15:sqref>' Graficos generales '!$L$73:$P$73</c15:sqref>
                  </c15:levelRef>
                </c:ext>
              </c:extLst>
              <c:f>' Graficos generales '!$L$73:$P$73</c:f>
              <c:strCache>
                <c:ptCount val="5"/>
                <c:pt idx="0">
                  <c:v>Rectoría</c:v>
                </c:pt>
                <c:pt idx="1">
                  <c:v>Dirección Administrativa y Financiera</c:v>
                </c:pt>
                <c:pt idx="2">
                  <c:v>Dirección Investigación e Innovación</c:v>
                </c:pt>
                <c:pt idx="3">
                  <c:v>Dirección Académica</c:v>
                </c:pt>
                <c:pt idx="4">
                  <c:v>Secretaría General</c:v>
                </c:pt>
              </c:strCache>
            </c:strRef>
          </c:cat>
          <c:val>
            <c:numRef>
              <c:f>' Graficos generales '!$L$74:$P$74</c:f>
              <c:numCache>
                <c:formatCode>0%</c:formatCode>
                <c:ptCount val="5"/>
                <c:pt idx="0">
                  <c:v>4.8387096774193547E-2</c:v>
                </c:pt>
                <c:pt idx="1">
                  <c:v>0.11290322580645161</c:v>
                </c:pt>
                <c:pt idx="2">
                  <c:v>1.6129032258064516E-2</c:v>
                </c:pt>
                <c:pt idx="3">
                  <c:v>9.6774193548387094E-2</c:v>
                </c:pt>
                <c:pt idx="4">
                  <c:v>1.6129032258064516E-2</c:v>
                </c:pt>
              </c:numCache>
            </c:numRef>
          </c:val>
          <c:extLst>
            <c:ext xmlns:c16="http://schemas.microsoft.com/office/drawing/2014/chart" uri="{C3380CC4-5D6E-409C-BE32-E72D297353CC}">
              <c16:uniqueId val="{00000000-E3F0-4748-9035-00EDC563E3C7}"/>
            </c:ext>
          </c:extLst>
        </c:ser>
        <c:ser>
          <c:idx val="1"/>
          <c:order val="1"/>
          <c:tx>
            <c:strRef>
              <c:f>' Graficos generales '!$E$75</c:f>
              <c:strCache>
                <c:ptCount val="1"/>
                <c:pt idx="0">
                  <c:v>Alto</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Graficos generales '!$L$72:$P$73</c15:sqref>
                  </c15:fullRef>
                  <c15:levelRef>
                    <c15:sqref>' Graficos generales '!$L$73:$P$73</c15:sqref>
                  </c15:levelRef>
                </c:ext>
              </c:extLst>
              <c:f>' Graficos generales '!$L$73:$P$73</c:f>
              <c:strCache>
                <c:ptCount val="5"/>
                <c:pt idx="0">
                  <c:v>Rectoría</c:v>
                </c:pt>
                <c:pt idx="1">
                  <c:v>Dirección Administrativa y Financiera</c:v>
                </c:pt>
                <c:pt idx="2">
                  <c:v>Dirección Investigación e Innovación</c:v>
                </c:pt>
                <c:pt idx="3">
                  <c:v>Dirección Académica</c:v>
                </c:pt>
                <c:pt idx="4">
                  <c:v>Secretaría General</c:v>
                </c:pt>
              </c:strCache>
            </c:strRef>
          </c:cat>
          <c:val>
            <c:numRef>
              <c:f>' Graficos generales '!$L$75:$P$75</c:f>
              <c:numCache>
                <c:formatCode>0%</c:formatCode>
                <c:ptCount val="5"/>
                <c:pt idx="0">
                  <c:v>0.11290322580645161</c:v>
                </c:pt>
                <c:pt idx="1">
                  <c:v>0.17741935483870969</c:v>
                </c:pt>
                <c:pt idx="2">
                  <c:v>6.4516129032258063E-2</c:v>
                </c:pt>
                <c:pt idx="3">
                  <c:v>9.6774193548387094E-2</c:v>
                </c:pt>
                <c:pt idx="4">
                  <c:v>3.2258064516129031E-2</c:v>
                </c:pt>
              </c:numCache>
            </c:numRef>
          </c:val>
          <c:extLst>
            <c:ext xmlns:c16="http://schemas.microsoft.com/office/drawing/2014/chart" uri="{C3380CC4-5D6E-409C-BE32-E72D297353CC}">
              <c16:uniqueId val="{00000001-E3F0-4748-9035-00EDC563E3C7}"/>
            </c:ext>
          </c:extLst>
        </c:ser>
        <c:ser>
          <c:idx val="2"/>
          <c:order val="2"/>
          <c:tx>
            <c:strRef>
              <c:f>' Graficos generales '!$E$76</c:f>
              <c:strCache>
                <c:ptCount val="1"/>
                <c:pt idx="0">
                  <c:v>Medio</c:v>
                </c:pt>
              </c:strCache>
            </c:strRef>
          </c:tx>
          <c:spPr>
            <a:solidFill>
              <a:srgbClr val="FFFF00"/>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Graficos generales '!$L$72:$P$73</c15:sqref>
                  </c15:fullRef>
                  <c15:levelRef>
                    <c15:sqref>' Graficos generales '!$L$73:$P$73</c15:sqref>
                  </c15:levelRef>
                </c:ext>
              </c:extLst>
              <c:f>' Graficos generales '!$L$73:$P$73</c:f>
              <c:strCache>
                <c:ptCount val="5"/>
                <c:pt idx="0">
                  <c:v>Rectoría</c:v>
                </c:pt>
                <c:pt idx="1">
                  <c:v>Dirección Administrativa y Financiera</c:v>
                </c:pt>
                <c:pt idx="2">
                  <c:v>Dirección Investigación e Innovación</c:v>
                </c:pt>
                <c:pt idx="3">
                  <c:v>Dirección Académica</c:v>
                </c:pt>
                <c:pt idx="4">
                  <c:v>Secretaría General</c:v>
                </c:pt>
              </c:strCache>
            </c:strRef>
          </c:cat>
          <c:val>
            <c:numRef>
              <c:f>' Graficos generales '!$L$76:$P$76</c:f>
              <c:numCache>
                <c:formatCode>0%</c:formatCode>
                <c:ptCount val="5"/>
                <c:pt idx="0">
                  <c:v>8.0645161290322578E-2</c:v>
                </c:pt>
                <c:pt idx="1">
                  <c:v>6.4516129032258063E-2</c:v>
                </c:pt>
                <c:pt idx="2">
                  <c:v>1.6129032258064516E-2</c:v>
                </c:pt>
                <c:pt idx="3">
                  <c:v>3.2258064516129031E-2</c:v>
                </c:pt>
                <c:pt idx="4">
                  <c:v>0</c:v>
                </c:pt>
              </c:numCache>
            </c:numRef>
          </c:val>
          <c:extLst>
            <c:ext xmlns:c16="http://schemas.microsoft.com/office/drawing/2014/chart" uri="{C3380CC4-5D6E-409C-BE32-E72D297353CC}">
              <c16:uniqueId val="{00000002-E3F0-4748-9035-00EDC563E3C7}"/>
            </c:ext>
          </c:extLst>
        </c:ser>
        <c:ser>
          <c:idx val="3"/>
          <c:order val="3"/>
          <c:tx>
            <c:strRef>
              <c:f>' Graficos generales '!$E$77</c:f>
              <c:strCache>
                <c:ptCount val="1"/>
                <c:pt idx="0">
                  <c:v> Bajo </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Graficos generales '!$L$72:$P$73</c15:sqref>
                  </c15:fullRef>
                  <c15:levelRef>
                    <c15:sqref>' Graficos generales '!$L$73:$P$73</c15:sqref>
                  </c15:levelRef>
                </c:ext>
              </c:extLst>
              <c:f>' Graficos generales '!$L$73:$P$73</c:f>
              <c:strCache>
                <c:ptCount val="5"/>
                <c:pt idx="0">
                  <c:v>Rectoría</c:v>
                </c:pt>
                <c:pt idx="1">
                  <c:v>Dirección Administrativa y Financiera</c:v>
                </c:pt>
                <c:pt idx="2">
                  <c:v>Dirección Investigación e Innovación</c:v>
                </c:pt>
                <c:pt idx="3">
                  <c:v>Dirección Académica</c:v>
                </c:pt>
                <c:pt idx="4">
                  <c:v>Secretaría General</c:v>
                </c:pt>
              </c:strCache>
            </c:strRef>
          </c:cat>
          <c:val>
            <c:numRef>
              <c:f>' Graficos generales '!$L$77:$P$77</c:f>
              <c:numCache>
                <c:formatCode>0%</c:formatCode>
                <c:ptCount val="5"/>
                <c:pt idx="0">
                  <c:v>0</c:v>
                </c:pt>
                <c:pt idx="1">
                  <c:v>0</c:v>
                </c:pt>
                <c:pt idx="2">
                  <c:v>3.2258064516129031E-2</c:v>
                </c:pt>
                <c:pt idx="3">
                  <c:v>0</c:v>
                </c:pt>
                <c:pt idx="4">
                  <c:v>0</c:v>
                </c:pt>
              </c:numCache>
            </c:numRef>
          </c:val>
          <c:extLst>
            <c:ext xmlns:c16="http://schemas.microsoft.com/office/drawing/2014/chart" uri="{C3380CC4-5D6E-409C-BE32-E72D297353CC}">
              <c16:uniqueId val="{00000003-E3F0-4748-9035-00EDC563E3C7}"/>
            </c:ext>
          </c:extLst>
        </c:ser>
        <c:dLbls>
          <c:dLblPos val="outEnd"/>
          <c:showLegendKey val="0"/>
          <c:showVal val="1"/>
          <c:showCatName val="0"/>
          <c:showSerName val="0"/>
          <c:showPercent val="0"/>
          <c:showBubbleSize val="0"/>
        </c:dLbls>
        <c:gapWidth val="219"/>
        <c:overlap val="-27"/>
        <c:axId val="403182896"/>
        <c:axId val="403181584"/>
      </c:barChart>
      <c:catAx>
        <c:axId val="40318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403181584"/>
        <c:crosses val="autoZero"/>
        <c:auto val="1"/>
        <c:lblAlgn val="ctr"/>
        <c:lblOffset val="100"/>
        <c:noMultiLvlLbl val="0"/>
      </c:catAx>
      <c:valAx>
        <c:axId val="403181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403182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sz="1800">
          <a:solidFill>
            <a:sysClr val="windowText" lastClr="000000"/>
          </a:solidFill>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r>
              <a:rPr lang="es-CO"/>
              <a:t>Número de tipos de riesgos</a:t>
            </a:r>
          </a:p>
        </c:rich>
      </c:tx>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s-CO"/>
        </a:p>
      </c:txPr>
    </c:title>
    <c:autoTitleDeleted val="0"/>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11"/>
              <c:layout>
                <c:manualLayout>
                  <c:x val="4.3896451671860667E-4"/>
                  <c:y val="-4.12606034997383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E85-4630-8E44-9A6D259877B0}"/>
                </c:ext>
              </c:extLst>
            </c:dLbl>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Graficos generales '!$E$143:$E$161</c:f>
              <c:strCache>
                <c:ptCount val="19"/>
                <c:pt idx="0">
                  <c:v>Ambiental</c:v>
                </c:pt>
                <c:pt idx="1">
                  <c:v>Actuarial </c:v>
                </c:pt>
                <c:pt idx="2">
                  <c:v>Competencia</c:v>
                </c:pt>
                <c:pt idx="3">
                  <c:v>Corrupción y fraude</c:v>
                </c:pt>
                <c:pt idx="4">
                  <c:v>Económico </c:v>
                </c:pt>
                <c:pt idx="5">
                  <c:v>Financiero</c:v>
                </c:pt>
                <c:pt idx="6">
                  <c:v>Gobernanza</c:v>
                </c:pt>
                <c:pt idx="7">
                  <c:v>Grupo</c:v>
                </c:pt>
                <c:pt idx="8">
                  <c:v>Laboral</c:v>
                </c:pt>
                <c:pt idx="9">
                  <c:v>Lavado de activos y financiación del terrorismo </c:v>
                </c:pt>
                <c:pt idx="10">
                  <c:v>Legal</c:v>
                </c:pt>
                <c:pt idx="11">
                  <c:v>Operativo</c:v>
                </c:pt>
                <c:pt idx="12">
                  <c:v>País</c:v>
                </c:pt>
                <c:pt idx="13">
                  <c:v>Político</c:v>
                </c:pt>
                <c:pt idx="14">
                  <c:v>Proyectos</c:v>
                </c:pt>
                <c:pt idx="15">
                  <c:v>Reputacional </c:v>
                </c:pt>
                <c:pt idx="16">
                  <c:v>Salud </c:v>
                </c:pt>
                <c:pt idx="17">
                  <c:v>Social</c:v>
                </c:pt>
                <c:pt idx="18">
                  <c:v>Tecnológico</c:v>
                </c:pt>
              </c:strCache>
            </c:strRef>
          </c:cat>
          <c:val>
            <c:numRef>
              <c:f>' Graficos generales '!$F$143:$F$161</c:f>
              <c:numCache>
                <c:formatCode>General</c:formatCode>
                <c:ptCount val="19"/>
                <c:pt idx="0">
                  <c:v>0</c:v>
                </c:pt>
                <c:pt idx="1">
                  <c:v>0</c:v>
                </c:pt>
                <c:pt idx="2">
                  <c:v>1</c:v>
                </c:pt>
                <c:pt idx="3">
                  <c:v>2</c:v>
                </c:pt>
                <c:pt idx="4">
                  <c:v>2</c:v>
                </c:pt>
                <c:pt idx="5">
                  <c:v>3</c:v>
                </c:pt>
                <c:pt idx="6">
                  <c:v>9</c:v>
                </c:pt>
                <c:pt idx="7">
                  <c:v>0</c:v>
                </c:pt>
                <c:pt idx="8">
                  <c:v>0</c:v>
                </c:pt>
                <c:pt idx="9">
                  <c:v>0</c:v>
                </c:pt>
                <c:pt idx="10">
                  <c:v>22</c:v>
                </c:pt>
                <c:pt idx="11">
                  <c:v>14</c:v>
                </c:pt>
                <c:pt idx="12">
                  <c:v>2</c:v>
                </c:pt>
                <c:pt idx="13">
                  <c:v>0</c:v>
                </c:pt>
                <c:pt idx="14">
                  <c:v>0</c:v>
                </c:pt>
                <c:pt idx="15">
                  <c:v>1</c:v>
                </c:pt>
                <c:pt idx="16">
                  <c:v>0</c:v>
                </c:pt>
                <c:pt idx="17">
                  <c:v>0</c:v>
                </c:pt>
                <c:pt idx="18">
                  <c:v>6</c:v>
                </c:pt>
              </c:numCache>
            </c:numRef>
          </c:val>
          <c:extLst>
            <c:ext xmlns:c16="http://schemas.microsoft.com/office/drawing/2014/chart" uri="{C3380CC4-5D6E-409C-BE32-E72D297353CC}">
              <c16:uniqueId val="{00000000-1E1E-4822-862C-C2462C659A89}"/>
            </c:ext>
          </c:extLst>
        </c:ser>
        <c:dLbls>
          <c:showLegendKey val="0"/>
          <c:showVal val="0"/>
          <c:showCatName val="0"/>
          <c:showSerName val="0"/>
          <c:showPercent val="0"/>
          <c:showBubbleSize val="0"/>
        </c:dLbls>
        <c:gapWidth val="100"/>
        <c:axId val="877142640"/>
        <c:axId val="877142312"/>
      </c:barChart>
      <c:valAx>
        <c:axId val="8771423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CO"/>
          </a:p>
        </c:txPr>
        <c:crossAx val="877142640"/>
        <c:crosses val="autoZero"/>
        <c:crossBetween val="between"/>
      </c:valAx>
      <c:catAx>
        <c:axId val="877142640"/>
        <c:scaling>
          <c:orientation val="minMax"/>
        </c:scaling>
        <c:delete val="0"/>
        <c:axPos val="l"/>
        <c:numFmt formatCode="General" sourceLinked="1"/>
        <c:majorTickMark val="out"/>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CO"/>
          </a:p>
        </c:txPr>
        <c:crossAx val="877142312"/>
        <c:crosses val="autoZero"/>
        <c:auto val="1"/>
        <c:lblAlgn val="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1" i="0" u="none" strike="noStrike" kern="1200" spc="0" baseline="0">
                <a:solidFill>
                  <a:sysClr val="windowText" lastClr="000000"/>
                </a:solidFill>
                <a:latin typeface="+mn-lt"/>
                <a:ea typeface="+mn-ea"/>
                <a:cs typeface="+mn-cs"/>
              </a:defRPr>
            </a:pPr>
            <a:r>
              <a:rPr lang="es-CO" b="1"/>
              <a:t>Número de riesgos por dirección de acuerdo a su</a:t>
            </a:r>
            <a:r>
              <a:rPr lang="es-CO" b="1" baseline="0"/>
              <a:t> magnitud y calificación del control</a:t>
            </a:r>
            <a:endParaRPr lang="es-CO" b="1"/>
          </a:p>
        </c:rich>
      </c:tx>
      <c:overlay val="0"/>
      <c:spPr>
        <a:noFill/>
        <a:ln>
          <a:noFill/>
        </a:ln>
        <a:effectLst/>
      </c:spPr>
      <c:txPr>
        <a:bodyPr rot="0" spcFirstLastPara="1" vertOverflow="ellipsis" vert="horz" wrap="square" anchor="ctr" anchorCtr="1"/>
        <a:lstStyle/>
        <a:p>
          <a:pPr>
            <a:defRPr sz="1920" b="1"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0"/>
          <c:order val="0"/>
          <c:tx>
            <c:strRef>
              <c:f>' Graficos generales '!$E$95</c:f>
              <c:strCache>
                <c:ptCount val="1"/>
                <c:pt idx="0">
                  <c:v>Extremo</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 Graficos generales '!$F$93:$T$94</c:f>
              <c:multiLvlStrCache>
                <c:ptCount val="15"/>
                <c:lvl>
                  <c:pt idx="0">
                    <c:v>Fuerte</c:v>
                  </c:pt>
                  <c:pt idx="1">
                    <c:v>Moderado</c:v>
                  </c:pt>
                  <c:pt idx="2">
                    <c:v>Débil</c:v>
                  </c:pt>
                  <c:pt idx="3">
                    <c:v>Fuerte</c:v>
                  </c:pt>
                  <c:pt idx="4">
                    <c:v>Moderado</c:v>
                  </c:pt>
                  <c:pt idx="5">
                    <c:v>Débil</c:v>
                  </c:pt>
                  <c:pt idx="6">
                    <c:v>Fuerte</c:v>
                  </c:pt>
                  <c:pt idx="7">
                    <c:v>Moderado</c:v>
                  </c:pt>
                  <c:pt idx="8">
                    <c:v>Débil</c:v>
                  </c:pt>
                  <c:pt idx="9">
                    <c:v>Fuerte</c:v>
                  </c:pt>
                  <c:pt idx="10">
                    <c:v>Moderado</c:v>
                  </c:pt>
                  <c:pt idx="11">
                    <c:v>Débil</c:v>
                  </c:pt>
                  <c:pt idx="12">
                    <c:v>Fuerte</c:v>
                  </c:pt>
                  <c:pt idx="13">
                    <c:v>Moderado</c:v>
                  </c:pt>
                  <c:pt idx="14">
                    <c:v>Débil</c:v>
                  </c:pt>
                </c:lvl>
                <c:lvl>
                  <c:pt idx="0">
                    <c:v>Rectoría</c:v>
                  </c:pt>
                  <c:pt idx="3">
                    <c:v>Dirección Administrativa y Financiera</c:v>
                  </c:pt>
                  <c:pt idx="6">
                    <c:v>Dirección Investigación e Innovación</c:v>
                  </c:pt>
                  <c:pt idx="9">
                    <c:v>Dirección Académica</c:v>
                  </c:pt>
                  <c:pt idx="12">
                    <c:v>Secretaría General</c:v>
                  </c:pt>
                </c:lvl>
              </c:multiLvlStrCache>
            </c:multiLvlStrRef>
          </c:cat>
          <c:val>
            <c:numRef>
              <c:f>' Graficos generales '!$F$95:$T$95</c:f>
              <c:numCache>
                <c:formatCode>General</c:formatCode>
                <c:ptCount val="15"/>
                <c:pt idx="0">
                  <c:v>0</c:v>
                </c:pt>
                <c:pt idx="1">
                  <c:v>1</c:v>
                </c:pt>
                <c:pt idx="2">
                  <c:v>2</c:v>
                </c:pt>
                <c:pt idx="3">
                  <c:v>4</c:v>
                </c:pt>
                <c:pt idx="4">
                  <c:v>3</c:v>
                </c:pt>
                <c:pt idx="5">
                  <c:v>0</c:v>
                </c:pt>
                <c:pt idx="6">
                  <c:v>0</c:v>
                </c:pt>
                <c:pt idx="7">
                  <c:v>1</c:v>
                </c:pt>
                <c:pt idx="8">
                  <c:v>0</c:v>
                </c:pt>
                <c:pt idx="9">
                  <c:v>4</c:v>
                </c:pt>
                <c:pt idx="10">
                  <c:v>1</c:v>
                </c:pt>
                <c:pt idx="11">
                  <c:v>1</c:v>
                </c:pt>
                <c:pt idx="12">
                  <c:v>1</c:v>
                </c:pt>
                <c:pt idx="13">
                  <c:v>0</c:v>
                </c:pt>
                <c:pt idx="14">
                  <c:v>0</c:v>
                </c:pt>
              </c:numCache>
            </c:numRef>
          </c:val>
          <c:extLst>
            <c:ext xmlns:c16="http://schemas.microsoft.com/office/drawing/2014/chart" uri="{C3380CC4-5D6E-409C-BE32-E72D297353CC}">
              <c16:uniqueId val="{00000000-2327-4051-8BF6-DAA961E88783}"/>
            </c:ext>
          </c:extLst>
        </c:ser>
        <c:ser>
          <c:idx val="1"/>
          <c:order val="1"/>
          <c:tx>
            <c:strRef>
              <c:f>' Graficos generales '!$E$96</c:f>
              <c:strCache>
                <c:ptCount val="1"/>
                <c:pt idx="0">
                  <c:v>Alto</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 Graficos generales '!$F$93:$T$94</c:f>
              <c:multiLvlStrCache>
                <c:ptCount val="15"/>
                <c:lvl>
                  <c:pt idx="0">
                    <c:v>Fuerte</c:v>
                  </c:pt>
                  <c:pt idx="1">
                    <c:v>Moderado</c:v>
                  </c:pt>
                  <c:pt idx="2">
                    <c:v>Débil</c:v>
                  </c:pt>
                  <c:pt idx="3">
                    <c:v>Fuerte</c:v>
                  </c:pt>
                  <c:pt idx="4">
                    <c:v>Moderado</c:v>
                  </c:pt>
                  <c:pt idx="5">
                    <c:v>Débil</c:v>
                  </c:pt>
                  <c:pt idx="6">
                    <c:v>Fuerte</c:v>
                  </c:pt>
                  <c:pt idx="7">
                    <c:v>Moderado</c:v>
                  </c:pt>
                  <c:pt idx="8">
                    <c:v>Débil</c:v>
                  </c:pt>
                  <c:pt idx="9">
                    <c:v>Fuerte</c:v>
                  </c:pt>
                  <c:pt idx="10">
                    <c:v>Moderado</c:v>
                  </c:pt>
                  <c:pt idx="11">
                    <c:v>Débil</c:v>
                  </c:pt>
                  <c:pt idx="12">
                    <c:v>Fuerte</c:v>
                  </c:pt>
                  <c:pt idx="13">
                    <c:v>Moderado</c:v>
                  </c:pt>
                  <c:pt idx="14">
                    <c:v>Débil</c:v>
                  </c:pt>
                </c:lvl>
                <c:lvl>
                  <c:pt idx="0">
                    <c:v>Rectoría</c:v>
                  </c:pt>
                  <c:pt idx="3">
                    <c:v>Dirección Administrativa y Financiera</c:v>
                  </c:pt>
                  <c:pt idx="6">
                    <c:v>Dirección Investigación e Innovación</c:v>
                  </c:pt>
                  <c:pt idx="9">
                    <c:v>Dirección Académica</c:v>
                  </c:pt>
                  <c:pt idx="12">
                    <c:v>Secretaría General</c:v>
                  </c:pt>
                </c:lvl>
              </c:multiLvlStrCache>
            </c:multiLvlStrRef>
          </c:cat>
          <c:val>
            <c:numRef>
              <c:f>' Graficos generales '!$F$96:$T$96</c:f>
              <c:numCache>
                <c:formatCode>General</c:formatCode>
                <c:ptCount val="15"/>
                <c:pt idx="0">
                  <c:v>1</c:v>
                </c:pt>
                <c:pt idx="1">
                  <c:v>6</c:v>
                </c:pt>
                <c:pt idx="2">
                  <c:v>0</c:v>
                </c:pt>
                <c:pt idx="3">
                  <c:v>7</c:v>
                </c:pt>
                <c:pt idx="4">
                  <c:v>4</c:v>
                </c:pt>
                <c:pt idx="5">
                  <c:v>0</c:v>
                </c:pt>
                <c:pt idx="6">
                  <c:v>2</c:v>
                </c:pt>
                <c:pt idx="7">
                  <c:v>2</c:v>
                </c:pt>
                <c:pt idx="8">
                  <c:v>0</c:v>
                </c:pt>
                <c:pt idx="9">
                  <c:v>2</c:v>
                </c:pt>
                <c:pt idx="10">
                  <c:v>2</c:v>
                </c:pt>
                <c:pt idx="11">
                  <c:v>2</c:v>
                </c:pt>
                <c:pt idx="12">
                  <c:v>0</c:v>
                </c:pt>
                <c:pt idx="13">
                  <c:v>1</c:v>
                </c:pt>
                <c:pt idx="14">
                  <c:v>1</c:v>
                </c:pt>
              </c:numCache>
            </c:numRef>
          </c:val>
          <c:extLst>
            <c:ext xmlns:c16="http://schemas.microsoft.com/office/drawing/2014/chart" uri="{C3380CC4-5D6E-409C-BE32-E72D297353CC}">
              <c16:uniqueId val="{00000001-2327-4051-8BF6-DAA961E88783}"/>
            </c:ext>
          </c:extLst>
        </c:ser>
        <c:ser>
          <c:idx val="2"/>
          <c:order val="2"/>
          <c:tx>
            <c:strRef>
              <c:f>' Graficos generales '!$E$97</c:f>
              <c:strCache>
                <c:ptCount val="1"/>
                <c:pt idx="0">
                  <c:v>Medio</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 Graficos generales '!$F$93:$T$94</c:f>
              <c:multiLvlStrCache>
                <c:ptCount val="15"/>
                <c:lvl>
                  <c:pt idx="0">
                    <c:v>Fuerte</c:v>
                  </c:pt>
                  <c:pt idx="1">
                    <c:v>Moderado</c:v>
                  </c:pt>
                  <c:pt idx="2">
                    <c:v>Débil</c:v>
                  </c:pt>
                  <c:pt idx="3">
                    <c:v>Fuerte</c:v>
                  </c:pt>
                  <c:pt idx="4">
                    <c:v>Moderado</c:v>
                  </c:pt>
                  <c:pt idx="5">
                    <c:v>Débil</c:v>
                  </c:pt>
                  <c:pt idx="6">
                    <c:v>Fuerte</c:v>
                  </c:pt>
                  <c:pt idx="7">
                    <c:v>Moderado</c:v>
                  </c:pt>
                  <c:pt idx="8">
                    <c:v>Débil</c:v>
                  </c:pt>
                  <c:pt idx="9">
                    <c:v>Fuerte</c:v>
                  </c:pt>
                  <c:pt idx="10">
                    <c:v>Moderado</c:v>
                  </c:pt>
                  <c:pt idx="11">
                    <c:v>Débil</c:v>
                  </c:pt>
                  <c:pt idx="12">
                    <c:v>Fuerte</c:v>
                  </c:pt>
                  <c:pt idx="13">
                    <c:v>Moderado</c:v>
                  </c:pt>
                  <c:pt idx="14">
                    <c:v>Débil</c:v>
                  </c:pt>
                </c:lvl>
                <c:lvl>
                  <c:pt idx="0">
                    <c:v>Rectoría</c:v>
                  </c:pt>
                  <c:pt idx="3">
                    <c:v>Dirección Administrativa y Financiera</c:v>
                  </c:pt>
                  <c:pt idx="6">
                    <c:v>Dirección Investigación e Innovación</c:v>
                  </c:pt>
                  <c:pt idx="9">
                    <c:v>Dirección Académica</c:v>
                  </c:pt>
                  <c:pt idx="12">
                    <c:v>Secretaría General</c:v>
                  </c:pt>
                </c:lvl>
              </c:multiLvlStrCache>
            </c:multiLvlStrRef>
          </c:cat>
          <c:val>
            <c:numRef>
              <c:f>' Graficos generales '!$F$97:$T$97</c:f>
              <c:numCache>
                <c:formatCode>General</c:formatCode>
                <c:ptCount val="15"/>
                <c:pt idx="0">
                  <c:v>1</c:v>
                </c:pt>
                <c:pt idx="1">
                  <c:v>4</c:v>
                </c:pt>
                <c:pt idx="2">
                  <c:v>0</c:v>
                </c:pt>
                <c:pt idx="3">
                  <c:v>1</c:v>
                </c:pt>
                <c:pt idx="4">
                  <c:v>3</c:v>
                </c:pt>
                <c:pt idx="5">
                  <c:v>0</c:v>
                </c:pt>
                <c:pt idx="6">
                  <c:v>1</c:v>
                </c:pt>
                <c:pt idx="7">
                  <c:v>0</c:v>
                </c:pt>
                <c:pt idx="8">
                  <c:v>0</c:v>
                </c:pt>
                <c:pt idx="9">
                  <c:v>1</c:v>
                </c:pt>
                <c:pt idx="10">
                  <c:v>1</c:v>
                </c:pt>
                <c:pt idx="11">
                  <c:v>0</c:v>
                </c:pt>
                <c:pt idx="12">
                  <c:v>0</c:v>
                </c:pt>
                <c:pt idx="13">
                  <c:v>0</c:v>
                </c:pt>
                <c:pt idx="14">
                  <c:v>0</c:v>
                </c:pt>
              </c:numCache>
            </c:numRef>
          </c:val>
          <c:extLst>
            <c:ext xmlns:c16="http://schemas.microsoft.com/office/drawing/2014/chart" uri="{C3380CC4-5D6E-409C-BE32-E72D297353CC}">
              <c16:uniqueId val="{00000002-2327-4051-8BF6-DAA961E88783}"/>
            </c:ext>
          </c:extLst>
        </c:ser>
        <c:ser>
          <c:idx val="3"/>
          <c:order val="3"/>
          <c:tx>
            <c:strRef>
              <c:f>' Graficos generales '!$E$98</c:f>
              <c:strCache>
                <c:ptCount val="1"/>
                <c:pt idx="0">
                  <c:v> Bajo </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 Graficos generales '!$F$93:$T$94</c:f>
              <c:multiLvlStrCache>
                <c:ptCount val="15"/>
                <c:lvl>
                  <c:pt idx="0">
                    <c:v>Fuerte</c:v>
                  </c:pt>
                  <c:pt idx="1">
                    <c:v>Moderado</c:v>
                  </c:pt>
                  <c:pt idx="2">
                    <c:v>Débil</c:v>
                  </c:pt>
                  <c:pt idx="3">
                    <c:v>Fuerte</c:v>
                  </c:pt>
                  <c:pt idx="4">
                    <c:v>Moderado</c:v>
                  </c:pt>
                  <c:pt idx="5">
                    <c:v>Débil</c:v>
                  </c:pt>
                  <c:pt idx="6">
                    <c:v>Fuerte</c:v>
                  </c:pt>
                  <c:pt idx="7">
                    <c:v>Moderado</c:v>
                  </c:pt>
                  <c:pt idx="8">
                    <c:v>Débil</c:v>
                  </c:pt>
                  <c:pt idx="9">
                    <c:v>Fuerte</c:v>
                  </c:pt>
                  <c:pt idx="10">
                    <c:v>Moderado</c:v>
                  </c:pt>
                  <c:pt idx="11">
                    <c:v>Débil</c:v>
                  </c:pt>
                  <c:pt idx="12">
                    <c:v>Fuerte</c:v>
                  </c:pt>
                  <c:pt idx="13">
                    <c:v>Moderado</c:v>
                  </c:pt>
                  <c:pt idx="14">
                    <c:v>Débil</c:v>
                  </c:pt>
                </c:lvl>
                <c:lvl>
                  <c:pt idx="0">
                    <c:v>Rectoría</c:v>
                  </c:pt>
                  <c:pt idx="3">
                    <c:v>Dirección Administrativa y Financiera</c:v>
                  </c:pt>
                  <c:pt idx="6">
                    <c:v>Dirección Investigación e Innovación</c:v>
                  </c:pt>
                  <c:pt idx="9">
                    <c:v>Dirección Académica</c:v>
                  </c:pt>
                  <c:pt idx="12">
                    <c:v>Secretaría General</c:v>
                  </c:pt>
                </c:lvl>
              </c:multiLvlStrCache>
            </c:multiLvlStrRef>
          </c:cat>
          <c:val>
            <c:numRef>
              <c:f>' Graficos generales '!$F$98:$T$98</c:f>
              <c:numCache>
                <c:formatCode>General</c:formatCode>
                <c:ptCount val="15"/>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2327-4051-8BF6-DAA961E88783}"/>
            </c:ext>
          </c:extLst>
        </c:ser>
        <c:dLbls>
          <c:dLblPos val="outEnd"/>
          <c:showLegendKey val="0"/>
          <c:showVal val="1"/>
          <c:showCatName val="0"/>
          <c:showSerName val="0"/>
          <c:showPercent val="0"/>
          <c:showBubbleSize val="0"/>
        </c:dLbls>
        <c:gapWidth val="219"/>
        <c:overlap val="-27"/>
        <c:axId val="1010198488"/>
        <c:axId val="1010195208"/>
      </c:barChart>
      <c:catAx>
        <c:axId val="1010198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CO"/>
          </a:p>
        </c:txPr>
        <c:crossAx val="1010195208"/>
        <c:crosses val="autoZero"/>
        <c:auto val="1"/>
        <c:lblAlgn val="ctr"/>
        <c:lblOffset val="100"/>
        <c:noMultiLvlLbl val="0"/>
      </c:catAx>
      <c:valAx>
        <c:axId val="10101952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CO"/>
          </a:p>
        </c:txPr>
        <c:crossAx val="1010198488"/>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r>
              <a:rPr lang="es-MX"/>
              <a:t>Número de riesgos según su magnitud</a:t>
            </a:r>
          </a:p>
        </c:rich>
      </c:tx>
      <c:layout>
        <c:manualLayout>
          <c:xMode val="edge"/>
          <c:yMode val="edge"/>
          <c:x val="0.27849139196583478"/>
          <c:y val="0"/>
        </c:manualLayout>
      </c:layout>
      <c:overlay val="0"/>
      <c:spPr>
        <a:noFill/>
        <a:ln>
          <a:noFill/>
        </a:ln>
        <a:effectLst/>
      </c:spPr>
      <c:txPr>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1"/>
          <c:order val="0"/>
          <c:tx>
            <c:strRef>
              <c:f>Rectoría!$E$5</c:f>
              <c:strCache>
                <c:ptCount val="1"/>
                <c:pt idx="0">
                  <c:v>2022</c:v>
                </c:pt>
              </c:strCache>
            </c:strRef>
          </c:tx>
          <c:spPr>
            <a:solidFill>
              <a:schemeClr val="accent2"/>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0-F0EA-4BE4-B41E-65513F0F9609}"/>
              </c:ext>
            </c:extLst>
          </c:dPt>
          <c:dPt>
            <c:idx val="1"/>
            <c:invertIfNegative val="0"/>
            <c:bubble3D val="0"/>
            <c:spPr>
              <a:solidFill>
                <a:srgbClr val="FFC000"/>
              </a:solidFill>
              <a:ln>
                <a:noFill/>
              </a:ln>
              <a:effectLst/>
            </c:spPr>
            <c:extLst>
              <c:ext xmlns:c16="http://schemas.microsoft.com/office/drawing/2014/chart" uri="{C3380CC4-5D6E-409C-BE32-E72D297353CC}">
                <c16:uniqueId val="{00000001-F0EA-4BE4-B41E-65513F0F9609}"/>
              </c:ext>
            </c:extLst>
          </c:dPt>
          <c:dPt>
            <c:idx val="2"/>
            <c:invertIfNegative val="0"/>
            <c:bubble3D val="0"/>
            <c:spPr>
              <a:solidFill>
                <a:srgbClr val="FFFF00"/>
              </a:solidFill>
              <a:ln>
                <a:noFill/>
              </a:ln>
              <a:effectLst/>
            </c:spPr>
            <c:extLst>
              <c:ext xmlns:c16="http://schemas.microsoft.com/office/drawing/2014/chart" uri="{C3380CC4-5D6E-409C-BE32-E72D297353CC}">
                <c16:uniqueId val="{00000002-F0EA-4BE4-B41E-65513F0F9609}"/>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3-F0EA-4BE4-B41E-65513F0F9609}"/>
              </c:ext>
            </c:extLst>
          </c:dPt>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Rectoría!$D$6:$D$9</c:f>
              <c:strCache>
                <c:ptCount val="4"/>
                <c:pt idx="0">
                  <c:v>Extremo</c:v>
                </c:pt>
                <c:pt idx="1">
                  <c:v>Alto</c:v>
                </c:pt>
                <c:pt idx="2">
                  <c:v>Medio</c:v>
                </c:pt>
                <c:pt idx="3">
                  <c:v> Bajo </c:v>
                </c:pt>
              </c:strCache>
            </c:strRef>
          </c:cat>
          <c:val>
            <c:numRef>
              <c:f>Rectoría!$E$6:$E$9</c:f>
              <c:numCache>
                <c:formatCode>General</c:formatCode>
                <c:ptCount val="4"/>
                <c:pt idx="0">
                  <c:v>3</c:v>
                </c:pt>
                <c:pt idx="1">
                  <c:v>7</c:v>
                </c:pt>
                <c:pt idx="2">
                  <c:v>5</c:v>
                </c:pt>
                <c:pt idx="3">
                  <c:v>0</c:v>
                </c:pt>
              </c:numCache>
            </c:numRef>
          </c:val>
          <c:extLst>
            <c:ext xmlns:c16="http://schemas.microsoft.com/office/drawing/2014/chart" uri="{C3380CC4-5D6E-409C-BE32-E72D297353CC}">
              <c16:uniqueId val="{00000001-57CC-42F8-839B-9F0BCBEF1F32}"/>
            </c:ext>
          </c:extLst>
        </c:ser>
        <c:dLbls>
          <c:dLblPos val="outEnd"/>
          <c:showLegendKey val="0"/>
          <c:showVal val="1"/>
          <c:showCatName val="0"/>
          <c:showSerName val="0"/>
          <c:showPercent val="0"/>
          <c:showBubbleSize val="0"/>
        </c:dLbls>
        <c:gapWidth val="219"/>
        <c:overlap val="-27"/>
        <c:axId val="229655008"/>
        <c:axId val="229657960"/>
      </c:barChart>
      <c:catAx>
        <c:axId val="22965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229657960"/>
        <c:crosses val="autoZero"/>
        <c:auto val="1"/>
        <c:lblAlgn val="ctr"/>
        <c:lblOffset val="100"/>
        <c:noMultiLvlLbl val="0"/>
      </c:catAx>
      <c:valAx>
        <c:axId val="229657960"/>
        <c:scaling>
          <c:orientation val="minMax"/>
          <c:max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229655008"/>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800">
          <a:solidFill>
            <a:sysClr val="windowText" lastClr="000000"/>
          </a:solidFill>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Rectoría!$D$25:$D$40</c:f>
              <c:strCache>
                <c:ptCount val="16"/>
                <c:pt idx="0">
                  <c:v>Incumplimiento por parte de la comunidad universitaria, contratistas y visitantes de las políticas, reglamentos y directrices institucionales.</c:v>
                </c:pt>
                <c:pt idx="1">
                  <c:v>Conflicto, desconocimiento o incumplimientos normativos, legales, regulatorios o contractuales.</c:v>
                </c:pt>
                <c:pt idx="2">
                  <c:v>Falla o falta de adecuación, consistencia, confiabilidad, confidencialidad y disponibilidad de la información que se genera o se custodia (física o electrónica).</c:v>
                </c:pt>
                <c:pt idx="3">
                  <c:v>Dificultades en la alineación organizacional para el logro de los objetivos.</c:v>
                </c:pt>
                <c:pt idx="4">
                  <c:v>Fallas o indisponibilidad de la infraestructura física relacionada con problemas estructurales o técnicos.</c:v>
                </c:pt>
                <c:pt idx="5">
                  <c:v>Falta o falla de la capacidad de gestión del talento humano.</c:v>
                </c:pt>
                <c:pt idx="6">
                  <c:v>Fallas en la gestión, planeación o ejecución de proyectos.</c:v>
                </c:pt>
                <c:pt idx="7">
                  <c:v>Prácticas fraudulentas - corrupción en los diferentes procesos misionales de la universidad</c:v>
                </c:pt>
                <c:pt idx="8">
                  <c:v>Fallas en la gestión de los recursos financieros</c:v>
                </c:pt>
                <c:pt idx="9">
                  <c:v>Intoxicación, lesión, enfermedad o accidente que afecte la integridad o salud de las personas en la Universidad.</c:v>
                </c:pt>
                <c:pt idx="10">
                  <c:v>Pérdida de la continuidad del negocio.</c:v>
                </c:pt>
                <c:pt idx="11">
                  <c:v>Actos mal intencionados de terceros (AMIT).</c:v>
                </c:pt>
                <c:pt idx="12">
                  <c:v>Desastres naturales que puedan afectar las instalaciones o la operación de la Universidad.</c:v>
                </c:pt>
                <c:pt idx="13">
                  <c:v>Falta de innovación o rezago en los diferentes procesos o estructuras que dificultan el crecimiento y/o cumplimiento de los objetivos de la Universidad</c:v>
                </c:pt>
                <c:pt idx="14">
                  <c:v>Concepto público desfavorable que causa una pérdida de credibilidad sobre la Universidad en sus grupos de interés.</c:v>
                </c:pt>
                <c:pt idx="15">
                  <c:v>Incumplimiento por parte de proveedores</c:v>
                </c:pt>
              </c:strCache>
            </c:strRef>
          </c:cat>
          <c:val>
            <c:numRef>
              <c:f>Rectoría!$E$25:$E$40</c:f>
              <c:numCache>
                <c:formatCode>General</c:formatCode>
                <c:ptCount val="16"/>
                <c:pt idx="0">
                  <c:v>0</c:v>
                </c:pt>
                <c:pt idx="1">
                  <c:v>6</c:v>
                </c:pt>
                <c:pt idx="2">
                  <c:v>0</c:v>
                </c:pt>
                <c:pt idx="3">
                  <c:v>4</c:v>
                </c:pt>
                <c:pt idx="4">
                  <c:v>0</c:v>
                </c:pt>
                <c:pt idx="5">
                  <c:v>0</c:v>
                </c:pt>
                <c:pt idx="6">
                  <c:v>0</c:v>
                </c:pt>
                <c:pt idx="7">
                  <c:v>0</c:v>
                </c:pt>
                <c:pt idx="8">
                  <c:v>0</c:v>
                </c:pt>
                <c:pt idx="9">
                  <c:v>0</c:v>
                </c:pt>
                <c:pt idx="10">
                  <c:v>4</c:v>
                </c:pt>
                <c:pt idx="11">
                  <c:v>0</c:v>
                </c:pt>
                <c:pt idx="12">
                  <c:v>0</c:v>
                </c:pt>
                <c:pt idx="13">
                  <c:v>1</c:v>
                </c:pt>
                <c:pt idx="14">
                  <c:v>0</c:v>
                </c:pt>
                <c:pt idx="15">
                  <c:v>0</c:v>
                </c:pt>
              </c:numCache>
            </c:numRef>
          </c:val>
          <c:extLst>
            <c:ext xmlns:c16="http://schemas.microsoft.com/office/drawing/2014/chart" uri="{C3380CC4-5D6E-409C-BE32-E72D297353CC}">
              <c16:uniqueId val="{00000000-5B23-4DFF-8EA4-712F6F6A0B7F}"/>
            </c:ext>
          </c:extLst>
        </c:ser>
        <c:dLbls>
          <c:dLblPos val="outEnd"/>
          <c:showLegendKey val="0"/>
          <c:showVal val="1"/>
          <c:showCatName val="0"/>
          <c:showSerName val="0"/>
          <c:showPercent val="0"/>
          <c:showBubbleSize val="0"/>
        </c:dLbls>
        <c:gapWidth val="115"/>
        <c:overlap val="-20"/>
        <c:axId val="604055224"/>
        <c:axId val="604058176"/>
      </c:barChart>
      <c:catAx>
        <c:axId val="604055224"/>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CO"/>
          </a:p>
        </c:txPr>
        <c:crossAx val="604058176"/>
        <c:crosses val="autoZero"/>
        <c:auto val="1"/>
        <c:lblAlgn val="ctr"/>
        <c:lblOffset val="100"/>
        <c:noMultiLvlLbl val="0"/>
      </c:catAx>
      <c:valAx>
        <c:axId val="604058176"/>
        <c:scaling>
          <c:orientation val="minMax"/>
          <c:max val="10"/>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CO"/>
          </a:p>
        </c:txPr>
        <c:crossAx val="604055224"/>
        <c:crosses val="autoZero"/>
        <c:crossBetween val="between"/>
        <c:majorUnit val="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b="0">
          <a:solidFill>
            <a:schemeClr val="tx1"/>
          </a:solidFill>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r>
              <a:rPr lang="es-MX"/>
              <a:t>Número de riesgos según calificación del control</a:t>
            </a:r>
          </a:p>
        </c:rich>
      </c:tx>
      <c:overlay val="0"/>
      <c:spPr>
        <a:noFill/>
        <a:ln>
          <a:noFill/>
        </a:ln>
        <a:effectLst/>
      </c:spPr>
      <c:txPr>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5.6278058360515415E-2"/>
          <c:y val="0.13492475395550921"/>
          <c:w val="0.91274139129778642"/>
          <c:h val="0.6365503322625693"/>
        </c:manualLayout>
      </c:layout>
      <c:barChart>
        <c:barDir val="col"/>
        <c:grouping val="clustered"/>
        <c:varyColors val="0"/>
        <c:ser>
          <c:idx val="1"/>
          <c:order val="0"/>
          <c:tx>
            <c:strRef>
              <c:f>Rectoría!$E$12</c:f>
              <c:strCache>
                <c:ptCount val="1"/>
                <c:pt idx="0">
                  <c:v>2022</c:v>
                </c:pt>
              </c:strCache>
            </c:strRef>
          </c:tx>
          <c:spPr>
            <a:solidFill>
              <a:schemeClr val="accent2"/>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0-A13F-4D41-85D7-31BF21670C4F}"/>
              </c:ext>
            </c:extLst>
          </c:dPt>
          <c:dPt>
            <c:idx val="1"/>
            <c:invertIfNegative val="0"/>
            <c:bubble3D val="0"/>
            <c:spPr>
              <a:solidFill>
                <a:srgbClr val="FFFF00"/>
              </a:solidFill>
              <a:ln>
                <a:noFill/>
              </a:ln>
              <a:effectLst/>
            </c:spPr>
            <c:extLst>
              <c:ext xmlns:c16="http://schemas.microsoft.com/office/drawing/2014/chart" uri="{C3380CC4-5D6E-409C-BE32-E72D297353CC}">
                <c16:uniqueId val="{00000001-A13F-4D41-85D7-31BF21670C4F}"/>
              </c:ext>
            </c:extLst>
          </c:dPt>
          <c:dPt>
            <c:idx val="2"/>
            <c:invertIfNegative val="0"/>
            <c:bubble3D val="0"/>
            <c:spPr>
              <a:solidFill>
                <a:srgbClr val="FF0000"/>
              </a:solidFill>
              <a:ln>
                <a:noFill/>
              </a:ln>
              <a:effectLst/>
            </c:spPr>
            <c:extLst>
              <c:ext xmlns:c16="http://schemas.microsoft.com/office/drawing/2014/chart" uri="{C3380CC4-5D6E-409C-BE32-E72D297353CC}">
                <c16:uniqueId val="{00000002-A13F-4D41-85D7-31BF21670C4F}"/>
              </c:ext>
            </c:extLst>
          </c:dPt>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Rectoría!$D$13:$D$15</c:f>
              <c:strCache>
                <c:ptCount val="3"/>
                <c:pt idx="0">
                  <c:v>Fuerte</c:v>
                </c:pt>
                <c:pt idx="1">
                  <c:v>Moderado</c:v>
                </c:pt>
                <c:pt idx="2">
                  <c:v>Débil</c:v>
                </c:pt>
              </c:strCache>
            </c:strRef>
          </c:cat>
          <c:val>
            <c:numRef>
              <c:f>Rectoría!$E$13:$E$15</c:f>
              <c:numCache>
                <c:formatCode>General</c:formatCode>
                <c:ptCount val="3"/>
                <c:pt idx="0">
                  <c:v>2</c:v>
                </c:pt>
                <c:pt idx="1">
                  <c:v>11</c:v>
                </c:pt>
                <c:pt idx="2">
                  <c:v>2</c:v>
                </c:pt>
              </c:numCache>
            </c:numRef>
          </c:val>
          <c:extLst>
            <c:ext xmlns:c16="http://schemas.microsoft.com/office/drawing/2014/chart" uri="{C3380CC4-5D6E-409C-BE32-E72D297353CC}">
              <c16:uniqueId val="{00000001-A586-4A60-9FD2-C93CCDDB048D}"/>
            </c:ext>
          </c:extLst>
        </c:ser>
        <c:dLbls>
          <c:dLblPos val="outEnd"/>
          <c:showLegendKey val="0"/>
          <c:showVal val="1"/>
          <c:showCatName val="0"/>
          <c:showSerName val="0"/>
          <c:showPercent val="0"/>
          <c:showBubbleSize val="0"/>
        </c:dLbls>
        <c:gapWidth val="219"/>
        <c:overlap val="-27"/>
        <c:axId val="738194536"/>
        <c:axId val="738190928"/>
      </c:barChart>
      <c:catAx>
        <c:axId val="738194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738190928"/>
        <c:crosses val="autoZero"/>
        <c:auto val="1"/>
        <c:lblAlgn val="ctr"/>
        <c:lblOffset val="100"/>
        <c:noMultiLvlLbl val="0"/>
      </c:catAx>
      <c:valAx>
        <c:axId val="738190928"/>
        <c:scaling>
          <c:orientation val="minMax"/>
          <c:max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738194536"/>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800">
          <a:solidFill>
            <a:sysClr val="windowText" lastClr="000000"/>
          </a:solidFill>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r>
              <a:rPr lang="es-CO"/>
              <a:t>Tipos de riesgos </a:t>
            </a:r>
          </a:p>
        </c:rich>
      </c:tx>
      <c:overlay val="0"/>
      <c:spPr>
        <a:noFill/>
        <a:ln>
          <a:noFill/>
        </a:ln>
        <a:effectLst/>
      </c:spPr>
      <c:txPr>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strRef>
              <c:f>Rectoría!$D$45:$D$63</c:f>
              <c:strCache>
                <c:ptCount val="19"/>
                <c:pt idx="0">
                  <c:v>Ambiental</c:v>
                </c:pt>
                <c:pt idx="1">
                  <c:v>Actuarial </c:v>
                </c:pt>
                <c:pt idx="2">
                  <c:v>Competencia</c:v>
                </c:pt>
                <c:pt idx="3">
                  <c:v>Corrupción y fraude</c:v>
                </c:pt>
                <c:pt idx="4">
                  <c:v>Económico </c:v>
                </c:pt>
                <c:pt idx="5">
                  <c:v>Financiero</c:v>
                </c:pt>
                <c:pt idx="6">
                  <c:v>Gobernanza</c:v>
                </c:pt>
                <c:pt idx="7">
                  <c:v>Grupo</c:v>
                </c:pt>
                <c:pt idx="8">
                  <c:v>Laboral</c:v>
                </c:pt>
                <c:pt idx="9">
                  <c:v>Lavado de activos y financiación del terrorismo </c:v>
                </c:pt>
                <c:pt idx="10">
                  <c:v>Legal</c:v>
                </c:pt>
                <c:pt idx="11">
                  <c:v>Operativo</c:v>
                </c:pt>
                <c:pt idx="12">
                  <c:v>País</c:v>
                </c:pt>
                <c:pt idx="13">
                  <c:v>Político</c:v>
                </c:pt>
                <c:pt idx="14">
                  <c:v>Proyectos</c:v>
                </c:pt>
                <c:pt idx="15">
                  <c:v>Reputacional </c:v>
                </c:pt>
                <c:pt idx="16">
                  <c:v>Salud </c:v>
                </c:pt>
                <c:pt idx="17">
                  <c:v>Social</c:v>
                </c:pt>
                <c:pt idx="18">
                  <c:v>Tecnológico</c:v>
                </c:pt>
              </c:strCache>
            </c:strRef>
          </c:cat>
          <c:val>
            <c:numRef>
              <c:f>Rectoría!$E$45:$E$63</c:f>
              <c:numCache>
                <c:formatCode>General</c:formatCode>
                <c:ptCount val="19"/>
                <c:pt idx="0">
                  <c:v>0</c:v>
                </c:pt>
                <c:pt idx="1">
                  <c:v>0</c:v>
                </c:pt>
                <c:pt idx="2">
                  <c:v>1</c:v>
                </c:pt>
                <c:pt idx="3">
                  <c:v>0</c:v>
                </c:pt>
                <c:pt idx="4">
                  <c:v>0</c:v>
                </c:pt>
                <c:pt idx="5">
                  <c:v>0</c:v>
                </c:pt>
                <c:pt idx="6">
                  <c:v>0</c:v>
                </c:pt>
                <c:pt idx="7">
                  <c:v>0</c:v>
                </c:pt>
                <c:pt idx="8">
                  <c:v>0</c:v>
                </c:pt>
                <c:pt idx="9">
                  <c:v>0</c:v>
                </c:pt>
                <c:pt idx="10">
                  <c:v>4</c:v>
                </c:pt>
                <c:pt idx="11">
                  <c:v>5</c:v>
                </c:pt>
                <c:pt idx="12">
                  <c:v>1</c:v>
                </c:pt>
                <c:pt idx="13">
                  <c:v>0</c:v>
                </c:pt>
                <c:pt idx="14">
                  <c:v>0</c:v>
                </c:pt>
                <c:pt idx="15">
                  <c:v>1</c:v>
                </c:pt>
                <c:pt idx="16">
                  <c:v>0</c:v>
                </c:pt>
                <c:pt idx="17">
                  <c:v>0</c:v>
                </c:pt>
                <c:pt idx="18">
                  <c:v>3</c:v>
                </c:pt>
              </c:numCache>
            </c:numRef>
          </c:val>
          <c:extLst>
            <c:ext xmlns:c16="http://schemas.microsoft.com/office/drawing/2014/chart" uri="{C3380CC4-5D6E-409C-BE32-E72D297353CC}">
              <c16:uniqueId val="{00000000-217A-40F3-A638-45B295641E01}"/>
            </c:ext>
          </c:extLst>
        </c:ser>
        <c:dLbls>
          <c:showLegendKey val="0"/>
          <c:showVal val="0"/>
          <c:showCatName val="0"/>
          <c:showSerName val="0"/>
          <c:showPercent val="0"/>
          <c:showBubbleSize val="0"/>
        </c:dLbls>
        <c:gapWidth val="219"/>
        <c:overlap val="-27"/>
        <c:axId val="881475784"/>
        <c:axId val="881476112"/>
      </c:barChart>
      <c:catAx>
        <c:axId val="88147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881476112"/>
        <c:crosses val="autoZero"/>
        <c:auto val="1"/>
        <c:lblAlgn val="ctr"/>
        <c:lblOffset val="100"/>
        <c:noMultiLvlLbl val="0"/>
      </c:catAx>
      <c:valAx>
        <c:axId val="881476112"/>
        <c:scaling>
          <c:orientation val="minMax"/>
          <c:max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88147578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800">
          <a:solidFill>
            <a:sysClr val="windowText" lastClr="000000"/>
          </a:solidFill>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r>
              <a:rPr lang="es-MX"/>
              <a:t>Número de riesgos según su magnitud</a:t>
            </a:r>
          </a:p>
        </c:rich>
      </c:tx>
      <c:layout>
        <c:manualLayout>
          <c:xMode val="edge"/>
          <c:yMode val="edge"/>
          <c:x val="0.27849139196583478"/>
          <c:y val="0"/>
        </c:manualLayout>
      </c:layout>
      <c:overlay val="0"/>
      <c:spPr>
        <a:noFill/>
        <a:ln>
          <a:noFill/>
        </a:ln>
        <a:effectLst/>
      </c:spPr>
      <c:txPr>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1"/>
          <c:order val="0"/>
          <c:tx>
            <c:strRef>
              <c:f>'Dirección A y F'!$E$5</c:f>
              <c:strCache>
                <c:ptCount val="1"/>
                <c:pt idx="0">
                  <c:v>2022</c:v>
                </c:pt>
              </c:strCache>
            </c:strRef>
          </c:tx>
          <c:spPr>
            <a:solidFill>
              <a:schemeClr val="accent2"/>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CE1A-4BF0-9A7E-68E29C229805}"/>
              </c:ext>
            </c:extLst>
          </c:dPt>
          <c:dPt>
            <c:idx val="1"/>
            <c:invertIfNegative val="0"/>
            <c:bubble3D val="0"/>
            <c:spPr>
              <a:solidFill>
                <a:srgbClr val="FFC000"/>
              </a:solidFill>
              <a:ln>
                <a:noFill/>
              </a:ln>
              <a:effectLst/>
            </c:spPr>
            <c:extLst>
              <c:ext xmlns:c16="http://schemas.microsoft.com/office/drawing/2014/chart" uri="{C3380CC4-5D6E-409C-BE32-E72D297353CC}">
                <c16:uniqueId val="{00000003-CE1A-4BF0-9A7E-68E29C229805}"/>
              </c:ext>
            </c:extLst>
          </c:dPt>
          <c:dPt>
            <c:idx val="2"/>
            <c:invertIfNegative val="0"/>
            <c:bubble3D val="0"/>
            <c:spPr>
              <a:solidFill>
                <a:srgbClr val="FFFF00"/>
              </a:solidFill>
              <a:ln>
                <a:noFill/>
              </a:ln>
              <a:effectLst/>
            </c:spPr>
            <c:extLst>
              <c:ext xmlns:c16="http://schemas.microsoft.com/office/drawing/2014/chart" uri="{C3380CC4-5D6E-409C-BE32-E72D297353CC}">
                <c16:uniqueId val="{00000005-CE1A-4BF0-9A7E-68E29C229805}"/>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7-CE1A-4BF0-9A7E-68E29C229805}"/>
              </c:ext>
            </c:extLst>
          </c:dPt>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'Dirección A y F'!$D$6:$D$9</c:f>
              <c:strCache>
                <c:ptCount val="4"/>
                <c:pt idx="0">
                  <c:v>Extremo</c:v>
                </c:pt>
                <c:pt idx="1">
                  <c:v>Alto</c:v>
                </c:pt>
                <c:pt idx="2">
                  <c:v>Medio</c:v>
                </c:pt>
                <c:pt idx="3">
                  <c:v> Bajo </c:v>
                </c:pt>
              </c:strCache>
            </c:strRef>
          </c:cat>
          <c:val>
            <c:numRef>
              <c:f>'Dirección A y F'!$E$6:$E$9</c:f>
              <c:numCache>
                <c:formatCode>General</c:formatCode>
                <c:ptCount val="4"/>
                <c:pt idx="0">
                  <c:v>7</c:v>
                </c:pt>
                <c:pt idx="1">
                  <c:v>11</c:v>
                </c:pt>
                <c:pt idx="2">
                  <c:v>4</c:v>
                </c:pt>
                <c:pt idx="3">
                  <c:v>0</c:v>
                </c:pt>
              </c:numCache>
            </c:numRef>
          </c:val>
          <c:extLst>
            <c:ext xmlns:c16="http://schemas.microsoft.com/office/drawing/2014/chart" uri="{C3380CC4-5D6E-409C-BE32-E72D297353CC}">
              <c16:uniqueId val="{00000008-CE1A-4BF0-9A7E-68E29C229805}"/>
            </c:ext>
          </c:extLst>
        </c:ser>
        <c:dLbls>
          <c:dLblPos val="outEnd"/>
          <c:showLegendKey val="0"/>
          <c:showVal val="1"/>
          <c:showCatName val="0"/>
          <c:showSerName val="0"/>
          <c:showPercent val="0"/>
          <c:showBubbleSize val="0"/>
        </c:dLbls>
        <c:gapWidth val="219"/>
        <c:overlap val="-27"/>
        <c:axId val="229655008"/>
        <c:axId val="229657960"/>
      </c:barChart>
      <c:catAx>
        <c:axId val="22965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229657960"/>
        <c:crosses val="autoZero"/>
        <c:auto val="1"/>
        <c:lblAlgn val="ctr"/>
        <c:lblOffset val="100"/>
        <c:noMultiLvlLbl val="0"/>
      </c:catAx>
      <c:valAx>
        <c:axId val="229657960"/>
        <c:scaling>
          <c:orientation val="minMax"/>
          <c:max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229655008"/>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800">
          <a:solidFill>
            <a:sysClr val="windowText" lastClr="000000"/>
          </a:solidFill>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'Dirección A y F'!$D$25:$D$40</c:f>
              <c:strCache>
                <c:ptCount val="16"/>
                <c:pt idx="0">
                  <c:v>Incumplimiento por parte de la comunidad universitaria, contratistas y visitantes de las políticas, reglamentos y directrices institucionales.</c:v>
                </c:pt>
                <c:pt idx="1">
                  <c:v>Conflicto, desconocimiento o incumplimientos normativos, legales, regulatorios o contractuales.</c:v>
                </c:pt>
                <c:pt idx="2">
                  <c:v>Falla o falta de adecuación, consistencia, confiabilidad, confidencialidad y disponibilidad de la información que se genera o se custodia (física o electrónica).</c:v>
                </c:pt>
                <c:pt idx="3">
                  <c:v>Dificultades en la alineación organizacional para el logro de los objetivos.</c:v>
                </c:pt>
                <c:pt idx="4">
                  <c:v>Fallas o indisponibilidad de la infraestructura física relacionada con problemas estructurales o técnicos.</c:v>
                </c:pt>
                <c:pt idx="5">
                  <c:v>Falta o falla de la capacidad de gestión del talento humano.</c:v>
                </c:pt>
                <c:pt idx="6">
                  <c:v>Fallas en la gestión, planeación o ejecución de proyectos.</c:v>
                </c:pt>
                <c:pt idx="7">
                  <c:v>Prácticas fraudulentas - corrupción en los diferentes procesos misionales de la universidad</c:v>
                </c:pt>
                <c:pt idx="8">
                  <c:v>Fallas en la gestión de los recursos financieros</c:v>
                </c:pt>
                <c:pt idx="9">
                  <c:v>Intoxicación, lesión, enfermedad o accidente que afecte la integridad o salud de las personas en la Universidad.</c:v>
                </c:pt>
                <c:pt idx="10">
                  <c:v>Pérdida de la continuidad del negocio.</c:v>
                </c:pt>
                <c:pt idx="11">
                  <c:v>Actos mal intencionados de terceros (AMIT).</c:v>
                </c:pt>
                <c:pt idx="12">
                  <c:v>Desastres naturales que puedan afectar las instalaciones o la operación de la Universidad.</c:v>
                </c:pt>
                <c:pt idx="13">
                  <c:v>Falta de innovación o rezago en los diferentes procesos o estructuras que dificultan el crecimiento y/o cumplimiento de los objetivos de la Universidad</c:v>
                </c:pt>
                <c:pt idx="14">
                  <c:v>Concepto público desfavorable que causa una pérdida de credibilidad sobre la Universidad en sus grupos de interés.</c:v>
                </c:pt>
                <c:pt idx="15">
                  <c:v>Incumplimiento por parte de proveedores</c:v>
                </c:pt>
              </c:strCache>
            </c:strRef>
          </c:cat>
          <c:val>
            <c:numRef>
              <c:f>'Dirección A y F'!$E$25:$E$40</c:f>
              <c:numCache>
                <c:formatCode>General</c:formatCode>
                <c:ptCount val="16"/>
                <c:pt idx="0">
                  <c:v>1</c:v>
                </c:pt>
                <c:pt idx="1">
                  <c:v>3</c:v>
                </c:pt>
                <c:pt idx="2">
                  <c:v>1</c:v>
                </c:pt>
                <c:pt idx="3">
                  <c:v>5</c:v>
                </c:pt>
                <c:pt idx="4">
                  <c:v>1</c:v>
                </c:pt>
                <c:pt idx="5">
                  <c:v>1</c:v>
                </c:pt>
                <c:pt idx="6">
                  <c:v>4</c:v>
                </c:pt>
                <c:pt idx="7">
                  <c:v>0</c:v>
                </c:pt>
                <c:pt idx="8">
                  <c:v>3</c:v>
                </c:pt>
                <c:pt idx="9">
                  <c:v>0</c:v>
                </c:pt>
                <c:pt idx="10">
                  <c:v>1</c:v>
                </c:pt>
                <c:pt idx="11">
                  <c:v>1</c:v>
                </c:pt>
                <c:pt idx="12">
                  <c:v>0</c:v>
                </c:pt>
                <c:pt idx="13">
                  <c:v>0</c:v>
                </c:pt>
                <c:pt idx="14">
                  <c:v>1</c:v>
                </c:pt>
                <c:pt idx="15">
                  <c:v>0</c:v>
                </c:pt>
              </c:numCache>
            </c:numRef>
          </c:val>
          <c:extLst>
            <c:ext xmlns:c16="http://schemas.microsoft.com/office/drawing/2014/chart" uri="{C3380CC4-5D6E-409C-BE32-E72D297353CC}">
              <c16:uniqueId val="{00000000-CE0D-46F2-A794-1E59A8D1F453}"/>
            </c:ext>
          </c:extLst>
        </c:ser>
        <c:dLbls>
          <c:dLblPos val="outEnd"/>
          <c:showLegendKey val="0"/>
          <c:showVal val="1"/>
          <c:showCatName val="0"/>
          <c:showSerName val="0"/>
          <c:showPercent val="0"/>
          <c:showBubbleSize val="0"/>
        </c:dLbls>
        <c:gapWidth val="115"/>
        <c:overlap val="-20"/>
        <c:axId val="604055224"/>
        <c:axId val="604058176"/>
      </c:barChart>
      <c:catAx>
        <c:axId val="604055224"/>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CO"/>
          </a:p>
        </c:txPr>
        <c:crossAx val="604058176"/>
        <c:crosses val="autoZero"/>
        <c:auto val="1"/>
        <c:lblAlgn val="ctr"/>
        <c:lblOffset val="100"/>
        <c:noMultiLvlLbl val="0"/>
      </c:catAx>
      <c:valAx>
        <c:axId val="604058176"/>
        <c:scaling>
          <c:orientation val="minMax"/>
          <c:max val="10"/>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CO"/>
          </a:p>
        </c:txPr>
        <c:crossAx val="604055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b="0">
          <a:solidFill>
            <a:sysClr val="windowText" lastClr="000000"/>
          </a:solidFill>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A6B4-44BB-AC91-F9222653192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6B4-44BB-AC91-F9222653192E}"/>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5-A6B4-44BB-AC91-F9222653192E}"/>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7-A6B4-44BB-AC91-F9222653192E}"/>
              </c:ext>
            </c:extLst>
          </c:dPt>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'!$A$170:$A$173</c:f>
              <c:strCache>
                <c:ptCount val="4"/>
                <c:pt idx="0">
                  <c:v>Extremo</c:v>
                </c:pt>
                <c:pt idx="1">
                  <c:v>Alto</c:v>
                </c:pt>
                <c:pt idx="2">
                  <c:v>Medio</c:v>
                </c:pt>
                <c:pt idx="3">
                  <c:v>Bajo</c:v>
                </c:pt>
              </c:strCache>
            </c:strRef>
          </c:cat>
          <c:val>
            <c:numRef>
              <c:f>'Graficos '!$B$170:$B$173</c:f>
              <c:numCache>
                <c:formatCode>General</c:formatCode>
                <c:ptCount val="4"/>
                <c:pt idx="0">
                  <c:v>6</c:v>
                </c:pt>
                <c:pt idx="1">
                  <c:v>26</c:v>
                </c:pt>
                <c:pt idx="2">
                  <c:v>19</c:v>
                </c:pt>
                <c:pt idx="3">
                  <c:v>6</c:v>
                </c:pt>
              </c:numCache>
            </c:numRef>
          </c:val>
          <c:extLst>
            <c:ext xmlns:c16="http://schemas.microsoft.com/office/drawing/2014/chart" uri="{C3380CC4-5D6E-409C-BE32-E72D297353CC}">
              <c16:uniqueId val="{00000008-A6B4-44BB-AC91-F9222653192E}"/>
            </c:ext>
          </c:extLst>
        </c:ser>
        <c:dLbls>
          <c:dLblPos val="outEnd"/>
          <c:showLegendKey val="0"/>
          <c:showVal val="1"/>
          <c:showCatName val="0"/>
          <c:showSerName val="0"/>
          <c:showPercent val="0"/>
          <c:showBubbleSize val="0"/>
        </c:dLbls>
        <c:gapWidth val="219"/>
        <c:overlap val="-27"/>
        <c:axId val="534379424"/>
        <c:axId val="534385000"/>
      </c:barChart>
      <c:catAx>
        <c:axId val="53437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534385000"/>
        <c:crosses val="autoZero"/>
        <c:auto val="1"/>
        <c:lblAlgn val="ctr"/>
        <c:lblOffset val="100"/>
        <c:noMultiLvlLbl val="0"/>
      </c:catAx>
      <c:valAx>
        <c:axId val="534385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534379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r>
              <a:rPr lang="es-MX"/>
              <a:t>Número de riesgos según calificación del control</a:t>
            </a:r>
          </a:p>
        </c:rich>
      </c:tx>
      <c:overlay val="0"/>
      <c:spPr>
        <a:noFill/>
        <a:ln>
          <a:noFill/>
        </a:ln>
        <a:effectLst/>
      </c:spPr>
      <c:txPr>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5.6278058360515415E-2"/>
          <c:y val="0.22356758242672747"/>
          <c:w val="0.91274139129778642"/>
          <c:h val="0.5308609297123863"/>
        </c:manualLayout>
      </c:layout>
      <c:barChart>
        <c:barDir val="col"/>
        <c:grouping val="clustered"/>
        <c:varyColors val="0"/>
        <c:ser>
          <c:idx val="1"/>
          <c:order val="0"/>
          <c:tx>
            <c:strRef>
              <c:f>'Dirección A y F'!$E$12</c:f>
              <c:strCache>
                <c:ptCount val="1"/>
                <c:pt idx="0">
                  <c:v>2022</c:v>
                </c:pt>
              </c:strCache>
            </c:strRef>
          </c:tx>
          <c:spPr>
            <a:solidFill>
              <a:schemeClr val="accent2"/>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1-8BCB-4F20-85A6-0E927C29A643}"/>
              </c:ext>
            </c:extLst>
          </c:dPt>
          <c:dPt>
            <c:idx val="1"/>
            <c:invertIfNegative val="0"/>
            <c:bubble3D val="0"/>
            <c:spPr>
              <a:solidFill>
                <a:srgbClr val="FFFF00"/>
              </a:solidFill>
              <a:ln>
                <a:noFill/>
              </a:ln>
              <a:effectLst/>
            </c:spPr>
            <c:extLst>
              <c:ext xmlns:c16="http://schemas.microsoft.com/office/drawing/2014/chart" uri="{C3380CC4-5D6E-409C-BE32-E72D297353CC}">
                <c16:uniqueId val="{00000003-8BCB-4F20-85A6-0E927C29A643}"/>
              </c:ext>
            </c:extLst>
          </c:dPt>
          <c:dPt>
            <c:idx val="2"/>
            <c:invertIfNegative val="0"/>
            <c:bubble3D val="0"/>
            <c:spPr>
              <a:solidFill>
                <a:srgbClr val="FF0000"/>
              </a:solidFill>
              <a:ln>
                <a:noFill/>
              </a:ln>
              <a:effectLst/>
            </c:spPr>
            <c:extLst>
              <c:ext xmlns:c16="http://schemas.microsoft.com/office/drawing/2014/chart" uri="{C3380CC4-5D6E-409C-BE32-E72D297353CC}">
                <c16:uniqueId val="{00000005-8BCB-4F20-85A6-0E927C29A643}"/>
              </c:ext>
            </c:extLst>
          </c:dPt>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'Dirección A y F'!$D$13:$D$15</c:f>
              <c:strCache>
                <c:ptCount val="3"/>
                <c:pt idx="0">
                  <c:v>Fuerte</c:v>
                </c:pt>
                <c:pt idx="1">
                  <c:v>Moderado</c:v>
                </c:pt>
                <c:pt idx="2">
                  <c:v>Débil</c:v>
                </c:pt>
              </c:strCache>
            </c:strRef>
          </c:cat>
          <c:val>
            <c:numRef>
              <c:f>'Dirección A y F'!$E$13:$E$15</c:f>
              <c:numCache>
                <c:formatCode>General</c:formatCode>
                <c:ptCount val="3"/>
                <c:pt idx="0">
                  <c:v>12</c:v>
                </c:pt>
                <c:pt idx="1">
                  <c:v>10</c:v>
                </c:pt>
                <c:pt idx="2">
                  <c:v>0</c:v>
                </c:pt>
              </c:numCache>
            </c:numRef>
          </c:val>
          <c:extLst>
            <c:ext xmlns:c16="http://schemas.microsoft.com/office/drawing/2014/chart" uri="{C3380CC4-5D6E-409C-BE32-E72D297353CC}">
              <c16:uniqueId val="{00000006-8BCB-4F20-85A6-0E927C29A643}"/>
            </c:ext>
          </c:extLst>
        </c:ser>
        <c:dLbls>
          <c:dLblPos val="outEnd"/>
          <c:showLegendKey val="0"/>
          <c:showVal val="1"/>
          <c:showCatName val="0"/>
          <c:showSerName val="0"/>
          <c:showPercent val="0"/>
          <c:showBubbleSize val="0"/>
        </c:dLbls>
        <c:gapWidth val="219"/>
        <c:overlap val="-27"/>
        <c:axId val="738194536"/>
        <c:axId val="738190928"/>
      </c:barChart>
      <c:catAx>
        <c:axId val="738194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738190928"/>
        <c:crosses val="autoZero"/>
        <c:auto val="1"/>
        <c:lblAlgn val="ctr"/>
        <c:lblOffset val="100"/>
        <c:noMultiLvlLbl val="0"/>
      </c:catAx>
      <c:valAx>
        <c:axId val="73819092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738194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800">
          <a:solidFill>
            <a:sysClr val="windowText" lastClr="000000"/>
          </a:solidFill>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r>
              <a:rPr lang="es-CO"/>
              <a:t>Tipos de riesgos </a:t>
            </a:r>
          </a:p>
        </c:rich>
      </c:tx>
      <c:overlay val="0"/>
      <c:spPr>
        <a:noFill/>
        <a:ln>
          <a:noFill/>
        </a:ln>
        <a:effectLst/>
      </c:spPr>
      <c:txPr>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4.3678355612525178E-2"/>
          <c:y val="0.1193428033885145"/>
          <c:w val="0.94353094671305626"/>
          <c:h val="0.4935502752421434"/>
        </c:manualLayout>
      </c:layout>
      <c:barChart>
        <c:barDir val="col"/>
        <c:grouping val="clustered"/>
        <c:varyColors val="0"/>
        <c:ser>
          <c:idx val="0"/>
          <c:order val="0"/>
          <c:spPr>
            <a:solidFill>
              <a:schemeClr val="accent1"/>
            </a:solidFill>
            <a:ln>
              <a:noFill/>
            </a:ln>
            <a:effectLst/>
          </c:spPr>
          <c:invertIfNegative val="0"/>
          <c:cat>
            <c:strRef>
              <c:f>'Dirección A y F'!$D$44:$D$62</c:f>
              <c:strCache>
                <c:ptCount val="19"/>
                <c:pt idx="0">
                  <c:v>Ambiental</c:v>
                </c:pt>
                <c:pt idx="1">
                  <c:v>Actuarial </c:v>
                </c:pt>
                <c:pt idx="2">
                  <c:v>Competencia</c:v>
                </c:pt>
                <c:pt idx="3">
                  <c:v>Corrupción y fraude</c:v>
                </c:pt>
                <c:pt idx="4">
                  <c:v>Económico </c:v>
                </c:pt>
                <c:pt idx="5">
                  <c:v>Financiero</c:v>
                </c:pt>
                <c:pt idx="6">
                  <c:v>Gobernanza</c:v>
                </c:pt>
                <c:pt idx="7">
                  <c:v>Grupo</c:v>
                </c:pt>
                <c:pt idx="8">
                  <c:v>Laboral</c:v>
                </c:pt>
                <c:pt idx="9">
                  <c:v>Lavado de activos y financiación del terrorismo </c:v>
                </c:pt>
                <c:pt idx="10">
                  <c:v>Legal</c:v>
                </c:pt>
                <c:pt idx="11">
                  <c:v>Operativo</c:v>
                </c:pt>
                <c:pt idx="12">
                  <c:v>País</c:v>
                </c:pt>
                <c:pt idx="13">
                  <c:v>Político</c:v>
                </c:pt>
                <c:pt idx="14">
                  <c:v>Proyectos</c:v>
                </c:pt>
                <c:pt idx="15">
                  <c:v>Reputacional </c:v>
                </c:pt>
                <c:pt idx="16">
                  <c:v>Salud </c:v>
                </c:pt>
                <c:pt idx="17">
                  <c:v>Social</c:v>
                </c:pt>
                <c:pt idx="18">
                  <c:v>Tecnológico</c:v>
                </c:pt>
              </c:strCache>
            </c:strRef>
          </c:cat>
          <c:val>
            <c:numRef>
              <c:f>'Dirección A y F'!$E$44:$E$62</c:f>
              <c:numCache>
                <c:formatCode>General</c:formatCode>
                <c:ptCount val="19"/>
                <c:pt idx="0">
                  <c:v>0</c:v>
                </c:pt>
                <c:pt idx="1">
                  <c:v>0</c:v>
                </c:pt>
                <c:pt idx="2">
                  <c:v>0</c:v>
                </c:pt>
                <c:pt idx="3">
                  <c:v>0</c:v>
                </c:pt>
                <c:pt idx="4">
                  <c:v>2</c:v>
                </c:pt>
                <c:pt idx="5">
                  <c:v>3</c:v>
                </c:pt>
                <c:pt idx="6">
                  <c:v>3</c:v>
                </c:pt>
                <c:pt idx="7">
                  <c:v>0</c:v>
                </c:pt>
                <c:pt idx="8">
                  <c:v>0</c:v>
                </c:pt>
                <c:pt idx="9">
                  <c:v>0</c:v>
                </c:pt>
                <c:pt idx="10">
                  <c:v>7</c:v>
                </c:pt>
                <c:pt idx="11">
                  <c:v>7</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A96A-4738-BA38-AD6F12C71226}"/>
            </c:ext>
          </c:extLst>
        </c:ser>
        <c:dLbls>
          <c:showLegendKey val="0"/>
          <c:showVal val="0"/>
          <c:showCatName val="0"/>
          <c:showSerName val="0"/>
          <c:showPercent val="0"/>
          <c:showBubbleSize val="0"/>
        </c:dLbls>
        <c:gapWidth val="219"/>
        <c:overlap val="-27"/>
        <c:axId val="879448248"/>
        <c:axId val="879450872"/>
      </c:barChart>
      <c:catAx>
        <c:axId val="879448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CO"/>
          </a:p>
        </c:txPr>
        <c:crossAx val="879450872"/>
        <c:crosses val="autoZero"/>
        <c:auto val="1"/>
        <c:lblAlgn val="ctr"/>
        <c:lblOffset val="100"/>
        <c:noMultiLvlLbl val="0"/>
      </c:catAx>
      <c:valAx>
        <c:axId val="879450872"/>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CO"/>
          </a:p>
        </c:txPr>
        <c:crossAx val="879448248"/>
        <c:crosses val="autoZero"/>
        <c:crossBetween val="between"/>
        <c:majorUnit val="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ysClr val="windowText" lastClr="000000"/>
          </a:solidFill>
        </a:defRPr>
      </a:pPr>
      <a:endParaRPr lang="es-CO"/>
    </a:p>
  </c:txPr>
  <c:printSettings>
    <c:headerFooter/>
    <c:pageMargins b="0.75" l="0.7" r="0.7" t="0.75" header="0.3" footer="0.3"/>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r>
              <a:rPr lang="es-MX"/>
              <a:t>Número de riesgos según su magnitud</a:t>
            </a:r>
          </a:p>
        </c:rich>
      </c:tx>
      <c:layout>
        <c:manualLayout>
          <c:xMode val="edge"/>
          <c:yMode val="edge"/>
          <c:x val="0.27849139196583478"/>
          <c:y val="0"/>
        </c:manualLayout>
      </c:layout>
      <c:overlay val="0"/>
      <c:spPr>
        <a:noFill/>
        <a:ln>
          <a:noFill/>
        </a:ln>
        <a:effectLst/>
      </c:spPr>
      <c:txPr>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1"/>
          <c:order val="0"/>
          <c:tx>
            <c:strRef>
              <c:f>'Secretaría General '!$E$5</c:f>
              <c:strCache>
                <c:ptCount val="1"/>
                <c:pt idx="0">
                  <c:v>2022</c:v>
                </c:pt>
              </c:strCache>
            </c:strRef>
          </c:tx>
          <c:spPr>
            <a:solidFill>
              <a:schemeClr val="accent2"/>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349C-417A-A54B-9B79D17E8B69}"/>
              </c:ext>
            </c:extLst>
          </c:dPt>
          <c:dPt>
            <c:idx val="1"/>
            <c:invertIfNegative val="0"/>
            <c:bubble3D val="0"/>
            <c:spPr>
              <a:solidFill>
                <a:srgbClr val="FFC000"/>
              </a:solidFill>
              <a:ln>
                <a:noFill/>
              </a:ln>
              <a:effectLst/>
            </c:spPr>
            <c:extLst>
              <c:ext xmlns:c16="http://schemas.microsoft.com/office/drawing/2014/chart" uri="{C3380CC4-5D6E-409C-BE32-E72D297353CC}">
                <c16:uniqueId val="{00000003-349C-417A-A54B-9B79D17E8B69}"/>
              </c:ext>
            </c:extLst>
          </c:dPt>
          <c:dPt>
            <c:idx val="2"/>
            <c:invertIfNegative val="0"/>
            <c:bubble3D val="0"/>
            <c:spPr>
              <a:solidFill>
                <a:srgbClr val="FFFF00"/>
              </a:solidFill>
              <a:ln>
                <a:noFill/>
              </a:ln>
              <a:effectLst/>
            </c:spPr>
            <c:extLst>
              <c:ext xmlns:c16="http://schemas.microsoft.com/office/drawing/2014/chart" uri="{C3380CC4-5D6E-409C-BE32-E72D297353CC}">
                <c16:uniqueId val="{00000005-349C-417A-A54B-9B79D17E8B69}"/>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7-349C-417A-A54B-9B79D17E8B69}"/>
              </c:ext>
            </c:extLst>
          </c:dPt>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'Secretaría General '!$D$6:$D$9</c:f>
              <c:strCache>
                <c:ptCount val="4"/>
                <c:pt idx="0">
                  <c:v>Extremo</c:v>
                </c:pt>
                <c:pt idx="1">
                  <c:v>Alto</c:v>
                </c:pt>
                <c:pt idx="2">
                  <c:v>Medio</c:v>
                </c:pt>
                <c:pt idx="3">
                  <c:v> Bajo </c:v>
                </c:pt>
              </c:strCache>
            </c:strRef>
          </c:cat>
          <c:val>
            <c:numRef>
              <c:f>'Secretaría General '!$E$6:$E$9</c:f>
              <c:numCache>
                <c:formatCode>General</c:formatCode>
                <c:ptCount val="4"/>
                <c:pt idx="0">
                  <c:v>1</c:v>
                </c:pt>
                <c:pt idx="1">
                  <c:v>2</c:v>
                </c:pt>
                <c:pt idx="2">
                  <c:v>0</c:v>
                </c:pt>
                <c:pt idx="3">
                  <c:v>0</c:v>
                </c:pt>
              </c:numCache>
            </c:numRef>
          </c:val>
          <c:extLst>
            <c:ext xmlns:c16="http://schemas.microsoft.com/office/drawing/2014/chart" uri="{C3380CC4-5D6E-409C-BE32-E72D297353CC}">
              <c16:uniqueId val="{00000008-349C-417A-A54B-9B79D17E8B69}"/>
            </c:ext>
          </c:extLst>
        </c:ser>
        <c:dLbls>
          <c:dLblPos val="outEnd"/>
          <c:showLegendKey val="0"/>
          <c:showVal val="1"/>
          <c:showCatName val="0"/>
          <c:showSerName val="0"/>
          <c:showPercent val="0"/>
          <c:showBubbleSize val="0"/>
        </c:dLbls>
        <c:gapWidth val="219"/>
        <c:overlap val="-27"/>
        <c:axId val="229655008"/>
        <c:axId val="229657960"/>
      </c:barChart>
      <c:catAx>
        <c:axId val="22965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229657960"/>
        <c:crosses val="autoZero"/>
        <c:auto val="1"/>
        <c:lblAlgn val="ctr"/>
        <c:lblOffset val="100"/>
        <c:noMultiLvlLbl val="0"/>
      </c:catAx>
      <c:valAx>
        <c:axId val="229657960"/>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229655008"/>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800">
          <a:solidFill>
            <a:sysClr val="windowText" lastClr="000000"/>
          </a:solidFill>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'Secretaría General '!$D$25:$D$40</c:f>
              <c:strCache>
                <c:ptCount val="16"/>
                <c:pt idx="0">
                  <c:v>Incumplimiento por parte de la comunidad universitaria, contratistas y visitantes de las políticas, reglamentos y directrices institucionales.</c:v>
                </c:pt>
                <c:pt idx="1">
                  <c:v>Conflicto, desconocimiento o incumplimientos normativos, legales, regulatorios o contractuales.</c:v>
                </c:pt>
                <c:pt idx="2">
                  <c:v>Falla o falta de adecuación, consistencia, confiabilidad, confidencialidad y disponibilidad de la información que se genera o se custodia (física o electrónica).</c:v>
                </c:pt>
                <c:pt idx="3">
                  <c:v>Dificultades en la alineación organizacional para el logro de los objetivos.</c:v>
                </c:pt>
                <c:pt idx="4">
                  <c:v>Fallas o indisponibilidad de la infraestructura física relacionada con problemas estructurales o técnicos.</c:v>
                </c:pt>
                <c:pt idx="5">
                  <c:v>Falta o falla de la capacidad de gestión del talento humano.</c:v>
                </c:pt>
                <c:pt idx="6">
                  <c:v>Fallas en la gestión, planeación o ejecución de proyectos.</c:v>
                </c:pt>
                <c:pt idx="7">
                  <c:v>Prácticas fraudulentas - corrupción en los diferentes procesos misionales de la universidad</c:v>
                </c:pt>
                <c:pt idx="8">
                  <c:v>Fallas en la gestión de los recursos financieros</c:v>
                </c:pt>
                <c:pt idx="9">
                  <c:v>Intoxicación, lesión, enfermedad o accidente que afecte la integridad o salud de las personas en la Universidad.</c:v>
                </c:pt>
                <c:pt idx="10">
                  <c:v>Pérdida de la continuidad del negocio.</c:v>
                </c:pt>
                <c:pt idx="11">
                  <c:v>Actos mal intencionados de terceros (AMIT).</c:v>
                </c:pt>
                <c:pt idx="12">
                  <c:v>Desastres naturales que puedan afectar las instalaciones o la operación de la Universidad.</c:v>
                </c:pt>
                <c:pt idx="13">
                  <c:v>Falta de innovación o rezago en los diferentes procesos o estructuras que dificultan el crecimiento y/o cumplimiento de los objetivos de la Universidad</c:v>
                </c:pt>
                <c:pt idx="14">
                  <c:v>Concepto público desfavorable que causa una pérdida de credibilidad sobre la Universidad en sus grupos de interés.</c:v>
                </c:pt>
                <c:pt idx="15">
                  <c:v>Incumplimiento por parte de proveedores</c:v>
                </c:pt>
              </c:strCache>
            </c:strRef>
          </c:cat>
          <c:val>
            <c:numRef>
              <c:f>'Secretaría General '!$E$25:$E$40</c:f>
              <c:numCache>
                <c:formatCode>General</c:formatCode>
                <c:ptCount val="16"/>
                <c:pt idx="0">
                  <c:v>0</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21D0-4A33-B612-FD7E8294E873}"/>
            </c:ext>
          </c:extLst>
        </c:ser>
        <c:dLbls>
          <c:dLblPos val="outEnd"/>
          <c:showLegendKey val="0"/>
          <c:showVal val="1"/>
          <c:showCatName val="0"/>
          <c:showSerName val="0"/>
          <c:showPercent val="0"/>
          <c:showBubbleSize val="0"/>
        </c:dLbls>
        <c:gapWidth val="115"/>
        <c:overlap val="-20"/>
        <c:axId val="604055224"/>
        <c:axId val="604058176"/>
      </c:barChart>
      <c:catAx>
        <c:axId val="604055224"/>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CO"/>
          </a:p>
        </c:txPr>
        <c:crossAx val="604058176"/>
        <c:crosses val="autoZero"/>
        <c:auto val="1"/>
        <c:lblAlgn val="ctr"/>
        <c:lblOffset val="100"/>
        <c:noMultiLvlLbl val="0"/>
      </c:catAx>
      <c:valAx>
        <c:axId val="604058176"/>
        <c:scaling>
          <c:orientation val="minMax"/>
          <c:max val="5"/>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CO"/>
          </a:p>
        </c:txPr>
        <c:crossAx val="604055224"/>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solidFill>
            <a:schemeClr val="tx1"/>
          </a:solidFill>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r>
              <a:rPr lang="es-MX"/>
              <a:t>Número de riesgos según calificación del control</a:t>
            </a:r>
          </a:p>
        </c:rich>
      </c:tx>
      <c:overlay val="0"/>
      <c:spPr>
        <a:noFill/>
        <a:ln>
          <a:noFill/>
        </a:ln>
        <a:effectLst/>
      </c:spPr>
      <c:txPr>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5.6278080759936296E-2"/>
          <c:y val="0.14692545472370494"/>
          <c:w val="0.91274139129778642"/>
          <c:h val="0.64773349806818459"/>
        </c:manualLayout>
      </c:layout>
      <c:barChart>
        <c:barDir val="col"/>
        <c:grouping val="clustered"/>
        <c:varyColors val="0"/>
        <c:ser>
          <c:idx val="1"/>
          <c:order val="0"/>
          <c:tx>
            <c:strRef>
              <c:f>'Secretaría General '!$E$12</c:f>
              <c:strCache>
                <c:ptCount val="1"/>
                <c:pt idx="0">
                  <c:v>2022</c:v>
                </c:pt>
              </c:strCache>
            </c:strRef>
          </c:tx>
          <c:spPr>
            <a:solidFill>
              <a:schemeClr val="accent2"/>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1-9BAE-4D6C-B943-21A000572A56}"/>
              </c:ext>
            </c:extLst>
          </c:dPt>
          <c:dPt>
            <c:idx val="1"/>
            <c:invertIfNegative val="0"/>
            <c:bubble3D val="0"/>
            <c:spPr>
              <a:solidFill>
                <a:srgbClr val="FFFF00"/>
              </a:solidFill>
              <a:ln>
                <a:noFill/>
              </a:ln>
              <a:effectLst/>
            </c:spPr>
            <c:extLst>
              <c:ext xmlns:c16="http://schemas.microsoft.com/office/drawing/2014/chart" uri="{C3380CC4-5D6E-409C-BE32-E72D297353CC}">
                <c16:uniqueId val="{00000003-9BAE-4D6C-B943-21A000572A56}"/>
              </c:ext>
            </c:extLst>
          </c:dPt>
          <c:dPt>
            <c:idx val="2"/>
            <c:invertIfNegative val="0"/>
            <c:bubble3D val="0"/>
            <c:spPr>
              <a:solidFill>
                <a:srgbClr val="FF0000"/>
              </a:solidFill>
              <a:ln>
                <a:noFill/>
              </a:ln>
              <a:effectLst/>
            </c:spPr>
            <c:extLst>
              <c:ext xmlns:c16="http://schemas.microsoft.com/office/drawing/2014/chart" uri="{C3380CC4-5D6E-409C-BE32-E72D297353CC}">
                <c16:uniqueId val="{00000005-9BAE-4D6C-B943-21A000572A56}"/>
              </c:ext>
            </c:extLst>
          </c:dPt>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'Secretaría General '!$D$13:$D$15</c:f>
              <c:strCache>
                <c:ptCount val="3"/>
                <c:pt idx="0">
                  <c:v>Fuerte</c:v>
                </c:pt>
                <c:pt idx="1">
                  <c:v>Moderado</c:v>
                </c:pt>
                <c:pt idx="2">
                  <c:v>Débil</c:v>
                </c:pt>
              </c:strCache>
            </c:strRef>
          </c:cat>
          <c:val>
            <c:numRef>
              <c:f>'Secretaría General '!$E$13:$E$15</c:f>
              <c:numCache>
                <c:formatCode>General</c:formatCode>
                <c:ptCount val="3"/>
                <c:pt idx="0">
                  <c:v>1</c:v>
                </c:pt>
                <c:pt idx="1">
                  <c:v>1</c:v>
                </c:pt>
                <c:pt idx="2">
                  <c:v>1</c:v>
                </c:pt>
              </c:numCache>
            </c:numRef>
          </c:val>
          <c:extLst>
            <c:ext xmlns:c16="http://schemas.microsoft.com/office/drawing/2014/chart" uri="{C3380CC4-5D6E-409C-BE32-E72D297353CC}">
              <c16:uniqueId val="{00000006-9BAE-4D6C-B943-21A000572A56}"/>
            </c:ext>
          </c:extLst>
        </c:ser>
        <c:dLbls>
          <c:dLblPos val="outEnd"/>
          <c:showLegendKey val="0"/>
          <c:showVal val="1"/>
          <c:showCatName val="0"/>
          <c:showSerName val="0"/>
          <c:showPercent val="0"/>
          <c:showBubbleSize val="0"/>
        </c:dLbls>
        <c:gapWidth val="219"/>
        <c:overlap val="-27"/>
        <c:axId val="738194536"/>
        <c:axId val="738190928"/>
      </c:barChart>
      <c:catAx>
        <c:axId val="738194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738190928"/>
        <c:crosses val="autoZero"/>
        <c:auto val="1"/>
        <c:lblAlgn val="ctr"/>
        <c:lblOffset val="100"/>
        <c:noMultiLvlLbl val="0"/>
      </c:catAx>
      <c:valAx>
        <c:axId val="738190928"/>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738194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800">
          <a:solidFill>
            <a:sysClr val="windowText" lastClr="000000"/>
          </a:solidFill>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r>
              <a:rPr lang="es-CO"/>
              <a:t>Tipos de riesgos </a:t>
            </a:r>
          </a:p>
        </c:rich>
      </c:tx>
      <c:overlay val="0"/>
      <c:spPr>
        <a:noFill/>
        <a:ln>
          <a:noFill/>
        </a:ln>
        <a:effectLst/>
      </c:spPr>
      <c:txPr>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'Secretaría General '!$D$44:$D$62</c:f>
              <c:strCache>
                <c:ptCount val="19"/>
                <c:pt idx="0">
                  <c:v>Ambiental</c:v>
                </c:pt>
                <c:pt idx="1">
                  <c:v>Actuarial </c:v>
                </c:pt>
                <c:pt idx="2">
                  <c:v>Competencia</c:v>
                </c:pt>
                <c:pt idx="3">
                  <c:v>Corrupción y fraude</c:v>
                </c:pt>
                <c:pt idx="4">
                  <c:v>Económico </c:v>
                </c:pt>
                <c:pt idx="5">
                  <c:v>Financiero</c:v>
                </c:pt>
                <c:pt idx="6">
                  <c:v>Gobernanza</c:v>
                </c:pt>
                <c:pt idx="7">
                  <c:v>Grupo</c:v>
                </c:pt>
                <c:pt idx="8">
                  <c:v>Laboral</c:v>
                </c:pt>
                <c:pt idx="9">
                  <c:v>Lavado de activos y financiación del terrorismo </c:v>
                </c:pt>
                <c:pt idx="10">
                  <c:v>Legal</c:v>
                </c:pt>
                <c:pt idx="11">
                  <c:v>Operativo</c:v>
                </c:pt>
                <c:pt idx="12">
                  <c:v>País</c:v>
                </c:pt>
                <c:pt idx="13">
                  <c:v>Político</c:v>
                </c:pt>
                <c:pt idx="14">
                  <c:v>Proyectos</c:v>
                </c:pt>
                <c:pt idx="15">
                  <c:v>Reputacional </c:v>
                </c:pt>
                <c:pt idx="16">
                  <c:v>Salud </c:v>
                </c:pt>
                <c:pt idx="17">
                  <c:v>Social</c:v>
                </c:pt>
                <c:pt idx="18">
                  <c:v>Tecnológico</c:v>
                </c:pt>
              </c:strCache>
            </c:strRef>
          </c:cat>
          <c:val>
            <c:numRef>
              <c:f>'Secretaría General '!$E$44:$E$62</c:f>
              <c:numCache>
                <c:formatCode>General</c:formatCode>
                <c:ptCount val="19"/>
                <c:pt idx="0">
                  <c:v>0</c:v>
                </c:pt>
                <c:pt idx="1">
                  <c:v>0</c:v>
                </c:pt>
                <c:pt idx="2">
                  <c:v>0</c:v>
                </c:pt>
                <c:pt idx="3">
                  <c:v>0</c:v>
                </c:pt>
                <c:pt idx="4">
                  <c:v>0</c:v>
                </c:pt>
                <c:pt idx="5">
                  <c:v>0</c:v>
                </c:pt>
                <c:pt idx="6">
                  <c:v>0</c:v>
                </c:pt>
                <c:pt idx="7">
                  <c:v>0</c:v>
                </c:pt>
                <c:pt idx="8">
                  <c:v>0</c:v>
                </c:pt>
                <c:pt idx="9">
                  <c:v>0</c:v>
                </c:pt>
                <c:pt idx="10">
                  <c:v>2</c:v>
                </c:pt>
                <c:pt idx="11">
                  <c:v>1</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4E5A-4201-A62D-6D0F13204DE3}"/>
            </c:ext>
          </c:extLst>
        </c:ser>
        <c:dLbls>
          <c:dLblPos val="outEnd"/>
          <c:showLegendKey val="0"/>
          <c:showVal val="1"/>
          <c:showCatName val="0"/>
          <c:showSerName val="0"/>
          <c:showPercent val="0"/>
          <c:showBubbleSize val="0"/>
        </c:dLbls>
        <c:gapWidth val="219"/>
        <c:overlap val="-27"/>
        <c:axId val="855713800"/>
        <c:axId val="855712160"/>
      </c:barChart>
      <c:catAx>
        <c:axId val="85571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855712160"/>
        <c:crosses val="autoZero"/>
        <c:auto val="1"/>
        <c:lblAlgn val="ctr"/>
        <c:lblOffset val="100"/>
        <c:noMultiLvlLbl val="0"/>
      </c:catAx>
      <c:valAx>
        <c:axId val="855712160"/>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855713800"/>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800" b="0">
          <a:solidFill>
            <a:sysClr val="windowText" lastClr="000000"/>
          </a:solidFill>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r>
              <a:rPr lang="es-MX"/>
              <a:t>Número de riesgos según su magnitud</a:t>
            </a:r>
          </a:p>
        </c:rich>
      </c:tx>
      <c:layout>
        <c:manualLayout>
          <c:xMode val="edge"/>
          <c:yMode val="edge"/>
          <c:x val="0.2784913919658347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1"/>
          <c:order val="0"/>
          <c:tx>
            <c:strRef>
              <c:f>'Dirección Académica'!$E$5</c:f>
              <c:strCache>
                <c:ptCount val="1"/>
                <c:pt idx="0">
                  <c:v>2022</c:v>
                </c:pt>
              </c:strCache>
            </c:strRef>
          </c:tx>
          <c:spPr>
            <a:solidFill>
              <a:schemeClr val="accent2"/>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A8CF-43DB-8189-6FF1843FB7A4}"/>
              </c:ext>
            </c:extLst>
          </c:dPt>
          <c:dPt>
            <c:idx val="1"/>
            <c:invertIfNegative val="0"/>
            <c:bubble3D val="0"/>
            <c:spPr>
              <a:solidFill>
                <a:srgbClr val="FFC000"/>
              </a:solidFill>
              <a:ln>
                <a:noFill/>
              </a:ln>
              <a:effectLst/>
            </c:spPr>
            <c:extLst>
              <c:ext xmlns:c16="http://schemas.microsoft.com/office/drawing/2014/chart" uri="{C3380CC4-5D6E-409C-BE32-E72D297353CC}">
                <c16:uniqueId val="{00000003-A8CF-43DB-8189-6FF1843FB7A4}"/>
              </c:ext>
            </c:extLst>
          </c:dPt>
          <c:dPt>
            <c:idx val="2"/>
            <c:invertIfNegative val="0"/>
            <c:bubble3D val="0"/>
            <c:spPr>
              <a:solidFill>
                <a:srgbClr val="FFFF00"/>
              </a:solidFill>
              <a:ln>
                <a:noFill/>
              </a:ln>
              <a:effectLst/>
            </c:spPr>
            <c:extLst>
              <c:ext xmlns:c16="http://schemas.microsoft.com/office/drawing/2014/chart" uri="{C3380CC4-5D6E-409C-BE32-E72D297353CC}">
                <c16:uniqueId val="{00000005-A8CF-43DB-8189-6FF1843FB7A4}"/>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7-A8CF-43DB-8189-6FF1843FB7A4}"/>
              </c:ext>
            </c:extLst>
          </c:dPt>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'Dirección Académica'!$D$6:$D$9</c:f>
              <c:strCache>
                <c:ptCount val="4"/>
                <c:pt idx="0">
                  <c:v>Extremo</c:v>
                </c:pt>
                <c:pt idx="1">
                  <c:v>Alto</c:v>
                </c:pt>
                <c:pt idx="2">
                  <c:v>Medio</c:v>
                </c:pt>
                <c:pt idx="3">
                  <c:v> Bajo </c:v>
                </c:pt>
              </c:strCache>
            </c:strRef>
          </c:cat>
          <c:val>
            <c:numRef>
              <c:f>'Dirección Académica'!$E$6:$E$9</c:f>
              <c:numCache>
                <c:formatCode>General</c:formatCode>
                <c:ptCount val="4"/>
                <c:pt idx="0">
                  <c:v>6</c:v>
                </c:pt>
                <c:pt idx="1">
                  <c:v>6</c:v>
                </c:pt>
                <c:pt idx="2">
                  <c:v>2</c:v>
                </c:pt>
                <c:pt idx="3">
                  <c:v>0</c:v>
                </c:pt>
              </c:numCache>
            </c:numRef>
          </c:val>
          <c:extLst>
            <c:ext xmlns:c16="http://schemas.microsoft.com/office/drawing/2014/chart" uri="{C3380CC4-5D6E-409C-BE32-E72D297353CC}">
              <c16:uniqueId val="{00000008-A8CF-43DB-8189-6FF1843FB7A4}"/>
            </c:ext>
          </c:extLst>
        </c:ser>
        <c:dLbls>
          <c:dLblPos val="outEnd"/>
          <c:showLegendKey val="0"/>
          <c:showVal val="1"/>
          <c:showCatName val="0"/>
          <c:showSerName val="0"/>
          <c:showPercent val="0"/>
          <c:showBubbleSize val="0"/>
        </c:dLbls>
        <c:gapWidth val="219"/>
        <c:overlap val="-27"/>
        <c:axId val="229655008"/>
        <c:axId val="229657960"/>
      </c:barChart>
      <c:catAx>
        <c:axId val="22965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CO"/>
          </a:p>
        </c:txPr>
        <c:crossAx val="229657960"/>
        <c:crosses val="autoZero"/>
        <c:auto val="1"/>
        <c:lblAlgn val="ctr"/>
        <c:lblOffset val="100"/>
        <c:noMultiLvlLbl val="0"/>
      </c:catAx>
      <c:valAx>
        <c:axId val="229657960"/>
        <c:scaling>
          <c:orientation val="minMax"/>
          <c:max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CO"/>
          </a:p>
        </c:txPr>
        <c:crossAx val="229655008"/>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2000">
          <a:solidFill>
            <a:sysClr val="windowText" lastClr="000000"/>
          </a:solidFill>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'Dirección Académica'!$D$25:$D$40</c:f>
              <c:strCache>
                <c:ptCount val="16"/>
                <c:pt idx="0">
                  <c:v>Falta de innovación o rezago en los diferentes procesos o estructuras que dificultan el crecimiento y/o cumplimiento de los objetivos de la Universidad</c:v>
                </c:pt>
                <c:pt idx="1">
                  <c:v>Dificultades en la alineación organizacional para el logro de los objetivos.</c:v>
                </c:pt>
                <c:pt idx="2">
                  <c:v>Incumplimiento por parte de la comunidad universitaria, contratistas y visitantes de las políticas, reglamentos y directrices institucionales.</c:v>
                </c:pt>
                <c:pt idx="3">
                  <c:v>Falla o falta de adecuación, consistencia, confiabilidad, confidencialidad y disponibilidad de la información que se genera o se custodia (física o electrónica).</c:v>
                </c:pt>
                <c:pt idx="4">
                  <c:v>Concepto público desfavorable que causa una pérdida de credibilidad sobre la Universidad en sus grupos de interés.</c:v>
                </c:pt>
                <c:pt idx="5">
                  <c:v>Conflicto, desconocimiento o incumplimientos normativos, legales, regulatorios o contractuales.</c:v>
                </c:pt>
                <c:pt idx="6">
                  <c:v>Incumplimiento por parte de proveedores</c:v>
                </c:pt>
                <c:pt idx="7">
                  <c:v>Pérdida de la continuidad del negocio.</c:v>
                </c:pt>
                <c:pt idx="8">
                  <c:v>Fallas en la gestión, planeación o ejecución de proyectos.</c:v>
                </c:pt>
                <c:pt idx="10">
                  <c:v>Actos mal intencionados de terceros (AMIT).</c:v>
                </c:pt>
                <c:pt idx="11">
                  <c:v>Falta o falla de la capacidad de gestión del talento humano.</c:v>
                </c:pt>
                <c:pt idx="12">
                  <c:v>Fallas en la gestión de los recursos financieros</c:v>
                </c:pt>
                <c:pt idx="13">
                  <c:v>Fallas o indisponibilidad de la infraestructura física relacionada con problemas estructurales o técnicos.</c:v>
                </c:pt>
                <c:pt idx="14">
                  <c:v>Prácticas fraudulentas - corrupción en los diferentes procesos misionales de la universidad</c:v>
                </c:pt>
                <c:pt idx="15">
                  <c:v>Desastres naturales que puedan afectar las instalaciones o la operación de la Universidad.</c:v>
                </c:pt>
              </c:strCache>
            </c:strRef>
          </c:cat>
          <c:val>
            <c:numRef>
              <c:f>'Dirección Académica'!$E$25:$E$40</c:f>
              <c:numCache>
                <c:formatCode>General</c:formatCode>
                <c:ptCount val="16"/>
                <c:pt idx="0">
                  <c:v>1</c:v>
                </c:pt>
                <c:pt idx="1">
                  <c:v>1</c:v>
                </c:pt>
                <c:pt idx="2">
                  <c:v>1</c:v>
                </c:pt>
                <c:pt idx="3">
                  <c:v>1</c:v>
                </c:pt>
                <c:pt idx="4">
                  <c:v>0</c:v>
                </c:pt>
                <c:pt idx="5">
                  <c:v>1</c:v>
                </c:pt>
                <c:pt idx="6">
                  <c:v>1</c:v>
                </c:pt>
                <c:pt idx="7">
                  <c:v>3</c:v>
                </c:pt>
                <c:pt idx="8">
                  <c:v>0</c:v>
                </c:pt>
                <c:pt idx="9">
                  <c:v>0</c:v>
                </c:pt>
                <c:pt idx="10">
                  <c:v>0</c:v>
                </c:pt>
                <c:pt idx="11">
                  <c:v>2</c:v>
                </c:pt>
                <c:pt idx="12">
                  <c:v>0</c:v>
                </c:pt>
                <c:pt idx="13">
                  <c:v>1</c:v>
                </c:pt>
                <c:pt idx="14">
                  <c:v>2</c:v>
                </c:pt>
                <c:pt idx="15">
                  <c:v>0</c:v>
                </c:pt>
              </c:numCache>
            </c:numRef>
          </c:val>
          <c:extLst>
            <c:ext xmlns:c16="http://schemas.microsoft.com/office/drawing/2014/chart" uri="{C3380CC4-5D6E-409C-BE32-E72D297353CC}">
              <c16:uniqueId val="{00000000-AD3B-446E-BE61-7E31D054F6D3}"/>
            </c:ext>
          </c:extLst>
        </c:ser>
        <c:dLbls>
          <c:dLblPos val="outEnd"/>
          <c:showLegendKey val="0"/>
          <c:showVal val="1"/>
          <c:showCatName val="0"/>
          <c:showSerName val="0"/>
          <c:showPercent val="0"/>
          <c:showBubbleSize val="0"/>
        </c:dLbls>
        <c:gapWidth val="115"/>
        <c:overlap val="-20"/>
        <c:axId val="604055224"/>
        <c:axId val="604058176"/>
      </c:barChart>
      <c:catAx>
        <c:axId val="604055224"/>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CO"/>
          </a:p>
        </c:txPr>
        <c:crossAx val="604058176"/>
        <c:crosses val="autoZero"/>
        <c:auto val="1"/>
        <c:lblAlgn val="ctr"/>
        <c:lblOffset val="100"/>
        <c:noMultiLvlLbl val="0"/>
      </c:catAx>
      <c:valAx>
        <c:axId val="604058176"/>
        <c:scaling>
          <c:orientation val="minMax"/>
          <c:max val="10"/>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CO"/>
          </a:p>
        </c:txPr>
        <c:crossAx val="604055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b="0">
          <a:solidFill>
            <a:schemeClr val="tx1"/>
          </a:solidFill>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r>
              <a:rPr lang="es-MX"/>
              <a:t>Número de riesgos según calificación del control</a:t>
            </a:r>
          </a:p>
        </c:rich>
      </c:tx>
      <c:overlay val="0"/>
      <c:spPr>
        <a:noFill/>
        <a:ln>
          <a:noFill/>
        </a:ln>
        <a:effectLst/>
      </c:spPr>
      <c:txPr>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5.6278058360515415E-2"/>
          <c:y val="0.2065209045960528"/>
          <c:w val="0.91274139129778642"/>
          <c:h val="0.56495428537373571"/>
        </c:manualLayout>
      </c:layout>
      <c:barChart>
        <c:barDir val="col"/>
        <c:grouping val="clustered"/>
        <c:varyColors val="0"/>
        <c:ser>
          <c:idx val="1"/>
          <c:order val="0"/>
          <c:tx>
            <c:strRef>
              <c:f>'Dirección Académica'!$E$12</c:f>
              <c:strCache>
                <c:ptCount val="1"/>
                <c:pt idx="0">
                  <c:v>2022</c:v>
                </c:pt>
              </c:strCache>
            </c:strRef>
          </c:tx>
          <c:spPr>
            <a:solidFill>
              <a:schemeClr val="accent2"/>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1-A155-40D7-A67E-CC8CDC9499F5}"/>
              </c:ext>
            </c:extLst>
          </c:dPt>
          <c:dPt>
            <c:idx val="1"/>
            <c:invertIfNegative val="0"/>
            <c:bubble3D val="0"/>
            <c:spPr>
              <a:solidFill>
                <a:srgbClr val="FFFF00"/>
              </a:solidFill>
              <a:ln>
                <a:noFill/>
              </a:ln>
              <a:effectLst/>
            </c:spPr>
            <c:extLst>
              <c:ext xmlns:c16="http://schemas.microsoft.com/office/drawing/2014/chart" uri="{C3380CC4-5D6E-409C-BE32-E72D297353CC}">
                <c16:uniqueId val="{00000003-A155-40D7-A67E-CC8CDC9499F5}"/>
              </c:ext>
            </c:extLst>
          </c:dPt>
          <c:dPt>
            <c:idx val="2"/>
            <c:invertIfNegative val="0"/>
            <c:bubble3D val="0"/>
            <c:spPr>
              <a:solidFill>
                <a:srgbClr val="FF0000"/>
              </a:solidFill>
              <a:ln>
                <a:noFill/>
              </a:ln>
              <a:effectLst/>
            </c:spPr>
            <c:extLst>
              <c:ext xmlns:c16="http://schemas.microsoft.com/office/drawing/2014/chart" uri="{C3380CC4-5D6E-409C-BE32-E72D297353CC}">
                <c16:uniqueId val="{00000005-A155-40D7-A67E-CC8CDC9499F5}"/>
              </c:ext>
            </c:extLst>
          </c:dPt>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'Dirección Académica'!$D$13:$D$15</c:f>
              <c:strCache>
                <c:ptCount val="3"/>
                <c:pt idx="0">
                  <c:v>Fuerte</c:v>
                </c:pt>
                <c:pt idx="1">
                  <c:v>Moderado</c:v>
                </c:pt>
                <c:pt idx="2">
                  <c:v>Débil</c:v>
                </c:pt>
              </c:strCache>
            </c:strRef>
          </c:cat>
          <c:val>
            <c:numRef>
              <c:f>'Dirección Académica'!$E$13:$E$15</c:f>
              <c:numCache>
                <c:formatCode>General</c:formatCode>
                <c:ptCount val="3"/>
                <c:pt idx="0">
                  <c:v>7</c:v>
                </c:pt>
                <c:pt idx="1">
                  <c:v>4</c:v>
                </c:pt>
                <c:pt idx="2">
                  <c:v>3</c:v>
                </c:pt>
              </c:numCache>
            </c:numRef>
          </c:val>
          <c:extLst>
            <c:ext xmlns:c16="http://schemas.microsoft.com/office/drawing/2014/chart" uri="{C3380CC4-5D6E-409C-BE32-E72D297353CC}">
              <c16:uniqueId val="{00000006-A155-40D7-A67E-CC8CDC9499F5}"/>
            </c:ext>
          </c:extLst>
        </c:ser>
        <c:dLbls>
          <c:dLblPos val="outEnd"/>
          <c:showLegendKey val="0"/>
          <c:showVal val="1"/>
          <c:showCatName val="0"/>
          <c:showSerName val="0"/>
          <c:showPercent val="0"/>
          <c:showBubbleSize val="0"/>
        </c:dLbls>
        <c:gapWidth val="219"/>
        <c:overlap val="-27"/>
        <c:axId val="738194536"/>
        <c:axId val="738190928"/>
      </c:barChart>
      <c:catAx>
        <c:axId val="738194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738190928"/>
        <c:crosses val="autoZero"/>
        <c:auto val="1"/>
        <c:lblAlgn val="ctr"/>
        <c:lblOffset val="100"/>
        <c:noMultiLvlLbl val="0"/>
      </c:catAx>
      <c:valAx>
        <c:axId val="738190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738194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800">
          <a:solidFill>
            <a:sysClr val="windowText" lastClr="000000"/>
          </a:solidFill>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r>
              <a:rPr lang="es-CO"/>
              <a:t>Tipos de riesgos </a:t>
            </a:r>
          </a:p>
        </c:rich>
      </c:tx>
      <c:overlay val="0"/>
      <c:spPr>
        <a:noFill/>
        <a:ln>
          <a:noFill/>
        </a:ln>
        <a:effectLst/>
      </c:spPr>
      <c:txPr>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strRef>
              <c:f>'Dirección Académica'!$D$44:$D$62</c:f>
              <c:strCache>
                <c:ptCount val="19"/>
                <c:pt idx="0">
                  <c:v>Ambiental</c:v>
                </c:pt>
                <c:pt idx="1">
                  <c:v>Actuarial </c:v>
                </c:pt>
                <c:pt idx="2">
                  <c:v>Competencia</c:v>
                </c:pt>
                <c:pt idx="3">
                  <c:v>Corrupción y fraude</c:v>
                </c:pt>
                <c:pt idx="4">
                  <c:v>Económico </c:v>
                </c:pt>
                <c:pt idx="5">
                  <c:v>Financiero</c:v>
                </c:pt>
                <c:pt idx="6">
                  <c:v>Gobernanza</c:v>
                </c:pt>
                <c:pt idx="7">
                  <c:v>Grupo</c:v>
                </c:pt>
                <c:pt idx="8">
                  <c:v>Laboral</c:v>
                </c:pt>
                <c:pt idx="9">
                  <c:v>Lavado de activos y financiación del terrorismo </c:v>
                </c:pt>
                <c:pt idx="10">
                  <c:v>Legal</c:v>
                </c:pt>
                <c:pt idx="11">
                  <c:v>Operativo</c:v>
                </c:pt>
                <c:pt idx="12">
                  <c:v>País</c:v>
                </c:pt>
                <c:pt idx="13">
                  <c:v>Político</c:v>
                </c:pt>
                <c:pt idx="14">
                  <c:v>Proyectos</c:v>
                </c:pt>
                <c:pt idx="15">
                  <c:v>Reputacional </c:v>
                </c:pt>
                <c:pt idx="16">
                  <c:v>Salud </c:v>
                </c:pt>
                <c:pt idx="17">
                  <c:v>Social</c:v>
                </c:pt>
                <c:pt idx="18">
                  <c:v>Tecnológico</c:v>
                </c:pt>
              </c:strCache>
            </c:strRef>
          </c:cat>
          <c:val>
            <c:numRef>
              <c:f>'Dirección Académica'!$E$44:$E$62</c:f>
              <c:numCache>
                <c:formatCode>General</c:formatCode>
                <c:ptCount val="19"/>
                <c:pt idx="0">
                  <c:v>0</c:v>
                </c:pt>
                <c:pt idx="1">
                  <c:v>0</c:v>
                </c:pt>
                <c:pt idx="2">
                  <c:v>0</c:v>
                </c:pt>
                <c:pt idx="3">
                  <c:v>1</c:v>
                </c:pt>
                <c:pt idx="4">
                  <c:v>0</c:v>
                </c:pt>
                <c:pt idx="5">
                  <c:v>0</c:v>
                </c:pt>
                <c:pt idx="6">
                  <c:v>4</c:v>
                </c:pt>
                <c:pt idx="7">
                  <c:v>0</c:v>
                </c:pt>
                <c:pt idx="8">
                  <c:v>0</c:v>
                </c:pt>
                <c:pt idx="9">
                  <c:v>0</c:v>
                </c:pt>
                <c:pt idx="10">
                  <c:v>6</c:v>
                </c:pt>
                <c:pt idx="11">
                  <c:v>0</c:v>
                </c:pt>
                <c:pt idx="12">
                  <c:v>1</c:v>
                </c:pt>
                <c:pt idx="13">
                  <c:v>0</c:v>
                </c:pt>
                <c:pt idx="14">
                  <c:v>0</c:v>
                </c:pt>
                <c:pt idx="15">
                  <c:v>0</c:v>
                </c:pt>
                <c:pt idx="16">
                  <c:v>0</c:v>
                </c:pt>
                <c:pt idx="17">
                  <c:v>0</c:v>
                </c:pt>
                <c:pt idx="18">
                  <c:v>2</c:v>
                </c:pt>
              </c:numCache>
            </c:numRef>
          </c:val>
          <c:extLst>
            <c:ext xmlns:c16="http://schemas.microsoft.com/office/drawing/2014/chart" uri="{C3380CC4-5D6E-409C-BE32-E72D297353CC}">
              <c16:uniqueId val="{00000000-494D-4D4E-B6D2-8B1F4589C009}"/>
            </c:ext>
          </c:extLst>
        </c:ser>
        <c:dLbls>
          <c:showLegendKey val="0"/>
          <c:showVal val="0"/>
          <c:showCatName val="0"/>
          <c:showSerName val="0"/>
          <c:showPercent val="0"/>
          <c:showBubbleSize val="0"/>
        </c:dLbls>
        <c:gapWidth val="219"/>
        <c:overlap val="-27"/>
        <c:axId val="854306128"/>
        <c:axId val="854308096"/>
      </c:barChart>
      <c:catAx>
        <c:axId val="854306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CO"/>
          </a:p>
        </c:txPr>
        <c:crossAx val="854308096"/>
        <c:crosses val="autoZero"/>
        <c:auto val="1"/>
        <c:lblAlgn val="ctr"/>
        <c:lblOffset val="100"/>
        <c:noMultiLvlLbl val="0"/>
      </c:catAx>
      <c:valAx>
        <c:axId val="854308096"/>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CO"/>
          </a:p>
        </c:txPr>
        <c:crossAx val="854306128"/>
        <c:crosses val="autoZero"/>
        <c:crossBetween val="between"/>
        <c:majorUnit val="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ysClr val="windowText" lastClr="000000"/>
          </a:solidFil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'Graficos '!$B$197</c:f>
              <c:strCache>
                <c:ptCount val="1"/>
                <c:pt idx="0">
                  <c:v>Cantidad</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'!$A$198:$A$211</c:f>
              <c:strCache>
                <c:ptCount val="14"/>
                <c:pt idx="0">
                  <c:v>Conflicto, desconocimiento o incumplimientos normativos, legales, regulatorios o contractuales.</c:v>
                </c:pt>
                <c:pt idx="1">
                  <c:v>Incumplimiento por parte de la comunidad universitaria, contratistas y visitantes de las políticas, reglamentos y directrices institucionales.</c:v>
                </c:pt>
                <c:pt idx="2">
                  <c:v>Falta de idoneidad del personal del equipo.</c:v>
                </c:pt>
                <c:pt idx="3">
                  <c:v>Dificultades en la alineación organizacional para el logro de los objetivos.</c:v>
                </c:pt>
                <c:pt idx="4">
                  <c:v>Falla o falta de adecuación, consistencia, confiabilidad, confidencialidad y disponibilidad de la información que se genera o se custodia (física o electrónica).</c:v>
                </c:pt>
                <c:pt idx="5">
                  <c:v>Fallas en la gestión de los recursos financieros</c:v>
                </c:pt>
                <c:pt idx="6">
                  <c:v>Prácticas fraudulentas - corrupción en los procesos internos.</c:v>
                </c:pt>
                <c:pt idx="7">
                  <c:v>Actos mal intencionados de terceros (AMIT).</c:v>
                </c:pt>
                <c:pt idx="8">
                  <c:v>Fallas en la gestión, planeación o ejecución de proyecto.</c:v>
                </c:pt>
                <c:pt idx="9">
                  <c:v>Intoxicación, lesión, enfermedad o accidente que afecte la integridad o salud de las personas en la Universidad.</c:v>
                </c:pt>
                <c:pt idx="10">
                  <c:v>Pérdida de la continuidad del negocio.</c:v>
                </c:pt>
                <c:pt idx="11">
                  <c:v>Concepto público desfavorable que causa una pérdida de credibilidad sobre la Universidad en sus grupos de interés.</c:v>
                </c:pt>
                <c:pt idx="12">
                  <c:v>Fallas o indisponibilidad de la infraestructura física relacionada con problemas estructurales o técnicos.</c:v>
                </c:pt>
                <c:pt idx="13">
                  <c:v>Falta de innovación o rezago en los diferentes procesos o estructuras que dificultan el crecimiento y/o cumplimiento de los objetivos de la Universidad</c:v>
                </c:pt>
              </c:strCache>
            </c:strRef>
          </c:cat>
          <c:val>
            <c:numRef>
              <c:f>'Graficos '!$B$198:$B$211</c:f>
              <c:numCache>
                <c:formatCode>General</c:formatCode>
                <c:ptCount val="14"/>
                <c:pt idx="0">
                  <c:v>10</c:v>
                </c:pt>
                <c:pt idx="1">
                  <c:v>10</c:v>
                </c:pt>
                <c:pt idx="2">
                  <c:v>7</c:v>
                </c:pt>
                <c:pt idx="3">
                  <c:v>5</c:v>
                </c:pt>
                <c:pt idx="4">
                  <c:v>5</c:v>
                </c:pt>
                <c:pt idx="5">
                  <c:v>4</c:v>
                </c:pt>
                <c:pt idx="6">
                  <c:v>4</c:v>
                </c:pt>
                <c:pt idx="7">
                  <c:v>3</c:v>
                </c:pt>
                <c:pt idx="8">
                  <c:v>2</c:v>
                </c:pt>
                <c:pt idx="9">
                  <c:v>2</c:v>
                </c:pt>
                <c:pt idx="10">
                  <c:v>2</c:v>
                </c:pt>
                <c:pt idx="11">
                  <c:v>1</c:v>
                </c:pt>
                <c:pt idx="12">
                  <c:v>1</c:v>
                </c:pt>
                <c:pt idx="13">
                  <c:v>1</c:v>
                </c:pt>
              </c:numCache>
            </c:numRef>
          </c:val>
          <c:extLst>
            <c:ext xmlns:c16="http://schemas.microsoft.com/office/drawing/2014/chart" uri="{C3380CC4-5D6E-409C-BE32-E72D297353CC}">
              <c16:uniqueId val="{00000000-D255-4D95-B1E0-474572F561D5}"/>
            </c:ext>
          </c:extLst>
        </c:ser>
        <c:dLbls>
          <c:dLblPos val="outEnd"/>
          <c:showLegendKey val="0"/>
          <c:showVal val="1"/>
          <c:showCatName val="0"/>
          <c:showSerName val="0"/>
          <c:showPercent val="0"/>
          <c:showBubbleSize val="0"/>
        </c:dLbls>
        <c:gapWidth val="182"/>
        <c:axId val="536851856"/>
        <c:axId val="536855464"/>
      </c:barChart>
      <c:catAx>
        <c:axId val="536851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536855464"/>
        <c:crosses val="autoZero"/>
        <c:auto val="1"/>
        <c:lblAlgn val="ctr"/>
        <c:lblOffset val="100"/>
        <c:noMultiLvlLbl val="0"/>
      </c:catAx>
      <c:valAx>
        <c:axId val="536855464"/>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536851856"/>
        <c:crosses val="autoZero"/>
        <c:crossBetween val="between"/>
        <c:majorUnit val="2"/>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r>
              <a:rPr lang="es-MX"/>
              <a:t>Número de riesgos según su magnitud</a:t>
            </a:r>
          </a:p>
        </c:rich>
      </c:tx>
      <c:layout>
        <c:manualLayout>
          <c:xMode val="edge"/>
          <c:yMode val="edge"/>
          <c:x val="0.27849139196583478"/>
          <c:y val="0"/>
        </c:manualLayout>
      </c:layout>
      <c:overlay val="0"/>
      <c:spPr>
        <a:noFill/>
        <a:ln>
          <a:noFill/>
        </a:ln>
        <a:effectLst/>
      </c:spPr>
      <c:txPr>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1"/>
          <c:order val="0"/>
          <c:tx>
            <c:strRef>
              <c:f>'Dirección I e I'!$E$5</c:f>
              <c:strCache>
                <c:ptCount val="1"/>
                <c:pt idx="0">
                  <c:v>2022</c:v>
                </c:pt>
              </c:strCache>
            </c:strRef>
          </c:tx>
          <c:spPr>
            <a:solidFill>
              <a:schemeClr val="accent2"/>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3AF5-4302-ACF2-FD5734E5C71F}"/>
              </c:ext>
            </c:extLst>
          </c:dPt>
          <c:dPt>
            <c:idx val="1"/>
            <c:invertIfNegative val="0"/>
            <c:bubble3D val="0"/>
            <c:spPr>
              <a:solidFill>
                <a:srgbClr val="FFC000"/>
              </a:solidFill>
              <a:ln>
                <a:noFill/>
              </a:ln>
              <a:effectLst/>
            </c:spPr>
            <c:extLst>
              <c:ext xmlns:c16="http://schemas.microsoft.com/office/drawing/2014/chart" uri="{C3380CC4-5D6E-409C-BE32-E72D297353CC}">
                <c16:uniqueId val="{00000003-3AF5-4302-ACF2-FD5734E5C71F}"/>
              </c:ext>
            </c:extLst>
          </c:dPt>
          <c:dPt>
            <c:idx val="2"/>
            <c:invertIfNegative val="0"/>
            <c:bubble3D val="0"/>
            <c:spPr>
              <a:solidFill>
                <a:srgbClr val="FFFF00"/>
              </a:solidFill>
              <a:ln>
                <a:noFill/>
              </a:ln>
              <a:effectLst/>
            </c:spPr>
            <c:extLst>
              <c:ext xmlns:c16="http://schemas.microsoft.com/office/drawing/2014/chart" uri="{C3380CC4-5D6E-409C-BE32-E72D297353CC}">
                <c16:uniqueId val="{00000005-3AF5-4302-ACF2-FD5734E5C71F}"/>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7-3AF5-4302-ACF2-FD5734E5C71F}"/>
              </c:ext>
            </c:extLst>
          </c:dPt>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'Dirección I e I'!$D$6:$D$9</c:f>
              <c:strCache>
                <c:ptCount val="4"/>
                <c:pt idx="0">
                  <c:v>Extremo</c:v>
                </c:pt>
                <c:pt idx="1">
                  <c:v>Alto</c:v>
                </c:pt>
                <c:pt idx="2">
                  <c:v>Medio</c:v>
                </c:pt>
                <c:pt idx="3">
                  <c:v> Bajo </c:v>
                </c:pt>
              </c:strCache>
            </c:strRef>
          </c:cat>
          <c:val>
            <c:numRef>
              <c:f>'Dirección I e I'!$E$6:$E$9</c:f>
              <c:numCache>
                <c:formatCode>General</c:formatCode>
                <c:ptCount val="4"/>
                <c:pt idx="0">
                  <c:v>1</c:v>
                </c:pt>
                <c:pt idx="1">
                  <c:v>4</c:v>
                </c:pt>
                <c:pt idx="2">
                  <c:v>1</c:v>
                </c:pt>
                <c:pt idx="3">
                  <c:v>2</c:v>
                </c:pt>
              </c:numCache>
            </c:numRef>
          </c:val>
          <c:extLst>
            <c:ext xmlns:c16="http://schemas.microsoft.com/office/drawing/2014/chart" uri="{C3380CC4-5D6E-409C-BE32-E72D297353CC}">
              <c16:uniqueId val="{00000008-3AF5-4302-ACF2-FD5734E5C71F}"/>
            </c:ext>
          </c:extLst>
        </c:ser>
        <c:dLbls>
          <c:dLblPos val="outEnd"/>
          <c:showLegendKey val="0"/>
          <c:showVal val="1"/>
          <c:showCatName val="0"/>
          <c:showSerName val="0"/>
          <c:showPercent val="0"/>
          <c:showBubbleSize val="0"/>
        </c:dLbls>
        <c:gapWidth val="219"/>
        <c:overlap val="-27"/>
        <c:axId val="229655008"/>
        <c:axId val="229657960"/>
      </c:barChart>
      <c:catAx>
        <c:axId val="22965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229657960"/>
        <c:crosses val="autoZero"/>
        <c:auto val="1"/>
        <c:lblAlgn val="ctr"/>
        <c:lblOffset val="100"/>
        <c:noMultiLvlLbl val="0"/>
      </c:catAx>
      <c:valAx>
        <c:axId val="229657960"/>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229655008"/>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800">
          <a:solidFill>
            <a:sysClr val="windowText" lastClr="000000"/>
          </a:solidFill>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'Dirección I e I'!$D$25:$D$40</c:f>
              <c:strCache>
                <c:ptCount val="16"/>
                <c:pt idx="0">
                  <c:v>Falta de innovación o rezago en los diferentes procesos o estructuras que dificultan el crecimiento y/o cumplimiento de los objetivos de la Universidad</c:v>
                </c:pt>
                <c:pt idx="1">
                  <c:v>Dificultades en la alineación organizacional para el logro de los objetivos.</c:v>
                </c:pt>
                <c:pt idx="2">
                  <c:v>Incumplimiento por parte de la comunidad universitaria, contratistas y visitantes de las políticas, reglamentos y directrices institucionales.</c:v>
                </c:pt>
                <c:pt idx="3">
                  <c:v>Falla o falta de adecuación, consistencia, confiabilidad, confidencialidad y disponibilidad de la información que se genera o se custodia (física o electrónica).</c:v>
                </c:pt>
                <c:pt idx="4">
                  <c:v>Concepto público desfavorable que causa una pérdida de credibilidad sobre la Universidad en sus grupos de interés.</c:v>
                </c:pt>
                <c:pt idx="5">
                  <c:v>Conflicto, desconocimiento o incumplimientos normativos, legales, regulatorios o contractuales.</c:v>
                </c:pt>
                <c:pt idx="6">
                  <c:v>Incumplimiento por parte de proveedores</c:v>
                </c:pt>
                <c:pt idx="7">
                  <c:v>Pérdida de la continuidad del negocio.</c:v>
                </c:pt>
                <c:pt idx="8">
                  <c:v>Fallas en la gestión, planeación o ejecución de proyectos.</c:v>
                </c:pt>
                <c:pt idx="10">
                  <c:v>Actos mal intencionados de terceros (AMIT).</c:v>
                </c:pt>
                <c:pt idx="11">
                  <c:v>Falta o falla de la capacidad de gestión del talento humano.</c:v>
                </c:pt>
                <c:pt idx="12">
                  <c:v>Fallas en la gestión de los recursos financieros</c:v>
                </c:pt>
                <c:pt idx="13">
                  <c:v>Fallas o indisponibilidad de la infraestructura física relacionada con problemas estructurales o técnicos.</c:v>
                </c:pt>
                <c:pt idx="14">
                  <c:v>Prácticas fraudulentas - corrupción en los diferentes procesos misionales de la universidad</c:v>
                </c:pt>
                <c:pt idx="15">
                  <c:v>Desastres naturales que puedan afectar las instalaciones o la operación de la Universidad.</c:v>
                </c:pt>
              </c:strCache>
            </c:strRef>
          </c:cat>
          <c:val>
            <c:numRef>
              <c:f>'Dirección I e I'!$E$25:$E$40</c:f>
              <c:numCache>
                <c:formatCode>General</c:formatCode>
                <c:ptCount val="16"/>
                <c:pt idx="0">
                  <c:v>2</c:v>
                </c:pt>
                <c:pt idx="1">
                  <c:v>2</c:v>
                </c:pt>
                <c:pt idx="2">
                  <c:v>0</c:v>
                </c:pt>
                <c:pt idx="3">
                  <c:v>1</c:v>
                </c:pt>
                <c:pt idx="4">
                  <c:v>0</c:v>
                </c:pt>
                <c:pt idx="5">
                  <c:v>0</c:v>
                </c:pt>
                <c:pt idx="6">
                  <c:v>0</c:v>
                </c:pt>
                <c:pt idx="7">
                  <c:v>0</c:v>
                </c:pt>
                <c:pt idx="8">
                  <c:v>0</c:v>
                </c:pt>
                <c:pt idx="9">
                  <c:v>0</c:v>
                </c:pt>
                <c:pt idx="10">
                  <c:v>0</c:v>
                </c:pt>
                <c:pt idx="11">
                  <c:v>2</c:v>
                </c:pt>
                <c:pt idx="12">
                  <c:v>0</c:v>
                </c:pt>
                <c:pt idx="13">
                  <c:v>0</c:v>
                </c:pt>
                <c:pt idx="14">
                  <c:v>1</c:v>
                </c:pt>
                <c:pt idx="15">
                  <c:v>0</c:v>
                </c:pt>
              </c:numCache>
            </c:numRef>
          </c:val>
          <c:extLst>
            <c:ext xmlns:c16="http://schemas.microsoft.com/office/drawing/2014/chart" uri="{C3380CC4-5D6E-409C-BE32-E72D297353CC}">
              <c16:uniqueId val="{00000000-98E9-41B5-A124-38F80D63C571}"/>
            </c:ext>
          </c:extLst>
        </c:ser>
        <c:dLbls>
          <c:dLblPos val="outEnd"/>
          <c:showLegendKey val="0"/>
          <c:showVal val="1"/>
          <c:showCatName val="0"/>
          <c:showSerName val="0"/>
          <c:showPercent val="0"/>
          <c:showBubbleSize val="0"/>
        </c:dLbls>
        <c:gapWidth val="115"/>
        <c:overlap val="-20"/>
        <c:axId val="604055224"/>
        <c:axId val="604058176"/>
      </c:barChart>
      <c:catAx>
        <c:axId val="604055224"/>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CO"/>
          </a:p>
        </c:txPr>
        <c:crossAx val="604058176"/>
        <c:crosses val="autoZero"/>
        <c:auto val="1"/>
        <c:lblAlgn val="ctr"/>
        <c:lblOffset val="100"/>
        <c:noMultiLvlLbl val="0"/>
      </c:catAx>
      <c:valAx>
        <c:axId val="604058176"/>
        <c:scaling>
          <c:orientation val="minMax"/>
          <c:max val="10"/>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CO"/>
          </a:p>
        </c:txPr>
        <c:crossAx val="604055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b="0">
          <a:solidFill>
            <a:schemeClr val="tx1"/>
          </a:solidFill>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r>
              <a:rPr lang="es-MX"/>
              <a:t>Número de riesgos según calificación del control</a:t>
            </a:r>
          </a:p>
        </c:rich>
      </c:tx>
      <c:overlay val="0"/>
      <c:spPr>
        <a:noFill/>
        <a:ln>
          <a:noFill/>
        </a:ln>
        <a:effectLst/>
      </c:spPr>
      <c:txPr>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5.6278058360515415E-2"/>
          <c:y val="0.13492475395550921"/>
          <c:w val="0.91274139129778642"/>
          <c:h val="0.63995966782870439"/>
        </c:manualLayout>
      </c:layout>
      <c:barChart>
        <c:barDir val="col"/>
        <c:grouping val="clustered"/>
        <c:varyColors val="0"/>
        <c:ser>
          <c:idx val="1"/>
          <c:order val="0"/>
          <c:tx>
            <c:strRef>
              <c:f>'Dirección I e I'!$E$12</c:f>
              <c:strCache>
                <c:ptCount val="1"/>
                <c:pt idx="0">
                  <c:v>2022</c:v>
                </c:pt>
              </c:strCache>
            </c:strRef>
          </c:tx>
          <c:spPr>
            <a:solidFill>
              <a:schemeClr val="accent2"/>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1-C920-4E09-9A94-1470A5D5E036}"/>
              </c:ext>
            </c:extLst>
          </c:dPt>
          <c:dPt>
            <c:idx val="1"/>
            <c:invertIfNegative val="0"/>
            <c:bubble3D val="0"/>
            <c:spPr>
              <a:solidFill>
                <a:srgbClr val="FFFF00"/>
              </a:solidFill>
              <a:ln>
                <a:noFill/>
              </a:ln>
              <a:effectLst/>
            </c:spPr>
            <c:extLst>
              <c:ext xmlns:c16="http://schemas.microsoft.com/office/drawing/2014/chart" uri="{C3380CC4-5D6E-409C-BE32-E72D297353CC}">
                <c16:uniqueId val="{00000003-C920-4E09-9A94-1470A5D5E036}"/>
              </c:ext>
            </c:extLst>
          </c:dPt>
          <c:dPt>
            <c:idx val="2"/>
            <c:invertIfNegative val="0"/>
            <c:bubble3D val="0"/>
            <c:spPr>
              <a:solidFill>
                <a:srgbClr val="FF0000"/>
              </a:solidFill>
              <a:ln>
                <a:noFill/>
              </a:ln>
              <a:effectLst/>
            </c:spPr>
            <c:extLst>
              <c:ext xmlns:c16="http://schemas.microsoft.com/office/drawing/2014/chart" uri="{C3380CC4-5D6E-409C-BE32-E72D297353CC}">
                <c16:uniqueId val="{00000005-C920-4E09-9A94-1470A5D5E036}"/>
              </c:ext>
            </c:extLst>
          </c:dPt>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'Dirección I e I'!$D$13:$D$15</c:f>
              <c:strCache>
                <c:ptCount val="3"/>
                <c:pt idx="0">
                  <c:v>Fuerte</c:v>
                </c:pt>
                <c:pt idx="1">
                  <c:v>Moderado</c:v>
                </c:pt>
                <c:pt idx="2">
                  <c:v>Débil</c:v>
                </c:pt>
              </c:strCache>
            </c:strRef>
          </c:cat>
          <c:val>
            <c:numRef>
              <c:f>'Dirección I e I'!$E$13:$E$15</c:f>
              <c:numCache>
                <c:formatCode>General</c:formatCode>
                <c:ptCount val="3"/>
                <c:pt idx="0">
                  <c:v>5</c:v>
                </c:pt>
                <c:pt idx="1">
                  <c:v>3</c:v>
                </c:pt>
                <c:pt idx="2">
                  <c:v>0</c:v>
                </c:pt>
              </c:numCache>
            </c:numRef>
          </c:val>
          <c:extLst>
            <c:ext xmlns:c16="http://schemas.microsoft.com/office/drawing/2014/chart" uri="{C3380CC4-5D6E-409C-BE32-E72D297353CC}">
              <c16:uniqueId val="{00000006-C920-4E09-9A94-1470A5D5E036}"/>
            </c:ext>
          </c:extLst>
        </c:ser>
        <c:dLbls>
          <c:dLblPos val="outEnd"/>
          <c:showLegendKey val="0"/>
          <c:showVal val="1"/>
          <c:showCatName val="0"/>
          <c:showSerName val="0"/>
          <c:showPercent val="0"/>
          <c:showBubbleSize val="0"/>
        </c:dLbls>
        <c:gapWidth val="219"/>
        <c:overlap val="-27"/>
        <c:axId val="738194536"/>
        <c:axId val="738190928"/>
      </c:barChart>
      <c:catAx>
        <c:axId val="738194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738190928"/>
        <c:crosses val="autoZero"/>
        <c:auto val="1"/>
        <c:lblAlgn val="ctr"/>
        <c:lblOffset val="100"/>
        <c:noMultiLvlLbl val="0"/>
      </c:catAx>
      <c:valAx>
        <c:axId val="738190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738194536"/>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800">
          <a:solidFill>
            <a:sysClr val="windowText" lastClr="000000"/>
          </a:solidFill>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r>
              <a:rPr lang="es-CO"/>
              <a:t>Tipos de riesgos </a:t>
            </a:r>
          </a:p>
        </c:rich>
      </c:tx>
      <c:overlay val="0"/>
      <c:spPr>
        <a:noFill/>
        <a:ln>
          <a:noFill/>
        </a:ln>
        <a:effectLst/>
      </c:spPr>
      <c:txPr>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strRef>
              <c:f>'Dirección I e I'!$D$44:$D$62</c:f>
              <c:strCache>
                <c:ptCount val="19"/>
                <c:pt idx="0">
                  <c:v>Ambiental</c:v>
                </c:pt>
                <c:pt idx="1">
                  <c:v>Actuarial </c:v>
                </c:pt>
                <c:pt idx="2">
                  <c:v>Competencia</c:v>
                </c:pt>
                <c:pt idx="3">
                  <c:v>Corrupción y fraude</c:v>
                </c:pt>
                <c:pt idx="4">
                  <c:v>Económico </c:v>
                </c:pt>
                <c:pt idx="5">
                  <c:v>Financiero</c:v>
                </c:pt>
                <c:pt idx="6">
                  <c:v>Gobernanza</c:v>
                </c:pt>
                <c:pt idx="7">
                  <c:v>Grupo</c:v>
                </c:pt>
                <c:pt idx="8">
                  <c:v>Laboral</c:v>
                </c:pt>
                <c:pt idx="9">
                  <c:v>Lavado de activos y financiación del terrorismo </c:v>
                </c:pt>
                <c:pt idx="10">
                  <c:v>Legal</c:v>
                </c:pt>
                <c:pt idx="11">
                  <c:v>Operativo</c:v>
                </c:pt>
                <c:pt idx="12">
                  <c:v>País</c:v>
                </c:pt>
                <c:pt idx="13">
                  <c:v>Político</c:v>
                </c:pt>
                <c:pt idx="14">
                  <c:v>Proyectos</c:v>
                </c:pt>
                <c:pt idx="15">
                  <c:v>Reputacional </c:v>
                </c:pt>
                <c:pt idx="16">
                  <c:v>Salud </c:v>
                </c:pt>
                <c:pt idx="17">
                  <c:v>Social</c:v>
                </c:pt>
                <c:pt idx="18">
                  <c:v>Tecnológico</c:v>
                </c:pt>
              </c:strCache>
            </c:strRef>
          </c:cat>
          <c:val>
            <c:numRef>
              <c:f>'Dirección I e I'!$E$44:$E$62</c:f>
              <c:numCache>
                <c:formatCode>General</c:formatCode>
                <c:ptCount val="19"/>
                <c:pt idx="0">
                  <c:v>0</c:v>
                </c:pt>
                <c:pt idx="1">
                  <c:v>0</c:v>
                </c:pt>
                <c:pt idx="2">
                  <c:v>0</c:v>
                </c:pt>
                <c:pt idx="3">
                  <c:v>1</c:v>
                </c:pt>
                <c:pt idx="4">
                  <c:v>0</c:v>
                </c:pt>
                <c:pt idx="5">
                  <c:v>0</c:v>
                </c:pt>
                <c:pt idx="6">
                  <c:v>2</c:v>
                </c:pt>
                <c:pt idx="7">
                  <c:v>0</c:v>
                </c:pt>
                <c:pt idx="8">
                  <c:v>0</c:v>
                </c:pt>
                <c:pt idx="9">
                  <c:v>0</c:v>
                </c:pt>
                <c:pt idx="10">
                  <c:v>3</c:v>
                </c:pt>
                <c:pt idx="11">
                  <c:v>1</c:v>
                </c:pt>
                <c:pt idx="12">
                  <c:v>0</c:v>
                </c:pt>
                <c:pt idx="13">
                  <c:v>0</c:v>
                </c:pt>
                <c:pt idx="14">
                  <c:v>0</c:v>
                </c:pt>
                <c:pt idx="15">
                  <c:v>0</c:v>
                </c:pt>
                <c:pt idx="16">
                  <c:v>0</c:v>
                </c:pt>
                <c:pt idx="17">
                  <c:v>0</c:v>
                </c:pt>
                <c:pt idx="18">
                  <c:v>1</c:v>
                </c:pt>
              </c:numCache>
            </c:numRef>
          </c:val>
          <c:extLst>
            <c:ext xmlns:c16="http://schemas.microsoft.com/office/drawing/2014/chart" uri="{C3380CC4-5D6E-409C-BE32-E72D297353CC}">
              <c16:uniqueId val="{00000000-49CF-4F5F-BD82-BDE70F39A81D}"/>
            </c:ext>
          </c:extLst>
        </c:ser>
        <c:dLbls>
          <c:showLegendKey val="0"/>
          <c:showVal val="0"/>
          <c:showCatName val="0"/>
          <c:showSerName val="0"/>
          <c:showPercent val="0"/>
          <c:showBubbleSize val="0"/>
        </c:dLbls>
        <c:gapWidth val="219"/>
        <c:overlap val="-27"/>
        <c:axId val="980716464"/>
        <c:axId val="980715152"/>
      </c:barChart>
      <c:catAx>
        <c:axId val="980716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CO"/>
          </a:p>
        </c:txPr>
        <c:crossAx val="980715152"/>
        <c:crosses val="autoZero"/>
        <c:auto val="1"/>
        <c:lblAlgn val="ctr"/>
        <c:lblOffset val="100"/>
        <c:noMultiLvlLbl val="0"/>
      </c:catAx>
      <c:valAx>
        <c:axId val="980715152"/>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CO"/>
          </a:p>
        </c:txPr>
        <c:crossAx val="980716464"/>
        <c:crosses val="autoZero"/>
        <c:crossBetween val="between"/>
        <c:majorUnit val="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ysClr val="windowText" lastClr="000000"/>
          </a:solidFill>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baseline="0">
                <a:solidFill>
                  <a:sysClr val="windowText" lastClr="000000"/>
                </a:solidFill>
                <a:latin typeface="+mn-lt"/>
                <a:ea typeface="+mn-ea"/>
                <a:cs typeface="+mn-cs"/>
              </a:defRPr>
            </a:pPr>
            <a:r>
              <a:rPr lang="es-MX" sz="1400"/>
              <a:t>número de riesgos</a:t>
            </a:r>
          </a:p>
        </c:rich>
      </c:tx>
      <c:layout>
        <c:manualLayout>
          <c:xMode val="edge"/>
          <c:yMode val="edge"/>
          <c:x val="0.31590266841644787"/>
          <c:y val="0"/>
        </c:manualLayout>
      </c:layout>
      <c:overlay val="0"/>
      <c:spPr>
        <a:noFill/>
        <a:ln>
          <a:noFill/>
        </a:ln>
        <a:effectLst/>
      </c:spPr>
      <c:txPr>
        <a:bodyPr rot="0" spcFirstLastPara="1" vertOverflow="ellipsis" vert="horz" wrap="square" anchor="ctr" anchorCtr="1"/>
        <a:lstStyle/>
        <a:p>
          <a:pPr>
            <a:defRPr sz="14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explosion val="8"/>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551-4DDA-A090-40AA16BEC6A5}"/>
              </c:ext>
            </c:extLst>
          </c:dPt>
          <c:dPt>
            <c:idx val="1"/>
            <c:bubble3D val="0"/>
            <c:explosion val="3"/>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7551-4DDA-A090-40AA16BEC6A5}"/>
              </c:ext>
            </c:extLst>
          </c:dPt>
          <c:dPt>
            <c:idx val="2"/>
            <c:bubble3D val="0"/>
            <c:explosion val="6"/>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551-4DDA-A090-40AA16BEC6A5}"/>
              </c:ext>
            </c:extLst>
          </c:dPt>
          <c:dPt>
            <c:idx val="3"/>
            <c:bubble3D val="0"/>
            <c:explosion val="7"/>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551-4DDA-A090-40AA16BEC6A5}"/>
              </c:ext>
            </c:extLst>
          </c:dPt>
          <c:dPt>
            <c:idx val="4"/>
            <c:bubble3D val="0"/>
            <c:explosion val="8"/>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551-4DDA-A090-40AA16BEC6A5}"/>
              </c:ext>
            </c:extLst>
          </c:dPt>
          <c:dPt>
            <c:idx val="5"/>
            <c:bubble3D val="0"/>
            <c:explosion val="2"/>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551-4DDA-A090-40AA16BEC6A5}"/>
              </c:ext>
            </c:extLst>
          </c:dPt>
          <c:dLbls>
            <c:dLbl>
              <c:idx val="0"/>
              <c:layout>
                <c:manualLayout>
                  <c:x val="-2.7777777777777776E-2"/>
                  <c:y val="4.1666666666666664E-2"/>
                </c:manualLayout>
              </c:layout>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fld id="{4853F818-C552-4589-B90B-015F8B1AC59F}" type="CATEGORYNAME">
                      <a:rPr lang="en-US"/>
                      <a:pPr>
                        <a:defRPr/>
                      </a:pPr>
                      <a:t>[NOMBRE DE CATEGORÍA]</a:t>
                    </a:fld>
                    <a:endParaRPr lang="en-US" baseline="0"/>
                  </a:p>
                  <a:p>
                    <a:pPr>
                      <a:defRPr/>
                    </a:pPr>
                    <a:r>
                      <a:rPr lang="en-US" baseline="0"/>
                      <a:t> </a:t>
                    </a:r>
                    <a:fld id="{545F79BD-82E2-44FD-836B-B55885FD73D9}" type="VALUE">
                      <a:rPr lang="en-US" baseline="0"/>
                      <a:pPr>
                        <a:defRPr/>
                      </a:pPr>
                      <a:t>[VALOR]</a:t>
                    </a:fld>
                    <a:endParaRPr lang="en-US" baseline="0"/>
                  </a:p>
                </c:rich>
              </c:tx>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7551-4DDA-A090-40AA16BEC6A5}"/>
                </c:ext>
              </c:extLst>
            </c:dLbl>
            <c:dLbl>
              <c:idx val="1"/>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fld id="{6165CB7E-A89D-4A1B-B254-1E0134449B2E}" type="CATEGORYNAME">
                      <a:rPr lang="en-US"/>
                      <a:pPr>
                        <a:defRPr/>
                      </a:pPr>
                      <a:t>[NOMBRE DE CATEGORÍA]</a:t>
                    </a:fld>
                    <a:endParaRPr lang="en-US" baseline="0"/>
                  </a:p>
                  <a:p>
                    <a:pPr>
                      <a:defRPr/>
                    </a:pPr>
                    <a:fld id="{447A6FF7-9DDF-4BD1-B6CA-547944CF828C}" type="VALUE">
                      <a:rPr lang="en-US" baseline="0"/>
                      <a:pPr>
                        <a:defRPr/>
                      </a:pPr>
                      <a:t>[VALOR]</a:t>
                    </a:fld>
                    <a:endParaRPr lang="es-CO"/>
                  </a:p>
                </c:rich>
              </c:tx>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7551-4DDA-A090-40AA16BEC6A5}"/>
                </c:ext>
              </c:extLst>
            </c:dLbl>
            <c:dLbl>
              <c:idx val="2"/>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fld id="{CD599256-9C92-4B04-9A2F-4B6A8CEED620}" type="CATEGORYNAME">
                      <a:rPr lang="en-US"/>
                      <a:pPr>
                        <a:defRPr/>
                      </a:pPr>
                      <a:t>[NOMBRE DE CATEGORÍA]</a:t>
                    </a:fld>
                    <a:endParaRPr lang="en-US"/>
                  </a:p>
                  <a:p>
                    <a:pPr>
                      <a:defRPr/>
                    </a:pPr>
                    <a:fld id="{AA47D2D0-ADE9-4699-8393-CF3F3C386696}" type="VALUE">
                      <a:rPr lang="en-US" baseline="0"/>
                      <a:pPr>
                        <a:defRPr/>
                      </a:pPr>
                      <a:t>[VALOR]</a:t>
                    </a:fld>
                    <a:endParaRPr lang="es-CO"/>
                  </a:p>
                </c:rich>
              </c:tx>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7551-4DDA-A090-40AA16BEC6A5}"/>
                </c:ext>
              </c:extLst>
            </c:dLbl>
            <c:dLbl>
              <c:idx val="3"/>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fld id="{25D1F24C-74CD-4F43-96A8-80C96439D882}" type="CATEGORYNAME">
                      <a:rPr lang="en-US"/>
                      <a:pPr>
                        <a:defRPr/>
                      </a:pPr>
                      <a:t>[NOMBRE DE CATEGORÍA]</a:t>
                    </a:fld>
                    <a:endParaRPr lang="en-US" baseline="0"/>
                  </a:p>
                  <a:p>
                    <a:pPr>
                      <a:defRPr/>
                    </a:pPr>
                    <a:fld id="{21665D7E-B8F3-4EFD-9ADA-C93C7DDC8DC1}" type="VALUE">
                      <a:rPr lang="en-US" baseline="0"/>
                      <a:pPr>
                        <a:defRPr/>
                      </a:pPr>
                      <a:t>[VALOR]</a:t>
                    </a:fld>
                    <a:endParaRPr lang="es-CO"/>
                  </a:p>
                </c:rich>
              </c:tx>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7551-4DDA-A090-40AA16BEC6A5}"/>
                </c:ext>
              </c:extLst>
            </c:dLbl>
            <c:dLbl>
              <c:idx val="4"/>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fld id="{F6F125F4-BBBE-4950-B08E-D23E6CF4E1BE}" type="CATEGORYNAME">
                      <a:rPr lang="en-US"/>
                      <a:pPr>
                        <a:defRPr/>
                      </a:pPr>
                      <a:t>[NOMBRE DE CATEGORÍA]</a:t>
                    </a:fld>
                    <a:r>
                      <a:rPr lang="en-US" baseline="0"/>
                      <a:t> </a:t>
                    </a:r>
                    <a:fld id="{E7A96772-4420-44A5-8AF9-3C0D7D878C72}" type="VALUE">
                      <a:rPr lang="en-US" baseline="0"/>
                      <a:pPr>
                        <a:defRPr/>
                      </a:pPr>
                      <a:t>[VALOR]</a:t>
                    </a:fld>
                    <a:endParaRPr lang="en-US" baseline="0"/>
                  </a:p>
                </c:rich>
              </c:tx>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7551-4DDA-A090-40AA16BEC6A5}"/>
                </c:ext>
              </c:extLst>
            </c:dLbl>
            <c:dLbl>
              <c:idx val="5"/>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fld id="{8ED9116B-1540-4DEE-A31F-21A7D421FB99}" type="CATEGORYNAME">
                      <a:rPr lang="en-US"/>
                      <a:pPr>
                        <a:defRPr/>
                      </a:pPr>
                      <a:t>[NOMBRE DE CATEGORÍA]</a:t>
                    </a:fld>
                    <a:endParaRPr lang="en-US" baseline="0"/>
                  </a:p>
                  <a:p>
                    <a:pPr>
                      <a:defRPr/>
                    </a:pPr>
                    <a:r>
                      <a:rPr lang="en-US" baseline="0"/>
                      <a:t> </a:t>
                    </a:r>
                    <a:fld id="{8B893E37-AA67-4605-A0AF-D5E37866113F}" type="VALUE">
                      <a:rPr lang="en-US" baseline="0"/>
                      <a:pPr>
                        <a:defRPr/>
                      </a:pPr>
                      <a:t>[VALOR]</a:t>
                    </a:fld>
                    <a:endParaRPr lang="en-US" baseline="0"/>
                  </a:p>
                </c:rich>
              </c:tx>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7551-4DDA-A090-40AA16BEC6A5}"/>
                </c:ext>
              </c:extLst>
            </c:dLbl>
            <c:spPr>
              <a:noFill/>
              <a:ln>
                <a:noFill/>
              </a:ln>
              <a:effectLst/>
            </c:sp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'Dirección academica'!$B$1:$G$1</c:f>
              <c:strCache>
                <c:ptCount val="6"/>
                <c:pt idx="0">
                  <c:v>Admisiones y Registro</c:v>
                </c:pt>
                <c:pt idx="1">
                  <c:v>Biblioteca</c:v>
                </c:pt>
                <c:pt idx="2">
                  <c:v>CES Virtual</c:v>
                </c:pt>
                <c:pt idx="3">
                  <c:v>Dirección académica </c:v>
                </c:pt>
                <c:pt idx="4">
                  <c:v>Laboratorios </c:v>
                </c:pt>
                <c:pt idx="5">
                  <c:v>Planeación</c:v>
                </c:pt>
              </c:strCache>
            </c:strRef>
          </c:cat>
          <c:val>
            <c:numRef>
              <c:f>'Dirección academica'!$B$6:$G$6</c:f>
              <c:numCache>
                <c:formatCode>General</c:formatCode>
                <c:ptCount val="6"/>
                <c:pt idx="0">
                  <c:v>6</c:v>
                </c:pt>
                <c:pt idx="1">
                  <c:v>7</c:v>
                </c:pt>
                <c:pt idx="2">
                  <c:v>12</c:v>
                </c:pt>
                <c:pt idx="3">
                  <c:v>2</c:v>
                </c:pt>
                <c:pt idx="4">
                  <c:v>10</c:v>
                </c:pt>
                <c:pt idx="5">
                  <c:v>4</c:v>
                </c:pt>
              </c:numCache>
            </c:numRef>
          </c:val>
          <c:extLst>
            <c:ext xmlns:c16="http://schemas.microsoft.com/office/drawing/2014/chart" uri="{C3380CC4-5D6E-409C-BE32-E72D297353CC}">
              <c16:uniqueId val="{00000000-7551-4DDA-A090-40AA16BEC6A5}"/>
            </c:ext>
          </c:extLst>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cap="none" spc="0" normalizeH="0" baseline="0">
                <a:solidFill>
                  <a:sysClr val="windowText" lastClr="000000"/>
                </a:solidFill>
                <a:latin typeface="+mj-lt"/>
                <a:ea typeface="+mj-ea"/>
                <a:cs typeface="+mj-cs"/>
              </a:defRPr>
            </a:pPr>
            <a:r>
              <a:rPr lang="es-MX"/>
              <a:t>Riesgos según calificación</a:t>
            </a:r>
          </a:p>
        </c:rich>
      </c:tx>
      <c:overlay val="0"/>
      <c:spPr>
        <a:noFill/>
        <a:ln>
          <a:noFill/>
        </a:ln>
        <a:effectLst/>
      </c:spPr>
      <c:txPr>
        <a:bodyPr rot="0" spcFirstLastPara="1" vertOverflow="ellipsis" vert="horz" wrap="square" anchor="ctr" anchorCtr="1"/>
        <a:lstStyle/>
        <a:p>
          <a:pPr>
            <a:defRPr sz="2000" b="1" i="0" u="none" strike="noStrike" kern="1200" cap="none" spc="0" normalizeH="0" baseline="0">
              <a:solidFill>
                <a:sysClr val="windowText" lastClr="000000"/>
              </a:solidFill>
              <a:latin typeface="+mj-lt"/>
              <a:ea typeface="+mj-ea"/>
              <a:cs typeface="+mj-cs"/>
            </a:defRPr>
          </a:pPr>
          <a:endParaRPr lang="es-CO"/>
        </a:p>
      </c:txPr>
    </c:title>
    <c:autoTitleDeleted val="0"/>
    <c:plotArea>
      <c:layout/>
      <c:barChart>
        <c:barDir val="col"/>
        <c:grouping val="clustered"/>
        <c:varyColors val="0"/>
        <c:ser>
          <c:idx val="0"/>
          <c:order val="0"/>
          <c:tx>
            <c:strRef>
              <c:f>'Dirección academica'!$N$15</c:f>
              <c:strCache>
                <c:ptCount val="1"/>
                <c:pt idx="0">
                  <c:v>2018</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'Dirección academica'!$A$16:$A$19</c:f>
              <c:strCache>
                <c:ptCount val="4"/>
                <c:pt idx="0">
                  <c:v>Extremo</c:v>
                </c:pt>
                <c:pt idx="1">
                  <c:v>Alto</c:v>
                </c:pt>
                <c:pt idx="2">
                  <c:v>Medio</c:v>
                </c:pt>
                <c:pt idx="3">
                  <c:v>Bajo</c:v>
                </c:pt>
              </c:strCache>
            </c:strRef>
          </c:cat>
          <c:val>
            <c:numRef>
              <c:f>'Dirección academica'!$N$16:$N$19</c:f>
              <c:numCache>
                <c:formatCode>General</c:formatCode>
                <c:ptCount val="4"/>
                <c:pt idx="0">
                  <c:v>9</c:v>
                </c:pt>
                <c:pt idx="1">
                  <c:v>24</c:v>
                </c:pt>
                <c:pt idx="2">
                  <c:v>6</c:v>
                </c:pt>
                <c:pt idx="3">
                  <c:v>3</c:v>
                </c:pt>
              </c:numCache>
            </c:numRef>
          </c:val>
          <c:extLst>
            <c:ext xmlns:c16="http://schemas.microsoft.com/office/drawing/2014/chart" uri="{C3380CC4-5D6E-409C-BE32-E72D297353CC}">
              <c16:uniqueId val="{00000000-3686-4B72-97B9-76EB1413B56A}"/>
            </c:ext>
          </c:extLst>
        </c:ser>
        <c:ser>
          <c:idx val="1"/>
          <c:order val="1"/>
          <c:tx>
            <c:strRef>
              <c:f>'Dirección academica'!$O$15</c:f>
              <c:strCache>
                <c:ptCount val="1"/>
                <c:pt idx="0">
                  <c:v>2019</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'Dirección academica'!$A$16:$A$19</c:f>
              <c:strCache>
                <c:ptCount val="4"/>
                <c:pt idx="0">
                  <c:v>Extremo</c:v>
                </c:pt>
                <c:pt idx="1">
                  <c:v>Alto</c:v>
                </c:pt>
                <c:pt idx="2">
                  <c:v>Medio</c:v>
                </c:pt>
                <c:pt idx="3">
                  <c:v>Bajo</c:v>
                </c:pt>
              </c:strCache>
            </c:strRef>
          </c:cat>
          <c:val>
            <c:numRef>
              <c:f>'Dirección academica'!$O$16:$O$19</c:f>
              <c:numCache>
                <c:formatCode>General</c:formatCode>
                <c:ptCount val="4"/>
                <c:pt idx="0">
                  <c:v>8</c:v>
                </c:pt>
                <c:pt idx="1">
                  <c:v>22</c:v>
                </c:pt>
                <c:pt idx="2">
                  <c:v>6</c:v>
                </c:pt>
                <c:pt idx="3">
                  <c:v>5</c:v>
                </c:pt>
              </c:numCache>
            </c:numRef>
          </c:val>
          <c:extLst>
            <c:ext xmlns:c16="http://schemas.microsoft.com/office/drawing/2014/chart" uri="{C3380CC4-5D6E-409C-BE32-E72D297353CC}">
              <c16:uniqueId val="{00000001-3686-4B72-97B9-76EB1413B56A}"/>
            </c:ext>
          </c:extLst>
        </c:ser>
        <c:dLbls>
          <c:dLblPos val="outEnd"/>
          <c:showLegendKey val="0"/>
          <c:showVal val="1"/>
          <c:showCatName val="0"/>
          <c:showSerName val="0"/>
          <c:showPercent val="0"/>
          <c:showBubbleSize val="0"/>
        </c:dLbls>
        <c:gapWidth val="199"/>
        <c:axId val="594859536"/>
        <c:axId val="594854944"/>
      </c:barChart>
      <c:catAx>
        <c:axId val="59485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ysClr val="windowText" lastClr="000000"/>
                </a:solidFill>
                <a:latin typeface="+mn-lt"/>
                <a:ea typeface="+mn-ea"/>
                <a:cs typeface="+mn-cs"/>
              </a:defRPr>
            </a:pPr>
            <a:endParaRPr lang="es-CO"/>
          </a:p>
        </c:txPr>
        <c:crossAx val="594854944"/>
        <c:crosses val="autoZero"/>
        <c:auto val="1"/>
        <c:lblAlgn val="ctr"/>
        <c:lblOffset val="100"/>
        <c:noMultiLvlLbl val="0"/>
      </c:catAx>
      <c:valAx>
        <c:axId val="594854944"/>
        <c:scaling>
          <c:orientation val="minMax"/>
          <c:max val="2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59485953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MX"/>
              <a:t>Título del riesgo</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'Dirección academica'!$A$53:$A$64</c:f>
              <c:strCache>
                <c:ptCount val="12"/>
                <c:pt idx="0">
                  <c:v>Falla o falta de adecuación, consistencia, confiabilidad, confidencialidad y disponibilidad de la información que se genera o se custodia (física o electrónica).</c:v>
                </c:pt>
                <c:pt idx="1">
                  <c:v>Fallas o indisponibilidad de la infraestructura física relacionada con problemas estructurales o técnicos.</c:v>
                </c:pt>
                <c:pt idx="2">
                  <c:v>Actos mal intencionados de terceros (AMIT).</c:v>
                </c:pt>
                <c:pt idx="3">
                  <c:v>Incumplimiento por parte de la comunidad universitaria, contratistas y visitantes de las políticas, reglamentos y directrices institucionales.</c:v>
                </c:pt>
                <c:pt idx="4">
                  <c:v>Pérdida de la continuidad del negocio.</c:v>
                </c:pt>
                <c:pt idx="5">
                  <c:v>Dificultades en la alineación organizacional para el logro de los objetivos.</c:v>
                </c:pt>
                <c:pt idx="6">
                  <c:v>Falta de idoneidad del personal del equipo.</c:v>
                </c:pt>
                <c:pt idx="7">
                  <c:v>Intoxicación, lesión, enfermedad o accidente que afecte la integridad o salud de las personas en la Universidad.</c:v>
                </c:pt>
                <c:pt idx="8">
                  <c:v>Prácticas fraudulentas - corrupción en los procesos internos.</c:v>
                </c:pt>
                <c:pt idx="9">
                  <c:v>Conflicto, desconocimiento o incumplimientos normativos, legales, regulatorios o contractuales.</c:v>
                </c:pt>
                <c:pt idx="10">
                  <c:v>Fallas en la gestión, planeación o ejecución de proyecto.</c:v>
                </c:pt>
                <c:pt idx="11">
                  <c:v>Falta de innovación o rezago en los diferentes procesos o estructuras que dificultan el crecimiento y/o cumplimiento de los objetivos de la Universidad</c:v>
                </c:pt>
              </c:strCache>
            </c:strRef>
          </c:cat>
          <c:val>
            <c:numRef>
              <c:f>'Dirección academica'!$B$53:$B$64</c:f>
              <c:numCache>
                <c:formatCode>General</c:formatCode>
                <c:ptCount val="12"/>
                <c:pt idx="0">
                  <c:v>11</c:v>
                </c:pt>
                <c:pt idx="1">
                  <c:v>8</c:v>
                </c:pt>
                <c:pt idx="2">
                  <c:v>4</c:v>
                </c:pt>
                <c:pt idx="3">
                  <c:v>4</c:v>
                </c:pt>
                <c:pt idx="4">
                  <c:v>3</c:v>
                </c:pt>
                <c:pt idx="5">
                  <c:v>2</c:v>
                </c:pt>
                <c:pt idx="6">
                  <c:v>2</c:v>
                </c:pt>
                <c:pt idx="7">
                  <c:v>2</c:v>
                </c:pt>
                <c:pt idx="8">
                  <c:v>2</c:v>
                </c:pt>
                <c:pt idx="9">
                  <c:v>1</c:v>
                </c:pt>
                <c:pt idx="10">
                  <c:v>1</c:v>
                </c:pt>
                <c:pt idx="11">
                  <c:v>1</c:v>
                </c:pt>
              </c:numCache>
            </c:numRef>
          </c:val>
          <c:extLst>
            <c:ext xmlns:c16="http://schemas.microsoft.com/office/drawing/2014/chart" uri="{C3380CC4-5D6E-409C-BE32-E72D297353CC}">
              <c16:uniqueId val="{00000000-4C85-480C-B07D-B8E9BE7FABC4}"/>
            </c:ext>
          </c:extLst>
        </c:ser>
        <c:dLbls>
          <c:dLblPos val="outEnd"/>
          <c:showLegendKey val="0"/>
          <c:showVal val="1"/>
          <c:showCatName val="0"/>
          <c:showSerName val="0"/>
          <c:showPercent val="0"/>
          <c:showBubbleSize val="0"/>
        </c:dLbls>
        <c:gapWidth val="115"/>
        <c:overlap val="-20"/>
        <c:axId val="594884136"/>
        <c:axId val="594876264"/>
      </c:barChart>
      <c:catAx>
        <c:axId val="594884136"/>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594876264"/>
        <c:crosses val="autoZero"/>
        <c:auto val="1"/>
        <c:lblAlgn val="ctr"/>
        <c:lblOffset val="100"/>
        <c:noMultiLvlLbl val="0"/>
      </c:catAx>
      <c:valAx>
        <c:axId val="594876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594884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cap="none" spc="0" normalizeH="0" baseline="0">
                <a:solidFill>
                  <a:sysClr val="windowText" lastClr="000000"/>
                </a:solidFill>
                <a:latin typeface="+mj-lt"/>
                <a:ea typeface="+mj-ea"/>
                <a:cs typeface="+mj-cs"/>
              </a:defRPr>
            </a:pPr>
            <a:r>
              <a:rPr lang="es-MX"/>
              <a:t>Cambio en</a:t>
            </a:r>
            <a:r>
              <a:rPr lang="es-MX" baseline="0"/>
              <a:t> la magnitud de los riesgos por área</a:t>
            </a:r>
            <a:endParaRPr lang="es-MX"/>
          </a:p>
        </c:rich>
      </c:tx>
      <c:overlay val="0"/>
      <c:spPr>
        <a:noFill/>
        <a:ln>
          <a:noFill/>
        </a:ln>
        <a:effectLst/>
      </c:spPr>
      <c:txPr>
        <a:bodyPr rot="0" spcFirstLastPara="1" vertOverflow="ellipsis" vert="horz" wrap="square" anchor="ctr" anchorCtr="1"/>
        <a:lstStyle/>
        <a:p>
          <a:pPr>
            <a:defRPr sz="2000" b="1" i="0" u="none" strike="noStrike" kern="1200" cap="none" spc="0" normalizeH="0" baseline="0">
              <a:solidFill>
                <a:sysClr val="windowText" lastClr="000000"/>
              </a:solidFill>
              <a:latin typeface="+mj-lt"/>
              <a:ea typeface="+mj-ea"/>
              <a:cs typeface="+mj-cs"/>
            </a:defRPr>
          </a:pPr>
          <a:endParaRPr lang="es-CO"/>
        </a:p>
      </c:txPr>
    </c:title>
    <c:autoTitleDeleted val="0"/>
    <c:plotArea>
      <c:layout/>
      <c:barChart>
        <c:barDir val="col"/>
        <c:grouping val="stacked"/>
        <c:varyColors val="0"/>
        <c:ser>
          <c:idx val="0"/>
          <c:order val="0"/>
          <c:tx>
            <c:strRef>
              <c:f>'Dirección academica'!$A$16</c:f>
              <c:strCache>
                <c:ptCount val="1"/>
                <c:pt idx="0">
                  <c:v>Extremo</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'Dirección academica'!$B$14:$M$15</c:f>
              <c:multiLvlStrCache>
                <c:ptCount val="12"/>
                <c:lvl>
                  <c:pt idx="0">
                    <c:v>2018</c:v>
                  </c:pt>
                  <c:pt idx="1">
                    <c:v>2019</c:v>
                  </c:pt>
                  <c:pt idx="2">
                    <c:v>2018</c:v>
                  </c:pt>
                  <c:pt idx="3">
                    <c:v>2019</c:v>
                  </c:pt>
                  <c:pt idx="4">
                    <c:v>2018</c:v>
                  </c:pt>
                  <c:pt idx="5">
                    <c:v>2019</c:v>
                  </c:pt>
                  <c:pt idx="6">
                    <c:v>2018</c:v>
                  </c:pt>
                  <c:pt idx="7">
                    <c:v>2019</c:v>
                  </c:pt>
                  <c:pt idx="8">
                    <c:v>2018</c:v>
                  </c:pt>
                  <c:pt idx="9">
                    <c:v>2019</c:v>
                  </c:pt>
                  <c:pt idx="10">
                    <c:v>2018</c:v>
                  </c:pt>
                  <c:pt idx="11">
                    <c:v>2019</c:v>
                  </c:pt>
                </c:lvl>
                <c:lvl>
                  <c:pt idx="0">
                    <c:v>Admisiones y Registro</c:v>
                  </c:pt>
                  <c:pt idx="2">
                    <c:v>Biblioteca</c:v>
                  </c:pt>
                  <c:pt idx="4">
                    <c:v>CES Virtual</c:v>
                  </c:pt>
                  <c:pt idx="6">
                    <c:v>Dirección académica </c:v>
                  </c:pt>
                  <c:pt idx="8">
                    <c:v>Laboratorios </c:v>
                  </c:pt>
                  <c:pt idx="10">
                    <c:v>Planeación</c:v>
                  </c:pt>
                </c:lvl>
              </c:multiLvlStrCache>
            </c:multiLvlStrRef>
          </c:cat>
          <c:val>
            <c:numRef>
              <c:f>'Dirección academica'!$B$16:$M$16</c:f>
              <c:numCache>
                <c:formatCode>General</c:formatCode>
                <c:ptCount val="12"/>
                <c:pt idx="0">
                  <c:v>2</c:v>
                </c:pt>
                <c:pt idx="2">
                  <c:v>4</c:v>
                </c:pt>
                <c:pt idx="3">
                  <c:v>2</c:v>
                </c:pt>
                <c:pt idx="5">
                  <c:v>2</c:v>
                </c:pt>
                <c:pt idx="6">
                  <c:v>1</c:v>
                </c:pt>
                <c:pt idx="7">
                  <c:v>1</c:v>
                </c:pt>
                <c:pt idx="8">
                  <c:v>1</c:v>
                </c:pt>
                <c:pt idx="9">
                  <c:v>2</c:v>
                </c:pt>
                <c:pt idx="10">
                  <c:v>1</c:v>
                </c:pt>
                <c:pt idx="11">
                  <c:v>1</c:v>
                </c:pt>
              </c:numCache>
            </c:numRef>
          </c:val>
          <c:extLst>
            <c:ext xmlns:c16="http://schemas.microsoft.com/office/drawing/2014/chart" uri="{C3380CC4-5D6E-409C-BE32-E72D297353CC}">
              <c16:uniqueId val="{00000000-72AB-4D29-BC5B-283B75A776C6}"/>
            </c:ext>
          </c:extLst>
        </c:ser>
        <c:ser>
          <c:idx val="1"/>
          <c:order val="1"/>
          <c:tx>
            <c:strRef>
              <c:f>'Dirección academica'!$A$17</c:f>
              <c:strCache>
                <c:ptCount val="1"/>
                <c:pt idx="0">
                  <c:v>Alto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'Dirección academica'!$B$14:$M$15</c:f>
              <c:multiLvlStrCache>
                <c:ptCount val="12"/>
                <c:lvl>
                  <c:pt idx="0">
                    <c:v>2018</c:v>
                  </c:pt>
                  <c:pt idx="1">
                    <c:v>2019</c:v>
                  </c:pt>
                  <c:pt idx="2">
                    <c:v>2018</c:v>
                  </c:pt>
                  <c:pt idx="3">
                    <c:v>2019</c:v>
                  </c:pt>
                  <c:pt idx="4">
                    <c:v>2018</c:v>
                  </c:pt>
                  <c:pt idx="5">
                    <c:v>2019</c:v>
                  </c:pt>
                  <c:pt idx="6">
                    <c:v>2018</c:v>
                  </c:pt>
                  <c:pt idx="7">
                    <c:v>2019</c:v>
                  </c:pt>
                  <c:pt idx="8">
                    <c:v>2018</c:v>
                  </c:pt>
                  <c:pt idx="9">
                    <c:v>2019</c:v>
                  </c:pt>
                  <c:pt idx="10">
                    <c:v>2018</c:v>
                  </c:pt>
                  <c:pt idx="11">
                    <c:v>2019</c:v>
                  </c:pt>
                </c:lvl>
                <c:lvl>
                  <c:pt idx="0">
                    <c:v>Admisiones y Registro</c:v>
                  </c:pt>
                  <c:pt idx="2">
                    <c:v>Biblioteca</c:v>
                  </c:pt>
                  <c:pt idx="4">
                    <c:v>CES Virtual</c:v>
                  </c:pt>
                  <c:pt idx="6">
                    <c:v>Dirección académica </c:v>
                  </c:pt>
                  <c:pt idx="8">
                    <c:v>Laboratorios </c:v>
                  </c:pt>
                  <c:pt idx="10">
                    <c:v>Planeación</c:v>
                  </c:pt>
                </c:lvl>
              </c:multiLvlStrCache>
            </c:multiLvlStrRef>
          </c:cat>
          <c:val>
            <c:numRef>
              <c:f>'Dirección academica'!$B$17:$M$17</c:f>
              <c:numCache>
                <c:formatCode>General</c:formatCode>
                <c:ptCount val="12"/>
                <c:pt idx="0">
                  <c:v>3</c:v>
                </c:pt>
                <c:pt idx="1">
                  <c:v>4</c:v>
                </c:pt>
                <c:pt idx="2">
                  <c:v>2</c:v>
                </c:pt>
                <c:pt idx="3">
                  <c:v>3</c:v>
                </c:pt>
                <c:pt idx="4">
                  <c:v>7</c:v>
                </c:pt>
                <c:pt idx="5">
                  <c:v>6</c:v>
                </c:pt>
                <c:pt idx="6">
                  <c:v>1</c:v>
                </c:pt>
                <c:pt idx="7">
                  <c:v>1</c:v>
                </c:pt>
                <c:pt idx="8">
                  <c:v>7</c:v>
                </c:pt>
                <c:pt idx="9">
                  <c:v>5</c:v>
                </c:pt>
                <c:pt idx="10">
                  <c:v>4</c:v>
                </c:pt>
                <c:pt idx="11">
                  <c:v>3</c:v>
                </c:pt>
              </c:numCache>
            </c:numRef>
          </c:val>
          <c:extLst>
            <c:ext xmlns:c16="http://schemas.microsoft.com/office/drawing/2014/chart" uri="{C3380CC4-5D6E-409C-BE32-E72D297353CC}">
              <c16:uniqueId val="{00000001-72AB-4D29-BC5B-283B75A776C6}"/>
            </c:ext>
          </c:extLst>
        </c:ser>
        <c:ser>
          <c:idx val="2"/>
          <c:order val="2"/>
          <c:tx>
            <c:strRef>
              <c:f>'Dirección academica'!$A$18</c:f>
              <c:strCache>
                <c:ptCount val="1"/>
                <c:pt idx="0">
                  <c:v>Medio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'Dirección academica'!$B$14:$M$15</c:f>
              <c:multiLvlStrCache>
                <c:ptCount val="12"/>
                <c:lvl>
                  <c:pt idx="0">
                    <c:v>2018</c:v>
                  </c:pt>
                  <c:pt idx="1">
                    <c:v>2019</c:v>
                  </c:pt>
                  <c:pt idx="2">
                    <c:v>2018</c:v>
                  </c:pt>
                  <c:pt idx="3">
                    <c:v>2019</c:v>
                  </c:pt>
                  <c:pt idx="4">
                    <c:v>2018</c:v>
                  </c:pt>
                  <c:pt idx="5">
                    <c:v>2019</c:v>
                  </c:pt>
                  <c:pt idx="6">
                    <c:v>2018</c:v>
                  </c:pt>
                  <c:pt idx="7">
                    <c:v>2019</c:v>
                  </c:pt>
                  <c:pt idx="8">
                    <c:v>2018</c:v>
                  </c:pt>
                  <c:pt idx="9">
                    <c:v>2019</c:v>
                  </c:pt>
                  <c:pt idx="10">
                    <c:v>2018</c:v>
                  </c:pt>
                  <c:pt idx="11">
                    <c:v>2019</c:v>
                  </c:pt>
                </c:lvl>
                <c:lvl>
                  <c:pt idx="0">
                    <c:v>Admisiones y Registro</c:v>
                  </c:pt>
                  <c:pt idx="2">
                    <c:v>Biblioteca</c:v>
                  </c:pt>
                  <c:pt idx="4">
                    <c:v>CES Virtual</c:v>
                  </c:pt>
                  <c:pt idx="6">
                    <c:v>Dirección académica </c:v>
                  </c:pt>
                  <c:pt idx="8">
                    <c:v>Laboratorios </c:v>
                  </c:pt>
                  <c:pt idx="10">
                    <c:v>Planeación</c:v>
                  </c:pt>
                </c:lvl>
              </c:multiLvlStrCache>
            </c:multiLvlStrRef>
          </c:cat>
          <c:val>
            <c:numRef>
              <c:f>'Dirección academica'!$B$18:$M$18</c:f>
              <c:numCache>
                <c:formatCode>General</c:formatCode>
                <c:ptCount val="12"/>
                <c:pt idx="1">
                  <c:v>1</c:v>
                </c:pt>
                <c:pt idx="2">
                  <c:v>1</c:v>
                </c:pt>
                <c:pt idx="3">
                  <c:v>1</c:v>
                </c:pt>
                <c:pt idx="4">
                  <c:v>3</c:v>
                </c:pt>
                <c:pt idx="5">
                  <c:v>3</c:v>
                </c:pt>
                <c:pt idx="8">
                  <c:v>1</c:v>
                </c:pt>
                <c:pt idx="9">
                  <c:v>1</c:v>
                </c:pt>
                <c:pt idx="10">
                  <c:v>1</c:v>
                </c:pt>
              </c:numCache>
            </c:numRef>
          </c:val>
          <c:extLst>
            <c:ext xmlns:c16="http://schemas.microsoft.com/office/drawing/2014/chart" uri="{C3380CC4-5D6E-409C-BE32-E72D297353CC}">
              <c16:uniqueId val="{00000002-72AB-4D29-BC5B-283B75A776C6}"/>
            </c:ext>
          </c:extLst>
        </c:ser>
        <c:ser>
          <c:idx val="3"/>
          <c:order val="3"/>
          <c:tx>
            <c:strRef>
              <c:f>'Dirección academica'!$A$19</c:f>
              <c:strCache>
                <c:ptCount val="1"/>
                <c:pt idx="0">
                  <c:v>Bajo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'Dirección academica'!$B$14:$M$15</c:f>
              <c:multiLvlStrCache>
                <c:ptCount val="12"/>
                <c:lvl>
                  <c:pt idx="0">
                    <c:v>2018</c:v>
                  </c:pt>
                  <c:pt idx="1">
                    <c:v>2019</c:v>
                  </c:pt>
                  <c:pt idx="2">
                    <c:v>2018</c:v>
                  </c:pt>
                  <c:pt idx="3">
                    <c:v>2019</c:v>
                  </c:pt>
                  <c:pt idx="4">
                    <c:v>2018</c:v>
                  </c:pt>
                  <c:pt idx="5">
                    <c:v>2019</c:v>
                  </c:pt>
                  <c:pt idx="6">
                    <c:v>2018</c:v>
                  </c:pt>
                  <c:pt idx="7">
                    <c:v>2019</c:v>
                  </c:pt>
                  <c:pt idx="8">
                    <c:v>2018</c:v>
                  </c:pt>
                  <c:pt idx="9">
                    <c:v>2019</c:v>
                  </c:pt>
                  <c:pt idx="10">
                    <c:v>2018</c:v>
                  </c:pt>
                  <c:pt idx="11">
                    <c:v>2019</c:v>
                  </c:pt>
                </c:lvl>
                <c:lvl>
                  <c:pt idx="0">
                    <c:v>Admisiones y Registro</c:v>
                  </c:pt>
                  <c:pt idx="2">
                    <c:v>Biblioteca</c:v>
                  </c:pt>
                  <c:pt idx="4">
                    <c:v>CES Virtual</c:v>
                  </c:pt>
                  <c:pt idx="6">
                    <c:v>Dirección académica </c:v>
                  </c:pt>
                  <c:pt idx="8">
                    <c:v>Laboratorios </c:v>
                  </c:pt>
                  <c:pt idx="10">
                    <c:v>Planeación</c:v>
                  </c:pt>
                </c:lvl>
              </c:multiLvlStrCache>
            </c:multiLvlStrRef>
          </c:cat>
          <c:val>
            <c:numRef>
              <c:f>'Dirección academica'!$B$19:$M$19</c:f>
              <c:numCache>
                <c:formatCode>General</c:formatCode>
                <c:ptCount val="12"/>
                <c:pt idx="1">
                  <c:v>1</c:v>
                </c:pt>
                <c:pt idx="3">
                  <c:v>1</c:v>
                </c:pt>
                <c:pt idx="4">
                  <c:v>2</c:v>
                </c:pt>
                <c:pt idx="5">
                  <c:v>1</c:v>
                </c:pt>
                <c:pt idx="8">
                  <c:v>1</c:v>
                </c:pt>
                <c:pt idx="9">
                  <c:v>2</c:v>
                </c:pt>
              </c:numCache>
            </c:numRef>
          </c:val>
          <c:extLst>
            <c:ext xmlns:c16="http://schemas.microsoft.com/office/drawing/2014/chart" uri="{C3380CC4-5D6E-409C-BE32-E72D297353CC}">
              <c16:uniqueId val="{00000003-72AB-4D29-BC5B-283B75A776C6}"/>
            </c:ext>
          </c:extLst>
        </c:ser>
        <c:dLbls>
          <c:dLblPos val="ctr"/>
          <c:showLegendKey val="0"/>
          <c:showVal val="1"/>
          <c:showCatName val="0"/>
          <c:showSerName val="0"/>
          <c:showPercent val="0"/>
          <c:showBubbleSize val="0"/>
        </c:dLbls>
        <c:gapWidth val="150"/>
        <c:overlap val="100"/>
        <c:axId val="599048816"/>
        <c:axId val="599049472"/>
      </c:barChart>
      <c:catAx>
        <c:axId val="599048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ysClr val="windowText" lastClr="000000"/>
                </a:solidFill>
                <a:latin typeface="+mn-lt"/>
                <a:ea typeface="+mn-ea"/>
                <a:cs typeface="+mn-cs"/>
              </a:defRPr>
            </a:pPr>
            <a:endParaRPr lang="es-CO"/>
          </a:p>
        </c:txPr>
        <c:crossAx val="599049472"/>
        <c:crosses val="autoZero"/>
        <c:auto val="1"/>
        <c:lblAlgn val="ctr"/>
        <c:lblOffset val="100"/>
        <c:noMultiLvlLbl val="0"/>
      </c:catAx>
      <c:valAx>
        <c:axId val="599049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59904881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mj-lt"/>
                <a:ea typeface="+mj-ea"/>
                <a:cs typeface="+mj-cs"/>
              </a:defRPr>
            </a:pPr>
            <a:r>
              <a:rPr lang="es-MX"/>
              <a:t>Calificación de controles</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mj-lt"/>
              <a:ea typeface="+mj-ea"/>
              <a:cs typeface="+mj-cs"/>
            </a:defRPr>
          </a:pPr>
          <a:endParaRPr lang="es-CO"/>
        </a:p>
      </c:txPr>
    </c:title>
    <c:autoTitleDeleted val="0"/>
    <c:plotArea>
      <c:layout/>
      <c:barChart>
        <c:barDir val="col"/>
        <c:grouping val="clustered"/>
        <c:varyColors val="0"/>
        <c:ser>
          <c:idx val="0"/>
          <c:order val="0"/>
          <c:tx>
            <c:strRef>
              <c:f>'Dirección academica'!$N$69</c:f>
              <c:strCache>
                <c:ptCount val="1"/>
                <c:pt idx="0">
                  <c:v>2018</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'Dirección academica'!$A$70:$A$72</c:f>
              <c:strCache>
                <c:ptCount val="3"/>
                <c:pt idx="0">
                  <c:v>Fuerte</c:v>
                </c:pt>
                <c:pt idx="1">
                  <c:v>Moderado</c:v>
                </c:pt>
                <c:pt idx="2">
                  <c:v>Débil</c:v>
                </c:pt>
              </c:strCache>
            </c:strRef>
          </c:cat>
          <c:val>
            <c:numRef>
              <c:f>'Dirección academica'!$N$70:$N$72</c:f>
              <c:numCache>
                <c:formatCode>General</c:formatCode>
                <c:ptCount val="3"/>
                <c:pt idx="0">
                  <c:v>10</c:v>
                </c:pt>
                <c:pt idx="1">
                  <c:v>22</c:v>
                </c:pt>
                <c:pt idx="2">
                  <c:v>10</c:v>
                </c:pt>
              </c:numCache>
            </c:numRef>
          </c:val>
          <c:extLst>
            <c:ext xmlns:c16="http://schemas.microsoft.com/office/drawing/2014/chart" uri="{C3380CC4-5D6E-409C-BE32-E72D297353CC}">
              <c16:uniqueId val="{00000000-9A6A-401C-90A6-E93F06162545}"/>
            </c:ext>
          </c:extLst>
        </c:ser>
        <c:ser>
          <c:idx val="1"/>
          <c:order val="1"/>
          <c:tx>
            <c:strRef>
              <c:f>'Dirección academica'!$O$69</c:f>
              <c:strCache>
                <c:ptCount val="1"/>
                <c:pt idx="0">
                  <c:v>2019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'Dirección academica'!$A$70:$A$72</c:f>
              <c:strCache>
                <c:ptCount val="3"/>
                <c:pt idx="0">
                  <c:v>Fuerte</c:v>
                </c:pt>
                <c:pt idx="1">
                  <c:v>Moderado</c:v>
                </c:pt>
                <c:pt idx="2">
                  <c:v>Débil</c:v>
                </c:pt>
              </c:strCache>
            </c:strRef>
          </c:cat>
          <c:val>
            <c:numRef>
              <c:f>'Dirección academica'!$O$70:$O$72</c:f>
              <c:numCache>
                <c:formatCode>General</c:formatCode>
                <c:ptCount val="3"/>
                <c:pt idx="0">
                  <c:v>17</c:v>
                </c:pt>
                <c:pt idx="1">
                  <c:v>16</c:v>
                </c:pt>
                <c:pt idx="2">
                  <c:v>8</c:v>
                </c:pt>
              </c:numCache>
            </c:numRef>
          </c:val>
          <c:extLst>
            <c:ext xmlns:c16="http://schemas.microsoft.com/office/drawing/2014/chart" uri="{C3380CC4-5D6E-409C-BE32-E72D297353CC}">
              <c16:uniqueId val="{00000001-9A6A-401C-90A6-E93F06162545}"/>
            </c:ext>
          </c:extLst>
        </c:ser>
        <c:dLbls>
          <c:dLblPos val="outEnd"/>
          <c:showLegendKey val="0"/>
          <c:showVal val="1"/>
          <c:showCatName val="0"/>
          <c:showSerName val="0"/>
          <c:showPercent val="0"/>
          <c:showBubbleSize val="0"/>
        </c:dLbls>
        <c:gapWidth val="199"/>
        <c:axId val="625403336"/>
        <c:axId val="625409240"/>
      </c:barChart>
      <c:catAx>
        <c:axId val="62540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ysClr val="windowText" lastClr="000000"/>
                </a:solidFill>
                <a:latin typeface="+mn-lt"/>
                <a:ea typeface="+mn-ea"/>
                <a:cs typeface="+mn-cs"/>
              </a:defRPr>
            </a:pPr>
            <a:endParaRPr lang="es-CO"/>
          </a:p>
        </c:txPr>
        <c:crossAx val="625409240"/>
        <c:crosses val="autoZero"/>
        <c:auto val="1"/>
        <c:lblAlgn val="ctr"/>
        <c:lblOffset val="100"/>
        <c:noMultiLvlLbl val="0"/>
      </c:catAx>
      <c:valAx>
        <c:axId val="62540924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62540333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1">
          <a:solidFill>
            <a:sysClr val="windowText" lastClr="000000"/>
          </a:solidFill>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cap="none" spc="0" normalizeH="0" baseline="0">
                <a:solidFill>
                  <a:sysClr val="windowText" lastClr="000000"/>
                </a:solidFill>
                <a:latin typeface="+mj-lt"/>
                <a:ea typeface="+mj-ea"/>
                <a:cs typeface="+mj-cs"/>
              </a:defRPr>
            </a:pPr>
            <a:r>
              <a:rPr lang="es-MX"/>
              <a:t>Calificación controles por área</a:t>
            </a:r>
          </a:p>
        </c:rich>
      </c:tx>
      <c:overlay val="0"/>
      <c:spPr>
        <a:noFill/>
        <a:ln>
          <a:noFill/>
        </a:ln>
        <a:effectLst/>
      </c:spPr>
      <c:txPr>
        <a:bodyPr rot="0" spcFirstLastPara="1" vertOverflow="ellipsis" vert="horz" wrap="square" anchor="ctr" anchorCtr="1"/>
        <a:lstStyle/>
        <a:p>
          <a:pPr>
            <a:defRPr sz="2000" b="1" i="0" u="none" strike="noStrike" kern="1200" cap="none" spc="0" normalizeH="0" baseline="0">
              <a:solidFill>
                <a:sysClr val="windowText" lastClr="000000"/>
              </a:solidFill>
              <a:latin typeface="+mj-lt"/>
              <a:ea typeface="+mj-ea"/>
              <a:cs typeface="+mj-cs"/>
            </a:defRPr>
          </a:pPr>
          <a:endParaRPr lang="es-CO"/>
        </a:p>
      </c:txPr>
    </c:title>
    <c:autoTitleDeleted val="0"/>
    <c:plotArea>
      <c:layout/>
      <c:barChart>
        <c:barDir val="col"/>
        <c:grouping val="stacked"/>
        <c:varyColors val="0"/>
        <c:ser>
          <c:idx val="0"/>
          <c:order val="0"/>
          <c:tx>
            <c:strRef>
              <c:f>'Dirección academica'!$A$70</c:f>
              <c:strCache>
                <c:ptCount val="1"/>
                <c:pt idx="0">
                  <c:v>Fuerte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'Dirección academica'!$B$68:$M$69</c:f>
              <c:multiLvlStrCache>
                <c:ptCount val="12"/>
                <c:lvl>
                  <c:pt idx="0">
                    <c:v>2018</c:v>
                  </c:pt>
                  <c:pt idx="1">
                    <c:v>2019</c:v>
                  </c:pt>
                  <c:pt idx="2">
                    <c:v>2018</c:v>
                  </c:pt>
                  <c:pt idx="3">
                    <c:v>2019</c:v>
                  </c:pt>
                  <c:pt idx="4">
                    <c:v>2018</c:v>
                  </c:pt>
                  <c:pt idx="5">
                    <c:v>2019</c:v>
                  </c:pt>
                  <c:pt idx="6">
                    <c:v>2018</c:v>
                  </c:pt>
                  <c:pt idx="7">
                    <c:v>2019</c:v>
                  </c:pt>
                  <c:pt idx="8">
                    <c:v>2018</c:v>
                  </c:pt>
                  <c:pt idx="9">
                    <c:v>2019</c:v>
                  </c:pt>
                  <c:pt idx="10">
                    <c:v>2018</c:v>
                  </c:pt>
                  <c:pt idx="11">
                    <c:v>2019</c:v>
                  </c:pt>
                </c:lvl>
                <c:lvl>
                  <c:pt idx="0">
                    <c:v>Admisiones y Registro</c:v>
                  </c:pt>
                  <c:pt idx="2">
                    <c:v>Biblioteca</c:v>
                  </c:pt>
                  <c:pt idx="4">
                    <c:v>CES Virtual</c:v>
                  </c:pt>
                  <c:pt idx="6">
                    <c:v>Dirección académica </c:v>
                  </c:pt>
                  <c:pt idx="8">
                    <c:v>Laboratorios </c:v>
                  </c:pt>
                  <c:pt idx="10">
                    <c:v>Planeación</c:v>
                  </c:pt>
                </c:lvl>
              </c:multiLvlStrCache>
            </c:multiLvlStrRef>
          </c:cat>
          <c:val>
            <c:numRef>
              <c:f>'Dirección academica'!$B$70:$M$70</c:f>
              <c:numCache>
                <c:formatCode>General</c:formatCode>
                <c:ptCount val="12"/>
                <c:pt idx="0">
                  <c:v>1</c:v>
                </c:pt>
                <c:pt idx="1">
                  <c:v>3</c:v>
                </c:pt>
                <c:pt idx="2">
                  <c:v>1</c:v>
                </c:pt>
                <c:pt idx="3">
                  <c:v>4</c:v>
                </c:pt>
                <c:pt idx="4">
                  <c:v>5</c:v>
                </c:pt>
                <c:pt idx="5">
                  <c:v>6</c:v>
                </c:pt>
                <c:pt idx="8">
                  <c:v>3</c:v>
                </c:pt>
                <c:pt idx="9">
                  <c:v>3</c:v>
                </c:pt>
                <c:pt idx="11">
                  <c:v>1</c:v>
                </c:pt>
              </c:numCache>
            </c:numRef>
          </c:val>
          <c:extLst>
            <c:ext xmlns:c16="http://schemas.microsoft.com/office/drawing/2014/chart" uri="{C3380CC4-5D6E-409C-BE32-E72D297353CC}">
              <c16:uniqueId val="{00000000-C53D-4ABA-8052-E680A83228B1}"/>
            </c:ext>
          </c:extLst>
        </c:ser>
        <c:ser>
          <c:idx val="1"/>
          <c:order val="1"/>
          <c:tx>
            <c:strRef>
              <c:f>'Dirección academica'!$A$71</c:f>
              <c:strCache>
                <c:ptCount val="1"/>
                <c:pt idx="0">
                  <c:v>Moderado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'Dirección academica'!$B$68:$M$69</c:f>
              <c:multiLvlStrCache>
                <c:ptCount val="12"/>
                <c:lvl>
                  <c:pt idx="0">
                    <c:v>2018</c:v>
                  </c:pt>
                  <c:pt idx="1">
                    <c:v>2019</c:v>
                  </c:pt>
                  <c:pt idx="2">
                    <c:v>2018</c:v>
                  </c:pt>
                  <c:pt idx="3">
                    <c:v>2019</c:v>
                  </c:pt>
                  <c:pt idx="4">
                    <c:v>2018</c:v>
                  </c:pt>
                  <c:pt idx="5">
                    <c:v>2019</c:v>
                  </c:pt>
                  <c:pt idx="6">
                    <c:v>2018</c:v>
                  </c:pt>
                  <c:pt idx="7">
                    <c:v>2019</c:v>
                  </c:pt>
                  <c:pt idx="8">
                    <c:v>2018</c:v>
                  </c:pt>
                  <c:pt idx="9">
                    <c:v>2019</c:v>
                  </c:pt>
                  <c:pt idx="10">
                    <c:v>2018</c:v>
                  </c:pt>
                  <c:pt idx="11">
                    <c:v>2019</c:v>
                  </c:pt>
                </c:lvl>
                <c:lvl>
                  <c:pt idx="0">
                    <c:v>Admisiones y Registro</c:v>
                  </c:pt>
                  <c:pt idx="2">
                    <c:v>Biblioteca</c:v>
                  </c:pt>
                  <c:pt idx="4">
                    <c:v>CES Virtual</c:v>
                  </c:pt>
                  <c:pt idx="6">
                    <c:v>Dirección académica </c:v>
                  </c:pt>
                  <c:pt idx="8">
                    <c:v>Laboratorios </c:v>
                  </c:pt>
                  <c:pt idx="10">
                    <c:v>Planeación</c:v>
                  </c:pt>
                </c:lvl>
              </c:multiLvlStrCache>
            </c:multiLvlStrRef>
          </c:cat>
          <c:val>
            <c:numRef>
              <c:f>'Dirección academica'!$B$71:$M$71</c:f>
              <c:numCache>
                <c:formatCode>General</c:formatCode>
                <c:ptCount val="12"/>
                <c:pt idx="0">
                  <c:v>4</c:v>
                </c:pt>
                <c:pt idx="1">
                  <c:v>3</c:v>
                </c:pt>
                <c:pt idx="2">
                  <c:v>5</c:v>
                </c:pt>
                <c:pt idx="3">
                  <c:v>2</c:v>
                </c:pt>
                <c:pt idx="4">
                  <c:v>5</c:v>
                </c:pt>
                <c:pt idx="5">
                  <c:v>4</c:v>
                </c:pt>
                <c:pt idx="6">
                  <c:v>2</c:v>
                </c:pt>
                <c:pt idx="7">
                  <c:v>2</c:v>
                </c:pt>
                <c:pt idx="8">
                  <c:v>4</c:v>
                </c:pt>
                <c:pt idx="9">
                  <c:v>3</c:v>
                </c:pt>
                <c:pt idx="10">
                  <c:v>2</c:v>
                </c:pt>
                <c:pt idx="11">
                  <c:v>2</c:v>
                </c:pt>
              </c:numCache>
            </c:numRef>
          </c:val>
          <c:extLst>
            <c:ext xmlns:c16="http://schemas.microsoft.com/office/drawing/2014/chart" uri="{C3380CC4-5D6E-409C-BE32-E72D297353CC}">
              <c16:uniqueId val="{00000001-C53D-4ABA-8052-E680A83228B1}"/>
            </c:ext>
          </c:extLst>
        </c:ser>
        <c:ser>
          <c:idx val="2"/>
          <c:order val="2"/>
          <c:tx>
            <c:strRef>
              <c:f>'Dirección academica'!$A$72</c:f>
              <c:strCache>
                <c:ptCount val="1"/>
                <c:pt idx="0">
                  <c:v>Débil</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'Dirección academica'!$B$68:$M$69</c:f>
              <c:multiLvlStrCache>
                <c:ptCount val="12"/>
                <c:lvl>
                  <c:pt idx="0">
                    <c:v>2018</c:v>
                  </c:pt>
                  <c:pt idx="1">
                    <c:v>2019</c:v>
                  </c:pt>
                  <c:pt idx="2">
                    <c:v>2018</c:v>
                  </c:pt>
                  <c:pt idx="3">
                    <c:v>2019</c:v>
                  </c:pt>
                  <c:pt idx="4">
                    <c:v>2018</c:v>
                  </c:pt>
                  <c:pt idx="5">
                    <c:v>2019</c:v>
                  </c:pt>
                  <c:pt idx="6">
                    <c:v>2018</c:v>
                  </c:pt>
                  <c:pt idx="7">
                    <c:v>2019</c:v>
                  </c:pt>
                  <c:pt idx="8">
                    <c:v>2018</c:v>
                  </c:pt>
                  <c:pt idx="9">
                    <c:v>2019</c:v>
                  </c:pt>
                  <c:pt idx="10">
                    <c:v>2018</c:v>
                  </c:pt>
                  <c:pt idx="11">
                    <c:v>2019</c:v>
                  </c:pt>
                </c:lvl>
                <c:lvl>
                  <c:pt idx="0">
                    <c:v>Admisiones y Registro</c:v>
                  </c:pt>
                  <c:pt idx="2">
                    <c:v>Biblioteca</c:v>
                  </c:pt>
                  <c:pt idx="4">
                    <c:v>CES Virtual</c:v>
                  </c:pt>
                  <c:pt idx="6">
                    <c:v>Dirección académica </c:v>
                  </c:pt>
                  <c:pt idx="8">
                    <c:v>Laboratorios </c:v>
                  </c:pt>
                  <c:pt idx="10">
                    <c:v>Planeación</c:v>
                  </c:pt>
                </c:lvl>
              </c:multiLvlStrCache>
            </c:multiLvlStrRef>
          </c:cat>
          <c:val>
            <c:numRef>
              <c:f>'Dirección academica'!$B$72:$M$72</c:f>
              <c:numCache>
                <c:formatCode>General</c:formatCode>
                <c:ptCount val="12"/>
                <c:pt idx="2">
                  <c:v>1</c:v>
                </c:pt>
                <c:pt idx="3">
                  <c:v>1</c:v>
                </c:pt>
                <c:pt idx="4">
                  <c:v>2</c:v>
                </c:pt>
                <c:pt idx="5">
                  <c:v>2</c:v>
                </c:pt>
                <c:pt idx="8">
                  <c:v>3</c:v>
                </c:pt>
                <c:pt idx="9">
                  <c:v>4</c:v>
                </c:pt>
                <c:pt idx="10">
                  <c:v>4</c:v>
                </c:pt>
                <c:pt idx="11">
                  <c:v>1</c:v>
                </c:pt>
              </c:numCache>
            </c:numRef>
          </c:val>
          <c:extLst>
            <c:ext xmlns:c16="http://schemas.microsoft.com/office/drawing/2014/chart" uri="{C3380CC4-5D6E-409C-BE32-E72D297353CC}">
              <c16:uniqueId val="{00000002-C53D-4ABA-8052-E680A83228B1}"/>
            </c:ext>
          </c:extLst>
        </c:ser>
        <c:dLbls>
          <c:dLblPos val="ctr"/>
          <c:showLegendKey val="0"/>
          <c:showVal val="1"/>
          <c:showCatName val="0"/>
          <c:showSerName val="0"/>
          <c:showPercent val="0"/>
          <c:showBubbleSize val="0"/>
        </c:dLbls>
        <c:gapWidth val="150"/>
        <c:overlap val="100"/>
        <c:axId val="624948320"/>
        <c:axId val="624951272"/>
      </c:barChart>
      <c:catAx>
        <c:axId val="624948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ysClr val="windowText" lastClr="000000"/>
                </a:solidFill>
                <a:latin typeface="+mn-lt"/>
                <a:ea typeface="+mn-ea"/>
                <a:cs typeface="+mn-cs"/>
              </a:defRPr>
            </a:pPr>
            <a:endParaRPr lang="es-CO"/>
          </a:p>
        </c:txPr>
        <c:crossAx val="624951272"/>
        <c:crosses val="autoZero"/>
        <c:auto val="1"/>
        <c:lblAlgn val="ctr"/>
        <c:lblOffset val="100"/>
        <c:noMultiLvlLbl val="0"/>
      </c:catAx>
      <c:valAx>
        <c:axId val="6249512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6249483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4A22-4C67-AE28-F8903FC99C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4A22-4C67-AE28-F8903FC99CE4}"/>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5-4A22-4C67-AE28-F8903FC99CE4}"/>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7-4A22-4C67-AE28-F8903FC99CE4}"/>
              </c:ext>
            </c:extLst>
          </c:dPt>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'!$A$221:$A$224</c:f>
              <c:strCache>
                <c:ptCount val="4"/>
                <c:pt idx="0">
                  <c:v>Extremo</c:v>
                </c:pt>
                <c:pt idx="1">
                  <c:v>Alto</c:v>
                </c:pt>
                <c:pt idx="2">
                  <c:v>Medio</c:v>
                </c:pt>
                <c:pt idx="3">
                  <c:v>Bajo</c:v>
                </c:pt>
              </c:strCache>
            </c:strRef>
          </c:cat>
          <c:val>
            <c:numRef>
              <c:f>'Graficos '!$B$221:$B$224</c:f>
              <c:numCache>
                <c:formatCode>General</c:formatCode>
                <c:ptCount val="4"/>
                <c:pt idx="0">
                  <c:v>8</c:v>
                </c:pt>
                <c:pt idx="1">
                  <c:v>22</c:v>
                </c:pt>
                <c:pt idx="2">
                  <c:v>6</c:v>
                </c:pt>
                <c:pt idx="3">
                  <c:v>5</c:v>
                </c:pt>
              </c:numCache>
            </c:numRef>
          </c:val>
          <c:extLst>
            <c:ext xmlns:c16="http://schemas.microsoft.com/office/drawing/2014/chart" uri="{C3380CC4-5D6E-409C-BE32-E72D297353CC}">
              <c16:uniqueId val="{00000008-4A22-4C67-AE28-F8903FC99CE4}"/>
            </c:ext>
          </c:extLst>
        </c:ser>
        <c:dLbls>
          <c:dLblPos val="outEnd"/>
          <c:showLegendKey val="0"/>
          <c:showVal val="1"/>
          <c:showCatName val="0"/>
          <c:showSerName val="0"/>
          <c:showPercent val="0"/>
          <c:showBubbleSize val="0"/>
        </c:dLbls>
        <c:gapWidth val="219"/>
        <c:overlap val="-27"/>
        <c:axId val="461569944"/>
        <c:axId val="461572568"/>
      </c:barChart>
      <c:catAx>
        <c:axId val="461569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461572568"/>
        <c:crosses val="autoZero"/>
        <c:auto val="1"/>
        <c:lblAlgn val="ctr"/>
        <c:lblOffset val="100"/>
        <c:noMultiLvlLbl val="0"/>
      </c:catAx>
      <c:valAx>
        <c:axId val="4615725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461569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MX"/>
              <a:t>número de riesgos</a:t>
            </a:r>
          </a:p>
        </c:rich>
      </c:tx>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3344693846820301E-2"/>
          <c:y val="0.21641159465703655"/>
          <c:w val="0.79648621879041881"/>
          <c:h val="0.66719716593315004"/>
        </c:manualLayout>
      </c:layout>
      <c:pie3DChart>
        <c:varyColors val="1"/>
        <c:ser>
          <c:idx val="0"/>
          <c:order val="0"/>
          <c:explosion val="15"/>
          <c:dPt>
            <c:idx val="0"/>
            <c:bubble3D val="0"/>
            <c:explosion val="4"/>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B6B4-4DFE-98A9-ED04164E34CE}"/>
              </c:ext>
            </c:extLst>
          </c:dPt>
          <c:dPt>
            <c:idx val="1"/>
            <c:bubble3D val="0"/>
            <c:explosion val="4"/>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B6B4-4DFE-98A9-ED04164E34CE}"/>
              </c:ext>
            </c:extLst>
          </c:dPt>
          <c:dPt>
            <c:idx val="2"/>
            <c:bubble3D val="0"/>
            <c:explosion val="2"/>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B6B4-4DFE-98A9-ED04164E34CE}"/>
              </c:ext>
            </c:extLst>
          </c:dPt>
          <c:dLbls>
            <c:dLbl>
              <c:idx val="0"/>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fld id="{C1643368-FFA0-4691-95AA-C7CA013EB112}" type="CATEGORYNAME">
                      <a:rPr lang="en-US"/>
                      <a:pPr>
                        <a:defRPr/>
                      </a:pPr>
                      <a:t>[NOMBRE DE CATEGORÍA]</a:t>
                    </a:fld>
                    <a:endParaRPr lang="en-US" baseline="0"/>
                  </a:p>
                  <a:p>
                    <a:pPr>
                      <a:defRPr/>
                    </a:pPr>
                    <a:fld id="{792BC355-7F5A-42F9-A8AC-5BCD9EE74332}" type="VALUE">
                      <a:rPr lang="en-US" baseline="0"/>
                      <a:pPr>
                        <a:defRPr/>
                      </a:pPr>
                      <a:t>[VALOR]</a:t>
                    </a:fld>
                    <a:endParaRPr lang="es-CO"/>
                  </a:p>
                </c:rich>
              </c:tx>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6B4-4DFE-98A9-ED04164E34CE}"/>
                </c:ext>
              </c:extLst>
            </c:dLbl>
            <c:dLbl>
              <c:idx val="1"/>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fld id="{BC203706-E5DC-48EB-B61A-2415AE7B988A}" type="CATEGORYNAME">
                      <a:rPr lang="en-US"/>
                      <a:pPr>
                        <a:defRPr/>
                      </a:pPr>
                      <a:t>[NOMBRE DE CATEGORÍA]</a:t>
                    </a:fld>
                    <a:endParaRPr lang="en-US" baseline="0"/>
                  </a:p>
                  <a:p>
                    <a:pPr>
                      <a:defRPr/>
                    </a:pPr>
                    <a:r>
                      <a:rPr lang="en-US" baseline="0"/>
                      <a:t> </a:t>
                    </a:r>
                    <a:fld id="{74B5392E-B5E0-49C6-99A3-3007F337F147}" type="VALUE">
                      <a:rPr lang="en-US" baseline="0"/>
                      <a:pPr>
                        <a:defRPr/>
                      </a:pPr>
                      <a:t>[VALOR]</a:t>
                    </a:fld>
                    <a:endParaRPr lang="en-US" baseline="0"/>
                  </a:p>
                </c:rich>
              </c:tx>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6B4-4DFE-98A9-ED04164E34CE}"/>
                </c:ext>
              </c:extLst>
            </c:dLbl>
            <c:dLbl>
              <c:idx val="2"/>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fld id="{D491A747-FCB7-4BD4-9CE3-2EE91F74297E}" type="CATEGORYNAME">
                      <a:rPr lang="en-US"/>
                      <a:pPr>
                        <a:defRPr/>
                      </a:pPr>
                      <a:t>[NOMBRE DE CATEGORÍA]</a:t>
                    </a:fld>
                    <a:endParaRPr lang="en-US"/>
                  </a:p>
                  <a:p>
                    <a:pPr>
                      <a:defRPr/>
                    </a:pPr>
                    <a:r>
                      <a:rPr lang="en-US" baseline="0"/>
                      <a:t> </a:t>
                    </a:r>
                    <a:fld id="{95F8BFFC-ABDE-4940-9D36-A21309F32965}" type="VALUE">
                      <a:rPr lang="en-US" baseline="0"/>
                      <a:pPr>
                        <a:defRPr/>
                      </a:pPr>
                      <a:t>[VALOR]</a:t>
                    </a:fld>
                    <a:endParaRPr lang="en-US" baseline="0"/>
                  </a:p>
                </c:rich>
              </c:tx>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6B4-4DFE-98A9-ED04164E34CE}"/>
                </c:ext>
              </c:extLst>
            </c:dLbl>
            <c:spPr>
              <a:noFill/>
              <a:ln>
                <a:noFill/>
              </a:ln>
              <a:effectLst/>
            </c:sp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'Direccion investigación e innov'!$A$10:$C$10</c:f>
              <c:strCache>
                <c:ptCount val="3"/>
                <c:pt idx="0">
                  <c:v>Comité de Ética Humanos</c:v>
                </c:pt>
                <c:pt idx="1">
                  <c:v>Empresarismo e Innovación </c:v>
                </c:pt>
                <c:pt idx="2">
                  <c:v>Investigación </c:v>
                </c:pt>
              </c:strCache>
            </c:strRef>
          </c:cat>
          <c:val>
            <c:numRef>
              <c:f>'Direccion investigación e innov'!$A$11:$C$11</c:f>
              <c:numCache>
                <c:formatCode>General</c:formatCode>
                <c:ptCount val="3"/>
                <c:pt idx="0">
                  <c:v>5</c:v>
                </c:pt>
                <c:pt idx="1">
                  <c:v>5</c:v>
                </c:pt>
                <c:pt idx="2">
                  <c:v>5</c:v>
                </c:pt>
              </c:numCache>
            </c:numRef>
          </c:val>
          <c:extLst>
            <c:ext xmlns:c16="http://schemas.microsoft.com/office/drawing/2014/chart" uri="{C3380CC4-5D6E-409C-BE32-E72D297353CC}">
              <c16:uniqueId val="{00000000-B6B4-4DFE-98A9-ED04164E34CE}"/>
            </c:ext>
          </c:extLst>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ysClr val="windowText" lastClr="000000"/>
                </a:solidFill>
                <a:latin typeface="+mj-lt"/>
                <a:ea typeface="+mj-ea"/>
                <a:cs typeface="+mj-cs"/>
              </a:defRPr>
            </a:pPr>
            <a:r>
              <a:rPr lang="es-MX" sz="1600"/>
              <a:t>Riesgos según calificación</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ysClr val="windowText" lastClr="000000"/>
              </a:solidFill>
              <a:latin typeface="+mj-lt"/>
              <a:ea typeface="+mj-ea"/>
              <a:cs typeface="+mj-cs"/>
            </a:defRPr>
          </a:pPr>
          <a:endParaRPr lang="es-CO"/>
        </a:p>
      </c:txPr>
    </c:title>
    <c:autoTitleDeleted val="0"/>
    <c:plotArea>
      <c:layout/>
      <c:barChart>
        <c:barDir val="col"/>
        <c:grouping val="clustered"/>
        <c:varyColors val="0"/>
        <c:ser>
          <c:idx val="0"/>
          <c:order val="0"/>
          <c:tx>
            <c:strRef>
              <c:f>'Direccion investigación e innov'!$H$2</c:f>
              <c:strCache>
                <c:ptCount val="1"/>
                <c:pt idx="0">
                  <c:v>2018</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'Direccion investigación e innov'!$A$3:$A$6</c:f>
              <c:strCache>
                <c:ptCount val="4"/>
                <c:pt idx="0">
                  <c:v>Extremo</c:v>
                </c:pt>
                <c:pt idx="1">
                  <c:v>Alto</c:v>
                </c:pt>
                <c:pt idx="2">
                  <c:v>Medio</c:v>
                </c:pt>
                <c:pt idx="3">
                  <c:v>Bajo</c:v>
                </c:pt>
              </c:strCache>
            </c:strRef>
          </c:cat>
          <c:val>
            <c:numRef>
              <c:f>'Direccion investigación e innov'!$H$3:$H$6</c:f>
              <c:numCache>
                <c:formatCode>General</c:formatCode>
                <c:ptCount val="4"/>
                <c:pt idx="0">
                  <c:v>1</c:v>
                </c:pt>
                <c:pt idx="1">
                  <c:v>12</c:v>
                </c:pt>
                <c:pt idx="2">
                  <c:v>3</c:v>
                </c:pt>
              </c:numCache>
            </c:numRef>
          </c:val>
          <c:extLst>
            <c:ext xmlns:c16="http://schemas.microsoft.com/office/drawing/2014/chart" uri="{C3380CC4-5D6E-409C-BE32-E72D297353CC}">
              <c16:uniqueId val="{00000000-4E56-4B78-A017-AC27692AB1EB}"/>
            </c:ext>
          </c:extLst>
        </c:ser>
        <c:ser>
          <c:idx val="1"/>
          <c:order val="1"/>
          <c:tx>
            <c:strRef>
              <c:f>'Direccion investigación e innov'!$I$2</c:f>
              <c:strCache>
                <c:ptCount val="1"/>
                <c:pt idx="0">
                  <c:v>2019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'Direccion investigación e innov'!$A$3:$A$6</c:f>
              <c:strCache>
                <c:ptCount val="4"/>
                <c:pt idx="0">
                  <c:v>Extremo</c:v>
                </c:pt>
                <c:pt idx="1">
                  <c:v>Alto</c:v>
                </c:pt>
                <c:pt idx="2">
                  <c:v>Medio</c:v>
                </c:pt>
                <c:pt idx="3">
                  <c:v>Bajo</c:v>
                </c:pt>
              </c:strCache>
            </c:strRef>
          </c:cat>
          <c:val>
            <c:numRef>
              <c:f>'Direccion investigación e innov'!$I$3:$I$6</c:f>
              <c:numCache>
                <c:formatCode>General</c:formatCode>
                <c:ptCount val="4"/>
                <c:pt idx="0">
                  <c:v>3</c:v>
                </c:pt>
                <c:pt idx="1">
                  <c:v>1</c:v>
                </c:pt>
                <c:pt idx="2">
                  <c:v>9</c:v>
                </c:pt>
                <c:pt idx="3">
                  <c:v>2</c:v>
                </c:pt>
              </c:numCache>
            </c:numRef>
          </c:val>
          <c:extLst>
            <c:ext xmlns:c16="http://schemas.microsoft.com/office/drawing/2014/chart" uri="{C3380CC4-5D6E-409C-BE32-E72D297353CC}">
              <c16:uniqueId val="{00000001-4E56-4B78-A017-AC27692AB1EB}"/>
            </c:ext>
          </c:extLst>
        </c:ser>
        <c:dLbls>
          <c:dLblPos val="outEnd"/>
          <c:showLegendKey val="0"/>
          <c:showVal val="1"/>
          <c:showCatName val="0"/>
          <c:showSerName val="0"/>
          <c:showPercent val="0"/>
          <c:showBubbleSize val="0"/>
        </c:dLbls>
        <c:gapWidth val="199"/>
        <c:axId val="539267496"/>
        <c:axId val="539265528"/>
      </c:barChart>
      <c:catAx>
        <c:axId val="539267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ysClr val="windowText" lastClr="000000"/>
                </a:solidFill>
                <a:latin typeface="+mn-lt"/>
                <a:ea typeface="+mn-ea"/>
                <a:cs typeface="+mn-cs"/>
              </a:defRPr>
            </a:pPr>
            <a:endParaRPr lang="es-CO"/>
          </a:p>
        </c:txPr>
        <c:crossAx val="539265528"/>
        <c:crosses val="autoZero"/>
        <c:auto val="1"/>
        <c:lblAlgn val="ctr"/>
        <c:lblOffset val="100"/>
        <c:noMultiLvlLbl val="0"/>
      </c:catAx>
      <c:valAx>
        <c:axId val="53926552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5392674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MX"/>
              <a:t>Título del riesgo</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'Direccion investigación e innov'!$A$24:$A$29</c:f>
              <c:strCache>
                <c:ptCount val="6"/>
                <c:pt idx="0">
                  <c:v>Dificultades en la alineación organizacional para el logro de los objetivos.</c:v>
                </c:pt>
                <c:pt idx="1">
                  <c:v>Falla o falta de adecuación, consistencia, confiabilidad, confidencialidad y disponibilidad de la información que se genera o se custodia (física o electrónica).</c:v>
                </c:pt>
                <c:pt idx="2">
                  <c:v>Conflicto, desconocimiento o incumplimientos normativos, legales, regulatorios o contractuales.</c:v>
                </c:pt>
                <c:pt idx="3">
                  <c:v>Falta de idoneidad del personal del equipo.</c:v>
                </c:pt>
                <c:pt idx="4">
                  <c:v>Falta de innovación o rezago en los diferentes procesos o estructuras que dificultan el crecimiento y/o cumplimiento de los objetivos de la Universidad</c:v>
                </c:pt>
                <c:pt idx="5">
                  <c:v>Pérdida de la continuidad del negocio.</c:v>
                </c:pt>
              </c:strCache>
            </c:strRef>
          </c:cat>
          <c:val>
            <c:numRef>
              <c:f>'Direccion investigación e innov'!$B$24:$B$29</c:f>
              <c:numCache>
                <c:formatCode>General</c:formatCode>
                <c:ptCount val="6"/>
                <c:pt idx="0">
                  <c:v>5</c:v>
                </c:pt>
                <c:pt idx="1">
                  <c:v>3</c:v>
                </c:pt>
                <c:pt idx="2">
                  <c:v>2</c:v>
                </c:pt>
                <c:pt idx="3">
                  <c:v>2</c:v>
                </c:pt>
                <c:pt idx="4">
                  <c:v>2</c:v>
                </c:pt>
                <c:pt idx="5">
                  <c:v>1</c:v>
                </c:pt>
              </c:numCache>
            </c:numRef>
          </c:val>
          <c:extLst>
            <c:ext xmlns:c16="http://schemas.microsoft.com/office/drawing/2014/chart" uri="{C3380CC4-5D6E-409C-BE32-E72D297353CC}">
              <c16:uniqueId val="{00000000-5069-4A57-A7F6-E5771245B3FF}"/>
            </c:ext>
          </c:extLst>
        </c:ser>
        <c:dLbls>
          <c:dLblPos val="outEnd"/>
          <c:showLegendKey val="0"/>
          <c:showVal val="1"/>
          <c:showCatName val="0"/>
          <c:showSerName val="0"/>
          <c:showPercent val="0"/>
          <c:showBubbleSize val="0"/>
        </c:dLbls>
        <c:gapWidth val="115"/>
        <c:overlap val="-20"/>
        <c:axId val="575539720"/>
        <c:axId val="575534472"/>
      </c:barChart>
      <c:catAx>
        <c:axId val="575539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575534472"/>
        <c:crosses val="autoZero"/>
        <c:auto val="1"/>
        <c:lblAlgn val="ctr"/>
        <c:lblOffset val="100"/>
        <c:noMultiLvlLbl val="0"/>
      </c:catAx>
      <c:valAx>
        <c:axId val="5755344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575539720"/>
        <c:crosses val="autoZero"/>
        <c:crossBetween val="between"/>
        <c:majorUnit val="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mj-lt"/>
                <a:ea typeface="+mj-ea"/>
                <a:cs typeface="+mj-cs"/>
              </a:defRPr>
            </a:pPr>
            <a:r>
              <a:rPr lang="es-MX"/>
              <a:t>Cambio</a:t>
            </a:r>
            <a:r>
              <a:rPr lang="es-MX" baseline="0"/>
              <a:t> en la magnitud de los riesgos por área</a:t>
            </a:r>
            <a:endParaRPr lang="es-MX"/>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mj-lt"/>
              <a:ea typeface="+mj-ea"/>
              <a:cs typeface="+mj-cs"/>
            </a:defRPr>
          </a:pPr>
          <a:endParaRPr lang="es-CO"/>
        </a:p>
      </c:txPr>
    </c:title>
    <c:autoTitleDeleted val="0"/>
    <c:plotArea>
      <c:layout/>
      <c:barChart>
        <c:barDir val="col"/>
        <c:grouping val="stacked"/>
        <c:varyColors val="0"/>
        <c:ser>
          <c:idx val="0"/>
          <c:order val="0"/>
          <c:tx>
            <c:strRef>
              <c:f>'Direccion investigación e innov'!$A$3</c:f>
              <c:strCache>
                <c:ptCount val="1"/>
                <c:pt idx="0">
                  <c:v>Extremo</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'Direccion investigación e innov'!$B$1:$G$2</c:f>
              <c:multiLvlStrCache>
                <c:ptCount val="6"/>
                <c:lvl>
                  <c:pt idx="0">
                    <c:v>2018</c:v>
                  </c:pt>
                  <c:pt idx="1">
                    <c:v>2019</c:v>
                  </c:pt>
                  <c:pt idx="2">
                    <c:v>2018</c:v>
                  </c:pt>
                  <c:pt idx="3">
                    <c:v>2019</c:v>
                  </c:pt>
                  <c:pt idx="4">
                    <c:v>2018</c:v>
                  </c:pt>
                  <c:pt idx="5">
                    <c:v>2019</c:v>
                  </c:pt>
                </c:lvl>
                <c:lvl>
                  <c:pt idx="0">
                    <c:v>Comité de Ética Humanos</c:v>
                  </c:pt>
                  <c:pt idx="2">
                    <c:v>Empresarismo e Innovación </c:v>
                  </c:pt>
                  <c:pt idx="4">
                    <c:v>Investigación </c:v>
                  </c:pt>
                </c:lvl>
              </c:multiLvlStrCache>
            </c:multiLvlStrRef>
          </c:cat>
          <c:val>
            <c:numRef>
              <c:f>'Direccion investigación e innov'!$B$3:$G$3</c:f>
              <c:numCache>
                <c:formatCode>General</c:formatCode>
                <c:ptCount val="6"/>
                <c:pt idx="0">
                  <c:v>1</c:v>
                </c:pt>
                <c:pt idx="1">
                  <c:v>3</c:v>
                </c:pt>
              </c:numCache>
            </c:numRef>
          </c:val>
          <c:extLst>
            <c:ext xmlns:c16="http://schemas.microsoft.com/office/drawing/2014/chart" uri="{C3380CC4-5D6E-409C-BE32-E72D297353CC}">
              <c16:uniqueId val="{00000000-10F3-45DF-B72D-3ABEEDAA6087}"/>
            </c:ext>
          </c:extLst>
        </c:ser>
        <c:ser>
          <c:idx val="1"/>
          <c:order val="1"/>
          <c:tx>
            <c:strRef>
              <c:f>'Direccion investigación e innov'!$A$4</c:f>
              <c:strCache>
                <c:ptCount val="1"/>
                <c:pt idx="0">
                  <c:v>Alto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'Direccion investigación e innov'!$B$1:$G$2</c:f>
              <c:multiLvlStrCache>
                <c:ptCount val="6"/>
                <c:lvl>
                  <c:pt idx="0">
                    <c:v>2018</c:v>
                  </c:pt>
                  <c:pt idx="1">
                    <c:v>2019</c:v>
                  </c:pt>
                  <c:pt idx="2">
                    <c:v>2018</c:v>
                  </c:pt>
                  <c:pt idx="3">
                    <c:v>2019</c:v>
                  </c:pt>
                  <c:pt idx="4">
                    <c:v>2018</c:v>
                  </c:pt>
                  <c:pt idx="5">
                    <c:v>2019</c:v>
                  </c:pt>
                </c:lvl>
                <c:lvl>
                  <c:pt idx="0">
                    <c:v>Comité de Ética Humanos</c:v>
                  </c:pt>
                  <c:pt idx="2">
                    <c:v>Empresarismo e Innovación </c:v>
                  </c:pt>
                  <c:pt idx="4">
                    <c:v>Investigación </c:v>
                  </c:pt>
                </c:lvl>
              </c:multiLvlStrCache>
            </c:multiLvlStrRef>
          </c:cat>
          <c:val>
            <c:numRef>
              <c:f>'Direccion investigación e innov'!$B$4:$G$4</c:f>
              <c:numCache>
                <c:formatCode>General</c:formatCode>
                <c:ptCount val="6"/>
                <c:pt idx="0">
                  <c:v>4</c:v>
                </c:pt>
                <c:pt idx="1">
                  <c:v>1</c:v>
                </c:pt>
                <c:pt idx="2">
                  <c:v>4</c:v>
                </c:pt>
                <c:pt idx="4">
                  <c:v>4</c:v>
                </c:pt>
              </c:numCache>
            </c:numRef>
          </c:val>
          <c:extLst>
            <c:ext xmlns:c16="http://schemas.microsoft.com/office/drawing/2014/chart" uri="{C3380CC4-5D6E-409C-BE32-E72D297353CC}">
              <c16:uniqueId val="{00000001-10F3-45DF-B72D-3ABEEDAA6087}"/>
            </c:ext>
          </c:extLst>
        </c:ser>
        <c:ser>
          <c:idx val="2"/>
          <c:order val="2"/>
          <c:tx>
            <c:strRef>
              <c:f>'Direccion investigación e innov'!$A$5</c:f>
              <c:strCache>
                <c:ptCount val="1"/>
                <c:pt idx="0">
                  <c:v>Medio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'Direccion investigación e innov'!$B$1:$G$2</c:f>
              <c:multiLvlStrCache>
                <c:ptCount val="6"/>
                <c:lvl>
                  <c:pt idx="0">
                    <c:v>2018</c:v>
                  </c:pt>
                  <c:pt idx="1">
                    <c:v>2019</c:v>
                  </c:pt>
                  <c:pt idx="2">
                    <c:v>2018</c:v>
                  </c:pt>
                  <c:pt idx="3">
                    <c:v>2019</c:v>
                  </c:pt>
                  <c:pt idx="4">
                    <c:v>2018</c:v>
                  </c:pt>
                  <c:pt idx="5">
                    <c:v>2019</c:v>
                  </c:pt>
                </c:lvl>
                <c:lvl>
                  <c:pt idx="0">
                    <c:v>Comité de Ética Humanos</c:v>
                  </c:pt>
                  <c:pt idx="2">
                    <c:v>Empresarismo e Innovación </c:v>
                  </c:pt>
                  <c:pt idx="4">
                    <c:v>Investigación </c:v>
                  </c:pt>
                </c:lvl>
              </c:multiLvlStrCache>
            </c:multiLvlStrRef>
          </c:cat>
          <c:val>
            <c:numRef>
              <c:f>'Direccion investigación e innov'!$B$5:$G$5</c:f>
              <c:numCache>
                <c:formatCode>General</c:formatCode>
                <c:ptCount val="6"/>
                <c:pt idx="1">
                  <c:v>1</c:v>
                </c:pt>
                <c:pt idx="2">
                  <c:v>1</c:v>
                </c:pt>
                <c:pt idx="3">
                  <c:v>3</c:v>
                </c:pt>
                <c:pt idx="4">
                  <c:v>2</c:v>
                </c:pt>
                <c:pt idx="5">
                  <c:v>5</c:v>
                </c:pt>
              </c:numCache>
            </c:numRef>
          </c:val>
          <c:extLst>
            <c:ext xmlns:c16="http://schemas.microsoft.com/office/drawing/2014/chart" uri="{C3380CC4-5D6E-409C-BE32-E72D297353CC}">
              <c16:uniqueId val="{00000002-10F3-45DF-B72D-3ABEEDAA6087}"/>
            </c:ext>
          </c:extLst>
        </c:ser>
        <c:ser>
          <c:idx val="3"/>
          <c:order val="3"/>
          <c:tx>
            <c:strRef>
              <c:f>'Direccion investigación e innov'!$A$6</c:f>
              <c:strCache>
                <c:ptCount val="1"/>
                <c:pt idx="0">
                  <c:v>Bajo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'Direccion investigación e innov'!$B$1:$G$2</c:f>
              <c:multiLvlStrCache>
                <c:ptCount val="6"/>
                <c:lvl>
                  <c:pt idx="0">
                    <c:v>2018</c:v>
                  </c:pt>
                  <c:pt idx="1">
                    <c:v>2019</c:v>
                  </c:pt>
                  <c:pt idx="2">
                    <c:v>2018</c:v>
                  </c:pt>
                  <c:pt idx="3">
                    <c:v>2019</c:v>
                  </c:pt>
                  <c:pt idx="4">
                    <c:v>2018</c:v>
                  </c:pt>
                  <c:pt idx="5">
                    <c:v>2019</c:v>
                  </c:pt>
                </c:lvl>
                <c:lvl>
                  <c:pt idx="0">
                    <c:v>Comité de Ética Humanos</c:v>
                  </c:pt>
                  <c:pt idx="2">
                    <c:v>Empresarismo e Innovación </c:v>
                  </c:pt>
                  <c:pt idx="4">
                    <c:v>Investigación </c:v>
                  </c:pt>
                </c:lvl>
              </c:multiLvlStrCache>
            </c:multiLvlStrRef>
          </c:cat>
          <c:val>
            <c:numRef>
              <c:f>'Direccion investigación e innov'!$B$6:$G$6</c:f>
              <c:numCache>
                <c:formatCode>General</c:formatCode>
                <c:ptCount val="6"/>
                <c:pt idx="3">
                  <c:v>2</c:v>
                </c:pt>
              </c:numCache>
            </c:numRef>
          </c:val>
          <c:extLst>
            <c:ext xmlns:c16="http://schemas.microsoft.com/office/drawing/2014/chart" uri="{C3380CC4-5D6E-409C-BE32-E72D297353CC}">
              <c16:uniqueId val="{00000003-10F3-45DF-B72D-3ABEEDAA6087}"/>
            </c:ext>
          </c:extLst>
        </c:ser>
        <c:dLbls>
          <c:dLblPos val="ctr"/>
          <c:showLegendKey val="0"/>
          <c:showVal val="1"/>
          <c:showCatName val="0"/>
          <c:showSerName val="0"/>
          <c:showPercent val="0"/>
          <c:showBubbleSize val="0"/>
        </c:dLbls>
        <c:gapWidth val="150"/>
        <c:overlap val="100"/>
        <c:axId val="573634216"/>
        <c:axId val="565323000"/>
      </c:barChart>
      <c:catAx>
        <c:axId val="573634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ysClr val="windowText" lastClr="000000"/>
                </a:solidFill>
                <a:latin typeface="+mn-lt"/>
                <a:ea typeface="+mn-ea"/>
                <a:cs typeface="+mn-cs"/>
              </a:defRPr>
            </a:pPr>
            <a:endParaRPr lang="es-CO"/>
          </a:p>
        </c:txPr>
        <c:crossAx val="565323000"/>
        <c:crosses val="autoZero"/>
        <c:auto val="1"/>
        <c:lblAlgn val="ctr"/>
        <c:lblOffset val="100"/>
        <c:noMultiLvlLbl val="0"/>
      </c:catAx>
      <c:valAx>
        <c:axId val="56532300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57363421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1">
          <a:solidFill>
            <a:sysClr val="windowText" lastClr="000000"/>
          </a:solidFill>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0" normalizeH="0" baseline="0">
                <a:solidFill>
                  <a:sysClr val="windowText" lastClr="000000"/>
                </a:solidFill>
                <a:latin typeface="+mj-lt"/>
                <a:ea typeface="+mj-ea"/>
                <a:cs typeface="+mj-cs"/>
              </a:defRPr>
            </a:pPr>
            <a:r>
              <a:rPr lang="es-MX" sz="1400"/>
              <a:t>Calificación</a:t>
            </a:r>
            <a:r>
              <a:rPr lang="es-MX" sz="1400" baseline="0"/>
              <a:t> de controles</a:t>
            </a:r>
            <a:endParaRPr lang="es-MX" sz="1400"/>
          </a:p>
        </c:rich>
      </c:tx>
      <c:overlay val="0"/>
      <c:spPr>
        <a:noFill/>
        <a:ln>
          <a:noFill/>
        </a:ln>
        <a:effectLst/>
      </c:spPr>
      <c:txPr>
        <a:bodyPr rot="0" spcFirstLastPara="1" vertOverflow="ellipsis" vert="horz" wrap="square" anchor="ctr" anchorCtr="1"/>
        <a:lstStyle/>
        <a:p>
          <a:pPr>
            <a:defRPr sz="1400" b="1" i="0" u="none" strike="noStrike" kern="1200" cap="none" spc="0" normalizeH="0" baseline="0">
              <a:solidFill>
                <a:sysClr val="windowText" lastClr="000000"/>
              </a:solidFill>
              <a:latin typeface="+mj-lt"/>
              <a:ea typeface="+mj-ea"/>
              <a:cs typeface="+mj-cs"/>
            </a:defRPr>
          </a:pPr>
          <a:endParaRPr lang="es-CO"/>
        </a:p>
      </c:txPr>
    </c:title>
    <c:autoTitleDeleted val="0"/>
    <c:plotArea>
      <c:layout/>
      <c:barChart>
        <c:barDir val="col"/>
        <c:grouping val="clustered"/>
        <c:varyColors val="0"/>
        <c:ser>
          <c:idx val="0"/>
          <c:order val="0"/>
          <c:tx>
            <c:strRef>
              <c:f>'Direccion investigación e innov'!$H$33</c:f>
              <c:strCache>
                <c:ptCount val="1"/>
                <c:pt idx="0">
                  <c:v>2018</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'Direccion investigación e innov'!$A$34:$A$36</c:f>
              <c:strCache>
                <c:ptCount val="3"/>
                <c:pt idx="0">
                  <c:v>Fuerte</c:v>
                </c:pt>
                <c:pt idx="1">
                  <c:v>Moderado</c:v>
                </c:pt>
                <c:pt idx="2">
                  <c:v>Débil</c:v>
                </c:pt>
              </c:strCache>
            </c:strRef>
          </c:cat>
          <c:val>
            <c:numRef>
              <c:f>'Direccion investigación e innov'!$H$34:$H$36</c:f>
              <c:numCache>
                <c:formatCode>General</c:formatCode>
                <c:ptCount val="3"/>
                <c:pt idx="0">
                  <c:v>3</c:v>
                </c:pt>
                <c:pt idx="1">
                  <c:v>9</c:v>
                </c:pt>
                <c:pt idx="2">
                  <c:v>4</c:v>
                </c:pt>
              </c:numCache>
            </c:numRef>
          </c:val>
          <c:extLst>
            <c:ext xmlns:c16="http://schemas.microsoft.com/office/drawing/2014/chart" uri="{C3380CC4-5D6E-409C-BE32-E72D297353CC}">
              <c16:uniqueId val="{00000000-8AE5-4C22-B895-FC70756B9D3B}"/>
            </c:ext>
          </c:extLst>
        </c:ser>
        <c:ser>
          <c:idx val="1"/>
          <c:order val="1"/>
          <c:tx>
            <c:strRef>
              <c:f>'Direccion investigación e innov'!$I$33</c:f>
              <c:strCache>
                <c:ptCount val="1"/>
                <c:pt idx="0">
                  <c:v>2019</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'Direccion investigación e innov'!$A$34:$A$36</c:f>
              <c:strCache>
                <c:ptCount val="3"/>
                <c:pt idx="0">
                  <c:v>Fuerte</c:v>
                </c:pt>
                <c:pt idx="1">
                  <c:v>Moderado</c:v>
                </c:pt>
                <c:pt idx="2">
                  <c:v>Débil</c:v>
                </c:pt>
              </c:strCache>
            </c:strRef>
          </c:cat>
          <c:val>
            <c:numRef>
              <c:f>'Direccion investigación e innov'!$I$34:$I$36</c:f>
              <c:numCache>
                <c:formatCode>General</c:formatCode>
                <c:ptCount val="3"/>
                <c:pt idx="0">
                  <c:v>6</c:v>
                </c:pt>
                <c:pt idx="1">
                  <c:v>6</c:v>
                </c:pt>
                <c:pt idx="2">
                  <c:v>3</c:v>
                </c:pt>
              </c:numCache>
            </c:numRef>
          </c:val>
          <c:extLst>
            <c:ext xmlns:c16="http://schemas.microsoft.com/office/drawing/2014/chart" uri="{C3380CC4-5D6E-409C-BE32-E72D297353CC}">
              <c16:uniqueId val="{00000001-8AE5-4C22-B895-FC70756B9D3B}"/>
            </c:ext>
          </c:extLst>
        </c:ser>
        <c:dLbls>
          <c:dLblPos val="outEnd"/>
          <c:showLegendKey val="0"/>
          <c:showVal val="1"/>
          <c:showCatName val="0"/>
          <c:showSerName val="0"/>
          <c:showPercent val="0"/>
          <c:showBubbleSize val="0"/>
        </c:dLbls>
        <c:gapWidth val="199"/>
        <c:axId val="696013408"/>
        <c:axId val="696015704"/>
      </c:barChart>
      <c:catAx>
        <c:axId val="69601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ysClr val="windowText" lastClr="000000"/>
                </a:solidFill>
                <a:latin typeface="+mn-lt"/>
                <a:ea typeface="+mn-ea"/>
                <a:cs typeface="+mn-cs"/>
              </a:defRPr>
            </a:pPr>
            <a:endParaRPr lang="es-CO"/>
          </a:p>
        </c:txPr>
        <c:crossAx val="696015704"/>
        <c:crosses val="autoZero"/>
        <c:auto val="1"/>
        <c:lblAlgn val="ctr"/>
        <c:lblOffset val="100"/>
        <c:noMultiLvlLbl val="0"/>
      </c:catAx>
      <c:valAx>
        <c:axId val="6960157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696013408"/>
        <c:crosses val="autoZero"/>
        <c:crossBetween val="between"/>
        <c:majorUnit val="2"/>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cap="none" spc="0" normalizeH="0" baseline="0">
                <a:solidFill>
                  <a:sysClr val="windowText" lastClr="000000"/>
                </a:solidFill>
                <a:latin typeface="+mj-lt"/>
                <a:ea typeface="+mj-ea"/>
                <a:cs typeface="+mj-cs"/>
              </a:defRPr>
            </a:pPr>
            <a:r>
              <a:rPr lang="es-MX"/>
              <a:t>Calificación controles por área</a:t>
            </a:r>
          </a:p>
        </c:rich>
      </c:tx>
      <c:overlay val="0"/>
      <c:spPr>
        <a:noFill/>
        <a:ln>
          <a:noFill/>
        </a:ln>
        <a:effectLst/>
      </c:spPr>
      <c:txPr>
        <a:bodyPr rot="0" spcFirstLastPara="1" vertOverflow="ellipsis" vert="horz" wrap="square" anchor="ctr" anchorCtr="1"/>
        <a:lstStyle/>
        <a:p>
          <a:pPr>
            <a:defRPr sz="1320" b="1" i="0" u="none" strike="noStrike" kern="1200" cap="none" spc="0" normalizeH="0" baseline="0">
              <a:solidFill>
                <a:sysClr val="windowText" lastClr="000000"/>
              </a:solidFill>
              <a:latin typeface="+mj-lt"/>
              <a:ea typeface="+mj-ea"/>
              <a:cs typeface="+mj-cs"/>
            </a:defRPr>
          </a:pPr>
          <a:endParaRPr lang="es-CO"/>
        </a:p>
      </c:txPr>
    </c:title>
    <c:autoTitleDeleted val="0"/>
    <c:plotArea>
      <c:layout/>
      <c:barChart>
        <c:barDir val="col"/>
        <c:grouping val="clustered"/>
        <c:varyColors val="0"/>
        <c:ser>
          <c:idx val="0"/>
          <c:order val="0"/>
          <c:tx>
            <c:strRef>
              <c:f>'Direccion investigación e innov'!$A$34</c:f>
              <c:strCache>
                <c:ptCount val="1"/>
                <c:pt idx="0">
                  <c:v>Fuerte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'Direccion investigación e innov'!$B$32:$G$33</c:f>
              <c:multiLvlStrCache>
                <c:ptCount val="6"/>
                <c:lvl>
                  <c:pt idx="0">
                    <c:v>2018</c:v>
                  </c:pt>
                  <c:pt idx="1">
                    <c:v>2019</c:v>
                  </c:pt>
                  <c:pt idx="2">
                    <c:v>2018</c:v>
                  </c:pt>
                  <c:pt idx="3">
                    <c:v>2019</c:v>
                  </c:pt>
                  <c:pt idx="4">
                    <c:v>2018</c:v>
                  </c:pt>
                  <c:pt idx="5">
                    <c:v>2019</c:v>
                  </c:pt>
                </c:lvl>
                <c:lvl>
                  <c:pt idx="0">
                    <c:v>Comité de Ética Humanos</c:v>
                  </c:pt>
                  <c:pt idx="2">
                    <c:v>Empresarismo e Innovación </c:v>
                  </c:pt>
                  <c:pt idx="4">
                    <c:v>Investigación </c:v>
                  </c:pt>
                </c:lvl>
              </c:multiLvlStrCache>
            </c:multiLvlStrRef>
          </c:cat>
          <c:val>
            <c:numRef>
              <c:f>'Direccion investigación e innov'!$B$34:$G$34</c:f>
              <c:numCache>
                <c:formatCode>General</c:formatCode>
                <c:ptCount val="6"/>
                <c:pt idx="0">
                  <c:v>1</c:v>
                </c:pt>
                <c:pt idx="1">
                  <c:v>2</c:v>
                </c:pt>
                <c:pt idx="2">
                  <c:v>2</c:v>
                </c:pt>
                <c:pt idx="3">
                  <c:v>4</c:v>
                </c:pt>
              </c:numCache>
            </c:numRef>
          </c:val>
          <c:extLst>
            <c:ext xmlns:c16="http://schemas.microsoft.com/office/drawing/2014/chart" uri="{C3380CC4-5D6E-409C-BE32-E72D297353CC}">
              <c16:uniqueId val="{00000000-49CA-4EFC-939D-034915F22A5B}"/>
            </c:ext>
          </c:extLst>
        </c:ser>
        <c:ser>
          <c:idx val="1"/>
          <c:order val="1"/>
          <c:tx>
            <c:strRef>
              <c:f>'Direccion investigación e innov'!$A$35</c:f>
              <c:strCache>
                <c:ptCount val="1"/>
                <c:pt idx="0">
                  <c:v>Moderado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'Direccion investigación e innov'!$B$32:$G$33</c:f>
              <c:multiLvlStrCache>
                <c:ptCount val="6"/>
                <c:lvl>
                  <c:pt idx="0">
                    <c:v>2018</c:v>
                  </c:pt>
                  <c:pt idx="1">
                    <c:v>2019</c:v>
                  </c:pt>
                  <c:pt idx="2">
                    <c:v>2018</c:v>
                  </c:pt>
                  <c:pt idx="3">
                    <c:v>2019</c:v>
                  </c:pt>
                  <c:pt idx="4">
                    <c:v>2018</c:v>
                  </c:pt>
                  <c:pt idx="5">
                    <c:v>2019</c:v>
                  </c:pt>
                </c:lvl>
                <c:lvl>
                  <c:pt idx="0">
                    <c:v>Comité de Ética Humanos</c:v>
                  </c:pt>
                  <c:pt idx="2">
                    <c:v>Empresarismo e Innovación </c:v>
                  </c:pt>
                  <c:pt idx="4">
                    <c:v>Investigación </c:v>
                  </c:pt>
                </c:lvl>
              </c:multiLvlStrCache>
            </c:multiLvlStrRef>
          </c:cat>
          <c:val>
            <c:numRef>
              <c:f>'Direccion investigación e innov'!$B$35:$G$35</c:f>
              <c:numCache>
                <c:formatCode>General</c:formatCode>
                <c:ptCount val="6"/>
                <c:pt idx="0">
                  <c:v>3</c:v>
                </c:pt>
                <c:pt idx="1">
                  <c:v>1</c:v>
                </c:pt>
                <c:pt idx="2">
                  <c:v>2</c:v>
                </c:pt>
                <c:pt idx="3">
                  <c:v>1</c:v>
                </c:pt>
                <c:pt idx="4">
                  <c:v>4</c:v>
                </c:pt>
                <c:pt idx="5">
                  <c:v>4</c:v>
                </c:pt>
              </c:numCache>
            </c:numRef>
          </c:val>
          <c:extLst>
            <c:ext xmlns:c16="http://schemas.microsoft.com/office/drawing/2014/chart" uri="{C3380CC4-5D6E-409C-BE32-E72D297353CC}">
              <c16:uniqueId val="{00000001-49CA-4EFC-939D-034915F22A5B}"/>
            </c:ext>
          </c:extLst>
        </c:ser>
        <c:ser>
          <c:idx val="2"/>
          <c:order val="2"/>
          <c:tx>
            <c:strRef>
              <c:f>'Direccion investigación e innov'!$A$36</c:f>
              <c:strCache>
                <c:ptCount val="1"/>
                <c:pt idx="0">
                  <c:v>Débil</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'Direccion investigación e innov'!$B$32:$G$33</c:f>
              <c:multiLvlStrCache>
                <c:ptCount val="6"/>
                <c:lvl>
                  <c:pt idx="0">
                    <c:v>2018</c:v>
                  </c:pt>
                  <c:pt idx="1">
                    <c:v>2019</c:v>
                  </c:pt>
                  <c:pt idx="2">
                    <c:v>2018</c:v>
                  </c:pt>
                  <c:pt idx="3">
                    <c:v>2019</c:v>
                  </c:pt>
                  <c:pt idx="4">
                    <c:v>2018</c:v>
                  </c:pt>
                  <c:pt idx="5">
                    <c:v>2019</c:v>
                  </c:pt>
                </c:lvl>
                <c:lvl>
                  <c:pt idx="0">
                    <c:v>Comité de Ética Humanos</c:v>
                  </c:pt>
                  <c:pt idx="2">
                    <c:v>Empresarismo e Innovación </c:v>
                  </c:pt>
                  <c:pt idx="4">
                    <c:v>Investigación </c:v>
                  </c:pt>
                </c:lvl>
              </c:multiLvlStrCache>
            </c:multiLvlStrRef>
          </c:cat>
          <c:val>
            <c:numRef>
              <c:f>'Direccion investigación e innov'!$B$36:$G$36</c:f>
              <c:numCache>
                <c:formatCode>General</c:formatCode>
                <c:ptCount val="6"/>
                <c:pt idx="0">
                  <c:v>1</c:v>
                </c:pt>
                <c:pt idx="1">
                  <c:v>2</c:v>
                </c:pt>
                <c:pt idx="2">
                  <c:v>1</c:v>
                </c:pt>
                <c:pt idx="4">
                  <c:v>2</c:v>
                </c:pt>
                <c:pt idx="5">
                  <c:v>1</c:v>
                </c:pt>
              </c:numCache>
            </c:numRef>
          </c:val>
          <c:extLst>
            <c:ext xmlns:c16="http://schemas.microsoft.com/office/drawing/2014/chart" uri="{C3380CC4-5D6E-409C-BE32-E72D297353CC}">
              <c16:uniqueId val="{00000002-49CA-4EFC-939D-034915F22A5B}"/>
            </c:ext>
          </c:extLst>
        </c:ser>
        <c:dLbls>
          <c:dLblPos val="outEnd"/>
          <c:showLegendKey val="0"/>
          <c:showVal val="1"/>
          <c:showCatName val="0"/>
          <c:showSerName val="0"/>
          <c:showPercent val="0"/>
          <c:showBubbleSize val="0"/>
        </c:dLbls>
        <c:gapWidth val="199"/>
        <c:axId val="696007504"/>
        <c:axId val="696015048"/>
      </c:barChart>
      <c:catAx>
        <c:axId val="69600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cap="none" spc="0" normalizeH="0" baseline="0">
                <a:solidFill>
                  <a:sysClr val="windowText" lastClr="000000"/>
                </a:solidFill>
                <a:latin typeface="+mn-lt"/>
                <a:ea typeface="+mn-ea"/>
                <a:cs typeface="+mn-cs"/>
              </a:defRPr>
            </a:pPr>
            <a:endParaRPr lang="es-CO"/>
          </a:p>
        </c:txPr>
        <c:crossAx val="696015048"/>
        <c:crosses val="autoZero"/>
        <c:auto val="1"/>
        <c:lblAlgn val="ctr"/>
        <c:lblOffset val="100"/>
        <c:noMultiLvlLbl val="0"/>
      </c:catAx>
      <c:valAx>
        <c:axId val="696015048"/>
        <c:scaling>
          <c:orientation val="minMax"/>
          <c:max val="6"/>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696007504"/>
        <c:crosses val="autoZero"/>
        <c:crossBetween val="between"/>
        <c:majorUnit val="2"/>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'!$A$237:$A$248</c:f>
              <c:strCache>
                <c:ptCount val="12"/>
                <c:pt idx="0">
                  <c:v>Falla o falta de adecuación, consistencia, confiabilidad, confidencialidad y disponibilidad de la información que se genera o se custodia (física o electrónica).</c:v>
                </c:pt>
                <c:pt idx="1">
                  <c:v>Fallas o indisponibilidad de la infraestructura física relacionada con problemas estructurales o técnicos.</c:v>
                </c:pt>
                <c:pt idx="2">
                  <c:v>Actos mal intencionados de terceros (AMIT).</c:v>
                </c:pt>
                <c:pt idx="3">
                  <c:v>Incumplimiento por parte de la comunidad universitaria, contratistas y visitantes de las políticas, reglamentos y directrices institucionales.</c:v>
                </c:pt>
                <c:pt idx="4">
                  <c:v>Pérdida de la continuidad del negocio.</c:v>
                </c:pt>
                <c:pt idx="5">
                  <c:v>Dificultades en la alineación organizacional para el logro de los objetivos.</c:v>
                </c:pt>
                <c:pt idx="6">
                  <c:v>Falta de idoneidad del personal del equipo.</c:v>
                </c:pt>
                <c:pt idx="7">
                  <c:v>Intoxicación, lesión, enfermedad o accidente que afecte la integridad o salud de las personas en la Universidad.</c:v>
                </c:pt>
                <c:pt idx="8">
                  <c:v>Prácticas fraudulentas - corrupción en los procesos internos.</c:v>
                </c:pt>
                <c:pt idx="9">
                  <c:v>Conflicto, desconocimiento o incumplimientos normativos, legales, regulatorios o contractuales.</c:v>
                </c:pt>
                <c:pt idx="10">
                  <c:v>Fallas en la gestión, planeación o ejecución de proyecto.</c:v>
                </c:pt>
                <c:pt idx="11">
                  <c:v>Falta de innovación o rezago en los diferentes procesos o estructuras que dificultan el crecimiento y/o cumplimiento de los objetivos de la Universidad</c:v>
                </c:pt>
              </c:strCache>
            </c:strRef>
          </c:cat>
          <c:val>
            <c:numRef>
              <c:f>'Graficos '!$B$237:$B$248</c:f>
              <c:numCache>
                <c:formatCode>General</c:formatCode>
                <c:ptCount val="12"/>
                <c:pt idx="0">
                  <c:v>11</c:v>
                </c:pt>
                <c:pt idx="1">
                  <c:v>8</c:v>
                </c:pt>
                <c:pt idx="2">
                  <c:v>4</c:v>
                </c:pt>
                <c:pt idx="3">
                  <c:v>4</c:v>
                </c:pt>
                <c:pt idx="4">
                  <c:v>3</c:v>
                </c:pt>
                <c:pt idx="5">
                  <c:v>2</c:v>
                </c:pt>
                <c:pt idx="6">
                  <c:v>2</c:v>
                </c:pt>
                <c:pt idx="7">
                  <c:v>2</c:v>
                </c:pt>
                <c:pt idx="8">
                  <c:v>2</c:v>
                </c:pt>
                <c:pt idx="9">
                  <c:v>1</c:v>
                </c:pt>
                <c:pt idx="10">
                  <c:v>1</c:v>
                </c:pt>
                <c:pt idx="11">
                  <c:v>1</c:v>
                </c:pt>
              </c:numCache>
            </c:numRef>
          </c:val>
          <c:extLst>
            <c:ext xmlns:c16="http://schemas.microsoft.com/office/drawing/2014/chart" uri="{C3380CC4-5D6E-409C-BE32-E72D297353CC}">
              <c16:uniqueId val="{00000000-5BB3-4335-876E-CE8810852DCE}"/>
            </c:ext>
          </c:extLst>
        </c:ser>
        <c:dLbls>
          <c:dLblPos val="outEnd"/>
          <c:showLegendKey val="0"/>
          <c:showVal val="1"/>
          <c:showCatName val="0"/>
          <c:showSerName val="0"/>
          <c:showPercent val="0"/>
          <c:showBubbleSize val="0"/>
        </c:dLbls>
        <c:gapWidth val="182"/>
        <c:axId val="536545528"/>
        <c:axId val="536552088"/>
      </c:barChart>
      <c:catAx>
        <c:axId val="5365455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536552088"/>
        <c:crosses val="autoZero"/>
        <c:auto val="1"/>
        <c:lblAlgn val="ctr"/>
        <c:lblOffset val="100"/>
        <c:noMultiLvlLbl val="0"/>
      </c:catAx>
      <c:valAx>
        <c:axId val="5365520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536545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'!$A$264:$A$271</c:f>
              <c:strCache>
                <c:ptCount val="8"/>
                <c:pt idx="0">
                  <c:v>Incumplimiento por parte de la comunidad universitaria, contratistas y visitantes de las políticas, reglamentos y directrices institucionales.</c:v>
                </c:pt>
                <c:pt idx="1">
                  <c:v>Dificultades en la alineación organizacional para el logro de los objetivos.</c:v>
                </c:pt>
                <c:pt idx="2">
                  <c:v>Conflicto, desconocimiento o incumplimientos normativos, legales, regulatorios o contractuales.</c:v>
                </c:pt>
                <c:pt idx="3">
                  <c:v>Falla o falta de adecuación, consistencia, confiabilidad, confidencialidad y disponibilidad de la información que se genera o se custodia (física o electrónica).</c:v>
                </c:pt>
                <c:pt idx="4">
                  <c:v>Fallas o indisponibilidad de la infraestructura física relacionada con problemas estructurales o técnicos.</c:v>
                </c:pt>
                <c:pt idx="5">
                  <c:v>Falta de idoneidad del personal del equipo.</c:v>
                </c:pt>
                <c:pt idx="6">
                  <c:v>Fallas en la gestión, planeación o ejecución de proyecto.</c:v>
                </c:pt>
                <c:pt idx="7">
                  <c:v>Prácticas fraudulentas - corrupción en los procesos internos.</c:v>
                </c:pt>
              </c:strCache>
            </c:strRef>
          </c:cat>
          <c:val>
            <c:numRef>
              <c:f>'Graficos '!$B$264:$B$271</c:f>
              <c:numCache>
                <c:formatCode>General</c:formatCode>
                <c:ptCount val="8"/>
                <c:pt idx="0">
                  <c:v>4</c:v>
                </c:pt>
                <c:pt idx="1">
                  <c:v>3</c:v>
                </c:pt>
                <c:pt idx="2">
                  <c:v>2</c:v>
                </c:pt>
                <c:pt idx="3">
                  <c:v>2</c:v>
                </c:pt>
                <c:pt idx="4">
                  <c:v>2</c:v>
                </c:pt>
                <c:pt idx="5">
                  <c:v>2</c:v>
                </c:pt>
                <c:pt idx="6">
                  <c:v>1</c:v>
                </c:pt>
                <c:pt idx="7">
                  <c:v>1</c:v>
                </c:pt>
              </c:numCache>
            </c:numRef>
          </c:val>
          <c:extLst>
            <c:ext xmlns:c16="http://schemas.microsoft.com/office/drawing/2014/chart" uri="{C3380CC4-5D6E-409C-BE32-E72D297353CC}">
              <c16:uniqueId val="{00000000-BABA-4E55-BD6E-AAF3A530B0A9}"/>
            </c:ext>
          </c:extLst>
        </c:ser>
        <c:dLbls>
          <c:dLblPos val="outEnd"/>
          <c:showLegendKey val="0"/>
          <c:showVal val="1"/>
          <c:showCatName val="0"/>
          <c:showSerName val="0"/>
          <c:showPercent val="0"/>
          <c:showBubbleSize val="0"/>
        </c:dLbls>
        <c:gapWidth val="182"/>
        <c:axId val="460767704"/>
        <c:axId val="460760160"/>
      </c:barChart>
      <c:catAx>
        <c:axId val="460767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460760160"/>
        <c:crosses val="autoZero"/>
        <c:auto val="1"/>
        <c:lblAlgn val="ctr"/>
        <c:lblOffset val="100"/>
        <c:noMultiLvlLbl val="0"/>
      </c:catAx>
      <c:valAx>
        <c:axId val="460760160"/>
        <c:scaling>
          <c:orientation val="minMax"/>
          <c:max val="4"/>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460767704"/>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'!$A$309:$A$320</c:f>
              <c:strCache>
                <c:ptCount val="12"/>
                <c:pt idx="0">
                  <c:v>Conflicto, desconocimiento o incumplimientos normativos, legales, regulatorios o contractuales.</c:v>
                </c:pt>
                <c:pt idx="1">
                  <c:v>Fallas en la gestión de los recursos financieros</c:v>
                </c:pt>
                <c:pt idx="2">
                  <c:v>Incumplimiento por parte de la comunidad universitaria, contratistas y visitantes de las políticas, reglamentos y directrices institucionales.</c:v>
                </c:pt>
                <c:pt idx="3">
                  <c:v>Intoxicación, lesión, enfermedad o accidente que afecte la integridad o salud de las personas en la Universidad.</c:v>
                </c:pt>
                <c:pt idx="4">
                  <c:v>Dificultades en la alineación organizacional para el logro de los objetivos.</c:v>
                </c:pt>
                <c:pt idx="5">
                  <c:v>Falta de idoneidad del personal del equipo.</c:v>
                </c:pt>
                <c:pt idx="6">
                  <c:v>Falla o falta de adecuación, consistencia, confiabilidad, confidencialidad y disponibilidad de la información que se genera o se custodia (física o electrónica).</c:v>
                </c:pt>
                <c:pt idx="7">
                  <c:v>Fallas o indisponibilidad de la infraestructura física relacionada con problemas estructurales o técnicos.</c:v>
                </c:pt>
                <c:pt idx="8">
                  <c:v>Desastres naturales que puedan afectar las instalaciones o la operación de la Universidad.</c:v>
                </c:pt>
                <c:pt idx="9">
                  <c:v>Fallas en la gestión, planeación o ejecución de proyecto.</c:v>
                </c:pt>
                <c:pt idx="10">
                  <c:v>Incumplimiento por parte de proveedores</c:v>
                </c:pt>
                <c:pt idx="11">
                  <c:v>Pérdida de la continuidad del negocio.</c:v>
                </c:pt>
              </c:strCache>
            </c:strRef>
          </c:cat>
          <c:val>
            <c:numRef>
              <c:f>'Graficos '!$B$309:$B$320</c:f>
              <c:numCache>
                <c:formatCode>General</c:formatCode>
                <c:ptCount val="12"/>
                <c:pt idx="0">
                  <c:v>8</c:v>
                </c:pt>
                <c:pt idx="1">
                  <c:v>5</c:v>
                </c:pt>
                <c:pt idx="2">
                  <c:v>4</c:v>
                </c:pt>
                <c:pt idx="3">
                  <c:v>4</c:v>
                </c:pt>
                <c:pt idx="4">
                  <c:v>3</c:v>
                </c:pt>
                <c:pt idx="5">
                  <c:v>3</c:v>
                </c:pt>
                <c:pt idx="6">
                  <c:v>2</c:v>
                </c:pt>
                <c:pt idx="7">
                  <c:v>2</c:v>
                </c:pt>
                <c:pt idx="8">
                  <c:v>1</c:v>
                </c:pt>
                <c:pt idx="9">
                  <c:v>1</c:v>
                </c:pt>
                <c:pt idx="10">
                  <c:v>1</c:v>
                </c:pt>
                <c:pt idx="11">
                  <c:v>1</c:v>
                </c:pt>
              </c:numCache>
            </c:numRef>
          </c:val>
          <c:extLst>
            <c:ext xmlns:c16="http://schemas.microsoft.com/office/drawing/2014/chart" uri="{C3380CC4-5D6E-409C-BE32-E72D297353CC}">
              <c16:uniqueId val="{00000000-71D0-4C95-8017-A9BA3B3C0F8E}"/>
            </c:ext>
          </c:extLst>
        </c:ser>
        <c:dLbls>
          <c:dLblPos val="outEnd"/>
          <c:showLegendKey val="0"/>
          <c:showVal val="1"/>
          <c:showCatName val="0"/>
          <c:showSerName val="0"/>
          <c:showPercent val="0"/>
          <c:showBubbleSize val="0"/>
        </c:dLbls>
        <c:gapWidth val="182"/>
        <c:axId val="529707840"/>
        <c:axId val="529706528"/>
      </c:barChart>
      <c:catAx>
        <c:axId val="5297078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529706528"/>
        <c:crosses val="autoZero"/>
        <c:auto val="1"/>
        <c:lblAlgn val="ctr"/>
        <c:lblOffset val="100"/>
        <c:noMultiLvlLbl val="0"/>
      </c:catAx>
      <c:valAx>
        <c:axId val="529706528"/>
        <c:scaling>
          <c:orientation val="minMax"/>
          <c:max val="8"/>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529707840"/>
        <c:crosses val="autoZero"/>
        <c:crossBetween val="between"/>
        <c:majorUnit val="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7.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9.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3.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4" Type="http://schemas.openxmlformats.org/officeDocument/2006/relationships/chart" Target="../charts/chart5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6" Type="http://schemas.openxmlformats.org/officeDocument/2006/relationships/chart" Target="../charts/chart65.xml"/><Relationship Id="rId5" Type="http://schemas.openxmlformats.org/officeDocument/2006/relationships/chart" Target="../charts/chart64.xml"/><Relationship Id="rId4" Type="http://schemas.openxmlformats.org/officeDocument/2006/relationships/chart" Target="../charts/chart63.xml"/></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image" Target="../media/image2.png"/><Relationship Id="rId21" Type="http://schemas.openxmlformats.org/officeDocument/2006/relationships/chart" Target="../charts/chart20.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10" Type="http://schemas.openxmlformats.org/officeDocument/2006/relationships/chart" Target="../charts/chart33.xml"/><Relationship Id="rId4" Type="http://schemas.openxmlformats.org/officeDocument/2006/relationships/chart" Target="../charts/chart27.xml"/><Relationship Id="rId9" Type="http://schemas.openxmlformats.org/officeDocument/2006/relationships/chart" Target="../charts/chart3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chart" Target="../charts/chart3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chart" Target="../charts/chart4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4" Type="http://schemas.openxmlformats.org/officeDocument/2006/relationships/chart" Target="../charts/chart4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chart" Target="../charts/chart49.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38100</xdr:colOff>
      <xdr:row>40</xdr:row>
      <xdr:rowOff>64762</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9944100" cy="76847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504031</xdr:colOff>
      <xdr:row>3</xdr:row>
      <xdr:rowOff>188119</xdr:rowOff>
    </xdr:from>
    <xdr:to>
      <xdr:col>16</xdr:col>
      <xdr:colOff>571500</xdr:colOff>
      <xdr:row>10</xdr:row>
      <xdr:rowOff>428625</xdr:rowOff>
    </xdr:to>
    <xdr:graphicFrame macro="">
      <xdr:nvGraphicFramePr>
        <xdr:cNvPr id="2" name="Gráfico 1">
          <a:extLst>
            <a:ext uri="{FF2B5EF4-FFF2-40B4-BE49-F238E27FC236}">
              <a16:creationId xmlns:a16="http://schemas.microsoft.com/office/drawing/2014/main" id="{BA2B813F-92AD-4FD5-8E1E-433594E95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501651</xdr:colOff>
      <xdr:row>23</xdr:row>
      <xdr:rowOff>254000</xdr:rowOff>
    </xdr:from>
    <xdr:to>
      <xdr:col>16</xdr:col>
      <xdr:colOff>841376</xdr:colOff>
      <xdr:row>40</xdr:row>
      <xdr:rowOff>79374</xdr:rowOff>
    </xdr:to>
    <xdr:graphicFrame macro="">
      <xdr:nvGraphicFramePr>
        <xdr:cNvPr id="3" name="Gráfico 2">
          <a:extLst>
            <a:ext uri="{FF2B5EF4-FFF2-40B4-BE49-F238E27FC236}">
              <a16:creationId xmlns:a16="http://schemas.microsoft.com/office/drawing/2014/main" id="{C623329C-3228-4993-B577-556693A87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456408</xdr:colOff>
      <xdr:row>10</xdr:row>
      <xdr:rowOff>846935</xdr:rowOff>
    </xdr:from>
    <xdr:to>
      <xdr:col>16</xdr:col>
      <xdr:colOff>476250</xdr:colOff>
      <xdr:row>21</xdr:row>
      <xdr:rowOff>15876</xdr:rowOff>
    </xdr:to>
    <xdr:graphicFrame macro="">
      <xdr:nvGraphicFramePr>
        <xdr:cNvPr id="4" name="Gráfico 3">
          <a:extLst>
            <a:ext uri="{FF2B5EF4-FFF2-40B4-BE49-F238E27FC236}">
              <a16:creationId xmlns:a16="http://schemas.microsoft.com/office/drawing/2014/main" id="{3A935185-397B-4CA2-82D9-88B94B4C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547687</xdr:colOff>
      <xdr:row>43</xdr:row>
      <xdr:rowOff>174625</xdr:rowOff>
    </xdr:from>
    <xdr:to>
      <xdr:col>16</xdr:col>
      <xdr:colOff>730250</xdr:colOff>
      <xdr:row>61</xdr:row>
      <xdr:rowOff>85725</xdr:rowOff>
    </xdr:to>
    <xdr:graphicFrame macro="">
      <xdr:nvGraphicFramePr>
        <xdr:cNvPr id="5" name="Gráfico 4">
          <a:extLst>
            <a:ext uri="{FF2B5EF4-FFF2-40B4-BE49-F238E27FC236}">
              <a16:creationId xmlns:a16="http://schemas.microsoft.com/office/drawing/2014/main" id="{DD9FC465-11A5-7D50-919E-043CD96FA0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123825</xdr:colOff>
      <xdr:row>0</xdr:row>
      <xdr:rowOff>28575</xdr:rowOff>
    </xdr:from>
    <xdr:to>
      <xdr:col>13</xdr:col>
      <xdr:colOff>466725</xdr:colOff>
      <xdr:row>10</xdr:row>
      <xdr:rowOff>19050</xdr:rowOff>
    </xdr:to>
    <xdr:graphicFrame macro="">
      <xdr:nvGraphicFramePr>
        <xdr:cNvPr id="2" name="Gráfico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80962</xdr:colOff>
      <xdr:row>21</xdr:row>
      <xdr:rowOff>28575</xdr:rowOff>
    </xdr:from>
    <xdr:to>
      <xdr:col>6</xdr:col>
      <xdr:colOff>80962</xdr:colOff>
      <xdr:row>35</xdr:row>
      <xdr:rowOff>104775</xdr:rowOff>
    </xdr:to>
    <xdr:graphicFrame macro="">
      <xdr:nvGraphicFramePr>
        <xdr:cNvPr id="3" name="Gráfico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319087</xdr:colOff>
      <xdr:row>51</xdr:row>
      <xdr:rowOff>28575</xdr:rowOff>
    </xdr:from>
    <xdr:to>
      <xdr:col>7</xdr:col>
      <xdr:colOff>1081087</xdr:colOff>
      <xdr:row>65</xdr:row>
      <xdr:rowOff>104775</xdr:rowOff>
    </xdr:to>
    <xdr:graphicFrame macro="">
      <xdr:nvGraphicFramePr>
        <xdr:cNvPr id="4" name="Gráfico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176211</xdr:colOff>
      <xdr:row>20</xdr:row>
      <xdr:rowOff>152400</xdr:rowOff>
    </xdr:from>
    <xdr:to>
      <xdr:col>14</xdr:col>
      <xdr:colOff>428624</xdr:colOff>
      <xdr:row>34</xdr:row>
      <xdr:rowOff>152400</xdr:rowOff>
    </xdr:to>
    <xdr:graphicFrame macro="">
      <xdr:nvGraphicFramePr>
        <xdr:cNvPr id="5" name="Gráfico 4">
          <a:extLst>
            <a:ext uri="{FF2B5EF4-FFF2-40B4-BE49-F238E27FC236}">
              <a16:creationId xmlns:a16="http://schemas.microsoft.com/office/drawing/2014/main" id="{00000000-0008-0000-1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95250</xdr:colOff>
      <xdr:row>65</xdr:row>
      <xdr:rowOff>9525</xdr:rowOff>
    </xdr:from>
    <xdr:to>
      <xdr:col>21</xdr:col>
      <xdr:colOff>95250</xdr:colOff>
      <xdr:row>79</xdr:row>
      <xdr:rowOff>85725</xdr:rowOff>
    </xdr:to>
    <xdr:graphicFrame macro="">
      <xdr:nvGraphicFramePr>
        <xdr:cNvPr id="6" name="Gráfico 5">
          <a:extLst>
            <a:ext uri="{FF2B5EF4-FFF2-40B4-BE49-F238E27FC236}">
              <a16:creationId xmlns:a16="http://schemas.microsoft.com/office/drawing/2014/main" id="{00000000-0008-0000-1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419101</xdr:colOff>
      <xdr:row>78</xdr:row>
      <xdr:rowOff>38101</xdr:rowOff>
    </xdr:from>
    <xdr:to>
      <xdr:col>20</xdr:col>
      <xdr:colOff>66675</xdr:colOff>
      <xdr:row>95</xdr:row>
      <xdr:rowOff>47625</xdr:rowOff>
    </xdr:to>
    <xdr:graphicFrame macro="">
      <xdr:nvGraphicFramePr>
        <xdr:cNvPr id="7" name="Gráfico 6">
          <a:extLst>
            <a:ext uri="{FF2B5EF4-FFF2-40B4-BE49-F238E27FC236}">
              <a16:creationId xmlns:a16="http://schemas.microsoft.com/office/drawing/2014/main" id="{00000000-0008-0000-1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100013</xdr:colOff>
      <xdr:row>8</xdr:row>
      <xdr:rowOff>171451</xdr:rowOff>
    </xdr:from>
    <xdr:to>
      <xdr:col>8</xdr:col>
      <xdr:colOff>495301</xdr:colOff>
      <xdr:row>20</xdr:row>
      <xdr:rowOff>114301</xdr:rowOff>
    </xdr:to>
    <xdr:graphicFrame macro="">
      <xdr:nvGraphicFramePr>
        <xdr:cNvPr id="3" name="Gráfico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119063</xdr:colOff>
      <xdr:row>0</xdr:row>
      <xdr:rowOff>0</xdr:rowOff>
    </xdr:from>
    <xdr:to>
      <xdr:col>14</xdr:col>
      <xdr:colOff>133350</xdr:colOff>
      <xdr:row>11</xdr:row>
      <xdr:rowOff>9524</xdr:rowOff>
    </xdr:to>
    <xdr:graphicFrame macro="">
      <xdr:nvGraphicFramePr>
        <xdr:cNvPr id="4" name="Gráfico 3">
          <a:extLst>
            <a:ext uri="{FF2B5EF4-FFF2-40B4-BE49-F238E27FC236}">
              <a16:creationId xmlns:a16="http://schemas.microsoft.com/office/drawing/2014/main" id="{00000000-0008-0000-1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100011</xdr:colOff>
      <xdr:row>22</xdr:row>
      <xdr:rowOff>57151</xdr:rowOff>
    </xdr:from>
    <xdr:to>
      <xdr:col>9</xdr:col>
      <xdr:colOff>609600</xdr:colOff>
      <xdr:row>28</xdr:row>
      <xdr:rowOff>247651</xdr:rowOff>
    </xdr:to>
    <xdr:graphicFrame macro="">
      <xdr:nvGraphicFramePr>
        <xdr:cNvPr id="5" name="Gráfico 4">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247650</xdr:colOff>
      <xdr:row>0</xdr:row>
      <xdr:rowOff>9526</xdr:rowOff>
    </xdr:from>
    <xdr:to>
      <xdr:col>19</xdr:col>
      <xdr:colOff>471486</xdr:colOff>
      <xdr:row>10</xdr:row>
      <xdr:rowOff>180975</xdr:rowOff>
    </xdr:to>
    <xdr:graphicFrame macro="">
      <xdr:nvGraphicFramePr>
        <xdr:cNvPr id="6" name="Gráfico 5">
          <a:extLst>
            <a:ext uri="{FF2B5EF4-FFF2-40B4-BE49-F238E27FC236}">
              <a16:creationId xmlns:a16="http://schemas.microsoft.com/office/drawing/2014/main" id="{00000000-0008-0000-1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219075</xdr:colOff>
      <xdr:row>29</xdr:row>
      <xdr:rowOff>0</xdr:rowOff>
    </xdr:from>
    <xdr:to>
      <xdr:col>15</xdr:col>
      <xdr:colOff>352425</xdr:colOff>
      <xdr:row>40</xdr:row>
      <xdr:rowOff>28575</xdr:rowOff>
    </xdr:to>
    <xdr:graphicFrame macro="">
      <xdr:nvGraphicFramePr>
        <xdr:cNvPr id="7" name="Gráfico 6">
          <a:extLst>
            <a:ext uri="{FF2B5EF4-FFF2-40B4-BE49-F238E27FC236}">
              <a16:creationId xmlns:a16="http://schemas.microsoft.com/office/drawing/2014/main" id="{00000000-0008-0000-1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85725</xdr:colOff>
      <xdr:row>37</xdr:row>
      <xdr:rowOff>76200</xdr:rowOff>
    </xdr:from>
    <xdr:to>
      <xdr:col>5</xdr:col>
      <xdr:colOff>600075</xdr:colOff>
      <xdr:row>51</xdr:row>
      <xdr:rowOff>19050</xdr:rowOff>
    </xdr:to>
    <xdr:graphicFrame macro="">
      <xdr:nvGraphicFramePr>
        <xdr:cNvPr id="8" name="Gráfico 7">
          <a:extLst>
            <a:ext uri="{FF2B5EF4-FFF2-40B4-BE49-F238E27FC236}">
              <a16:creationId xmlns:a16="http://schemas.microsoft.com/office/drawing/2014/main" id="{00000000-0008-0000-1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85725</xdr:colOff>
      <xdr:row>0</xdr:row>
      <xdr:rowOff>0</xdr:rowOff>
    </xdr:from>
    <xdr:to>
      <xdr:col>5</xdr:col>
      <xdr:colOff>971550</xdr:colOff>
      <xdr:row>12</xdr:row>
      <xdr:rowOff>57150</xdr:rowOff>
    </xdr:to>
    <xdr:graphicFrame macro="">
      <xdr:nvGraphicFramePr>
        <xdr:cNvPr id="6" name="Gráfico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595653</xdr:colOff>
      <xdr:row>12</xdr:row>
      <xdr:rowOff>146276</xdr:rowOff>
    </xdr:from>
    <xdr:to>
      <xdr:col>12</xdr:col>
      <xdr:colOff>1066800</xdr:colOff>
      <xdr:row>27</xdr:row>
      <xdr:rowOff>57150</xdr:rowOff>
    </xdr:to>
    <xdr:graphicFrame macro="">
      <xdr:nvGraphicFramePr>
        <xdr:cNvPr id="8" name="Gráfico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275545</xdr:colOff>
      <xdr:row>65</xdr:row>
      <xdr:rowOff>149679</xdr:rowOff>
    </xdr:from>
    <xdr:to>
      <xdr:col>4</xdr:col>
      <xdr:colOff>1245499</xdr:colOff>
      <xdr:row>84</xdr:row>
      <xdr:rowOff>133227</xdr:rowOff>
    </xdr:to>
    <xdr:pic>
      <xdr:nvPicPr>
        <xdr:cNvPr id="11" name="Imagen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3"/>
        <a:stretch>
          <a:fillRect/>
        </a:stretch>
      </xdr:blipFill>
      <xdr:spPr>
        <a:xfrm>
          <a:off x="275545" y="12532179"/>
          <a:ext cx="10048186" cy="3603048"/>
        </a:xfrm>
        <a:prstGeom prst="rect">
          <a:avLst/>
        </a:prstGeom>
      </xdr:spPr>
    </xdr:pic>
    <xdr:clientData/>
  </xdr:twoCellAnchor>
  <xdr:twoCellAnchor>
    <xdr:from>
      <xdr:col>2</xdr:col>
      <xdr:colOff>345282</xdr:colOff>
      <xdr:row>148</xdr:row>
      <xdr:rowOff>111126</xdr:rowOff>
    </xdr:from>
    <xdr:to>
      <xdr:col>6</xdr:col>
      <xdr:colOff>682625</xdr:colOff>
      <xdr:row>166</xdr:row>
      <xdr:rowOff>15876</xdr:rowOff>
    </xdr:to>
    <xdr:graphicFrame macro="">
      <xdr:nvGraphicFramePr>
        <xdr:cNvPr id="14" name="Gráfico 13">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333376</xdr:colOff>
      <xdr:row>166</xdr:row>
      <xdr:rowOff>140494</xdr:rowOff>
    </xdr:from>
    <xdr:to>
      <xdr:col>4</xdr:col>
      <xdr:colOff>666750</xdr:colOff>
      <xdr:row>177</xdr:row>
      <xdr:rowOff>111125</xdr:rowOff>
    </xdr:to>
    <xdr:graphicFrame macro="">
      <xdr:nvGraphicFramePr>
        <xdr:cNvPr id="15" name="Gráfico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369094</xdr:colOff>
      <xdr:row>195</xdr:row>
      <xdr:rowOff>80962</xdr:rowOff>
    </xdr:from>
    <xdr:to>
      <xdr:col>7</xdr:col>
      <xdr:colOff>79375</xdr:colOff>
      <xdr:row>216</xdr:row>
      <xdr:rowOff>174626</xdr:rowOff>
    </xdr:to>
    <xdr:graphicFrame macro="">
      <xdr:nvGraphicFramePr>
        <xdr:cNvPr id="16" name="Gráfico 15">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333376</xdr:colOff>
      <xdr:row>218</xdr:row>
      <xdr:rowOff>33336</xdr:rowOff>
    </xdr:from>
    <xdr:to>
      <xdr:col>4</xdr:col>
      <xdr:colOff>857251</xdr:colOff>
      <xdr:row>231</xdr:row>
      <xdr:rowOff>111124</xdr:rowOff>
    </xdr:to>
    <xdr:graphicFrame macro="">
      <xdr:nvGraphicFramePr>
        <xdr:cNvPr id="17" name="Gráfico 16">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1333501</xdr:colOff>
      <xdr:row>235</xdr:row>
      <xdr:rowOff>0</xdr:rowOff>
    </xdr:from>
    <xdr:to>
      <xdr:col>6</xdr:col>
      <xdr:colOff>174625</xdr:colOff>
      <xdr:row>251</xdr:row>
      <xdr:rowOff>0</xdr:rowOff>
    </xdr:to>
    <xdr:graphicFrame macro="">
      <xdr:nvGraphicFramePr>
        <xdr:cNvPr id="18" name="Gráfico 17">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1293811</xdr:colOff>
      <xdr:row>259</xdr:row>
      <xdr:rowOff>31751</xdr:rowOff>
    </xdr:from>
    <xdr:to>
      <xdr:col>6</xdr:col>
      <xdr:colOff>365125</xdr:colOff>
      <xdr:row>274</xdr:row>
      <xdr:rowOff>63501</xdr:rowOff>
    </xdr:to>
    <xdr:graphicFrame macro="">
      <xdr:nvGraphicFramePr>
        <xdr:cNvPr id="19" name="Gráfico 18">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285749</xdr:colOff>
      <xdr:row>307</xdr:row>
      <xdr:rowOff>80962</xdr:rowOff>
    </xdr:from>
    <xdr:to>
      <xdr:col>6</xdr:col>
      <xdr:colOff>650875</xdr:colOff>
      <xdr:row>322</xdr:row>
      <xdr:rowOff>0</xdr:rowOff>
    </xdr:to>
    <xdr:graphicFrame macro="">
      <xdr:nvGraphicFramePr>
        <xdr:cNvPr id="22" name="Gráfico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511968</xdr:colOff>
      <xdr:row>323</xdr:row>
      <xdr:rowOff>31751</xdr:rowOff>
    </xdr:from>
    <xdr:to>
      <xdr:col>6</xdr:col>
      <xdr:colOff>15875</xdr:colOff>
      <xdr:row>335</xdr:row>
      <xdr:rowOff>95250</xdr:rowOff>
    </xdr:to>
    <xdr:graphicFrame macro="">
      <xdr:nvGraphicFramePr>
        <xdr:cNvPr id="23" name="Gráfico 22">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312965</xdr:colOff>
      <xdr:row>1</xdr:row>
      <xdr:rowOff>15875</xdr:rowOff>
    </xdr:from>
    <xdr:to>
      <xdr:col>26</xdr:col>
      <xdr:colOff>15875</xdr:colOff>
      <xdr:row>16</xdr:row>
      <xdr:rowOff>158749</xdr:rowOff>
    </xdr:to>
    <xdr:graphicFrame macro="">
      <xdr:nvGraphicFramePr>
        <xdr:cNvPr id="4" name="Gráfico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597695</xdr:colOff>
      <xdr:row>0</xdr:row>
      <xdr:rowOff>0</xdr:rowOff>
    </xdr:from>
    <xdr:to>
      <xdr:col>10</xdr:col>
      <xdr:colOff>152400</xdr:colOff>
      <xdr:row>12</xdr:row>
      <xdr:rowOff>57150</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1145379</xdr:colOff>
      <xdr:row>12</xdr:row>
      <xdr:rowOff>138112</xdr:rowOff>
    </xdr:from>
    <xdr:to>
      <xdr:col>15</xdr:col>
      <xdr:colOff>2514600</xdr:colOff>
      <xdr:row>27</xdr:row>
      <xdr:rowOff>76200</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500063</xdr:colOff>
      <xdr:row>21</xdr:row>
      <xdr:rowOff>14287</xdr:rowOff>
    </xdr:from>
    <xdr:to>
      <xdr:col>8</xdr:col>
      <xdr:colOff>381000</xdr:colOff>
      <xdr:row>33</xdr:row>
      <xdr:rowOff>95250</xdr:rowOff>
    </xdr:to>
    <xdr:graphicFrame macro="">
      <xdr:nvGraphicFramePr>
        <xdr:cNvPr id="5" name="Gráfico 4">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35718</xdr:colOff>
      <xdr:row>36</xdr:row>
      <xdr:rowOff>140492</xdr:rowOff>
    </xdr:from>
    <xdr:to>
      <xdr:col>4</xdr:col>
      <xdr:colOff>1285874</xdr:colOff>
      <xdr:row>51</xdr:row>
      <xdr:rowOff>190499</xdr:rowOff>
    </xdr:to>
    <xdr:graphicFrame macro="">
      <xdr:nvGraphicFramePr>
        <xdr:cNvPr id="27" name="Gráfico 26">
          <a:extLst>
            <a:ext uri="{FF2B5EF4-FFF2-40B4-BE49-F238E27FC236}">
              <a16:creationId xmlns:a16="http://schemas.microsoft.com/office/drawing/2014/main" id="{00000000-0008-0000-08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1532731</xdr:colOff>
      <xdr:row>32</xdr:row>
      <xdr:rowOff>79377</xdr:rowOff>
    </xdr:from>
    <xdr:to>
      <xdr:col>12</xdr:col>
      <xdr:colOff>2966244</xdr:colOff>
      <xdr:row>49</xdr:row>
      <xdr:rowOff>148432</xdr:rowOff>
    </xdr:to>
    <xdr:graphicFrame macro="">
      <xdr:nvGraphicFramePr>
        <xdr:cNvPr id="28" name="Gráfico 27">
          <a:extLst>
            <a:ext uri="{FF2B5EF4-FFF2-40B4-BE49-F238E27FC236}">
              <a16:creationId xmlns:a16="http://schemas.microsoft.com/office/drawing/2014/main" id="{00000000-0008-0000-08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146844</xdr:colOff>
      <xdr:row>74</xdr:row>
      <xdr:rowOff>79376</xdr:rowOff>
    </xdr:from>
    <xdr:to>
      <xdr:col>15</xdr:col>
      <xdr:colOff>444500</xdr:colOff>
      <xdr:row>109</xdr:row>
      <xdr:rowOff>15875</xdr:rowOff>
    </xdr:to>
    <xdr:graphicFrame macro="">
      <xdr:nvGraphicFramePr>
        <xdr:cNvPr id="29" name="Gráfico 28">
          <a:extLst>
            <a:ext uri="{FF2B5EF4-FFF2-40B4-BE49-F238E27FC236}">
              <a16:creationId xmlns:a16="http://schemas.microsoft.com/office/drawing/2014/main" id="{00000000-0008-0000-08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250029</xdr:colOff>
      <xdr:row>109</xdr:row>
      <xdr:rowOff>95250</xdr:rowOff>
    </xdr:from>
    <xdr:to>
      <xdr:col>16</xdr:col>
      <xdr:colOff>47625</xdr:colOff>
      <xdr:row>135</xdr:row>
      <xdr:rowOff>174625</xdr:rowOff>
    </xdr:to>
    <xdr:graphicFrame macro="">
      <xdr:nvGraphicFramePr>
        <xdr:cNvPr id="30" name="Gráfico 29">
          <a:extLst>
            <a:ext uri="{FF2B5EF4-FFF2-40B4-BE49-F238E27FC236}">
              <a16:creationId xmlns:a16="http://schemas.microsoft.com/office/drawing/2014/main" id="{00000000-0008-0000-08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746126</xdr:colOff>
      <xdr:row>136</xdr:row>
      <xdr:rowOff>88900</xdr:rowOff>
    </xdr:from>
    <xdr:to>
      <xdr:col>9</xdr:col>
      <xdr:colOff>968375</xdr:colOff>
      <xdr:row>149</xdr:row>
      <xdr:rowOff>63500</xdr:rowOff>
    </xdr:to>
    <xdr:graphicFrame macro="">
      <xdr:nvGraphicFramePr>
        <xdr:cNvPr id="31" name="Gráfico 30">
          <a:extLst>
            <a:ext uri="{FF2B5EF4-FFF2-40B4-BE49-F238E27FC236}">
              <a16:creationId xmlns:a16="http://schemas.microsoft.com/office/drawing/2014/main" id="{00000000-0008-0000-08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xdr:col>
      <xdr:colOff>381000</xdr:colOff>
      <xdr:row>275</xdr:row>
      <xdr:rowOff>73025</xdr:rowOff>
    </xdr:from>
    <xdr:to>
      <xdr:col>8</xdr:col>
      <xdr:colOff>285750</xdr:colOff>
      <xdr:row>288</xdr:row>
      <xdr:rowOff>15875</xdr:rowOff>
    </xdr:to>
    <xdr:graphicFrame macro="">
      <xdr:nvGraphicFramePr>
        <xdr:cNvPr id="32" name="Gráfico 31">
          <a:extLst>
            <a:ext uri="{FF2B5EF4-FFF2-40B4-BE49-F238E27FC236}">
              <a16:creationId xmlns:a16="http://schemas.microsoft.com/office/drawing/2014/main" id="{00000000-0008-0000-08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587376</xdr:colOff>
      <xdr:row>292</xdr:row>
      <xdr:rowOff>73025</xdr:rowOff>
    </xdr:from>
    <xdr:to>
      <xdr:col>8</xdr:col>
      <xdr:colOff>206376</xdr:colOff>
      <xdr:row>304</xdr:row>
      <xdr:rowOff>127000</xdr:rowOff>
    </xdr:to>
    <xdr:graphicFrame macro="">
      <xdr:nvGraphicFramePr>
        <xdr:cNvPr id="33" name="Gráfico 32">
          <a:extLst>
            <a:ext uri="{FF2B5EF4-FFF2-40B4-BE49-F238E27FC236}">
              <a16:creationId xmlns:a16="http://schemas.microsoft.com/office/drawing/2014/main" id="{00000000-0008-0000-08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xdr:col>
      <xdr:colOff>650877</xdr:colOff>
      <xdr:row>337</xdr:row>
      <xdr:rowOff>41276</xdr:rowOff>
    </xdr:from>
    <xdr:to>
      <xdr:col>8</xdr:col>
      <xdr:colOff>555626</xdr:colOff>
      <xdr:row>350</xdr:row>
      <xdr:rowOff>0</xdr:rowOff>
    </xdr:to>
    <xdr:graphicFrame macro="">
      <xdr:nvGraphicFramePr>
        <xdr:cNvPr id="34" name="Gráfico 33">
          <a:extLst>
            <a:ext uri="{FF2B5EF4-FFF2-40B4-BE49-F238E27FC236}">
              <a16:creationId xmlns:a16="http://schemas.microsoft.com/office/drawing/2014/main" id="{00000000-0008-0000-08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1724024</xdr:colOff>
      <xdr:row>10</xdr:row>
      <xdr:rowOff>114300</xdr:rowOff>
    </xdr:from>
    <xdr:to>
      <xdr:col>11</xdr:col>
      <xdr:colOff>285749</xdr:colOff>
      <xdr:row>33</xdr:row>
      <xdr:rowOff>95250</xdr:rowOff>
    </xdr:to>
    <xdr:grpSp>
      <xdr:nvGrpSpPr>
        <xdr:cNvPr id="10" name="Grupo 9">
          <a:extLst>
            <a:ext uri="{FF2B5EF4-FFF2-40B4-BE49-F238E27FC236}">
              <a16:creationId xmlns:a16="http://schemas.microsoft.com/office/drawing/2014/main" id="{00000000-0008-0000-0900-00000A000000}"/>
            </a:ext>
          </a:extLst>
        </xdr:cNvPr>
        <xdr:cNvGrpSpPr/>
      </xdr:nvGrpSpPr>
      <xdr:grpSpPr>
        <a:xfrm>
          <a:off x="1724024" y="2219325"/>
          <a:ext cx="8124825" cy="4362450"/>
          <a:chOff x="9744074" y="1924050"/>
          <a:chExt cx="8124825" cy="4362450"/>
        </a:xfrm>
      </xdr:grpSpPr>
      <xdr:graphicFrame macro="">
        <xdr:nvGraphicFramePr>
          <xdr:cNvPr id="2" name="Gráfico 1">
            <a:extLst>
              <a:ext uri="{FF2B5EF4-FFF2-40B4-BE49-F238E27FC236}">
                <a16:creationId xmlns:a16="http://schemas.microsoft.com/office/drawing/2014/main" id="{00000000-0008-0000-0900-000002000000}"/>
              </a:ext>
            </a:extLst>
          </xdr:cNvPr>
          <xdr:cNvGraphicFramePr/>
        </xdr:nvGraphicFramePr>
        <xdr:xfrm>
          <a:off x="9744074" y="1924050"/>
          <a:ext cx="8124825" cy="436245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11039475" y="2390775"/>
            <a:ext cx="3333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419" sz="1100" b="1"/>
              <a:t>65</a:t>
            </a:r>
          </a:p>
        </xdr:txBody>
      </xdr:sp>
    </xdr:grpSp>
    <xdr:clientData/>
  </xdr:twoCellAnchor>
</xdr:wsDr>
</file>

<file path=xl/drawings/drawing4.xml><?xml version="1.0" encoding="utf-8"?>
<c:userShapes xmlns:c="http://schemas.openxmlformats.org/drawingml/2006/chart">
  <cdr:relSizeAnchor xmlns:cdr="http://schemas.openxmlformats.org/drawingml/2006/chartDrawing">
    <cdr:from>
      <cdr:x>0.25127</cdr:x>
      <cdr:y>0.56187</cdr:y>
    </cdr:from>
    <cdr:to>
      <cdr:x>0.29816</cdr:x>
      <cdr:y>0.61863</cdr:y>
    </cdr:to>
    <cdr:sp macro="" textlink="">
      <cdr:nvSpPr>
        <cdr:cNvPr id="2" name="CuadroTexto 2"/>
        <cdr:cNvSpPr txBox="1"/>
      </cdr:nvSpPr>
      <cdr:spPr>
        <a:xfrm xmlns:a="http://schemas.openxmlformats.org/drawingml/2006/main">
          <a:off x="2041525" y="2451117"/>
          <a:ext cx="380973" cy="24761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419" sz="1050" b="1"/>
            <a:t>17</a:t>
          </a:r>
        </a:p>
      </cdr:txBody>
    </cdr:sp>
  </cdr:relSizeAnchor>
  <cdr:relSizeAnchor xmlns:cdr="http://schemas.openxmlformats.org/drawingml/2006/chartDrawing">
    <cdr:from>
      <cdr:x>0.34701</cdr:x>
      <cdr:y>0.55677</cdr:y>
    </cdr:from>
    <cdr:to>
      <cdr:x>0.39273</cdr:x>
      <cdr:y>0.60044</cdr:y>
    </cdr:to>
    <cdr:sp macro="" textlink="">
      <cdr:nvSpPr>
        <cdr:cNvPr id="3" name="CuadroTexto 2"/>
        <cdr:cNvSpPr txBox="1"/>
      </cdr:nvSpPr>
      <cdr:spPr>
        <a:xfrm xmlns:a="http://schemas.openxmlformats.org/drawingml/2006/main">
          <a:off x="2819400" y="2428875"/>
          <a:ext cx="3714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419" sz="1050" b="1"/>
            <a:t>17</a:t>
          </a:r>
        </a:p>
      </cdr:txBody>
    </cdr:sp>
  </cdr:relSizeAnchor>
  <cdr:relSizeAnchor xmlns:cdr="http://schemas.openxmlformats.org/drawingml/2006/chartDrawing">
    <cdr:from>
      <cdr:x>0.4408</cdr:x>
      <cdr:y>0.56769</cdr:y>
    </cdr:from>
    <cdr:to>
      <cdr:x>0.48183</cdr:x>
      <cdr:y>0.62009</cdr:y>
    </cdr:to>
    <cdr:sp macro="" textlink="">
      <cdr:nvSpPr>
        <cdr:cNvPr id="4" name="CuadroTexto 3"/>
        <cdr:cNvSpPr txBox="1"/>
      </cdr:nvSpPr>
      <cdr:spPr>
        <a:xfrm xmlns:a="http://schemas.openxmlformats.org/drawingml/2006/main">
          <a:off x="3581401" y="2476500"/>
          <a:ext cx="3333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419" sz="1100" b="1"/>
            <a:t>16</a:t>
          </a:r>
        </a:p>
      </cdr:txBody>
    </cdr:sp>
  </cdr:relSizeAnchor>
  <cdr:relSizeAnchor xmlns:cdr="http://schemas.openxmlformats.org/drawingml/2006/chartDrawing">
    <cdr:from>
      <cdr:x>0.53927</cdr:x>
      <cdr:y>0.5786</cdr:y>
    </cdr:from>
    <cdr:to>
      <cdr:x>0.58148</cdr:x>
      <cdr:y>0.62445</cdr:y>
    </cdr:to>
    <cdr:sp macro="" textlink="">
      <cdr:nvSpPr>
        <cdr:cNvPr id="5" name="CuadroTexto 4"/>
        <cdr:cNvSpPr txBox="1"/>
      </cdr:nvSpPr>
      <cdr:spPr>
        <a:xfrm xmlns:a="http://schemas.openxmlformats.org/drawingml/2006/main">
          <a:off x="4381501" y="2524125"/>
          <a:ext cx="3429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419" sz="1100" b="1"/>
            <a:t>15</a:t>
          </a:r>
        </a:p>
      </cdr:txBody>
    </cdr:sp>
  </cdr:relSizeAnchor>
  <cdr:relSizeAnchor xmlns:cdr="http://schemas.openxmlformats.org/drawingml/2006/chartDrawing">
    <cdr:from>
      <cdr:x>0.62954</cdr:x>
      <cdr:y>0.24891</cdr:y>
    </cdr:from>
    <cdr:to>
      <cdr:x>0.67878</cdr:x>
      <cdr:y>0.29694</cdr:y>
    </cdr:to>
    <cdr:sp macro="" textlink="">
      <cdr:nvSpPr>
        <cdr:cNvPr id="6" name="CuadroTexto 5"/>
        <cdr:cNvSpPr txBox="1"/>
      </cdr:nvSpPr>
      <cdr:spPr>
        <a:xfrm xmlns:a="http://schemas.openxmlformats.org/drawingml/2006/main">
          <a:off x="5114926" y="1085851"/>
          <a:ext cx="40005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419" sz="1100" b="1"/>
            <a:t>50</a:t>
          </a:r>
        </a:p>
      </cdr:txBody>
    </cdr:sp>
  </cdr:relSizeAnchor>
  <cdr:relSizeAnchor xmlns:cdr="http://schemas.openxmlformats.org/drawingml/2006/chartDrawing">
    <cdr:from>
      <cdr:x>0.72216</cdr:x>
      <cdr:y>0.17249</cdr:y>
    </cdr:from>
    <cdr:to>
      <cdr:x>0.76788</cdr:x>
      <cdr:y>0.22271</cdr:y>
    </cdr:to>
    <cdr:sp macro="" textlink="">
      <cdr:nvSpPr>
        <cdr:cNvPr id="7" name="CuadroTexto 6"/>
        <cdr:cNvSpPr txBox="1"/>
      </cdr:nvSpPr>
      <cdr:spPr>
        <a:xfrm xmlns:a="http://schemas.openxmlformats.org/drawingml/2006/main">
          <a:off x="5867401" y="752475"/>
          <a:ext cx="37147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419" sz="1100" b="1"/>
            <a:t>57</a:t>
          </a:r>
        </a:p>
      </cdr:txBody>
    </cdr:sp>
  </cdr:relSizeAnchor>
  <cdr:relSizeAnchor xmlns:cdr="http://schemas.openxmlformats.org/drawingml/2006/chartDrawing">
    <cdr:from>
      <cdr:x>0.81946</cdr:x>
      <cdr:y>0.32096</cdr:y>
    </cdr:from>
    <cdr:to>
      <cdr:x>0.86518</cdr:x>
      <cdr:y>0.37555</cdr:y>
    </cdr:to>
    <cdr:sp macro="" textlink="">
      <cdr:nvSpPr>
        <cdr:cNvPr id="8" name="CuadroTexto 7"/>
        <cdr:cNvSpPr txBox="1"/>
      </cdr:nvSpPr>
      <cdr:spPr>
        <a:xfrm xmlns:a="http://schemas.openxmlformats.org/drawingml/2006/main">
          <a:off x="6657976" y="1400175"/>
          <a:ext cx="3714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419" sz="1100"/>
        </a:p>
      </cdr:txBody>
    </cdr:sp>
  </cdr:relSizeAnchor>
  <cdr:relSizeAnchor xmlns:cdr="http://schemas.openxmlformats.org/drawingml/2006/chartDrawing">
    <cdr:from>
      <cdr:x>0.81829</cdr:x>
      <cdr:y>0.32096</cdr:y>
    </cdr:from>
    <cdr:to>
      <cdr:x>0.86401</cdr:x>
      <cdr:y>0.369</cdr:y>
    </cdr:to>
    <cdr:sp macro="" textlink="">
      <cdr:nvSpPr>
        <cdr:cNvPr id="9" name="CuadroTexto 8"/>
        <cdr:cNvSpPr txBox="1"/>
      </cdr:nvSpPr>
      <cdr:spPr>
        <a:xfrm xmlns:a="http://schemas.openxmlformats.org/drawingml/2006/main">
          <a:off x="6648451" y="1400175"/>
          <a:ext cx="37147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419" sz="1100" b="1"/>
            <a:t>41</a:t>
          </a:r>
        </a:p>
      </cdr:txBody>
    </cdr:sp>
  </cdr:relSizeAnchor>
  <cdr:relSizeAnchor xmlns:cdr="http://schemas.openxmlformats.org/drawingml/2006/chartDrawing">
    <cdr:from>
      <cdr:x>0.91325</cdr:x>
      <cdr:y>0.39083</cdr:y>
    </cdr:from>
    <cdr:to>
      <cdr:x>0.95897</cdr:x>
      <cdr:y>0.43668</cdr:y>
    </cdr:to>
    <cdr:sp macro="" textlink="">
      <cdr:nvSpPr>
        <cdr:cNvPr id="10" name="CuadroTexto 9"/>
        <cdr:cNvSpPr txBox="1"/>
      </cdr:nvSpPr>
      <cdr:spPr>
        <a:xfrm xmlns:a="http://schemas.openxmlformats.org/drawingml/2006/main">
          <a:off x="7419976" y="1704975"/>
          <a:ext cx="3714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419" sz="1100" b="1"/>
            <a:t>35</a:t>
          </a:r>
        </a:p>
      </cdr:txBody>
    </cdr:sp>
  </cdr:relSizeAnchor>
  <cdr:relSizeAnchor xmlns:cdr="http://schemas.openxmlformats.org/drawingml/2006/chartDrawing">
    <cdr:from>
      <cdr:x>0.06682</cdr:x>
      <cdr:y>0.14847</cdr:y>
    </cdr:from>
    <cdr:to>
      <cdr:x>0.11489</cdr:x>
      <cdr:y>0.20524</cdr:y>
    </cdr:to>
    <cdr:sp macro="" textlink="">
      <cdr:nvSpPr>
        <cdr:cNvPr id="11" name="CuadroTexto 10"/>
        <cdr:cNvSpPr txBox="1"/>
      </cdr:nvSpPr>
      <cdr:spPr>
        <a:xfrm xmlns:a="http://schemas.openxmlformats.org/drawingml/2006/main">
          <a:off x="542926" y="647700"/>
          <a:ext cx="3905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419" sz="1100" b="1"/>
            <a:t>60</a:t>
          </a:r>
        </a:p>
      </cdr:txBody>
    </cdr:sp>
  </cdr:relSizeAnchor>
</c:userShapes>
</file>

<file path=xl/drawings/drawing5.xml><?xml version="1.0" encoding="utf-8"?>
<xdr:wsDr xmlns:xdr="http://schemas.openxmlformats.org/drawingml/2006/spreadsheetDrawing" xmlns:a="http://schemas.openxmlformats.org/drawingml/2006/main">
  <xdr:twoCellAnchor>
    <xdr:from>
      <xdr:col>4</xdr:col>
      <xdr:colOff>134143</xdr:colOff>
      <xdr:row>25</xdr:row>
      <xdr:rowOff>169069</xdr:rowOff>
    </xdr:from>
    <xdr:to>
      <xdr:col>7</xdr:col>
      <xdr:colOff>1071562</xdr:colOff>
      <xdr:row>44</xdr:row>
      <xdr:rowOff>23812</xdr:rowOff>
    </xdr:to>
    <xdr:graphicFrame macro="">
      <xdr:nvGraphicFramePr>
        <xdr:cNvPr id="2" name="Gráfico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755650</xdr:colOff>
      <xdr:row>26</xdr:row>
      <xdr:rowOff>124618</xdr:rowOff>
    </xdr:from>
    <xdr:to>
      <xdr:col>13</xdr:col>
      <xdr:colOff>987425</xdr:colOff>
      <xdr:row>44</xdr:row>
      <xdr:rowOff>217486</xdr:rowOff>
    </xdr:to>
    <xdr:graphicFrame macro="">
      <xdr:nvGraphicFramePr>
        <xdr:cNvPr id="3" name="Gráfico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241591</xdr:colOff>
      <xdr:row>3</xdr:row>
      <xdr:rowOff>446597</xdr:rowOff>
    </xdr:from>
    <xdr:to>
      <xdr:col>13</xdr:col>
      <xdr:colOff>1869057</xdr:colOff>
      <xdr:row>18</xdr:row>
      <xdr:rowOff>197688</xdr:rowOff>
    </xdr:to>
    <xdr:graphicFrame macro="">
      <xdr:nvGraphicFramePr>
        <xdr:cNvPr id="7" name="Gráfico 6">
          <a:extLst>
            <a:ext uri="{FF2B5EF4-FFF2-40B4-BE49-F238E27FC236}">
              <a16:creationId xmlns:a16="http://schemas.microsoft.com/office/drawing/2014/main" id="{00000000-0008-0000-0E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711992</xdr:colOff>
      <xdr:row>122</xdr:row>
      <xdr:rowOff>305592</xdr:rowOff>
    </xdr:from>
    <xdr:to>
      <xdr:col>18</xdr:col>
      <xdr:colOff>838200</xdr:colOff>
      <xdr:row>137</xdr:row>
      <xdr:rowOff>142875</xdr:rowOff>
    </xdr:to>
    <xdr:graphicFrame macro="">
      <xdr:nvGraphicFramePr>
        <xdr:cNvPr id="10" name="Gráfico 9">
          <a:extLst>
            <a:ext uri="{FF2B5EF4-FFF2-40B4-BE49-F238E27FC236}">
              <a16:creationId xmlns:a16="http://schemas.microsoft.com/office/drawing/2014/main" id="{00000000-0008-0000-0E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3190874</xdr:colOff>
      <xdr:row>52</xdr:row>
      <xdr:rowOff>160337</xdr:rowOff>
    </xdr:from>
    <xdr:to>
      <xdr:col>8</xdr:col>
      <xdr:colOff>47625</xdr:colOff>
      <xdr:row>69</xdr:row>
      <xdr:rowOff>158750</xdr:rowOff>
    </xdr:to>
    <xdr:graphicFrame macro="">
      <xdr:nvGraphicFramePr>
        <xdr:cNvPr id="13" name="Gráfico 12">
          <a:extLst>
            <a:ext uri="{FF2B5EF4-FFF2-40B4-BE49-F238E27FC236}">
              <a16:creationId xmlns:a16="http://schemas.microsoft.com/office/drawing/2014/main" id="{73B57607-922E-2B49-41D6-D09BA11183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174625</xdr:colOff>
      <xdr:row>52</xdr:row>
      <xdr:rowOff>128586</xdr:rowOff>
    </xdr:from>
    <xdr:to>
      <xdr:col>15</xdr:col>
      <xdr:colOff>889000</xdr:colOff>
      <xdr:row>69</xdr:row>
      <xdr:rowOff>47624</xdr:rowOff>
    </xdr:to>
    <xdr:graphicFrame macro="">
      <xdr:nvGraphicFramePr>
        <xdr:cNvPr id="14" name="Gráfico 13">
          <a:extLst>
            <a:ext uri="{FF2B5EF4-FFF2-40B4-BE49-F238E27FC236}">
              <a16:creationId xmlns:a16="http://schemas.microsoft.com/office/drawing/2014/main" id="{66199277-B3D3-3881-FDC8-7E96680E21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3971744</xdr:colOff>
      <xdr:row>77</xdr:row>
      <xdr:rowOff>305518</xdr:rowOff>
    </xdr:from>
    <xdr:to>
      <xdr:col>9</xdr:col>
      <xdr:colOff>952500</xdr:colOff>
      <xdr:row>91</xdr:row>
      <xdr:rowOff>107830</xdr:rowOff>
    </xdr:to>
    <xdr:graphicFrame macro="">
      <xdr:nvGraphicFramePr>
        <xdr:cNvPr id="15" name="Gráfico 14">
          <a:extLst>
            <a:ext uri="{FF2B5EF4-FFF2-40B4-BE49-F238E27FC236}">
              <a16:creationId xmlns:a16="http://schemas.microsoft.com/office/drawing/2014/main" id="{5A10D0CB-3B49-3082-5C6F-29312A12DD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718867</xdr:colOff>
      <xdr:row>78</xdr:row>
      <xdr:rowOff>42919</xdr:rowOff>
    </xdr:from>
    <xdr:to>
      <xdr:col>16</xdr:col>
      <xdr:colOff>339664</xdr:colOff>
      <xdr:row>91</xdr:row>
      <xdr:rowOff>179716</xdr:rowOff>
    </xdr:to>
    <xdr:graphicFrame macro="">
      <xdr:nvGraphicFramePr>
        <xdr:cNvPr id="16" name="Gráfico 15">
          <a:extLst>
            <a:ext uri="{FF2B5EF4-FFF2-40B4-BE49-F238E27FC236}">
              <a16:creationId xmlns:a16="http://schemas.microsoft.com/office/drawing/2014/main" id="{4AD6E2B0-47AE-5E48-0D55-22286C71DA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748819</xdr:colOff>
      <xdr:row>141</xdr:row>
      <xdr:rowOff>89858</xdr:rowOff>
    </xdr:from>
    <xdr:to>
      <xdr:col>14</xdr:col>
      <xdr:colOff>664952</xdr:colOff>
      <xdr:row>162</xdr:row>
      <xdr:rowOff>233631</xdr:rowOff>
    </xdr:to>
    <xdr:graphicFrame macro="">
      <xdr:nvGraphicFramePr>
        <xdr:cNvPr id="17" name="Gráfico 16">
          <a:extLst>
            <a:ext uri="{FF2B5EF4-FFF2-40B4-BE49-F238E27FC236}">
              <a16:creationId xmlns:a16="http://schemas.microsoft.com/office/drawing/2014/main" id="{A535401B-4841-1D48-2A76-E7103B68F7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238125</xdr:colOff>
      <xdr:row>99</xdr:row>
      <xdr:rowOff>1587</xdr:rowOff>
    </xdr:from>
    <xdr:to>
      <xdr:col>13</xdr:col>
      <xdr:colOff>1571625</xdr:colOff>
      <xdr:row>119</xdr:row>
      <xdr:rowOff>174625</xdr:rowOff>
    </xdr:to>
    <xdr:graphicFrame macro="">
      <xdr:nvGraphicFramePr>
        <xdr:cNvPr id="18" name="Gráfico 17">
          <a:extLst>
            <a:ext uri="{FF2B5EF4-FFF2-40B4-BE49-F238E27FC236}">
              <a16:creationId xmlns:a16="http://schemas.microsoft.com/office/drawing/2014/main" id="{10DA368A-BC8D-60AD-4877-030FDC8204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504031</xdr:colOff>
      <xdr:row>3</xdr:row>
      <xdr:rowOff>188119</xdr:rowOff>
    </xdr:from>
    <xdr:to>
      <xdr:col>16</xdr:col>
      <xdr:colOff>571500</xdr:colOff>
      <xdr:row>10</xdr:row>
      <xdr:rowOff>428625</xdr:rowOff>
    </xdr:to>
    <xdr:graphicFrame macro="">
      <xdr:nvGraphicFramePr>
        <xdr:cNvPr id="4" name="Gráfico 3">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501651</xdr:colOff>
      <xdr:row>23</xdr:row>
      <xdr:rowOff>254000</xdr:rowOff>
    </xdr:from>
    <xdr:to>
      <xdr:col>16</xdr:col>
      <xdr:colOff>841376</xdr:colOff>
      <xdr:row>40</xdr:row>
      <xdr:rowOff>79374</xdr:rowOff>
    </xdr:to>
    <xdr:graphicFrame macro="">
      <xdr:nvGraphicFramePr>
        <xdr:cNvPr id="6" name="Gráfico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456408</xdr:colOff>
      <xdr:row>10</xdr:row>
      <xdr:rowOff>846935</xdr:rowOff>
    </xdr:from>
    <xdr:to>
      <xdr:col>16</xdr:col>
      <xdr:colOff>476250</xdr:colOff>
      <xdr:row>21</xdr:row>
      <xdr:rowOff>15876</xdr:rowOff>
    </xdr:to>
    <xdr:graphicFrame macro="">
      <xdr:nvGraphicFramePr>
        <xdr:cNvPr id="5" name="Gráfico 4">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619125</xdr:colOff>
      <xdr:row>43</xdr:row>
      <xdr:rowOff>319087</xdr:rowOff>
    </xdr:from>
    <xdr:to>
      <xdr:col>16</xdr:col>
      <xdr:colOff>984250</xdr:colOff>
      <xdr:row>63</xdr:row>
      <xdr:rowOff>222250</xdr:rowOff>
    </xdr:to>
    <xdr:graphicFrame macro="">
      <xdr:nvGraphicFramePr>
        <xdr:cNvPr id="2" name="Gráfico 1">
          <a:extLst>
            <a:ext uri="{FF2B5EF4-FFF2-40B4-BE49-F238E27FC236}">
              <a16:creationId xmlns:a16="http://schemas.microsoft.com/office/drawing/2014/main" id="{E5A17D4D-FC8E-EBE8-BFB3-5976653493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504031</xdr:colOff>
      <xdr:row>3</xdr:row>
      <xdr:rowOff>188118</xdr:rowOff>
    </xdr:from>
    <xdr:to>
      <xdr:col>16</xdr:col>
      <xdr:colOff>571500</xdr:colOff>
      <xdr:row>10</xdr:row>
      <xdr:rowOff>571499</xdr:rowOff>
    </xdr:to>
    <xdr:graphicFrame macro="">
      <xdr:nvGraphicFramePr>
        <xdr:cNvPr id="2" name="Gráfico 1">
          <a:extLst>
            <a:ext uri="{FF2B5EF4-FFF2-40B4-BE49-F238E27FC236}">
              <a16:creationId xmlns:a16="http://schemas.microsoft.com/office/drawing/2014/main" id="{16160257-6E71-4D46-B15A-4161106264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501651</xdr:colOff>
      <xdr:row>23</xdr:row>
      <xdr:rowOff>254000</xdr:rowOff>
    </xdr:from>
    <xdr:to>
      <xdr:col>16</xdr:col>
      <xdr:colOff>841376</xdr:colOff>
      <xdr:row>40</xdr:row>
      <xdr:rowOff>79374</xdr:rowOff>
    </xdr:to>
    <xdr:graphicFrame macro="">
      <xdr:nvGraphicFramePr>
        <xdr:cNvPr id="3" name="Gráfico 2">
          <a:extLst>
            <a:ext uri="{FF2B5EF4-FFF2-40B4-BE49-F238E27FC236}">
              <a16:creationId xmlns:a16="http://schemas.microsoft.com/office/drawing/2014/main" id="{1C1184A1-12A4-48BF-B598-9C195CDBD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456408</xdr:colOff>
      <xdr:row>10</xdr:row>
      <xdr:rowOff>846935</xdr:rowOff>
    </xdr:from>
    <xdr:to>
      <xdr:col>16</xdr:col>
      <xdr:colOff>476250</xdr:colOff>
      <xdr:row>21</xdr:row>
      <xdr:rowOff>15876</xdr:rowOff>
    </xdr:to>
    <xdr:graphicFrame macro="">
      <xdr:nvGraphicFramePr>
        <xdr:cNvPr id="4" name="Gráfico 3">
          <a:extLst>
            <a:ext uri="{FF2B5EF4-FFF2-40B4-BE49-F238E27FC236}">
              <a16:creationId xmlns:a16="http://schemas.microsoft.com/office/drawing/2014/main" id="{391E153B-9862-4D2D-88FD-3BB710FCD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650875</xdr:colOff>
      <xdr:row>42</xdr:row>
      <xdr:rowOff>253999</xdr:rowOff>
    </xdr:from>
    <xdr:to>
      <xdr:col>16</xdr:col>
      <xdr:colOff>793750</xdr:colOff>
      <xdr:row>61</xdr:row>
      <xdr:rowOff>63500</xdr:rowOff>
    </xdr:to>
    <xdr:graphicFrame macro="">
      <xdr:nvGraphicFramePr>
        <xdr:cNvPr id="5" name="Gráfico 4">
          <a:extLst>
            <a:ext uri="{FF2B5EF4-FFF2-40B4-BE49-F238E27FC236}">
              <a16:creationId xmlns:a16="http://schemas.microsoft.com/office/drawing/2014/main" id="{5BEC2E88-6A62-FAC0-1D48-E8F455E844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504031</xdr:colOff>
      <xdr:row>3</xdr:row>
      <xdr:rowOff>188119</xdr:rowOff>
    </xdr:from>
    <xdr:to>
      <xdr:col>16</xdr:col>
      <xdr:colOff>571500</xdr:colOff>
      <xdr:row>10</xdr:row>
      <xdr:rowOff>428625</xdr:rowOff>
    </xdr:to>
    <xdr:graphicFrame macro="">
      <xdr:nvGraphicFramePr>
        <xdr:cNvPr id="2" name="Gráfico 1">
          <a:extLst>
            <a:ext uri="{FF2B5EF4-FFF2-40B4-BE49-F238E27FC236}">
              <a16:creationId xmlns:a16="http://schemas.microsoft.com/office/drawing/2014/main" id="{680A8763-A25E-4679-8724-F52E931AD6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501651</xdr:colOff>
      <xdr:row>23</xdr:row>
      <xdr:rowOff>254000</xdr:rowOff>
    </xdr:from>
    <xdr:to>
      <xdr:col>16</xdr:col>
      <xdr:colOff>841376</xdr:colOff>
      <xdr:row>40</xdr:row>
      <xdr:rowOff>79374</xdr:rowOff>
    </xdr:to>
    <xdr:graphicFrame macro="">
      <xdr:nvGraphicFramePr>
        <xdr:cNvPr id="3" name="Gráfico 2">
          <a:extLst>
            <a:ext uri="{FF2B5EF4-FFF2-40B4-BE49-F238E27FC236}">
              <a16:creationId xmlns:a16="http://schemas.microsoft.com/office/drawing/2014/main" id="{76E9A1D1-B52E-4E7B-9758-DE3C1BEC9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456408</xdr:colOff>
      <xdr:row>10</xdr:row>
      <xdr:rowOff>846934</xdr:rowOff>
    </xdr:from>
    <xdr:to>
      <xdr:col>16</xdr:col>
      <xdr:colOff>476250</xdr:colOff>
      <xdr:row>22</xdr:row>
      <xdr:rowOff>333374</xdr:rowOff>
    </xdr:to>
    <xdr:graphicFrame macro="">
      <xdr:nvGraphicFramePr>
        <xdr:cNvPr id="4" name="Gráfico 3">
          <a:extLst>
            <a:ext uri="{FF2B5EF4-FFF2-40B4-BE49-F238E27FC236}">
              <a16:creationId xmlns:a16="http://schemas.microsoft.com/office/drawing/2014/main" id="{1ECF128B-B2CC-4AC2-85E8-B2A0FD33D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571499</xdr:colOff>
      <xdr:row>43</xdr:row>
      <xdr:rowOff>334961</xdr:rowOff>
    </xdr:from>
    <xdr:to>
      <xdr:col>16</xdr:col>
      <xdr:colOff>920749</xdr:colOff>
      <xdr:row>61</xdr:row>
      <xdr:rowOff>111124</xdr:rowOff>
    </xdr:to>
    <xdr:graphicFrame macro="">
      <xdr:nvGraphicFramePr>
        <xdr:cNvPr id="5" name="Gráfico 4">
          <a:extLst>
            <a:ext uri="{FF2B5EF4-FFF2-40B4-BE49-F238E27FC236}">
              <a16:creationId xmlns:a16="http://schemas.microsoft.com/office/drawing/2014/main" id="{8F8A87C6-5E5F-42C2-8399-F1DDAFF11F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504031</xdr:colOff>
      <xdr:row>3</xdr:row>
      <xdr:rowOff>188119</xdr:rowOff>
    </xdr:from>
    <xdr:to>
      <xdr:col>16</xdr:col>
      <xdr:colOff>571500</xdr:colOff>
      <xdr:row>10</xdr:row>
      <xdr:rowOff>428625</xdr:rowOff>
    </xdr:to>
    <xdr:graphicFrame macro="">
      <xdr:nvGraphicFramePr>
        <xdr:cNvPr id="2" name="Gráfico 1">
          <a:extLst>
            <a:ext uri="{FF2B5EF4-FFF2-40B4-BE49-F238E27FC236}">
              <a16:creationId xmlns:a16="http://schemas.microsoft.com/office/drawing/2014/main" id="{2C7E6EE5-F69E-4D52-A5C1-8AA38B738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501651</xdr:colOff>
      <xdr:row>23</xdr:row>
      <xdr:rowOff>254000</xdr:rowOff>
    </xdr:from>
    <xdr:to>
      <xdr:col>16</xdr:col>
      <xdr:colOff>841376</xdr:colOff>
      <xdr:row>40</xdr:row>
      <xdr:rowOff>79374</xdr:rowOff>
    </xdr:to>
    <xdr:graphicFrame macro="">
      <xdr:nvGraphicFramePr>
        <xdr:cNvPr id="3" name="Gráfico 2">
          <a:extLst>
            <a:ext uri="{FF2B5EF4-FFF2-40B4-BE49-F238E27FC236}">
              <a16:creationId xmlns:a16="http://schemas.microsoft.com/office/drawing/2014/main" id="{E015A8AB-27D6-406B-9BFF-0ED041F33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456408</xdr:colOff>
      <xdr:row>10</xdr:row>
      <xdr:rowOff>846935</xdr:rowOff>
    </xdr:from>
    <xdr:to>
      <xdr:col>16</xdr:col>
      <xdr:colOff>476250</xdr:colOff>
      <xdr:row>21</xdr:row>
      <xdr:rowOff>15876</xdr:rowOff>
    </xdr:to>
    <xdr:graphicFrame macro="">
      <xdr:nvGraphicFramePr>
        <xdr:cNvPr id="4" name="Gráfico 3">
          <a:extLst>
            <a:ext uri="{FF2B5EF4-FFF2-40B4-BE49-F238E27FC236}">
              <a16:creationId xmlns:a16="http://schemas.microsoft.com/office/drawing/2014/main" id="{773DF144-338F-4C67-99AC-892E5B4D1F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968375</xdr:colOff>
      <xdr:row>42</xdr:row>
      <xdr:rowOff>333375</xdr:rowOff>
    </xdr:from>
    <xdr:to>
      <xdr:col>16</xdr:col>
      <xdr:colOff>523875</xdr:colOff>
      <xdr:row>60</xdr:row>
      <xdr:rowOff>190500</xdr:rowOff>
    </xdr:to>
    <xdr:graphicFrame macro="">
      <xdr:nvGraphicFramePr>
        <xdr:cNvPr id="7" name="Gráfico 6">
          <a:extLst>
            <a:ext uri="{FF2B5EF4-FFF2-40B4-BE49-F238E27FC236}">
              <a16:creationId xmlns:a16="http://schemas.microsoft.com/office/drawing/2014/main" id="{DC38512D-F9C1-377C-1DA7-BEB37EFAA0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estion%20del%20Riesgo/MAPASDERIESGOS/MONITOREO/MONITOREO%20MATRIZ%20UCES/Matriz%20Monitoreo%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cretar&#237;a%20general/Secretar&#237;a%20gener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recci&#243;n%20academica/Direcci&#243;n%20academic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pagallego\AppData\Local\Microsoft\Windows\INetCache\Content.Outlook\4GWB8HRT\Matriz%20de%20riesgo%20Direccio&#769;n%20administrativa%20y%20financier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irecci&#243;n%20administrativa%20y%20financiera/Direcci&#243;n%20administrativa%20y%20financier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irecci&#243;n%20de%20investigaci&#243;n%20e%20innovaci&#243;n/Copia%20de%20Matriz%20de%20Riesgos%20Direccio&#769;n%20de%20investigacio&#769;n%20e%20innovacio&#769;n%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s Incluidas"/>
      <sheetName val="Monitoreo 2019"/>
      <sheetName val=" Graficos generales 2019"/>
      <sheetName val="Matriz "/>
      <sheetName val="Mapa de procesos"/>
      <sheetName val=" Tabla dinamica "/>
      <sheetName val="Graficos "/>
      <sheetName val="Grafico "/>
      <sheetName val="Rectoría"/>
      <sheetName val="Dirección adtiva y fra"/>
      <sheetName val="Dirección IIE"/>
      <sheetName val="Dirección acade"/>
      <sheetName val="Secretaría general"/>
      <sheetName val="DH y BI"/>
      <sheetName val="Dirección academica"/>
      <sheetName val="Direccion investigación e innov"/>
    </sheetNames>
    <sheetDataSet>
      <sheetData sheetId="0">
        <row r="3">
          <cell r="C3" t="str">
            <v>RFI-</v>
          </cell>
          <cell r="D3" t="str">
            <v>Infraestructura</v>
          </cell>
          <cell r="E3" t="str">
            <v>RFI-</v>
          </cell>
          <cell r="F3" t="str">
            <v>Dirección Administrativa y Financiera</v>
          </cell>
        </row>
        <row r="4">
          <cell r="C4" t="str">
            <v>RFA-</v>
          </cell>
          <cell r="D4" t="str">
            <v xml:space="preserve">Coordinación Administrativa </v>
          </cell>
          <cell r="E4" t="str">
            <v>RFA-</v>
          </cell>
          <cell r="F4" t="str">
            <v>Dirección Administrativa y Financiera</v>
          </cell>
        </row>
        <row r="5">
          <cell r="C5" t="str">
            <v>RFT-</v>
          </cell>
          <cell r="D5" t="str">
            <v>Tesorería</v>
          </cell>
          <cell r="E5" t="str">
            <v>RFT-</v>
          </cell>
          <cell r="F5" t="str">
            <v>Dirección Administrativa y Financiera</v>
          </cell>
        </row>
        <row r="6">
          <cell r="C6" t="str">
            <v>RFC-</v>
          </cell>
          <cell r="D6" t="str">
            <v xml:space="preserve">Contabilidad </v>
          </cell>
          <cell r="E6" t="str">
            <v>RFC-</v>
          </cell>
          <cell r="F6" t="str">
            <v>Dirección Administrativa y Financiera</v>
          </cell>
        </row>
        <row r="7">
          <cell r="C7" t="str">
            <v>RFP-</v>
          </cell>
          <cell r="D7" t="str">
            <v xml:space="preserve">Costos y presupuesto </v>
          </cell>
          <cell r="E7" t="str">
            <v>RFP-</v>
          </cell>
          <cell r="F7" t="str">
            <v>Dirección Administrativa y Financiera</v>
          </cell>
        </row>
        <row r="8">
          <cell r="C8" t="str">
            <v>RFF-</v>
          </cell>
          <cell r="D8" t="str">
            <v>Apoyo financiero</v>
          </cell>
          <cell r="E8" t="str">
            <v>RFF-</v>
          </cell>
          <cell r="F8" t="str">
            <v>Dirección Administrativa y Financiera</v>
          </cell>
        </row>
        <row r="9">
          <cell r="C9" t="str">
            <v>RFY-</v>
          </cell>
          <cell r="D9" t="str">
            <v>Proyectos</v>
          </cell>
          <cell r="E9" t="str">
            <v>RFY-</v>
          </cell>
          <cell r="F9" t="str">
            <v>Dirección Administrativa y Financiera</v>
          </cell>
        </row>
        <row r="10">
          <cell r="C10" t="str">
            <v>RFS-</v>
          </cell>
          <cell r="D10" t="str">
            <v>SST Proyectos</v>
          </cell>
          <cell r="E10" t="str">
            <v>RFS-</v>
          </cell>
          <cell r="F10" t="str">
            <v>Dirección Administrativa y Financiera</v>
          </cell>
        </row>
        <row r="11">
          <cell r="C11" t="str">
            <v>RFD-</v>
          </cell>
          <cell r="D11" t="str">
            <v>SST Administrativo</v>
          </cell>
          <cell r="E11" t="str">
            <v>RFD-</v>
          </cell>
          <cell r="F11" t="str">
            <v>Dirección Administrativa y Financiera</v>
          </cell>
        </row>
        <row r="12">
          <cell r="C12" t="str">
            <v>RIN-</v>
          </cell>
          <cell r="D12" t="str">
            <v>Empresarismo e Innovación</v>
          </cell>
          <cell r="E12" t="str">
            <v>RIN-</v>
          </cell>
          <cell r="F12" t="str">
            <v>Dirección Investigación e Innovación</v>
          </cell>
        </row>
        <row r="13">
          <cell r="C13" t="str">
            <v>RII-</v>
          </cell>
          <cell r="D13" t="str">
            <v>Investigación</v>
          </cell>
          <cell r="E13" t="str">
            <v>RII-</v>
          </cell>
          <cell r="F13" t="str">
            <v>Dirección Investigación e Innovación</v>
          </cell>
        </row>
        <row r="14">
          <cell r="C14" t="str">
            <v>RIC-</v>
          </cell>
          <cell r="D14" t="str">
            <v>Comité de Ética Humanos</v>
          </cell>
          <cell r="E14" t="str">
            <v>RIC-</v>
          </cell>
          <cell r="F14" t="str">
            <v>Dirección Investigación e Innovación</v>
          </cell>
        </row>
        <row r="15">
          <cell r="C15" t="str">
            <v>RIP-</v>
          </cell>
          <cell r="D15" t="str">
            <v>Propiedad Intelectual</v>
          </cell>
          <cell r="E15" t="str">
            <v>RIP-</v>
          </cell>
          <cell r="F15" t="str">
            <v>Dirección Investigación e Innovación</v>
          </cell>
        </row>
        <row r="16">
          <cell r="C16" t="str">
            <v>RIE-</v>
          </cell>
          <cell r="D16" t="str">
            <v>Editorial</v>
          </cell>
          <cell r="E16" t="str">
            <v>RIE-</v>
          </cell>
          <cell r="F16" t="str">
            <v>Dirección Investigación e Innovación</v>
          </cell>
        </row>
        <row r="17">
          <cell r="C17" t="str">
            <v>RAR-</v>
          </cell>
          <cell r="D17" t="str">
            <v>Admisiones y Registro</v>
          </cell>
          <cell r="E17" t="str">
            <v>RAR-</v>
          </cell>
          <cell r="F17" t="str">
            <v>Dirección Académica</v>
          </cell>
        </row>
        <row r="18">
          <cell r="C18" t="str">
            <v>RAB-</v>
          </cell>
          <cell r="D18" t="str">
            <v>Biblioteca</v>
          </cell>
          <cell r="E18" t="str">
            <v>RAB-</v>
          </cell>
          <cell r="F18" t="str">
            <v>Dirección Académica</v>
          </cell>
        </row>
        <row r="19">
          <cell r="C19" t="str">
            <v>RAV-</v>
          </cell>
          <cell r="D19" t="str">
            <v>CES Virtual</v>
          </cell>
          <cell r="E19" t="str">
            <v>RAV-</v>
          </cell>
          <cell r="F19" t="str">
            <v>Dirección Académica</v>
          </cell>
        </row>
        <row r="20">
          <cell r="C20" t="str">
            <v>RAL-</v>
          </cell>
          <cell r="D20" t="str">
            <v>Laboratorios</v>
          </cell>
          <cell r="E20" t="str">
            <v>RAL-</v>
          </cell>
          <cell r="F20" t="str">
            <v>Dirección Académica</v>
          </cell>
        </row>
        <row r="21">
          <cell r="C21" t="str">
            <v>RAP-</v>
          </cell>
          <cell r="D21" t="str">
            <v>Planeación</v>
          </cell>
          <cell r="E21" t="str">
            <v>RAP-</v>
          </cell>
          <cell r="F21" t="str">
            <v>Dirección Académica</v>
          </cell>
        </row>
        <row r="22">
          <cell r="C22" t="str">
            <v>RAD-</v>
          </cell>
          <cell r="D22" t="str">
            <v xml:space="preserve">Dirección académica </v>
          </cell>
          <cell r="E22" t="str">
            <v>RAD-</v>
          </cell>
          <cell r="F22" t="str">
            <v>Dirección Académica</v>
          </cell>
        </row>
        <row r="23">
          <cell r="C23" t="str">
            <v>RSJ-</v>
          </cell>
          <cell r="D23" t="str">
            <v>Oficina Jurídica</v>
          </cell>
          <cell r="E23" t="str">
            <v>RSJ-</v>
          </cell>
          <cell r="F23" t="str">
            <v>Secretaría General</v>
          </cell>
        </row>
        <row r="24">
          <cell r="C24" t="str">
            <v>RSC-</v>
          </cell>
          <cell r="D24" t="str">
            <v xml:space="preserve">Contratación </v>
          </cell>
          <cell r="E24" t="str">
            <v>RSC-</v>
          </cell>
          <cell r="F24" t="str">
            <v>Secretaría General</v>
          </cell>
        </row>
        <row r="25">
          <cell r="C25" t="str">
            <v>RSD-</v>
          </cell>
          <cell r="D25" t="str">
            <v>Administración documental</v>
          </cell>
          <cell r="E25" t="str">
            <v>RSD-</v>
          </cell>
          <cell r="F25" t="str">
            <v>Secretaría General</v>
          </cell>
        </row>
        <row r="26">
          <cell r="C26" t="str">
            <v>RRG-</v>
          </cell>
          <cell r="D26" t="str">
            <v>Asuntos Globales</v>
          </cell>
          <cell r="E26" t="str">
            <v>RRG-</v>
          </cell>
          <cell r="F26" t="str">
            <v>Rectoría</v>
          </cell>
        </row>
        <row r="27">
          <cell r="C27" t="str">
            <v>RRC-</v>
          </cell>
          <cell r="D27" t="str">
            <v>Comunicación Organizacional</v>
          </cell>
          <cell r="E27" t="str">
            <v>RRC-</v>
          </cell>
          <cell r="F27" t="str">
            <v>Rectoría</v>
          </cell>
        </row>
        <row r="28">
          <cell r="C28" t="str">
            <v>RRM-</v>
          </cell>
          <cell r="D28" t="str">
            <v>Mercadeo</v>
          </cell>
          <cell r="E28" t="str">
            <v>RRM-</v>
          </cell>
          <cell r="F28" t="str">
            <v>Rectoría</v>
          </cell>
        </row>
        <row r="29">
          <cell r="C29" t="str">
            <v>RRS-</v>
          </cell>
          <cell r="D29" t="str">
            <v>Sostenibilidad</v>
          </cell>
          <cell r="E29" t="str">
            <v>RRS-</v>
          </cell>
          <cell r="F29" t="str">
            <v>Rectoría</v>
          </cell>
        </row>
        <row r="30">
          <cell r="C30" t="str">
            <v>RRE-</v>
          </cell>
          <cell r="D30" t="str">
            <v>Egresados</v>
          </cell>
          <cell r="E30" t="str">
            <v>RRE-</v>
          </cell>
          <cell r="F30" t="str">
            <v>Rectoría</v>
          </cell>
        </row>
        <row r="31">
          <cell r="C31" t="str">
            <v>RRX-</v>
          </cell>
          <cell r="D31" t="str">
            <v>Extensión</v>
          </cell>
          <cell r="E31" t="str">
            <v>RRX-</v>
          </cell>
          <cell r="F31" t="str">
            <v>Rectoría</v>
          </cell>
        </row>
        <row r="32">
          <cell r="C32" t="str">
            <v>RRT-</v>
          </cell>
          <cell r="D32" t="str">
            <v xml:space="preserve">Tecnología de la Información </v>
          </cell>
          <cell r="E32" t="str">
            <v>RRT-</v>
          </cell>
          <cell r="F32" t="str">
            <v>Rectoría</v>
          </cell>
        </row>
        <row r="33">
          <cell r="C33" t="str">
            <v>RBG-</v>
          </cell>
          <cell r="D33" t="str">
            <v>CES activo y saludable / Promoción artistíca y cultural</v>
          </cell>
          <cell r="E33" t="str">
            <v>RBG-</v>
          </cell>
          <cell r="F33" t="str">
            <v>Bienestar Institucional Y Desarrollo Humano</v>
          </cell>
        </row>
        <row r="34">
          <cell r="C34" t="str">
            <v>RBD-</v>
          </cell>
          <cell r="D34" t="str">
            <v>Desarrollo humano</v>
          </cell>
          <cell r="E34" t="str">
            <v>RBD-</v>
          </cell>
          <cell r="F34" t="str">
            <v>Bienestar Institucional Y Desarrollo Humano</v>
          </cell>
        </row>
        <row r="35">
          <cell r="C35" t="str">
            <v>RBB-</v>
          </cell>
          <cell r="D35" t="str">
            <v>Bienestar institucional</v>
          </cell>
          <cell r="E35" t="str">
            <v>RBB-</v>
          </cell>
          <cell r="F35" t="str">
            <v>Bienestar Institucional Y Desarrollo Humano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
      <sheetName val="Datos "/>
      <sheetName val="codificación "/>
      <sheetName val="MATRIZ "/>
      <sheetName val="Monitoreo"/>
      <sheetName val="Monitoreo consolidado "/>
      <sheetName val="Graficas "/>
      <sheetName val="Riesgos extremos "/>
      <sheetName val="Secretaría general (2)"/>
      <sheetName val="Registro de eventos "/>
      <sheetName val="Desc.Riesgos"/>
      <sheetName val="TABLAS DE CALIFICACIÓN"/>
      <sheetName val="Controles actuales"/>
      <sheetName val="Controles propuestos "/>
    </sheetNames>
    <sheetDataSet>
      <sheetData sheetId="0">
        <row r="11">
          <cell r="A11" t="str">
            <v>11</v>
          </cell>
          <cell r="B11" t="str">
            <v>Bajo</v>
          </cell>
        </row>
        <row r="12">
          <cell r="A12" t="str">
            <v>12</v>
          </cell>
          <cell r="B12" t="str">
            <v>Bajo</v>
          </cell>
        </row>
        <row r="13">
          <cell r="A13" t="str">
            <v>13</v>
          </cell>
          <cell r="B13" t="str">
            <v>Medio</v>
          </cell>
        </row>
        <row r="14">
          <cell r="A14" t="str">
            <v>14</v>
          </cell>
          <cell r="B14" t="str">
            <v>Medio</v>
          </cell>
        </row>
        <row r="15">
          <cell r="A15" t="str">
            <v>15</v>
          </cell>
          <cell r="B15" t="str">
            <v>Alto</v>
          </cell>
        </row>
        <row r="16">
          <cell r="A16" t="str">
            <v>21</v>
          </cell>
          <cell r="B16" t="str">
            <v>Bajo</v>
          </cell>
        </row>
        <row r="17">
          <cell r="A17" t="str">
            <v>22</v>
          </cell>
          <cell r="B17" t="str">
            <v>Bajo</v>
          </cell>
        </row>
        <row r="18">
          <cell r="A18" t="str">
            <v>23</v>
          </cell>
          <cell r="B18" t="str">
            <v>Medio</v>
          </cell>
        </row>
        <row r="19">
          <cell r="A19" t="str">
            <v>24</v>
          </cell>
          <cell r="B19" t="str">
            <v>Alto</v>
          </cell>
        </row>
        <row r="20">
          <cell r="A20" t="str">
            <v>25</v>
          </cell>
          <cell r="B20" t="str">
            <v>Extremo</v>
          </cell>
        </row>
        <row r="21">
          <cell r="A21" t="str">
            <v>31</v>
          </cell>
          <cell r="B21" t="str">
            <v>Bajo</v>
          </cell>
        </row>
        <row r="22">
          <cell r="A22" t="str">
            <v>32</v>
          </cell>
          <cell r="B22" t="str">
            <v>Medio</v>
          </cell>
        </row>
        <row r="23">
          <cell r="A23" t="str">
            <v>33</v>
          </cell>
          <cell r="B23" t="str">
            <v>Alto</v>
          </cell>
        </row>
        <row r="24">
          <cell r="A24" t="str">
            <v>34</v>
          </cell>
          <cell r="B24" t="str">
            <v>Alto</v>
          </cell>
        </row>
        <row r="25">
          <cell r="A25" t="str">
            <v>35</v>
          </cell>
          <cell r="B25" t="str">
            <v>Extremo</v>
          </cell>
        </row>
        <row r="26">
          <cell r="A26" t="str">
            <v>41</v>
          </cell>
          <cell r="B26" t="str">
            <v>Bajo</v>
          </cell>
        </row>
        <row r="27">
          <cell r="A27" t="str">
            <v>42</v>
          </cell>
          <cell r="B27" t="str">
            <v>Medio</v>
          </cell>
        </row>
        <row r="28">
          <cell r="A28" t="str">
            <v>43</v>
          </cell>
          <cell r="B28" t="str">
            <v>Alto</v>
          </cell>
        </row>
        <row r="29">
          <cell r="A29" t="str">
            <v>44</v>
          </cell>
          <cell r="B29" t="str">
            <v>Extremo</v>
          </cell>
        </row>
        <row r="30">
          <cell r="A30" t="str">
            <v>45</v>
          </cell>
          <cell r="B30" t="str">
            <v>Extremo</v>
          </cell>
        </row>
        <row r="31">
          <cell r="A31" t="str">
            <v>51</v>
          </cell>
          <cell r="B31" t="str">
            <v>Medio</v>
          </cell>
        </row>
        <row r="32">
          <cell r="A32" t="str">
            <v>52</v>
          </cell>
          <cell r="B32" t="str">
            <v>Medio</v>
          </cell>
        </row>
        <row r="33">
          <cell r="A33" t="str">
            <v>53</v>
          </cell>
          <cell r="B33" t="str">
            <v>Alto</v>
          </cell>
        </row>
        <row r="34">
          <cell r="A34" t="str">
            <v>54</v>
          </cell>
          <cell r="B34" t="str">
            <v>Extremo</v>
          </cell>
        </row>
        <row r="35">
          <cell r="A35" t="str">
            <v>55</v>
          </cell>
          <cell r="B35" t="str">
            <v>Extremo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ficación "/>
      <sheetName val="Datos "/>
      <sheetName val="Parametros  "/>
      <sheetName val="MATRIZ "/>
      <sheetName val="Monitoreo "/>
      <sheetName val="Monitoreo consolidado"/>
      <sheetName val="Graficas"/>
      <sheetName val="Riesgos extremos "/>
      <sheetName val="Resgistro de eventos"/>
      <sheetName val="TABLAS DE CALIFICACIÓN"/>
      <sheetName val="Desc.Riesgos"/>
      <sheetName val="Controles actuales"/>
      <sheetName val="Controles propuestos"/>
    </sheetNames>
    <sheetDataSet>
      <sheetData sheetId="0"/>
      <sheetData sheetId="1"/>
      <sheetData sheetId="2">
        <row r="11">
          <cell r="A11" t="str">
            <v>11</v>
          </cell>
          <cell r="B11" t="str">
            <v>Bajo</v>
          </cell>
        </row>
        <row r="12">
          <cell r="A12" t="str">
            <v>12</v>
          </cell>
          <cell r="B12" t="str">
            <v>Bajo</v>
          </cell>
        </row>
        <row r="13">
          <cell r="A13" t="str">
            <v>13</v>
          </cell>
          <cell r="B13" t="str">
            <v>Medio</v>
          </cell>
        </row>
        <row r="14">
          <cell r="A14" t="str">
            <v>14</v>
          </cell>
          <cell r="B14" t="str">
            <v>Medio</v>
          </cell>
        </row>
        <row r="15">
          <cell r="A15" t="str">
            <v>15</v>
          </cell>
          <cell r="B15" t="str">
            <v>Alto</v>
          </cell>
        </row>
        <row r="16">
          <cell r="A16" t="str">
            <v>21</v>
          </cell>
          <cell r="B16" t="str">
            <v>Bajo</v>
          </cell>
        </row>
        <row r="17">
          <cell r="A17" t="str">
            <v>22</v>
          </cell>
          <cell r="B17" t="str">
            <v>Bajo</v>
          </cell>
        </row>
        <row r="18">
          <cell r="A18" t="str">
            <v>23</v>
          </cell>
          <cell r="B18" t="str">
            <v>Medio</v>
          </cell>
        </row>
        <row r="19">
          <cell r="A19" t="str">
            <v>24</v>
          </cell>
          <cell r="B19" t="str">
            <v>Alto</v>
          </cell>
        </row>
        <row r="20">
          <cell r="A20" t="str">
            <v>25</v>
          </cell>
          <cell r="B20" t="str">
            <v>Extremo</v>
          </cell>
        </row>
        <row r="21">
          <cell r="A21" t="str">
            <v>31</v>
          </cell>
          <cell r="B21" t="str">
            <v>Bajo</v>
          </cell>
        </row>
        <row r="22">
          <cell r="A22" t="str">
            <v>32</v>
          </cell>
          <cell r="B22" t="str">
            <v>Medio</v>
          </cell>
        </row>
        <row r="23">
          <cell r="A23" t="str">
            <v>33</v>
          </cell>
          <cell r="B23" t="str">
            <v>Alto</v>
          </cell>
        </row>
        <row r="24">
          <cell r="A24" t="str">
            <v>34</v>
          </cell>
          <cell r="B24" t="str">
            <v>Alto</v>
          </cell>
        </row>
        <row r="25">
          <cell r="A25" t="str">
            <v>35</v>
          </cell>
          <cell r="B25" t="str">
            <v>Extremo</v>
          </cell>
        </row>
        <row r="26">
          <cell r="A26" t="str">
            <v>41</v>
          </cell>
          <cell r="B26" t="str">
            <v>Bajo</v>
          </cell>
        </row>
        <row r="27">
          <cell r="A27" t="str">
            <v>42</v>
          </cell>
          <cell r="B27" t="str">
            <v>Medio</v>
          </cell>
        </row>
        <row r="28">
          <cell r="A28" t="str">
            <v>43</v>
          </cell>
          <cell r="B28" t="str">
            <v>Alto</v>
          </cell>
        </row>
        <row r="29">
          <cell r="A29" t="str">
            <v>44</v>
          </cell>
          <cell r="B29" t="str">
            <v>Extremo</v>
          </cell>
        </row>
        <row r="30">
          <cell r="A30" t="str">
            <v>45</v>
          </cell>
          <cell r="B30" t="str">
            <v>Extremo</v>
          </cell>
        </row>
        <row r="31">
          <cell r="A31" t="str">
            <v>51</v>
          </cell>
          <cell r="B31" t="str">
            <v>Medio</v>
          </cell>
        </row>
        <row r="32">
          <cell r="A32" t="str">
            <v>52</v>
          </cell>
          <cell r="B32" t="str">
            <v>Medio</v>
          </cell>
        </row>
        <row r="33">
          <cell r="A33" t="str">
            <v>53</v>
          </cell>
          <cell r="B33" t="str">
            <v>Alto</v>
          </cell>
        </row>
        <row r="34">
          <cell r="A34" t="str">
            <v>54</v>
          </cell>
          <cell r="B34" t="str">
            <v>Extremo</v>
          </cell>
        </row>
        <row r="35">
          <cell r="A35" t="str">
            <v>55</v>
          </cell>
          <cell r="B35" t="str">
            <v>Extremo</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ficación "/>
      <sheetName val="Datos "/>
      <sheetName val="Parametros  "/>
      <sheetName val="MATRIZ "/>
      <sheetName val="Monitoreo"/>
      <sheetName val="Monitoreo consolidado "/>
      <sheetName val="Graficas"/>
      <sheetName val="Riegos extremos"/>
      <sheetName val="Registro de eventos"/>
      <sheetName val="TABLAS DE CALIFICACIÓN"/>
      <sheetName val="Desc.Riesgos"/>
      <sheetName val="Controles actuales"/>
      <sheetName val="Controles propuestos"/>
    </sheetNames>
    <sheetDataSet>
      <sheetData sheetId="0" refreshError="1"/>
      <sheetData sheetId="1" refreshError="1"/>
      <sheetData sheetId="2" refreshError="1">
        <row r="11">
          <cell r="A11" t="str">
            <v>11</v>
          </cell>
          <cell r="B11" t="str">
            <v>Bajo</v>
          </cell>
        </row>
        <row r="12">
          <cell r="A12" t="str">
            <v>12</v>
          </cell>
          <cell r="B12" t="str">
            <v>Bajo</v>
          </cell>
        </row>
        <row r="13">
          <cell r="A13" t="str">
            <v>13</v>
          </cell>
          <cell r="B13" t="str">
            <v>Bajo</v>
          </cell>
        </row>
        <row r="14">
          <cell r="A14" t="str">
            <v>14</v>
          </cell>
          <cell r="B14" t="str">
            <v>Medio</v>
          </cell>
        </row>
        <row r="15">
          <cell r="A15" t="str">
            <v>15</v>
          </cell>
          <cell r="B15" t="str">
            <v>Alto</v>
          </cell>
        </row>
        <row r="16">
          <cell r="A16" t="str">
            <v>21</v>
          </cell>
          <cell r="B16" t="str">
            <v>Bajo</v>
          </cell>
        </row>
        <row r="17">
          <cell r="A17" t="str">
            <v>22</v>
          </cell>
          <cell r="B17" t="str">
            <v>Bajo</v>
          </cell>
        </row>
        <row r="18">
          <cell r="A18" t="str">
            <v>23</v>
          </cell>
          <cell r="B18" t="str">
            <v>Medio</v>
          </cell>
        </row>
        <row r="19">
          <cell r="A19" t="str">
            <v>24</v>
          </cell>
          <cell r="B19" t="str">
            <v>Alto</v>
          </cell>
        </row>
        <row r="20">
          <cell r="A20" t="str">
            <v>25</v>
          </cell>
          <cell r="B20" t="str">
            <v>Extremo</v>
          </cell>
        </row>
        <row r="21">
          <cell r="A21" t="str">
            <v>31</v>
          </cell>
          <cell r="B21" t="str">
            <v>Bajo</v>
          </cell>
        </row>
        <row r="22">
          <cell r="A22" t="str">
            <v>32</v>
          </cell>
          <cell r="B22" t="str">
            <v>Medio</v>
          </cell>
        </row>
        <row r="23">
          <cell r="A23" t="str">
            <v>33</v>
          </cell>
          <cell r="B23" t="str">
            <v>Alto</v>
          </cell>
        </row>
        <row r="24">
          <cell r="A24" t="str">
            <v>34</v>
          </cell>
          <cell r="B24" t="str">
            <v>Alto</v>
          </cell>
        </row>
        <row r="25">
          <cell r="A25" t="str">
            <v>35</v>
          </cell>
          <cell r="B25" t="str">
            <v>Extremo</v>
          </cell>
        </row>
        <row r="26">
          <cell r="A26" t="str">
            <v>41</v>
          </cell>
          <cell r="B26" t="str">
            <v>Bajo</v>
          </cell>
        </row>
        <row r="27">
          <cell r="A27" t="str">
            <v>42</v>
          </cell>
          <cell r="B27" t="str">
            <v>Medio</v>
          </cell>
        </row>
        <row r="28">
          <cell r="A28" t="str">
            <v>43</v>
          </cell>
          <cell r="B28" t="str">
            <v>Alto</v>
          </cell>
        </row>
        <row r="29">
          <cell r="A29" t="str">
            <v>44</v>
          </cell>
          <cell r="B29" t="str">
            <v>Extremo</v>
          </cell>
        </row>
        <row r="30">
          <cell r="A30" t="str">
            <v>45</v>
          </cell>
          <cell r="B30" t="str">
            <v>Extremo</v>
          </cell>
        </row>
        <row r="31">
          <cell r="A31" t="str">
            <v>51</v>
          </cell>
          <cell r="B31" t="str">
            <v>Medio</v>
          </cell>
        </row>
        <row r="32">
          <cell r="A32" t="str">
            <v>52</v>
          </cell>
          <cell r="B32" t="str">
            <v>Medio</v>
          </cell>
        </row>
        <row r="33">
          <cell r="A33" t="str">
            <v>53</v>
          </cell>
          <cell r="B33" t="str">
            <v>Alto</v>
          </cell>
        </row>
        <row r="34">
          <cell r="A34" t="str">
            <v>54</v>
          </cell>
          <cell r="B34" t="str">
            <v>Extremo</v>
          </cell>
        </row>
        <row r="35">
          <cell r="A35" t="str">
            <v>55</v>
          </cell>
          <cell r="B35" t="str">
            <v>Extremo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ficación "/>
      <sheetName val="Datos "/>
      <sheetName val="Parametros  "/>
      <sheetName val="MATRIZ "/>
      <sheetName val="Monitoreo"/>
      <sheetName val="Monitoreo consolidado "/>
      <sheetName val="Graficas"/>
      <sheetName val="Riegos extremos"/>
      <sheetName val="Registro de eventos"/>
      <sheetName val="TABLAS DE CALIFICACIÓN"/>
      <sheetName val="Desc.Riesgos"/>
      <sheetName val="Controles actuales"/>
      <sheetName val="Controles propuestos"/>
    </sheetNames>
    <sheetDataSet>
      <sheetData sheetId="0" refreshError="1"/>
      <sheetData sheetId="1" refreshError="1"/>
      <sheetData sheetId="2">
        <row r="11">
          <cell r="A11" t="str">
            <v>11</v>
          </cell>
          <cell r="B11" t="str">
            <v>Bajo</v>
          </cell>
        </row>
        <row r="12">
          <cell r="A12" t="str">
            <v>12</v>
          </cell>
          <cell r="B12" t="str">
            <v>Bajo</v>
          </cell>
        </row>
        <row r="13">
          <cell r="A13" t="str">
            <v>13</v>
          </cell>
          <cell r="B13" t="str">
            <v>Medio</v>
          </cell>
        </row>
        <row r="14">
          <cell r="A14" t="str">
            <v>14</v>
          </cell>
          <cell r="B14" t="str">
            <v>Medio</v>
          </cell>
        </row>
        <row r="15">
          <cell r="A15" t="str">
            <v>15</v>
          </cell>
          <cell r="B15" t="str">
            <v>Alto</v>
          </cell>
        </row>
        <row r="16">
          <cell r="A16" t="str">
            <v>21</v>
          </cell>
          <cell r="B16" t="str">
            <v>Bajo</v>
          </cell>
        </row>
        <row r="17">
          <cell r="A17" t="str">
            <v>22</v>
          </cell>
          <cell r="B17" t="str">
            <v>Bajo</v>
          </cell>
        </row>
        <row r="18">
          <cell r="A18" t="str">
            <v>23</v>
          </cell>
          <cell r="B18" t="str">
            <v>Medio</v>
          </cell>
        </row>
        <row r="19">
          <cell r="A19" t="str">
            <v>24</v>
          </cell>
          <cell r="B19" t="str">
            <v>Alto</v>
          </cell>
        </row>
        <row r="20">
          <cell r="A20" t="str">
            <v>25</v>
          </cell>
          <cell r="B20" t="str">
            <v>Extremo</v>
          </cell>
        </row>
        <row r="21">
          <cell r="A21" t="str">
            <v>31</v>
          </cell>
          <cell r="B21" t="str">
            <v>Bajo</v>
          </cell>
        </row>
        <row r="22">
          <cell r="A22" t="str">
            <v>32</v>
          </cell>
          <cell r="B22" t="str">
            <v>Medio</v>
          </cell>
        </row>
        <row r="23">
          <cell r="A23" t="str">
            <v>33</v>
          </cell>
          <cell r="B23" t="str">
            <v>Alto</v>
          </cell>
        </row>
        <row r="24">
          <cell r="A24" t="str">
            <v>34</v>
          </cell>
          <cell r="B24" t="str">
            <v>Alto</v>
          </cell>
        </row>
        <row r="25">
          <cell r="A25" t="str">
            <v>35</v>
          </cell>
          <cell r="B25" t="str">
            <v>Extremo</v>
          </cell>
        </row>
        <row r="26">
          <cell r="A26" t="str">
            <v>41</v>
          </cell>
          <cell r="B26" t="str">
            <v>Bajo</v>
          </cell>
        </row>
        <row r="27">
          <cell r="A27" t="str">
            <v>42</v>
          </cell>
          <cell r="B27" t="str">
            <v>Medio</v>
          </cell>
        </row>
        <row r="28">
          <cell r="A28" t="str">
            <v>43</v>
          </cell>
          <cell r="B28" t="str">
            <v>Alto</v>
          </cell>
        </row>
        <row r="29">
          <cell r="A29" t="str">
            <v>44</v>
          </cell>
          <cell r="B29" t="str">
            <v>Extremo</v>
          </cell>
        </row>
        <row r="30">
          <cell r="A30" t="str">
            <v>45</v>
          </cell>
          <cell r="B30" t="str">
            <v>Extremo</v>
          </cell>
        </row>
        <row r="31">
          <cell r="A31" t="str">
            <v>51</v>
          </cell>
          <cell r="B31" t="str">
            <v>Medio</v>
          </cell>
        </row>
        <row r="32">
          <cell r="A32" t="str">
            <v>52</v>
          </cell>
          <cell r="B32" t="str">
            <v>Medio</v>
          </cell>
        </row>
        <row r="33">
          <cell r="A33" t="str">
            <v>53</v>
          </cell>
          <cell r="B33" t="str">
            <v>Alto</v>
          </cell>
        </row>
        <row r="34">
          <cell r="A34" t="str">
            <v>54</v>
          </cell>
          <cell r="B34" t="str">
            <v>Extremo</v>
          </cell>
        </row>
        <row r="35">
          <cell r="A35" t="str">
            <v>55</v>
          </cell>
          <cell r="B35" t="str">
            <v>Extremo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
      <sheetName val="Datos "/>
      <sheetName val="codificación "/>
      <sheetName val="Monitoreo (2)"/>
      <sheetName val="MATRIZ "/>
      <sheetName val="Monitoreo"/>
      <sheetName val="Graficas"/>
      <sheetName val="Riesgos extremos"/>
      <sheetName val="Dirección IIE "/>
      <sheetName val="Registro de eventos"/>
      <sheetName val="TABLAS DE CALIFICACIÓN"/>
      <sheetName val="Controles actuales"/>
      <sheetName val="Controles propuestos"/>
    </sheetNames>
    <sheetDataSet>
      <sheetData sheetId="0">
        <row r="11">
          <cell r="A11" t="str">
            <v>11</v>
          </cell>
          <cell r="B11" t="str">
            <v>Bajo</v>
          </cell>
        </row>
        <row r="12">
          <cell r="A12" t="str">
            <v>12</v>
          </cell>
          <cell r="B12" t="str">
            <v>Bajo</v>
          </cell>
        </row>
        <row r="13">
          <cell r="A13" t="str">
            <v>13</v>
          </cell>
          <cell r="B13" t="str">
            <v>Bajo</v>
          </cell>
        </row>
        <row r="14">
          <cell r="A14" t="str">
            <v>14</v>
          </cell>
          <cell r="B14" t="str">
            <v>Medio</v>
          </cell>
        </row>
        <row r="15">
          <cell r="A15" t="str">
            <v>15</v>
          </cell>
          <cell r="B15" t="str">
            <v>Alto</v>
          </cell>
        </row>
        <row r="16">
          <cell r="A16" t="str">
            <v>21</v>
          </cell>
          <cell r="B16" t="str">
            <v>Bajo</v>
          </cell>
        </row>
        <row r="17">
          <cell r="A17" t="str">
            <v>22</v>
          </cell>
          <cell r="B17" t="str">
            <v>Bajo</v>
          </cell>
        </row>
        <row r="18">
          <cell r="A18" t="str">
            <v>23</v>
          </cell>
          <cell r="B18" t="str">
            <v>Medio</v>
          </cell>
        </row>
        <row r="19">
          <cell r="A19" t="str">
            <v>24</v>
          </cell>
          <cell r="B19" t="str">
            <v>Alto</v>
          </cell>
        </row>
        <row r="20">
          <cell r="A20" t="str">
            <v>25</v>
          </cell>
          <cell r="B20" t="str">
            <v>Extremo</v>
          </cell>
        </row>
        <row r="21">
          <cell r="A21" t="str">
            <v>31</v>
          </cell>
          <cell r="B21" t="str">
            <v>Bajo</v>
          </cell>
        </row>
        <row r="22">
          <cell r="A22" t="str">
            <v>32</v>
          </cell>
          <cell r="B22" t="str">
            <v>Medio</v>
          </cell>
        </row>
        <row r="23">
          <cell r="A23" t="str">
            <v>33</v>
          </cell>
          <cell r="B23" t="str">
            <v>Alto</v>
          </cell>
        </row>
        <row r="24">
          <cell r="A24" t="str">
            <v>34</v>
          </cell>
          <cell r="B24" t="str">
            <v>Alto</v>
          </cell>
        </row>
        <row r="25">
          <cell r="A25" t="str">
            <v>35</v>
          </cell>
          <cell r="B25" t="str">
            <v>Extremo</v>
          </cell>
        </row>
        <row r="26">
          <cell r="A26" t="str">
            <v>41</v>
          </cell>
          <cell r="B26" t="str">
            <v>Bajo</v>
          </cell>
        </row>
        <row r="27">
          <cell r="A27" t="str">
            <v>42</v>
          </cell>
          <cell r="B27" t="str">
            <v>Medio</v>
          </cell>
        </row>
        <row r="28">
          <cell r="A28" t="str">
            <v>43</v>
          </cell>
          <cell r="B28" t="str">
            <v>Alto</v>
          </cell>
        </row>
        <row r="29">
          <cell r="A29" t="str">
            <v>44</v>
          </cell>
          <cell r="B29" t="str">
            <v>Extremo</v>
          </cell>
        </row>
        <row r="30">
          <cell r="A30" t="str">
            <v>45</v>
          </cell>
          <cell r="B30" t="str">
            <v>Extremo</v>
          </cell>
        </row>
        <row r="31">
          <cell r="A31" t="str">
            <v>51</v>
          </cell>
          <cell r="B31" t="str">
            <v>Medio</v>
          </cell>
        </row>
        <row r="32">
          <cell r="A32" t="str">
            <v>52</v>
          </cell>
          <cell r="B32" t="str">
            <v>Medio</v>
          </cell>
        </row>
        <row r="33">
          <cell r="A33" t="str">
            <v>53</v>
          </cell>
          <cell r="B33" t="str">
            <v>Alto</v>
          </cell>
        </row>
        <row r="34">
          <cell r="A34" t="str">
            <v>54</v>
          </cell>
          <cell r="B34" t="str">
            <v>Extremo</v>
          </cell>
        </row>
        <row r="35">
          <cell r="A35" t="str">
            <v>55</v>
          </cell>
          <cell r="B35" t="str">
            <v>Extremo</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Andrea Gallego Ossa" refreshedDate="44523.579125578704" createdVersion="6" refreshedVersion="6" minRefreshableVersion="3" recordCount="407" xr:uid="{00000000-000A-0000-FFFF-FFFF00000000}">
  <cacheSource type="worksheet">
    <worksheetSource ref="A2:F409" sheet="Hoja3"/>
  </cacheSource>
  <cacheFields count="6">
    <cacheField name="Área" numFmtId="0">
      <sharedItems/>
    </cacheField>
    <cacheField name="Proceso" numFmtId="0">
      <sharedItems containsBlank="1" count="23">
        <s v="Gestión legal y documental "/>
        <s v="Gestión de las TIC"/>
        <s v="Gestión administrativa"/>
        <m/>
        <s v="Docencia"/>
        <s v="Gestión financiera"/>
        <s v="Gestión financiera_x000a__x000a_Direccionamiento estratégico "/>
        <s v="Desarrollo humano y bienestar institucional"/>
        <s v="Desarrollo humano y bienestar institucional_x000a__x000a_Gestión administrativa "/>
        <s v="Gestión financiera_x000a__x000a_Bienestar institucional y desarrollo humano "/>
        <s v="Mercadeo"/>
        <s v="Desarrollo humano y bienestar institucional_x000a__x000a__x000a_Direccionamiento Estratégico_x000a__x000a_"/>
        <s v="Investigación"/>
        <s v="Direccionamiento Estratégico"/>
        <s v="Comunicación organizacional"/>
        <s v="Desarrollo humano y bienestar institucional_x000a__x000a_Gestión legal y documental_x000a__x000a_Gestión administrativa "/>
        <s v="Extensión"/>
        <s v="Investigación_x000a__x000a_Gestión financiera "/>
        <s v="Laboratorios"/>
        <s v="Laboratorios_x000a__x000a_Bienestar institucional y desarrollo humano "/>
        <s v="Internacionalización"/>
        <s v="Bienestar institucional y desarrollo humano_x000a__x000a_Internacionalización "/>
        <s v="Gestión legal y documental_x000a__x000a_Direccionamiento estratégico"/>
      </sharedItems>
    </cacheField>
    <cacheField name="Etapa - Actividad" numFmtId="0">
      <sharedItems containsBlank="1"/>
    </cacheField>
    <cacheField name="Procedimiento" numFmtId="0">
      <sharedItems containsBlank="1" longText="1"/>
    </cacheField>
    <cacheField name="Magnitud del riesgo 2021" numFmtId="0">
      <sharedItems count="5">
        <s v="Bajo"/>
        <s v=""/>
        <s v="Alto"/>
        <s v="Medio"/>
        <s v="Extremo"/>
      </sharedItems>
    </cacheField>
    <cacheField name="Dirección 2021" numFmtId="0">
      <sharedItems count="7">
        <s v="Secretaría General"/>
        <s v=" "/>
        <s v="Dirección Académica"/>
        <s v="Dirección Administrativa y Financiera"/>
        <s v="Dirección Investigación e Innovación"/>
        <s v="Bienestar Institucional Y Desarrollo Humano"/>
        <s v="Rectoría"/>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Andrea Gallego Ossa" refreshedDate="44523.579126620367" createdVersion="6" refreshedVersion="6" minRefreshableVersion="3" recordCount="395" xr:uid="{00000000-000A-0000-FFFF-FFFF01000000}">
  <cacheSource type="worksheet">
    <worksheetSource ref="A1:W120" sheet="Monitoreo"/>
  </cacheSource>
  <cacheFields count="56">
    <cacheField name="#" numFmtId="0">
      <sharedItems containsMixedTypes="1" containsNumber="1" containsInteger="1" minValue="1" maxValue="273"/>
    </cacheField>
    <cacheField name=" riesgos 2020" numFmtId="0">
      <sharedItems/>
    </cacheField>
    <cacheField name="prueba 2020" numFmtId="0">
      <sharedItems containsSemiMixedTypes="0" containsString="0" containsNumber="1" containsInteger="1" minValue="0" maxValue="1"/>
    </cacheField>
    <cacheField name="# riesgos 2021" numFmtId="0">
      <sharedItems/>
    </cacheField>
    <cacheField name="prueba 2021" numFmtId="0">
      <sharedItems containsSemiMixedTypes="0" containsString="0" containsNumber="1" containsInteger="1" minValue="0" maxValue="1"/>
    </cacheField>
    <cacheField name="Dirección y magnitud 2020" numFmtId="0">
      <sharedItems/>
    </cacheField>
    <cacheField name="dirección y magnitud 2021" numFmtId="0">
      <sharedItems/>
    </cacheField>
    <cacheField name="DIRECCIÓN Y TITULOS 2021" numFmtId="0">
      <sharedItems/>
    </cacheField>
    <cacheField name="titulo direc 2020" numFmtId="0">
      <sharedItems/>
    </cacheField>
    <cacheField name="área y magnitud 2021" numFmtId="0">
      <sharedItems/>
    </cacheField>
    <cacheField name="área y control 2021" numFmtId="0">
      <sharedItems/>
    </cacheField>
    <cacheField name="Código" numFmtId="0">
      <sharedItems/>
    </cacheField>
    <cacheField name="Dicción" numFmtId="0">
      <sharedItems/>
    </cacheField>
    <cacheField name="Dirección 2021" numFmtId="0">
      <sharedItems/>
    </cacheField>
    <cacheField name="Dirección control 2020" numFmtId="0">
      <sharedItems/>
    </cacheField>
    <cacheField name="Dirección control 2021" numFmtId="0">
      <sharedItems/>
    </cacheField>
    <cacheField name="dirección 2020" numFmtId="0">
      <sharedItems/>
    </cacheField>
    <cacheField name="Títulos  2020" numFmtId="0">
      <sharedItems containsMixedTypes="1" containsNumber="1" containsInteger="1" minValue="0" maxValue="0"/>
    </cacheField>
    <cacheField name="Prueba  2020 " numFmtId="0">
      <sharedItems containsSemiMixedTypes="0" containsString="0" containsNumber="1" containsInteger="1" minValue="0" maxValue="1"/>
    </cacheField>
    <cacheField name="Títulos 2021" numFmtId="0">
      <sharedItems containsMixedTypes="1" containsNumber="1" containsInteger="1" minValue="0" maxValue="0"/>
    </cacheField>
    <cacheField name="Área" numFmtId="0">
      <sharedItems count="36">
        <s v="Administración documental"/>
        <s v="Admisiones y Registro"/>
        <s v="Apoyo financiero"/>
        <s v="Biblioteca"/>
        <s v="SST Administrativo"/>
        <s v="SST Proyectos"/>
        <s v="Bienestar institucional"/>
        <s v="CES activo y saludable / Promoción artistíca y cultural"/>
        <s v="Desarrollo humano"/>
        <s v="Salud mental y atracción del talento humano"/>
        <s v="CES Virtual"/>
        <s v="Comité de Ética Humanos"/>
        <s v="  Comunicación y Mercadeo"/>
        <s v="Contabilidad "/>
        <s v="Contratación "/>
        <s v="Coordinación Administrativa "/>
        <s v="Costos y presupuesto "/>
        <s v="Egresados"/>
        <s v="Extensión"/>
        <s v="Infraestructura"/>
        <s v="Empresarismo e Innovación"/>
        <s v="Investigación"/>
        <s v="Laboratorios"/>
        <s v="Asuntos Globales"/>
        <s v="Oficina Jurídica"/>
        <s v="Planeación"/>
        <s v="Aseguramiento de la calidad"/>
        <s v="Proyectos"/>
        <s v="Sostenibilidad"/>
        <s v="Tecnología de la Información "/>
        <s v="Tesorería"/>
        <s v="Propiedad Intelectual"/>
        <s v="Dirección académica " u="1"/>
        <s v="Mercadeo" u="1"/>
        <s v="Editorial" u="1"/>
        <s v="Comunicación Organizacional" u="1"/>
      </sharedItems>
    </cacheField>
    <cacheField name="Proceso" numFmtId="0">
      <sharedItems containsBlank="1"/>
    </cacheField>
    <cacheField name="Etapa - Actividad" numFmtId="0">
      <sharedItems containsBlank="1"/>
    </cacheField>
    <cacheField name="Procedimiento" numFmtId="0">
      <sharedItems containsBlank="1" longText="1"/>
    </cacheField>
    <cacheField name="Identificador" numFmtId="0">
      <sharedItems/>
    </cacheField>
    <cacheField name="Área2" numFmtId="0">
      <sharedItems/>
    </cacheField>
    <cacheField name="Descripción del riesgo    _x000a_¿Qué le preocupa frente al logro de los objetivos?" numFmtId="0">
      <sharedItems containsMixedTypes="1" containsNumber="1" containsInteger="1" minValue="0" maxValue="5" longText="1"/>
    </cacheField>
    <cacheField name="ELIMINAR " numFmtId="0">
      <sharedItems containsBlank="1" containsMixedTypes="1" containsNumber="1" containsInteger="1" minValue="0" maxValue="5"/>
    </cacheField>
    <cacheField name="Titulo del riesgo" numFmtId="0">
      <sharedItems containsMixedTypes="1" containsNumber="1" containsInteger="1" minValue="0" maxValue="5"/>
    </cacheField>
    <cacheField name="Elementos del riesgo" numFmtId="0">
      <sharedItems containsBlank="1" containsMixedTypes="1" containsNumber="1" containsInteger="1" minValue="0" maxValue="5" longText="1"/>
    </cacheField>
    <cacheField name="3. Posibles causas   _x000a_Escriba los principales factores que pueden generar que el riesgo se presente " numFmtId="0">
      <sharedItems containsMixedTypes="1" containsNumber="1" containsInteger="1" minValue="0" maxValue="5" longText="1"/>
    </cacheField>
    <cacheField name="ELIMINAR 2" numFmtId="0">
      <sharedItems containsBlank="1" containsMixedTypes="1" containsNumber="1" containsInteger="1" minValue="0" maxValue="5" longText="1"/>
    </cacheField>
    <cacheField name="5. Controles actuales: Liste las acciones concretas de prevención y protección que han implementado sistemáticamente para evitar o mitigar el riesgo" numFmtId="0">
      <sharedItems containsMixedTypes="1" containsNumber="1" containsInteger="1" minValue="0" maxValue="5" longText="1"/>
    </cacheField>
    <cacheField name="# controles actuales 2018" numFmtId="0">
      <sharedItems containsMixedTypes="1" containsNumber="1" containsInteger="1" minValue="0" maxValue="7"/>
    </cacheField>
    <cacheField name="# controles actuales implementados  2018" numFmtId="0">
      <sharedItems containsSemiMixedTypes="0" containsString="0" containsNumber="1" containsInteger="1" minValue="0" maxValue="7"/>
    </cacheField>
    <cacheField name="% DE CUMPLIMIENTO 2018" numFmtId="0">
      <sharedItems containsMixedTypes="1" containsNumber="1" minValue="0" maxValue="4"/>
    </cacheField>
    <cacheField name="prueba cumplimiento 2018" numFmtId="9">
      <sharedItems containsBlank="1" containsMixedTypes="1" containsNumber="1" minValue="0" maxValue="4"/>
    </cacheField>
    <cacheField name="7. Liste las acciones concretas de prevención y protección adicionales para evitar o mitigar el riesgo" numFmtId="0">
      <sharedItems containsMixedTypes="1" containsNumber="1" containsInteger="1" minValue="0" maxValue="5" longText="1"/>
    </cacheField>
    <cacheField name="# controles propuestos 2019" numFmtId="0">
      <sharedItems containsSemiMixedTypes="0" containsString="0" containsNumber="1" containsInteger="1" minValue="0" maxValue="7"/>
    </cacheField>
    <cacheField name="# controles implementados 2019" numFmtId="0">
      <sharedItems containsSemiMixedTypes="0" containsString="0" containsNumber="1" minValue="0" maxValue="5"/>
    </cacheField>
    <cacheField name="% CUMPLIMIENTO 2019" numFmtId="0">
      <sharedItems containsMixedTypes="1" containsNumber="1" minValue="0" maxValue="3"/>
    </cacheField>
    <cacheField name="prueba cumplimiento 2019" numFmtId="9">
      <sharedItems containsBlank="1" containsMixedTypes="1" containsNumber="1" minValue="0" maxValue="3"/>
    </cacheField>
    <cacheField name="2019 MAGNITUD" numFmtId="0">
      <sharedItems containsBlank="1" containsMixedTypes="1" containsNumber="1" containsInteger="1" minValue="0" maxValue="5" count="11">
        <s v="Bajo"/>
        <n v="2"/>
        <s v="Medio"/>
        <s v="Alto"/>
        <s v=""/>
        <s v="Extremo"/>
        <m/>
        <n v="0"/>
        <e v="#REF!"/>
        <n v="3"/>
        <n v="5" u="1"/>
      </sharedItems>
    </cacheField>
    <cacheField name="P" numFmtId="0">
      <sharedItems containsBlank="1" containsMixedTypes="1" containsNumber="1" containsInteger="1" minValue="0" maxValue="5"/>
    </cacheField>
    <cacheField name="I" numFmtId="0">
      <sharedItems containsBlank="1" containsMixedTypes="1" containsNumber="1" containsInteger="1" minValue="0" maxValue="5"/>
    </cacheField>
    <cacheField name="P&amp;I." numFmtId="0">
      <sharedItems containsBlank="1" containsMixedTypes="1" containsNumber="1" containsInteger="1" minValue="0" maxValue="3"/>
    </cacheField>
    <cacheField name="Controles actuales_x000a_2019" numFmtId="0">
      <sharedItems containsBlank="1" containsMixedTypes="1" containsNumber="1" containsInteger="1" minValue="0" maxValue="5"/>
    </cacheField>
    <cacheField name="Seguimiento 2019 " numFmtId="0">
      <sharedItems containsDate="1" containsMixedTypes="1" minDate="1899-12-31T00:00:00" maxDate="1899-12-31T00:21:04" longText="1"/>
    </cacheField>
    <cacheField name="Probabilidad/ Frecuencia" numFmtId="0">
      <sharedItems containsMixedTypes="1" containsNumber="1" containsInteger="1" minValue="0" maxValue="5"/>
    </cacheField>
    <cacheField name="Severidad/ Impacto" numFmtId="0">
      <sharedItems containsMixedTypes="1" containsNumber="1" containsInteger="1" minValue="0" maxValue="5"/>
    </cacheField>
    <cacheField name="Magnitud del riesgo 2020" numFmtId="0">
      <sharedItems containsBlank="1" containsMixedTypes="1" containsNumber="1" containsInteger="1" minValue="0" maxValue="0" count="7">
        <s v="Alto"/>
        <s v="Medio"/>
        <s v=""/>
        <s v="Extremo"/>
        <s v="Bajo"/>
        <n v="0"/>
        <m/>
      </sharedItems>
    </cacheField>
    <cacheField name="P2" numFmtId="0">
      <sharedItems containsMixedTypes="1" containsNumber="1" containsInteger="1" minValue="0" maxValue="5"/>
    </cacheField>
    <cacheField name="I2" numFmtId="0">
      <sharedItems containsMixedTypes="1" containsNumber="1" containsInteger="1" minValue="0" maxValue="5"/>
    </cacheField>
    <cacheField name="P&amp;I" numFmtId="0">
      <sharedItems containsMixedTypes="1" containsNumber="1" containsInteger="1" minValue="0" maxValue="0"/>
    </cacheField>
    <cacheField name="Controles 2020" numFmtId="0">
      <sharedItems containsMixedTypes="1" containsNumber="1" containsInteger="1" minValue="0" maxValue="5"/>
    </cacheField>
    <cacheField name="Seguimiento 2020" numFmtId="0">
      <sharedItems containsMixedTypes="1" containsNumber="1" containsInteger="1" minValue="0" maxValue="5"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Andrea Gallego Ossa" refreshedDate="44523.579127430552" createdVersion="6" refreshedVersion="6" minRefreshableVersion="3" recordCount="395" xr:uid="{00000000-000A-0000-FFFF-FFFF02000000}">
  <cacheSource type="worksheet">
    <worksheetSource ref="A1:W120" sheet="Monitoreo"/>
  </cacheSource>
  <cacheFields count="49">
    <cacheField name="#" numFmtId="0">
      <sharedItems containsMixedTypes="1" containsNumber="1" containsInteger="1" minValue="1" maxValue="273"/>
    </cacheField>
    <cacheField name=" riesgos 2020" numFmtId="0">
      <sharedItems/>
    </cacheField>
    <cacheField name="prueba 2020" numFmtId="0">
      <sharedItems containsSemiMixedTypes="0" containsString="0" containsNumber="1" containsInteger="1" minValue="0" maxValue="1"/>
    </cacheField>
    <cacheField name="# riesgos 2021" numFmtId="0">
      <sharedItems/>
    </cacheField>
    <cacheField name="prueba 2021" numFmtId="0">
      <sharedItems containsSemiMixedTypes="0" containsString="0" containsNumber="1" containsInteger="1" minValue="0" maxValue="1"/>
    </cacheField>
    <cacheField name="Dirección y magnitud 2020" numFmtId="0">
      <sharedItems/>
    </cacheField>
    <cacheField name="dirección y magnitud 2021" numFmtId="0">
      <sharedItems/>
    </cacheField>
    <cacheField name="DIRECCIÓN Y TITULOS 2021" numFmtId="0">
      <sharedItems/>
    </cacheField>
    <cacheField name="titulo direc 2020" numFmtId="0">
      <sharedItems/>
    </cacheField>
    <cacheField name="área y magnitud 2021" numFmtId="0">
      <sharedItems/>
    </cacheField>
    <cacheField name="área y control 2021" numFmtId="0">
      <sharedItems/>
    </cacheField>
    <cacheField name="Código" numFmtId="0">
      <sharedItems/>
    </cacheField>
    <cacheField name="Dicción" numFmtId="0">
      <sharedItems/>
    </cacheField>
    <cacheField name="Dirección 2021" numFmtId="0">
      <sharedItems/>
    </cacheField>
    <cacheField name="Dirección control 2020" numFmtId="0">
      <sharedItems/>
    </cacheField>
    <cacheField name="Dirección control 2021" numFmtId="0">
      <sharedItems/>
    </cacheField>
    <cacheField name="dirección 2020" numFmtId="0">
      <sharedItems/>
    </cacheField>
    <cacheField name="Títulos  2020" numFmtId="0">
      <sharedItems containsMixedTypes="1" containsNumber="1" containsInteger="1" minValue="0" maxValue="0"/>
    </cacheField>
    <cacheField name="Prueba  2020 " numFmtId="0">
      <sharedItems containsSemiMixedTypes="0" containsString="0" containsNumber="1" containsInteger="1" minValue="0" maxValue="1"/>
    </cacheField>
    <cacheField name="Títulos 2021" numFmtId="0">
      <sharedItems containsMixedTypes="1" containsNumber="1" containsInteger="1" minValue="0" maxValue="0"/>
    </cacheField>
    <cacheField name="Área" numFmtId="0">
      <sharedItems/>
    </cacheField>
    <cacheField name="Proceso" numFmtId="0">
      <sharedItems containsBlank="1"/>
    </cacheField>
    <cacheField name="Etapa - Actividad" numFmtId="0">
      <sharedItems containsBlank="1"/>
    </cacheField>
    <cacheField name="Procedimiento" numFmtId="0">
      <sharedItems containsBlank="1" longText="1"/>
    </cacheField>
    <cacheField name="Identificador" numFmtId="0">
      <sharedItems/>
    </cacheField>
    <cacheField name="Área2" numFmtId="0">
      <sharedItems/>
    </cacheField>
    <cacheField name="Descripción del riesgo    _x000a_¿Qué le preocupa frente al logro de los objetivos?" numFmtId="0">
      <sharedItems containsMixedTypes="1" containsNumber="1" containsInteger="1" minValue="0" maxValue="5" longText="1"/>
    </cacheField>
    <cacheField name="ELIMINAR " numFmtId="0">
      <sharedItems containsBlank="1" containsMixedTypes="1" containsNumber="1" containsInteger="1" minValue="0" maxValue="5"/>
    </cacheField>
    <cacheField name="Titulo del riesgo" numFmtId="0">
      <sharedItems containsMixedTypes="1" containsNumber="1" containsInteger="1" minValue="0" maxValue="5"/>
    </cacheField>
    <cacheField name="Elementos del riesgo" numFmtId="0">
      <sharedItems containsBlank="1" containsMixedTypes="1" containsNumber="1" containsInteger="1" minValue="0" maxValue="5" longText="1"/>
    </cacheField>
    <cacheField name="3. Posibles causas   _x000a_Escriba los principales factores que pueden generar que el riesgo se presente " numFmtId="0">
      <sharedItems containsMixedTypes="1" containsNumber="1" containsInteger="1" minValue="0" maxValue="5" longText="1"/>
    </cacheField>
    <cacheField name="ELIMINAR 2" numFmtId="0">
      <sharedItems containsBlank="1" containsMixedTypes="1" containsNumber="1" containsInteger="1" minValue="0" maxValue="5" longText="1"/>
    </cacheField>
    <cacheField name="5. Controles actuales: Liste las acciones concretas de prevención y protección que han implementado sistemáticamente para evitar o mitigar el riesgo" numFmtId="0">
      <sharedItems containsMixedTypes="1" containsNumber="1" containsInteger="1" minValue="0" maxValue="5" longText="1"/>
    </cacheField>
    <cacheField name="# controles actuales 2018" numFmtId="0">
      <sharedItems containsMixedTypes="1" containsNumber="1" containsInteger="1" minValue="0" maxValue="7"/>
    </cacheField>
    <cacheField name="# controles actuales implementados  2018" numFmtId="0">
      <sharedItems containsSemiMixedTypes="0" containsString="0" containsNumber="1" containsInteger="1" minValue="0" maxValue="7"/>
    </cacheField>
    <cacheField name="% DE CUMPLIMIENTO 2018" numFmtId="0">
      <sharedItems containsMixedTypes="1" containsNumber="1" minValue="0" maxValue="4"/>
    </cacheField>
    <cacheField name="prueba cumplimiento 2018" numFmtId="9">
      <sharedItems containsBlank="1" containsMixedTypes="1" containsNumber="1" minValue="0" maxValue="4"/>
    </cacheField>
    <cacheField name="7. Liste las acciones concretas de prevención y protección adicionales para evitar o mitigar el riesgo" numFmtId="0">
      <sharedItems containsMixedTypes="1" containsNumber="1" containsInteger="1" minValue="0" maxValue="5" longText="1"/>
    </cacheField>
    <cacheField name="# controles propuestos 2019" numFmtId="0">
      <sharedItems containsSemiMixedTypes="0" containsString="0" containsNumber="1" containsInteger="1" minValue="0" maxValue="7"/>
    </cacheField>
    <cacheField name="# controles implementados 2019" numFmtId="0">
      <sharedItems containsSemiMixedTypes="0" containsString="0" containsNumber="1" minValue="0" maxValue="5"/>
    </cacheField>
    <cacheField name="% CUMPLIMIENTO 2019" numFmtId="0">
      <sharedItems containsMixedTypes="1" containsNumber="1" minValue="0" maxValue="3"/>
    </cacheField>
    <cacheField name="prueba cumplimiento 2019" numFmtId="9">
      <sharedItems containsBlank="1" containsMixedTypes="1" containsNumber="1" minValue="0" maxValue="5" count="20">
        <n v="1"/>
        <s v=" "/>
        <n v="0.5714285714285714"/>
        <n v="0.33333333333333331"/>
        <n v="0.25"/>
        <s v="Sin controles"/>
        <n v="0.5"/>
        <n v="0.75"/>
        <n v="0"/>
        <n v="0.66666666666666663"/>
        <n v="2"/>
        <m/>
        <n v="0.2"/>
        <n v="3"/>
        <n v="0.9"/>
        <n v="0.6" u="1"/>
        <n v="5" u="1"/>
        <n v="0.8" u="1"/>
        <n v="0.4" u="1"/>
        <n v="4" u="1"/>
      </sharedItems>
    </cacheField>
    <cacheField name="2019 MAGNITUD" numFmtId="0">
      <sharedItems containsBlank="1" containsMixedTypes="1" containsNumber="1" containsInteger="1" minValue="0" maxValue="3"/>
    </cacheField>
    <cacheField name="P" numFmtId="0">
      <sharedItems containsBlank="1" containsMixedTypes="1" containsNumber="1" containsInteger="1" minValue="0" maxValue="5"/>
    </cacheField>
    <cacheField name="I" numFmtId="0">
      <sharedItems containsBlank="1" containsMixedTypes="1" containsNumber="1" containsInteger="1" minValue="0" maxValue="5"/>
    </cacheField>
    <cacheField name="P&amp;I." numFmtId="0">
      <sharedItems containsBlank="1" containsMixedTypes="1" containsNumber="1" containsInteger="1" minValue="0" maxValue="3"/>
    </cacheField>
    <cacheField name="Controles actuales_x000a_2019" numFmtId="0">
      <sharedItems containsBlank="1" containsMixedTypes="1" containsNumber="1" containsInteger="1" minValue="0" maxValue="5"/>
    </cacheField>
    <cacheField name="Seguimiento 2019 " numFmtId="0">
      <sharedItems containsDate="1" containsMixedTypes="1" minDate="1899-12-31T00:00:00" maxDate="1899-12-31T00:21:04" longText="1"/>
    </cacheField>
    <cacheField name="Probabilidad/ Frecuencia" numFmtId="0">
      <sharedItems containsMixedTypes="1" containsNumber="1" containsInteger="1" minValue="0" maxValue="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07">
  <r>
    <s v="Administración documental"/>
    <x v="0"/>
    <s v="Gestión legal, reglamentaria y administrativa"/>
    <m/>
    <x v="0"/>
    <x v="0"/>
  </r>
  <r>
    <s v="Administración documental"/>
    <x v="1"/>
    <s v="Puesta en producción y soporte de las soluciones estructuradas para Tics y continuidad de negocio. "/>
    <s v="Procedimiento mesa de ayuda CES"/>
    <x v="0"/>
    <x v="0"/>
  </r>
  <r>
    <s v="Administración documental"/>
    <x v="1"/>
    <s v="Asegurar la continuidad de las soluciones  Tics y continuidad de negocio implementadas para  Universidad CES"/>
    <s v="Política TIC_x000a_Resolución 0069"/>
    <x v="0"/>
    <x v="0"/>
  </r>
  <r>
    <s v="Administración documental"/>
    <x v="0"/>
    <s v="Gestión legal, reglamentaria y administrativa"/>
    <s v="Procedimientos del CAD"/>
    <x v="0"/>
    <x v="0"/>
  </r>
  <r>
    <s v="Administración documental"/>
    <x v="2"/>
    <s v="Intervención, logistica y mantenimiento"/>
    <m/>
    <x v="0"/>
    <x v="0"/>
  </r>
  <r>
    <s v="Administración documental"/>
    <x v="3"/>
    <m/>
    <m/>
    <x v="1"/>
    <x v="1"/>
  </r>
  <r>
    <s v="Administración documental"/>
    <x v="3"/>
    <m/>
    <m/>
    <x v="1"/>
    <x v="1"/>
  </r>
  <r>
    <s v="Administración documental"/>
    <x v="3"/>
    <m/>
    <m/>
    <x v="1"/>
    <x v="1"/>
  </r>
  <r>
    <s v="Administración documental"/>
    <x v="3"/>
    <m/>
    <m/>
    <x v="1"/>
    <x v="1"/>
  </r>
  <r>
    <s v="Administración documental"/>
    <x v="3"/>
    <m/>
    <m/>
    <x v="1"/>
    <x v="1"/>
  </r>
  <r>
    <s v="Administración documental"/>
    <x v="3"/>
    <m/>
    <m/>
    <x v="1"/>
    <x v="1"/>
  </r>
  <r>
    <s v="Administración documental"/>
    <x v="3"/>
    <m/>
    <m/>
    <x v="1"/>
    <x v="1"/>
  </r>
  <r>
    <s v="Admisiones y Registro"/>
    <x v="4"/>
    <s v="Admisión de los estudiantes"/>
    <s v="•Procedimiento para la inscripción, admisión y matrícula de los estudiantes_x000a_•Procedimiento para la inscripción a programas de educación no formal"/>
    <x v="2"/>
    <x v="2"/>
  </r>
  <r>
    <s v="Admisiones y Registro"/>
    <x v="4"/>
    <s v="Admisión de los estudiantes"/>
    <s v="•Procedimiento para la inscripción, admisión y matrícula de los estudiantes_x000a_•Procedimiento para la inscripción a programas de educación no formal"/>
    <x v="1"/>
    <x v="1"/>
  </r>
  <r>
    <s v="Admisiones y Registro"/>
    <x v="4"/>
    <s v="Gestión del proceso de formación "/>
    <s v="Procedimiento para certificaciones"/>
    <x v="1"/>
    <x v="1"/>
  </r>
  <r>
    <s v="Admisiones y Registro"/>
    <x v="4"/>
    <s v="Graduación"/>
    <s v="Procedimiento para grados "/>
    <x v="3"/>
    <x v="2"/>
  </r>
  <r>
    <s v="Admisiones y Registro"/>
    <x v="4"/>
    <s v="Admisión de los estudiantes"/>
    <s v="Procedimiento para la inscripción, admisión y matrícula de los estudiantes"/>
    <x v="2"/>
    <x v="2"/>
  </r>
  <r>
    <s v="Admisiones y Registro"/>
    <x v="1"/>
    <s v="Elaborar procesos de planeación estratégica para proyectos de Tics y continuidad de negocio"/>
    <s v="Procedimiento para la toma de requerimientos de las necesidades de las diferentes áreas de la universidad"/>
    <x v="0"/>
    <x v="2"/>
  </r>
  <r>
    <s v="Admisiones y Registro"/>
    <x v="1"/>
    <s v="Puesta en producción y soporte de las soluciones estructuadas para TIC´s y continuidad de negocio. _x000a_"/>
    <m/>
    <x v="2"/>
    <x v="2"/>
  </r>
  <r>
    <s v="Admisiones y Registro"/>
    <x v="3"/>
    <m/>
    <m/>
    <x v="1"/>
    <x v="1"/>
  </r>
  <r>
    <s v="Admisiones y Registro"/>
    <x v="3"/>
    <m/>
    <m/>
    <x v="1"/>
    <x v="1"/>
  </r>
  <r>
    <s v="Admisiones y Registro"/>
    <x v="3"/>
    <m/>
    <m/>
    <x v="1"/>
    <x v="1"/>
  </r>
  <r>
    <s v="Admisiones y Registro"/>
    <x v="3"/>
    <m/>
    <m/>
    <x v="1"/>
    <x v="1"/>
  </r>
  <r>
    <s v="Admisiones y Registro"/>
    <x v="3"/>
    <m/>
    <m/>
    <x v="1"/>
    <x v="1"/>
  </r>
  <r>
    <s v="Apoyo financiero"/>
    <x v="5"/>
    <s v="Facturación, recaudo, cartera e inversiones"/>
    <s v="•Procedimiento para la facturación y el recaudo de las matrículas de contado y con planes de financiación_x000a_•Procedimiento para la gestión de cartera"/>
    <x v="2"/>
    <x v="3"/>
  </r>
  <r>
    <s v="Apoyo financiero"/>
    <x v="0"/>
    <s v="Gestión legal, reglamentaria y administrativa"/>
    <m/>
    <x v="2"/>
    <x v="3"/>
  </r>
  <r>
    <s v="Apoyo financiero"/>
    <x v="6"/>
    <s v="Facturación, recaudo, cartera e inversiones_x000a__x000a__x000a_Implementación de la estrategia institucional "/>
    <s v="Procedimiento para la facturación y el recaudo de las matrículas de contado y con planes de financiación_x000a__x000a_Procedimiento para la gestión de cartera_x000a_"/>
    <x v="2"/>
    <x v="3"/>
  </r>
  <r>
    <s v="Apoyo financiero"/>
    <x v="1"/>
    <s v="Elaborar procesos de planeación estratégica para proyectos de Tics y continuidad de negocio"/>
    <s v="Procedimiento para la toma de requerimientos de las necesidades de las diferentes áreas de la universidad"/>
    <x v="4"/>
    <x v="3"/>
  </r>
  <r>
    <s v="Apoyo financiero"/>
    <x v="5"/>
    <s v="Facturación, recaudo, cartera e inversiones"/>
    <s v="Procedimiento para la facturación y el recaudo de las matrículas de contado y con planes de financiación"/>
    <x v="3"/>
    <x v="3"/>
  </r>
  <r>
    <s v="Apoyo financiero"/>
    <x v="5"/>
    <s v="Facturación, recaudo, cartera e inversiones_x000a_"/>
    <s v="Procedimiento para la facturación y el recaudo de las matrículas de contado y con planes de financiación_x000a__x000a__x000a_Procedimiento para la gestión de cartera_x000a_"/>
    <x v="2"/>
    <x v="3"/>
  </r>
  <r>
    <s v="Apoyo financiero"/>
    <x v="3"/>
    <m/>
    <m/>
    <x v="1"/>
    <x v="1"/>
  </r>
  <r>
    <s v="Apoyo financiero"/>
    <x v="3"/>
    <m/>
    <m/>
    <x v="1"/>
    <x v="1"/>
  </r>
  <r>
    <s v="Apoyo financiero"/>
    <x v="3"/>
    <m/>
    <m/>
    <x v="1"/>
    <x v="1"/>
  </r>
  <r>
    <s v="Apoyo financiero"/>
    <x v="3"/>
    <m/>
    <m/>
    <x v="1"/>
    <x v="1"/>
  </r>
  <r>
    <s v="Apoyo financiero"/>
    <x v="3"/>
    <m/>
    <m/>
    <x v="1"/>
    <x v="1"/>
  </r>
  <r>
    <s v="Apoyo financiero"/>
    <x v="3"/>
    <m/>
    <m/>
    <x v="1"/>
    <x v="1"/>
  </r>
  <r>
    <s v="Apoyo financiero"/>
    <x v="2"/>
    <s v="Intervención, logística y mantenimiento"/>
    <s v="Plan de mantenimiento institucional "/>
    <x v="1"/>
    <x v="1"/>
  </r>
  <r>
    <s v="Biblioteca"/>
    <x v="4"/>
    <s v="Gestión de recursos y apoyo académico"/>
    <s v="Gestión de recursos y adquisición del material bibliográfico"/>
    <x v="0"/>
    <x v="4"/>
  </r>
  <r>
    <s v="Biblioteca"/>
    <x v="2"/>
    <s v="Seguimiento a la gestión administrativa _x000a_"/>
    <s v="Procedimiento  para la gestión de activos fijos (Procedimiento para el préstamo de equipos, insumos, herramientas y mobiliario)_x000a_"/>
    <x v="0"/>
    <x v="4"/>
  </r>
  <r>
    <s v="Biblioteca"/>
    <x v="7"/>
    <s v="Captación del capital humano"/>
    <s v="•Procedimiento para la selección y vinculación de personal administrativo"/>
    <x v="2"/>
    <x v="4"/>
  </r>
  <r>
    <s v="Biblioteca"/>
    <x v="4"/>
    <s v="Evaluación y ajustes del proceso de formación_x000a_"/>
    <s v="Guía para la evaluación periódica de programas._x000a_Guía para acreditación institucional._x000a_Guía para acreditación de programas de pregrado._x000a_Guía para acreditación de programas de maestría y doctorado._x000a_Guía para acreditación de programas EMQ._x000a_"/>
    <x v="2"/>
    <x v="4"/>
  </r>
  <r>
    <s v="Biblioteca"/>
    <x v="2"/>
    <s v="Seguimiento a la gestión administrativa _x000a_"/>
    <s v="Procedimiento a la gestión de activos fijos "/>
    <x v="0"/>
    <x v="4"/>
  </r>
  <r>
    <s v="Biblioteca"/>
    <x v="2"/>
    <s v="Intervención, logística y mantenimiento"/>
    <s v="Plan de mantenimiento institucional "/>
    <x v="2"/>
    <x v="4"/>
  </r>
  <r>
    <s v="Biblioteca"/>
    <x v="4"/>
    <s v="Gestión de recursos y apoyo académico"/>
    <s v="Gestión de recursos y adquisición del material bibliográfico_x000a_"/>
    <x v="0"/>
    <x v="4"/>
  </r>
  <r>
    <s v="Biblioteca"/>
    <x v="4"/>
    <s v="Gestión de recursos y apoyo académico"/>
    <s v="Gestión de recursos y adquisición del material bibliográfico_x000a_"/>
    <x v="2"/>
    <x v="4"/>
  </r>
  <r>
    <s v="Biblioteca"/>
    <x v="3"/>
    <m/>
    <m/>
    <x v="1"/>
    <x v="1"/>
  </r>
  <r>
    <s v="Biblioteca"/>
    <x v="3"/>
    <m/>
    <m/>
    <x v="1"/>
    <x v="1"/>
  </r>
  <r>
    <s v="Biblioteca"/>
    <x v="3"/>
    <m/>
    <m/>
    <x v="1"/>
    <x v="1"/>
  </r>
  <r>
    <s v="SST Administrativo"/>
    <x v="8"/>
    <s v="Ejecución de acciones para el bienestar y desarrollo humano_x000a__x000a__x000a_Intervención, logistica y mantenimiento "/>
    <s v="´-Procedimiento para inspecciones de seguridad_x000a_-Procedimiento para el desarrollo de simulacros_x000a_-Procedimiento para protocolos de atención en seguridad_x000a_-Procedimiento para programa de vigilancia epidemiológica _x000a_"/>
    <x v="2"/>
    <x v="3"/>
  </r>
  <r>
    <s v="SST Administrativo"/>
    <x v="0"/>
    <s v="Gestión legal, reglamentaria y administrativa"/>
    <m/>
    <x v="3"/>
    <x v="3"/>
  </r>
  <r>
    <s v="SST Administrativo"/>
    <x v="7"/>
    <s v="Formulación de programas, planes y acciones para el bienestar y desarrollo humano "/>
    <s v="•Procedimiento para la Gestión del Riesgo SST._x000a_•Procedimiento para la prevención atención y respuesta ante emergencias"/>
    <x v="2"/>
    <x v="3"/>
  </r>
  <r>
    <s v="SST Administrativo"/>
    <x v="7"/>
    <s v="Formulación de programas, planes y acciones para el bienestar y desarrollo humano "/>
    <s v="•Procedimiento para la Gestión del Riesgo SST._x000a_•Procedimiento para la prevención atención y respuesta ante emergencias"/>
    <x v="3"/>
    <x v="3"/>
  </r>
  <r>
    <s v="SST Administrativo"/>
    <x v="9"/>
    <s v="Gestión del presupuesto_x000a__x000a_Formulación de programas, planes y acciones para el bienestar y desarrollo humano"/>
    <s v="Procedimiento para la elaboración y seguimiento al presupuesto de inversión y operaciones de la Universidad CES_x000a_"/>
    <x v="2"/>
    <x v="3"/>
  </r>
  <r>
    <s v="SST Administrativo"/>
    <x v="8"/>
    <s v="Formulación de programas, planes y acciones para el bienestar y desarrollo humano _x000a__x000a_Intervención, logistica y mantenimiento "/>
    <s v="•Procedimiento para la Gestión del Riesgo SST._x000a_•Procedimiento para la prevención atención y respuesta ante emergencias"/>
    <x v="2"/>
    <x v="3"/>
  </r>
  <r>
    <s v="SST Administrativo"/>
    <x v="8"/>
    <s v="Formulación de programas, planes y acciones para el bienestar y desarrollo humano _x000a__x000a_Intervención, logistica y mantenimiento "/>
    <s v="Procedimiento para el control de ingreso a la universidad "/>
    <x v="2"/>
    <x v="3"/>
  </r>
  <r>
    <s v="SST Administrativo"/>
    <x v="8"/>
    <s v="Formulación de programas, planes y acciones para el bienestar y desarrollo humano _x000a__x000a_Intervención, logistica y mantenimiento "/>
    <m/>
    <x v="1"/>
    <x v="1"/>
  </r>
  <r>
    <s v="SST Administrativo"/>
    <x v="7"/>
    <s v="Formulación de programas, planes y acciones para el bienestar y desarrollo humano "/>
    <m/>
    <x v="1"/>
    <x v="1"/>
  </r>
  <r>
    <s v="SST Administrativo"/>
    <x v="7"/>
    <s v="Formulación de programas, planes y acciones para el bienestar y desarrollo humano "/>
    <m/>
    <x v="0"/>
    <x v="3"/>
  </r>
  <r>
    <s v="SST Administrativo"/>
    <x v="7"/>
    <s v="Formulación de programas, planes y acciones para el bienestar y desarrollo humano "/>
    <m/>
    <x v="2"/>
    <x v="3"/>
  </r>
  <r>
    <s v="SST Administrativo"/>
    <x v="3"/>
    <m/>
    <m/>
    <x v="1"/>
    <x v="1"/>
  </r>
  <r>
    <s v="SST Proyectos"/>
    <x v="7"/>
    <s v="Identificación de necesidades e intereses para el bienestar y desarrollo humano"/>
    <s v="Procedimiento para la definición del plan de desarrollo y capacitación institucional (plan de capacitaciones SST)"/>
    <x v="3"/>
    <x v="3"/>
  </r>
  <r>
    <s v="SST Proyectos"/>
    <x v="0"/>
    <s v="Gestión legal, reglamentaria y administrativa"/>
    <s v="Materialización de los relacionamientos contractuales "/>
    <x v="4"/>
    <x v="3"/>
  </r>
  <r>
    <s v="SST Proyectos"/>
    <x v="7"/>
    <s v="Formulación de programas, planes y acciones para el bienestar y desarrollo humano "/>
    <s v="•Procedimiento para la Gestión del Riesgo SST._x000a_•Procedimiento para la prevención atención y respuesta ante emergencias"/>
    <x v="2"/>
    <x v="3"/>
  </r>
  <r>
    <s v="SST Proyectos"/>
    <x v="7"/>
    <s v="Formulación de programas, planes y acciones para el bienestar y desarrollo humano "/>
    <s v="•Procedimiento para la Gestión del Riesgo SST._x000a_•Procedimiento para la prevención atención y respuesta ante emergencias"/>
    <x v="3"/>
    <x v="3"/>
  </r>
  <r>
    <s v="SST Proyectos"/>
    <x v="7"/>
    <s v="Identificación de necesidades e intereses para el Bienestar y Desarrollo Humano_x000a_"/>
    <s v="Procedimiento para la definición del plan de desarrollo y capacitación institucional (plan de capacitaciones SST)_x000a_"/>
    <x v="0"/>
    <x v="3"/>
  </r>
  <r>
    <s v="SST Proyectos"/>
    <x v="7"/>
    <s v="Formulación de programas, planes y acciones para el bienestar y desarrollo humano "/>
    <s v="•Procedimiento para la Gestión del Riesgo SST._x000a_•Procedimiento para la prevención atención y respuesta ante emergencias"/>
    <x v="2"/>
    <x v="3"/>
  </r>
  <r>
    <s v="SST Proyectos"/>
    <x v="5"/>
    <s v="Gestión del presupuesto"/>
    <s v="•Procedimiento para la gestión de proyectos de la Universidad CES"/>
    <x v="0"/>
    <x v="3"/>
  </r>
  <r>
    <s v="SST Proyectos"/>
    <x v="7"/>
    <s v="Captación del capital humano"/>
    <s v="•Procedimiento para la selección y vinculación de personal administrativo"/>
    <x v="0"/>
    <x v="3"/>
  </r>
  <r>
    <s v="SST Proyectos"/>
    <x v="7"/>
    <s v="Intervención, logística y mantenimiento_x000a__x000a_Formulación de programas, planes y acciones para el Bienestar y Desarrollo Humano_x000a_"/>
    <s v="•Procedimiento para el control de ingreso a la Universidad_x000a__x000a__x000a_Procedimiento para la Gestión del Riesgo SST_x000a_"/>
    <x v="2"/>
    <x v="3"/>
  </r>
  <r>
    <s v="SST Proyectos"/>
    <x v="7"/>
    <s v="Intervención, logística y mantenimiento_x000a__x000a_Formulación de programas, planes y acciones para el Bienestar y Desarrollo Humano_x000a__x000a_Gestión del presupuesto "/>
    <s v="•Procedimiento para el control de ingreso a la Universidad_x000a__x000a__x000a_Procedimiento para la Gestión del Riesgo SST_x000a__x000a_Procedimiento para la gestión de proyectos de la Universidad CES_x000a_"/>
    <x v="2"/>
    <x v="3"/>
  </r>
  <r>
    <s v="SST Proyectos"/>
    <x v="7"/>
    <s v="Captación del capital humano"/>
    <s v="Procedimiento para la selección y vinculación de personal administrativo_x000a_"/>
    <x v="3"/>
    <x v="3"/>
  </r>
  <r>
    <s v="SST Proyectos"/>
    <x v="5"/>
    <s v="Gestión del presupuesto"/>
    <s v="Procedimiento para la elaboración y seguimiento al presupuesto de inversión y operaciones de la Universidad CES"/>
    <x v="0"/>
    <x v="3"/>
  </r>
  <r>
    <s v="SST Proyectos"/>
    <x v="7"/>
    <s v="Captación del capital humano"/>
    <s v="Procedimiento para la contratación por prestación de servicios_x000a_"/>
    <x v="2"/>
    <x v="3"/>
  </r>
  <r>
    <s v="Bienestar institucional"/>
    <x v="5"/>
    <s v="Gestión del presupuesto"/>
    <s v="Procedimiento para la elaboración y seguimiento al presupuesto de inversión y operaciones de la Universidad CES"/>
    <x v="2"/>
    <x v="5"/>
  </r>
  <r>
    <s v="Bienestar institucional"/>
    <x v="2"/>
    <s v="identificación de necesidades institucionales"/>
    <s v="•Procedimiento para la gestión de compras y contratación de servicios "/>
    <x v="0"/>
    <x v="5"/>
  </r>
  <r>
    <s v="Bienestar institucional"/>
    <x v="2"/>
    <s v="Seguimiento a la gestión administrativa _x000a_"/>
    <s v="Procedimiento para el control y gestión de espacios otorgados en comodato_x000a_"/>
    <x v="2"/>
    <x v="5"/>
  </r>
  <r>
    <s v="Bienestar institucional"/>
    <x v="5"/>
    <s v="Gestión del presupuesto"/>
    <s v="•Procedimiento para la elaboración y seguimiento al presupuesto de inversión y operaciones de la Universidad CES"/>
    <x v="3"/>
    <x v="5"/>
  </r>
  <r>
    <s v="Bienestar institucional"/>
    <x v="5"/>
    <s v="Gestión del presupuesto"/>
    <s v="•Procedimiento para la elaboración y seguimiento al presupuesto de inversión y operaciones de la Universidad CES"/>
    <x v="1"/>
    <x v="1"/>
  </r>
  <r>
    <s v="Bienestar institucional"/>
    <x v="2"/>
    <s v="Identificación de necesidades institucionales_x000a_"/>
    <s v="Procedimiento para la gestión de compras y contratación de servicios _x000a_"/>
    <x v="1"/>
    <x v="1"/>
  </r>
  <r>
    <s v="Bienestar institucional"/>
    <x v="0"/>
    <s v="Gestión legal, reglamentaria y administrativa_x000a_"/>
    <s v="Materialización de los relacionamientos contractuales "/>
    <x v="0"/>
    <x v="5"/>
  </r>
  <r>
    <s v="Bienestar institucional"/>
    <x v="0"/>
    <s v="Gestión legal, reglamentaria y administrativa"/>
    <s v="Materialización de los relacionamientos contractuales "/>
    <x v="0"/>
    <x v="5"/>
  </r>
  <r>
    <s v="Bienestar institucional"/>
    <x v="0"/>
    <s v="Gestión legal, reglamentaria y administrativa"/>
    <s v="Materialización de los relacionamientos contractuales "/>
    <x v="2"/>
    <x v="5"/>
  </r>
  <r>
    <s v="Bienestar institucional"/>
    <x v="3"/>
    <m/>
    <m/>
    <x v="1"/>
    <x v="1"/>
  </r>
  <r>
    <s v="Bienestar institucional"/>
    <x v="3"/>
    <m/>
    <m/>
    <x v="1"/>
    <x v="1"/>
  </r>
  <r>
    <s v="Bienestar institucional"/>
    <x v="3"/>
    <m/>
    <m/>
    <x v="1"/>
    <x v="1"/>
  </r>
  <r>
    <s v="CES activo y saludable / Promoción artistíca y cultural"/>
    <x v="7"/>
    <s v="Formulación de programas, planes y acciones para el bienestar y desarrollo humano "/>
    <s v="Procedimiento para la formación deportiva y cultural"/>
    <x v="0"/>
    <x v="5"/>
  </r>
  <r>
    <s v="CES activo y saludable / Promoción artistíca y cultural"/>
    <x v="7"/>
    <s v="Formulación de programas, planes y acciones para el bienestar y desarrollo humano "/>
    <s v="Procedimiento para la formación deportiva y cultural"/>
    <x v="0"/>
    <x v="5"/>
  </r>
  <r>
    <s v="CES activo y saludable / Promoción artistíca y cultural"/>
    <x v="7"/>
    <s v="Formulación de programas, planes y acciones para el Bienestar y Desarrollo Humano"/>
    <m/>
    <x v="2"/>
    <x v="5"/>
  </r>
  <r>
    <s v="CES activo y saludable / Promoción artistíca y cultural"/>
    <x v="1"/>
    <s v="•Gestión de los proyectos de TIC´s y continuidad de negocio basados en las metodologías de cada área de conocimiento"/>
    <s v="•Gestión de bases de datos, seguridad informatica, redes"/>
    <x v="0"/>
    <x v="5"/>
  </r>
  <r>
    <s v="CES activo y saludable / Promoción artistíca y cultural"/>
    <x v="10"/>
    <s v="Gestión comercial, promoción y mercadeo"/>
    <s v="Consolidación del protaflio de los servicios de la universidad CES "/>
    <x v="4"/>
    <x v="5"/>
  </r>
  <r>
    <s v="CES activo y saludable / Promoción artistíca y cultural"/>
    <x v="5"/>
    <s v="Facturación, recaudo, cartera e inversiones_x000a_"/>
    <s v="Procedimiento para la gestión de cartera_x000a_"/>
    <x v="0"/>
    <x v="5"/>
  </r>
  <r>
    <s v="CES activo y saludable / Promoción artistíca y cultural"/>
    <x v="3"/>
    <m/>
    <m/>
    <x v="1"/>
    <x v="1"/>
  </r>
  <r>
    <s v="CES activo y saludable / Promoción artistíca y cultural"/>
    <x v="3"/>
    <m/>
    <m/>
    <x v="1"/>
    <x v="1"/>
  </r>
  <r>
    <s v="CES activo y saludable / Promoción artistíca y cultural"/>
    <x v="3"/>
    <m/>
    <m/>
    <x v="1"/>
    <x v="1"/>
  </r>
  <r>
    <s v="CES activo y saludable / Promoción artistíca y cultural"/>
    <x v="3"/>
    <m/>
    <m/>
    <x v="1"/>
    <x v="1"/>
  </r>
  <r>
    <s v="CES activo y saludable / Promoción artistíca y cultural"/>
    <x v="3"/>
    <m/>
    <m/>
    <x v="1"/>
    <x v="1"/>
  </r>
  <r>
    <s v="CES activo y saludable / Promoción artistíca y cultural"/>
    <x v="3"/>
    <m/>
    <m/>
    <x v="1"/>
    <x v="1"/>
  </r>
  <r>
    <s v="Desarrollo humano"/>
    <x v="7"/>
    <s v="Identificación de necesidades e intereses para el Bienestar y Desarrollo Humano_x000a_"/>
    <s v="Procedimiento para la definición del plan de desarrollo y capacitación institucional (plan de capacitaciones SST)_x000a__x000a_"/>
    <x v="1"/>
    <x v="1"/>
  </r>
  <r>
    <s v="Desarrollo humano"/>
    <x v="7"/>
    <s v="Identificación de necesidades e intereses para el Bienestar y Desarrollo Humano_x000a_"/>
    <s v="Procedimiento para la definición del plan de desarrollo y capacitación institucional (plan de capacitaciones SST)_x000a__x000a_"/>
    <x v="1"/>
    <x v="1"/>
  </r>
  <r>
    <s v="Desarrollo humano"/>
    <x v="7"/>
    <s v="Identificación de necesidades e intereses para el Bienestar y Desarrollo Humano_x000a_"/>
    <m/>
    <x v="0"/>
    <x v="5"/>
  </r>
  <r>
    <s v="Desarrollo humano"/>
    <x v="7"/>
    <s v="Evaluación  de las acciones de Bienestar Institucional y Desarrollo Humano_x000a_"/>
    <s v="Procedimiento para la evaluación del desempeño_x000a_"/>
    <x v="0"/>
    <x v="5"/>
  </r>
  <r>
    <s v="Desarrollo humano"/>
    <x v="7"/>
    <s v="Captación del capital humano"/>
    <s v="•Procedimiento para la selección y vinculación de personal administrativo_x000a_•Procedimiento para la selección y vinculación de personal docente_x000a_"/>
    <x v="0"/>
    <x v="5"/>
  </r>
  <r>
    <s v="Desarrollo humano"/>
    <x v="3"/>
    <m/>
    <m/>
    <x v="1"/>
    <x v="1"/>
  </r>
  <r>
    <s v="Desarrollo humano"/>
    <x v="7"/>
    <s v="Captación del capital humano"/>
    <s v="´-Procedimiento para la selección y vinculación de personal administrativo _x000a_-Procedimiento para la selección y vinculación de personal docente"/>
    <x v="1"/>
    <x v="1"/>
  </r>
  <r>
    <s v="Desarrollo humano"/>
    <x v="3"/>
    <m/>
    <m/>
    <x v="1"/>
    <x v="1"/>
  </r>
  <r>
    <s v="Desarrollo humano"/>
    <x v="7"/>
    <s v="Captación del capital humano"/>
    <s v="´-Procedimiento para la selección y vinculación de personal administrativo _x000a_-Procedimiento para la selección y vinculación de personal docente"/>
    <x v="1"/>
    <x v="1"/>
  </r>
  <r>
    <s v="Desarrollo humano"/>
    <x v="5"/>
    <s v="Gestión del presupuesto"/>
    <s v="•Procedimiento para la elaboración y seguimiento al presupuesto de inversión y operaciones de la Universidad CES"/>
    <x v="1"/>
    <x v="1"/>
  </r>
  <r>
    <s v="Desarrollo humano"/>
    <x v="7"/>
    <s v="Evaluación de las acciones de bienestar institucional y desarrollo humano"/>
    <s v="Procedimiento para la evaluación de desempeño "/>
    <x v="1"/>
    <x v="1"/>
  </r>
  <r>
    <s v="Desarrollo humano"/>
    <x v="3"/>
    <m/>
    <m/>
    <x v="1"/>
    <x v="1"/>
  </r>
  <r>
    <s v="Salud mental y atracción del talento humano"/>
    <x v="7"/>
    <s v="Captación del capital humano"/>
    <s v="•Procedimiento para la selección y vinculación de personal administrativo"/>
    <x v="4"/>
    <x v="5"/>
  </r>
  <r>
    <s v="Salud mental y atracción del talento humano"/>
    <x v="7"/>
    <s v="Captación del capital humano"/>
    <s v="•Procedimiento para la selección y vinculación de personal administrativo"/>
    <x v="2"/>
    <x v="5"/>
  </r>
  <r>
    <s v="Salud mental y atracción del talento humano"/>
    <x v="7"/>
    <s v="Captación del capital humano"/>
    <s v="•Procedimiento para la selección y vinculación de personal administrativo"/>
    <x v="4"/>
    <x v="5"/>
  </r>
  <r>
    <s v="Salud mental y atracción del talento humano"/>
    <x v="7"/>
    <s v="Captación del capital humano"/>
    <s v="•Procedimiento para la selección y vinculación de personal administrativo"/>
    <x v="2"/>
    <x v="5"/>
  </r>
  <r>
    <s v="Salud mental y atracción del talento humano"/>
    <x v="11"/>
    <s v="Captación del capital humano_x000a__x000a_•Fomento de la cultura de gestón de riesgos y autorregulación_x000a__x000a_"/>
    <s v="•Procedimiento para la selección y vinculación de personal administrativo_x000a__x000a_•Manual de SARLAFT_x000a__x000a_"/>
    <x v="2"/>
    <x v="5"/>
  </r>
  <r>
    <s v="Salud mental y atracción del talento humano"/>
    <x v="3"/>
    <m/>
    <m/>
    <x v="1"/>
    <x v="1"/>
  </r>
  <r>
    <s v="Salud mental y atracción del talento humano"/>
    <x v="3"/>
    <m/>
    <m/>
    <x v="1"/>
    <x v="1"/>
  </r>
  <r>
    <s v="Salud mental y atracción del talento humano"/>
    <x v="3"/>
    <m/>
    <m/>
    <x v="1"/>
    <x v="1"/>
  </r>
  <r>
    <s v="Salud mental y atracción del talento humano"/>
    <x v="3"/>
    <m/>
    <m/>
    <x v="1"/>
    <x v="1"/>
  </r>
  <r>
    <s v="Salud mental y atracción del talento humano"/>
    <x v="3"/>
    <m/>
    <m/>
    <x v="1"/>
    <x v="1"/>
  </r>
  <r>
    <s v="Salud mental y atracción del talento humano"/>
    <x v="3"/>
    <m/>
    <m/>
    <x v="1"/>
    <x v="1"/>
  </r>
  <r>
    <s v="Salud mental y atracción del talento humano"/>
    <x v="3"/>
    <m/>
    <m/>
    <x v="1"/>
    <x v="1"/>
  </r>
  <r>
    <s v="CES Virtual"/>
    <x v="12"/>
    <s v="Divulgación cientifica, apropiación social y transferencia del conocimiento _x000a_"/>
    <s v="Procedimiento para la protección de la propiedad intelectual de la Universidad CES_x000a_"/>
    <x v="2"/>
    <x v="2"/>
  </r>
  <r>
    <s v="CES Virtual"/>
    <x v="1"/>
    <s v="Puesta en producción y soporte de las soluciones estructuadas para TIC´s y continuidad de negocio. "/>
    <s v="•Procedimiento para la detección de fallas técnicas o funcionales de las solucines entregadas"/>
    <x v="4"/>
    <x v="2"/>
  </r>
  <r>
    <s v="CES Virtual"/>
    <x v="1"/>
    <s v="•. Elaborar procesos de planeación estrategica para proyectos de TIC´s y continuidad de negocio"/>
    <s v="Procedimiento para la toma de requerimietos de las necesidades de las diferentes áreas de la universidad_x000a_-Procedimiento del área de TIC para la ídentificación de las necesidades de la continuidad de negocio._x000a__x000a_Procedimiento para mesa de ayuda_x000a_"/>
    <x v="2"/>
    <x v="2"/>
  </r>
  <r>
    <s v="CES Virtual"/>
    <x v="1"/>
    <s v="•. Elaborar procesos de planeación estrategica para proyectos de TIC´s y continuidad de negocio"/>
    <s v="Procedimiento para la toma de requerimietos de las necesidades de las diferentes áreas de la universidad_x000a_-Procedimiento del área de TIC para la ídentificación de las necesidades de la continuidad de negocio._x000a__x000a_Procedimiento para mesa de ayuda_x000a_"/>
    <x v="4"/>
    <x v="2"/>
  </r>
  <r>
    <s v="CES Virtual"/>
    <x v="1"/>
    <m/>
    <s v="Política TIC"/>
    <x v="2"/>
    <x v="2"/>
  </r>
  <r>
    <s v="CES Virtual"/>
    <x v="1"/>
    <s v="•Gestión de los proyectos de TIC´s y continuidad de negocio basados en las metodologías de cada área de conocimiento"/>
    <s v="•Gestión de bases de datos, seguridad informatica, redes"/>
    <x v="4"/>
    <x v="2"/>
  </r>
  <r>
    <s v="CES Virtual"/>
    <x v="1"/>
    <s v=" Asegurar la continuidad de las soluciones  TIC´s y continuidad de negocio implementadas para  Universidad CES_x000a_"/>
    <s v="Política TIC"/>
    <x v="2"/>
    <x v="2"/>
  </r>
  <r>
    <s v="CES Virtual"/>
    <x v="2"/>
    <s v="Intervención, logística y mantenimiento"/>
    <s v="Procedimiento para el control de ingreso a la Universidad_x000a_"/>
    <x v="4"/>
    <x v="2"/>
  </r>
  <r>
    <s v="CES Virtual"/>
    <x v="7"/>
    <s v="Formulación de programas, planes y acciones para el Bienestar y Desarrollo Humano_x000a_"/>
    <s v="Procedimiento para la Gestión del Riesgo SST._x000a_Procedimiento para la prevención atención y respuesta ante emergencias_x000a_"/>
    <x v="2"/>
    <x v="2"/>
  </r>
  <r>
    <s v="CES Virtual"/>
    <x v="1"/>
    <s v="Gestión de los proyectos de Tics y continuidad de negocio basados en las metodologías de cada área de conocimiento"/>
    <s v="Gestión de bases de datos, seguridad informatica, redes"/>
    <x v="4"/>
    <x v="2"/>
  </r>
  <r>
    <s v="CES Virtual"/>
    <x v="1"/>
    <m/>
    <s v="Política TIC_x000a__x000a_Procedimiento para la gestión de aulas virtuales"/>
    <x v="3"/>
    <x v="2"/>
  </r>
  <r>
    <s v="CES Virtual"/>
    <x v="1"/>
    <s v="Gestión de los proyectos de Tics y continuidad de negocio basados en las metodologías de cada área de conocimiento"/>
    <s v="•Gestión de bases de datos, seguridad informática, redes"/>
    <x v="1"/>
    <x v="1"/>
  </r>
  <r>
    <s v="CES Virtual"/>
    <x v="3"/>
    <m/>
    <m/>
    <x v="1"/>
    <x v="1"/>
  </r>
  <r>
    <s v="Comité de Ética Humanos"/>
    <x v="12"/>
    <s v="Desarrollo de los procesos de Investigación, empresarismo e innovación _x000a_"/>
    <s v="Procedimiento para la asignación de los recursos para investigación e innovación_x000a_-Procedimiento para el acompañamiento a las actividades de investigación_x000a_-Consolidación y fortalecimiento de centros de investigación Financiación  de la investigación e innovación con recursos institucionales_x000a_-Procedimiento para el acompañamiento a las actividades de e innovación"/>
    <x v="2"/>
    <x v="4"/>
  </r>
  <r>
    <s v="Comité de Ética Humanos"/>
    <x v="13"/>
    <s v="Implementación de la estrategia institucional_x000a_"/>
    <s v="Manual de SARLAFT_x000a_Manual gestión del riesgo_x000a_Procedimiento para la consolidación de información estadística_x000a_"/>
    <x v="4"/>
    <x v="4"/>
  </r>
  <r>
    <s v="Comité de Ética Humanos"/>
    <x v="12"/>
    <s v="•. Identificación de las necesidades de investigación, empresarismo o retos de innovación"/>
    <s v="•Procedimiento para el registro, evaluación, selección y financiación de propuestas de investigación, empresarismo e innovación"/>
    <x v="3"/>
    <x v="4"/>
  </r>
  <r>
    <s v="Comité de Ética Humanos"/>
    <x v="0"/>
    <s v="Gestión legal, reglamentaria y administrativa"/>
    <s v="Materialización de los relacionamientos contractuales "/>
    <x v="3"/>
    <x v="4"/>
  </r>
  <r>
    <s v="Comité de Ética Humanos"/>
    <x v="0"/>
    <s v="Gestión legal, reglamentaria y administrativa"/>
    <s v="Materialización de los relacionamientos contractuales _x000a__x000a_Procedimiento para la recolección, almacenamiento, procesamiento y supresión de datos personales "/>
    <x v="2"/>
    <x v="4"/>
  </r>
  <r>
    <s v="Comité de Ética Humanos"/>
    <x v="5"/>
    <s v="•Facturación, recaudo, cartera e inversiones"/>
    <s v="Procedimiento para la gestión de cartera_x000a_"/>
    <x v="3"/>
    <x v="4"/>
  </r>
  <r>
    <s v="Comité de Ética Humanos"/>
    <x v="1"/>
    <s v="Gestión de los proyectos de TIC´s y continuidad de negocio basados en las metodologías de cada área de conocimiento_x000a_"/>
    <s v="Gestión de bases de datos, seguridad informatica, redes_x000a_"/>
    <x v="4"/>
    <x v="4"/>
  </r>
  <r>
    <s v="Comité de Ética Humanos"/>
    <x v="7"/>
    <s v="Captación del capital humano_x000a_"/>
    <s v="Procedimiento para la selección y vinculación de personal administrativo_x000a_"/>
    <x v="4"/>
    <x v="4"/>
  </r>
  <r>
    <s v="Comité de Ética Humanos"/>
    <x v="3"/>
    <m/>
    <m/>
    <x v="1"/>
    <x v="1"/>
  </r>
  <r>
    <s v="Comité de Ética Humanos"/>
    <x v="3"/>
    <m/>
    <m/>
    <x v="1"/>
    <x v="1"/>
  </r>
  <r>
    <s v="Comité de Ética Humanos"/>
    <x v="3"/>
    <m/>
    <m/>
    <x v="1"/>
    <x v="1"/>
  </r>
  <r>
    <s v="Comité de Ética Humanos"/>
    <x v="3"/>
    <m/>
    <m/>
    <x v="1"/>
    <x v="1"/>
  </r>
  <r>
    <s v="  Comunicación y Mercadeo"/>
    <x v="14"/>
    <s v="Identificación de las necesidades de comunicación"/>
    <s v="Manual de procesos para la solicitud  de piezas gráficas "/>
    <x v="3"/>
    <x v="6"/>
  </r>
  <r>
    <s v="  Comunicación y Mercadeo"/>
    <x v="7"/>
    <s v="•Evaluación  de las acciones de Bienestar Institucional y Desarrollo Humano"/>
    <s v="•Procedimiento para la evaluación del clima laboral"/>
    <x v="3"/>
    <x v="6"/>
  </r>
  <r>
    <s v="  Comunicación y Mercadeo"/>
    <x v="2"/>
    <s v="identificación de necesidades institucionales"/>
    <s v="Procedimiento para la gestión de compras y contratación de servicios _x000a_"/>
    <x v="0"/>
    <x v="6"/>
  </r>
  <r>
    <s v="  Comunicación y Mercadeo"/>
    <x v="14"/>
    <s v="(apunta a todas las etapas)"/>
    <s v="Procedimiento para la planificación de la comunicación interna y externa"/>
    <x v="4"/>
    <x v="6"/>
  </r>
  <r>
    <s v="  Comunicación y Mercadeo"/>
    <x v="14"/>
    <s v="Planeación estratégica de las comunicaciones internas y externas"/>
    <s v="•Procedimiento para la planificación de la comunicación interna y externa"/>
    <x v="4"/>
    <x v="6"/>
  </r>
  <r>
    <s v="  Comunicación y Mercadeo"/>
    <x v="13"/>
    <s v="Implementación de la estrategia institucional_x000a_"/>
    <s v="Materialización de los relacionamientos contractuales"/>
    <x v="2"/>
    <x v="6"/>
  </r>
  <r>
    <s v="  Comunicación y Mercadeo"/>
    <x v="0"/>
    <s v="Gestión legal, reglamentaria y administrativa"/>
    <s v="Materialización de los relacionamientos contractuales"/>
    <x v="2"/>
    <x v="6"/>
  </r>
  <r>
    <s v="  Comunicación y Mercadeo"/>
    <x v="7"/>
    <s v="Captación del capital humano"/>
    <s v="Procedimiento para la selección y vinculación de personal administrativo. "/>
    <x v="0"/>
    <x v="6"/>
  </r>
  <r>
    <s v="  Comunicación y Mercadeo"/>
    <x v="15"/>
    <s v="Captación del capital humano_x000a__x000a_Gestión legal, reglamentaria y administrativa_x000a__x000a_Identificación de necesidades institucionales_x000a_"/>
    <s v="Procedimiento para la selección y vinculación de personal administrativo. _x000a__x000a_Meterialización de los relacionamientos contractuales _x000a__x000a_Procedimiento para la gestión de compras y contratación de servicios _x000a_"/>
    <x v="4"/>
    <x v="6"/>
  </r>
  <r>
    <s v="  Comunicación y Mercadeo"/>
    <x v="7"/>
    <s v="Captación del capital humano"/>
    <s v="Procedimiento para la selección y vinculación de personal administrativo. "/>
    <x v="2"/>
    <x v="6"/>
  </r>
  <r>
    <s v="  Comunicación y Mercadeo"/>
    <x v="5"/>
    <s v="Gestión del presupuesto_x000a_"/>
    <s v="Procedimiento para la elaboración y seguimiento al presupuesto de inversión y operaciones de la Universidad CES_x000a_"/>
    <x v="2"/>
    <x v="6"/>
  </r>
  <r>
    <s v="  Comunicación y Mercadeo"/>
    <x v="1"/>
    <s v="Gestión de los proyectos de TIC´s y continuidad de negocio basados en las metodologías de cada área de conocimiento_x000a_"/>
    <s v="Gestión de bases de datos, seguridad informatica, redes_x000a_"/>
    <x v="4"/>
    <x v="6"/>
  </r>
  <r>
    <s v="  Comunicación y Mercadeo"/>
    <x v="1"/>
    <s v="Puesta en producción y soporte de las soluciones estructuadas para TIC´s y continuidad de negocio. _x000a_"/>
    <s v="Procedimiento para la detección de fallas técnicas o funcionales de las solucines entregadas"/>
    <x v="2"/>
    <x v="6"/>
  </r>
  <r>
    <s v="  Comunicación y Mercadeo"/>
    <x v="2"/>
    <s v="identificación de necesidades institucionales"/>
    <s v=" Procedimiento para la gestión de compras y contratación de servicios "/>
    <x v="3"/>
    <x v="6"/>
  </r>
  <r>
    <s v="  Comunicación y Mercadeo"/>
    <x v="10"/>
    <s v="Formalización de la oferta académica y de servicios "/>
    <s v="•Procedimiento para la consolidación del portafolio y promoción de los servicios de la universidad CES "/>
    <x v="4"/>
    <x v="6"/>
  </r>
  <r>
    <s v="  Comunicación y Mercadeo"/>
    <x v="10"/>
    <s v="Formalización de la oferta académica y de servicios "/>
    <s v="•Procedimiento para la consolidación del portafolio y promoción de los servicios de la universidad CES "/>
    <x v="4"/>
    <x v="6"/>
  </r>
  <r>
    <s v="  Comunicación y Mercadeo"/>
    <x v="3"/>
    <m/>
    <m/>
    <x v="1"/>
    <x v="1"/>
  </r>
  <r>
    <s v="  Comunicación y Mercadeo"/>
    <x v="10"/>
    <s v="•. Formalización de la oferta académica y de servicios "/>
    <s v="•Procedimiento para la consolidación del portafolio y promoción de los servicios de la universidad CES "/>
    <x v="2"/>
    <x v="6"/>
  </r>
  <r>
    <s v="  Comunicación y Mercadeo"/>
    <x v="4"/>
    <s v="Gestión del proceso de Formación_x000a_"/>
    <s v="Procedimiento para la gestión del currículo_x000a_"/>
    <x v="2"/>
    <x v="6"/>
  </r>
  <r>
    <s v="  Comunicación y Mercadeo"/>
    <x v="1"/>
    <s v="Gestión de los proyectos de TIC´s y continuidad de negocio basados en las metodologías de cada área de conocimiento_x000a_"/>
    <s v="Gestión de bases de datos, seguridad informatica, redes_x000a_"/>
    <x v="4"/>
    <x v="6"/>
  </r>
  <r>
    <s v="Contabilidad "/>
    <x v="0"/>
    <s v="Gestión de seguimiento y control legal – reglamentaria - administrativa_x000a_"/>
    <m/>
    <x v="0"/>
    <x v="3"/>
  </r>
  <r>
    <s v="Contabilidad "/>
    <x v="5"/>
    <s v="Revisión y seguimiento financiero_x000a_"/>
    <s v="Procedimiento para la elaboración y seguimiento al presupuesto de inversión y operaciones de la Universidad CES_x000a_Procedimiento para el seguimiento del resultado contable _x000a_Procedimiento para la gestión de cartera_x000a_Procedimiento para la gestión de caja_x000a_"/>
    <x v="3"/>
    <x v="3"/>
  </r>
  <r>
    <s v="Contabilidad "/>
    <x v="5"/>
    <s v="Revisión y seguimiento financiero_x000a_"/>
    <s v="Procedimiento para la elaboración y seguimiento al presupuesto de inversión y operaciones de la Universidad CES_x000a_Procedimiento para el seguimiento del resultado contable _x000a_Procedimiento para la gestión de cartera_x000a_Procedimiento para la gestión de caja_x000a__x000a__x000a_Procedimiento para la elaboración de documentos "/>
    <x v="0"/>
    <x v="3"/>
  </r>
  <r>
    <s v="Contabilidad "/>
    <x v="0"/>
    <s v="Gestión de seguimiento y control legal – reglamentaria - administrativa_x000a_"/>
    <s v="Para la realización de transferencias documentales al archivo central"/>
    <x v="0"/>
    <x v="3"/>
  </r>
  <r>
    <s v="Contabilidad "/>
    <x v="0"/>
    <s v="Gestión legal, reglamentaria  y documental"/>
    <m/>
    <x v="0"/>
    <x v="3"/>
  </r>
  <r>
    <s v="Contabilidad "/>
    <x v="5"/>
    <s v="Gestión de compras pagos y endeudamientos "/>
    <s v="Procedimiento para el cierre contable _x000a__x000a_Instructivo para el diferido de ingresos_x000a__x000a_Instructivo para la conciliación de bancos y anticipos pendientes de identificar _x000a_"/>
    <x v="0"/>
    <x v="3"/>
  </r>
  <r>
    <s v="Contabilidad "/>
    <x v="3"/>
    <m/>
    <m/>
    <x v="1"/>
    <x v="1"/>
  </r>
  <r>
    <s v="Contabilidad "/>
    <x v="3"/>
    <m/>
    <m/>
    <x v="1"/>
    <x v="1"/>
  </r>
  <r>
    <s v="Contabilidad "/>
    <x v="3"/>
    <m/>
    <m/>
    <x v="1"/>
    <x v="1"/>
  </r>
  <r>
    <s v="Contabilidad "/>
    <x v="3"/>
    <m/>
    <m/>
    <x v="1"/>
    <x v="1"/>
  </r>
  <r>
    <s v="Contabilidad "/>
    <x v="3"/>
    <m/>
    <m/>
    <x v="1"/>
    <x v="1"/>
  </r>
  <r>
    <s v="Contabilidad "/>
    <x v="3"/>
    <m/>
    <m/>
    <x v="1"/>
    <x v="1"/>
  </r>
  <r>
    <s v="Contratación "/>
    <x v="0"/>
    <s v="Gestión legal, reglamentaria y administrativa_x000a_"/>
    <s v="Reglamento interno de trabajo "/>
    <x v="3"/>
    <x v="0"/>
  </r>
  <r>
    <s v="Contratación "/>
    <x v="7"/>
    <s v="Captación del capital humano"/>
    <s v="´-Procedimiento para la selección y vinculación de personal administrativo _x000a_-Procedimiento para la selección y vinculación de personal docente_x000a_- Procedimiento para la contratación por prestación de servicios."/>
    <x v="3"/>
    <x v="0"/>
  </r>
  <r>
    <s v="Contratación "/>
    <x v="7"/>
    <s v="•Captación del capital humano"/>
    <s v="Procedimiento para la contratación por prestación de servicios"/>
    <x v="3"/>
    <x v="0"/>
  </r>
  <r>
    <s v="Contratación "/>
    <x v="7"/>
    <s v="Captación del capital humano"/>
    <s v="´-Procedimiento para la selección y vinculación de personal administrativo_x000a_- Procedimiento para la selección y vinculación de personal docente_x000a_-Procedimiento para la contratación por prestación de servicios"/>
    <x v="3"/>
    <x v="0"/>
  </r>
  <r>
    <s v="Contratación "/>
    <x v="1"/>
    <s v="Puesta en producción y soporte de las soluciones estructuradas para Tics y continuidad de negocio"/>
    <s v="Procedimiento para la detección de fallas técnicas o funcionales de las soluciones entregadas"/>
    <x v="3"/>
    <x v="0"/>
  </r>
  <r>
    <s v="Contratación "/>
    <x v="0"/>
    <s v="´-Conservación de información legal y reglamentaria"/>
    <s v="Creación y actualización de las tablas de retención "/>
    <x v="0"/>
    <x v="0"/>
  </r>
  <r>
    <s v="Contratación "/>
    <x v="7"/>
    <s v="Captación del capital humano"/>
    <s v="•Procedimiento para la contratación por prestación de servicios"/>
    <x v="2"/>
    <x v="0"/>
  </r>
  <r>
    <s v="Contratación "/>
    <x v="0"/>
    <s v="Conservación de información legal y reglamentaria_x000a__x000a_"/>
    <s v="Creación y actualización de las tablas de retención "/>
    <x v="2"/>
    <x v="0"/>
  </r>
  <r>
    <s v="Contratación "/>
    <x v="3"/>
    <m/>
    <m/>
    <x v="1"/>
    <x v="1"/>
  </r>
  <r>
    <s v="Contratación "/>
    <x v="3"/>
    <m/>
    <m/>
    <x v="1"/>
    <x v="1"/>
  </r>
  <r>
    <s v="Contratación "/>
    <x v="3"/>
    <m/>
    <m/>
    <x v="1"/>
    <x v="1"/>
  </r>
  <r>
    <s v="Contratación "/>
    <x v="3"/>
    <m/>
    <m/>
    <x v="1"/>
    <x v="1"/>
  </r>
  <r>
    <s v="Coordinación Administrativa "/>
    <x v="0"/>
    <s v="•Gestión legal, reglamentaria y administrativa"/>
    <s v="Materialización de los relacionamientos contractuales"/>
    <x v="0"/>
    <x v="3"/>
  </r>
  <r>
    <s v="Coordinación Administrativa "/>
    <x v="2"/>
    <s v="•Intervención, logística y mantenimiento "/>
    <s v="•Procedimiento para el control de ingreso a la Universidad_x000a__x000a_Procedimiento para la gestión y reclamación de pólizas y siniestros_x000a_"/>
    <x v="3"/>
    <x v="3"/>
  </r>
  <r>
    <s v="Coordinación Administrativa "/>
    <x v="2"/>
    <s v="•Identificación de necesidades institucionales"/>
    <s v="•Procedimiento para la gestión de compras y contratación de servicios "/>
    <x v="1"/>
    <x v="1"/>
  </r>
  <r>
    <s v="Coordinación Administrativa "/>
    <x v="2"/>
    <s v="•Identificación de necesidades institucionales"/>
    <s v="•Procedimiento para la programación de espacios"/>
    <x v="4"/>
    <x v="3"/>
  </r>
  <r>
    <s v="Coordinación Administrativa "/>
    <x v="2"/>
    <s v="Planeación administrativa"/>
    <s v="•Procedimiento para la atención de eventos institucionales"/>
    <x v="4"/>
    <x v="3"/>
  </r>
  <r>
    <s v="Coordinación Administrativa "/>
    <x v="2"/>
    <s v="Intervención, logística y mantenimiento"/>
    <s v="Procedimiento para el control de ingreso a la Universidad_x000a__x000a__x000a_Procedimiento para la gestión y reclamación de pólizas y siniestros_x000a_"/>
    <x v="4"/>
    <x v="3"/>
  </r>
  <r>
    <s v="Coordinación Administrativa "/>
    <x v="7"/>
    <s v="Ejecución de acciones para el Bienestar y Desarrollo Humano_x000a_"/>
    <s v="Procedimiento para inspecciones de seguridad_x000a_Procedimiento para el desarrollo de simulacros_x000a_Procedimiento para protocolos de atención en seguridad_x000a_Procedimiento para programa de vigilancia epidemiológica _x000a__x000a_Procedimiento para la Gestión del Riesgo SST_x000a_"/>
    <x v="4"/>
    <x v="3"/>
  </r>
  <r>
    <s v="Coordinación Administrativa "/>
    <x v="7"/>
    <s v="Ejecución de acciones para el Bienestar y Desarrollo Humano_x000a_"/>
    <s v="Procedimiento para inspecciones de seguridad_x000a_Procedimiento para el desarrollo de simulacros_x000a_Procedimiento para protocolos de atención en seguridad_x000a_Procedimiento para programa de vigilancia epidemiológica _x000a__x000a_Procedimiento para la Gestión del Riesgo SST_x000a__x000a_"/>
    <x v="4"/>
    <x v="3"/>
  </r>
  <r>
    <s v="Coordinación Administrativa "/>
    <x v="7"/>
    <s v="Ejecución de acciones para el Bienestar y Desarrollo Humano_x000a_"/>
    <s v="Procedimiento para inspecciones de seguridad_x000a_Procedimiento para el desarrollo de simulacros_x000a_Procedimiento para protocolos de atención en seguridad_x000a_Procedimiento para programa de vigilancia epidemiológica _x000a__x000a_Procedimiento para la Gestión del Riesgo SST_x000a__x000a_"/>
    <x v="4"/>
    <x v="3"/>
  </r>
  <r>
    <s v="Coordinación Administrativa "/>
    <x v="7"/>
    <s v="Ejecución de acciones para el Bienestar y Desarrollo Humano_x000a_"/>
    <s v="Procedimiento para inspecciones de seguridad_x000a_Procedimiento para el desarrollo de simulacros_x000a_Procedimiento para protocolos de atención en seguridad_x000a_Procedimiento para programa de vigilancia epidemiológica _x000a__x000a_Procedimiento para la Gestión del Riesgo SST_x000a__x000a_"/>
    <x v="3"/>
    <x v="3"/>
  </r>
  <r>
    <s v="Coordinación Administrativa "/>
    <x v="7"/>
    <s v="Ejecución de acciones para el Bienestar y Desarrollo Humano_x000a_"/>
    <s v="Procedimiento para inspecciones de seguridad_x000a_Procedimiento para el desarrollo de simulacros_x000a_Procedimiento para protocolos de atención en seguridad_x000a_Procedimiento para programa de vigilancia epidemiológica _x000a__x000a_Procedimiento para la Gestión del Riesgo SST_x000a__x000a_"/>
    <x v="2"/>
    <x v="3"/>
  </r>
  <r>
    <s v="Coordinación Administrativa "/>
    <x v="3"/>
    <m/>
    <m/>
    <x v="1"/>
    <x v="1"/>
  </r>
  <r>
    <s v="Costos y presupuesto "/>
    <x v="5"/>
    <s v="Revisión y seguimiento financiero_x000a_"/>
    <m/>
    <x v="2"/>
    <x v="3"/>
  </r>
  <r>
    <s v="Costos y presupuesto "/>
    <x v="5"/>
    <s v="•Gestión del presupuesto"/>
    <s v="Procedimiento para la elaboración y seguimiento al presupuesto de inversión y operaciones de la Universidad CES_x000a__x000a_Procedimiento para el costeo de los productos y servicios de la Universidad CES"/>
    <x v="3"/>
    <x v="3"/>
  </r>
  <r>
    <s v="Costos y presupuesto "/>
    <x v="5"/>
    <s v="•Revisión y seguimiento financiero"/>
    <s v="•Procedimiento para la elaboración y seguimiento al presupuesto de inversión y operaciones de la Universidad CES"/>
    <x v="0"/>
    <x v="3"/>
  </r>
  <r>
    <s v="Costos y presupuesto "/>
    <x v="5"/>
    <s v="Gestión del presupuesto"/>
    <s v="Procedimiento para la elaboración y seguimiento al presupuesto de inversión y operaciones de la Universidad CES"/>
    <x v="1"/>
    <x v="1"/>
  </r>
  <r>
    <s v="Costos y presupuesto "/>
    <x v="5"/>
    <s v="Revisión y seguimiento financiero_x000a_"/>
    <s v="•Procedimiento para la elaboración y seguimiento al presupuesto de inversión y operaciones de la Universidad CES"/>
    <x v="0"/>
    <x v="3"/>
  </r>
  <r>
    <s v="Costos y presupuesto "/>
    <x v="5"/>
    <s v="Depuración de la información financiera e informes de resultados_x000a_"/>
    <s v="Procedimiento para revisión y depuración de la información financiera_x000a_Procedimiento para la presentación de informes de resultados financieros (revelaciones, informe de sostenibilidad, entre otros)_x000a_"/>
    <x v="3"/>
    <x v="3"/>
  </r>
  <r>
    <s v="Costos y presupuesto "/>
    <x v="1"/>
    <s v="Puesta en producción y soporte de las soluciones estructuadas para TIC´s y continuidad de negocio. _x000a_"/>
    <s v="Procedimiento para la detección de fallas técnicas o funcionales de las solucines entregadas_x000a_"/>
    <x v="0"/>
    <x v="3"/>
  </r>
  <r>
    <s v="Costos y presupuesto "/>
    <x v="5"/>
    <s v="Revisión y seguimiento financiero_x000a_"/>
    <s v="Procedimiento para la elaboración y seguimiento al presupuesto de inversión y operaciones de la Universidad CES_x000a__x000a_Procedimiento para el seguimiento del resultado contable _x000a__x000a_Procedimiento para la gestión de cartera_x000a_Procedimiento para la gestión de caja_x000a_"/>
    <x v="3"/>
    <x v="3"/>
  </r>
  <r>
    <s v="Costos y presupuesto "/>
    <x v="3"/>
    <m/>
    <m/>
    <x v="1"/>
    <x v="1"/>
  </r>
  <r>
    <s v="Costos y presupuesto "/>
    <x v="3"/>
    <m/>
    <m/>
    <x v="1"/>
    <x v="1"/>
  </r>
  <r>
    <s v="Costos y presupuesto "/>
    <x v="3"/>
    <m/>
    <m/>
    <x v="1"/>
    <x v="1"/>
  </r>
  <r>
    <s v="Costos y presupuesto "/>
    <x v="3"/>
    <m/>
    <m/>
    <x v="1"/>
    <x v="1"/>
  </r>
  <r>
    <s v="Egresados"/>
    <x v="1"/>
    <s v="Puesta en producción y soporte de las soluciones estructuadas para TIC´s y continuidad de negocio. _x000a_"/>
    <s v="Procedimiento para la detección de fallas técnicas o funcionales de las solucines entregadas_x000a_"/>
    <x v="2"/>
    <x v="6"/>
  </r>
  <r>
    <s v="Egresados"/>
    <x v="1"/>
    <s v="Puesta en producción y soporte de las soluciones estructuadas para TIC´s y continuidad de negocio. _x000a_"/>
    <s v="Procedimiento para la detección de fallas técnicas o funcionales de las solucines entregadas_x000a_"/>
    <x v="0"/>
    <x v="6"/>
  </r>
  <r>
    <s v="Egresados"/>
    <x v="0"/>
    <s v="Recepción de requerimientos legales_x000a_"/>
    <s v="procedimiento para la recolección, almacenamiento, procesamiento y supresión de datos personales"/>
    <x v="0"/>
    <x v="6"/>
  </r>
  <r>
    <s v="Egresados"/>
    <x v="0"/>
    <s v="Recepción de requerimientos legales_x000a_"/>
    <s v="procedimiento para la recolección, almacenamiento, procesamiento y supresión de datos personales"/>
    <x v="2"/>
    <x v="6"/>
  </r>
  <r>
    <s v="Egresados"/>
    <x v="3"/>
    <m/>
    <m/>
    <x v="1"/>
    <x v="1"/>
  </r>
  <r>
    <s v="Egresados"/>
    <x v="3"/>
    <m/>
    <m/>
    <x v="1"/>
    <x v="1"/>
  </r>
  <r>
    <s v="Egresados"/>
    <x v="3"/>
    <m/>
    <m/>
    <x v="1"/>
    <x v="1"/>
  </r>
  <r>
    <s v="Egresados"/>
    <x v="3"/>
    <m/>
    <m/>
    <x v="1"/>
    <x v="1"/>
  </r>
  <r>
    <s v="Egresados"/>
    <x v="3"/>
    <m/>
    <m/>
    <x v="1"/>
    <x v="1"/>
  </r>
  <r>
    <s v="Egresados"/>
    <x v="3"/>
    <m/>
    <m/>
    <x v="1"/>
    <x v="1"/>
  </r>
  <r>
    <s v="Egresados"/>
    <x v="3"/>
    <m/>
    <m/>
    <x v="1"/>
    <x v="1"/>
  </r>
  <r>
    <s v="Egresados"/>
    <x v="3"/>
    <m/>
    <m/>
    <x v="1"/>
    <x v="1"/>
  </r>
  <r>
    <s v="Extensión"/>
    <x v="4"/>
    <s v="Vinculación y relacionamiento con el egresado"/>
    <s v="Procedimiento para el estudio de impacto a egresados_x000a__x000a_Procedimiento para otorgar el reconocimiento de egresado_x000a__x000a_Procedimiento para la intermediación laboral_x000a_"/>
    <x v="0"/>
    <x v="6"/>
  </r>
  <r>
    <s v="Extensión"/>
    <x v="2"/>
    <s v="identificación de necesidades de institucionales"/>
    <s v="Procedimiento para la programación de espacios"/>
    <x v="0"/>
    <x v="6"/>
  </r>
  <r>
    <s v="Extensión"/>
    <x v="1"/>
    <s v="Puesta en producción y soporte de las soluciones estructuradas para Tics y continuidad de negocio."/>
    <s v="Procedimiento para la detección de fallas técnicas o funcionales de las soluciones entregadas_x000a_"/>
    <x v="2"/>
    <x v="6"/>
  </r>
  <r>
    <s v="Extensión"/>
    <x v="0"/>
    <s v="Gestión legal, reglamentaria y administrativa_x000a_"/>
    <s v="Materializacion para los relacionamientos contractuales "/>
    <x v="2"/>
    <x v="6"/>
  </r>
  <r>
    <s v="Extensión"/>
    <x v="7"/>
    <s v="Ejecución de acciones para el Bienestar y Desarrollo Humano_x000a_"/>
    <s v="Procedimiento para la Gestión del Riesgo SST_x000a__x000a_Procedimiento para protocolos de atención en seguridad_x000a_Procedimiento para programa de vigilancia epidemiológica _x000a_"/>
    <x v="0"/>
    <x v="6"/>
  </r>
  <r>
    <s v="Extensión"/>
    <x v="16"/>
    <s v="Planeación de la gestión de la extensión"/>
    <s v="•Procedimiento para la creación, gestión y evaluación de Actividades de extensión "/>
    <x v="3"/>
    <x v="6"/>
  </r>
  <r>
    <s v="Extensión"/>
    <x v="16"/>
    <s v="Planeación de la gestión de la extensión"/>
    <s v="•Procedimiento para la creación, gestión y evaluación de Actividades de extensión "/>
    <x v="0"/>
    <x v="6"/>
  </r>
  <r>
    <s v="Extensión"/>
    <x v="16"/>
    <s v="Planeación de la gestión de la extensión"/>
    <s v="•Procedimiento para la creación, gestión y evaluación de Actividades de extensión "/>
    <x v="2"/>
    <x v="6"/>
  </r>
  <r>
    <s v="Extensión"/>
    <x v="0"/>
    <s v="Gestión legal, reglamentaria y administrativa_x000a_"/>
    <s v="Materialización de los relacionamientos contractuales "/>
    <x v="3"/>
    <x v="6"/>
  </r>
  <r>
    <s v="Extensión"/>
    <x v="14"/>
    <s v="Planeación estratégica de las comunicaciones internas y externas_x000a_"/>
    <s v="Manual de_x000a_identidad visual_x000a_"/>
    <x v="0"/>
    <x v="6"/>
  </r>
  <r>
    <s v="Extensión"/>
    <x v="10"/>
    <s v="Gestión comercial, promoción y mercadeo_x000a_"/>
    <s v="_x000a_Procedimiento para la consolidación del portafolio y promoción de los servicios de la universidad CES _x000a_"/>
    <x v="3"/>
    <x v="6"/>
  </r>
  <r>
    <s v="Extensión"/>
    <x v="12"/>
    <s v="Divulgación cientifica, apropiación social y transferencia del conocimiento _x000a_"/>
    <s v="Procedimiento para la gestión de la indexación de las publicaciones cientificas_x000a_Procedimiento para la gestión de libros de investigación_x000a_"/>
    <x v="0"/>
    <x v="6"/>
  </r>
  <r>
    <s v="Extensión"/>
    <x v="2"/>
    <s v="•Identificación de necesidades institucionales"/>
    <s v="•Procedimiento para la gestión de compras y contratación de servicios "/>
    <x v="0"/>
    <x v="6"/>
  </r>
  <r>
    <s v="Extensión"/>
    <x v="2"/>
    <s v="Intervención, logística y mantenimiento _x000a_"/>
    <m/>
    <x v="4"/>
    <x v="6"/>
  </r>
  <r>
    <s v="Extensión"/>
    <x v="2"/>
    <s v="Intervención, logística y mantenimiento "/>
    <s v="Procedimiento para el control de ingreso a la Universidad_x000a_"/>
    <x v="0"/>
    <x v="6"/>
  </r>
  <r>
    <s v="Extensión"/>
    <x v="12"/>
    <s v="Divulgación cientifica, apropiación social y transferencia del conocimiento _x000a_"/>
    <s v="Procedimiento para la protección de la propiedad intelectual de la Universidad CES_x000a_"/>
    <x v="0"/>
    <x v="6"/>
  </r>
  <r>
    <s v="Extensión"/>
    <x v="3"/>
    <m/>
    <m/>
    <x v="1"/>
    <x v="1"/>
  </r>
  <r>
    <s v="Extensión"/>
    <x v="3"/>
    <m/>
    <m/>
    <x v="1"/>
    <x v="1"/>
  </r>
  <r>
    <s v="Extensión"/>
    <x v="3"/>
    <m/>
    <m/>
    <x v="1"/>
    <x v="1"/>
  </r>
  <r>
    <s v="Extensión"/>
    <x v="3"/>
    <m/>
    <m/>
    <x v="1"/>
    <x v="1"/>
  </r>
  <r>
    <s v="Infraestructura"/>
    <x v="7"/>
    <s v="Identificación de necesidades e intereses para el Bienestar y Desarrollo Humano"/>
    <s v="•Procedimiento para la definición del plan de desarrollo y capacitación institucional (plan de capacitaciones SST)"/>
    <x v="2"/>
    <x v="3"/>
  </r>
  <r>
    <s v="Infraestructura"/>
    <x v="7"/>
    <s v="Identificación de necesidades e intereses para el Bienestar y Desarrollo Humano"/>
    <s v="•Procedimiento para la definición del plan de desarrollo y capacitación institucional (plan de capacitaciones SST)"/>
    <x v="3"/>
    <x v="3"/>
  </r>
  <r>
    <s v="Infraestructura"/>
    <x v="2"/>
    <s v="Intervención, logística y mantenimiento"/>
    <s v="Plan de mantenimiento institucional "/>
    <x v="2"/>
    <x v="3"/>
  </r>
  <r>
    <s v="Infraestructura"/>
    <x v="2"/>
    <s v="Planeación administrativa"/>
    <s v="•Procedimiento para las reformas y creación de espacios nuevos "/>
    <x v="4"/>
    <x v="3"/>
  </r>
  <r>
    <s v="Infraestructura"/>
    <x v="2"/>
    <s v="Planeación administrativa"/>
    <s v="•Procedimiento para las reformas y creación de espacios nuevos _x000a__x000a_Plan de mantenimiento institucional _x000a_"/>
    <x v="4"/>
    <x v="3"/>
  </r>
  <r>
    <s v="Infraestructura"/>
    <x v="0"/>
    <s v="Conservación de información legal y reglamentaria_x000a_"/>
    <s v="Creación y actualización de las tablas de retención "/>
    <x v="4"/>
    <x v="3"/>
  </r>
  <r>
    <s v="Infraestructura"/>
    <x v="1"/>
    <s v="•Gestión de los proyectos de TIC´s y continuidad de negocio basados en las metodologías de cada área de conocimiento"/>
    <s v="•Gestión de bases de datos, seguridad informatica, redes"/>
    <x v="2"/>
    <x v="3"/>
  </r>
  <r>
    <s v="Infraestructura"/>
    <x v="3"/>
    <m/>
    <m/>
    <x v="1"/>
    <x v="1"/>
  </r>
  <r>
    <s v="Infraestructura"/>
    <x v="3"/>
    <m/>
    <m/>
    <x v="1"/>
    <x v="1"/>
  </r>
  <r>
    <s v="Infraestructura"/>
    <x v="3"/>
    <m/>
    <m/>
    <x v="1"/>
    <x v="1"/>
  </r>
  <r>
    <s v="Infraestructura"/>
    <x v="3"/>
    <m/>
    <m/>
    <x v="1"/>
    <x v="1"/>
  </r>
  <r>
    <s v="Infraestructura"/>
    <x v="3"/>
    <m/>
    <m/>
    <x v="1"/>
    <x v="1"/>
  </r>
  <r>
    <s v="Empresarismo e Innovación"/>
    <x v="17"/>
    <s v="Desarrollo de los procesos de Investigación, empresarismo e innovación_x000a__x000a_Gestión del presupuesto_x000a_ "/>
    <s v="Consolidación y fortalecimiento de centros de investigación Financiación  de la investigación e innovación con recursos institucionales   _x000a__x000a_Procedimiento para la asignación de los recursos para investigación e innovación _x000a__x000a_Procedimiento para la elaboración y seguimiento al presupuesto de inversión y operaciones de la Universidad CES_x000a_"/>
    <x v="3"/>
    <x v="4"/>
  </r>
  <r>
    <s v="Empresarismo e Innovación"/>
    <x v="12"/>
    <s v="•Fomento a la Investigación, al empresarismo y a la innovación "/>
    <s v="•Procedimiento para el fortalecimiento de grupos y centros de investigación e innovación "/>
    <x v="3"/>
    <x v="4"/>
  </r>
  <r>
    <s v="Empresarismo e Innovación"/>
    <x v="12"/>
    <s v="Fomento a la Investigación, al empresarismo y a la innovación _x000a_"/>
    <s v="Procedimiento para la formación de emprendedores _x000a_"/>
    <x v="3"/>
    <x v="4"/>
  </r>
  <r>
    <s v="Empresarismo e Innovación"/>
    <x v="12"/>
    <s v="Divulgación científica, apropiación social y transferencia del conocimiento "/>
    <s v="•Procedimiento para la protección de la propiedad intelectual de la Universidad CES_x000a_•Procedimiento para registro de obras y actos y contratos ante la dirección nacional de derecho de autor"/>
    <x v="3"/>
    <x v="4"/>
  </r>
  <r>
    <s v="Empresarismo e Innovación"/>
    <x v="14"/>
    <s v="Planeación estratégica de las comunicaciones internas y externas_x000a_"/>
    <s v="Procedimiento para la planificación de la comunicación interna y externa_x000a_"/>
    <x v="3"/>
    <x v="4"/>
  </r>
  <r>
    <s v="Empresarismo e Innovación"/>
    <x v="12"/>
    <s v="Divulgación cientifica, apropiación social y transferencia del conocimiento _x000a_"/>
    <s v="Procedimiento para la protección de la propiedad intelectual de la Universidad CES_x000a_"/>
    <x v="3"/>
    <x v="4"/>
  </r>
  <r>
    <s v="Empresarismo e Innovación"/>
    <x v="12"/>
    <s v="•Desarrollo de los procesos de Investigación, empresarismo e innovación "/>
    <s v="•Procedimiento para la asignación de los recursos para investigación e innovación "/>
    <x v="3"/>
    <x v="4"/>
  </r>
  <r>
    <s v="Empresarismo e Innovación"/>
    <x v="3"/>
    <m/>
    <m/>
    <x v="1"/>
    <x v="1"/>
  </r>
  <r>
    <s v="Empresarismo e Innovación"/>
    <x v="3"/>
    <m/>
    <m/>
    <x v="1"/>
    <x v="1"/>
  </r>
  <r>
    <s v="Empresarismo e Innovación"/>
    <x v="3"/>
    <m/>
    <m/>
    <x v="1"/>
    <x v="1"/>
  </r>
  <r>
    <s v="Empresarismo e Innovación"/>
    <x v="3"/>
    <m/>
    <m/>
    <x v="1"/>
    <x v="1"/>
  </r>
  <r>
    <s v="Empresarismo e Innovación"/>
    <x v="3"/>
    <m/>
    <m/>
    <x v="1"/>
    <x v="1"/>
  </r>
  <r>
    <s v="Investigación"/>
    <x v="12"/>
    <s v="Desarrollo de los procesos de Investigación, empresario e innovación "/>
    <s v="Procedimiento para la asignación de los recursos para investigación e innovación "/>
    <x v="4"/>
    <x v="4"/>
  </r>
  <r>
    <s v="Investigación"/>
    <x v="7"/>
    <s v="Captación del capital humano_x000a_"/>
    <s v="Procedimiento para la selección y vinculación de personal administrativo_x000a__x000a_Procedimiento para la contratación por prestación de servicios_x000a_"/>
    <x v="0"/>
    <x v="4"/>
  </r>
  <r>
    <s v="Investigación"/>
    <x v="12"/>
    <s v="Desarrollo de los procesos de Investigación, empresario e innovación "/>
    <s v="Procedimiento para el acompañamiento a las actividades de investigación_x000a_Consolidación y fortalecimiento de centros de investigación Financiación  de la investigación e innovación con recursos institucionales _x000a_Procedimiento para el acompañamiento a las actividades de e innovación  _x000a_"/>
    <x v="2"/>
    <x v="4"/>
  </r>
  <r>
    <s v="Investigación"/>
    <x v="12"/>
    <s v="Divulgación cientifica, apropiación social y transferencia del conocimiento _x000a_"/>
    <s v="Procedimiento para la protección de la propiedad intelectual de la Universidad CES_x000a_"/>
    <x v="0"/>
    <x v="4"/>
  </r>
  <r>
    <s v="Investigación"/>
    <x v="5"/>
    <s v="Gestión del presupuesto"/>
    <s v="Procedimiento para la gestión de proyectos de la Universidad CES"/>
    <x v="0"/>
    <x v="4"/>
  </r>
  <r>
    <s v="Investigación"/>
    <x v="12"/>
    <s v="Divulgación cientifica, apropiación social y transferencia del conocimiento _x000a_"/>
    <s v="Procedimiento para la protección de la propiedad intelectual de la Universidad CES_x000a_"/>
    <x v="0"/>
    <x v="4"/>
  </r>
  <r>
    <s v="Investigación"/>
    <x v="12"/>
    <s v="Divulgación cientifica, apropiación social y transferencia del conocimiento _x000a_"/>
    <s v="Procedimiento para la protección de la propiedad intelectual de la Universidad CES_x000a_"/>
    <x v="0"/>
    <x v="4"/>
  </r>
  <r>
    <s v="Investigación"/>
    <x v="12"/>
    <s v="Divulgación cientifica, apropiación social y transferencia del conocimiento _x000a_"/>
    <s v="Procedimiento para la protección de la propiedad intelectual de la Universidad CES_x000a_"/>
    <x v="0"/>
    <x v="4"/>
  </r>
  <r>
    <s v="Investigación"/>
    <x v="12"/>
    <s v="Desarrollo de los procesos de Investigación, empresarismo e innovación "/>
    <s v="Procedimiento para la asignación de los recursos para investigación e innovación "/>
    <x v="0"/>
    <x v="4"/>
  </r>
  <r>
    <s v="Investigación"/>
    <x v="12"/>
    <s v="•Desarrollo de los procesos de Investigación, empresarismo e innovación "/>
    <s v="´-Procedimiento para la asignación de los recursos para investigación e innovación _x000a__x000a_•Consolidación y fortalecimiento de centros de investigación Financiación  de la investigación e innovación con recursos institucionales "/>
    <x v="3"/>
    <x v="4"/>
  </r>
  <r>
    <s v="Investigación"/>
    <x v="12"/>
    <s v="Desarrollo de los procesos de Investigación, empresarismo e innovación "/>
    <s v="´-Procedimiento para la asignación de los recursos para investigación e innovación "/>
    <x v="3"/>
    <x v="4"/>
  </r>
  <r>
    <s v="Investigación"/>
    <x v="3"/>
    <m/>
    <m/>
    <x v="1"/>
    <x v="1"/>
  </r>
  <r>
    <s v="Laboratorios"/>
    <x v="18"/>
    <s v="Orientación y asesoría para la implementación normativa de los laboratorios "/>
    <s v="•Procedimiento para la Identificación de requisitos mínimos para la conformación de los laboratorios (construcción, remodelación, dotación, cumplimiento de requisitos técnicos)._x000a_-•Procedimiento para la implementación normativa en los laboratorios. "/>
    <x v="1"/>
    <x v="1"/>
  </r>
  <r>
    <s v="Laboratorios"/>
    <x v="18"/>
    <s v="•Identificación de las necesidades para el desarrollo de actividades de D-I-E en los laboratorios"/>
    <s v="•PR-GL-001 Procedimiento para programación de actividades de D-I-E en los laboratorios y escenarios de simulación"/>
    <x v="1"/>
    <x v="1"/>
  </r>
  <r>
    <s v="Laboratorios"/>
    <x v="18"/>
    <s v="•Identificación de las necesidades para el desarrollo de actividades de D-I-E en los laboratorios"/>
    <s v="•PR-GL-001 Procedimiento para programación de actividades de D-I-E en los laboratorios y escenarios de simulación"/>
    <x v="1"/>
    <x v="1"/>
  </r>
  <r>
    <s v="Laboratorios"/>
    <x v="18"/>
    <s v="•Planificación de los recursos de laboratorios "/>
    <s v="•PR-GL-002 Procedimiento para la asistencia técnica, mantenimiento y metrología _x000a_•GU-GL-002 Guía de preservación de equipos_x000a__x000a_•PR-GL-001 Procedimiento para programación de actividades de D-I-E en los laboratorios y escenarios de simulación"/>
    <x v="1"/>
    <x v="1"/>
  </r>
  <r>
    <s v="Laboratorios"/>
    <x v="1"/>
    <s v="Puesta en producción y soporte de las soluciones estructuadas para TIC´s y continuidad de negocio. _x000a_"/>
    <s v="Procedimiento para la detección de fallas técnicas o funcionales de las solucines entregadas_x000a_"/>
    <x v="1"/>
    <x v="1"/>
  </r>
  <r>
    <s v="Laboratorios"/>
    <x v="2"/>
    <s v="identificación de necesidades institucionales"/>
    <s v="•Procedimiento para la gestión de compras y contratación de servicios _x000a__x000a_Procedimiento para la programación de espacios_x000a_"/>
    <x v="1"/>
    <x v="1"/>
  </r>
  <r>
    <s v="Laboratorios"/>
    <x v="7"/>
    <s v="Captación del capital humano_x000a_"/>
    <s v="•Procedimiento para la selección y vinculación de personal administrativo"/>
    <x v="1"/>
    <x v="1"/>
  </r>
  <r>
    <s v="Laboratorios"/>
    <x v="19"/>
    <s v="•Planificación de los recursos de laboratorios _x000a__x000a_Captación del capital humano_x000a_"/>
    <s v="•PR-GL-002 Procedimiento para la asistencia técnica, mantenimiento y metrología _x000a__x000a_•Procedimiento para la selección y vinculación de personal administrativo"/>
    <x v="1"/>
    <x v="1"/>
  </r>
  <r>
    <s v="Laboratorios"/>
    <x v="7"/>
    <s v="Formulación de programas, planes y acciones para el Bienestar y Desarrollo Humano_x000a__x000a__x000a_ Ejecución de acciones para el Bienestar y Desarrollo Humano_x000a_"/>
    <s v="Procedimiento para la Gestión del Riesgo SST._x000a__x000a_Procedimiento para la prevención atención y respuesta ante emergencias_x000a__x000a_Procedimiento para programa de vigilancia epidemiológica _x000a__x000a_Procedimiento para protocolos de atención en seguridad_x000a_"/>
    <x v="1"/>
    <x v="1"/>
  </r>
  <r>
    <s v="Laboratorios"/>
    <x v="2"/>
    <s v="•Intervención, logística y mantenimiento _x000a__x000a_Seguimiento a la gestión administrativa _x000a_"/>
    <s v="Procedimiento para el control de ingreso a la Universidad_x000a__x000a_Procedimiento para la gestión y reclamación de pólizas y siniestros_x000a_"/>
    <x v="1"/>
    <x v="1"/>
  </r>
  <r>
    <s v="Laboratorios"/>
    <x v="3"/>
    <m/>
    <m/>
    <x v="1"/>
    <x v="1"/>
  </r>
  <r>
    <s v="Laboratorios"/>
    <x v="3"/>
    <m/>
    <m/>
    <x v="1"/>
    <x v="1"/>
  </r>
  <r>
    <s v="Asuntos Globales"/>
    <x v="0"/>
    <s v="Gestión legal, reglamentaria y administrativa_x000a_"/>
    <s v="Para la materialización de los relacionamientos contractuales "/>
    <x v="3"/>
    <x v="6"/>
  </r>
  <r>
    <s v="Asuntos Globales"/>
    <x v="20"/>
    <s v="Cooperación y suscripcion de proyectos "/>
    <s v="Formalización y seguimiento de convenios _x000a__x000a_Emisión, ejecución y seguimiento de proyecto mediante convocatorias"/>
    <x v="3"/>
    <x v="6"/>
  </r>
  <r>
    <s v="Asuntos Globales"/>
    <x v="20"/>
    <s v="Movilidad academica"/>
    <s v="Procedimiento para la movilidad entrante estudiantes _x000a__x000a_Procedimiento para la movilidad  entrante docentes_x000a__x000a_procedimiento para la movilidad  entrante administrativos_x000a__x000a_Procedimiento para el ingreso de estudiantes extranjeros a educacion formal   "/>
    <x v="3"/>
    <x v="6"/>
  </r>
  <r>
    <s v="Asuntos Globales"/>
    <x v="20"/>
    <s v="Movilidad academica"/>
    <s v="Procedimiento para la movilidad entrante estudiantes _x000a__x000a_Procedimiento para la movilidad  entrante docentes_x000a__x000a_procedimiento para la movilidad  entrante administrativos_x000a__x000a_Procedimiento para el ingreso de estudiantes extranjeros a educacion formal   "/>
    <x v="0"/>
    <x v="6"/>
  </r>
  <r>
    <s v="Asuntos Globales"/>
    <x v="20"/>
    <s v="Movilidad academica"/>
    <s v="Procedimiento para la movilidad entrante estudiantes _x000a__x000a_Procedimiento para la movilidad  entrante docentes_x000a__x000a_procedimiento para la movilidad  entrante administrativos_x000a__x000a_Procedimiento para el ingreso de estudiantes extranjeros a educacion formal   "/>
    <x v="3"/>
    <x v="6"/>
  </r>
  <r>
    <s v="Asuntos Globales"/>
    <x v="13"/>
    <s v="•. Fomento de la cultura de gestión de riesgos y autorregulación"/>
    <s v="•Manual de SARLAFT"/>
    <x v="0"/>
    <x v="6"/>
  </r>
  <r>
    <s v="Asuntos Globales"/>
    <x v="0"/>
    <s v="•Gestión de seguimiento y control legal – reglamentaria - administrativa"/>
    <s v="Para la materialización de los relacionamientos contractuales "/>
    <x v="3"/>
    <x v="6"/>
  </r>
  <r>
    <s v="Asuntos Globales"/>
    <x v="13"/>
    <s v="Consolidación de estadísticas institucionales"/>
    <s v="•Procedimiento para la consolidación de información estadística"/>
    <x v="3"/>
    <x v="6"/>
  </r>
  <r>
    <s v="Asuntos Globales"/>
    <x v="20"/>
    <s v="Movilidad academica"/>
    <s v="Procedimiento para la movilidad entrante estudiantes _x000a__x000a_Procedimiento para la movilidad  entrante docentes_x000a__x000a_procedimiento para la movilidad  entrante administrativos_x000a__x000a_Procedimiento para el ingreso de estudiantes extranjeros a educacion formal   "/>
    <x v="0"/>
    <x v="6"/>
  </r>
  <r>
    <s v="Asuntos Globales"/>
    <x v="20"/>
    <s v="Movilidad academica"/>
    <s v="Procedimiento para la movilidad saliente estudiantes _x000a__x000a_Procedimiento para la movilidad  saliente docentes_x000a__x000a_procedimiento para la movilidad  saliente administrativos"/>
    <x v="0"/>
    <x v="6"/>
  </r>
  <r>
    <s v="Asuntos Globales"/>
    <x v="5"/>
    <s v="Gestión del presupuesto "/>
    <s v="Procedimiento para la elaboración y seguimiento al presupuesto de inversión y operaciones de la Universidad CES_x000a_"/>
    <x v="2"/>
    <x v="6"/>
  </r>
  <r>
    <s v="Asuntos Globales"/>
    <x v="5"/>
    <s v="Gestión del presupuesto"/>
    <s v="•Procedimiento para la elaboración y seguimiento al presupuesto de inversión y operaciones de la Universidad CES_x000a_•Procedimiento para el costeo de los productos y servicios de la Universidad CES"/>
    <x v="2"/>
    <x v="6"/>
  </r>
  <r>
    <s v="Asuntos Globales"/>
    <x v="4"/>
    <s v="Planeación académica _x000a_"/>
    <s v="Procedimiento para plan de trabajo docente_x000a_"/>
    <x v="3"/>
    <x v="6"/>
  </r>
  <r>
    <s v="Asuntos Globales"/>
    <x v="0"/>
    <s v="Gestión de seguimiento y control legal – reglamentaria - administrativa_x000a_"/>
    <m/>
    <x v="0"/>
    <x v="6"/>
  </r>
  <r>
    <s v="Asuntos Globales"/>
    <x v="4"/>
    <s v="Evaluación y ajustes del proceso de formación_x000a_"/>
    <s v="Guía para la evaluación periódica de programas._x000a_Guía para acreditación institucional._x000a_Guía para acreditación de programas de pregrado._x000a_Guía para acreditación de programas de maestría y doctorado._x000a_Guía para acreditación de programas EMQ._x000a_Procedimiento para la evaluación de los programas de educcación no formal_x000a_"/>
    <x v="2"/>
    <x v="6"/>
  </r>
  <r>
    <s v="Asuntos Globales"/>
    <x v="21"/>
    <s v=" Ejecución de acciones para el Bienestar y Desarrollo Humano_x000a__x000a__x000a_Movilidad academica"/>
    <s v="Procedimiento para programa de vigilancia epidemiológica _x000a__x000a__x000a__x000a_Procedimiento para la movilidad entrante estudiantes _x000a__x000a_Procedimiento para la movilidad  entrante docentes_x000a__x000a_procedimiento para la movilidad  entrante administrativos_x000a__x000a_Procedimiento para el ingreso de estudiantes extranjeros a educacion formal "/>
    <x v="4"/>
    <x v="6"/>
  </r>
  <r>
    <s v="Oficina Jurídica"/>
    <x v="0"/>
    <s v="Gestión legal, reglamentaria y administrativa"/>
    <s v="Para la materialización de los relacionamientos contractuales "/>
    <x v="3"/>
    <x v="0"/>
  </r>
  <r>
    <s v="Oficina Jurídica"/>
    <x v="0"/>
    <s v="Gestión legal, reglamentaria y administrativa"/>
    <s v="Para la materialización de los relacionamientos contractuales "/>
    <x v="0"/>
    <x v="0"/>
  </r>
  <r>
    <s v="Oficina Jurídica"/>
    <x v="0"/>
    <s v="Gestión legal, reglamentaria y administrativa"/>
    <s v="Para la materialización de los relacionamientos contractuales "/>
    <x v="3"/>
    <x v="0"/>
  </r>
  <r>
    <s v="Oficina Jurídica"/>
    <x v="0"/>
    <s v="Gestión legal, reglamentaria y administrativa"/>
    <s v="Para la materialización de los relacionamientos contractuales "/>
    <x v="3"/>
    <x v="0"/>
  </r>
  <r>
    <s v="Oficina Jurídica"/>
    <x v="0"/>
    <s v="Gestión legal, reglamentaria y administrativa"/>
    <s v="Para la materialización de los relacionamientos contractuales "/>
    <x v="3"/>
    <x v="0"/>
  </r>
  <r>
    <s v="Oficina Jurídica"/>
    <x v="0"/>
    <s v="Gestión del seguimiento y control legal, reglamentaria, administrativa "/>
    <m/>
    <x v="0"/>
    <x v="0"/>
  </r>
  <r>
    <s v="Oficina Jurídica"/>
    <x v="3"/>
    <m/>
    <m/>
    <x v="1"/>
    <x v="1"/>
  </r>
  <r>
    <s v="Oficina Jurídica"/>
    <x v="3"/>
    <m/>
    <m/>
    <x v="1"/>
    <x v="1"/>
  </r>
  <r>
    <s v="Oficina Jurídica"/>
    <x v="3"/>
    <m/>
    <m/>
    <x v="1"/>
    <x v="1"/>
  </r>
  <r>
    <s v="Oficina Jurídica"/>
    <x v="3"/>
    <m/>
    <m/>
    <x v="1"/>
    <x v="1"/>
  </r>
  <r>
    <s v="Oficina Jurídica"/>
    <x v="3"/>
    <m/>
    <m/>
    <x v="1"/>
    <x v="1"/>
  </r>
  <r>
    <s v="Oficina Jurídica"/>
    <x v="3"/>
    <m/>
    <m/>
    <x v="1"/>
    <x v="1"/>
  </r>
  <r>
    <s v="Planeación"/>
    <x v="13"/>
    <s v="Implementación de la estrategia institucional"/>
    <s v="Guía para la elaboración y el seguimiento al Plan Estratégico de Desarrollo_x000a__x000a_Elaboración y control de documentos "/>
    <x v="2"/>
    <x v="2"/>
  </r>
  <r>
    <s v="Planeación"/>
    <x v="13"/>
    <s v="Implementación de la estrategia institucional"/>
    <s v="Guía para la elaboración y el seguimiento al Plan Estratégico de Desarrollo_x000a__x000a_Elaboración y control de documentos "/>
    <x v="2"/>
    <x v="2"/>
  </r>
  <r>
    <s v="Planeación"/>
    <x v="13"/>
    <s v="Implementación de la estrategia institucional"/>
    <s v="Guía para la elaboración y el seguimiento al Plan Estratégico de Desarrollo_x000a__x000a_Elaboración y control de documentos "/>
    <x v="2"/>
    <x v="2"/>
  </r>
  <r>
    <s v="Planeación"/>
    <x v="13"/>
    <s v="Consolidación de estadísticas institucionales"/>
    <s v="Procedimiento para la consolidación de información estadística"/>
    <x v="2"/>
    <x v="2"/>
  </r>
  <r>
    <s v="Planeación"/>
    <x v="3"/>
    <m/>
    <m/>
    <x v="1"/>
    <x v="1"/>
  </r>
  <r>
    <s v="Planeación"/>
    <x v="3"/>
    <m/>
    <m/>
    <x v="1"/>
    <x v="1"/>
  </r>
  <r>
    <s v="Aseguramiento de la calidad"/>
    <x v="4"/>
    <s v="Evaluación y ajustes del proceso de formación_x000a_"/>
    <s v="Guía para la evaluación periódica de programas._x000a_Guía para acreditación institucional._x000a_Guía para acreditación de programas de pregrado._x000a_Guía para acreditación de programas de maestría y doctorado._x000a_Guía para acreditación de programas EMQ._x000a_Procedimiento para la evaluación de los programas de educcación no formal_x000a_"/>
    <x v="4"/>
    <x v="2"/>
  </r>
  <r>
    <s v="Aseguramiento de la calidad"/>
    <x v="4"/>
    <s v="Evaluación y ajustes del proceso de formación_x000a_"/>
    <s v="Guía para la evaluación periódica de programas._x000a__x000a_Guía para acreditación de programas de pregrado._x000a__x000a_Guía para acreditación de programas de maestría y doctorado._x000a__x000a_Guía para acreditación de programas EMQ._x000a_"/>
    <x v="2"/>
    <x v="2"/>
  </r>
  <r>
    <s v="Aseguramiento de la calidad"/>
    <x v="4"/>
    <s v="Evaluación y ajustes del proceso de formación_x000a_"/>
    <s v="Guía para la evaluación periódica de programas._x000a_Guía para acreditación institucional._x000a_Guía para acreditación de programas de pregrado._x000a_Guía para acreditación de programas de maestría y doctorado._x000a_Guía para acreditación de programas EMQ._x000a_Procedimiento para la evaluación de los programas de educcación no formal_x000a_"/>
    <x v="4"/>
    <x v="2"/>
  </r>
  <r>
    <s v="Aseguramiento de la calidad"/>
    <x v="3"/>
    <m/>
    <m/>
    <x v="1"/>
    <x v="1"/>
  </r>
  <r>
    <s v="Aseguramiento de la calidad"/>
    <x v="3"/>
    <m/>
    <m/>
    <x v="1"/>
    <x v="1"/>
  </r>
  <r>
    <s v="Aseguramiento de la calidad"/>
    <x v="3"/>
    <m/>
    <m/>
    <x v="1"/>
    <x v="1"/>
  </r>
  <r>
    <s v="Aseguramiento de la calidad"/>
    <x v="3"/>
    <m/>
    <m/>
    <x v="1"/>
    <x v="1"/>
  </r>
  <r>
    <s v="Proyectos"/>
    <x v="5"/>
    <s v="Gestión del presupuesto"/>
    <s v="Procedimiento para la gestión de proyectos de la Universidad CES_x000a_"/>
    <x v="3"/>
    <x v="3"/>
  </r>
  <r>
    <s v="Proyectos"/>
    <x v="5"/>
    <s v="Gestión del presupuesto"/>
    <s v="Procedimiento para la gestión de proyectos de la Universidad CES_x000a_"/>
    <x v="2"/>
    <x v="3"/>
  </r>
  <r>
    <s v="Proyectos"/>
    <x v="5"/>
    <s v="Gestión del presupuesto"/>
    <s v="Procedimiento para la gestión de proyectos de la Universidad CES_x000a_"/>
    <x v="3"/>
    <x v="3"/>
  </r>
  <r>
    <s v="Proyectos"/>
    <x v="5"/>
    <s v="Gestión del presupuesto"/>
    <s v="Procedimiento para la gestión de proyectos de la Universidad CES_x000a_"/>
    <x v="3"/>
    <x v="3"/>
  </r>
  <r>
    <s v="Proyectos"/>
    <x v="5"/>
    <s v="Gestión del presupuesto"/>
    <s v="Procedimiento para la gestión de proyectos de la Universidad CES_x000a_"/>
    <x v="3"/>
    <x v="3"/>
  </r>
  <r>
    <s v="Proyectos"/>
    <x v="5"/>
    <s v="Gestión del presupuesto"/>
    <s v="Procedimiento para la gestión de proyectos de la Universidad CES_x000a_"/>
    <x v="2"/>
    <x v="3"/>
  </r>
  <r>
    <s v="Proyectos"/>
    <x v="5"/>
    <s v="Gestión del presupuesto"/>
    <s v="Procedimiento para la gestión de proyectos de la Universidad CES_x000a_"/>
    <x v="3"/>
    <x v="3"/>
  </r>
  <r>
    <s v="Proyectos"/>
    <x v="5"/>
    <s v="Gestión del presupuesto"/>
    <s v="Procedimiento para la gestión de proyectos de la Universidad CES_x000a_"/>
    <x v="0"/>
    <x v="3"/>
  </r>
  <r>
    <s v="Proyectos"/>
    <x v="5"/>
    <s v="Gestión del presupuesto"/>
    <s v="Procedimiento para la gestión de proyectos de la Universidad CES_x000a_"/>
    <x v="2"/>
    <x v="3"/>
  </r>
  <r>
    <s v="Proyectos"/>
    <x v="5"/>
    <s v="Gestión del presupuesto"/>
    <s v="Procedimiento para la gestión de proyectos de la Universidad CES_x000a_"/>
    <x v="2"/>
    <x v="3"/>
  </r>
  <r>
    <s v="Proyectos"/>
    <x v="3"/>
    <m/>
    <m/>
    <x v="1"/>
    <x v="1"/>
  </r>
  <r>
    <s v="Proyectos"/>
    <x v="3"/>
    <m/>
    <m/>
    <x v="1"/>
    <x v="1"/>
  </r>
  <r>
    <s v="Sostenibilidad"/>
    <x v="0"/>
    <s v="Gestión legal, reglamentaria y administrativa"/>
    <m/>
    <x v="3"/>
    <x v="6"/>
  </r>
  <r>
    <s v="Sostenibilidad"/>
    <x v="13"/>
    <s v="Consolidación de estadísticas institucionales_x000a_"/>
    <s v="Procedimiento para la consolidación de información estadística_x000a_"/>
    <x v="3"/>
    <x v="6"/>
  </r>
  <r>
    <s v="Sostenibilidad"/>
    <x v="13"/>
    <s v="Consolidación de estadísticas institucionales_x000a_"/>
    <s v="Procedimiento para la consolidación de información estadística_x000a_"/>
    <x v="3"/>
    <x v="6"/>
  </r>
  <r>
    <s v="Sostenibilidad"/>
    <x v="7"/>
    <s v="Formulación de programas, planes y acciones para el Bienestar y Desarrollo Humano_x000a_"/>
    <s v="Procedimiento para la Gestión del Riesgo SST_x000a_"/>
    <x v="3"/>
    <x v="6"/>
  </r>
  <r>
    <s v="Sostenibilidad"/>
    <x v="13"/>
    <s v="Definición del direccionamiento estratégico de la Universidad_x000a_"/>
    <s v="Guía para la elaboración y el seguimiento al Plan Estratégico de Desarrollo"/>
    <x v="3"/>
    <x v="6"/>
  </r>
  <r>
    <s v="Sostenibilidad"/>
    <x v="13"/>
    <s v="Definición del direccionamiento estratégico de la Universidad_x000a_"/>
    <s v="Guía para la elaboración y el seguimiento al Plan Estratégico de Desarrollo"/>
    <x v="2"/>
    <x v="6"/>
  </r>
  <r>
    <s v="Sostenibilidad"/>
    <x v="13"/>
    <s v="Definición del direccionamiento estratégico de la Universidad_x000a_"/>
    <s v="Guía para la elaboración y el seguimiento al Plan Estratégico de Desarrollo"/>
    <x v="3"/>
    <x v="6"/>
  </r>
  <r>
    <s v="Sostenibilidad"/>
    <x v="22"/>
    <s v="Definición del direccionamiento estratégico de la Universidad_x000a_"/>
    <m/>
    <x v="2"/>
    <x v="6"/>
  </r>
  <r>
    <s v="Sostenibilidad"/>
    <x v="3"/>
    <m/>
    <m/>
    <x v="1"/>
    <x v="1"/>
  </r>
  <r>
    <s v="Sostenibilidad"/>
    <x v="3"/>
    <m/>
    <m/>
    <x v="1"/>
    <x v="1"/>
  </r>
  <r>
    <s v="Sostenibilidad"/>
    <x v="3"/>
    <m/>
    <m/>
    <x v="1"/>
    <x v="1"/>
  </r>
  <r>
    <s v="Sostenibilidad"/>
    <x v="3"/>
    <m/>
    <m/>
    <x v="1"/>
    <x v="1"/>
  </r>
  <r>
    <s v="Tecnología de la Información "/>
    <x v="1"/>
    <s v="• Elaborar procesos de planeación estrategica para proyectos de TIC´s y continuidad de negocio"/>
    <s v="Procedimiento para la toma de requerimietos de las necesidades de las diferentes áreas de la universidad_x000a_-Procedimiento del área de TIC para la ídentificación de las necesidades de la continuidad de negocio._x000a_"/>
    <x v="0"/>
    <x v="6"/>
  </r>
  <r>
    <s v="Tecnología de la Información "/>
    <x v="1"/>
    <s v="•Gestión de los proyectos de TIC´s y continuidad de negocio basados en las metodologías de cada área de conocimiento"/>
    <s v="•Gestión de bases de datos, seguridad informatica, redes"/>
    <x v="4"/>
    <x v="6"/>
  </r>
  <r>
    <s v="Tecnología de la Información "/>
    <x v="1"/>
    <s v="•Gestión de los proyectos de TIC´s y continuidad de negocio basados en las metodologías de cada área de conocimiento"/>
    <s v="•Gestión de bases de datos, seguridad informatica, redes"/>
    <x v="3"/>
    <x v="6"/>
  </r>
  <r>
    <s v="Tecnología de la Información "/>
    <x v="1"/>
    <s v="Elaborar procesos de planeación estrategica para proyectos de TIC´s y continuidad de negocio_x000a_"/>
    <s v="Resolución 0069 politica de tic "/>
    <x v="3"/>
    <x v="6"/>
  </r>
  <r>
    <s v="Tecnología de la Información "/>
    <x v="14"/>
    <s v="Elaborar procesos de planeación estrategica para proyectos de TIC´s y continuidad de negocio_x000a_"/>
    <s v="Procedimiento para la planificación de la comunicación interna y externa_x000a__x000a_Manual Portal web_x000a_"/>
    <x v="0"/>
    <x v="6"/>
  </r>
  <r>
    <s v="Tecnología de la Información "/>
    <x v="1"/>
    <s v="•Puesta en producción y soporte de las soluciones estructuadas para TIC´s y continuidad de negocio. "/>
    <s v="Procedimiento para la admnistración de las soluciones  en producción_x000a__x000a_-Procedimiento para la detección de fallas técnicas o funcionales de las solucines entregadas_x000a_"/>
    <x v="0"/>
    <x v="6"/>
  </r>
  <r>
    <s v="Tecnología de la Información "/>
    <x v="1"/>
    <s v="Elaborar procesos de planeación estrategica para proyectos de TIC´s y continuidad de negocio_x000a_"/>
    <s v="Resolución 0069 politica de tic "/>
    <x v="2"/>
    <x v="6"/>
  </r>
  <r>
    <s v="Tecnología de la Información "/>
    <x v="1"/>
    <s v="Asegurar la continuidad de las soluciones  TIC´s y continuidad de negocio implementadas para  Universidad CES_x000a_"/>
    <s v="Mediante el cual se define las estrategias para garantizar que las TIC esten operativas ante incidentes o eventualidades "/>
    <x v="3"/>
    <x v="6"/>
  </r>
  <r>
    <s v="Tecnología de la Información "/>
    <x v="1"/>
    <s v="Asegurar la continuidad de las soluciones  TIC´s y continuidad de negocio implementadas para  Universidad CES_x000a_"/>
    <s v="Mediante el cual se define las estrategias para garantizar que las TIC esten operativas ante incidentes o eventualidades _x000a__x000a_Mediante el cual se definen las estrategias y las acciones para garantizar que en caso de fallas masivas la continuidad operacional de las plataformas tecnologicas_x000a__x000a_mediante el cual se definen los controles que permiten garantizar en las plataformas de TIC el aseguramiento de las mismas y la protección de la información "/>
    <x v="2"/>
    <x v="6"/>
  </r>
  <r>
    <s v="Tecnología de la Información "/>
    <x v="1"/>
    <s v="Elaborar procesos de planeación estrategica para proyectos de TIC´s y continuidad de negocio_x000a_"/>
    <s v="Resolución 0069 politica de tic "/>
    <x v="1"/>
    <x v="1"/>
  </r>
  <r>
    <s v="Tecnología de la Información "/>
    <x v="3"/>
    <m/>
    <m/>
    <x v="1"/>
    <x v="1"/>
  </r>
  <r>
    <s v="Tecnología de la Información "/>
    <x v="3"/>
    <m/>
    <m/>
    <x v="1"/>
    <x v="1"/>
  </r>
  <r>
    <s v="Tesorería"/>
    <x v="5"/>
    <s v="Facturación, recaudo, cartera e inversiones_x000a_"/>
    <s v="Procedimiento para la gestión de caja _x000a_"/>
    <x v="2"/>
    <x v="3"/>
  </r>
  <r>
    <s v="Tesorería"/>
    <x v="7"/>
    <s v="Identificación de necesidades e intereses para el Bienestar y Desarrollo Humano_x000a_"/>
    <s v="Procedimiento para la definición del plan de desarrollo y capacitación institucional (plan de capacitaciones SST)"/>
    <x v="2"/>
    <x v="3"/>
  </r>
  <r>
    <s v="Tesorería"/>
    <x v="5"/>
    <s v="Facturación, recaudo, cartera e inversiones_x000a_"/>
    <s v="Procedimiento para la gestión de caja _x000a_"/>
    <x v="3"/>
    <x v="3"/>
  </r>
  <r>
    <s v="Tesorería"/>
    <x v="2"/>
    <s v="Intervención, logística y mantenimiento _x000a_"/>
    <s v="Procedimiento para el control de ingreso a la Universidad_x000a_"/>
    <x v="2"/>
    <x v="3"/>
  </r>
  <r>
    <s v="Tesorería"/>
    <x v="5"/>
    <s v="Revisión y seguimiento financiero_x000a_"/>
    <m/>
    <x v="2"/>
    <x v="3"/>
  </r>
  <r>
    <s v="Tesorería"/>
    <x v="5"/>
    <s v="Gestión de compras pagos y endeudamientos "/>
    <m/>
    <x v="2"/>
    <x v="3"/>
  </r>
  <r>
    <s v="Tesorería"/>
    <x v="5"/>
    <s v="Facturación, recaudo, cartera e inversiones_x000a_"/>
    <s v="Procedimiento para la gestión de caja _x000a_"/>
    <x v="2"/>
    <x v="3"/>
  </r>
  <r>
    <s v="Tesorería"/>
    <x v="1"/>
    <s v="Gestión de los proyectos de TIC´s y continuidad de negocio basados en las metodologías de cada área de conocimiento_x000a_"/>
    <s v="Gestión de bases de datos, seguridad informatica, redes_x000a_"/>
    <x v="2"/>
    <x v="3"/>
  </r>
  <r>
    <s v="Tesorería"/>
    <x v="2"/>
    <s v="Intervención, logística y mantenimiento _x000a_"/>
    <s v="Procedimiento para el control de ingreso a la Universidad_x000a_"/>
    <x v="2"/>
    <x v="3"/>
  </r>
  <r>
    <s v="Tesorería"/>
    <x v="1"/>
    <s v="Gestión de los proyectos de TIC´s y continuidad de negocio basados en las metodologías de cada área de conocimiento_x000a_"/>
    <s v="Gestión de bases de datos, seguridad informatica, redes_x000a_"/>
    <x v="2"/>
    <x v="3"/>
  </r>
  <r>
    <s v="Tesorería"/>
    <x v="7"/>
    <m/>
    <m/>
    <x v="2"/>
    <x v="3"/>
  </r>
  <r>
    <s v="Tesorería"/>
    <x v="13"/>
    <s v="Definición del direccionamiento estratégico de la Universidad_x000a_"/>
    <s v="Elaboración y seguimiento de documentos"/>
    <x v="3"/>
    <x v="3"/>
  </r>
  <r>
    <s v="Propiedad Intelectual"/>
    <x v="0"/>
    <s v="Recepción de requerimientos legales_x000a_"/>
    <s v="Para la recolección, almacenamiento procesamiento y supresion de datos personales"/>
    <x v="1"/>
    <x v="1"/>
  </r>
  <r>
    <s v="Propiedad Intelectual"/>
    <x v="0"/>
    <s v="Gestión legal, reglamentaria y administrativa"/>
    <s v="Para materialización de los relacionamientos contractuales "/>
    <x v="1"/>
    <x v="1"/>
  </r>
  <r>
    <s v="Propiedad Intelectual"/>
    <x v="0"/>
    <s v="Gestión de seguimiento y control legal – reglamentaria - administrativa_x000a_"/>
    <m/>
    <x v="1"/>
    <x v="1"/>
  </r>
  <r>
    <s v="Propiedad Intelectual"/>
    <x v="0"/>
    <s v="Gestión de seguimiento y control legal – reglamentaria - administrativa_x000a_"/>
    <m/>
    <x v="1"/>
    <x v="1"/>
  </r>
  <r>
    <s v="Propiedad Intelectual"/>
    <x v="0"/>
    <s v="Gestión legal, reglamentaria y administrativa"/>
    <s v="Para la materialización de los relacionamientos contractuales "/>
    <x v="1"/>
    <x v="1"/>
  </r>
  <r>
    <s v="Propiedad Intelectual"/>
    <x v="7"/>
    <s v="Captación del capital humano_x000a_"/>
    <s v="Procedimiento para la selección y vinculación de personal administrativo_x000a__x000a__x000a_Procedimiento para la contratación por prestación de servicios_x000a_"/>
    <x v="1"/>
    <x v="1"/>
  </r>
  <r>
    <s v="Propiedad Intelectual"/>
    <x v="0"/>
    <s v="Recepción de requerimientos legales_x000a_"/>
    <s v="Para la recolección, almacenamiento procesamiento y supresion de datos personales_x000a__x000a_Para la atención de consultas y reclamos presentadas por los titulares de datos personales "/>
    <x v="1"/>
    <x v="1"/>
  </r>
  <r>
    <s v="Propiedad Intelectual"/>
    <x v="12"/>
    <s v="Evaluación de los resultados de la investigación, empresarismo e impacto de la innovación_x000a_"/>
    <s v="Procedimiento para la evaluación del impacto de la actividad investigativa _x000a__x000a_Procedimiento para la evaluación del impacto de la innovación_x000a_"/>
    <x v="1"/>
    <x v="1"/>
  </r>
  <r>
    <s v="Propiedad Intelectual"/>
    <x v="0"/>
    <s v="Recepción de requerimientos legales_x000a_"/>
    <s v="Para la recolección, almacenamiento procesamiento y supresion de datos personales_x000a__x000a_Para la atención de consultas y reclamos presentadas por los titulares de datos personales "/>
    <x v="1"/>
    <x v="1"/>
  </r>
  <r>
    <s v="Propiedad Intelectual"/>
    <x v="3"/>
    <m/>
    <m/>
    <x v="1"/>
    <x v="1"/>
  </r>
  <r>
    <s v="Propiedad Intelectual"/>
    <x v="3"/>
    <m/>
    <m/>
    <x v="1"/>
    <x v="1"/>
  </r>
  <r>
    <s v="Propiedad Intelectual"/>
    <x v="3"/>
    <m/>
    <m/>
    <x v="1"/>
    <x v="1"/>
  </r>
  <r>
    <s v="Compras"/>
    <x v="13"/>
    <s v="Fomento de la cultura de gestón de riesgos y autorregulación_x000a_"/>
    <s v="Manual de SARLAFT_x000a_Manual gestión del riesgo_x000a_"/>
    <x v="3"/>
    <x v="3"/>
  </r>
  <r>
    <s v="Compras"/>
    <x v="2"/>
    <s v="Identificación de necesidades institucionales_x000a_"/>
    <s v="Procedimiento para la gestión de compras y contratación de servicios _x000a_"/>
    <x v="0"/>
    <x v="3"/>
  </r>
  <r>
    <s v="Compras"/>
    <x v="2"/>
    <s v="Identificación de necesidades institucionales_x000a_"/>
    <s v="Procedimiento para la gestión de compras y contratación de servicios _x000a_"/>
    <x v="0"/>
    <x v="3"/>
  </r>
  <r>
    <s v="Compras"/>
    <x v="5"/>
    <s v="Revisión y seguimiento financiero_x000a_"/>
    <m/>
    <x v="3"/>
    <x v="3"/>
  </r>
  <r>
    <s v="Compras"/>
    <x v="2"/>
    <s v="Identificación de necesidades institucionales_x000a_"/>
    <s v="Procedimiento para la gestión de compras y contratación de servicios _x000a_"/>
    <x v="0"/>
    <x v="3"/>
  </r>
  <r>
    <s v="Compras"/>
    <x v="2"/>
    <s v="Identificación de necesidades institucionales_x000a_"/>
    <s v="Procedimiento para la gestión de compras y contratación de servicios _x000a_"/>
    <x v="0"/>
    <x v="3"/>
  </r>
  <r>
    <s v="Compras"/>
    <x v="2"/>
    <s v="Identificación de necesidades institucionales_x000a_"/>
    <s v="Procedimiento para la gestión de compras y contratación de servicios _x000a_"/>
    <x v="0"/>
    <x v="3"/>
  </r>
  <r>
    <s v="Compras"/>
    <x v="3"/>
    <m/>
    <m/>
    <x v="1"/>
    <x v="1"/>
  </r>
  <r>
    <s v="Compras"/>
    <x v="3"/>
    <m/>
    <m/>
    <x v="1"/>
    <x v="1"/>
  </r>
  <r>
    <s v="Compras"/>
    <x v="3"/>
    <m/>
    <m/>
    <x v="1"/>
    <x v="1"/>
  </r>
  <r>
    <s v="Compras"/>
    <x v="3"/>
    <m/>
    <m/>
    <x v="1"/>
    <x v="1"/>
  </r>
  <r>
    <s v="Compras"/>
    <x v="3"/>
    <m/>
    <m/>
    <x v="1"/>
    <x v="1"/>
  </r>
</pivotCacheRecords>
</file>

<file path=xl/pivotCache/pivotCacheRecords2.xml><?xml version="1.0" encoding="utf-8"?>
<pivotCacheRecords xmlns="http://schemas.openxmlformats.org/spreadsheetml/2006/main" xmlns:r="http://schemas.openxmlformats.org/officeDocument/2006/relationships" count="395">
  <r>
    <n v="1"/>
    <s v="Administración documental1"/>
    <n v="1"/>
    <s v="Administración documental1"/>
    <n v="1"/>
    <s v="Secretaría GeneralAlto"/>
    <s v="Secretaría GeneralBajo"/>
    <s v="Secretaría GeneralFalta o falla de la capacidad de gestión del talento humano."/>
    <s v="Secretaría GeneralFalta o falla de la capacidad de gestión del talento humano."/>
    <s v="Administración documentalBajo"/>
    <s v="Administración documentalFuerte"/>
    <s v="RSD-1"/>
    <s v="RS"/>
    <s v="Secretaría General"/>
    <s v="Secretaría GeneralFuerte"/>
    <s v="Secretaría GeneralFuerte"/>
    <s v="Secretaría General"/>
    <s v="Falta o falla de la capacidad de gestión del talento humano."/>
    <n v="1"/>
    <s v="Falta o falla de la capacidad de gestión del talento humano."/>
    <x v="0"/>
    <s v="Gestión legal y documental "/>
    <s v="Gestión legal, reglamentaria y administrativa"/>
    <m/>
    <s v="RSD-1"/>
    <s v="Administración documental"/>
    <s v="Fallas en el registro y envió de la información recibida por no seguir procedimientos"/>
    <m/>
    <s v="Falta o falla de la capacidad de gestión del talento humano."/>
    <s v="El personal en el cargo no cuenta con los conocimientos para llevar a cabo adecuadamente su función."/>
    <s v="*Falta de atención con la información recibida_x000a_ - Equipos deficientes _x000a_- personal adecuado para el trabajo"/>
    <m/>
    <s v="Planillas de registro de información _x000a_- capacitaciones sobre la importancia del registro de la información y entrega _x000a_- Revisiones de entrega de la información documentos importantes."/>
    <n v="3"/>
    <n v="3"/>
    <n v="1"/>
    <n v="1"/>
    <s v="Revisiones periódicas de la información recibida y entregada "/>
    <n v="1"/>
    <n v="1"/>
    <n v="1"/>
    <n v="1"/>
    <x v="0"/>
    <n v="1"/>
    <n v="1"/>
    <s v="11"/>
    <s v="Fuerte"/>
    <s v="Se continua seguimiento a las actividades, se fortalece actividad con planilla FT-GJ-013 Planilla de capacitación y seguimiento de recepción y registro de correspondencia por parte personal CAD"/>
    <s v="Posible"/>
    <s v="Moderado"/>
    <x v="0"/>
    <n v="3"/>
    <n v="3"/>
    <s v="33"/>
    <s v="Fuerte"/>
    <s v=" Se ha logrado mantener el riesgo mínimo por medidas tomadas durante este año 2020 que ha sido atipico por pandemia. Se ha mantenido controles más riguros en cuanto a entregas y recepción de correspondencia por realizar trabajos remotos._x000a__x000a_Se realiza periódicamente. Se crea planilla de seguimiento: FT-GJ-013."/>
  </r>
  <r>
    <n v="2"/>
    <s v="Administración documental1"/>
    <n v="1"/>
    <s v="Administración documental1"/>
    <n v="1"/>
    <s v="Secretaría GeneralAlto"/>
    <s v="Secretaría GeneralBajo"/>
    <s v="Secretaría GeneralFallas o indisponibilidad de la infraestructura física relacionada con problemas estructurales o técnicos."/>
    <s v="Secretaría GeneralFallas o indisponibilidad de la infraestructura física relacionada con problemas estructurales o técnicos."/>
    <s v="Administración documentalBajo"/>
    <s v="Administración documentalFuerte"/>
    <s v="RSD-2"/>
    <s v="RS"/>
    <s v="Secretaría General"/>
    <s v="Secretaría GeneralFuerte"/>
    <s v="Secretaría GeneralFuerte"/>
    <s v="Secretaría General"/>
    <s v="Fallas o indisponibilidad de la infraestructura física relacionada con problemas estructurales o técnicos."/>
    <n v="1"/>
    <s v="Fallas o indisponibilidad de la infraestructura física relacionada con problemas estructurales o técnicos."/>
    <x v="0"/>
    <s v="Gestión de las TIC"/>
    <s v="Puesta en producción y soporte de las soluciones estructuradas para Tics y continuidad de negocio. "/>
    <s v="Procedimiento mesa de ayuda CES"/>
    <s v="RSD-2"/>
    <s v="Administración documental"/>
    <s v="Fallas en los equipos de computo de la oficina CAD"/>
    <m/>
    <s v="Fallas o indisponibilidad de la infraestructura física relacionada con problemas estructurales o técnicos."/>
    <s v="Daño súbito o imprevisto"/>
    <s v="*Descarga eléctrica _x000a_- Falla interna del equipo_x000a_- Deterioro por humedad o caída."/>
    <m/>
    <s v="Fuentes reguladoras de energía "/>
    <n v="1"/>
    <n v="1"/>
    <n v="1"/>
    <n v="1"/>
    <s v="Copia de seguridad en servidores de TIC para evitar pérdida e información del equipo_x000a_- Mantenimiento regulares de equipo y sistema operativo."/>
    <n v="2"/>
    <n v="2"/>
    <n v="1"/>
    <n v="1"/>
    <x v="0"/>
    <n v="1"/>
    <n v="1"/>
    <s v="11"/>
    <s v="Moderado"/>
    <s v="Se realiza seguimiento al manjeo integral de conservación de archivos a traves de carpeta compartida, se crea planilla FT-GJ-015 Reunión de capacitación y Auditoria Software DocuWare con TI.     Se realizo conexión de equipos de computo  a tomas regulados para evitar bajas de voltaje."/>
    <s v="Posible"/>
    <s v="Moderado"/>
    <x v="0"/>
    <n v="3"/>
    <n v="3"/>
    <s v="33"/>
    <s v="Fuerte"/>
    <s v="Se ha logrado mantener en buenas condiciones equipos de cómputo y condiciones de infraestructura, continua conservación de información en archivos compartidos haciendo uso de servidores._x000a__x000a_Se continua con seguimientos períodicos en conservación, se trabaja diariamente en la carpeta compartida. Se crea planilla FT-GJ-015"/>
  </r>
  <r>
    <n v="3"/>
    <s v="Administración documental1"/>
    <n v="1"/>
    <s v="Administración documental1"/>
    <n v="1"/>
    <s v="Secretaría GeneralAlto"/>
    <s v="Secretaría GeneralBajo"/>
    <s v="Secretaría GeneralFalla o falta de adecuación, consistencia, confiabilidad, confidencialidad y disponibilidad de la información que se genera o se custodia (física o electrónica)."/>
    <s v="Secretaría GeneralFalla o falta de adecuación, consistencia, confiabilidad, confidencialidad y disponibilidad de la información que se genera o se custodia (física o electrónica)."/>
    <s v="Administración documentalBajo"/>
    <s v="Administración documentalFuerte"/>
    <s v="RSD-3"/>
    <s v="RS"/>
    <s v="Secretaría General"/>
    <s v="Secretaría GeneralFuerte"/>
    <s v="Secretaría GeneralFuerte"/>
    <s v="Secretaría General"/>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0"/>
    <s v="Gestión de las TIC"/>
    <s v="Asegurar la continuidad de las soluciones  Tics y continuidad de negocio implementadas para  Universidad CES"/>
    <s v="Política TIC_x000a_Resolución 0069"/>
    <s v="RSD-3"/>
    <s v="Administración documental"/>
    <s v="Pérdida de información en el software documental DocuWare del CAD"/>
    <m/>
    <s v="Falla o falta de adecuación, consistencia, confiabilidad, confidencialidad y disponibilidad de la información que se genera o se custodia (física o electrónica)."/>
    <s v="Pérdida o fuga de información de la Universidad (digital o física, confindencial o no)."/>
    <s v="*Error humano o intencional _x000a_- Falta control operativo de seguridad en la información TIC "/>
    <m/>
    <s v="Consulta periódica sobre el procedimiento de conservación electrónica de la información. Consulta y autorización de permisos de las personas que pueden ingresar al sistema DocuWare."/>
    <n v="2"/>
    <n v="2"/>
    <n v="1"/>
    <n v="1"/>
    <s v="Auditoria a TIC sobre procedimientos de conservación de información del programa de gestión documental _x000a_- Capacitación sobre el programa y  conservación de información_x000a_ - Reuniones periódicas con los administradores del sistema TIC."/>
    <n v="3"/>
    <n v="3"/>
    <n v="1"/>
    <n v="1"/>
    <x v="0"/>
    <n v="1"/>
    <n v="1"/>
    <s v="11"/>
    <s v="Fuerte"/>
    <s v="Se realiza seguimiento a manjeo integral de conservación de archivos a traves de carpeta compartida, se crea planilla FT-GJ-015 Reunión de capacitación y Auditoria Software DocuWare con TI."/>
    <s v="Posible"/>
    <s v="Moderado"/>
    <x v="0"/>
    <n v="3"/>
    <n v="3"/>
    <s v="33"/>
    <s v="Fuerte"/>
    <s v="Continua los controles definidos para este riesgo, se asegura revisiones aleatorias para la adecuada conservación de información en el gestor electrónico de documentos DocuWare._x000a__x000a_Se crea planilla FT-GJ-015 para registro de capacitaciones y auditorias TI - CAD. "/>
  </r>
  <r>
    <n v="4"/>
    <s v="Administración documental1"/>
    <n v="1"/>
    <s v="Administración documental1"/>
    <n v="1"/>
    <s v="Secretaría GeneralAlto"/>
    <s v="Secretaría GeneralBajo"/>
    <s v="Secretaría GeneralFalta o falla de la capacidad de gestión del talento humano."/>
    <s v="Secretaría GeneralFalta o falla de la capacidad de gestión del talento humano."/>
    <s v="Administración documentalBajo"/>
    <s v="Administración documentalFuerte"/>
    <s v="RSD-4"/>
    <s v="RS"/>
    <s v="Secretaría General"/>
    <s v="Secretaría GeneralFuerte"/>
    <s v="Secretaría GeneralFuerte"/>
    <s v="Secretaría General"/>
    <s v="Falta o falla de la capacidad de gestión del talento humano."/>
    <n v="1"/>
    <s v="Falta o falla de la capacidad de gestión del talento humano."/>
    <x v="0"/>
    <s v="Gestión legal y documental "/>
    <s v="Gestión legal, reglamentaria y administrativa"/>
    <s v="Procedimientos del CAD"/>
    <s v="RSD-4"/>
    <s v="Administración documental"/>
    <s v=" Ubicación Física  de la información clasificada y ordenada de los archivos."/>
    <m/>
    <s v="Falta o falla de la capacidad de gestión del talento humano."/>
    <s v="El personal en el cargo no cuenta con los conocimientos para llevar a cabo adecuadamente su función."/>
    <s v="*Falta de conocimientos de la actividad _x000a_- Error humano_x000a_- Falta de atención_x000a_- Falta de seguir procedimientos  "/>
    <m/>
    <s v="Capacitación_x000a_- seguimiento de actividades"/>
    <n v="2"/>
    <n v="2"/>
    <n v="1"/>
    <n v="1"/>
    <s v="Capacitaciones en manejo y conservación de información_x000a_- Auditoria de ubicación y registro en inventarios de  la información"/>
    <n v="2"/>
    <n v="2"/>
    <n v="1"/>
    <n v="1"/>
    <x v="0"/>
    <n v="1"/>
    <n v="1"/>
    <s v="11"/>
    <s v="Fuerte"/>
    <s v="Se continua capacitación a las áreas que lo solicitan en el software documental se da aplicabilidad a la planilla FT-GJ-012"/>
    <s v="Posible"/>
    <s v="Mayor"/>
    <x v="0"/>
    <n v="3"/>
    <n v="4"/>
    <s v="34"/>
    <s v="Fuerte"/>
    <s v="Este control ha logrado mantener constante conocimiento del software DocuWare para la gestión documental, tanto para personal externo como el CAD._x000a__x000a_Para este periodo no se tuvo solicitud de capacitaciones en el Software documental."/>
  </r>
  <r>
    <n v="5"/>
    <s v="Administración documental1"/>
    <n v="1"/>
    <s v="Administración documental1"/>
    <n v="1"/>
    <s v="Secretaría GeneralMedio"/>
    <s v="Secretaría GeneralBajo"/>
    <s v="Secretaría GeneralFallas o indisponibilidad de la infraestructura física relacionada con problemas estructurales o técnicos."/>
    <s v="Secretaría GeneralFallas o indisponibilidad de la infraestructura física relacionada con problemas estructurales o técnicos."/>
    <s v="Administración documentalBajo"/>
    <s v="Administración documentalFuerte"/>
    <s v="RSD-5"/>
    <s v="RS"/>
    <s v="Secretaría General"/>
    <s v="Secretaría GeneralModerado"/>
    <s v="Secretaría GeneralFuerte"/>
    <s v="Secretaría General"/>
    <s v="Fallas o indisponibilidad de la infraestructura física relacionada con problemas estructurales o técnicos."/>
    <n v="1"/>
    <s v="Fallas o indisponibilidad de la infraestructura física relacionada con problemas estructurales o técnicos."/>
    <x v="0"/>
    <s v="Gestión administrativa"/>
    <s v="Intervención, logística y mantenimiento"/>
    <m/>
    <s v="RSD-5"/>
    <s v="Administración documental"/>
    <s v="Pérdida de archivos e información por inundación del  sitio de conservación."/>
    <m/>
    <s v="Fallas o indisponibilidad de la infraestructura física relacionada con problemas estructurales o técnicos."/>
    <s v="Daño súbito o imprevisto"/>
    <s v="*Naturales_x000a_- Físicas bajantes de aguas negras."/>
    <m/>
    <s v="Revisiones periódicas de los bajantes. Semanales."/>
    <n v="1"/>
    <n v="1"/>
    <n v="1"/>
    <n v="1"/>
    <s v="Utilizar el espacio para ubicar  información no relevante para la universidad"/>
    <n v="1"/>
    <n v="1"/>
    <n v="1"/>
    <n v="1"/>
    <x v="0"/>
    <n v="1"/>
    <n v="2"/>
    <s v="12"/>
    <s v="Moderado"/>
    <s v="Se crea planilla FT-GJ-014 sobre seguimiento a tubería hidrosanitarias expuestas en el CAD. Se deben registrar los hallazgos en caso de presentarse.  "/>
    <s v="Posible"/>
    <s v="Menor"/>
    <x v="1"/>
    <n v="3"/>
    <n v="2"/>
    <s v="32"/>
    <s v="Moderado"/>
    <s v="Se continua control específico y técnico de revisiones periódicas sobre instalaciones hidrosanitarias.  Se registra su seguimiento en planillas de control._x000a__x000a_Se crea plantilla FT-GJ-014 para controL de tuberias hidrosanitarias expuestas en la oficina."/>
  </r>
  <r>
    <s v=""/>
    <s v="Administración documental0"/>
    <n v="0"/>
    <s v="Administración documental0"/>
    <n v="0"/>
    <s v=" "/>
    <s v=" "/>
    <s v=" 2"/>
    <s v=" "/>
    <s v="Administración documental"/>
    <s v="Administración documental2"/>
    <s v=""/>
    <s v="RS"/>
    <s v=" "/>
    <s v=" 2"/>
    <s v=" 2"/>
    <s v=" "/>
    <s v=""/>
    <n v="0"/>
    <s v=""/>
    <x v="0"/>
    <m/>
    <m/>
    <m/>
    <s v="RSD-6"/>
    <s v="Administración documental"/>
    <n v="2"/>
    <m/>
    <n v="2"/>
    <n v="2"/>
    <n v="2"/>
    <m/>
    <n v="2"/>
    <n v="2"/>
    <n v="2"/>
    <s v=" "/>
    <s v="Sin controles"/>
    <n v="2"/>
    <n v="2"/>
    <n v="2"/>
    <s v=" "/>
    <s v=" "/>
    <x v="1"/>
    <n v="2"/>
    <n v="2"/>
    <n v="2"/>
    <n v="2"/>
    <n v="2"/>
    <n v="2"/>
    <n v="2"/>
    <x v="2"/>
    <s v=""/>
    <s v=""/>
    <s v=""/>
    <n v="2"/>
    <n v="2"/>
  </r>
  <r>
    <s v=""/>
    <s v="Administración documental0"/>
    <n v="0"/>
    <s v="Administración documental0"/>
    <n v="0"/>
    <s v=" "/>
    <s v=" "/>
    <s v=" 2"/>
    <s v=" "/>
    <s v="Administración documental"/>
    <s v="Administración documental2"/>
    <s v=""/>
    <s v="RS"/>
    <s v=" "/>
    <s v=" 2"/>
    <s v=" 2"/>
    <s v=" "/>
    <s v=""/>
    <n v="0"/>
    <s v=""/>
    <x v="0"/>
    <m/>
    <m/>
    <m/>
    <s v="RSD-7"/>
    <s v="Administración documental"/>
    <n v="2"/>
    <m/>
    <n v="2"/>
    <n v="2"/>
    <n v="2"/>
    <m/>
    <n v="2"/>
    <n v="2"/>
    <n v="2"/>
    <s v=" "/>
    <s v="Sin controles"/>
    <n v="2"/>
    <n v="2"/>
    <n v="2"/>
    <s v=" "/>
    <s v=" "/>
    <x v="1"/>
    <n v="2"/>
    <n v="2"/>
    <n v="2"/>
    <n v="2"/>
    <n v="2"/>
    <n v="2"/>
    <n v="2"/>
    <x v="2"/>
    <s v=""/>
    <s v=""/>
    <s v=""/>
    <n v="2"/>
    <n v="2"/>
  </r>
  <r>
    <s v=""/>
    <s v="Administración documental0"/>
    <n v="0"/>
    <s v="Administración documental0"/>
    <n v="0"/>
    <s v=" "/>
    <s v=" "/>
    <s v=" 2"/>
    <s v=" "/>
    <s v="Administración documental"/>
    <s v="Administración documental2"/>
    <s v=""/>
    <s v="RS"/>
    <s v=" "/>
    <s v=" 2"/>
    <s v=" 2"/>
    <s v=" "/>
    <s v=""/>
    <n v="0"/>
    <s v=""/>
    <x v="0"/>
    <m/>
    <m/>
    <m/>
    <s v="RSD-8"/>
    <s v="Administración documental"/>
    <n v="2"/>
    <m/>
    <n v="2"/>
    <n v="2"/>
    <n v="2"/>
    <m/>
    <n v="2"/>
    <n v="2"/>
    <n v="2"/>
    <s v=" "/>
    <s v="Sin controles"/>
    <n v="2"/>
    <n v="2"/>
    <n v="2"/>
    <s v=" "/>
    <s v=" "/>
    <x v="1"/>
    <n v="2"/>
    <n v="2"/>
    <n v="2"/>
    <n v="2"/>
    <n v="2"/>
    <n v="2"/>
    <n v="2"/>
    <x v="2"/>
    <s v=""/>
    <s v=""/>
    <s v=""/>
    <n v="2"/>
    <n v="2"/>
  </r>
  <r>
    <s v=""/>
    <s v="Administración documental0"/>
    <n v="0"/>
    <s v="Administración documental0"/>
    <n v="0"/>
    <s v=" "/>
    <s v=" "/>
    <s v=" 2"/>
    <s v=" "/>
    <s v="Administración documental"/>
    <s v="Administración documental2"/>
    <s v=""/>
    <s v="RS"/>
    <s v=" "/>
    <s v=" 2"/>
    <s v=" 2"/>
    <s v=" "/>
    <s v=""/>
    <n v="0"/>
    <s v=""/>
    <x v="0"/>
    <m/>
    <m/>
    <m/>
    <s v="RSD-9"/>
    <s v="Administración documental"/>
    <n v="2"/>
    <m/>
    <n v="2"/>
    <n v="2"/>
    <n v="2"/>
    <m/>
    <n v="2"/>
    <n v="2"/>
    <n v="2"/>
    <s v=" "/>
    <s v="Sin controles"/>
    <n v="2"/>
    <n v="2"/>
    <n v="2"/>
    <s v=" "/>
    <s v=" "/>
    <x v="1"/>
    <n v="2"/>
    <n v="2"/>
    <n v="2"/>
    <n v="2"/>
    <n v="2"/>
    <n v="2"/>
    <n v="2"/>
    <x v="2"/>
    <s v=""/>
    <s v=""/>
    <s v=""/>
    <n v="2"/>
    <n v="2"/>
  </r>
  <r>
    <s v=""/>
    <s v="Administración documental0"/>
    <n v="0"/>
    <s v="Administración documental0"/>
    <n v="0"/>
    <s v=" "/>
    <s v=" "/>
    <s v=" 2"/>
    <s v=" "/>
    <s v="Administración documental"/>
    <s v="Administración documental2"/>
    <s v=""/>
    <s v="RS"/>
    <s v=" "/>
    <s v=" 2"/>
    <s v=" 2"/>
    <s v=" "/>
    <s v=""/>
    <n v="0"/>
    <s v=""/>
    <x v="0"/>
    <m/>
    <m/>
    <m/>
    <s v="RSD-10"/>
    <s v="Administración documental"/>
    <n v="2"/>
    <m/>
    <n v="2"/>
    <n v="2"/>
    <n v="2"/>
    <m/>
    <n v="2"/>
    <n v="2"/>
    <n v="2"/>
    <s v=" "/>
    <s v="Sin controles"/>
    <n v="2"/>
    <n v="2"/>
    <n v="2"/>
    <s v=" "/>
    <s v=" "/>
    <x v="1"/>
    <n v="2"/>
    <n v="2"/>
    <n v="2"/>
    <n v="2"/>
    <n v="2"/>
    <n v="2"/>
    <n v="2"/>
    <x v="2"/>
    <s v=""/>
    <s v=""/>
    <s v=""/>
    <n v="2"/>
    <n v="2"/>
  </r>
  <r>
    <s v=""/>
    <s v="Administración documental0"/>
    <n v="0"/>
    <s v="Administración documental0"/>
    <n v="0"/>
    <s v=" "/>
    <s v=" "/>
    <s v=" 2"/>
    <s v=" "/>
    <s v="Administración documental"/>
    <s v="Administración documental2"/>
    <s v=""/>
    <s v="RS"/>
    <s v=" "/>
    <s v=" 2"/>
    <s v=" 2"/>
    <s v=" "/>
    <s v=""/>
    <n v="0"/>
    <s v=""/>
    <x v="0"/>
    <m/>
    <m/>
    <m/>
    <s v="RSD-11"/>
    <s v="Administración documental"/>
    <n v="2"/>
    <m/>
    <n v="2"/>
    <n v="2"/>
    <n v="2"/>
    <m/>
    <n v="2"/>
    <n v="2"/>
    <n v="2"/>
    <s v=" "/>
    <s v="Sin controles"/>
    <n v="2"/>
    <n v="2"/>
    <n v="2"/>
    <s v=" "/>
    <s v=" "/>
    <x v="1"/>
    <n v="2"/>
    <n v="2"/>
    <n v="2"/>
    <n v="2"/>
    <n v="2"/>
    <n v="2"/>
    <n v="2"/>
    <x v="2"/>
    <s v=""/>
    <s v=""/>
    <s v=""/>
    <n v="2"/>
    <n v="2"/>
  </r>
  <r>
    <s v=""/>
    <s v="Administración documental0"/>
    <n v="0"/>
    <s v="Administración documental0"/>
    <n v="0"/>
    <s v=" "/>
    <s v=" "/>
    <s v=" 2"/>
    <s v=" "/>
    <s v="Administración documental"/>
    <s v="Administración documental2"/>
    <s v=""/>
    <s v="RS"/>
    <s v=" "/>
    <s v=" 2"/>
    <s v=" 2"/>
    <s v=" "/>
    <s v=""/>
    <n v="0"/>
    <s v=""/>
    <x v="0"/>
    <m/>
    <m/>
    <m/>
    <s v="RSD-12"/>
    <s v="Administración documental"/>
    <n v="2"/>
    <m/>
    <n v="2"/>
    <n v="2"/>
    <n v="2"/>
    <m/>
    <n v="2"/>
    <n v="2"/>
    <n v="2"/>
    <s v=" "/>
    <s v="Sin controles"/>
    <n v="2"/>
    <n v="2"/>
    <n v="2"/>
    <s v=" "/>
    <s v=" "/>
    <x v="1"/>
    <n v="2"/>
    <n v="2"/>
    <n v="2"/>
    <n v="2"/>
    <n v="2"/>
    <n v="2"/>
    <n v="2"/>
    <x v="2"/>
    <s v=""/>
    <s v=""/>
    <s v=""/>
    <n v="2"/>
    <n v="2"/>
  </r>
  <r>
    <n v="6"/>
    <s v="Admisiones y Registro1"/>
    <n v="1"/>
    <s v="Admisiones y Registro1"/>
    <n v="1"/>
    <s v="Dirección AcadémicaAlto"/>
    <s v="Dirección AcadémicaAlto"/>
    <s v="Dirección AcadémicaIncumplimiento por parte de la comunidad universitaria, contratistas y visitantes de las políticas, reglamentos y directrices institucionales."/>
    <s v="Dirección AcadémicaIncumplimiento por parte de la comunidad universitaria, contratistas y visitantes de las políticas, reglamentos y directrices institucionales."/>
    <s v="Admisiones y RegistroAlto"/>
    <s v="Admisiones y RegistroModerado"/>
    <s v="RAR-6"/>
    <s v="RA"/>
    <s v="Dirección Académica"/>
    <s v="Dirección AcadémicaModerado"/>
    <s v="Dirección AcadémicaModerado"/>
    <s v="Dirección Académic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1"/>
    <s v="Docencia"/>
    <s v="Admisión de los estudiantes"/>
    <s v="•Procedimiento para la inscripción, admisión y matrícula de los estudiantes_x000a_•Procedimiento para la inscripción a programas de educación no formal"/>
    <s v="RAR-1"/>
    <s v="Admisiones y Registro"/>
    <s v="Fallas en el proceso de inscripciones por desconocimiento del proceso, no manejar la tecnología"/>
    <m/>
    <s v="Incumplimiento por parte de la comunidad universitaria, contratistas y visitantes de las políticas, reglamentos y directrices institucionales."/>
    <s v="Error, omisión o violación de procedimientos. (que pueda llevar incluso a excesos o despilfarros)."/>
    <s v="1. Recepción de documento adulterados, fuera de tiempo o con inconsistencias _x000a_2. Fallas en la página del ICFES para la verificación de los puntajes del ICFES_x000a_ o SABER11_x000a_3. Incumplimiento del Calendario Académico para el desarrollo de los procesos de admisiones_x000a_4. Falta de información oportuna en la divulgación de los resultados de los procesos de admisión_x000a_5. Realizar entrevistas sin la oportuna recepción y control de documentos por parte de Admisiones._x000a_6. Programación de entrevistas de manera casi inmediata antes de finalizado el proceso de inscripciones._x000a_7. Realización de entrevistas sin previo pago de la inscripción."/>
    <m/>
    <s v="1. Reclamaciones por parte de los aspirantes a los distintos programas ofrecidos por la Universidad porque no estaba todo listo para la entrevista._x000a_2. Reclamaciones por parte de las facultades porque los documentos para entrevista no se encuentran procesados en el sistema._x000a_3. Demora en la generación de liquidaciones para pago de matrícula de los nuevos por no tener información a tiempo o no tener el sistema dispuesto para ello._x000a_4. Inicio de clases con pendientes por parte de los estudiantes al no tener la documentación completa, reprocesos por parte de Admisiones._x000a_5. Las áreas que entrevistan o hacen proceso de selección no acatan las normas cuando una persona no ha finalizado el proceso de inscripción de manera adecuada y realizan proceso de selección."/>
    <n v="6"/>
    <n v="4"/>
    <n v="0.66666666666666663"/>
    <n v="0.66666666666666663"/>
    <s v="1. Verificación de documentos recibidos de los aspirantes al momento de la inscripción, permitiendo identificar los faltantes por este requisito._x000a_2. Consulta oportuna resultados ICFES._x000a_3. Control al calendario de admisiones._x000a_4. Verificación de los listados de inscritos y admitidos._x000a_5. Generar prematrículas a los admitidos._x000a_6. Tramitación y respuesta a las reclamaciones._x000a_7. Insistir en el cumplimiento del requerimiento."/>
    <n v="7"/>
    <n v="4"/>
    <n v="0.5714285714285714"/>
    <n v="0.5714285714285714"/>
    <x v="2"/>
    <n v="4"/>
    <n v="2"/>
    <s v="42"/>
    <s v="Moderado"/>
    <s v="Inscripciones muy tempranas para entrevistas muy tardías._x000a_Períodos para cierre de procesos muy cortos, no facilita la revisión oportuna de la información y control de documentos y calidad de la información._x000a_El formulario no es muy amigable lo que conduce al error involuntario del aspirante, no cuenta con ayudas en línea para facilitar el proceso."/>
    <s v="Posible"/>
    <s v="Moderado"/>
    <x v="0"/>
    <n v="3"/>
    <n v="3"/>
    <s v="33"/>
    <s v="Moderado"/>
    <s v="Se implementó correo preventivo e informativo a los inscritos, con el fin que las facultades que entrevistan sin _x000a_la debida inscripción fuera menor_x000a__x000a_30/10/2020: Persiste error según marca de equipo o navegador. Se está analizando la posibildad de hacer mejoras a nicio de 2021"/>
  </r>
  <r>
    <n v="7"/>
    <s v="Admisiones y Registro1"/>
    <n v="1"/>
    <s v="Admisiones y Registro1"/>
    <n v="1"/>
    <s v="Dirección AcadémicaMedio"/>
    <s v="Dirección AcadémicaAlto"/>
    <s v="Dirección AcadémicaFalla o falta de adecuación, consistencia, confiabilidad, confidencialidad y disponibilidad de la información que se genera o se custodia (física o electrónica)."/>
    <s v="Dirección AcadémicaFalla o falta de adecuación, consistencia, confiabilidad, confidencialidad y disponibilidad de la información que se genera o se custodia (física o electrónica)."/>
    <s v="Admisiones y RegistroAlto"/>
    <s v="Admisiones y RegistroModerado"/>
    <s v="RAR-7"/>
    <s v="RA"/>
    <s v="Dirección Académica"/>
    <s v="Dirección AcadémicaModerado"/>
    <s v="Dirección AcadémicaModerado"/>
    <s v="Dirección Académic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1"/>
    <s v="Docencia"/>
    <s v="Admisión de los estudiantes"/>
    <s v="•Procedimiento para la inscripción, admisión y matrícula de los estudiantes_x000a_•Procedimiento para la inscripción a programas de educación no formal"/>
    <s v="RAR-2"/>
    <s v="Admisiones y Registro"/>
    <s v="Inconsistencias en el proceso de matrículas por información no confiable generada por los diferentes actores, causa errores y reprocesos."/>
    <m/>
    <s v="Falla o falta de adecuación, consistencia, confiabilidad, confidencialidad y disponibilidad de la información que se genera o se custodia (física o electrónica)."/>
    <s v="Información no confiable o imprecisa."/>
    <s v="1. Incumplimiento de calendario Académico.  _x000a_2. Errores  en registros de matrícula de asignaturas._x000a_3. Listas de clase inconsistentes y Registro inoportuno de notas en el sistema._x000a_4. Fallas en la asignación de recursos (horario, aulas, docentes)._x000a_5. Entrega extemporánea de documentos por parte de los estudiantes._x000a_6. Fallas en el aplicativo que administra la información de los estudiantes._x000a_7. Proceso de matrícula por fuera de las fechas programadas._x000a_8. Fallas en la plataforma utilizada."/>
    <m/>
    <s v="1. Genera dificultades a los  estudiantes, facultades y a Admisiones y Registro para la generación de recibos de pago para la matrícula en los diferentes programas ofrecidos por la Universidad._x000a_2. Insatisfacción por el servicio prestado, genera inconformismo y se duda de los valores que deben cancelar por concepto de matrícula."/>
    <n v="5"/>
    <n v="2"/>
    <n v="0.4"/>
    <n v="0.4"/>
    <s v="1. Crear conciencia y respeto por las normas y reglamentaciones institucionales que afectan  los diferentes procesos  universitarios._x000a_2. Seguimiento y control en los pendientes de los estudiantes para que no tengan inconvenientes en la generación de las prematrículas._x000a_3. Reporte oportuno de la las notas en el sistema, disminuyendo errores en la visualización de las asignaturas a ser cursadas por los estudiantes en el siguiente período académico."/>
    <n v="3"/>
    <n v="1"/>
    <n v="0.33333333333333331"/>
    <n v="0.33333333333333331"/>
    <x v="3"/>
    <n v="4"/>
    <n v="3"/>
    <s v="43"/>
    <s v="Fuerte"/>
    <s v="Periodos académicos muy extensos, cierre de semestre tardío, correcciones de notas una vez finalizado el semestre no facilita un adecuado control y generación de cierre definitivo del semestre"/>
    <s v="Posible"/>
    <s v="Menor"/>
    <x v="1"/>
    <n v="3"/>
    <n v="2"/>
    <s v="32"/>
    <s v="Moderado"/>
    <s v="Se dio más fuerza a las fechas de calendario de facultad, para mitigar el riesgo de llegar a matrícluas sin cierre de _x000a_semestre_x000a__x000a_Expedición de certificados y promedios se complica por tiempo de cierre de período académico_x000a__x000a_30/10/2020: Se está sensibilizando a la universidad y se está trabajando con un máximo de 20 semanas, se está generando controles previos para mitigar errores en l ainformación. El personal es poco para todo lo que se debe hacer, est es un factor que afecta los procesos_x000a__x000a_1. Cumplimiento de las fechas por parte de las facultades del calendario académico aprobado por el Consejo Superior._x000a_2. Cumplimiento de los estudiantes de los conceptos de paz y salvos antes de matrícula._x000a_3. Reporte de ingreso y cierre de notas por de las facultades oportunamente."/>
  </r>
  <r>
    <n v="8"/>
    <s v="Admisiones y Registro1"/>
    <n v="1"/>
    <s v="Admisiones y Registro1"/>
    <n v="1"/>
    <s v="Dirección AcadémicaAlto"/>
    <s v="Dirección AcadémicaMedio"/>
    <s v="Dirección AcadémicaFalla o falta de adecuación, consistencia, confiabilidad, confidencialidad y disponibilidad de la información que se genera o se custodia (física o electrónica)."/>
    <s v="Dirección AcadémicaFalla o falta de adecuación, consistencia, confiabilidad, confidencialidad y disponibilidad de la información que se genera o se custodia (física o electrónica)."/>
    <s v="Admisiones y RegistroMedio"/>
    <s v="Admisiones y RegistroModerado"/>
    <s v="RAR-8"/>
    <s v="RA"/>
    <s v="Dirección Académica"/>
    <s v="Dirección AcadémicaModerado"/>
    <s v="Dirección AcadémicaModerado"/>
    <s v="Dirección Académic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1"/>
    <s v="Docencia"/>
    <s v="Gestión del proceso de formación "/>
    <s v="Procedimiento para certificaciones"/>
    <s v="RAR-3"/>
    <s v="Admisiones y Registro"/>
    <s v="Generación de certificados con información errada: Desconocimiento del proceso, no manejar la tecnología"/>
    <m/>
    <s v="Falla o falta de adecuación, consistencia, confiabilidad, confidencialidad y disponibilidad de la información que se genera o se custodia (física o electrónica)."/>
    <s v="Información no confiable o imprecisa."/>
    <s v="1. Dificultad en el ingreso o consecución de la información en el aplicativo._x000a_2. Información en archivo físico de la universidad aún no registrada en el sistema._x000a_3. Pérdida o daño de documentos o soportes para la expedición de certificación._x000a_4. Incumplimiento de los términos para la expedición de certificación.                                                                                            _x000a_5. Suministro inexacto de datos para la expedición de certificaciones.                                                                                                                                                                                                                                                                                                                                                                                                                                                                                                                                                         6. Desactualización de los datos del estudiante, como documento de identidad.                                                                                                                                                                                                                                       7. Historial académico incompleto._x000a_8. Diferentes fuentes o bases de datos de consulta. No está unificada."/>
    <m/>
    <s v="1. Errores en los datos registrados en las constancias y hojas de vida académicas._x000a_2. Errores en los certificados entregados a los usuarios."/>
    <n v="4"/>
    <n v="3"/>
    <n v="0.75"/>
    <n v="0.75"/>
    <s v="1. Revisión periódica de notas y de estados del estudiante._x000a_2. Control de certificados expedidos, corregidos y pagados._x000a_3. Actualización y modernización del sistema académico para consulta de certificados en línea con firma digital._x000a_4. Automatizar y estandarizar la elaboración de certificados de estudio."/>
    <n v="4"/>
    <n v="1"/>
    <n v="0.25"/>
    <n v="0.25"/>
    <x v="3"/>
    <n v="4"/>
    <n v="3"/>
    <s v="43"/>
    <s v="Moderado"/>
    <s v="El proceso de certificación es muy operativo, se adolece de no tener un sistema que facilite la gestión de certificado automáticos, no se cuenta con firma digital lo que no permite que sea posible enviarse por correo electrónico."/>
    <s v="Posible"/>
    <s v="Moderado"/>
    <x v="0"/>
    <n v="3"/>
    <n v="3"/>
    <s v="33"/>
    <s v="Moderado"/>
    <s v="Se está trabajando en una mejora que permitirá generar el 70% de los certificados de manera automática_x000a__x000a_1. Procedimiento documentado y publicado._x000a_2. Sistema académico con información consistente y completa._x000a_3. Modulo de Certificados en la Plataforma Académica."/>
  </r>
  <r>
    <n v="9"/>
    <s v="Admisiones y Registro1"/>
    <n v="1"/>
    <s v="Admisiones y Registro1"/>
    <n v="1"/>
    <s v="Dirección AcadémicaMedio"/>
    <s v="Dirección AcadémicaMedio"/>
    <s v="Dirección AcadémicaFalla o falta de adecuación, consistencia, confiabilidad, confidencialidad y disponibilidad de la información que se genera o se custodia (física o electrónica)."/>
    <s v="Dirección AcadémicaFalla o falta de adecuación, consistencia, confiabilidad, confidencialidad y disponibilidad de la información que se genera o se custodia (física o electrónica)."/>
    <s v="Admisiones y RegistroMedio"/>
    <s v="Admisiones y RegistroFuerte"/>
    <s v="RAR-9"/>
    <s v="RA"/>
    <s v="Dirección Académica"/>
    <s v="Dirección AcadémicaFuerte"/>
    <s v="Dirección AcadémicaFuerte"/>
    <s v="Dirección Académic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1"/>
    <s v="Docencia"/>
    <s v="Graduación"/>
    <s v="Procedimiento para grados "/>
    <s v="RAR-4"/>
    <s v="Admisiones y Registro"/>
    <s v="Error en el proceso de grados: Desconocimiento del proceso, no manejar la tecnología"/>
    <m/>
    <s v="Falla o falta de adecuación, consistencia, confiabilidad, confidencialidad y disponibilidad de la información que se genera o se custodia (física o electrónica)."/>
    <s v="Información no confiable o imprecisa."/>
    <s v="1. Dificultad en la consecución o ingreso de la información en el aplicativo._x000a_2. Información en archivo físico de la universidad aún no registrada en el sistema._x000a_3. Pérdida o daño de documentos o soportes para la expedición de certificados de titulación._x000a_4. Incumplimiento de las fechas de paz y salvo establecidas en el Calendario Académico._x000a_5. Inclusión extemporánea de candidatos a grado.                                                                                                                                                                                                                                                                                                                                                                                                                                                                                                                                                6. Datos desactualizados de los estudiantes en el sistema y no contar oportunamente con todos los paz y salvo.                                                                                                                                                                                                                        _x000a_7. Historial académico incompleto."/>
    <m/>
    <s v="1. Demoras en el ingreso de notas en el sistema o ingreso inoportuno de las mismas._x000a_2. No promoción a grados de estudiantes que podían aplicar._x000a_3. Reprocesos en Admisiones por incumplimiento de fechas para promoción y paz y salvos de candidatos a grado, afectando la adecuada ejecución del proceso."/>
    <n v="4"/>
    <n v="4"/>
    <n v="1"/>
    <n v="1"/>
    <s v="1. Automatizar en el sistema controles de paz y salvo que faciliten la promoción a grados de los estudiantes._x000a_2. Sensibilización a las facultades sobre la dificultad de presentar candidatos extemporáneos a grados, sin dejar de considerar las situaciones extraordinarias que se puedan presentar siempre y cuando se puedan considerar por los tiempos limitados que se tiene para el proceso._x000a_3. Establecer medios que faciliten la promoción a grados por parte de las facultades, información del estado de promoción y paz y salvo para visualización de los estudiantes y control y notificación de estado de paz y salvo a los estudiantes a través de la Web."/>
    <n v="3"/>
    <n v="1"/>
    <n v="0.33333333333333331"/>
    <n v="0.33333333333333331"/>
    <x v="3"/>
    <n v="3"/>
    <n v="3"/>
    <s v="33"/>
    <s v="Fuerte"/>
    <s v="Períodos muy cortos para realizar proceso de grados, promoción extemporánea de candidatos a grado fuera de los tiempos establecidos"/>
    <s v="Posible"/>
    <s v="Menor"/>
    <x v="1"/>
    <n v="3"/>
    <n v="2"/>
    <s v="32"/>
    <s v="Fuerte"/>
    <s v="Se está trabajando en una mejora que permite generar diplomas digitales de manera automática_x000a__x000a_1. Aplicativo adecuado para soportar y facilitar el proceso._x000a_2. Procedimiento documentado y publicado._x000a_3. Detección y corrección de errores en datos, evitar reportes de candidatos a grado y de paz y salvo fuera de fechas."/>
  </r>
  <r>
    <n v="10"/>
    <s v="Admisiones y Registro1"/>
    <n v="1"/>
    <s v="Admisiones y Registro1"/>
    <n v="1"/>
    <s v="Dirección AcadémicaMedio"/>
    <s v="Dirección AcadémicaAlto"/>
    <s v="Dirección AcadémicaFallas o indisponibilidad de la infraestructura física relacionada con problemas estructurales o técnicos."/>
    <s v="Dirección AcadémicaFallas o indisponibilidad de la infraestructura física relacionada con problemas estructurales o técnicos."/>
    <s v="Admisiones y RegistroAlto"/>
    <s v="Admisiones y RegistroModerado"/>
    <s v="RAR-10"/>
    <s v="RA"/>
    <s v="Dirección Académica"/>
    <s v="Dirección AcadémicaFuerte"/>
    <s v="Dirección AcadémicaModerado"/>
    <s v="Dirección Académica"/>
    <s v="Fallas o indisponibilidad de la infraestructura física relacionada con problemas estructurales o técnicos."/>
    <n v="1"/>
    <s v="Fallas o indisponibilidad de la infraestructura física relacionada con problemas estructurales o técnicos."/>
    <x v="1"/>
    <s v="Docencia"/>
    <s v="Admisión de los estudiantes"/>
    <s v="Procedimiento para la inscripción, admisión y matrícula de los estudiantes"/>
    <s v="RAR-5"/>
    <s v="Admisiones y Registro"/>
    <s v="Dificultad en carnetización"/>
    <m/>
    <s v="Fallas o indisponibilidad de la infraestructura física relacionada con problemas estructurales o técnicos."/>
    <s v="Errores en las distintas etapas de planificación de las obras (diseño, ejecución, interventoría)."/>
    <s v="1. No tener las bases de datos de consulta actualizadas o disponibles._x000a_2. Falta de insumos para la elaboración del carné._x000a_3. Error, omisión o violación de procedimiento._x000a_4. Daño en los equipos._x000a_5. Falta de personal de apoyo."/>
    <m/>
    <s v="1. Demora en la atención del usuario._x000a_2. Ingreso manual de los usuarios a carnteizar por no estar cargados en las bases de datos._x000a_3. Respuesta inoportuna a la necesidad prioritaria de revisión de equipos e insumos deteriorados._x000a_4. No contar con las fotos con las exigencias mínimas del sistema."/>
    <n v="3"/>
    <n v="2"/>
    <n v="0.66666666666666663"/>
    <n v="0.66666666666666663"/>
    <s v="1. Sensibilización y divulgación frecuente del proceso._x000a_2. Validar que cumpla con los requisitos para poder ser carnetizado: Estudiante activo, egresado, empleado"/>
    <n v="2"/>
    <n v="2"/>
    <n v="1"/>
    <n v="1"/>
    <x v="0"/>
    <n v="2"/>
    <n v="2"/>
    <s v="22"/>
    <s v="Fuerte"/>
    <s v="el proceso ha ido mejorando, se ha podido implementar mejores controles. _x000a_Todavía se tiene inconvenientes con el tiempo de respuesta de los proveedores para consecusión de insumos."/>
    <s v="Posible"/>
    <s v="Menor"/>
    <x v="1"/>
    <n v="3"/>
    <n v="2"/>
    <s v="32"/>
    <s v="Fuerte"/>
    <s v="Se está trabajando en un proyecto de carné digital, sería una solución adecuada para la universidad y se espera que _x000a_sea más económica_x000a__x000a_1. Existencia de inventario._x000a_2. Que no se elaboren carnés a quienes no pertenecen a la comunidad universitaria._x000a_3. Uso adecuado de los insumos._x000a_4. Transparencia en el proceso."/>
  </r>
  <r>
    <n v="11"/>
    <s v="Admisiones y Registro1"/>
    <n v="1"/>
    <s v="Admisiones y Registro1"/>
    <n v="1"/>
    <s v="Dirección AcadémicaAlto"/>
    <s v="Dirección AcadémicaBajo"/>
    <s v="Dirección AcadémicaIncumplimiento por parte de la comunidad universitaria, contratistas y visitantes de las políticas, reglamentos y directrices institucionales."/>
    <s v="Dirección AcadémicaIncumplimiento por parte de la comunidad universitaria, contratistas y visitantes de las políticas, reglamentos y directrices institucionales."/>
    <s v="Admisiones y RegistroBajo"/>
    <s v="Admisiones y RegistroFuerte"/>
    <s v="RAR-11"/>
    <s v="RA"/>
    <s v="Dirección Académica"/>
    <s v="Dirección AcadémicaFuerte"/>
    <s v="Dirección AcadémicaFuerte"/>
    <s v="Dirección Académic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1"/>
    <s v="Gestión de las TIC"/>
    <s v="Elaborar procesos de planeación estratégica para proyectos de Tics y continuidad de negocio"/>
    <s v="Procedimiento para la toma de requerimientos de las necesidades de las diferentes áreas de la universidad"/>
    <s v="RAR-6"/>
    <s v="Admisiones y Registro"/>
    <s v=" Desarrollo nuevos aplicativos"/>
    <m/>
    <s v="Incumplimiento por parte de la comunidad universitaria, contratistas y visitantes de las políticas, reglamentos y directrices institucionales."/>
    <s v="Falta o falla en la de definición de procedimientos   "/>
    <s v="1. Nuevos desarrollos que obtienen información del Sistema Académico con un alcance no consultado con el área responsable._x000a_2. Solicitud de consultas por áreas no responsables de la custodia de la información, se rompe el debido control._x000a_3. Determinar nuevos responsables de la información."/>
    <m/>
    <s v="1. Áreas que solicitan reportes que son responsabilidades de Admisiones: Notas."/>
    <n v="0"/>
    <n v="0"/>
    <s v=" "/>
    <s v="Sin controles"/>
    <s v="NA"/>
    <n v="0"/>
    <n v="0"/>
    <s v=" "/>
    <s v="Sin controles"/>
    <x v="3"/>
    <n v="3"/>
    <n v="3"/>
    <s v="33"/>
    <s v="Moderado"/>
    <s v="Se adiciono este riesgo "/>
    <s v="Posible"/>
    <s v="Moderado"/>
    <x v="0"/>
    <n v="3"/>
    <n v="3"/>
    <s v="33"/>
    <s v="Fuerte"/>
    <s v="El área de Habeas Data se vuelve fortaleza para la universidad y controla la implementación de estos nuevos _x000a_desarrollos"/>
  </r>
  <r>
    <n v="12"/>
    <s v="Admisiones y Registro1"/>
    <n v="1"/>
    <s v="Admisiones y Registro1"/>
    <n v="1"/>
    <s v="Dirección AcadémicaAlto"/>
    <s v="Dirección AcadémicaAlto"/>
    <s v="Dirección AcadémicaFallas en la gestión, planeación o ejecución de proyectos."/>
    <s v="Dirección AcadémicaFallas en la gestión, planeación o ejecución de proyectos."/>
    <s v="Admisiones y RegistroAlto"/>
    <s v="Admisiones y RegistroModerado"/>
    <s v="RAR-12"/>
    <s v="RA"/>
    <s v="Dirección Académica"/>
    <s v="Dirección AcadémicaModerado"/>
    <s v="Dirección AcadémicaModerado"/>
    <s v="Dirección Académica"/>
    <s v="Fallas en la gestión, planeación o ejecución de proyectos."/>
    <n v="1"/>
    <s v="Fallas en la gestión, planeación o ejecución de proyectos."/>
    <x v="1"/>
    <s v="Gestión de las TIC"/>
    <s v="Puesta en producción y soporte de las soluciones estructuradas para TIC´s y continuidad de negocio. _x000a_"/>
    <m/>
    <s v="RAR-7"/>
    <s v="Admisiones y Registro"/>
    <s v="Las preinscripciones e inscripciones no admite todos los navegadores. Dificultad en la inscripción por parte de los interesados"/>
    <m/>
    <s v="Fallas en la gestión, planeación o ejecución de proyectos."/>
    <s v="Retrasos en la ejecución del proyecto."/>
    <s v="Sap no es compatible con todos los navegadores"/>
    <m/>
    <n v="0"/>
    <n v="0"/>
    <n v="0"/>
    <s v=" "/>
    <s v="Sin controles"/>
    <n v="0"/>
    <n v="0"/>
    <n v="0"/>
    <s v=" "/>
    <s v=" "/>
    <x v="4"/>
    <s v=""/>
    <s v=""/>
    <s v=""/>
    <n v="0"/>
    <n v="0"/>
    <s v="Posible"/>
    <s v="Moderado"/>
    <x v="0"/>
    <n v="3"/>
    <n v="3"/>
    <s v="33"/>
    <s v="Moderado"/>
    <s v="Se ha solicitado por parte de las diferentes áreas de la universidad estudiar una mejora, infortunadamente la _x000a_situación actual retraso el proyecto_x000a__x000a_30/10/2020: Se pasó cronograma de pendientes, se espera que para inicios del 2021 se esté haciendo mejoras"/>
  </r>
  <r>
    <s v=""/>
    <s v="Admisiones y Registro0"/>
    <n v="0"/>
    <s v="Admisiones y Registro0"/>
    <n v="0"/>
    <s v=" "/>
    <s v=" "/>
    <s v=" 0"/>
    <s v=" "/>
    <s v="Admisiones y Registro"/>
    <s v="Admisiones y Registro0"/>
    <s v=""/>
    <s v="RA"/>
    <s v=" "/>
    <s v=" 0"/>
    <s v=" 0"/>
    <s v=" "/>
    <s v=""/>
    <n v="0"/>
    <s v=""/>
    <x v="1"/>
    <m/>
    <m/>
    <m/>
    <s v="RAR-8"/>
    <s v="Admisiones y Registro"/>
    <n v="0"/>
    <m/>
    <n v="0"/>
    <n v="0"/>
    <n v="0"/>
    <m/>
    <n v="0"/>
    <n v="0"/>
    <n v="0"/>
    <s v=" "/>
    <s v="Sin controles"/>
    <n v="0"/>
    <n v="0"/>
    <n v="0"/>
    <s v=" "/>
    <s v=" "/>
    <x v="4"/>
    <s v=""/>
    <s v=""/>
    <s v=""/>
    <n v="0"/>
    <n v="0"/>
    <n v="0"/>
    <n v="0"/>
    <x v="2"/>
    <s v=""/>
    <s v=""/>
    <s v=""/>
    <n v="0"/>
    <n v="0"/>
  </r>
  <r>
    <s v=""/>
    <s v="Admisiones y Registro0"/>
    <n v="0"/>
    <s v="Admisiones y Registro0"/>
    <n v="0"/>
    <s v=" "/>
    <s v=" "/>
    <s v=" 0"/>
    <s v=" "/>
    <s v="Admisiones y Registro"/>
    <s v="Admisiones y Registro0"/>
    <s v=""/>
    <s v="RA"/>
    <s v=" "/>
    <s v=" 0"/>
    <s v=" 0"/>
    <s v=" "/>
    <s v=""/>
    <n v="0"/>
    <s v=""/>
    <x v="1"/>
    <m/>
    <m/>
    <m/>
    <s v="RAR-9"/>
    <s v="Admisiones y Registro"/>
    <n v="0"/>
    <m/>
    <n v="0"/>
    <n v="0"/>
    <n v="0"/>
    <m/>
    <n v="0"/>
    <n v="0"/>
    <n v="0"/>
    <s v=" "/>
    <s v="Sin controles"/>
    <n v="0"/>
    <n v="0"/>
    <n v="0"/>
    <s v=" "/>
    <s v=" "/>
    <x v="4"/>
    <s v=""/>
    <s v=""/>
    <s v=""/>
    <n v="0"/>
    <n v="0"/>
    <n v="0"/>
    <n v="0"/>
    <x v="2"/>
    <s v=""/>
    <s v=""/>
    <s v=""/>
    <n v="0"/>
    <n v="0"/>
  </r>
  <r>
    <s v=""/>
    <s v="Admisiones y Registro0"/>
    <n v="0"/>
    <s v="Admisiones y Registro0"/>
    <n v="0"/>
    <s v=" "/>
    <s v=" "/>
    <s v=" 0"/>
    <s v=" "/>
    <s v="Admisiones y Registro"/>
    <s v="Admisiones y Registro0"/>
    <s v=""/>
    <s v="RA"/>
    <s v=" "/>
    <s v=" 0"/>
    <s v=" 0"/>
    <s v=" "/>
    <s v=""/>
    <n v="0"/>
    <s v=""/>
    <x v="1"/>
    <m/>
    <m/>
    <m/>
    <s v="RAR-10"/>
    <s v="Admisiones y Registro"/>
    <n v="0"/>
    <m/>
    <n v="0"/>
    <n v="0"/>
    <n v="0"/>
    <m/>
    <n v="0"/>
    <n v="0"/>
    <n v="0"/>
    <s v=" "/>
    <s v="Sin controles"/>
    <n v="0"/>
    <n v="0"/>
    <n v="0"/>
    <s v=" "/>
    <s v=" "/>
    <x v="4"/>
    <s v=""/>
    <s v=""/>
    <s v=""/>
    <n v="0"/>
    <n v="0"/>
    <n v="0"/>
    <n v="0"/>
    <x v="2"/>
    <s v=""/>
    <s v=""/>
    <s v=""/>
    <n v="0"/>
    <n v="0"/>
  </r>
  <r>
    <s v=""/>
    <s v="Admisiones y Registro0"/>
    <n v="0"/>
    <s v="Admisiones y Registro0"/>
    <n v="0"/>
    <s v=" "/>
    <s v=" "/>
    <s v=" 0"/>
    <s v=" "/>
    <s v="Admisiones y Registro"/>
    <s v="Admisiones y Registro0"/>
    <s v=""/>
    <s v="RA"/>
    <s v=" "/>
    <s v=" 0"/>
    <s v=" 0"/>
    <s v=" "/>
    <s v=""/>
    <n v="0"/>
    <s v=""/>
    <x v="1"/>
    <m/>
    <m/>
    <m/>
    <s v="RAR-11"/>
    <s v="Admisiones y Registro"/>
    <n v="0"/>
    <m/>
    <n v="0"/>
    <n v="0"/>
    <n v="0"/>
    <m/>
    <n v="0"/>
    <n v="0"/>
    <n v="0"/>
    <s v=" "/>
    <s v="Sin controles"/>
    <n v="0"/>
    <n v="0"/>
    <n v="0"/>
    <s v=" "/>
    <s v=" "/>
    <x v="4"/>
    <s v=""/>
    <s v=""/>
    <s v=""/>
    <n v="0"/>
    <n v="0"/>
    <n v="0"/>
    <n v="0"/>
    <x v="2"/>
    <s v=""/>
    <s v=""/>
    <s v=""/>
    <n v="0"/>
    <n v="0"/>
  </r>
  <r>
    <s v=""/>
    <s v="Admisiones y Registro0"/>
    <n v="0"/>
    <s v="Admisiones y Registro0"/>
    <n v="0"/>
    <s v=" "/>
    <s v=" "/>
    <s v=" 0"/>
    <s v=" "/>
    <s v="Admisiones y Registro"/>
    <s v="Admisiones y Registro0"/>
    <s v=""/>
    <s v="RA"/>
    <s v=" "/>
    <s v=" 0"/>
    <s v=" 0"/>
    <s v=" "/>
    <s v=""/>
    <n v="0"/>
    <s v=""/>
    <x v="1"/>
    <m/>
    <m/>
    <m/>
    <s v="RAR-12"/>
    <s v="Admisiones y Registro"/>
    <n v="0"/>
    <m/>
    <n v="0"/>
    <n v="0"/>
    <n v="0"/>
    <m/>
    <n v="0"/>
    <n v="0"/>
    <n v="0"/>
    <s v=" "/>
    <s v="Sin controles"/>
    <n v="0"/>
    <n v="0"/>
    <n v="0"/>
    <s v=" "/>
    <s v=" "/>
    <x v="4"/>
    <s v=""/>
    <s v=""/>
    <s v=""/>
    <n v="0"/>
    <n v="0"/>
    <n v="0"/>
    <n v="0"/>
    <x v="2"/>
    <s v=""/>
    <s v=""/>
    <s v=""/>
    <n v="0"/>
    <n v="0"/>
  </r>
  <r>
    <n v="13"/>
    <s v="Apoyo financiero1"/>
    <n v="1"/>
    <s v="Apoyo financiero1"/>
    <n v="1"/>
    <s v="Dirección Administrativa y FinancieraExtremo"/>
    <s v="Dirección Administrativa y FinancieraAlto"/>
    <s v="Dirección Administrativa y FinancieraFallas en la gestión de los recursos financieros"/>
    <s v="Dirección Administrativa y FinancieraFallas en la gestión de los recursos financieros"/>
    <s v="Apoyo financieroAlto"/>
    <s v="Apoyo financieroFuerte"/>
    <s v="RFF-13"/>
    <s v="RF"/>
    <s v="Dirección Administrativa y Financiera"/>
    <s v="Dirección Administrativa y FinancieraFuerte"/>
    <s v="Dirección Administrativa y FinancieraFuerte"/>
    <s v="Dirección Administrativa y Financiera"/>
    <s v="Fallas en la gestión de los recursos financieros"/>
    <n v="1"/>
    <s v="Fallas en la gestión de los recursos financieros"/>
    <x v="2"/>
    <s v="Gestión financiera"/>
    <s v="Facturación, recaudo, cartera e inversiones"/>
    <s v="•Procedimiento para la facturación y el recaudo de las matrículas de contado y con planes de financiación_x000a_•Procedimiento para la gestión de cartera"/>
    <s v="RFF-1"/>
    <s v="Apoyo financiero"/>
    <s v="Incumplimiento de las obligaciones de pago por parte de los deudores de la Universidad "/>
    <s v="Liquidez y cartera"/>
    <s v="Fallas en la gestión de los recursos financieros"/>
    <s v="Riesgo de crédito. Incumplimiento en las obligaciones de pago por parte de terceros."/>
    <s v="Falta de control y seguimiento. Error en la elaboracion de los requerimientos de terceros "/>
    <s v="Incumplimiento al acuerdo realizado "/>
    <s v="Seguimiento constante con cartera preventiva "/>
    <n v="1"/>
    <n v="1"/>
    <n v="1"/>
    <n v="1"/>
    <s v="Gestion de cartera, en todas sus etapas. _x000a_"/>
    <n v="1"/>
    <n v="1"/>
    <n v="1"/>
    <n v="1"/>
    <x v="3"/>
    <n v="3"/>
    <n v="3"/>
    <s v="33"/>
    <s v="Moderado"/>
    <n v="0"/>
    <s v="Probable"/>
    <s v="Mayor"/>
    <x v="3"/>
    <n v="4"/>
    <n v="4"/>
    <s v="44"/>
    <s v="Fuerte"/>
    <s v="Por la crisis sanitaria, se han incrementado en gran magnitud los incumplimientos en las obligaciones economicas de de la poblacion en general."/>
  </r>
  <r>
    <n v="14"/>
    <s v="Apoyo financiero1"/>
    <n v="1"/>
    <s v="Apoyo financiero1"/>
    <n v="1"/>
    <s v="Dirección Administrativa y FinancieraMedio"/>
    <s v="Dirección Administrativa y FinancieraAlto"/>
    <s v="Dirección Administrativa y FinancieraConflicto, desconocimiento o incumplimientos normativos, legales, regulatorios o contractuales."/>
    <s v="Dirección Administrativa y FinancieraConflicto, desconocimiento o incumplimientos normativos, legales, regulatorios o contractuales."/>
    <s v="Apoyo financieroAlto"/>
    <s v="Apoyo financieroFuerte"/>
    <s v="RFF-14"/>
    <s v="RF"/>
    <s v="Dirección Administrativa y Financiera"/>
    <s v="Dirección Administrativa y FinancieraModerado"/>
    <s v="Dirección Administrativa y FinancieraFuerte"/>
    <s v="Dirección Administrativa y Financiera"/>
    <s v="Conflicto, desconocimiento o incumplimientos normativos, legales, regulatorios o contractuales."/>
    <n v="1"/>
    <s v="Conflicto, desconocimiento o incumplimientos normativos, legales, regulatorios o contractuales."/>
    <x v="2"/>
    <s v="Gestión legal y documental "/>
    <s v="Gestión legal, reglamentaria y administrativa"/>
    <m/>
    <s v="RFF-2"/>
    <s v="Apoyo financiero"/>
    <s v="Incumplimiento, diferencia de criterios o cambios inoportunos en los convenios y contratos celebrado con la Universidad"/>
    <s v="Facturacion y matricula "/>
    <s v="Conflicto, desconocimiento o incumplimientos normativos, legales, regulatorios o contractuales."/>
    <s v="Diferencia de criterio en la aplicación o interpretación de las normas entre las autoridades y la empresa"/>
    <s v="Falta de comunicación institucional "/>
    <s v="Realizacion de correcciones requeridas por las areas implicadas o terceros "/>
    <s v="Confirmacion con el area juridica de todos los elementos de los contratos y convenios "/>
    <n v="1"/>
    <n v="1"/>
    <n v="1"/>
    <n v="1"/>
    <s v="Comunicación permanente con el area juridica y demas areas encargadas "/>
    <n v="1"/>
    <n v="1"/>
    <n v="1"/>
    <n v="1"/>
    <x v="3"/>
    <n v="4"/>
    <n v="3"/>
    <s v="43"/>
    <s v="Moderado"/>
    <n v="3"/>
    <s v="Posible"/>
    <s v="Menor"/>
    <x v="1"/>
    <n v="3"/>
    <n v="2"/>
    <s v="32"/>
    <s v="Moderado"/>
    <s v="Por la crisis sanitaria, se han tenido que cancelar o reeplantear la forma de operar en todos los convenios y contratos."/>
  </r>
  <r>
    <n v="15"/>
    <s v="Apoyo financiero1"/>
    <n v="1"/>
    <s v="Apoyo financiero1"/>
    <n v="1"/>
    <s v="Dirección Administrativa y FinancieraAlto"/>
    <s v="Dirección Administrativa y FinancieraAlt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Apoyo financieroAlto"/>
    <s v="Apoyo financieroModerado"/>
    <s v="RFF-15"/>
    <s v="RF"/>
    <s v="Dirección Administrativa y Financiera"/>
    <s v="Dirección Administrativa y FinancieraModerado"/>
    <s v="Dirección Administrativa y FinancieraModerado"/>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2"/>
    <s v="Gestión financiera_x000a__x000a_Direccionamiento estratégico "/>
    <s v="Facturación, recaudo, cartera e inversiones_x000a__x000a__x000a_Implementación de la estrategia institucional "/>
    <s v="Procedimiento para la facturación y el recaudo de las matrículas de contado y con planes de financiación_x000a__x000a_Procedimiento para la gestión de cartera_x000a_"/>
    <s v="RFF-3"/>
    <s v="Apoyo financiero"/>
    <s v="Informacion deficiente para la realizacion de los procesos "/>
    <s v="Facturacion, matricula  y cartera "/>
    <s v="Incumplimiento por parte de la comunidad universitaria, contratistas y visitantes de las políticas, reglamentos y directrices institucionales."/>
    <s v="Falta o falla en la de definición de procedimientos   "/>
    <s v="Falta de procesos definidos "/>
    <s v="Falta de herramientas para culminar los procesos requeridos"/>
    <s v="Solicitud de informacion a todas las areas involucradas en los procesos de apoyo financiero "/>
    <n v="1"/>
    <n v="1"/>
    <n v="1"/>
    <n v="1"/>
    <s v="Solicitud previa a la realizacion de los procesos de la informacion necesaria "/>
    <n v="1"/>
    <n v="1"/>
    <n v="1"/>
    <n v="1"/>
    <x v="2"/>
    <n v="3"/>
    <n v="2"/>
    <s v="32"/>
    <s v="Moderado"/>
    <n v="2"/>
    <s v="Posible"/>
    <s v="Moderado"/>
    <x v="0"/>
    <n v="3"/>
    <n v="3"/>
    <s v="33"/>
    <s v="Moderado"/>
    <s v="En la misma crisis los cambios de procesos y respuestas a estos cambios han sido constantes, la adaptacion a todo esto genera incertidumbre y angustia."/>
  </r>
  <r>
    <n v="16"/>
    <s v="Apoyo financiero1"/>
    <n v="1"/>
    <s v="Apoyo financiero1"/>
    <n v="1"/>
    <s v="Dirección Administrativa y FinancieraAlto"/>
    <s v="Dirección Administrativa y FinancieraExtremo"/>
    <s v="Dirección Administrativa y FinancieraPérdida de la continuidad del negocio."/>
    <s v="Dirección Administrativa y FinancieraPérdida de la continuidad del negocio."/>
    <s v="Apoyo financieroExtremo"/>
    <s v="Apoyo financieroFuerte"/>
    <s v="RFF-16"/>
    <s v="RF"/>
    <s v="Dirección Administrativa y Financiera"/>
    <s v="Dirección Administrativa y FinancieraFuerte"/>
    <s v="Dirección Administrativa y FinancieraFuerte"/>
    <s v="Dirección Administrativa y Financiera"/>
    <s v="Pérdida de la continuidad del negocio."/>
    <n v="1"/>
    <s v="Pérdida de la continuidad del negocio."/>
    <x v="2"/>
    <s v="Gestión de las TIC"/>
    <s v="Elaborar procesos de planeación estratégica para proyectos de Tics y continuidad de negocio"/>
    <s v="Procedimiento para la toma de requerimientos de las necesidades de las diferentes áreas de la universidad"/>
    <s v="RFF-4"/>
    <s v="Apoyo financiero"/>
    <s v="Estabilidad tecnologica "/>
    <s v="Todos los procesos"/>
    <s v="Pérdida de la continuidad del negocio."/>
    <s v="Indisponibilidad de recursos financieros, físicos o tecnológicos necesarios para llevar a cabo las funciones de la Universidad"/>
    <s v="Inestabilidad en las redes tecnologicas "/>
    <s v="Apagones o daños en la red "/>
    <s v="Comunicación oportuna con el area responsable de realizar los correctivos"/>
    <n v="1"/>
    <n v="0"/>
    <n v="0"/>
    <n v="0"/>
    <s v="Revision y mantenimiento constante de las redes electricas y tecnologicas "/>
    <n v="1"/>
    <n v="1"/>
    <n v="1"/>
    <n v="1"/>
    <x v="3"/>
    <n v="4"/>
    <n v="3"/>
    <s v="43"/>
    <s v="Moderado"/>
    <n v="3"/>
    <s v="Posible"/>
    <s v="Mayor"/>
    <x v="0"/>
    <n v="3"/>
    <n v="4"/>
    <s v="34"/>
    <s v="Fuerte"/>
    <s v="Pasar a trabajo en cas 100% requiere una estabilidad tecnologica optima y el impacto en las labores es inmediato."/>
  </r>
  <r>
    <n v="17"/>
    <s v="Apoyo financiero1"/>
    <n v="1"/>
    <s v="Apoyo financiero1"/>
    <n v="1"/>
    <s v="Dirección Administrativa y FinancieraMedio"/>
    <s v="Dirección Administrativa y FinancieraMedi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Apoyo financieroMedio"/>
    <s v="Apoyo financieroFuerte"/>
    <s v="RFF-17"/>
    <s v="RF"/>
    <s v="Dirección Administrativa y Financiera"/>
    <s v="Dirección Administrativa y FinancieraModerado"/>
    <s v="Dirección Administrativa y FinancieraFuerte"/>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2"/>
    <s v="Gestión financiera"/>
    <s v="Facturación, recaudo, cartera e inversiones"/>
    <s v="Procedimiento para la facturación y el recaudo de las matrículas de contado y con planes de financiación"/>
    <s v="RFF-5"/>
    <s v="Apoyo financiero"/>
    <s v="Fallas en la gestion de asignacion de tarifas "/>
    <s v="Facturacion  y matriculas"/>
    <s v="Incumplimiento por parte de la comunidad universitaria, contratistas y visitantes de las políticas, reglamentos y directrices institucionales."/>
    <s v="Falta o falla en la de definición de procedimientos   "/>
    <s v="Desconocimiento u omision de procesos "/>
    <s v="Reclamaciones y reprocesos"/>
    <s v="Soluciones puntuales cuando se presentan las dificultades"/>
    <n v="1"/>
    <n v="1"/>
    <n v="1"/>
    <n v="1"/>
    <s v="Comunicación permanente entre las areas involucradas "/>
    <n v="1"/>
    <n v="1"/>
    <n v="1"/>
    <n v="1"/>
    <x v="3"/>
    <n v="4"/>
    <n v="3"/>
    <s v="43"/>
    <s v="Moderado"/>
    <n v="3"/>
    <s v="Posible"/>
    <s v="Menor"/>
    <x v="1"/>
    <n v="3"/>
    <n v="2"/>
    <s v="32"/>
    <s v="Moderado"/>
    <s v="Estan en constante revision"/>
  </r>
  <r>
    <n v="18"/>
    <s v="Apoyo financiero1"/>
    <n v="1"/>
    <s v="Apoyo financiero1"/>
    <n v="1"/>
    <s v="Dirección Administrativa y FinancieraAlto"/>
    <s v="Dirección Administrativa y FinancieraAlt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Apoyo financieroAlto"/>
    <s v="Apoyo financieroFuerte"/>
    <s v="RFF-18"/>
    <s v="RF"/>
    <s v="Dirección Administrativa y Financiera"/>
    <s v="Dirección Administrativa y FinancieraFuerte"/>
    <s v="Dirección Administrativa y FinancieraFuerte"/>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2"/>
    <s v="Gestión financiera"/>
    <s v="Facturación, recaudo, cartera e inversiones_x000a_"/>
    <s v="Procedimiento para la facturación y el recaudo de las matrículas de contado y con planes de financiación_x000a__x000a__x000a_Procedimiento para la gestión de cartera_x000a_"/>
    <s v="RFF-6"/>
    <s v="Apoyo financiero"/>
    <s v="Reprocesos en las áreas de facturación y carterra que puede pasar por falta de claridad en los procedimientos lo que ocasiona dificultad para alcanzar los objetivos del área. "/>
    <s v="Todos los procesos"/>
    <s v="Incumplimiento por parte de la comunidad universitaria, contratistas y visitantes de las políticas, reglamentos y directrices institucionales."/>
    <s v="Falta o falla en la de definición de procedimientos   "/>
    <s v="- Desconocimiento u omisión de los procesos en los que está involucrada el área de apoyo financiero._x000a_- No está incluida el área de apoyo financiero dentro del proceso definido."/>
    <s v="- Reprocesos._x000a_- Quejas._x000a_- Retrasos._x000a_- Mala ejecucion de los procesos "/>
    <s v="- Capacitacion puntual al personal involucrado en la falla identificada._x000a_- Estandarizacion de procesos, igual instrucción para las otras áreas de la Universidad._x000a_- Comunicados informativos con instrucciones y guías para cumplir el proceso."/>
    <n v="3"/>
    <n v="2"/>
    <n v="0.66666666666666663"/>
    <n v="0.66666666666666663"/>
    <s v="- Propiciar la estandarizacion de los procesos administrativos relacionados con orden de facturacion y control de cartera._x000a_- Verificar que el área de apoyo financiero este incluida dentro de los procesos de las diferentes dependencias en los que interviene."/>
    <n v="2"/>
    <n v="1"/>
    <n v="0.5"/>
    <n v="0.5"/>
    <x v="3"/>
    <n v="4"/>
    <n v="3"/>
    <s v="43"/>
    <s v="Moderado"/>
    <n v="3"/>
    <s v="Probable"/>
    <s v="Moderado"/>
    <x v="0"/>
    <n v="4"/>
    <n v="3"/>
    <s v="43"/>
    <s v="Fuerte"/>
    <s v="En la misma crisis los cambios de procesos y respuestas a estos cambios han sido constantes, la adaptacion a todo esto genera incertidumbre y angustia."/>
  </r>
  <r>
    <s v=""/>
    <s v="Apoyo financiero0"/>
    <n v="0"/>
    <s v="Apoyo financiero0"/>
    <n v="0"/>
    <s v=" "/>
    <s v=" "/>
    <s v=" 3"/>
    <s v=" "/>
    <s v="Apoyo financiero"/>
    <s v="Apoyo financiero3"/>
    <s v=""/>
    <s v="RF"/>
    <s v=" "/>
    <s v=" 3"/>
    <s v=" 3"/>
    <s v=" "/>
    <s v=""/>
    <n v="0"/>
    <s v=""/>
    <x v="2"/>
    <m/>
    <m/>
    <m/>
    <s v="RFF-7"/>
    <s v="Apoyo financiero"/>
    <n v="3"/>
    <n v="3"/>
    <n v="3"/>
    <n v="3"/>
    <n v="3"/>
    <n v="3"/>
    <n v="3"/>
    <n v="3"/>
    <n v="3"/>
    <s v=" "/>
    <s v="Sin controles"/>
    <n v="3"/>
    <n v="3"/>
    <n v="3"/>
    <s v=""/>
    <s v="Sin controles"/>
    <x v="4"/>
    <s v=""/>
    <s v=""/>
    <s v=""/>
    <n v="3"/>
    <n v="3"/>
    <n v="3"/>
    <n v="3"/>
    <x v="2"/>
    <s v=""/>
    <s v=""/>
    <s v=""/>
    <n v="3"/>
    <n v="3"/>
  </r>
  <r>
    <s v=""/>
    <s v="Apoyo financiero0"/>
    <n v="0"/>
    <s v="Apoyo financiero0"/>
    <n v="0"/>
    <s v=" "/>
    <s v=" "/>
    <s v=" 3"/>
    <s v=" "/>
    <s v="Apoyo financiero"/>
    <s v="Apoyo financiero3"/>
    <s v=""/>
    <s v="RF"/>
    <s v=" "/>
    <s v=" 3"/>
    <s v=" 3"/>
    <s v=" "/>
    <s v=""/>
    <n v="0"/>
    <s v=""/>
    <x v="2"/>
    <m/>
    <m/>
    <m/>
    <s v="RFF-8"/>
    <s v="Apoyo financiero"/>
    <n v="3"/>
    <n v="3"/>
    <n v="3"/>
    <n v="3"/>
    <n v="3"/>
    <n v="3"/>
    <n v="3"/>
    <n v="3"/>
    <n v="3"/>
    <s v=" "/>
    <s v="Sin controles"/>
    <n v="3"/>
    <n v="3"/>
    <n v="3"/>
    <s v=""/>
    <s v="Sin controles"/>
    <x v="4"/>
    <s v=""/>
    <s v=""/>
    <s v=""/>
    <n v="3"/>
    <n v="3"/>
    <n v="3"/>
    <n v="3"/>
    <x v="2"/>
    <s v=""/>
    <s v=""/>
    <s v=""/>
    <n v="3"/>
    <n v="3"/>
  </r>
  <r>
    <s v=""/>
    <s v="Apoyo financiero0"/>
    <n v="0"/>
    <s v="Apoyo financiero0"/>
    <n v="0"/>
    <s v=" "/>
    <s v=" "/>
    <s v=" 3"/>
    <s v=" "/>
    <s v="Apoyo financiero"/>
    <s v="Apoyo financiero3"/>
    <s v=""/>
    <s v="RF"/>
    <s v=" "/>
    <s v=" 3"/>
    <s v=" 3"/>
    <s v=" "/>
    <s v=""/>
    <n v="0"/>
    <s v=""/>
    <x v="2"/>
    <m/>
    <m/>
    <m/>
    <s v="RFF-9"/>
    <s v="Apoyo financiero"/>
    <n v="3"/>
    <n v="3"/>
    <n v="3"/>
    <n v="3"/>
    <n v="3"/>
    <n v="3"/>
    <n v="3"/>
    <n v="3"/>
    <n v="3"/>
    <s v=" "/>
    <s v="Sin controles"/>
    <n v="3"/>
    <n v="3"/>
    <n v="3"/>
    <s v=""/>
    <s v="Sin controles"/>
    <x v="4"/>
    <s v=""/>
    <s v=""/>
    <s v=""/>
    <n v="3"/>
    <n v="3"/>
    <n v="3"/>
    <n v="3"/>
    <x v="2"/>
    <s v=""/>
    <s v=""/>
    <s v=""/>
    <n v="3"/>
    <n v="3"/>
  </r>
  <r>
    <s v=""/>
    <s v="Apoyo financiero0"/>
    <n v="0"/>
    <s v="Apoyo financiero0"/>
    <n v="0"/>
    <s v=" "/>
    <s v=" "/>
    <s v=" 3"/>
    <s v=" "/>
    <s v="Apoyo financiero"/>
    <s v="Apoyo financiero3"/>
    <s v=""/>
    <s v="RF"/>
    <s v=" "/>
    <s v=" 3"/>
    <s v=" 3"/>
    <s v=" "/>
    <s v=""/>
    <n v="0"/>
    <s v=""/>
    <x v="2"/>
    <m/>
    <m/>
    <m/>
    <s v="RFF-10"/>
    <s v="Apoyo financiero"/>
    <n v="3"/>
    <n v="3"/>
    <n v="3"/>
    <n v="3"/>
    <n v="3"/>
    <n v="3"/>
    <n v="3"/>
    <n v="3"/>
    <n v="3"/>
    <s v=" "/>
    <s v="Sin controles"/>
    <n v="3"/>
    <n v="3"/>
    <n v="3"/>
    <s v=""/>
    <s v="Sin controles"/>
    <x v="4"/>
    <s v=""/>
    <s v=""/>
    <s v=""/>
    <n v="3"/>
    <n v="3"/>
    <n v="3"/>
    <n v="3"/>
    <x v="2"/>
    <s v=""/>
    <s v=""/>
    <s v=""/>
    <n v="3"/>
    <n v="3"/>
  </r>
  <r>
    <s v=""/>
    <s v="Apoyo financiero0"/>
    <n v="0"/>
    <s v="Apoyo financiero0"/>
    <n v="0"/>
    <s v=" "/>
    <s v=" "/>
    <s v=" 3"/>
    <s v=" "/>
    <s v="Apoyo financiero"/>
    <s v="Apoyo financiero3"/>
    <s v=""/>
    <s v="RF"/>
    <s v=" "/>
    <s v=" 3"/>
    <s v=" 3"/>
    <s v=" "/>
    <s v=""/>
    <n v="0"/>
    <s v=""/>
    <x v="2"/>
    <m/>
    <m/>
    <m/>
    <s v="RFF-11"/>
    <s v="Apoyo financiero"/>
    <n v="3"/>
    <n v="3"/>
    <n v="3"/>
    <n v="3"/>
    <n v="3"/>
    <n v="3"/>
    <n v="3"/>
    <n v="3"/>
    <n v="3"/>
    <s v=" "/>
    <s v="Sin controles"/>
    <n v="3"/>
    <n v="3"/>
    <n v="3"/>
    <s v=""/>
    <s v="Sin controles"/>
    <x v="4"/>
    <s v=""/>
    <s v=""/>
    <s v=""/>
    <n v="3"/>
    <n v="3"/>
    <n v="3"/>
    <n v="3"/>
    <x v="2"/>
    <s v=""/>
    <s v=""/>
    <s v=""/>
    <n v="3"/>
    <n v="3"/>
  </r>
  <r>
    <s v=""/>
    <s v="Apoyo financiero0"/>
    <n v="0"/>
    <s v="Apoyo financiero0"/>
    <n v="0"/>
    <s v=" "/>
    <s v=" "/>
    <s v=" 3"/>
    <s v=" "/>
    <s v="Apoyo financiero"/>
    <s v="Apoyo financiero3"/>
    <s v=""/>
    <s v="RF"/>
    <s v=" "/>
    <s v=" 3"/>
    <s v=" 3"/>
    <s v=" "/>
    <s v=""/>
    <n v="0"/>
    <s v=""/>
    <x v="2"/>
    <m/>
    <m/>
    <m/>
    <s v="RFF-12"/>
    <s v="Apoyo financiero"/>
    <n v="3"/>
    <n v="3"/>
    <n v="3"/>
    <n v="3"/>
    <n v="3"/>
    <n v="3"/>
    <n v="3"/>
    <n v="3"/>
    <n v="3"/>
    <s v=" "/>
    <s v="Sin controles"/>
    <n v="3"/>
    <n v="3"/>
    <n v="3"/>
    <s v=""/>
    <s v="Sin controles"/>
    <x v="4"/>
    <s v=""/>
    <s v=""/>
    <s v=""/>
    <n v="3"/>
    <n v="3"/>
    <n v="3"/>
    <n v="3"/>
    <x v="2"/>
    <s v=""/>
    <s v=""/>
    <s v=""/>
    <n v="3"/>
    <n v="3"/>
  </r>
  <r>
    <s v=""/>
    <s v="Apoyo financiero0"/>
    <n v="0"/>
    <s v="Apoyo financiero0"/>
    <n v="0"/>
    <s v=" "/>
    <s v=" "/>
    <s v=" 3"/>
    <s v=" "/>
    <s v="Apoyo financiero"/>
    <s v="Apoyo financiero3"/>
    <s v=""/>
    <s v="RF"/>
    <s v=" "/>
    <s v=" 3"/>
    <s v=" 3"/>
    <s v=" "/>
    <s v=""/>
    <n v="0"/>
    <s v=""/>
    <x v="2"/>
    <s v="Gestión administrativa"/>
    <s v="Intervención, logística y mantenimiento"/>
    <s v="Plan de mantenimiento institucional "/>
    <s v="RFF-13"/>
    <s v="Apoyo financiero"/>
    <n v="3"/>
    <n v="3"/>
    <n v="3"/>
    <n v="3"/>
    <n v="3"/>
    <n v="3"/>
    <n v="3"/>
    <n v="3"/>
    <n v="3"/>
    <s v=" "/>
    <s v="Sin controles"/>
    <n v="3"/>
    <n v="3"/>
    <n v="3"/>
    <s v=""/>
    <s v="Sin controles"/>
    <x v="4"/>
    <s v=""/>
    <s v=""/>
    <s v=""/>
    <n v="3"/>
    <n v="3"/>
    <n v="3"/>
    <n v="3"/>
    <x v="2"/>
    <s v=""/>
    <s v=""/>
    <s v=""/>
    <n v="3"/>
    <n v="3"/>
  </r>
  <r>
    <n v="19"/>
    <s v="Biblioteca1"/>
    <n v="1"/>
    <s v="Biblioteca1"/>
    <n v="1"/>
    <s v="Dirección Investigación e InnovaciónAlto"/>
    <s v="Dirección Investigación e InnovaciónBajo"/>
    <s v="Dirección Investigación e InnovaciónFalta o falla de la capacidad de gestión del talento humano."/>
    <s v="Dirección Investigación e InnovaciónFalta o falla de la capacidad de gestión del talento humano."/>
    <s v="BibliotecaBajo"/>
    <s v="BibliotecaFuerte"/>
    <s v="RAB-19"/>
    <s v="RA"/>
    <s v="Dirección Investigación e Innovación"/>
    <s v="Dirección Investigación e InnovaciónFuerte"/>
    <s v="Dirección Investigación e InnovaciónFuerte"/>
    <s v="Dirección Investigación e Innovación"/>
    <s v="Falta o falla de la capacidad de gestión del talento humano."/>
    <n v="1"/>
    <s v="Falta o falla de la capacidad de gestión del talento humano."/>
    <x v="3"/>
    <s v="Docencia"/>
    <s v="Gestión de recursos y apoyo académico"/>
    <s v="Gestión de recursos y adquisición del material bibliográfico"/>
    <s v="RAB-1"/>
    <s v="Biblioteca"/>
    <s v="Fallas en el registro y envió de la información recibida por no seguir procedimientos"/>
    <s v="Gestión Administrativa - Gestión Legal"/>
    <s v="Falta o falla de la capacidad de gestión del talento humano."/>
    <s v="El personal en el cargo no cuenta con los conocimientos para llevar a cabo adecuadamente su función."/>
    <s v="*Falta de atención con la información recibida_x000a_ - Equipos deficientes _x000a_- personal adecuado para el trabajo"/>
    <s v="*Solicitud de áreas sobre la información que se recibió y no ha sido entregada_x000a_- demoras en las respuestas a información solicitada por externos."/>
    <s v="Planillas de registro de información _x000a_- capacitaciones sobre la importancia del registro de la información y entrega _x000a_- Revisiones de entrega de la información documentos importantes."/>
    <n v="3"/>
    <n v="3"/>
    <n v="1"/>
    <n v="1"/>
    <s v="Revisiones periódicas de la información recibida y entregada "/>
    <n v="1"/>
    <n v="1"/>
    <n v="1"/>
    <n v="1"/>
    <x v="0"/>
    <n v="1"/>
    <n v="1"/>
    <s v="11"/>
    <s v="Fuerte"/>
    <s v="Se continua seguimiento a las actividades, se fortalece actividad con planilla FT-GJ-013 Planilla de capacitación y seguimiento de recepción y registro de correspondencia por parte personal CAD"/>
    <s v="Posible"/>
    <s v="Moderado"/>
    <x v="0"/>
    <n v="3"/>
    <n v="3"/>
    <s v="33"/>
    <s v="Fuerte"/>
    <s v=" Se ha logrado mantener el riesgo mínimo por medidas tomadas durante este año 2020 que ha sido atipico por pandemia. Se ha mantenido controles más riguros en cuanto a entregas y recepción de correspondencia por realizar trabajos remotos._x000a__x000a_Se realiza periódicamente. Se crea planilla de seguimiento: FT-GJ-013."/>
  </r>
  <r>
    <n v="20"/>
    <s v="Biblioteca1"/>
    <n v="1"/>
    <s v="Biblioteca1"/>
    <n v="1"/>
    <s v="Dirección Investigación e InnovaciónMedio"/>
    <s v="Dirección Investigación e InnovaciónBajo"/>
    <s v="Dirección Investigación e InnovaciónFalla o falta de adecuación, consistencia, confiabilidad, confidencialidad y disponibilidad de la información que se genera o se custodia (física o electrónica)."/>
    <s v="Dirección Investigación e InnovaciónFalla o falta de adecuación, consistencia, confiabilidad, confidencialidad y disponibilidad de la información que se genera o se custodia (física o electrónica)."/>
    <s v="BibliotecaBajo"/>
    <s v="BibliotecaModerado"/>
    <s v="RAB-20"/>
    <s v="RA"/>
    <s v="Dirección Investigación e Innovación"/>
    <s v="Dirección Investigación e InnovaciónModerado"/>
    <s v="Dirección Investigación e InnovaciónModerado"/>
    <s v="Dirección Investigación e Innovación"/>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3"/>
    <s v="Gestión administrativa"/>
    <s v="Seguimiento a la gestión administrativa _x000a_"/>
    <s v="Procedimiento  para la gestión de activos fijos (Procedimiento para el préstamo de equipos, insumos, herramientas y mobiliario)_x000a_"/>
    <s v="RAB-2"/>
    <s v="Biblioteca"/>
    <s v="Deterioro de la colección bibliográfica por desactualización, la no inversión de recursos e insuficiencia de los materiales, lo que implica falta de disposición de la información para soportar los procesos misionales de la universidad."/>
    <s v="Docencia, investigación y gestión administrativa"/>
    <s v="Falla o falta de adecuación, consistencia, confiabilidad, confidencialidad y disponibilidad de la información que se genera o se custodia (física o electrónica)."/>
    <s v="Indisponibilidad  de la información (Por ejemplo por deterioro)."/>
    <s v="Mal uso del material,"/>
    <s v="alerta por parte de los usuarios y empleados"/>
    <s v="Entrenamiento y seguimiento al personal de aseo, encuadernación preventiva del material deteriorado _x000a_Campañas de uso adecuado del material bibliográfico"/>
    <n v="3"/>
    <n v="2"/>
    <n v="0.66666666666666663"/>
    <n v="0.66666666666666663"/>
    <s v="Se capacito al personal del aseo sobre la forma adeciada de limpiar los materiales bibliográficos y se realizó una campaña en redes sociales sobre el uso y cuidado de los mismos"/>
    <n v="2"/>
    <n v="2"/>
    <n v="1"/>
    <n v="1"/>
    <x v="3"/>
    <n v="3"/>
    <n v="3"/>
    <s v="33"/>
    <s v="Fuerte"/>
    <s v="Entrenamiento al personal de aseo de la bibloteca._x000a_Encuadernacion correctiva y preventiva del material deteriorado"/>
    <s v="Posible"/>
    <s v="Menor"/>
    <x v="1"/>
    <n v="3"/>
    <n v="2"/>
    <s v="32"/>
    <s v="Moderado"/>
    <s v="Se realizó capacitación y aviso sobre el tratamiento de los libros al personal de realiza la  limpieza de las colecciones en la biblioteca_x000a__x000a_Pedir cronograma a mantenimiento"/>
  </r>
  <r>
    <n v="21"/>
    <s v="Biblioteca1"/>
    <n v="1"/>
    <s v="Biblioteca1"/>
    <n v="1"/>
    <s v="Dirección Investigación e InnovaciónExtremo"/>
    <s v="Dirección Investigación e InnovaciónAlto"/>
    <s v="Dirección Investigación e InnovaciónActos mal intencionados de terceros (AMIT)."/>
    <s v="Dirección Investigación e InnovaciónActos mal intencionados de terceros (AMIT)."/>
    <s v="BibliotecaAlto"/>
    <s v="BibliotecaDébil"/>
    <s v="RAB-21"/>
    <s v="RA"/>
    <s v="Dirección Investigación e Innovación"/>
    <s v="Dirección Investigación e InnovaciónDébil"/>
    <s v="Dirección Investigación e InnovaciónDébil"/>
    <s v="Dirección Investigación e Innovación"/>
    <s v="Actos mal intencionados de terceros (AMIT)."/>
    <n v="1"/>
    <s v="Actos mal intencionados de terceros (AMIT)."/>
    <x v="3"/>
    <s v="Desarrollo humano y bienestar institucional"/>
    <s v="Captación del capital humano"/>
    <s v="•Procedimiento para la selección y vinculación de personal administrativo"/>
    <s v="RAB-3"/>
    <s v="Biblioteca"/>
    <s v="Hurto y pérdida del material bibliográfico que finalmente limitan el acceso a la información académica a la comunidad universitaria e impacta los indicadores de gestión bibliográficos"/>
    <s v="Docencia, investigación y gestión administrativa"/>
    <s v="Actos mal intencionados de terceros (AMIT)."/>
    <s v="Hurto y/o robo"/>
    <s v="Falta de sentido de pertencia, falta de mecanismos de control automatizado y humano"/>
    <s v="Personas sospechosas, disminución del material en el inventario, ausencia física del material disponible en el catálogo, alerta de la ausencia del material por parte del personal de la biblioteca y los usuarios, alertas de los dispositivos de seguridad"/>
    <s v="Inventario, antenas anti hurto, rondas periódicas, revisión de cámaras de video"/>
    <n v="4"/>
    <n v="3"/>
    <n v="0.75"/>
    <n v="0.75"/>
    <s v="Se acordó con la empresa de vigilancia en relizar rondas diarias en la biblioteca con el fin de vigilar y controlar los usuarios, se realizó un diagnóstico a las antena antihurto, dando como resultados fallas en las mismas, está pendiente del area de mantenimiento para la aprobacion del arreglo. Se realizará el inventario la primera semana de diciembre"/>
    <n v="4"/>
    <n v="3"/>
    <n v="0.75"/>
    <n v="0.75"/>
    <x v="5"/>
    <n v="4"/>
    <n v="4"/>
    <s v="44"/>
    <s v="Moderado"/>
    <s v="Revision de las antenas antihurto_x000a_Realización anual del invemtario_x000a_Control interno por parte del personal de la biblioteca_x000a_Aumento de la presencia de personal de vigilancia dentro de la biblioteca"/>
    <s v="Probable"/>
    <s v="Mayor"/>
    <x v="3"/>
    <n v="4"/>
    <n v="4"/>
    <s v="44"/>
    <s v="Débil"/>
    <s v="Desde el 2019 se anunció la falla en las antenas de seguridad al area de mantenimiento de la universidad, hicieron revision y el diagnóstico es que las antenas están dañadas, lo que quiere decir que actualmente no contamos con antenas que detecten el urto del material bibliográfico. Este reporte està en la direccion administrativa y financiera esperando el visto bueno para cambio o mantenimiento de las mismas_x000a__x000a_La biblioteca fue incluida dentro del plan general de acceso y seguridad de la universidad."/>
  </r>
  <r>
    <n v="22"/>
    <s v="Biblioteca1"/>
    <n v="1"/>
    <s v="Biblioteca1"/>
    <n v="1"/>
    <s v="Dirección Investigación e InnovaciónAlto"/>
    <s v="Dirección Investigación e InnovaciónAlto"/>
    <s v="Dirección Investigación e InnovaciónPérdida de la continuidad del negocio."/>
    <s v="Dirección Investigación e InnovaciónPérdida de la continuidad del negocio."/>
    <s v="BibliotecaAlto"/>
    <s v="BibliotecaDébil"/>
    <s v="RAB-22"/>
    <s v="RA"/>
    <s v="Dirección Investigación e Innovación"/>
    <s v="Dirección Investigación e InnovaciónModerado"/>
    <s v="Dirección Investigación e InnovaciónDébil"/>
    <s v="Dirección Investigación e Innovación"/>
    <s v="Pérdida de la continuidad del negocio."/>
    <n v="1"/>
    <s v="Pérdida de la continuidad del negocio."/>
    <x v="3"/>
    <s v="Docencia"/>
    <s v="Evaluación y ajustes del proceso de formación_x000a_"/>
    <s v="Guía para la evaluación periódica de programas._x000a_Guía para acreditación institucional._x000a_Guía para acreditación de programas de pregrado._x000a_Guía para acreditación de programas de maestría y doctorado._x000a_Guía para acreditación de programas EMQ._x000a_"/>
    <s v="RAB-4"/>
    <s v="Biblioteca"/>
    <s v="Falta de personal suficiente en la biblioteca para ofrecer los servicios al público y dar cobertura al extenso horario de atención lo que implica una inconformidad por parte de los usuarios de la biblioteca al no tener quien lo acompañe y oriente"/>
    <s v="Docencia, investigación, gestión administrativa, gestión de la calidad, desarrollo humano y bienestar"/>
    <s v="Pérdida de la continuidad del negocio."/>
    <s v="Indisponibilidad de recursos humanos necesarios para llevar a cabo las funciones de la Universidad"/>
    <s v="Falta de asignación presupuestal para contratar nuevo personal"/>
    <s v="Comentarios de los usuarios de la biblioteca sobre la falta de personal para la atención tanto verbales como en la autoevaluación, poca flexibilidad para la asignación de actividades extras al personal de la biblioteca"/>
    <s v="reorganización y redistribución de las funciones y jornadas del personal del personal actual de la biblioteca, implementación de servicios bibliotecarios en línea y autónomos, implementación del programa del servicio social de bachilleres y solicitud de estudiantes de condonación de horas del programa de becas de la universidad"/>
    <n v="3"/>
    <n v="0"/>
    <n v="0"/>
    <n v="0"/>
    <s v="Solicitud de contratación de nuevo personal para el año 2020 la cual no fue aprobada por las directivas de launiversidad"/>
    <n v="1"/>
    <n v="0"/>
    <n v="0"/>
    <n v="0"/>
    <x v="5"/>
    <n v="5"/>
    <n v="5"/>
    <s v="55"/>
    <s v="Débil"/>
    <s v="para el 2019 no se aprobó presupuesto para la contratación de personal, se ha venido mitigando esta situación con el apoyo de estudiantes de bachillerato que prestan su servicio social enla biblioteca"/>
    <s v="Probable"/>
    <s v="Moderado"/>
    <x v="0"/>
    <n v="4"/>
    <n v="3"/>
    <s v="43"/>
    <s v="Moderado"/>
    <s v="Para el 2020 fueron asignados a la biblioteca dos estudiatnes en practica laboral del programa &quot;jovenes con futuro presente&quot; para realizar apoyo a los serivicos._x000a__x000a_Se ha solicitado durante dos años continuos la aprobación de presupuesto para la contratación de personal adicional en la biblioteca sin aprobación, desde hace 10 años la biblioteca cuenta con 7 funcionarios para cubrir un horario de 79 horas semanales con un promedio de usuarios diario de 900, teniendo en cuenta el crecimiento que el crecimiento de la población estudiantil ha sido de 81%"/>
  </r>
  <r>
    <n v="23"/>
    <s v="Biblioteca1"/>
    <n v="1"/>
    <s v="Biblioteca1"/>
    <n v="1"/>
    <s v="Dirección Investigación e InnovaciónBajo"/>
    <s v="Dirección Investigación e InnovaciónBajo"/>
    <s v="Dirección Investigación e InnovaciónDificultades en la alineación organizacional para el logro de los objetivos."/>
    <s v="Dirección Investigación e InnovaciónDificultades en la alineación organizacional para el logro de los objetivos."/>
    <s v="BibliotecaBajo"/>
    <s v="BibliotecaFuerte"/>
    <s v="RAB-23"/>
    <s v="RA"/>
    <s v="Dirección Investigación e Innovación"/>
    <s v="Dirección Investigación e InnovaciónFuerte"/>
    <s v="Dirección Investigación e InnovaciónFuerte"/>
    <s v="Dirección Investigación e Innovación"/>
    <s v="Dificultades en la alineación organizacional para el logro de los objetivos."/>
    <n v="1"/>
    <s v="Dificultades en la alineación organizacional para el logro de los objetivos."/>
    <x v="3"/>
    <s v="Gestión administrativa"/>
    <s v="Seguimiento a la gestión administrativa _x000a_"/>
    <s v="Procedimiento a la gestión de activos fijos "/>
    <s v="RAB-5"/>
    <s v="Biblioteca"/>
    <s v="Incumplimiento de lineamientos dados por el CNA por poca ejecución del presupuesto en facultades, exponiendo la reacreditación, material bibliográfico insuficiente, desactualización y disminución en datos estadísticos presentados al SNIES."/>
    <s v="Docencia, investigación, gestión administrativa, gestión de la calidad, desarrollo humano y gestión financiera"/>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Falta de claridad y consciencia por parte de los ordenadores del gasto con respecto al impacto en los procesos académicos e investigativos que puede tener el no contar con recursos bibliográficos suficientes y actualizados"/>
    <s v="Disminución de las estadísticas e indicadores de la biblioteca propios y los presentados ante el MEN._x000a__x000a_Comentarios y sugerencias constantes de modo verbal  por parte de los estudiantes y docentes sobre la insuficiencia de material bibliográfico._x000a__x000a_Disminución en la calificación de la autoevaluación en los ítems correspondientes a la biblioteca"/>
    <s v="Envió semestral a cada uno de los decanos sobre el uso y adquisición de los recursos bibliográficos de cada programa académico._x000a__x000a_Reunión personal con los decanos y/o consejos de facultad que han aceptado, en donde se les presenta el informe semestral y se les hace una sensibilización sobre la importancia de tener actualizados y suficientes las colecciones bibliográficas de sus programas._x000a__x000a_Informe al área de planeación y la dirección académica sobre la situación en particular con el fin de analizar una posible acción que mitigue el riesgo"/>
    <n v="3"/>
    <n v="3"/>
    <n v="1"/>
    <n v="1"/>
    <s v="Proponer una revisión de la política de gestión de colecciones de la biblioteca en donde se centralice el presupuesto y se cree un comité de compras por parte de la biblioteca o se integre el actual, en donde se discuta y controle el gasto."/>
    <n v="2"/>
    <n v="2"/>
    <n v="1"/>
    <n v="1"/>
    <x v="0"/>
    <n v="1"/>
    <n v="1"/>
    <s v="11"/>
    <s v="Fuerte"/>
    <s v="A partir del 2019 el presupuesto paso a estar centralizado en la biblioteca, desde alli se controlan la adquisicion del material y la pertinencia del mismo"/>
    <s v="Raro"/>
    <s v="Menor"/>
    <x v="4"/>
    <n v="1"/>
    <n v="2"/>
    <s v="12"/>
    <s v="Fuerte"/>
    <s v="Desded el 2019 se centralizó el preupuesto en la biblioteca lo que permite monitorear, controlar y equilibrar las adquisiciones de material bibliográfico de acuerdo a las necesidades y requerimientos de las facultades y los programas academicos_x000a__x000a_Semestralmente se envían a los decanos informes del comportamiento de los indicadores de material bibliográfico en la biblioteca, tanto de las nuevas adquisiciones como del uso de los mismos."/>
  </r>
  <r>
    <n v="24"/>
    <s v="Biblioteca1"/>
    <n v="1"/>
    <s v="Biblioteca1"/>
    <n v="1"/>
    <s v="Dirección Investigación e InnovaciónBajo"/>
    <s v="Dirección Investigación e InnovaciónAlto"/>
    <s v="Dirección Investigación e InnovaciónFalta de innovación o rezago en los diferentes procesos o estructuras que dificultan el crecimiento y/o cumplimiento de los objetivos de la Universidad"/>
    <s v="Dirección Investigación e InnovaciónFalta de innovación o rezago en los diferentes procesos o estructuras que dificultan el crecimiento y/o cumplimiento de los objetivos de la Universidad"/>
    <s v="BibliotecaAlto"/>
    <s v="BibliotecaModerado"/>
    <s v="RAB-24"/>
    <s v="RA"/>
    <s v="Dirección Investigación e Innovación"/>
    <s v="Dirección Investigación e InnovaciónModerado"/>
    <s v="Dirección Investigación e InnovaciónModerado"/>
    <s v="Dirección Investigación e Innovación"/>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x v="3"/>
    <s v="Gestión administrativa"/>
    <s v="Intervención, logística y mantenimiento"/>
    <s v="Plan de mantenimiento institucional "/>
    <s v="RAB-6"/>
    <s v="Biblioteca"/>
    <s v="Obsolescencia y desactualización de espacios, equipos y recursos por la falla en los sistemas disponibles, la antigüedad de los equipos de computo, sumado a la constante demanda de espacios, genera ineficiencia y demora en la prestación de los servicios "/>
    <s v="Docencia, investigación, gestión administrativa, gestión de la calidad, desarrollo humano y gestión financiera"/>
    <s v="Falta de innovación o rezago en los diferentes procesos o estructuras que dificultan el crecimiento y/o cumplimiento de los objetivos de la Universidad"/>
    <s v="Falta de innovación en productos, servicios e infraestructura."/>
    <s v="Falta de asignación presupuestal para mejorar e innovar en los espacios y los equipos._x000a__x000a_Dificultades puntuales con las conexiones a las redes y sistemas de la biblioteca"/>
    <s v="La constante manifestación de los usuarios y docentes por la falta de espacio para estudiar o estar._x000a__x000a_El no funcionamiento adecuado de las redes y los sistemas de la biblioteca._x000a__x000a_Los correos electrónicos alertando sobre las fallas en las redes y sistemas de la biblioteca."/>
    <s v="Comunicación permanente y constante con el área de  TI para minimizar el impacto en el momento de la caída de las redes y los sistemas._x000a__x000a_Actualización permanente de los software necesarios para el adecuado funcionamiento de los servicios de la biblioteca._x000a__x000a_Solicitud de renovación de equipos y nuevo mobiliario a las áreas correspondientes"/>
    <n v="3"/>
    <n v="0"/>
    <n v="0"/>
    <n v="0"/>
    <s v="presupuesto"/>
    <n v="3"/>
    <n v="2"/>
    <n v="0.66666666666666663"/>
    <n v="0.66666666666666663"/>
    <x v="3"/>
    <n v="4"/>
    <n v="3"/>
    <s v="43"/>
    <s v="Moderado"/>
    <s v="Se incluyó para el prespupuesto de 2019 la modernizacion de la sala de musica y patrimonial de la biblioteca, actualmente se están revisando los diseños._x000a_De igual forma se ha mejorado la infraestructura tecnologica dando estabilidad a los sistemas de la biblioteca."/>
    <s v="Raro"/>
    <s v="Menor"/>
    <x v="4"/>
    <n v="1"/>
    <n v="2"/>
    <s v="12"/>
    <s v="Moderado"/>
    <s v="A principio del 2020 se cambiaron todos los equipos de computo de la sala virtual de la biblioteca y se incluyeron los espacios de sala patrimonial y sala de muscia en un proyecto de remodelacion de espacios dentro de la universidad_x000a__x000a_Para mitigar el riesgos de forma más profunda es necesario contar con el constante apoyo de TI y la inclusion de la biblitoeca en los planes de renovacion tecnologica de la universidad"/>
  </r>
  <r>
    <n v="25"/>
    <s v="Biblioteca1"/>
    <n v="1"/>
    <s v="Biblioteca1"/>
    <n v="1"/>
    <s v="Dirección Investigación e InnovaciónBajo"/>
    <s v="Dirección Investigación e InnovaciónBajo"/>
    <s v="Dirección Investigación e InnovaciónFalla o falta de adecuación, consistencia, confiabilidad, confidencialidad y disponibilidad de la información que se genera o se custodia (física o electrónica)."/>
    <s v="Dirección Investigación e InnovaciónFalla o falta de adecuación, consistencia, confiabilidad, confidencialidad y disponibilidad de la información que se genera o se custodia (física o electrónica)."/>
    <s v="BibliotecaBajo"/>
    <s v="BibliotecaFuerte"/>
    <s v="RAB-25"/>
    <s v="RA"/>
    <s v="Dirección Investigación e Innovación"/>
    <s v="Dirección Investigación e InnovaciónFuerte"/>
    <s v="Dirección Investigación e InnovaciónFuerte"/>
    <s v="Dirección Investigación e Innovación"/>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3"/>
    <s v="Docencia"/>
    <s v="Gestión de recursos y apoyo académico"/>
    <s v="Gestión de recursos y adquisición del material bibliográfico_x000a_"/>
    <s v="RAB-7"/>
    <s v="Biblioteca"/>
    <s v="Deterioro de la colección bibliográfica por plagas, debido al ingreso de comidas y bebidas dentro de la biblioteca por parte de los estudiantes."/>
    <s v="Docencia, investigación y gestión administrativa"/>
    <s v="Falla o falta de adecuación, consistencia, confiabilidad, confidencialidad y disponibilidad de la información que se genera o se custodia (física o electrónica)."/>
    <s v="Indisponibilidad  de la información (Por ejemplo por deterioro)."/>
    <s v="Ingreso de comidas y bebidas por parte de los estudiantes a la biblioteca"/>
    <s v="alerta por parte de los usuarios y empleados"/>
    <s v="Fumigación permanente por parte del área de mantenimiento de la universidad"/>
    <n v="1"/>
    <n v="1"/>
    <n v="1"/>
    <n v="1"/>
    <s v="Rutinas de fumigación, campañas de comportamiento en la biblioteca con respecto al consumo de alimentos"/>
    <n v="2"/>
    <n v="2"/>
    <n v="1"/>
    <n v="1"/>
    <x v="2"/>
    <n v="3"/>
    <n v="2"/>
    <s v="32"/>
    <s v="Fuerte"/>
    <s v="Control de plagas trimestral que se ha cumplido a cabalidad"/>
    <s v="Raro"/>
    <s v="Insignificante"/>
    <x v="4"/>
    <n v="1"/>
    <n v="1"/>
    <s v="11"/>
    <s v="Fuerte"/>
    <s v="El control de plagas por parte del area de mantenimiento se ha cumplido de acuerdo a la programación de la universidad._x000a__x000a_cumplimiento a cabalidad del programa de control de plagas por parte del área e mantenimiento"/>
  </r>
  <r>
    <n v="26"/>
    <s v="Biblioteca1"/>
    <n v="1"/>
    <s v="Biblioteca1"/>
    <n v="1"/>
    <s v="Dirección Investigación e InnovaciónAlto"/>
    <s v="Dirección Investigación e InnovaciónAlto"/>
    <s v="Dirección Investigación e InnovaciónFalta de innovación o rezago en los diferentes procesos o estructuras que dificultan el crecimiento y/o cumplimiento de los objetivos de la Universidad"/>
    <s v="Dirección Investigación e InnovaciónFalta de innovación o rezago en los diferentes procesos o estructuras que dificultan el crecimiento y/o cumplimiento de los objetivos de la Universidad"/>
    <s v="BibliotecaAlto"/>
    <s v="BibliotecaFuerte"/>
    <s v="RAB-26"/>
    <s v="RA"/>
    <s v="Dirección Investigación e Innovación"/>
    <s v="Dirección Investigación e InnovaciónDébil"/>
    <s v="Dirección Investigación e InnovaciónFuerte"/>
    <s v="Dirección Investigación e Innovación"/>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x v="3"/>
    <s v="Docencia"/>
    <s v="Gestión de recursos y apoyo académico"/>
    <s v="Gestión de recursos y adquisición del material bibliográfico_x000a_"/>
    <s v="RAB-8"/>
    <s v="Biblioteca"/>
    <s v="No implementar servicios bibliogràficos adecuados, innovadores y necesarios para apoyar las funciones universitarias y las necesidades de informacion de la comunidad académica"/>
    <n v="2"/>
    <s v="Falta de innovación o rezago en los diferentes procesos o estructuras que dificultan el crecimiento y/o cumplimiento de los objetivos de la Universidad"/>
    <s v="Variaciones en el entorno que dificulten el cumplimiento de la estrategia o afecten negativamente la ejecución de los planes de negocio "/>
    <s v="No disponer de los recursos físicos, tecnologicos, de personal y económicos para diseñar y ejecutar nuevos servicios"/>
    <n v="2"/>
    <n v="2"/>
    <n v="2"/>
    <n v="2"/>
    <s v=" "/>
    <s v="Sin controles"/>
    <n v="2"/>
    <n v="2"/>
    <n v="2"/>
    <s v=""/>
    <s v="Sin controles"/>
    <x v="4"/>
    <s v=""/>
    <s v=""/>
    <s v=""/>
    <n v="2"/>
    <n v="2"/>
    <s v="Posible"/>
    <s v="Mayor"/>
    <x v="0"/>
    <n v="3"/>
    <n v="4"/>
    <s v="34"/>
    <s v="Débil"/>
    <s v="Nuevo riesgo debido a la necesidad de generar nuevos servicios bibliográficos y acceso a los recursos informacionales teniendo en cuenta las circunstancias de educación presencial asistida por tecnologia en la que se están impartiendo las clases en la universidad y la necesidad de apoyo bibliográfico para esta nueva modalidad docente."/>
  </r>
  <r>
    <s v=""/>
    <s v="Biblioteca0"/>
    <n v="0"/>
    <s v="Biblioteca0"/>
    <n v="0"/>
    <s v=" "/>
    <s v=" "/>
    <s v=" 3"/>
    <s v=" "/>
    <s v="Biblioteca"/>
    <s v="Biblioteca3"/>
    <s v=""/>
    <s v="RA"/>
    <s v=" "/>
    <s v=" 3"/>
    <s v=" 3"/>
    <s v=" "/>
    <s v=""/>
    <n v="0"/>
    <s v=""/>
    <x v="3"/>
    <m/>
    <m/>
    <m/>
    <s v="RAB-9"/>
    <s v="Biblioteca"/>
    <n v="3"/>
    <n v="3"/>
    <n v="3"/>
    <n v="3"/>
    <n v="3"/>
    <n v="3"/>
    <n v="3"/>
    <n v="3"/>
    <n v="3"/>
    <s v=" "/>
    <s v="Sin controles"/>
    <n v="3"/>
    <n v="3"/>
    <n v="3"/>
    <s v=""/>
    <s v="Sin controles"/>
    <x v="4"/>
    <s v=""/>
    <s v=""/>
    <s v=""/>
    <n v="3"/>
    <n v="3"/>
    <n v="3"/>
    <n v="3"/>
    <x v="2"/>
    <s v=""/>
    <s v=""/>
    <s v=""/>
    <n v="3"/>
    <n v="3"/>
  </r>
  <r>
    <s v=""/>
    <s v="Biblioteca0"/>
    <n v="0"/>
    <s v="Biblioteca0"/>
    <n v="0"/>
    <s v=" "/>
    <s v=" "/>
    <s v=" 3"/>
    <s v=" "/>
    <s v="Biblioteca"/>
    <s v="Biblioteca3"/>
    <s v=""/>
    <s v="RA"/>
    <s v=" "/>
    <s v=" 3"/>
    <s v=" 3"/>
    <s v=" "/>
    <s v=""/>
    <n v="0"/>
    <s v=""/>
    <x v="3"/>
    <m/>
    <m/>
    <m/>
    <s v="RAB-10"/>
    <s v="Biblioteca"/>
    <n v="3"/>
    <n v="3"/>
    <n v="3"/>
    <n v="3"/>
    <n v="3"/>
    <n v="3"/>
    <n v="3"/>
    <n v="3"/>
    <n v="3"/>
    <s v=" "/>
    <s v="Sin controles"/>
    <n v="3"/>
    <n v="3"/>
    <n v="3"/>
    <s v=""/>
    <s v="Sin controles"/>
    <x v="4"/>
    <s v=""/>
    <s v=""/>
    <s v=""/>
    <n v="3"/>
    <n v="3"/>
    <n v="3"/>
    <n v="3"/>
    <x v="2"/>
    <s v=""/>
    <s v=""/>
    <s v=""/>
    <n v="3"/>
    <n v="3"/>
  </r>
  <r>
    <s v=""/>
    <s v="Biblioteca0"/>
    <n v="0"/>
    <s v="Biblioteca0"/>
    <n v="0"/>
    <s v=" "/>
    <s v=" "/>
    <s v=" 3"/>
    <s v=" "/>
    <s v="Biblioteca"/>
    <s v="Biblioteca3"/>
    <s v=""/>
    <s v="RA"/>
    <s v=" "/>
    <s v=" 3"/>
    <s v=" 3"/>
    <s v=" "/>
    <s v=""/>
    <n v="0"/>
    <s v=""/>
    <x v="3"/>
    <m/>
    <m/>
    <m/>
    <s v="RAB-11"/>
    <s v="Biblioteca"/>
    <n v="3"/>
    <n v="3"/>
    <n v="3"/>
    <n v="3"/>
    <n v="3"/>
    <n v="3"/>
    <n v="3"/>
    <n v="3"/>
    <n v="3"/>
    <s v=" "/>
    <s v="Sin controles"/>
    <n v="3"/>
    <n v="3"/>
    <n v="3"/>
    <s v=""/>
    <s v="Sin controles"/>
    <x v="4"/>
    <s v=""/>
    <s v=""/>
    <s v=""/>
    <n v="3"/>
    <n v="3"/>
    <n v="3"/>
    <n v="3"/>
    <x v="2"/>
    <s v=""/>
    <s v=""/>
    <s v=""/>
    <n v="3"/>
    <n v="3"/>
  </r>
  <r>
    <n v="27"/>
    <s v="SST Administrativo1"/>
    <n v="1"/>
    <s v="SST Administrativo1"/>
    <n v="1"/>
    <s v="Dirección Administrativa y FinancieraAlto"/>
    <s v="Dirección Administrativa y FinancieraAlto"/>
    <s v="Dirección Administrativa y FinancieraDesastres naturales que puedan afectar las instalaciones o la operación de la Universidad."/>
    <s v="Dirección Administrativa y FinancieraDesastres naturales que puedan afectar las instalaciones o la operación de la Universidad."/>
    <s v="SST AdministrativoAlto"/>
    <s v="SST AdministrativoModerado"/>
    <s v="RFD-27"/>
    <s v="RF"/>
    <s v="Dirección Administrativa y Financiera"/>
    <s v="Dirección Administrativa y FinancieraModerado"/>
    <s v="Dirección Administrativa y FinancieraModerado"/>
    <s v="Dirección Administrativa y Financiera"/>
    <s v="Desastres naturales que puedan afectar las instalaciones o la operación de la Universidad."/>
    <n v="1"/>
    <s v="Desastres naturales que puedan afectar las instalaciones o la operación de la Universidad."/>
    <x v="4"/>
    <s v="Desarrollo humano y bienestar institucional_x000a__x000a_Gestión administrativa "/>
    <s v="Ejecución de acciones para el bienestar y desarrollo humano_x000a__x000a__x000a_Intervención, logística y mantenimiento "/>
    <s v="´-Procedimiento para inspecciones de seguridad_x000a_-Procedimiento para el desarrollo de simulacros_x000a_-Procedimiento para protocolos de atención en seguridad_x000a_-Procedimiento para programa de vigilancia epidemiológica _x000a_"/>
    <s v="RFD-1"/>
    <s v="SST Administrativo"/>
    <s v="Debido a la materialización de cualquier amenaza (incendio, sismo, fallas estructurales, entre otros) se pueden afectarla las personas, la infraestructura y los procesos."/>
    <m/>
    <s v="Desastres naturales que puedan afectar las instalaciones o la operación de la Universidad."/>
    <s v="Lluvia, tormenta, vendaval o huracán "/>
    <s v="* Ausencia de rutas de evacuación en las instalaciones._x000a_* Ausencia de recurso humano para elaboración y divulgación del plan de Gestión del riesgo._x000a_* Amenazas naturales no controlables._x000a__x000a_La sede CVZ no cuenta con redes contra incendio y no se cuenta con información del estado de su infraestructura._x000a__x000a_La sede Poblado en su edificio C presenta deficiencias en las escaleras que conectan con los niveles superiores, no cumplen para efectos de evacuación, adicionalmente para este edifico no se cuenta con informe de seguridad humana ni de ingeniería que oriente sobre las condiciones actuales del mismo para efectos de sismo resistencia"/>
    <m/>
    <s v="* Rutas de evacuación alternas a la indicadas según el informe de Seguridad Humana._x000a__x000a_* Rede contra incendios._x000a__x000a_* Realización de simulacro de evacuación anual._x000a__x000a_* Por parte de infraestructura se vienen realizando adecuaciones en la sedes._x000a__x000a_* Por parte de la coordinación administrativa se realizan mantenimientos preventivos y correctivos_x000a__x000a_* Entrenamiento a la brigada de emergencia y comités de evacuación como respondientes a cualquier amenaza._x000a__x000a_* Se cuenta con 4 APHS como primeros respondientes ante una amenaza "/>
    <n v="6"/>
    <n v="4"/>
    <n v="0.66666666666666663"/>
    <n v="0.66666666666666663"/>
    <s v="* Intervención a las rutas de evacuación de las tres sedes._x000a__x000a_* Repotencialización de edificio._x000a__x000a_* Mantenimientos preventivos y correctivos._x000a__x000a_* Actualización de manuales de seguridad acorde con la normativa de gestión del riesgo "/>
    <n v="4"/>
    <n v="3"/>
    <n v="0.75"/>
    <n v="0.75"/>
    <x v="5"/>
    <n v="4"/>
    <n v="5"/>
    <s v="45"/>
    <s v="Débil"/>
    <s v="* Documentación y desarrollo del plan de Gestión de riesgos y Desastres, planeación y ejecución presupuestal del mismo._x000a__x000a_*Mejoras en el diseño del sistema de Seguridad (humana, física y electrónica y administrativa)_x000a__x000a_(Nuevos controles)"/>
    <s v="Posible"/>
    <s v="Mayor"/>
    <x v="0"/>
    <n v="3"/>
    <n v="4"/>
    <s v="34"/>
    <s v="Moderado"/>
    <s v="Se presenta una variación en la magnitud, teniendo en cuenta que se han ejecutado varios de los controles propuestos, entre ellos. Asignación de presupuesto para emergencias, desarrollo anual se simulacros, adecuaciones de infraestructura y avance documental el proceso de mejora continua."/>
  </r>
  <r>
    <n v="28"/>
    <s v="SST Administrativo1"/>
    <n v="1"/>
    <s v="SST Administrativo1"/>
    <n v="1"/>
    <s v="Dirección Administrativa y FinancieraMedio"/>
    <s v="Dirección Administrativa y FinancieraMedio"/>
    <s v="Dirección Administrativa y FinancieraConflicto, desconocimiento o incumplimientos normativos, legales, regulatorios o contractuales."/>
    <s v="Dirección Administrativa y FinancieraConflicto, desconocimiento o incumplimientos normativos, legales, regulatorios o contractuales."/>
    <s v="SST AdministrativoMedio"/>
    <s v="SST AdministrativoModerado"/>
    <s v="RFD-28"/>
    <s v="RF"/>
    <s v="Dirección Administrativa y Financiera"/>
    <s v="Dirección Administrativa y FinancieraModerado"/>
    <s v="Dirección Administrativa y FinancieraModerado"/>
    <s v="Dirección Administrativa y Financiera"/>
    <s v="Conflicto, desconocimiento o incumplimientos normativos, legales, regulatorios o contractuales."/>
    <n v="1"/>
    <s v="Conflicto, desconocimiento o incumplimientos normativos, legales, regulatorios o contractuales."/>
    <x v="4"/>
    <s v="Gestión legal y documental "/>
    <s v="Gestión legal, reglamentaria y administrativa"/>
    <m/>
    <s v="RFD-2"/>
    <s v="SST Administrativo"/>
    <s v="Debido al incumplimiento normativo, se pueden presentar, accidentes, sanciones, multas o cierre de las instalaciones provocando  perdidas humanas y  económicas."/>
    <m/>
    <s v="Conflicto, desconocimiento o incumplimientos normativos, legales, regulatorios o contractuales."/>
    <s v="Incumplimiento parcial o total de las condiciones de contratos, convenios, leyes  o acuerdos o celebración indebida de contratos."/>
    <s v="* Desconocimiento._x000a_* Aceptabilidad del riesgo."/>
    <m/>
    <s v="* Identificación de requisitos legales._x000a_* Socialización del requisito legal VS el impacto ante el incumplimiento."/>
    <n v="2"/>
    <n v="1"/>
    <n v="0.5"/>
    <n v="0.5"/>
    <s v="Cumplimiento de los estándares mínimos del SG-SST"/>
    <n v="1"/>
    <n v="1"/>
    <n v="1"/>
    <n v="1"/>
    <x v="5"/>
    <n v="4"/>
    <n v="5"/>
    <s v="45"/>
    <s v="Débil"/>
    <s v="Se cumplen parcialmente, en la medición realizada el 10/04/2019, acorde con los estándares mínimos establecidos por el ministerio en la 0312 de 2019 se obtiene un resultado del 73 % de cumplimiento, se aclara que la calificación anteriormente mencionada corresponde a los procesos administrativos de la universidad y no tiene alcance a proyectos."/>
    <s v="Posible"/>
    <s v="Menor"/>
    <x v="1"/>
    <n v="3"/>
    <n v="2"/>
    <s v="32"/>
    <s v="Moderado"/>
    <s v="_x000a_Se presenta una variación en la magnitud, tenido en cuenta que se ha dado cumplimiento a varios de los controles propuestos, además se alcáncense un porcentaje superior referente al año 2019 en la evaluación de los estándares mínimos, dando cumplimiento a la Resolución 0312 actualmente con 78.25% de cumplimiento (MODERABLEMENTE ACEPTABLE)._x000a_"/>
  </r>
  <r>
    <n v="29"/>
    <s v="SST Administrativo1"/>
    <n v="1"/>
    <s v="SST Administrativo1"/>
    <n v="1"/>
    <s v="Dirección Administrativa y FinancieraAlto"/>
    <s v="Dirección Administrativa y FinancieraAlto"/>
    <s v="Dirección Administrativa y FinancieraIntoxicación, lesión, enfermedad o accidente que afecte la integridad o salud de las personas en la Universidad."/>
    <s v="Dirección Administrativa y FinancieraIntoxicación, lesión, enfermedad o accidente que afecte la integridad o salud de las personas en la Universidad."/>
    <s v="SST AdministrativoAlto"/>
    <s v="SST AdministrativoModerado"/>
    <s v="RFD-29"/>
    <s v="RF"/>
    <s v="Dirección Administrativa y Financiera"/>
    <s v="Dirección Administrativa y FinancieraModerado"/>
    <s v="Dirección Administrativa y FinancieraModerado"/>
    <s v="Dirección Administrativa y Financiera"/>
    <s v="Intoxicación, lesión, enfermedad o accidente que afecte la integridad o salud de las personas en la Universidad."/>
    <n v="1"/>
    <s v="Intoxicación, lesión, enfermedad o accidente que afecte la integridad o salud de las personas en la Universidad."/>
    <x v="4"/>
    <s v="Desarrollo humano y bienestar institucional"/>
    <s v="Formulación de programas, planes y acciones para el bienestar y desarrollo humano "/>
    <s v="•Procedimiento para la Gestión del Riesgo SST._x000a_•Procedimiento para la prevención atención y respuesta ante emergencias"/>
    <s v="RFD-3"/>
    <s v="SST Administrativo"/>
    <s v="Debido a la materialización de accidentes de trabajo que pueden causar lesiones parciales, permanentes o la muerte."/>
    <m/>
    <s v="Intoxicación, lesión, enfermedad o accidente que afecte la integridad o salud de las personas en la Universidad."/>
    <s v="Incapacidad, ausencia o muerte"/>
    <s v="* Por falta de controles._x000a_* Por actos inseguros._x000a_* Por condiciones inseguras._x000a_* Por factores personales._x000a_* Por factores del trabajo._x000a_"/>
    <m/>
    <s v="* Protocolos de seguridad._x000a_* Inducción, capacitación y entrenamiento en los peligros asociados a su labor._x000a_* Compra y entrega de EPP._x000a_* Inspecciones de seguridad._x000a_* Estructura PESV._x000a_"/>
    <n v="5"/>
    <n v="3"/>
    <n v="0.6"/>
    <n v="0.6"/>
    <s v="* Curso certificable de Bioseguridad._x000a_* Campañas de promoción y prevención._x000a_* Protocolos de seguridad._x000a_"/>
    <n v="3"/>
    <n v="2"/>
    <n v="0.66666666666666663"/>
    <n v="0.66666666666666663"/>
    <x v="5"/>
    <n v="4"/>
    <n v="5"/>
    <s v="45"/>
    <s v="Débil"/>
    <s v="Inspecciones de seguridad (nuevo control)"/>
    <s v="Posible"/>
    <s v="Moderado"/>
    <x v="0"/>
    <n v="3"/>
    <n v="3"/>
    <s v="33"/>
    <s v="Moderado"/>
    <s v="_x000a_Si bien se ha dado cumplimiento en alguno de los controles, es necesario reforzar medidas en las sedes y centros de servicios, además de incrementar control y seguimiento en la elaboración de protocolo y ejecución de los planes de acción de los mismos._x000a_Para lo anterior es necesario incrementar el personal del área de Seguridad y Salud en el Trabajo_x000a_"/>
  </r>
  <r>
    <n v="30"/>
    <s v="SST Administrativo1"/>
    <n v="1"/>
    <s v="SST Administrativo1"/>
    <n v="1"/>
    <s v="Dirección Administrativa y FinancieraMedio"/>
    <s v="Dirección Administrativa y FinancieraMedio"/>
    <s v="Dirección Administrativa y FinancieraIntoxicación, lesión, enfermedad o accidente que afecte la integridad o salud de las personas en la Universidad."/>
    <s v="Dirección Administrativa y FinancieraIntoxicación, lesión, enfermedad o accidente que afecte la integridad o salud de las personas en la Universidad."/>
    <s v="SST AdministrativoMedio"/>
    <s v="SST AdministrativoModerado"/>
    <s v="RFD-30"/>
    <s v="RF"/>
    <s v="Dirección Administrativa y Financiera"/>
    <s v="Dirección Administrativa y FinancieraModerado"/>
    <s v="Dirección Administrativa y FinancieraModerado"/>
    <s v="Dirección Administrativa y Financiera"/>
    <s v="Intoxicación, lesión, enfermedad o accidente que afecte la integridad o salud de las personas en la Universidad."/>
    <n v="1"/>
    <s v="Intoxicación, lesión, enfermedad o accidente que afecte la integridad o salud de las personas en la Universidad."/>
    <x v="4"/>
    <s v="Desarrollo humano y bienestar institucional"/>
    <s v="Formulación de programas, planes y acciones para el bienestar y desarrollo humano "/>
    <s v="•Procedimiento para la Gestión del Riesgo SST._x000a_•Procedimiento para la prevención atención y respuesta ante emergencias"/>
    <s v="RFD-4"/>
    <s v="SST Administrativo"/>
    <s v="Debido a la materialización de enfermedades laborales que pueden causar lesiones incapacitantes parciales, permanentes, invalidez o la muerte."/>
    <m/>
    <s v="Intoxicación, lesión, enfermedad o accidente que afecte la integridad o salud de las personas en la Universidad."/>
    <s v="Incapacidad, ausencia o muerte"/>
    <s v="* Por falta de controles._x000a_* Por actos inseguros._x000a_* Por condiciones inseguras._x000a_* Por factores personales._x000a_* Por factores del trabajo._x000a_"/>
    <m/>
    <s v="* Programación de exámenes de ingreso, periódicos y egreso._x000a_* Seguimiento al ausentismo laboral._x000a_* Seguimiento a las condiciones de salud._x000a_* Compra y entrega de EPP._x000a_* Programación de vacunación."/>
    <n v="4"/>
    <n v="2"/>
    <n v="0.5"/>
    <n v="0.5"/>
    <s v="* Inspecciones de seguridad en  centros de rotación donde se haga seguimiento al uso de EPP y buenas practicas de seguridad."/>
    <n v="1"/>
    <n v="1"/>
    <n v="1"/>
    <n v="1"/>
    <x v="5"/>
    <n v="4"/>
    <n v="5"/>
    <s v="45"/>
    <s v="Débil"/>
    <s v="* Se requiere la figura de medico laboral para apoyar el desarrollo de los sistemas de vigilancia epidemiológicos, tales como: exámenes médicos de ingreso y periódicos, seguimiento a recomendaciones médicas, seguimiento a casos especiales por presenta enfermedad laboral. (nuevo control)"/>
    <s v="Posible"/>
    <s v="Menor"/>
    <x v="1"/>
    <n v="3"/>
    <n v="2"/>
    <s v="32"/>
    <s v="Moderado"/>
    <s v="Se cuenta con medico laboral por horas, con el cual se realiza seguimiento a las condiciones de salud de los empleados._x000a_Sin embargo, necesario reforzar medidas en las sedes y centros de servicios, además de incrementar control y seguimiento en la elaboración de programas de vigilancia epidemiológica y ejecución de los planes de acción de los mismos._x000a_Para lo anterior es necesario incrementar el personal del área de Seguridad y Salud en el Trabajo_x000a_"/>
  </r>
  <r>
    <n v="31"/>
    <s v="SST Administrativo1"/>
    <n v="1"/>
    <s v="SST Administrativo1"/>
    <n v="1"/>
    <s v="Dirección Administrativa y FinancieraBajo"/>
    <s v="Dirección Administrativa y FinancieraAlto"/>
    <s v="Dirección Administrativa y FinancieraFallas en la gestión de los recursos financieros"/>
    <s v="Dirección Administrativa y FinancieraFallas en la gestión de los recursos financieros"/>
    <s v="SST AdministrativoAlto"/>
    <s v="SST AdministrativoModerado"/>
    <s v="RFD-31"/>
    <s v="RF"/>
    <s v="Dirección Administrativa y Financiera"/>
    <s v="Dirección Administrativa y FinancieraFuerte"/>
    <s v="Dirección Administrativa y FinancieraModerado"/>
    <s v="Dirección Administrativa y Financiera"/>
    <s v="Fallas en la gestión de los recursos financieros"/>
    <n v="1"/>
    <s v="Fallas en la gestión de los recursos financieros"/>
    <x v="4"/>
    <s v="Gestión financiera_x000a__x000a_Bienestar institucional y desarrollo humano "/>
    <s v="Gestión del presupuesto_x000a__x000a_Formulación de programas, planes y acciones para el bienestar y desarrollo humano"/>
    <s v="Procedimiento para la elaboración y seguimiento al presupuesto de inversión y operaciones de la Universidad CES_x000a_"/>
    <s v="RFD-5"/>
    <s v="SST Administrativo"/>
    <s v="Debido a la no asignación de recursos Técnicos, humanos y económicos no se da cumplimiento a la mediciones de indicadores de cobertura, eficiencia, eficacia y efectividad."/>
    <m/>
    <s v="Fallas en la gestión de los recursos financieros"/>
    <s v="Indisponibilidad de recursos financieros. Iliquidez."/>
    <s v="* Ausencias de recursos_x000a_* Aceptabilidad del riesgo"/>
    <m/>
    <s v="* Exponer la necesidad a las áreas interesadas._x000a_* Trabajar con el presupuesto aprobado."/>
    <n v="2"/>
    <n v="2"/>
    <n v="1"/>
    <n v="1"/>
    <s v="*Medición de indicadores a través de resultados que midan la cobertura, eficacia, eficiencia y efectividad del Sistema de Gestión, lo anterior en consecuencia con el desarrollo del programa de inspecciones de seguridad, cumplimiento al programa de formación, capacitación y entrenamiento, tasa de enfermedad laboral y tasa de accidentalidad, cumplimiento a los objetivos del Sistema de Gestión."/>
    <n v="1"/>
    <n v="2"/>
    <n v="2"/>
    <n v="2"/>
    <x v="5"/>
    <n v="4"/>
    <n v="4"/>
    <s v="44"/>
    <s v="Débil"/>
    <s v="• Se requiere la asignación de recurso humano para el correcto desarrollo del sistema de gestión de Seguridad y Salud en el Trabajo, así como la asignación de presupuesto para el desarrollo de los planes de acción en lo que respecta al plan de atención, preparación y respuesta para emergencia; exámenes periódicos y vacunación. (nuevo control)"/>
    <s v="Improbable"/>
    <s v="Insignificante"/>
    <x v="4"/>
    <n v="2"/>
    <n v="1"/>
    <s v="21"/>
    <s v="Fuerte"/>
    <s v="Para el 2020 se cuenta con presupuesto asignado para el desarrollo del SG-SST._x000a_Sin embargo, es necesario la ampliacion de recurso humano en el área de SST_x000a_"/>
  </r>
  <r>
    <n v="32"/>
    <s v="SST Administrativo1"/>
    <n v="1"/>
    <s v="SST Administrativo1"/>
    <n v="1"/>
    <s v="Dirección Administrativa y FinancieraAlto"/>
    <s v="Dirección Administrativa y FinancieraAlto"/>
    <s v="Dirección Administrativa y FinancieraFallas o indisponibilidad de la infraestructura física relacionada con problemas estructurales o técnicos."/>
    <s v="Dirección Administrativa y FinancieraFallas o indisponibilidad de la infraestructura física relacionada con problemas estructurales o técnicos."/>
    <s v="SST AdministrativoAlto"/>
    <s v="SST AdministrativoModerado"/>
    <s v="RFD-32"/>
    <s v="RF"/>
    <s v="Dirección Administrativa y Financiera"/>
    <s v="Dirección Administrativa y FinancieraModerado"/>
    <s v="Dirección Administrativa y FinancieraModerado"/>
    <s v="Dirección Administrativa y Financiera"/>
    <s v="Fallas o indisponibilidad de la infraestructura física relacionada con problemas estructurales o técnicos."/>
    <n v="1"/>
    <s v="Fallas o indisponibilidad de la infraestructura física relacionada con problemas estructurales o técnicos."/>
    <x v="4"/>
    <s v="Desarrollo humano y bienestar institucional_x000a__x000a_Gestión administrativa "/>
    <s v="Formulación de programas, planes y acciones para el bienestar y desarrollo humano _x000a__x000a_Intervención, logística y mantenimiento "/>
    <s v="•Procedimiento para la Gestión del Riesgo SST._x000a_•Procedimiento para la prevención atención y respuesta ante emergencias"/>
    <s v="RFD-6"/>
    <s v="SST Administrativo"/>
    <s v="Debido a fallas estructurales se pueden presentar accidentes individuales o masivos que pueden causar lesiones incapacitantes permanentes o parciales , la muerte y perdidas económicas."/>
    <m/>
    <s v="Fallas o indisponibilidad de la infraestructura física relacionada con problemas estructurales o técnicos."/>
    <s v="Errores en las distintas etapas de planificación de las obras (diseño, ejecución, interventoría)."/>
    <s v="* Desde la planeación  no se cuentan con criterios de Seguridad y Salud en el trabajo para el diseño y adecuación de obras._x000a__x000a_* No se cuenta con un protocolo que vincule a Seguridad y Salud en el trabajo para el mantenimiento preventivo y correctivo de instalaciones._x000a__x000a_* Canales de comunicación deficientes, al no tener información previa de ubicación de mobiliario. "/>
    <m/>
    <s v="* Rutas de evacuación alternas._x000a__x000a_* Realización de simulacro de evacuación anual._x000a__x000a_* Por parte de infraestructura se vienen realizando adecuaciones en la sedes._x000a__x000a_* Por parte de la coordinación administrativa se realizan mantenimientos preventivos y correctivos_x000a__x000a_* Entrenamiento a la brigada de emergencia y comités de evacuación como respondientes a cualquier amenaza._x000a__x000a_* Se cuenta con 4 APHS como primeros respondientes ante una amenaza._x000a__x000a_* Inspecciones de seguridad. "/>
    <n v="6"/>
    <n v="0"/>
    <n v="0"/>
    <n v="0"/>
    <s v="* Intervención a las rutas de evacuación de las tres sedes._x000a__x000a_* Repotencialización de edificio._x000a__x000a_* Mantenimientos preventivos y correctivos._x000a__x000a_* Actualización de manuales de seguridad acorde con la normativa de gestión del riesgo "/>
    <n v="4"/>
    <n v="0"/>
    <n v="0"/>
    <n v="0"/>
    <x v="5"/>
    <n v="4"/>
    <n v="5"/>
    <s v="45"/>
    <s v="Débil"/>
    <s v="* Documentación y desarrollo del plan de Gestión de riesgos y Desastres, planeación y ejecución presupuestal del mismo._x000a__x000a_• El área de Seguridad y Salud en el trabajo deberá hacer parte de os comités de obra con el fin de estar alineados en la información, nuevos proyectos y todo lo que implique crecimiento y desarrollo de la infraestructura en la organización._x000a_•  Deberá existir la trazabilidad de la gestión del cambio la cual deberá estar implícita en todos los procesos de desarrollo de la Universidad._x000a__x000a__x000a_*Mejoras en el diseño del sistema de Seguridad (humana, física y electrónica y administrativa)_x000a__x000a__x000a_(nuevos controles)"/>
    <s v="Posible"/>
    <s v="Mayor"/>
    <x v="0"/>
    <n v="3"/>
    <n v="4"/>
    <s v="34"/>
    <s v="Moderado"/>
    <s v="Se realiza mantenimiento preventivo y correctivo a las instalaciones._x000a_Sin embargo, se carece de estudios de seguridad humana a nivel de infraestructura que den soporte a las condiciones reales de las edificaciones y sedes._x000a_Se requiere un programa institucional de gestión del cambio donde quede trazabilidad de todos los procesos de desarrollo en la universidad, lo que implica las modificaciones estructurales, entre otras._x000a_La estructura de la universidad en la sede poblado y CVZ no brinda accesibilidad al personal con movilidad reducida, lo que implica un mayor escenario de riesgo en caso de una evacuación_x000a_"/>
  </r>
  <r>
    <n v="33"/>
    <s v="SST Administrativo1"/>
    <n v="1"/>
    <s v="SST Administrativo1"/>
    <n v="1"/>
    <s v="Dirección Administrativa y FinancieraAlto"/>
    <s v="Dirección Administrativa y FinancieraAlt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SST AdministrativoAlto"/>
    <s v="SST AdministrativoModerado"/>
    <s v="RFD-33"/>
    <s v="RF"/>
    <s v="Dirección Administrativa y Financiera"/>
    <s v="Dirección Administrativa y FinancieraModerado"/>
    <s v="Dirección Administrativa y FinancieraModerado"/>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4"/>
    <s v="Desarrollo humano y bienestar institucional_x000a__x000a_Gestión administrativa "/>
    <s v="Formulación de programas, planes y acciones para el bienestar y desarrollo humano _x000a__x000a_Intervención, logística y mantenimiento "/>
    <s v="Procedimiento para el control de ingreso a la universidad "/>
    <s v="RFD-7"/>
    <s v="SST Administrativo"/>
    <s v="Debido a la ausencia de controles  para contratistas y visitantes se pueden presentar eventos de tipo publico, accidentes, incidentes que pueden afectar, el personal humano, instalaciones y equipos.  "/>
    <m/>
    <s v="Incumplimiento por parte de la comunidad universitaria, contratistas y visitantes de las políticas, reglamentos y directrices institucionales."/>
    <s v="Falta o falla en la de definición de procedimientos   "/>
    <s v="Ausencia de protocolos de seguridad para el control de visitantes._x000a__x000a_Ausencia de infraestructura, como torniquetes para el ingreso de personas._x000a__x000a_Falta de divulgación a los contratistas sobre, manuales, protocolos y reglamentos internos._x000a__x000a_Las sedes CVZ, frontera y Sabaneta no cuentan con control de acceso, asi mismo el edificio B y el edificio A de la sede Poblado."/>
    <m/>
    <s v="* Vigilancia 24 horas._x000a_* Sistema de Alarma._x000a_* Sistema de monitoreo permanente"/>
    <n v="3"/>
    <n v="0"/>
    <n v="0"/>
    <n v="0"/>
    <s v="* Implementación de sistema de torniquetes, con control de acceso._x000a_*  Creación de protocolos de seguridad._x000a_"/>
    <n v="2"/>
    <n v="0"/>
    <n v="0"/>
    <n v="0"/>
    <x v="5"/>
    <n v="5"/>
    <n v="4"/>
    <s v="54"/>
    <s v="Débil"/>
    <s v="* Mejoras en el diseño del sistema de Seguridad (humana, física y electrónica y administrativa)._x000a__x000a_* Identificación de contratistas acorde con el tiempo que permanezcan en la universidad y el tipo de actividad que estén realizando._x000a__x000a_*Notificación oportuna al área de Seguridad y Salud en el Trabajo (proyectos y contratistas) de las actividades a realizar y contratista que las ejecutara._x000a_Control de acceso con cámaras (referenciación de otras universidades)_x000a_"/>
    <s v="Probable"/>
    <s v="Moderado"/>
    <x v="0"/>
    <n v="4"/>
    <n v="3"/>
    <s v="43"/>
    <s v="Moderado"/>
    <s v="Actualmente la universidad cuenta con un área de seguridad, se ha incrementado el recurso humano, además de realizar inversión en sistemas de monitoreo._x000a_Es necesario reformar las medidas con un control de ingreso donde se pueda tomar registro de las personas que ingresan a la universidad._x000a__x000a_Se evidencia mejora en el control de acceso principalmente en el edificio C, así como en el incremento de cámaras de seguridad."/>
  </r>
  <r>
    <s v=""/>
    <s v="SST Administrativo1"/>
    <n v="1"/>
    <s v="SST Administrativo0"/>
    <n v="0"/>
    <s v="Dirección Administrativa y FinancieraAlto"/>
    <s v=" "/>
    <s v=" Pérdida de la continuidad del negocio."/>
    <s v="Dirección Administrativa y FinancieraPérdida de la continuidad del negocio."/>
    <s v="SST Administrativo"/>
    <s v="SST Administrativo0"/>
    <s v=""/>
    <s v="RF"/>
    <s v=" "/>
    <s v="Dirección Administrativa y FinancieraModerado"/>
    <s v=" 0"/>
    <s v="Dirección Administrativa y Financiera"/>
    <s v="Pérdida de la continuidad del negocio."/>
    <n v="1"/>
    <s v=""/>
    <x v="4"/>
    <s v="Desarrollo humano y bienestar institucional_x000a__x000a_Gestión administrativa "/>
    <s v="Formulación de programas, planes y acciones para el bienestar y desarrollo humano _x000a__x000a_Intervención, logística y mantenimiento "/>
    <m/>
    <s v="RFD-8"/>
    <s v="SST Administrativo"/>
    <s v="Debido a la materialización de un evento que afecte las instalaciones y las vidas de la comunidad universitaria, sus contratistas y visitantes, se puede ver afectada la continuidad del negoción."/>
    <m/>
    <s v="Pérdida de la continuidad del negocio."/>
    <s v="Indisponibilidad de recursos financieros, físicos o tecnológicos necesarios para llevar a cabo las funciones de la Universidad"/>
    <s v="* No se siguieron recomendaciones técnicas del diseño de rutas de evacuación por indisponibilidad de recursos financieros._x000a__x000a_Indisponibilidad de recursos financieros para ejecución de controles en peligros y riesgo identificados._x000a_"/>
    <m/>
    <s v="* Rutas de evacuación alternas a la indicadas según el informe de Seguridad Humana._x000a__x000a_* Rede contra incendios._x000a__x000a_* Realización de simulacro de evacuación anual._x000a__x000a_* Por parte de infraestructura se vienen realizando adecuaciones en la sedes._x000a__x000a_* Por parte de la coordinación administrativa se realizan mantenimientos preventivos y correctivos_x000a__x000a_* Entrenamiento a la brigada de emergencia y comités de evacuación como respondientes a cualquier amenaza._x000a__x000a_* Se cuenta con 4 APHS como primeros respondientes ante una amenaza "/>
    <n v="6"/>
    <n v="0"/>
    <n v="0"/>
    <n v="0"/>
    <s v="* Intervención a las rutas de evacuación de las tres sedes._x000a__x000a_* Repotencialización de edificio._x000a__x000a_* Mantenimientos preventivos y correctivos._x000a__x000a_* Actualización de manuales de seguridad acorde con la normativa de gestión del riesgo "/>
    <n v="4"/>
    <n v="0"/>
    <n v="0"/>
    <n v="0"/>
    <x v="5"/>
    <n v="4"/>
    <n v="5"/>
    <s v="45"/>
    <s v="Débil"/>
    <s v="* Documentación y desarrollo del plan de Gestión de riesgos y Desastres, planeación y ejecución presupuestal del mismo._x000a__x000a_• El área de Seguridad y Salud en el trabajo deberá hacer parte de os comités de obra con el fin de estar alineados en la información, nuevos proyectos y todo lo que implique crecimiento y desarrollo de la infraestructura en la organización._x000a_•  Deberá existir la trazabilidad de la gestión del cambio la cual deberá estar implícita en todos los procesos de desarrollo de la Universidad._x000a__x000a__x000a_*Mejoras en el diseño del sistema de Seguridad (humana, física y electrónica y administrativa)_x000a__x000a__x000a_(nuevos controles)"/>
    <s v="Posible"/>
    <s v="Mayor"/>
    <x v="0"/>
    <n v="3"/>
    <n v="4"/>
    <s v="34"/>
    <s v="Moderado"/>
    <s v="Se ha dado cumplimiento a algunos de los controles propuestos, como adecuación de las rutas de emergencia y asignación de presupuesto._x000a_Sin embargo, se sugiere que el área de Seguridad y Salud en el Trabajo haga parte de los comités de obra con el fin de estar alineados en la información, nuevos proyectos y todo lo que implique crecimiento y desarrollo de la infraestructura en la organización._x000a_Además, deberá existir la trazabilidad de la gestión del cambio la cual deberá estar implícita en todos los procesos de desarrollo de la Universidad_x000a__x000a_Se realiza mantenimiento preventivo y correctivo a as instalaciones._x000a_Sin embargo, se carece de estudios de seguridad humana a nivel de infraestructura que den soporte a las condiciones reales de las edificaciones y sedes._x000a_Se requiere un programa institucional de gestión del cambio donde quede trazabilidad de todos los procesos de desarrollo en la universidad, lo que implica las modificaciones estructurales, entre otras._x000a_La estructura de la universidad en la sede poblado y CVZ no brinda accesibilidad al personal con movilidad reducida, lo que implica un mayor escenario de riesgo en caso de una evacuación_x000a_"/>
  </r>
  <r>
    <s v=""/>
    <s v="SST Administrativo1"/>
    <n v="1"/>
    <s v="SST Administrativo0"/>
    <n v="0"/>
    <s v="Dirección Administrativa y FinancieraMedio"/>
    <s v=" "/>
    <s v=" 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SST Administrativo"/>
    <s v="SST Administrativo0"/>
    <s v=""/>
    <s v="RF"/>
    <s v=" "/>
    <s v="Dirección Administrativa y FinancieraFuerte"/>
    <s v=" 0"/>
    <s v="Dirección Administrativa y Financiera"/>
    <s v="Incumplimiento por parte de la comunidad universitaria, contratistas y visitantes de las políticas, reglamentos y directrices institucionales."/>
    <n v="1"/>
    <s v=""/>
    <x v="4"/>
    <s v="Desarrollo humano y bienestar institucional"/>
    <s v="Formulación de programas, planes y acciones para el bienestar y desarrollo humano "/>
    <m/>
    <s v="RFD-9"/>
    <s v="SST Administrativo"/>
    <s v="Fallas humanas o incumplimiento de procedimientos, políticas, reglamentos o directrices. Desviación entre el deber ser y lo que se hace debido a actuaciones humanas, no motivadas por la intención de causar un daño, o a la ausencia o deficiencia de los procedimientos. "/>
    <m/>
    <s v="Incumplimiento por parte de la comunidad universitaria, contratistas y visitantes de las políticas, reglamentos y directrices institucionales."/>
    <s v="Error, omisión o violación de procedimientos. (que pueda llevar incluso a excesos o despilfarros)."/>
    <s v="Incumplimiento de protocolos de bioseguridad por pandemia a causa del COVID -19"/>
    <m/>
    <n v="0"/>
    <n v="0"/>
    <n v="0"/>
    <s v=" "/>
    <s v="Sin controles"/>
    <n v="0"/>
    <n v="0"/>
    <n v="0"/>
    <s v=""/>
    <s v="Sin controles"/>
    <x v="4"/>
    <s v=""/>
    <s v=""/>
    <s v=""/>
    <n v="0"/>
    <n v="0"/>
    <s v="Casi Seguro"/>
    <s v="Menor"/>
    <x v="1"/>
    <n v="5"/>
    <n v="2"/>
    <s v="52"/>
    <s v="Fuerte"/>
    <s v="Riesgo nuevo, se presentó a nivel mundial por propagación del virus COVID-19 (pandemia)._x000a_Se diseñaron y ejecutaron (actualmente) todos los protocolos de bioseguridad para la comunidad universitaria y sus contratistas, además se cuenta con monitoreo permanente para vigilar el cumplimiento de los mismos _x000a_"/>
  </r>
  <r>
    <n v="34"/>
    <s v="SST Administrativo1"/>
    <n v="1"/>
    <s v="SST Administrativo1"/>
    <n v="1"/>
    <s v="Dirección Administrativa y FinancieraMedio"/>
    <s v="Dirección Administrativa y FinancieraBajo"/>
    <s v="Dirección Administrativa y FinancieraFalla o falta de adecuación, consistencia, confiabilidad, confidencialidad y disponibilidad de la información que se genera o se custodia (física o electrónica)."/>
    <s v="Dirección Administrativa y FinancieraFalla o falta de adecuación, consistencia, confiabilidad, confidencialidad y disponibilidad de la información que se genera o se custodia (física o electrónica)."/>
    <s v="SST AdministrativoBajo"/>
    <s v="SST AdministrativoFuerte"/>
    <s v="RFD-34"/>
    <s v="RF"/>
    <s v="Dirección Administrativa y Financiera"/>
    <s v="Dirección Administrativa y FinancieraFuerte"/>
    <s v="Dirección Administrativa y FinancieraFuerte"/>
    <s v="Dirección Administrativa y Financier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4"/>
    <s v="Desarrollo humano y bienestar institucional"/>
    <s v="Formulación de programas, planes y acciones para el bienestar y desarrollo humano "/>
    <m/>
    <s v="RFD-10"/>
    <s v="SST Administrativo"/>
    <s v="Información errónea, incompleta, no confiable que puede causar decisiones y conclusiones estratégicas, operacionales y financieras inapropiadas. También se contemplan efectos generados por la falta de disponibilidad de información en el momento en que es necesaria (por ejemplo por deterioro).- "/>
    <m/>
    <s v="Falla o falta de adecuación, consistencia, confiabilidad, confidencialidad y disponibilidad de la información que se genera o se custodia (física o electrónica)."/>
    <s v="Pérdida o fuga de información de la Universidad (digital o física, confindencial o no)."/>
    <s v="Manejo de información sensible por lineamientos gubernamentales para el manejo de la pandemia a causa del COVID-19"/>
    <m/>
    <n v="0"/>
    <n v="0"/>
    <n v="0"/>
    <s v=" "/>
    <s v="Sin controles"/>
    <n v="0"/>
    <n v="0"/>
    <n v="0"/>
    <s v=""/>
    <s v="Sin controles"/>
    <x v="4"/>
    <s v=""/>
    <s v=""/>
    <s v=""/>
    <n v="0"/>
    <n v="0"/>
    <s v="Posible"/>
    <s v="Menor"/>
    <x v="1"/>
    <n v="3"/>
    <n v="2"/>
    <s v="32"/>
    <s v="Fuerte"/>
    <s v="Riesgo nuevo._x000a_Se cuenta con una aplicativo Web (CES me cuida) por medio del cual se realiza el seguimiento epidemiológico de las condiciones de salud de la comunidad universitaria._x000a_Teniendo en cuenta que se maneja información sensible se cuenta con la asesoría del área de propiedad y intelectual manejo y tratamiento de datos personales y desde Seguridad y Salud en el Trabajo hemos seguido todas las recomendaciones dadas por dicha área (asesoría jurídica)_x000a_Actualmente tienen acceso a la información, directivos, decanos y jefes de área._x000a_"/>
  </r>
  <r>
    <n v="35"/>
    <s v="SST Administrativo1"/>
    <n v="1"/>
    <s v="SST Administrativo1"/>
    <n v="1"/>
    <s v="Dirección Administrativa y FinancieraMedio"/>
    <s v="Dirección Administrativa y FinancieraAlto"/>
    <s v="Dirección Administrativa y FinancieraIntoxicación, lesión, enfermedad o accidente que afecte la integridad o salud de las personas en la Universidad."/>
    <s v="Dirección Administrativa y FinancieraIntoxicación, lesión, enfermedad o accidente que afecte la integridad o salud de las personas en la Universidad."/>
    <s v="SST AdministrativoAlto"/>
    <s v="SST AdministrativoModerado"/>
    <s v="RFD-35"/>
    <s v="RF"/>
    <s v="Dirección Administrativa y Financiera"/>
    <s v="Dirección Administrativa y FinancieraFuerte"/>
    <s v="Dirección Administrativa y FinancieraModerado"/>
    <s v="Dirección Administrativa y Financiera"/>
    <s v="Intoxicación, lesión, enfermedad o accidente que afecte la integridad o salud de las personas en la Universidad."/>
    <n v="1"/>
    <s v="Intoxicación, lesión, enfermedad o accidente que afecte la integridad o salud de las personas en la Universidad."/>
    <x v="4"/>
    <s v="Desarrollo humano y bienestar institucional"/>
    <s v="Formulación de programas, planes y acciones para el bienestar y desarrollo humano "/>
    <m/>
    <s v="RFD-11"/>
    <s v="SST Administrativo"/>
    <s v="Afectación a la integridad o salud de las personas por alimentos, fitosanitarios, uso de químicos o accidentes - "/>
    <m/>
    <s v="Intoxicación, lesión, enfermedad o accidente que afecte la integridad o salud de las personas en la Universidad."/>
    <s v="Incapacidad, ausencia o muerte"/>
    <s v="Enfermedades laborales a causa del riesgo biologico por la propagación del virus COVID-19 Pandemia, las mismas que podrian causar, incapacidad, ausencia o muerte"/>
    <m/>
    <n v="0"/>
    <n v="0"/>
    <n v="0"/>
    <s v=" "/>
    <s v="Sin controles"/>
    <n v="0"/>
    <n v="0"/>
    <n v="0"/>
    <s v=""/>
    <s v="Sin controles"/>
    <x v="4"/>
    <s v=""/>
    <s v=""/>
    <s v=""/>
    <n v="0"/>
    <n v="0"/>
    <s v="Casi Seguro"/>
    <s v="Menor"/>
    <x v="1"/>
    <n v="5"/>
    <n v="2"/>
    <s v="52"/>
    <s v="Fuerte"/>
    <s v="Riesgo nuevo._x000a_Teniendo en cuenta la situación actual que se vive a nivel mundial a causa de la propagación del virus COVID-19. La universidad CES a diseñado y ejecutado unos rigurosos protocolos de bioseguridad además de vigilancia epidemiológica para mitigar el riesgo._x000a_La ejecución de esto ha implicado la ejecución de un alto presupuesto, además del compromiso organización en cabeza de la alta dirección._x000a_"/>
  </r>
  <r>
    <s v=""/>
    <s v="SST Administrativo0"/>
    <n v="0"/>
    <s v="SST Administrativo0"/>
    <n v="0"/>
    <s v=" "/>
    <s v=" "/>
    <s v=" 0"/>
    <s v=" "/>
    <s v="SST Administrativo"/>
    <s v="SST Administrativo0"/>
    <s v=""/>
    <s v="RF"/>
    <s v=" "/>
    <s v=" 0"/>
    <s v=" 0"/>
    <s v=" "/>
    <s v=""/>
    <n v="0"/>
    <s v=""/>
    <x v="4"/>
    <m/>
    <m/>
    <m/>
    <s v="RFD-12"/>
    <s v="SST Administrativo"/>
    <n v="0"/>
    <m/>
    <n v="0"/>
    <n v="0"/>
    <n v="0"/>
    <m/>
    <n v="0"/>
    <n v="0"/>
    <n v="0"/>
    <s v=" "/>
    <s v="Sin controles"/>
    <n v="0"/>
    <n v="0"/>
    <n v="0"/>
    <s v=""/>
    <s v="Sin controles"/>
    <x v="4"/>
    <s v=""/>
    <s v=""/>
    <s v=""/>
    <n v="0"/>
    <n v="0"/>
    <n v="0"/>
    <n v="0"/>
    <x v="2"/>
    <s v=""/>
    <s v=""/>
    <s v=""/>
    <n v="0"/>
    <n v="0"/>
  </r>
  <r>
    <n v="36"/>
    <s v="SST Proyectos1"/>
    <n v="1"/>
    <s v="SST Proyectos1"/>
    <n v="1"/>
    <s v="Dirección Administrativa y FinancieraMedio"/>
    <s v="Dirección Administrativa y FinancieraMedio"/>
    <s v="Dirección Administrativa y FinancieraDificultades en la alineación organizacional para el logro de los objetivos."/>
    <s v="Dirección Administrativa y FinancieraDificultades en la alineación organizacional para el logro de los objetivos."/>
    <s v="SST ProyectosMedio"/>
    <s v="SST ProyectosModerado"/>
    <s v="RFS-36"/>
    <s v="RF"/>
    <s v="Dirección Administrativa y Financiera"/>
    <s v="Dirección Administrativa y FinancieraModerado"/>
    <s v="Dirección Administrativa y FinancieraModerado"/>
    <s v="Dirección Administrativa y Financiera"/>
    <s v="Dificultades en la alineación organizacional para el logro de los objetivos."/>
    <n v="1"/>
    <s v="Dificultades en la alineación organizacional para el logro de los objetivos."/>
    <x v="5"/>
    <s v="Desarrollo humano y bienestar institucional"/>
    <s v="Identificación de necesidades e intereses para el bienestar y desarrollo humano"/>
    <s v="Procedimiento para la definición del plan de desarrollo y capacitación institucional (plan de capacitaciones SST)"/>
    <s v="RFS-1"/>
    <s v="SST Proyectos"/>
    <s v="Debido a la falta de alcance en términos de SST no se logra la intervención en el personal."/>
    <s v="Todos los proyectos de la organización"/>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No tener claridad sobre el alcense y funciones del área de Seguridad y Salud en el trabajo en los proyectos "/>
    <s v="* No poder visitar los proyectos._x000a_*A solicitud de intervención por eventos presentados, no poder realizarla por falta de definición del alcance"/>
    <s v="Solicitud de revisión y aprobación para el alcance a la Secretaria General y Dirección financiera._x000a_Inducción._x000a_Revisión de contratos"/>
    <s v="Solicitud de revisión y aprobación para el alcance a la Secretaria General y Dirección financiera._x000a_Inducción._x000a_Revisión de contratos"/>
    <n v="3"/>
    <n v="3"/>
    <n v="3"/>
    <s v="Conocido el alcance se proyecta plan de trabajo."/>
    <n v="1"/>
    <n v="1"/>
    <n v="1"/>
    <n v="1"/>
    <x v="2"/>
    <n v="3"/>
    <n v="2"/>
    <s v="32"/>
    <s v="Moderado"/>
    <s v="Conocimiento de los proyectos desde su planeacion._x000a_Se dan a conocer los poryectos ya aprobados y con presupuesto._x000a_Verificacion de los requerimiento antes de que inicie el proyecto_x000a_Aprobacion para las visitas _x000a_Capacitacion con todos los proyectos_x000a_"/>
    <s v="Posible"/>
    <s v="Menor"/>
    <x v="1"/>
    <n v="3"/>
    <n v="2"/>
    <s v="32"/>
    <s v="Moderado"/>
    <s v="Conocimiento de los proyectos desde su planeacion._x000a_Se dan a conocer los poryectos ya aprobados y con presupuesto._x000a_Verificacion de los requerimiento antes de que inicie el proyecto_x000a_Aprobacion para las visitas _x000a_Capacitacion con todos los proyectos_x000a_"/>
  </r>
  <r>
    <n v="37"/>
    <s v="SST Proyectos1"/>
    <n v="1"/>
    <s v="SST Proyectos1"/>
    <n v="1"/>
    <s v="Dirección Administrativa y FinancieraMedio"/>
    <s v="Dirección Administrativa y FinancieraExtremo"/>
    <s v="Dirección Administrativa y FinancieraConflicto, desconocimiento o incumplimientos normativos, legales, regulatorios o contractuales."/>
    <s v="Dirección Administrativa y FinancieraConflicto, desconocimiento o incumplimientos normativos, legales, regulatorios o contractuales."/>
    <s v="SST ProyectosExtremo"/>
    <s v="SST ProyectosModerado"/>
    <s v="RFS-37"/>
    <s v="RF"/>
    <s v="Dirección Administrativa y Financiera"/>
    <s v="Dirección Administrativa y FinancieraFuerte"/>
    <s v="Dirección Administrativa y FinancieraModerado"/>
    <s v="Dirección Administrativa y Financiera"/>
    <s v="Conflicto, desconocimiento o incumplimientos normativos, legales, regulatorios o contractuales."/>
    <n v="1"/>
    <s v="Conflicto, desconocimiento o incumplimientos normativos, legales, regulatorios o contractuales."/>
    <x v="5"/>
    <s v="Gestión legal y documental "/>
    <s v="Gestión legal, reglamentaria y administrativa"/>
    <s v="Materialización de los relacionamientos contractuales "/>
    <s v="RFS-2"/>
    <s v="SST Proyectos"/>
    <s v="Debido al incumplimiento normativo, se pueden presentar, sanciones, multas o terminación de contratos o convenios que pueden llevar a perdidas económicas"/>
    <s v="Toda la organización "/>
    <s v="Conflicto, desconocimiento o incumplimientos normativos, legales, regulatorios o contractuales."/>
    <s v="Incumplimiento parcial o total de las condiciones de contratos, convenios, leyes  o acuerdos o celebración indebida de contratos."/>
    <s v="Por desconocimiento, o por no aceptación de la norma."/>
    <s v="* Cumplimento parcial del Decreto 1072 de 2015._x000a__x000a_* Cumplimiento parcial de la Resolución 1111 de 2017._x000a__x000a_ "/>
    <s v="Revisión de contratos._x000a_Manual para proyectos._x000a_Manual para contratistas."/>
    <n v="3"/>
    <n v="3"/>
    <n v="1"/>
    <n v="1"/>
    <s v="Divulgar los requisitos Legales._x000a_Hacer la matriz de identificación de peligros y riesgos."/>
    <n v="2"/>
    <n v="2"/>
    <n v="1"/>
    <n v="1"/>
    <x v="2"/>
    <n v="3"/>
    <n v="2"/>
    <s v="32"/>
    <s v="Fuerte"/>
    <s v="Mayor cumplimiento de la normatividad._x000a_Visitasa los proyectos lo que permite hacer en campo las matrices de peligros y riesgo._x000a_Capacitacion a los coordiandores y personal de los proyectos la normatividad vigente._x000a_Recursos económicos como lo solocita la ley"/>
    <s v="Posible"/>
    <s v="Menor"/>
    <x v="1"/>
    <n v="3"/>
    <n v="2"/>
    <s v="32"/>
    <s v="Fuerte"/>
    <s v="Mayor cumplimiento de la normatividad._x000a_Visitasa los proyectos lo que permite hacer en campo las matrices de peligros y riesgo._x000a_Capacitacion a los coordiandores y personal de los proyectos la normatividad vigente._x000a_Recursos económicos como lo solocita la ley"/>
  </r>
  <r>
    <n v="38"/>
    <s v="SST Proyectos1"/>
    <n v="1"/>
    <s v="SST Proyectos1"/>
    <n v="1"/>
    <s v="Dirección Administrativa y FinancieraMedio"/>
    <s v="Dirección Administrativa y FinancieraAlto"/>
    <s v="Dirección Administrativa y FinancieraIntoxicación, lesión, enfermedad o accidente que afecte la integridad o salud de las personas en la Universidad."/>
    <s v="Dirección Administrativa y FinancieraIntoxicación, lesión, enfermedad o accidente que afecte la integridad o salud de las personas en la Universidad."/>
    <s v="SST ProyectosAlto"/>
    <s v="SST ProyectosModerado"/>
    <s v="RFS-38"/>
    <s v="RF"/>
    <s v="Dirección Administrativa y Financiera"/>
    <s v="Dirección Administrativa y FinancieraModerado"/>
    <s v="Dirección Administrativa y FinancieraModerado"/>
    <s v="Dirección Administrativa y Financiera"/>
    <s v="Intoxicación, lesión, enfermedad o accidente que afecte la integridad o salud de las personas en la Universidad."/>
    <n v="1"/>
    <s v="Intoxicación, lesión, enfermedad o accidente que afecte la integridad o salud de las personas en la Universidad."/>
    <x v="5"/>
    <s v="Desarrollo humano y bienestar institucional"/>
    <s v="Formulación de programas, planes y acciones para el bienestar y desarrollo humano "/>
    <s v="•Procedimiento para la Gestión del Riesgo SST._x000a_•Procedimiento para la prevención atención y respuesta ante emergencias"/>
    <s v="RFS-3"/>
    <s v="SST Proyectos"/>
    <s v="Debido a la materialización de accidentes de trabajo que pueden causar lesiones incapacitantes o la muerte."/>
    <s v="Toda la organización "/>
    <s v="Intoxicación, lesión, enfermedad o accidente que afecte la integridad o salud de las personas en la Universidad."/>
    <s v="Incapacidad, ausencia o muerte"/>
    <s v="* Por falta de controles._x000a_* Por actos inseguros._x000a_* Por condiciones inseguras._x000a_* Por factores personales._x000a_* Por factores del trabajo._x000a_"/>
    <s v="Incidentes y accidentes presentados."/>
    <s v="Investigación de los AT._x000a_Seguimiento a las recomendaciones medicas."/>
    <n v="2"/>
    <n v="2"/>
    <n v="1"/>
    <n v="1"/>
    <s v="Programas de promoción y prevención._x000a_Adquisición y entrega de EPP_x000a_Inducción, capacitación y entrenamiento"/>
    <n v="3"/>
    <n v="3"/>
    <n v="1"/>
    <n v="1"/>
    <x v="2"/>
    <n v="3"/>
    <n v="2"/>
    <s v="32"/>
    <s v="Moderado"/>
    <s v="Capacitacion al personal sobre la importancia del uso de EPP_x000a_induccion a los contratistas sobre las normas de seguridad en el CES_x000a_realizacion de exámenes medico de ingreso, periodicos y de retiro._x000a_Capacitacion en la labor que realizara el trabajador_x000a_seguimiento a las recomendaciones medicas y encaso de requerir reubicacion se hace_x000a_visitas de inspeccion que permita estas mas pendiente de los empleados"/>
    <s v="Posible"/>
    <s v="Menor"/>
    <x v="1"/>
    <n v="3"/>
    <n v="2"/>
    <s v="32"/>
    <s v="Moderado"/>
    <s v="Capacitacion al personal sobre la importancia del uso de EPP_x000a_induccion a los contratistas sobre las normas de seguridad en el CES_x000a_realizacion de exámenes medico de ingreso, periodicos y de retiro._x000a_Capacitacion en la labor que realizara el trabajador_x000a_seguimiento a las recomendaciones medicas y encaso de requerir reubicacion se hace_x000a_visitas de inspeccion que permita estas mas pendiente de los empleados"/>
  </r>
  <r>
    <n v="39"/>
    <s v="SST Proyectos1"/>
    <n v="1"/>
    <s v="SST Proyectos1"/>
    <n v="1"/>
    <s v="Dirección Administrativa y FinancieraMedio"/>
    <s v="Dirección Administrativa y FinancieraMedio"/>
    <s v="Dirección Administrativa y FinancieraIntoxicación, lesión, enfermedad o accidente que afecte la integridad o salud de las personas en la Universidad."/>
    <s v="Dirección Administrativa y FinancieraIntoxicación, lesión, enfermedad o accidente que afecte la integridad o salud de las personas en la Universidad."/>
    <s v="SST ProyectosMedio"/>
    <s v="SST ProyectosModerado"/>
    <s v="RFS-39"/>
    <s v="RF"/>
    <s v="Dirección Administrativa y Financiera"/>
    <s v="Dirección Administrativa y FinancieraDébil"/>
    <s v="Dirección Administrativa y FinancieraModerado"/>
    <s v="Dirección Administrativa y Financiera"/>
    <s v="Intoxicación, lesión, enfermedad o accidente que afecte la integridad o salud de las personas en la Universidad."/>
    <n v="1"/>
    <s v="Intoxicación, lesión, enfermedad o accidente que afecte la integridad o salud de las personas en la Universidad."/>
    <x v="5"/>
    <s v="Desarrollo humano y bienestar institucional"/>
    <s v="Formulación de programas, planes y acciones para el bienestar y desarrollo humano "/>
    <s v="•Procedimiento para la Gestión del Riesgo SST._x000a_•Procedimiento para la prevención atención y respuesta ante emergencias"/>
    <s v="RFS-4"/>
    <s v="SST Proyectos"/>
    <s v="Debido a la materialización de enfermedades laborales que pueden causar lesiones incapacitantes o la muerte."/>
    <s v="Toda la organización "/>
    <s v="Intoxicación, lesión, enfermedad o accidente que afecte la integridad o salud de las personas en la Universidad."/>
    <s v="Incapacidad, ausencia o muerte"/>
    <s v="* Por falta de controles._x000a_* Por actos inseguros._x000a_* Por condiciones inseguras._x000a_* Por factores personales._x000a_* Por factores del trabajo._x000a_"/>
    <s v="Exámenes de ingreso y periódicos._x000a_Seguimiento al ausentismo._x000a_Seguimiento a las condiciones de salud._x000a_Casos presentados en horas laborales."/>
    <s v="Exámenes d e ingreso._x000a_Seguimiento a las recomendaciones medicas."/>
    <n v="2"/>
    <n v="2"/>
    <n v="1"/>
    <n v="1"/>
    <s v="Programas de promoción y prevención._x000a_Sistemas de Vigilancia Epidemiológica._x000a_Adquisición y entrega de EPP_x000a_Inducción, capacitación y entrenamiento"/>
    <n v="5"/>
    <n v="5"/>
    <n v="1"/>
    <n v="1"/>
    <x v="2"/>
    <n v="3"/>
    <n v="2"/>
    <s v="32"/>
    <s v="Débil"/>
    <s v="Mayo observacion en las recomendaciones medicas que nos puedan generar enfermedades._x000a_Reubicaciones que han sido necesarias_x000a_capacitacion y sensibilizacion frente a el autocuidado_x000a_se han aumentado los seguimientos por empleado que haya manifestado mal estar o dolencia y en caso de que haya sido necesario se apoyo con intervenciones independientes."/>
    <s v="Posible"/>
    <s v="Menor"/>
    <x v="1"/>
    <n v="3"/>
    <n v="2"/>
    <s v="32"/>
    <s v="Débil"/>
    <s v="Mayo observacion en las recomendaciones medicas que nos puedan generar enfermedades._x000a_Reubicaciones que han sido necesarias_x000a_capacitacion y sensibilizacion frente a el autocuidado_x000a_se han aumentado los seguimientos por empleado que haya manifestado mal estar o dolencia y en caso de que haya sido necesario se apoyo con intervenciones independientes."/>
  </r>
  <r>
    <n v="40"/>
    <s v="SST Proyectos1"/>
    <n v="1"/>
    <s v="SST Proyectos1"/>
    <n v="1"/>
    <s v="Dirección Administrativa y FinancieraMedio"/>
    <s v="Dirección Administrativa y FinancieraBajo"/>
    <s v="Dirección Administrativa y FinancieraFallas en la gestión de los recursos financieros"/>
    <s v="Dirección Administrativa y FinancieraFallas en la gestión de los recursos financieros"/>
    <s v="SST ProyectosBajo"/>
    <s v="SST ProyectosModerado"/>
    <s v="RFS-40"/>
    <s v="RF"/>
    <s v="Dirección Administrativa y Financiera"/>
    <s v="Dirección Administrativa y FinancieraFuerte"/>
    <s v="Dirección Administrativa y FinancieraModerado"/>
    <s v="Dirección Administrativa y Financiera"/>
    <s v="Fallas en la gestión de los recursos financieros"/>
    <n v="1"/>
    <s v="Fallas en la gestión de los recursos financieros"/>
    <x v="5"/>
    <s v="Desarrollo humano y bienestar institucional"/>
    <s v="Identificación de necesidades e intereses para el Bienestar y Desarrollo Humano_x000a_"/>
    <s v="Procedimiento para la definición del plan de desarrollo y capacitación institucional (plan de capacitaciones SST)_x000a_"/>
    <s v="RFS-5"/>
    <s v="SST Proyectos"/>
    <s v="Debido a la ausencia de Recursos, no se pueden vista los proyectos lo que genera desconocimiento en la identificación de peligros y riesgo que pueden materializar accidentes y enfermedades."/>
    <s v="Todos los proyectos  "/>
    <s v="Fallas en la gestión de los recursos financieros"/>
    <s v="Indisponibilidad de recursos financieros. Iliquidez."/>
    <s v="Por desconocimiento, ausencia de recursos, aceptación del riesgo"/>
    <s v="Incidentes, accidentes, enfermedades y emergencias"/>
    <s v="Solicitud de aprobación a la Dirección financiera."/>
    <n v="1"/>
    <n v="1"/>
    <n v="1"/>
    <n v="1"/>
    <s v="Asignación de presupuesto y recursos técnicos y humanos"/>
    <n v="1"/>
    <n v="1"/>
    <n v="1"/>
    <n v="1"/>
    <x v="2"/>
    <n v="4"/>
    <n v="2"/>
    <s v="42"/>
    <s v="Fuerte"/>
    <s v="Aunque aun no se tiene presupuesto asignado, los gastos requeridos son autoprizados ya sea por el area financiera o por la coordinacion de los proyectos"/>
    <s v="Probable"/>
    <s v="Menor"/>
    <x v="1"/>
    <n v="4"/>
    <n v="2"/>
    <s v="42"/>
    <s v="Fuerte"/>
    <s v="Aunque aun no se tiene presupuesto asignado, los gastos requeridos son autoprizados ya sea por el area financiera o por la coordinacion de los proyectos_x000a__x000a_No se ejecuta procedimiento por falta de recursos"/>
  </r>
  <r>
    <n v="41"/>
    <s v="SST Proyectos1"/>
    <n v="1"/>
    <s v="SST Proyectos1"/>
    <n v="1"/>
    <s v="Dirección Administrativa y FinancieraMedio"/>
    <s v="Dirección Administrativa y FinancieraAlt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SST ProyectosAlto"/>
    <s v="SST ProyectosModerado"/>
    <s v="RFS-41"/>
    <s v="RF"/>
    <s v="Dirección Administrativa y Financiera"/>
    <s v="Dirección Administrativa y FinancieraModerado"/>
    <s v="Dirección Administrativa y FinancieraModerado"/>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5"/>
    <s v="Desarrollo humano y bienestar institucional"/>
    <s v="Formulación de programas, planes y acciones para el bienestar y desarrollo humano "/>
    <s v="•Procedimiento para la Gestión del Riesgo SST._x000a_•Procedimiento para la prevención atención y respuesta ante emergencias"/>
    <s v="RFS-6"/>
    <s v="SST Proyectos"/>
    <s v="Por algunos incumplimientos  de manual de contratistas por parte de estos se pueden materializar algunos riesgos los cuales pudieron haber puesto en peligro las políticas de la Universidad y la seguridad de las personas que acá laboran"/>
    <s v="Toda la organización "/>
    <s v="Incumplimiento por parte de la comunidad universitaria, contratistas y visitantes de las políticas, reglamentos y directrices institucionales."/>
    <s v="Error, omisión o violación de procedimientos. (que pueda llevar incluso a excesos o despilfarros)."/>
    <s v="Incumplimiento por parte de los contratistas y falta de seguimiento de los mismos"/>
    <s v="En las inspecciones evidenciar que los trabajadores están sin EPP y incumpliendo las normas de seguridad"/>
    <s v="Manual de contratistas_x000a_Inspecciones a la labor_x000a_listas de verificación y calificación de los contratistas_x000a_Inducciones a contratistas"/>
    <n v="4"/>
    <n v="4"/>
    <n v="1"/>
    <n v="1"/>
    <s v="Asignación de recursos técnicos, económicos y humanos"/>
    <n v="1"/>
    <n v="1"/>
    <n v="1"/>
    <n v="1"/>
    <x v="2"/>
    <n v="3"/>
    <n v="2"/>
    <s v="32"/>
    <s v="Moderado"/>
    <s v="Se esta implementado el manual de contratistas_x000a_se esta realizando la induccion a los contratistas de la Universidad_x000a_se hace la verificacion de la seguridad social y capacitaciones que validen el conocimiento de los contratistas en su labor_x000a_Inspecciones a los contratistas en su labor_x000a_realizacion de informes y calidicacion de los contratistas."/>
    <s v="Posible"/>
    <s v="Menor"/>
    <x v="1"/>
    <n v="3"/>
    <n v="2"/>
    <s v="32"/>
    <s v="Moderado"/>
    <s v="Se esta implementado el manual de contratistas_x000a_se esta realizando la induccion a los contratistas de la Universidad_x000a_se hace la verificacion de la seguridad social y capacitaciones que validen el conocimiento de los contratistas en su labor_x000a_Inspecciones a los contratistas en su labor_x000a_realizacion de informes y calidicacion de los contratistas."/>
  </r>
  <r>
    <n v="42"/>
    <s v="SST Proyectos1"/>
    <n v="1"/>
    <s v="SST Proyectos1"/>
    <n v="1"/>
    <s v="Dirección Administrativa y FinancieraMedio"/>
    <s v="Dirección Administrativa y FinancieraBajo"/>
    <s v="Dirección Administrativa y FinancieraDificultades en la alineación organizacional para el logro de los objetivos."/>
    <s v="Dirección Administrativa y FinancieraDificultades en la alineación organizacional para el logro de los objetivos."/>
    <s v="SST ProyectosBajo"/>
    <s v="SST ProyectosModerado"/>
    <s v="RFS-42"/>
    <s v="RF"/>
    <s v="Dirección Administrativa y Financiera"/>
    <s v="Dirección Administrativa y FinancieraModerado"/>
    <s v="Dirección Administrativa y FinancieraModerado"/>
    <s v="Dirección Administrativa y Financiera"/>
    <s v="Dificultades en la alineación organizacional para el logro de los objetivos."/>
    <n v="1"/>
    <s v="Dificultades en la alineación organizacional para el logro de los objetivos."/>
    <x v="5"/>
    <s v="Gestión financiera"/>
    <s v="Gestión del presupuesto"/>
    <s v="•Procedimiento para la gestión de proyectos de la Universidad CES"/>
    <s v="RFS-7"/>
    <s v="SST Proyectos"/>
    <s v="Debido al desconocimiento en SST por parte de las personas  que licitan los proyectos, se evidencia que no están contemplados criterios desde la planeación y asignación del presupuesto"/>
    <s v="Todos los proyectos  "/>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 El desconociemitno puede llevar a que se materialicen un riesgo_x000a_-* No se siguieron recomendaciones técnicas desde el diseño."/>
    <s v="Inasistencia a los proyectos_x000a_Se ha evidenciado que en algunos proyectos no se tienen contemplado rubros destinados para SST "/>
    <s v="Manual de SST para proyectos._x000a_Notificación a al director financiero y coordinadores de proyectos sobre la importancia de asignar un rubro para la gestión de SST_x000a_Inducción para algunos proyectos "/>
    <n v="4"/>
    <n v="4"/>
    <n v="1"/>
    <n v="1"/>
    <s v="Asignación de presupuesto desde la licitación y asignación de recurso humano"/>
    <n v="1"/>
    <n v="1"/>
    <n v="1"/>
    <n v="1"/>
    <x v="2"/>
    <n v="3"/>
    <n v="2"/>
    <s v="32"/>
    <s v="Moderado"/>
    <s v="En la actualidad no se asigna presupuestodesde la licitacion pero se sacan los recursos para los requeriientos de los proyectos_x000a_Al socializar el manual para los proyectos ya los coordinadores tienen claro que los nuevos poryectos deben contar con presupuesto para SST_x000a_se contrato un APH para capacitacion del personal de los proyectos_x000a_"/>
    <s v="Posible"/>
    <s v="Menor"/>
    <x v="1"/>
    <n v="3"/>
    <n v="2"/>
    <s v="32"/>
    <s v="Moderado"/>
    <s v="En la actualidad no se asigna presupuestodesde la licitacion pero se sacan los recursos para los requeriientos de los proyectos_x000a_Al socializar el manual para los proyectos ya los coordinadores tienen claro que los nuevos poryectos deben contar con presupuesto para SST_x000a_se contrato un APH para capacitacion del personal de los proyectos_x000a_"/>
  </r>
  <r>
    <n v="43"/>
    <s v="SST Proyectos1"/>
    <n v="1"/>
    <s v="SST Proyectos1"/>
    <n v="1"/>
    <s v="Dirección Administrativa y FinancieraAlto"/>
    <s v="Dirección Administrativa y FinancieraBaj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SST ProyectosBajo"/>
    <s v="SST ProyectosModerado"/>
    <s v="RFS-43"/>
    <s v="RF"/>
    <s v="Dirección Administrativa y Financiera"/>
    <s v="Dirección Administrativa y FinancieraDébil"/>
    <s v="Dirección Administrativa y FinancieraModerado"/>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5"/>
    <s v="Desarrollo humano y bienestar institucional"/>
    <s v="Captación del capital humano"/>
    <s v="•Procedimiento para la selección y vinculación de personal administrativo"/>
    <s v="RFS-8"/>
    <s v="SST Proyectos"/>
    <s v=" Debido a que los proyectos no estan realizando examenes medicos desde la vinculacion se pueden presentar ingresos los cuales puedan generar riesgos en la Universidad "/>
    <s v="Toda la organización "/>
    <s v="Incumplimiento por parte de la comunidad universitaria, contratistas y visitantes de las políticas, reglamentos y directrices institucionales."/>
    <s v="Error, omisión o violación de procedimientos. (que pueda llevar incluso a excesos o despilfarros)."/>
    <s v="- La no realización de los examenes medicos hace que tengamos dentro de los proyectos empleados con enfermedades que luego hara dificil su desvinculacion_x000a_- No realizar examenes medicos puede generar sanciones "/>
    <s v="Se tiene identificado que no se tiene presupuesto para la realizacion de los examenes medicos y la valoracion del estado de salud ni de los EPP para la realizacion de las actividades"/>
    <s v="Manual de SST para proyectos._x000a_Notificación a al director financiero y coordinadores de proyectos sobre la importancia de asignar un rubro para la gestión de SST_x000a_Inducción para algunos proyectos "/>
    <n v="2"/>
    <n v="1"/>
    <n v="0.5"/>
    <n v="0.5"/>
    <s v="Asignación de presupuesto desde la licitación y asignación de recurso humano"/>
    <n v="2"/>
    <n v="1"/>
    <n v="0.5"/>
    <n v="0.5"/>
    <x v="3"/>
    <n v="3"/>
    <n v="4"/>
    <s v="34"/>
    <s v="Débil"/>
    <s v="En la actualidad no se asigna presupuestodesde la licitacion pero se sacan los recursos para los requeriientos de los proyectos_x000a_Al socializar el manual para los proyectos ya los coordinadores tienen claro que los nuevos poryectos deben contar con presupuesto para SST_x000a_se contrato un APH para capacitacion del personal de los proyectos_x000a_Se adiciono este riesgo "/>
    <s v="Posible"/>
    <s v="Mayor"/>
    <x v="0"/>
    <n v="3"/>
    <n v="4"/>
    <s v="34"/>
    <s v="Débil"/>
    <s v="En la actualidad no se asigna presupuestodesde la licitacion pero se sacan los recursos para los requeriientos de los proyectos_x000a_Al socializar el manual para los proyectos ya los coordinadores tienen claro que los nuevos poryectos deben contar con presupuesto para SST_x000a_se contrato un APH para capacitacion del personal de los proyectos_x000a_Se adiciono este riesgo "/>
  </r>
  <r>
    <n v="44"/>
    <s v="SST Proyectos1"/>
    <n v="1"/>
    <s v="SST Proyectos1"/>
    <n v="1"/>
    <s v="Dirección Administrativa y FinancieraAlto"/>
    <s v="Dirección Administrativa y FinancieraAlto"/>
    <s v="Dirección Administrativa y FinancieraConflicto, desconocimiento o incumplimientos normativos, legales, regulatorios o contractuales."/>
    <s v="Dirección Administrativa y FinancieraConflicto, desconocimiento o incumplimientos normativos, legales, regulatorios o contractuales."/>
    <s v="SST ProyectosAlto"/>
    <s v="SST ProyectosModerado"/>
    <s v="RFS-44"/>
    <s v="RF"/>
    <s v="Dirección Administrativa y Financiera"/>
    <s v="Dirección Administrativa y FinancieraDébil"/>
    <s v="Dirección Administrativa y FinancieraModerado"/>
    <s v="Dirección Administrativa y Financiera"/>
    <s v="Conflicto, desconocimiento o incumplimientos normativos, legales, regulatorios o contractuales."/>
    <n v="1"/>
    <s v="Conflicto, desconocimiento o incumplimientos normativos, legales, regulatorios o contractuales."/>
    <x v="5"/>
    <s v="Desarrollo humano y bienestar institucional"/>
    <s v="Intervención, logística y mantenimiento_x000a__x000a_Formulación de programas, planes y acciones para el Bienestar y Desarrollo Humano_x000a_"/>
    <s v="•Procedimiento para el control de ingreso a la Universidad_x000a__x000a__x000a_Procedimiento para la Gestión del Riesgo SST_x000a_"/>
    <s v="RFS-9"/>
    <s v="SST Proyectos"/>
    <s v=" Desde la Universidad y el personal encargado de los contratistas se evidencia desconocimiento de las normas y por ende el no hacer cumplir el manula de contratistas,"/>
    <s v="Toda la organización "/>
    <s v="Conflicto, desconocimiento o incumplimientos normativos, legales, regulatorios o contractuales."/>
    <s v="Incumplimiento parcial o total de las condiciones de contratos, convenios, leyes  o acuerdos o celebración indebida de contratos."/>
    <s v="* accidentalidad por parte de los contratistas_x000a_* Realizar acciones que puedan generar o potencializar el riesgo"/>
    <s v="* si no presentan seguridad social es para verificar la empresa como hace sus pagos_x000a_* Validar que tenga un SGSST activo"/>
    <s v="*Manual del contratista"/>
    <n v="1"/>
    <n v="1"/>
    <n v="1"/>
    <n v="1"/>
    <s v="Mayor validacion para la selección de los contratistas, que tengan un SGSST con una calificacion de un 80%"/>
    <n v="3"/>
    <n v="1"/>
    <n v="0.33333333333333331"/>
    <n v="0.33333333333333331"/>
    <x v="3"/>
    <n v="3"/>
    <n v="3"/>
    <s v="33"/>
    <s v="Débil"/>
    <s v="Se adiciono este riesgo "/>
    <s v="Posible"/>
    <s v="Moderado"/>
    <x v="0"/>
    <n v="3"/>
    <n v="3"/>
    <s v="33"/>
    <s v="Débil"/>
    <s v="Se adiciono este riesgo "/>
  </r>
  <r>
    <n v="45"/>
    <s v="SST Proyectos1"/>
    <n v="1"/>
    <s v="SST Proyectos1"/>
    <n v="1"/>
    <s v="Dirección Administrativa y FinancieraAlto"/>
    <s v="Dirección Administrativa y FinancieraAlto"/>
    <s v="Dirección Administrativa y FinancieraConflicto, desconocimiento o incumplimientos normativos, legales, regulatorios o contractuales."/>
    <s v="Dirección Administrativa y FinancieraConflicto, desconocimiento o incumplimientos normativos, legales, regulatorios o contractuales."/>
    <s v="SST ProyectosAlto"/>
    <s v="SST ProyectosModerado"/>
    <s v="RFS-45"/>
    <s v="RF"/>
    <s v="Dirección Administrativa y Financiera"/>
    <s v="Dirección Administrativa y FinancieraModerado"/>
    <s v="Dirección Administrativa y FinancieraModerado"/>
    <s v="Dirección Administrativa y Financiera"/>
    <s v="Conflicto, desconocimiento o incumplimientos normativos, legales, regulatorios o contractuales."/>
    <n v="1"/>
    <s v="Conflicto, desconocimiento o incumplimientos normativos, legales, regulatorios o contractuales."/>
    <x v="5"/>
    <s v="Desarrollo humano y bienestar institucional"/>
    <s v="Intervención, logística y mantenimiento_x000a__x000a_Formulación de programas, planes y acciones para el Bienestar y Desarrollo Humano_x000a__x000a_Gestión del presupuesto "/>
    <s v="•Procedimiento para el control de ingreso a la Universidad_x000a__x000a__x000a_Procedimiento para la Gestión del Riesgo SST_x000a__x000a_Procedimiento para la gestión de proyectos de la Universidad CES_x000a_"/>
    <s v="RFS-10"/>
    <s v="SST Proyectos"/>
    <s v=" La falta de control a los contratos desde la adjundicacion según la normatividad vigente y de acuerdo al manual de contratistas del CES se puede materializar algunos riesgo tanto fisicos como financieros"/>
    <s v="Toda la organización "/>
    <s v="Conflicto, desconocimiento o incumplimientos normativos, legales, regulatorios o contractuales."/>
    <s v="Incumplimiento parcial o total de las condiciones de contratos, convenios, leyes  o acuerdos o celebración indebida de contratos."/>
    <s v="* por falta de verificacion inicial pueden generar multas por falta de control_x000a_* "/>
    <n v="0"/>
    <s v="* se ha entregado el manual de contratistas_x000a_* lista de chequeo para validacion de documentacion."/>
    <n v="2"/>
    <n v="2"/>
    <n v="1"/>
    <n v="1"/>
    <s v="Mayor validacion para la selección de los contratistas, que tengan un SGSST con una calificacion de un 80%"/>
    <n v="0"/>
    <n v="0"/>
    <s v=""/>
    <s v="Sin controles"/>
    <x v="3"/>
    <n v="3"/>
    <n v="4"/>
    <s v="34"/>
    <s v="Débil"/>
    <s v="Se adiciono este riesgo "/>
    <s v="Posible"/>
    <s v="Mayor"/>
    <x v="0"/>
    <n v="3"/>
    <n v="4"/>
    <s v="34"/>
    <s v="Moderado"/>
    <s v="Se adiciono este riesgo "/>
  </r>
  <r>
    <n v="46"/>
    <s v="SST Proyectos1"/>
    <n v="1"/>
    <s v="SST Proyectos1"/>
    <n v="1"/>
    <s v="Dirección Administrativa y FinancieraAlto"/>
    <s v="Dirección Administrativa y FinancieraMedio"/>
    <s v="Dirección Administrativa y FinancieraConflicto, desconocimiento o incumplimientos normativos, legales, regulatorios o contractuales."/>
    <s v="Dirección Administrativa y FinancieraConflicto, desconocimiento o incumplimientos normativos, legales, regulatorios o contractuales."/>
    <s v="SST ProyectosMedio"/>
    <s v="SST ProyectosModerado"/>
    <s v="RFS-46"/>
    <s v="RF"/>
    <s v="Dirección Administrativa y Financiera"/>
    <s v="Dirección Administrativa y FinancieraDébil"/>
    <s v="Dirección Administrativa y FinancieraModerado"/>
    <s v="Dirección Administrativa y Financiera"/>
    <s v="Conflicto, desconocimiento o incumplimientos normativos, legales, regulatorios o contractuales."/>
    <n v="1"/>
    <s v="Conflicto, desconocimiento o incumplimientos normativos, legales, regulatorios o contractuales."/>
    <x v="5"/>
    <s v="Desarrollo humano y bienestar institucional"/>
    <s v="Captación del capital humano"/>
    <s v="Procedimiento para la selección y vinculación de personal administrativo_x000a_"/>
    <s v="RFS-11"/>
    <s v="SST Proyectos"/>
    <s v="Deficiencia en los procesos  de selección para el personal de proyectos lo que hace vincular personas con condiciones fiscas y mentales desfavorables para la ejecucion de sus actividades"/>
    <s v="Todos los proyectos"/>
    <s v="Conflicto, desconocimiento o incumplimientos normativos, legales, regulatorios o contractuales."/>
    <s v="Incumplimiento parcial o total de las condiciones de contratos, convenios, leyes  o acuerdos o celebración indebida de contratos."/>
    <s v="* Fingir enfermedades generales y hacerlas pasar por enfermedades laborales._x000a_* Materializacion de posibles accidentes de trabajo y/o hacer pasar accidentes generales como de trabajo_x000a_* Exagerar sintomas para aumentar dias de incapacidad"/>
    <s v="* no realizar el proceso completo de selección, con pruebas psicotecnicas._x000a_* Falta de induccion a las labores_x000a_"/>
    <n v="0"/>
    <n v="0"/>
    <n v="0"/>
    <s v=" "/>
    <s v="Sin controles"/>
    <n v="0"/>
    <n v="0"/>
    <n v="0"/>
    <s v=""/>
    <s v="Sin controles"/>
    <x v="4"/>
    <s v=""/>
    <s v=""/>
    <s v=""/>
    <n v="0"/>
    <s v="Asigancion de un proceso de seleciion donde se hagan las pruebas psicotecnicas_x000a_Se adiciono este riesgo "/>
    <s v="Probable"/>
    <s v="Moderado"/>
    <x v="0"/>
    <n v="4"/>
    <n v="3"/>
    <s v="43"/>
    <s v="Débil"/>
    <s v="Asigancion de un proceso de seleciion donde se hagan las pruebas psicotecnicas_x000a_Se adiciono este riesgo "/>
  </r>
  <r>
    <n v="47"/>
    <s v="SST Proyectos1"/>
    <n v="1"/>
    <s v="SST Proyectos1"/>
    <n v="1"/>
    <s v="Dirección Administrativa y FinancieraExtremo"/>
    <s v="Dirección Administrativa y FinancieraBajo"/>
    <s v="Dirección Administrativa y FinancieraFallas en la gestión de los recursos financieros"/>
    <s v="Dirección Administrativa y FinancieraFallas en la gestión de los recursos financieros"/>
    <s v="SST ProyectosBajo"/>
    <s v="SST ProyectosModerado"/>
    <s v="RFS-47"/>
    <s v="RF"/>
    <s v="Dirección Administrativa y Financiera"/>
    <s v="Dirección Administrativa y FinancieraDébil"/>
    <s v="Dirección Administrativa y FinancieraModerado"/>
    <s v="Dirección Administrativa y Financiera"/>
    <s v="Fallas en la gestión de los recursos financieros"/>
    <n v="1"/>
    <s v="Fallas en la gestión de los recursos financieros"/>
    <x v="5"/>
    <s v="Gestión financiera"/>
    <s v="Gestión del presupuesto"/>
    <s v="Procedimiento para la elaboración y seguimiento al presupuesto de inversión y operaciones de la Universidad CES"/>
    <s v="RFS-12"/>
    <s v="SST Proyectos"/>
    <s v="Disponer de un presupuesto previsto para todos los programas de SST ( examenes medico de ingreso, periodicos, de retiro, elementos de proteccion personal, para la tarea y por temas Covid-19, vacuancion)"/>
    <n v="0"/>
    <s v="Fallas en la gestión de los recursos financieros"/>
    <s v="Indisponibilidad de recursos financieros. Iliquidez."/>
    <s v="- accidentalidad_x000a_- ingreso de personal no apto para desempeñar las funciones asignadas_x000a_- Enfermedad laboral por Covid-19_x000a_-Enfermedades por falta oportuna de la vacunacion "/>
    <n v="0"/>
    <s v="-Jornadas de examenes medicos, ingreso, periodicos y de retiro_x000a_-Suministro de EPP por parte de la Universidad para temas Covid-19_x000a_- Capacitacion permanete virtual frentre al manejo del Covid-19 y los diferentes riesgos._x000a_-Seguimiento y acompañameinto frente a las situaciones presentadas en temas de SST._x000a_"/>
    <n v="0"/>
    <n v="0"/>
    <s v=" "/>
    <s v="Sin controles"/>
    <n v="0"/>
    <n v="0"/>
    <n v="0"/>
    <s v=""/>
    <s v="Sin controles"/>
    <x v="4"/>
    <s v=""/>
    <s v=""/>
    <s v=""/>
    <n v="0"/>
    <n v="0"/>
    <s v="Probable"/>
    <s v="Mayor"/>
    <x v="3"/>
    <n v="4"/>
    <n v="4"/>
    <s v="44"/>
    <s v="Débil"/>
    <s v="- El riesgo es nuevo, lo vemos extremo debido al incumplimineto de este."/>
  </r>
  <r>
    <n v="48"/>
    <s v="SST Proyectos1"/>
    <n v="1"/>
    <s v="SST Proyectos1"/>
    <n v="1"/>
    <s v="Dirección Administrativa y FinancieraExtremo"/>
    <s v="Dirección Administrativa y FinancieraAlt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SST ProyectosAlto"/>
    <s v="SST ProyectosModerado"/>
    <s v="RFS-48"/>
    <s v="RF"/>
    <s v="Dirección Administrativa y Financiera"/>
    <s v="Dirección Administrativa y FinancieraDébil"/>
    <s v="Dirección Administrativa y FinancieraModerado"/>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5"/>
    <s v="Desarrollo humano y bienestar institucional"/>
    <s v="Captación del capital humano"/>
    <s v="Procedimiento para la contratación por prestación de servicios_x000a_"/>
    <s v="RFS-13"/>
    <s v="SST Proyectos"/>
    <s v="Incumplimiento de requisitos del manual de contratistas frente al requerimiento de personal autonomo y capacitado para la supervision del personal en el campo de trabajo"/>
    <n v="0"/>
    <s v="Incumplimiento por parte de la comunidad universitaria, contratistas y visitantes de las políticas, reglamentos y directrices institucionales."/>
    <s v="Error, omisión o violación de procedimientos. (que pueda llevar incluso a excesos o despilfarros)."/>
    <s v="-Materializacion de los riesgos desde moderados, graves y hasta mortales._x000a_-Perdidad financieras altas en indeminzaciones a otros._x000a_- Generar lesiones a terceros por falta de supervision por parte del contratista. "/>
    <n v="0"/>
    <s v="-Inspeccione de seguridad_x000a_- induccion al personal nuevo y reinduccion al persona antiguo._x000a_- Informar sobre los eventeos o situaciones presentadas de no cumplimiento por parte de los contratistas._x000a_- Velar por el cumplimiento del manual de contratistas"/>
    <n v="0"/>
    <n v="0"/>
    <s v=" "/>
    <s v="Sin controles"/>
    <n v="0"/>
    <n v="0"/>
    <n v="0"/>
    <s v=""/>
    <s v="Sin controles"/>
    <x v="4"/>
    <s v=""/>
    <s v=""/>
    <s v=""/>
    <n v="0"/>
    <n v="0"/>
    <s v="Probable"/>
    <s v="Mayor"/>
    <x v="3"/>
    <n v="4"/>
    <n v="4"/>
    <s v="44"/>
    <s v="Débil"/>
    <s v="- Riesgo nuevo, debido a no seguimiento de las normas del manual de contratistas._x000a_- Informar frente a las debilidades de este  incumplimiento lo cual puede generar accidentes._x000a_ "/>
  </r>
  <r>
    <n v="49"/>
    <s v="Bienestar institucional1"/>
    <n v="1"/>
    <s v="Bienestar institucional1"/>
    <n v="1"/>
    <s v="Bienestar Institucional Y Desarrollo HumanoAlto"/>
    <s v="Bienestar Institucional Y Desarrollo HumanoAlto"/>
    <s v="Bienestar Institucional Y Desarrollo HumanoDificultades en la alineación organizacional para el logro de los objetivos."/>
    <s v="Bienestar Institucional Y Desarrollo HumanoDificultades en la alineación organizacional para el logro de los objetivos."/>
    <s v="Bienestar institucionalAlto"/>
    <s v="Bienestar institucionalFuerte"/>
    <s v="RBB-49"/>
    <s v="RB"/>
    <s v="Bienestar Institucional Y Desarrollo Humano"/>
    <s v="Bienestar Institucional Y Desarrollo HumanoFuerte"/>
    <s v="Bienestar Institucional Y Desarrollo HumanoFuerte"/>
    <s v="Bienestar Institucional Y Desarrollo Humano"/>
    <s v="Dificultades en la alineación organizacional para el logro de los objetivos."/>
    <n v="1"/>
    <s v="Dificultades en la alineación organizacional para el logro de los objetivos."/>
    <x v="6"/>
    <s v="Gestión financiera"/>
    <s v="Gestión del presupuesto"/>
    <s v="Procedimiento para la elaboración y seguimiento al presupuesto de inversión y operaciones de la Universidad CES"/>
    <s v="RBB-1"/>
    <s v="Bienestar institucional"/>
    <s v="Incumplimiento de la planeación por cambios en los criterios de asignación presupuestal por parte del comité administrativo"/>
    <s v="Planeación_x000a_Dirección Financiera_x000a_Bienestar"/>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Congelación del presupuesto_x000a_Falta de planeación (nuevo proyecto)_x000a_"/>
    <s v="Comité extraordinario para validar presupuestos._x000a_Aprobación de nuevos proyectos_x000a_Incrementos o variaciones monetarias externas"/>
    <s v="Exponer ante el comité administrativo las diferentes acciones para dar cumplimiento a la Ley 30_x000a_Validación con lista de proveedores para evaluar presupuestos y negociar precios._x000a_"/>
    <n v="2"/>
    <n v="2"/>
    <n v="1"/>
    <n v="1"/>
    <s v="Se expone al cómite administrativo y de logistica los riesgos a los cuales nos exponemos frente al cumplimiento de la Ley 30, de igual manera hay actividades que no se realizan por falta de asignación presupuestal"/>
    <n v="1"/>
    <n v="1"/>
    <n v="1"/>
    <n v="1"/>
    <x v="5"/>
    <n v="4"/>
    <n v="4"/>
    <s v="44"/>
    <s v="Débil"/>
    <n v="0"/>
    <s v="Probable"/>
    <s v="Moderado"/>
    <x v="0"/>
    <n v="4"/>
    <n v="3"/>
    <s v="43"/>
    <s v="Fuerte"/>
    <s v="Debido a la situación actual (pandemia) se cancela el desarrollo de actividades programadas como el día del maestro, día de la secretaria y actividades en las cuales haya aglomeración de personas (eventos masivos)_x000a__x000a_Por Directriz Institucional se suspenden los eventos masivos y se sugiere austeridad en el desarrollo de las actividades."/>
  </r>
  <r>
    <n v="50"/>
    <s v="Bienestar institucional1"/>
    <n v="1"/>
    <s v="Bienestar institucional1"/>
    <n v="1"/>
    <s v="Bienestar Institucional Y Desarrollo HumanoAlto"/>
    <s v="Bienestar Institucional Y Desarrollo HumanoBajo"/>
    <s v="Bienestar Institucional Y Desarrollo HumanoIncumplimiento por parte de la comunidad universitaria, contratistas y visitantes de las políticas, reglamentos y directrices institucionales."/>
    <s v="Bienestar Institucional Y Desarrollo HumanoIncumplimiento por parte de la comunidad universitaria, contratistas y visitantes de las políticas, reglamentos y directrices institucionales."/>
    <s v="Bienestar institucionalBajo"/>
    <s v="Bienestar institucionalFuerte"/>
    <s v="RBB-50"/>
    <s v="RB"/>
    <s v="Bienestar Institucional Y Desarrollo Humano"/>
    <s v="Bienestar Institucional Y Desarrollo HumanoFuerte"/>
    <s v="Bienestar Institucional Y Desarrollo HumanoFuerte"/>
    <s v="Bienestar Institucional Y Desarrollo Humano"/>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6"/>
    <s v="Gestión administrativa"/>
    <s v="identificación de necesidades institucionales"/>
    <s v="•Procedimiento para la gestión de compras y contratación de servicios "/>
    <s v="RBB-2"/>
    <s v="Bienestar institucional"/>
    <s v="por falta de procedimiento de compras puede ocurrir que el producto que el proveedor ofrezca no cuente con las condiciones de calidad y seguridad alimentaria."/>
    <s v="_x000a_Bienestar"/>
    <s v="Incumplimiento por parte de la comunidad universitaria, contratistas y visitantes de las políticas, reglamentos y directrices institucionales."/>
    <s v="Falta o falla en la de definición de procedimientos   "/>
    <s v="Condiciones insalubres por parte del proveedor._x000a_Insumos de mala calidad._x000a_Manejo inadecuado de alimentos._x000a_Proveedor no certificado con las condiciones normativas correspondientes."/>
    <s v="Variación alterada en el precio._x000a_Certificados vencidos o no existentes por parte del proveedor._x000a_Condiciones de durabilidad del productos"/>
    <s v="Contratación con proveedores certificados y reconocidos._x000a_Establecer con el proveedor tiempos de vida útil del producto y sistema de almacenamiento."/>
    <n v="2"/>
    <n v="2"/>
    <n v="1"/>
    <n v="1"/>
    <s v="Centralizar el proceso de compras._x000a_Validar certificados de manipulación de alimentos y/o reglamentación sanitaria_x000a_"/>
    <n v="2"/>
    <n v="2"/>
    <n v="1"/>
    <n v="1"/>
    <x v="0"/>
    <n v="2"/>
    <n v="2"/>
    <s v="22"/>
    <s v="Moderado"/>
    <n v="0"/>
    <s v="Posible"/>
    <s v="Moderado"/>
    <x v="0"/>
    <n v="3"/>
    <n v="3"/>
    <s v="33"/>
    <s v="Fuerte"/>
    <s v="Se realiza retroalimentación con los proveedores para dar a conocer los protocolos de entrega por parte de la Universidad y se solicitan los certificados que garanticen la calidad de los productos ybuenas prácticas en su elaboración_x000a__x000a_Se han adelantado visitas técnicas para validad la calidad del producto y buenas prácticas en la realización del producto"/>
  </r>
  <r>
    <n v="51"/>
    <s v="Bienestar institucional1"/>
    <n v="1"/>
    <s v="Bienestar institucional1"/>
    <n v="1"/>
    <s v="Bienestar Institucional Y Desarrollo HumanoAlto"/>
    <s v="Bienestar Institucional Y Desarrollo HumanoAlto"/>
    <s v="Bienestar Institucional Y Desarrollo HumanoIntoxicación, lesión, enfermedad o accidente que afecte la integridad o salud de las personas en la Universidad."/>
    <s v="Bienestar Institucional Y Desarrollo HumanoIntoxicación, lesión, enfermedad o accidente que afecte la integridad o salud de las personas en la Universidad."/>
    <s v="Bienestar institucionalAlto"/>
    <s v="Bienestar institucionalFuerte"/>
    <s v="RBB-51"/>
    <s v="RB"/>
    <s v="Bienestar Institucional Y Desarrollo Humano"/>
    <s v="Bienestar Institucional Y Desarrollo HumanoModerado"/>
    <s v="Bienestar Institucional Y Desarrollo HumanoFuerte"/>
    <s v="Bienestar Institucional Y Desarrollo Humano"/>
    <s v="Intoxicación, lesión, enfermedad o accidente que afecte la integridad o salud de las personas en la Universidad."/>
    <n v="1"/>
    <s v="Intoxicación, lesión, enfermedad o accidente que afecte la integridad o salud de las personas en la Universidad."/>
    <x v="6"/>
    <s v="Gestión administrativa"/>
    <s v="Seguimiento a la gestión administrativa _x000a_"/>
    <s v="Procedimiento para el control y gestión de espacios otorgados en comodato_x000a_"/>
    <s v="RBB-3"/>
    <s v="Bienestar institucional"/>
    <s v="La falta de control al proveedor de servicios de alimentación puede ocurrir intoxicación"/>
    <s v="SST_x000a_Bienestar"/>
    <s v="Intoxicación, lesión, enfermedad o accidente que afecte la integridad o salud de las personas en la Universidad."/>
    <s v="Intoxicaciones"/>
    <n v="0"/>
    <n v="0"/>
    <n v="0"/>
    <n v="0"/>
    <n v="0"/>
    <s v=" "/>
    <s v="Sin controles"/>
    <s v="Se propone solicitar a los proveedores certificado de manipulación de alimentos, registros sanitario y polizas"/>
    <n v="1"/>
    <n v="0"/>
    <n v="0"/>
    <n v="0"/>
    <x v="2"/>
    <n v="3"/>
    <n v="2"/>
    <s v="32"/>
    <s v="Débil"/>
    <n v="0"/>
    <s v="Posible"/>
    <s v="Moderado"/>
    <x v="0"/>
    <n v="3"/>
    <n v="3"/>
    <s v="33"/>
    <s v="Moderado"/>
    <s v="Se realiza retroalimentación con los proveedores para dar a conocer los protocolos de entrega por parte de la Universidad y se solicitan los certificados que garanticen la calidad de los productos ybuenas prácticas en su elaboración_x000a__x000a_Pendiente realizar visita técnica a plantas de producción"/>
  </r>
  <r>
    <n v="52"/>
    <s v="Bienestar institucional1"/>
    <n v="1"/>
    <s v="Bienestar institucional1"/>
    <n v="1"/>
    <s v="Bienestar Institucional Y Desarrollo HumanoMedio"/>
    <s v="Bienestar Institucional Y Desarrollo HumanoMedio"/>
    <s v="Bienestar Institucional Y Desarrollo HumanoFallas en la gestión, planeación o ejecución de proyectos."/>
    <s v="Bienestar Institucional Y Desarrollo HumanoFallas en la gestión, planeación o ejecución de proyectos."/>
    <s v="Bienestar institucionalMedio"/>
    <s v="Bienestar institucionalFuerte"/>
    <s v="RBB-52"/>
    <s v="RB"/>
    <s v="Bienestar Institucional Y Desarrollo Humano"/>
    <s v="Bienestar Institucional Y Desarrollo HumanoFuerte"/>
    <s v="Bienestar Institucional Y Desarrollo HumanoFuerte"/>
    <s v="Bienestar Institucional Y Desarrollo Humano"/>
    <s v="Fallas en la gestión, planeación o ejecución de proyectos."/>
    <n v="1"/>
    <s v="Fallas en la gestión, planeación o ejecución de proyectos."/>
    <x v="6"/>
    <s v="Gestión financiera"/>
    <s v="Gestión del presupuesto"/>
    <s v="•Procedimiento para la elaboración y seguimiento al presupuesto de inversión y operaciones de la Universidad CES"/>
    <s v="RBB-4"/>
    <s v="Bienestar institucional"/>
    <s v="Sobre costos en la ejecución del presupuesto debido a la falta de planeación pueden ocurrir"/>
    <s v="Dirección Financiera_x000a_Planeación_x000a_Bienestar"/>
    <s v="Fallas en la gestión, planeación o ejecución de proyectos."/>
    <s v="Posibilidad de presentar costos errados, de acuerdo con la realidad de la ejecución del mismo, ya sea por desacierto, desconocimiento, fraude o modificaciones en su alcance."/>
    <s v="Aprobación de nuevos proyectos y/o actividades que no están dentro de la planeación._x000a_Desconocimiento del sistema de compras._x000a_Desconocimiento de la logística o sistema de mercado del proveedor._x000a_"/>
    <s v="_x000a_Retrasos en la gestión de aprobación de la compra._x000a_Cuando el proveedor tercer iza el servicio._x000a_"/>
    <s v="Implementación del comité de compras._x000a_Validación de cotizaciones previas a la compra."/>
    <n v="2"/>
    <n v="2"/>
    <n v="1"/>
    <n v="1"/>
    <n v="0"/>
    <n v="0"/>
    <n v="0"/>
    <s v=""/>
    <s v="Sin controles"/>
    <x v="3"/>
    <n v="3"/>
    <n v="4"/>
    <s v="34"/>
    <s v="Moderado"/>
    <n v="0"/>
    <s v="Improbable"/>
    <s v="Moderado"/>
    <x v="1"/>
    <n v="2"/>
    <n v="3"/>
    <s v="23"/>
    <s v="Fuerte"/>
    <s v="Debido a la situación actual (pandemia) se reevaluan las acciones y el presupuesto asignado a la ejecución con el fin de minimizar los gastos"/>
  </r>
  <r>
    <s v=""/>
    <s v="Bienestar institucional1"/>
    <n v="1"/>
    <s v="Bienestar institucional0"/>
    <n v="0"/>
    <s v="Bienestar Institucional Y Desarrollo HumanoBajo"/>
    <s v=" "/>
    <s v=" Fallas en la gestión de los recursos financieros"/>
    <s v="Bienestar Institucional Y Desarrollo HumanoFallas en la gestión de los recursos financieros"/>
    <s v="Bienestar institucional"/>
    <s v="Bienestar institucional0"/>
    <s v=""/>
    <s v="RB"/>
    <s v=" "/>
    <s v="Bienestar Institucional Y Desarrollo HumanoFuerte"/>
    <s v=" 0"/>
    <s v="Bienestar Institucional Y Desarrollo Humano"/>
    <s v="Fallas en la gestión de los recursos financieros"/>
    <n v="1"/>
    <s v=""/>
    <x v="6"/>
    <s v="Gestión financiera"/>
    <s v="Gestión del presupuesto"/>
    <s v="•Procedimiento para la elaboración y seguimiento al presupuesto de inversión y operaciones de la Universidad CES"/>
    <s v="RBB-5"/>
    <s v="Bienestar institucional"/>
    <s v="sobre costos en la ejecución del presupuesto debido a la falta de planeación pueden ocurrir"/>
    <s v="Rectoría_x000a_Dirección Financiera_x000a_Bienestar"/>
    <s v="Fallas en la gestión de los recursos financieros"/>
    <s v="Variaciones desfavorables de las variables macroeconómicas, como IPC, tasa de cambio, tasas de interés, etc."/>
    <s v="Desconocimiento del sistema de compras._x000a_Retraso por parte del ordenador del gasto para realizar la compra._x000a_Falta de claridad sobre la aprobación requerida."/>
    <s v="Cuando las cotizaciones tienen un rango de fecha asignada para realizar la compra y mantener el precio."/>
    <s v="Validación de cotizaciones previo a la compra._x000a_Gestión de consecución de aprobaciones."/>
    <n v="2"/>
    <n v="2"/>
    <n v="1"/>
    <n v="1"/>
    <s v="Gestión con proveedor para sostener el valor inicial de la cotización"/>
    <n v="1"/>
    <n v="1"/>
    <n v="1"/>
    <n v="1"/>
    <x v="3"/>
    <n v="3"/>
    <n v="3"/>
    <s v="33"/>
    <s v="Moderado"/>
    <n v="0"/>
    <s v="Raro"/>
    <s v="Menor"/>
    <x v="4"/>
    <n v="1"/>
    <n v="2"/>
    <s v="12"/>
    <s v="Fuerte"/>
    <s v="Debido a la situación actual (pandemia) se reevaluan las acciones y el presupuesto asignado a la ejecución con el fin de minimizar los gastos_x000a__x000a_Se evaluará ante el omité administrativo la pertinencia del evento y se presentaran las propuestas de menor valor presupuestal"/>
  </r>
  <r>
    <s v=""/>
    <s v="Bienestar institucional1"/>
    <n v="1"/>
    <s v="Bienestar institucional0"/>
    <n v="0"/>
    <s v="Bienestar Institucional Y Desarrollo HumanoBajo"/>
    <s v=" "/>
    <s v=" Incumplimiento por parte de proveedores"/>
    <s v="Bienestar Institucional Y Desarrollo HumanoIncumplimiento por parte de proveedores"/>
    <s v="Bienestar institucional"/>
    <s v="Bienestar institucional0"/>
    <s v=""/>
    <s v="RB"/>
    <s v=" "/>
    <s v="Bienestar Institucional Y Desarrollo HumanoFuerte"/>
    <s v=" 0"/>
    <s v="Bienestar Institucional Y Desarrollo Humano"/>
    <s v="Incumplimiento por parte de proveedores"/>
    <n v="1"/>
    <s v=""/>
    <x v="6"/>
    <s v="Gestión administrativa"/>
    <s v="Identificación de necesidades institucionales_x000a_"/>
    <s v="Procedimiento para la gestión de compras y contratación de servicios _x000a_"/>
    <s v="RBB-6"/>
    <s v="Bienestar institucional"/>
    <s v="retrasos en la entrega por parte del proveedor debido a la demora en la aprobación"/>
    <s v="Rectoría_x000a_Dirección Financiera_x000a_Bienestar"/>
    <s v="Incumplimiento por parte de proveedores"/>
    <s v="Entrega de productos y servicios por fuera de las canciones pactadas (producto inadecuado, falta de oportunidad)."/>
    <s v="Desconocimiento del sistema de compras._x000a_Retraso por parte del ordenador del gasto para realizar la compra._x000a_Falta de claridad sobre la aprobación requerida."/>
    <s v="Cuando el producto o servicio requiere de ciertas condiciones técnicas para su desarrollo._x000a_Incumplimiento en condiciones de pago pactadas (cuando se requiere de anticipo)"/>
    <s v="Gestión de aprobación._x000a_Validación gestión de pagos (en el caso de los anticipos)"/>
    <n v="2"/>
    <n v="2"/>
    <n v="1"/>
    <n v="1"/>
    <s v="Estandarizar base de datos de proveedores._x000a_Estandarizar y centralizar proceso de compas."/>
    <n v="2"/>
    <n v="1"/>
    <n v="0.5"/>
    <n v="0.5"/>
    <x v="0"/>
    <n v="2"/>
    <n v="2"/>
    <s v="22"/>
    <s v="Moderado"/>
    <n v="0"/>
    <s v="Raro"/>
    <s v="Menor"/>
    <x v="4"/>
    <n v="1"/>
    <n v="2"/>
    <s v="12"/>
    <s v="Fuerte"/>
    <s v="Debido a la contingencia no se han realizado eventos o actividades que requieran servicios de proveedores_x000a__x000a_Por incumplimiento del proveedor y de acuerdo a la magnitud del servicio requerido en ocasiones no había un plan de contingencia."/>
  </r>
  <r>
    <n v="53"/>
    <s v="Bienestar institucional1"/>
    <n v="1"/>
    <s v="Bienestar institucional1"/>
    <n v="1"/>
    <s v="Bienestar Institucional Y Desarrollo HumanoBajo"/>
    <s v="Bienestar Institucional Y Desarrollo HumanoBajo"/>
    <s v="Bienestar Institucional Y Desarrollo HumanoConflicto, desconocimiento o incumplimientos normativos, legales, regulatorios o contractuales."/>
    <s v="Bienestar Institucional Y Desarrollo HumanoConflicto, desconocimiento o incumplimientos normativos, legales, regulatorios o contractuales."/>
    <s v="Bienestar institucionalBajo"/>
    <s v="Bienestar institucionalFuerte"/>
    <s v="RBB-53"/>
    <s v="RB"/>
    <s v="Bienestar Institucional Y Desarrollo Humano"/>
    <s v="Bienestar Institucional Y Desarrollo HumanoModerado"/>
    <s v="Bienestar Institucional Y Desarrollo HumanoFuerte"/>
    <s v="Bienestar Institucional Y Desarrollo Humano"/>
    <s v="Conflicto, desconocimiento o incumplimientos normativos, legales, regulatorios o contractuales."/>
    <n v="1"/>
    <s v="Conflicto, desconocimiento o incumplimientos normativos, legales, regulatorios o contractuales."/>
    <x v="6"/>
    <s v="Gestión legal y documental "/>
    <s v="Gestión legal, reglamentaria y administrativa_x000a_"/>
    <s v="Materialización de los relacionamientos contractuales "/>
    <s v="RBB-7"/>
    <s v="Bienestar institucional"/>
    <s v="debido al  incumplimiento de documentación puede ocurrir sanciones legales internas y externas que pueden representar costos adicionales."/>
    <s v="Área Jurídica_x000a_Bienestar_x000a_Externos"/>
    <s v="Conflicto, desconocimiento o incumplimientos normativos, legales, regulatorios o contractuales."/>
    <s v="Incumplimiento parcial o total de las condiciones de contratos, convenios, leyes  o acuerdos o celebración indebida de contratos."/>
    <s v="Entrega parcial de documentos._x000a_Validación inadecuada en sistemas de control del riesgo."/>
    <s v="Cuando no hay autorización para validación en sistemas de control._x000a_Cando hay  información errónea en los formatos de registro interno._x000a_"/>
    <s v="validación en sistemas de control del riesgo previo a la firma de contratos y/o contratación"/>
    <n v="1"/>
    <n v="1"/>
    <n v="1"/>
    <n v="1"/>
    <n v="0"/>
    <n v="0"/>
    <n v="0"/>
    <s v=""/>
    <s v="Sin controles"/>
    <x v="3"/>
    <n v="1"/>
    <n v="5"/>
    <s v="15"/>
    <s v="Fuerte"/>
    <n v="0"/>
    <s v="Improbable"/>
    <s v="Menor"/>
    <x v="4"/>
    <n v="2"/>
    <n v="2"/>
    <s v="22"/>
    <s v="Moderado"/>
    <s v="Debido a la situación actual desde el área de Bienestar no hemos requerido nuevas contrataciones o servicios que requieran inscripción o actualización de proveedores"/>
  </r>
  <r>
    <n v="54"/>
    <s v="Bienestar institucional1"/>
    <n v="1"/>
    <s v="Bienestar institucional1"/>
    <n v="1"/>
    <s v="Bienestar Institucional Y Desarrollo HumanoAlto"/>
    <s v="Bienestar Institucional Y Desarrollo HumanoBajo"/>
    <s v="Bienestar Institucional Y Desarrollo HumanoConflicto, desconocimiento o incumplimientos normativos, legales, regulatorios o contractuales."/>
    <s v="Bienestar Institucional Y Desarrollo HumanoConflicto, desconocimiento o incumplimientos normativos, legales, regulatorios o contractuales."/>
    <s v="Bienestar institucionalBajo"/>
    <s v="Bienestar institucionalFuerte"/>
    <s v="RBB-54"/>
    <s v="RB"/>
    <s v="Bienestar Institucional Y Desarrollo Humano"/>
    <s v="Bienestar Institucional Y Desarrollo HumanoModerado"/>
    <s v="Bienestar Institucional Y Desarrollo HumanoFuerte"/>
    <s v="Bienestar Institucional Y Desarrollo Humano"/>
    <s v="Conflicto, desconocimiento o incumplimientos normativos, legales, regulatorios o contractuales."/>
    <n v="1"/>
    <s v="Conflicto, desconocimiento o incumplimientos normativos, legales, regulatorios o contractuales."/>
    <x v="6"/>
    <s v="Gestión legal y documental "/>
    <s v="Gestión legal, reglamentaria y administrativa"/>
    <s v="Materialización de los relacionamientos contractuales "/>
    <s v="RBB-8"/>
    <s v="Bienestar institucional"/>
    <s v="Debido al incumplimiento en las condiciones de negociación se puede afectar la imagen corporativa a tal punto que ya el proveedor se retire "/>
    <s v="Rectoría_x000a_Área Jurídica_x000a_Bienestar_x000a_Externos"/>
    <s v="Conflicto, desconocimiento o incumplimientos normativos, legales, regulatorios o contractuales."/>
    <s v="Incumplimiento parcial o total de las condiciones de contratos, convenios, leyes  o acuerdos o celebración indebida de contratos."/>
    <s v="anulación de la aprobación para gestionar la compra._x000a_Falta de liquidez para la consecución de la compra"/>
    <n v="0"/>
    <s v="Validación del presupuesto versus a la planeación de actividades._x000a_Gestión de aprobación de la compra"/>
    <n v="2"/>
    <n v="2"/>
    <n v="1"/>
    <n v="1"/>
    <n v="0"/>
    <n v="0"/>
    <n v="0"/>
    <s v=""/>
    <s v="Sin controles"/>
    <x v="3"/>
    <n v="1"/>
    <n v="5"/>
    <s v="15"/>
    <s v="Fuerte"/>
    <n v="0"/>
    <s v="Probable"/>
    <s v="Moderado"/>
    <x v="0"/>
    <n v="4"/>
    <n v="3"/>
    <s v="43"/>
    <s v="Moderado"/>
    <s v="Debido a la situación actual y por directriz del cómite logistico se cancelo el pedido requerido para el día del maestro, el cual se cancela con 2 días previos a la entrega; lo que hizo que el proveedor incurriera en gastos administrativos y logistica de transporte."/>
  </r>
  <r>
    <n v="55"/>
    <s v="Bienestar institucional1"/>
    <n v="1"/>
    <s v="Bienestar institucional1"/>
    <n v="1"/>
    <s v="Bienestar Institucional Y Desarrollo HumanoMedio"/>
    <s v="Bienestar Institucional Y Desarrollo HumanoAlto"/>
    <s v="Bienestar Institucional Y Desarrollo HumanoConflicto, desconocimiento o incumplimientos normativos, legales, regulatorios o contractuales."/>
    <s v="Bienestar Institucional Y Desarrollo HumanoConflicto, desconocimiento o incumplimientos normativos, legales, regulatorios o contractuales."/>
    <s v="Bienestar institucionalAlto"/>
    <s v="Bienestar institucionalFuerte"/>
    <s v="RBB-55"/>
    <s v="RB"/>
    <s v="Bienestar Institucional Y Desarrollo Humano"/>
    <s v="Bienestar Institucional Y Desarrollo HumanoModerado"/>
    <s v="Bienestar Institucional Y Desarrollo HumanoFuerte"/>
    <s v="Bienestar Institucional Y Desarrollo Humano"/>
    <s v="Conflicto, desconocimiento o incumplimientos normativos, legales, regulatorios o contractuales."/>
    <n v="1"/>
    <s v="Conflicto, desconocimiento o incumplimientos normativos, legales, regulatorios o contractuales."/>
    <x v="6"/>
    <s v="Gestión legal y documental "/>
    <s v="Gestión legal, reglamentaria y administrativa"/>
    <s v="Materialización de los relacionamientos contractuales "/>
    <s v="RBB-9"/>
    <s v="Bienestar institucional"/>
    <s v="  Debido al incumplimiento en las condiciones de negociaciones se puede ocurrir sanciones legales y económicas "/>
    <s v="Rectoría_x000a_Área Jurídica_x000a_Bienestar"/>
    <s v="Conflicto, desconocimiento o incumplimientos normativos, legales, regulatorios o contractuales."/>
    <s v="Incumplimiento parcial o total de las condiciones de contratos, convenios, leyes  o acuerdos o celebración indebida de contratos."/>
    <s v="Incumplimiento en las condiciones pactadas en contratos con Fondos Municipales (Fondo SAPIENCIA)"/>
    <s v="La no asignación de becas o apoyos pactados en el contrato._x000a_Cuando se envia el reporte al Fondo se evidencia el incumplimiento"/>
    <n v="0"/>
    <n v="0"/>
    <n v="0"/>
    <s v=" "/>
    <s v="Sin controles"/>
    <s v="Asignación de apoyos y becas pactados en el convenio._x000a_Renegociar las condiciones del convenio."/>
    <n v="2"/>
    <n v="1"/>
    <n v="0.5"/>
    <n v="0.5"/>
    <x v="5"/>
    <n v="4"/>
    <n v="4"/>
    <s v="44"/>
    <s v="Débil"/>
    <s v="Se adiciono este riesgo "/>
    <s v="Improbable"/>
    <s v="Moderado"/>
    <x v="1"/>
    <n v="2"/>
    <n v="3"/>
    <s v="23"/>
    <s v="Moderado"/>
    <s v="Se llevo al comité de becas la preocupación con relación al incumplimiento que se viene presentando con el acuerdo de la beca del excedente (convenio Fondo Sapiencia), en el comité se tiene claro que no se pueden realizar hacer ajustes al convenio,  por lo que la Universidad deberá realizar la asignación de las becas correspondientes. Se evaluo la situacion en el comite de becas, se establecio realizar contacto desde la dirección financiera y la jefatura de Bienestar con las personas de Sapiencia donde se define que juridicamente no se pueden hcaer modificaciones al convenio debido a que es un decreto municipal del concejo de Medellin.  Se establecio seguir con el convenio 2020-2 y se somete a evaluación de la rectoria la continuidad o no de este, debera anunciarse la medida que defina la universidad 6 meses antes de la proxima conovtario 2021_x000a__x000a__x000a_para el segudo semestre de 2020, Se reunió el Comité de Becas y se acuerda cancelar el convenio que se tenia firmado con la Universidad. El comunicado se hizo llegar a la Entidad de manera escrita._x000a__x000a_Se recomienda exponer la situación de incumplimiento frente al cómite de becas con el fin de exponer la situación y de ser necesario hacer ajustes al convenio_x000a__x000a_Adjunto comunicado oficial de cancelación del convenio, lo cual reduce el riesgo de manera significativa._x000a_se llevara nuevamente al comité de becas del próximo 12 de noviembre para dar una solución ante el no cumplimiento del acuerdo firmado con la entidad."/>
  </r>
  <r>
    <s v=""/>
    <s v="Bienestar institucional0"/>
    <n v="0"/>
    <s v="Bienestar institucional0"/>
    <n v="0"/>
    <s v=" "/>
    <s v=" "/>
    <s v=" 0"/>
    <s v=" "/>
    <s v="Bienestar institucional"/>
    <s v="Bienestar institucional0"/>
    <s v=""/>
    <s v="RB"/>
    <s v=" "/>
    <s v=" 0"/>
    <s v=" 0"/>
    <s v=" "/>
    <s v=""/>
    <n v="0"/>
    <s v=""/>
    <x v="6"/>
    <m/>
    <m/>
    <m/>
    <s v="RBB-10"/>
    <s v="Bienestar institucional"/>
    <n v="0"/>
    <n v="0"/>
    <n v="0"/>
    <n v="0"/>
    <n v="0"/>
    <n v="0"/>
    <n v="0"/>
    <n v="0"/>
    <n v="0"/>
    <s v=" "/>
    <s v="Sin controles"/>
    <n v="0"/>
    <n v="0"/>
    <n v="0"/>
    <s v=""/>
    <s v="Sin controles"/>
    <x v="4"/>
    <s v=""/>
    <s v=""/>
    <s v=""/>
    <n v="0"/>
    <n v="0"/>
    <n v="0"/>
    <n v="0"/>
    <x v="2"/>
    <s v=""/>
    <s v=""/>
    <s v=""/>
    <n v="0"/>
    <n v="0"/>
  </r>
  <r>
    <s v=""/>
    <s v="Bienestar institucional0"/>
    <n v="0"/>
    <s v="Bienestar institucional0"/>
    <n v="0"/>
    <s v=" "/>
    <s v=" "/>
    <s v=" 0"/>
    <s v=" "/>
    <s v="Bienestar institucional"/>
    <s v="Bienestar institucional0"/>
    <s v=""/>
    <s v="RB"/>
    <s v=" "/>
    <s v=" 0"/>
    <s v=" 0"/>
    <s v=" "/>
    <s v=""/>
    <n v="0"/>
    <s v=""/>
    <x v="6"/>
    <m/>
    <m/>
    <m/>
    <s v="RBB-11"/>
    <s v="Bienestar institucional"/>
    <n v="0"/>
    <n v="0"/>
    <n v="0"/>
    <n v="0"/>
    <n v="0"/>
    <n v="0"/>
    <n v="0"/>
    <n v="0"/>
    <n v="0"/>
    <s v=" "/>
    <s v="Sin controles"/>
    <n v="0"/>
    <n v="0"/>
    <n v="0"/>
    <s v=""/>
    <s v="Sin controles"/>
    <x v="4"/>
    <s v=""/>
    <s v=""/>
    <s v=""/>
    <n v="0"/>
    <n v="0"/>
    <n v="0"/>
    <n v="0"/>
    <x v="2"/>
    <s v=""/>
    <s v=""/>
    <s v=""/>
    <n v="0"/>
    <n v="0"/>
  </r>
  <r>
    <s v=""/>
    <s v="Bienestar institucional0"/>
    <n v="0"/>
    <s v="Bienestar institucional0"/>
    <n v="0"/>
    <s v=" "/>
    <s v=" "/>
    <s v=" 0"/>
    <s v=" "/>
    <s v="Bienestar institucional"/>
    <s v="Bienestar institucional0"/>
    <s v=""/>
    <s v="RB"/>
    <s v=" "/>
    <s v=" 0"/>
    <s v=" 0"/>
    <s v=" "/>
    <s v=""/>
    <n v="0"/>
    <s v=""/>
    <x v="6"/>
    <m/>
    <m/>
    <m/>
    <s v="RBB-12"/>
    <s v="Bienestar institucional"/>
    <n v="0"/>
    <n v="0"/>
    <n v="0"/>
    <n v="0"/>
    <n v="0"/>
    <n v="0"/>
    <n v="0"/>
    <n v="0"/>
    <n v="0"/>
    <s v=" "/>
    <s v="Sin controles"/>
    <n v="0"/>
    <n v="0"/>
    <n v="0"/>
    <s v=""/>
    <s v="Sin controles"/>
    <x v="4"/>
    <s v=""/>
    <s v=""/>
    <s v=""/>
    <n v="0"/>
    <n v="0"/>
    <n v="0"/>
    <n v="0"/>
    <x v="2"/>
    <s v=""/>
    <s v=""/>
    <s v=""/>
    <n v="0"/>
    <n v="0"/>
  </r>
  <r>
    <n v="56"/>
    <s v="CES activo y saludable / Promoción artistíca y cultural1"/>
    <n v="1"/>
    <s v="CES activo y saludable / Promoción artistíca y cultural1"/>
    <n v="1"/>
    <s v="Bienestar Institucional Y Desarrollo HumanoBajo"/>
    <s v="Bienestar Institucional Y Desarrollo HumanoBajo"/>
    <s v="Bienestar Institucional Y Desarrollo HumanoIncumplimiento por parte de la comunidad universitaria, contratistas y visitantes de las políticas, reglamentos y directrices institucionales."/>
    <s v="Bienestar Institucional Y Desarrollo HumanoIncumplimiento por parte de la comunidad universitaria, contratistas y visitantes de las políticas, reglamentos y directrices institucionales."/>
    <s v="CES activo y saludable / Promoción artistíca y culturalBajo"/>
    <s v="CES activo y saludable / Promoción artistíca y culturalFuerte"/>
    <s v="RBG-56"/>
    <s v="RB"/>
    <s v="Bienestar Institucional Y Desarrollo Humano"/>
    <s v="Bienestar Institucional Y Desarrollo HumanoFuerte"/>
    <s v="Bienestar Institucional Y Desarrollo HumanoFuerte"/>
    <s v="Bienestar Institucional Y Desarrollo Humano"/>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7"/>
    <s v="Desarrollo humano y bienestar institucional"/>
    <s v="Formulación de programas, planes y acciones para el bienestar y desarrollo humano "/>
    <s v="Procedimiento para la formación deportiva y cultural"/>
    <s v="RBG-1"/>
    <s v="CES activo y saludable / Promoción artistíca y cultural"/>
    <s v="Lesiones y accidentes en la práctica deportiva y cultural provocados  por el direccionamiento inadecuado del entrenamiento y procedimientos específicos que pueden generar demandas contractuales y afectación de la salud de los participantes"/>
    <s v="Todos"/>
    <s v="Incumplimiento por parte de la comunidad universitaria, contratistas y visitantes de las políticas, reglamentos y directrices institucionales."/>
    <s v="Error, omisión o violación de procedimientos. (que pueda llevar incluso a excesos o despilfarros)."/>
    <s v="Sobrecarga de entrenamiento, direccionamiento de la práctica, malos procedimientos ejecutados"/>
    <s v="Reporte de lesiones y accidentes, consulta al equipo medico, ausencia en la práctica deportiva, incapacidades provocadas"/>
    <s v="Póliza de riesgo en eventos específicos, valoración del equipo de salud a algunos participantes"/>
    <n v="2"/>
    <n v="1"/>
    <n v="0.5"/>
    <n v="0.5"/>
    <s v="Mayor control de los participantes a través de una evaluación inicial adquisión y revisión de pólizas que contrarresten el riesgo"/>
    <n v="2"/>
    <n v="1"/>
    <n v="0.5"/>
    <n v="0.5"/>
    <x v="0"/>
    <n v="1"/>
    <n v="2"/>
    <s v="12"/>
    <s v="Fuerte"/>
    <s v="Se realiza evaluación inicial medica a todos los usuarios del gimnasio IPS, obligatoriamente deben pasar por el servicio de salud, así mismo el 100% de los usuarios tiene un plan de entrenamiento físico dirrecionado, planeado y con seguimiento por parte de los entrenadores de acuerdo a las recomendaciones medicas, por otra parte se aumentaron los procesos de capacitación del personal. "/>
    <s v="Raro"/>
    <s v="Moderado"/>
    <x v="4"/>
    <n v="1"/>
    <n v="3"/>
    <s v="13"/>
    <s v="Fuerte"/>
    <s v="Se realiza evaluación inicial medica a todos los usuarios del gimnasio IPS, obligatoriamente deben pasar por el servicio de salud, así mismo el 100% de los usuarios tiene un plan de entrenamiento físico dirrecionado, planeado y con seguimiento por parte de los entrenadores de acuerdo a las recomendaciones medicas. Desde el punto de vista de deporte representativo, se trabaja en la construcción del modelo deportivo CES y con esto brindando capacitaciones en planeación del entrenamiento deportivo, con el fin de reducir el riesgo lesionar y mejorar de manera objetiva el rendimiento deportivo de cada estudiante-deportista de la Universidad CES._x000a__x000a_ En el gimnasio IPS-CES se inició un ciclo de capacitaciones en pro del tema &quot;Seguridad del paciente&quot; dentro de las cuales se incluye al personas de entrenadores deportivos y equipo de salud. "/>
  </r>
  <r>
    <n v="57"/>
    <s v="CES activo y saludable / Promoción artistíca y cultural1"/>
    <n v="1"/>
    <s v="CES activo y saludable / Promoción artistíca y cultural1"/>
    <n v="1"/>
    <s v="Bienestar Institucional Y Desarrollo HumanoBajo"/>
    <s v="Bienestar Institucional Y Desarrollo HumanoBajo"/>
    <s v="Bienestar Institucional Y Desarrollo HumanoIntoxicación, lesión, enfermedad o accidente que afecte la integridad o salud de las personas en la Universidad."/>
    <s v="Bienestar Institucional Y Desarrollo HumanoIntoxicación, lesión, enfermedad o accidente que afecte la integridad o salud de las personas en la Universidad."/>
    <s v="CES activo y saludable / Promoción artistíca y culturalBajo"/>
    <s v="CES activo y saludable / Promoción artistíca y culturalFuerte"/>
    <s v="RBG-57"/>
    <s v="RB"/>
    <s v="Bienestar Institucional Y Desarrollo Humano"/>
    <s v="Bienestar Institucional Y Desarrollo HumanoFuerte"/>
    <s v="Bienestar Institucional Y Desarrollo HumanoFuerte"/>
    <s v="Bienestar Institucional Y Desarrollo Humano"/>
    <s v="Intoxicación, lesión, enfermedad o accidente que afecte la integridad o salud de las personas en la Universidad."/>
    <n v="1"/>
    <s v="Intoxicación, lesión, enfermedad o accidente que afecte la integridad o salud de las personas en la Universidad."/>
    <x v="7"/>
    <s v="Desarrollo humano y bienestar institucional"/>
    <s v="Formulación de programas, planes y acciones para el bienestar y desarrollo humano "/>
    <s v="Procedimiento para la formación deportiva y cultural"/>
    <s v="RBG-2"/>
    <s v="CES activo y saludable / Promoción artistíca y cultural"/>
    <s v="Lesiones y accidentes en la práctica deportiva  y cultural provocados   por no diagnósticos previos  que pueden generar demandas contractuales y afectación de la salud de los participantes"/>
    <s v="Todos"/>
    <s v="Intoxicación, lesión, enfermedad o accidente que afecte la integridad o salud de las personas en la Universidad."/>
    <s v="El personal en el cargo no cuenta con los conocimientos para llevar a cabo adecuadamente su función."/>
    <s v="Falta de diagnostico por parte del personal medico"/>
    <s v="Lesiones deportivas, desconocimiento de antecedentes médicos "/>
    <s v="No existen"/>
    <n v="1"/>
    <n v="1"/>
    <n v="1"/>
    <n v="1"/>
    <s v="Contratación de personal para la evaluación de los participantes en los programas de actividad física en la universidad"/>
    <n v="2"/>
    <n v="1"/>
    <n v="0.5"/>
    <n v="0.5"/>
    <x v="2"/>
    <n v="3"/>
    <n v="2"/>
    <s v="32"/>
    <s v="Débil"/>
    <s v="Se realiza una ficha de anamnesis a los participantes en los programas de actividad física y deportiva de la universidad, solo los deportistas de los equipos de representación pasan por una valoración de fisioterapia y seguimiento, faltan algunas actividades como torneos, caminadas, bike, programas de actividad física que requieren un mayor control en la evaluación y diagnostico del estado de salud.  Es importante evidenciar que existe una línea jurídica con los empleados frente al riesgo en la práctica deportiva que pueda constituirse como accidente laboral. "/>
    <s v="Improbable"/>
    <s v="Menor"/>
    <x v="4"/>
    <n v="2"/>
    <n v="2"/>
    <s v="22"/>
    <s v="Fuerte"/>
    <s v="Para 2020-II se tuvo la oportunidad de extender la atención de estudiantes y empleados deportistas lesionados, debido a que el gimnasio CES en articulación con la facultad de fisioterapia, permitieron que la atención a diferentes tipos de lesiones deportivas se hiciera en la sede Poblado. Además, con la construcción del modelo deportivo CES, se implementarán sesiones dentro de los planes con el objetivo de reducir el riesgo lesionar de nuestros estudiantes-deportistas. Para los programas de actividad física, como lo son bike, caminatas ecológicas, cursos virtuales y demás, hace falta tener más herramientas que permitan reducir este riesgo. Es importante aclarar que os eventos mencionados anteriormente, se realizan con póliza de seguros incluida. En el gimnasio IPS-CES se inició un ciclo de capacitaciones en pro del tema &quot;Seguridad del paciente&quot; dentro de las cuales se incluye al personas de entrenadores deportivos y equipo de salud.  _x000a__x000a_El gran impacto que tienen nuestras actividades, hace que sea imposible realizar una evaluación medico-deportiva para todos los participantes. Debido a la oferta virtual, se hace aún más complejo tener control de los síntomas que puede llegar a generar la practica de cualquiera de nuestras actividades."/>
  </r>
  <r>
    <n v="58"/>
    <s v="CES activo y saludable / Promoción artistíca y cultural1"/>
    <n v="1"/>
    <s v="CES activo y saludable / Promoción artistíca y cultural1"/>
    <n v="1"/>
    <s v="Bienestar Institucional Y Desarrollo HumanoBajo"/>
    <s v="Bienestar Institucional Y Desarrollo HumanoAlto"/>
    <s v="Bienestar Institucional Y Desarrollo HumanoFalta o falla de la capacidad de gestión del talento humano."/>
    <s v="Bienestar Institucional Y Desarrollo HumanoFalta o falla de la capacidad de gestión del talento humano."/>
    <s v="CES activo y saludable / Promoción artistíca y culturalAlto"/>
    <s v="CES activo y saludable / Promoción artistíca y culturalFuerte"/>
    <s v="RBG-58"/>
    <s v="RB"/>
    <s v="Bienestar Institucional Y Desarrollo Humano"/>
    <s v="Bienestar Institucional Y Desarrollo HumanoFuerte"/>
    <s v="Bienestar Institucional Y Desarrollo HumanoFuerte"/>
    <s v="Bienestar Institucional Y Desarrollo Humano"/>
    <s v="Falta o falla de la capacidad de gestión del talento humano."/>
    <n v="1"/>
    <s v="Falta o falla de la capacidad de gestión del talento humano."/>
    <x v="7"/>
    <s v="Desarrollo humano y bienestar institucional"/>
    <s v="Formulación de programas, planes y acciones para el Bienestar y Desarrollo Humano"/>
    <m/>
    <s v="RBG-3"/>
    <s v="CES activo y saludable / Promoción artistíca y cultural"/>
    <s v="Falta de seguimiento en el Cumplimiento adecuado del sistema de habilitación y auditoria en salud por falta de personal responsable del proceso que podría generar el cierre y prestación de los servicios de salud de la IPS CAPF"/>
    <s v="Todos"/>
    <s v="Falta o falla de la capacidad de gestión del talento humano."/>
    <s v="El personal en el cargo no cuenta con los conocimientos para llevar a cabo adecuadamente su función."/>
    <s v="Falta de personal especializado, disponibilidad de tiempo para el seguimiento del proceso"/>
    <s v="Incumplimiento en seguimientos a comités, atención al usuario, quejas de los usuarios, afectación y no resolución con éxito de procesos de quejas y reclamos, falta de auditorias internas  "/>
    <s v="Asesoría constante y de seguimiento de personal vinculado a la universidad pero que depende de otras áreas"/>
    <n v="1"/>
    <n v="1"/>
    <n v="1"/>
    <n v="1"/>
    <s v="Vinculación de personal especializado, formación del personal actual"/>
    <n v="2"/>
    <n v="1"/>
    <n v="0.5"/>
    <n v="0.5"/>
    <x v="3"/>
    <n v="4"/>
    <n v="3"/>
    <s v="43"/>
    <s v="Moderado"/>
    <s v="Se cuenta con el apoyo permanente del personal técnico de la IPS CES Sabaneta para los procesos de auditora y calidad en salud, pero el riesgo se evidencia en que no es personal propio de la IPS CES Poblado, lo que hace que se cuente con el tiempo limitado y la posibilidad de hacer controles mas detallados. Sin embargo desde el Gimnasio se cuenta con una persona formada y responsable del manejo de calidad y auditoria pero sin el conocimiento especializado."/>
    <s v="Raro"/>
    <s v="Moderado"/>
    <x v="4"/>
    <n v="1"/>
    <n v="3"/>
    <s v="13"/>
    <s v="Fuerte"/>
    <s v="El personal que realiza la habilitación de todos los servicios de la IPS Sabaneta, es un constante apoyo para el gimnasio CES, Poblado, esto tanto en temas de habilitación, como el recordatorio de auditorias internas. El gimnasio cuenta con un profesional encargado de la habilitación, quien en su cronograma de acciones, tiene estipulado todo lo que tiene que ver con habilitación y seguimiento a los procesos._x000a__x000a_Se siguen realizando procesos de articulación con la persona que la universidad ha dispuesto para el control de calidad en la IPS como apoyo, sin embargo se queda corta frente al tiempo, responsabilidades y funciones que se tienen con el usuario y la norma."/>
  </r>
  <r>
    <n v="59"/>
    <s v="CES activo y saludable / Promoción artistíca y cultural1"/>
    <n v="1"/>
    <s v="CES activo y saludable / Promoción artistíca y cultural1"/>
    <n v="1"/>
    <s v="Bienestar Institucional Y Desarrollo HumanoMedio"/>
    <s v="Bienestar Institucional Y Desarrollo HumanoBajo"/>
    <s v="Bienestar Institucional Y Desarrollo HumanoFalla o falta de adecuación, consistencia, confiabilidad, confidencialidad y disponibilidad de la información que se genera o se custodia (física o electrónica)."/>
    <s v="Bienestar Institucional Y Desarrollo HumanoFalla o falta de adecuación, consistencia, confiabilidad, confidencialidad y disponibilidad de la información que se genera o se custodia (física o electrónica)."/>
    <s v="CES activo y saludable / Promoción artistíca y culturalBajo"/>
    <s v="CES activo y saludable / Promoción artistíca y culturalFuerte"/>
    <s v="RBG-59"/>
    <s v="RB"/>
    <s v="Bienestar Institucional Y Desarrollo Humano"/>
    <s v="Bienestar Institucional Y Desarrollo HumanoFuerte"/>
    <s v="Bienestar Institucional Y Desarrollo HumanoFuerte"/>
    <s v="Bienestar Institucional Y Desarrollo Humano"/>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7"/>
    <s v="Gestión de las TIC"/>
    <s v="•Gestión de los proyectos de TIC´s y continuidad de negocio basados en las metodologías de cada área de conocimiento"/>
    <s v="•Gestión de bases de datos, seguridad informática, redes"/>
    <s v="RBG-4"/>
    <s v="CES activo y saludable / Promoción artistíca y cultural"/>
    <s v="Inadecuado control a los sistemas de información de los usuarios y participantes de los programas deportivos que pueden causar perdida y custodia de la información de los usuarios por desintegración de los mismos"/>
    <s v="Todos"/>
    <s v="Falla o falta de adecuación, consistencia, confiabilidad, confidencialidad y disponibilidad de la información que se genera o se custodia (física o electrónica)."/>
    <s v="Fuga de información confidencial de terceros, custodiada por la Universidad"/>
    <s v="Desintegración de sistemas de información"/>
    <s v="Seguimiento por separado de usuarios de los practicantes de actividades físicas y deportivas, demora en la recolección de la información, entrega oportuna de los requerimientos de información, reprocesos en el ingreso de la información"/>
    <s v="Reportes trimestrales del seguimiento de los usuarios "/>
    <n v="1"/>
    <n v="1"/>
    <n v="1"/>
    <n v="1"/>
    <n v="0"/>
    <n v="1"/>
    <n v="1"/>
    <n v="1"/>
    <n v="1"/>
    <x v="0"/>
    <n v="2"/>
    <n v="2"/>
    <s v="22"/>
    <s v="Moderado"/>
    <s v="Actualmente el gimnasio presenta 3 sistemas de información         ( biggboss, Quirom, SAP) Lo que hace que la información si este bajo custodia pero desagregada, lo que genera un reproceso en el seguimiento y auditoria de la información"/>
    <s v="Improbable"/>
    <s v="Moderado"/>
    <x v="1"/>
    <n v="2"/>
    <n v="3"/>
    <s v="23"/>
    <s v="Fuerte"/>
    <s v="El gimnasio IPS-CES cuenta con varios sistemas de información (BigBoss, Quirom y SAP) La información que allí se aloja, tenemos la oportunidad de manejarlo, pero al ser sistemas externos a nuestro control, tenemos riesgo de que se pueda perder información por fallos en el sistema. Debido a la pandemia, identificamos algunas fallas adicionales que en especial el software BigBoss presenta, sobretodo al aplicar congelaciones masivas en los planes de los usuarios, esto podría conllevar a activar planes de entrenamiento en tiempos inadecuados."/>
  </r>
  <r>
    <n v="60"/>
    <s v="CES activo y saludable / Promoción artistíca y cultural1"/>
    <n v="1"/>
    <s v="CES activo y saludable / Promoción artistíca y cultural1"/>
    <n v="1"/>
    <s v="Bienestar Institucional Y Desarrollo HumanoMedio"/>
    <s v="Bienestar Institucional Y Desarrollo HumanoExtremo"/>
    <s v="Bienestar Institucional Y Desarrollo HumanoDificultades en la alineación organizacional para el logro de los objetivos."/>
    <s v="Bienestar Institucional Y Desarrollo HumanoDificultades en la alineación organizacional para el logro de los objetivos."/>
    <s v="CES activo y saludable / Promoción artistíca y culturalExtremo"/>
    <s v="CES activo y saludable / Promoción artistíca y culturalFuerte"/>
    <s v="RBG-60"/>
    <s v="RB"/>
    <s v="Bienestar Institucional Y Desarrollo Humano"/>
    <s v="Bienestar Institucional Y Desarrollo HumanoFuerte"/>
    <s v="Bienestar Institucional Y Desarrollo HumanoFuerte"/>
    <s v="Bienestar Institucional Y Desarrollo Humano"/>
    <s v="Dificultades en la alineación organizacional para el logro de los objetivos."/>
    <n v="1"/>
    <s v="Dificultades en la alineación organizacional para el logro de los objetivos."/>
    <x v="7"/>
    <s v="Mercadeo"/>
    <s v="Gestión comercial, promoción y mercadeo"/>
    <s v="Consolidación del portafolio de los servicios de la universidad CES "/>
    <s v="RBG-5"/>
    <s v="CES activo y saludable / Promoción artistíca y cultural"/>
    <s v="Ingresos previstos en el gimnasio de la universidad debido a gestión y apoyo de algunas áreas especificas en la consecución de recursos, infraestructura de espacios y calidad de los equipos "/>
    <s v="Todos"/>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Apoyo de áreas relacionados con mercadeo y comunicaciones, mayor gestión comercial, mayor numero de convenios, ampliación en la infraestructura "/>
    <s v="Gestión de convenios, diversificación de servicios, ofertas especiales para venta de servicios, control del gasto "/>
    <s v="Control de los procesos administrativos, seguimiento a ingresos y egresos permanentes, control de las compras, reducción en la nomina del gimnasio, "/>
    <n v="4"/>
    <n v="2"/>
    <n v="0.5"/>
    <n v="0.5"/>
    <s v="Definir una ruta estratégica  a largo plazo del Gimnasio como IPS"/>
    <n v="3"/>
    <n v="1"/>
    <n v="0.33333333333333331"/>
    <n v="0.33333333333333331"/>
    <x v="2"/>
    <n v="2"/>
    <n v="3"/>
    <s v="23"/>
    <s v="Moderado"/>
    <s v="Se realiza constante seguimiento a los ingresos y egresos a través del comité de dirección, se hace seguimiento a nuevas estrategias comerciales y de proyección que permita el crecimiento de los servicios"/>
    <s v="Posible"/>
    <s v="Menor"/>
    <x v="1"/>
    <n v="3"/>
    <n v="2"/>
    <s v="32"/>
    <s v="Fuerte"/>
    <s v="Debido a la pandemia producida por el COVID-19, los ingresos del gimnasio se vieron altamente perjudicados. Aunque se logró la reactivación de planes de entrenamiento que se tenían congelados y a su vez, la reactivación de los servicios de salud, tanto en el gimnasio CES, como en el Country Club Ejecutivos. Se realizaron estrategias como personalizados online, servicio que se mantendrá aún después de pasada la pandemia. _x000a__x000a_La pandemia debida al COVID-19, hizo que tuviésemos ingresos hasta el día 13 de marzo, es por esto que desde la fecha no se reportan ingresos. Se generó la reapertura de los servicios de entrenamiento, lo que supone la descongelación de los planes, más no la recaudación de ingresos. "/>
  </r>
  <r>
    <n v="61"/>
    <s v="CES activo y saludable / Promoción artistíca y cultural1"/>
    <n v="1"/>
    <s v="CES activo y saludable / Promoción artistíca y cultural1"/>
    <n v="1"/>
    <s v="Bienestar Institucional Y Desarrollo HumanoBajo"/>
    <s v="Bienestar Institucional Y Desarrollo HumanoBajo"/>
    <s v="Bienestar Institucional Y Desarrollo HumanoIncumplimiento por parte de la comunidad universitaria, contratistas y visitantes de las políticas, reglamentos y directrices institucionales."/>
    <s v="Bienestar Institucional Y Desarrollo HumanoIncumplimiento por parte de la comunidad universitaria, contratistas y visitantes de las políticas, reglamentos y directrices institucionales."/>
    <s v="CES activo y saludable / Promoción artistíca y culturalBajo"/>
    <s v="CES activo y saludable / Promoción artistíca y culturalFuerte"/>
    <s v="RBG-61"/>
    <s v="RB"/>
    <s v="Bienestar Institucional Y Desarrollo Humano"/>
    <s v="Bienestar Institucional Y Desarrollo HumanoFuerte"/>
    <s v="Bienestar Institucional Y Desarrollo HumanoFuerte"/>
    <s v="Bienestar Institucional Y Desarrollo Humano"/>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7"/>
    <s v="Gestión financiera"/>
    <s v="Facturación, recaudo, cartera e inversiones_x000a_"/>
    <s v="Procedimiento para la gestión de cartera_x000a_"/>
    <s v="RBG-6"/>
    <s v="CES activo y saludable / Promoción artistíca y cultural"/>
    <s v="Inadecuado control en el ingreso y recaudo de los usuarios al gimnasio por falta de claridad en procedimientos establecidos que puede ocasionar el flujo de ingresos y hurto "/>
    <s v="Todos"/>
    <s v="Incumplimiento por parte de la comunidad universitaria, contratistas y visitantes de las políticas, reglamentos y directrices institucionales."/>
    <s v="Error, omisión o violación de procedimientos. (que pueda llevar incluso a excesos o despilfarros)."/>
    <s v="Mayor difusión de los procedimientos establecidos, control del recaudo, confianza hacia el talento humano, horarios establecidos de recaudo en la universidad"/>
    <s v="Confianza de los usuarios hacia el talento humano, ingresos permanentes sin registro, demoras en los reportes de ingresos diarios, anomalía en el registro de usuarios"/>
    <s v="Reporte a tesorería de la universidad, control por parte de revisoría fiscal en algunas auditorias, no recibo de dinero en efectivo en puesto de recepción, seguimiento con cámaras en recepción"/>
    <n v="4"/>
    <n v="1"/>
    <n v="0.25"/>
    <n v="0.25"/>
    <s v="Mayores controles y seguimiento al personal encargado del recaudo, reportes, auditorias en el tiempo planeadas, formación y confianza del talento humano"/>
    <n v="3"/>
    <n v="1"/>
    <n v="0.33333333333333331"/>
    <n v="0.33333333333333331"/>
    <x v="2"/>
    <n v="3"/>
    <n v="2"/>
    <s v="32"/>
    <s v="Moderado"/>
    <s v="Se realiza auditoria relacionados con los ingresos y recaudos del gimnasio que ha generado un proceso disciplinario y un llamado de atención, se evidencio un riesgo que requiere un mayor proceso de capacitación al personal y control de auditoria"/>
    <s v="Improbable"/>
    <s v="Menor"/>
    <x v="4"/>
    <n v="2"/>
    <n v="2"/>
    <s v="22"/>
    <s v="Fuerte"/>
    <s v="Se realizaron capacitaciones con el área de caja y apoyo financiero con el fin de reducir el riesgo que se había evidenciado en años anteriores. Se ha evidenciado un buen control y alta disminución del riesgo. El año anterior se tomo de decisión de sacar una persona de la recepción posterior a no pasar los procesos de auditoria interna. _x000a__x000a_Se evidenció mejoría en este riesgo, debido a la capacitación y adquisición de experiencia de parte de las auxiliares administrativas del gimnasio ces. "/>
  </r>
  <r>
    <s v=""/>
    <s v="CES activo y saludable / Promoción artistíca y cultural0"/>
    <n v="0"/>
    <s v="CES activo y saludable / Promoción artistíca y cultural0"/>
    <n v="0"/>
    <s v=" "/>
    <s v=" "/>
    <s v=" 0"/>
    <s v=" "/>
    <s v="CES activo y saludable / Promoción artistíca y cultural"/>
    <s v="CES activo y saludable / Promoción artistíca y cultural0"/>
    <s v=""/>
    <s v="RB"/>
    <s v=" "/>
    <s v=" 0"/>
    <s v=" 0"/>
    <s v=" "/>
    <s v=""/>
    <n v="0"/>
    <s v=""/>
    <x v="7"/>
    <m/>
    <m/>
    <m/>
    <s v="RBG-7"/>
    <s v="CES activo y saludable / Promoción artistíca y cultural"/>
    <n v="0"/>
    <n v="0"/>
    <n v="0"/>
    <n v="0"/>
    <n v="0"/>
    <n v="0"/>
    <n v="0"/>
    <n v="0"/>
    <n v="0"/>
    <s v=" "/>
    <s v="Sin controles"/>
    <n v="0"/>
    <n v="0"/>
    <n v="0"/>
    <s v=" "/>
    <s v=" "/>
    <x v="4"/>
    <s v=""/>
    <s v=""/>
    <s v=""/>
    <n v="0"/>
    <n v="0"/>
    <n v="0"/>
    <n v="0"/>
    <x v="2"/>
    <s v=""/>
    <s v=""/>
    <s v=""/>
    <n v="0"/>
    <n v="0"/>
  </r>
  <r>
    <s v=""/>
    <s v="CES activo y saludable / Promoción artistíca y cultural0"/>
    <n v="0"/>
    <s v="CES activo y saludable / Promoción artistíca y cultural0"/>
    <n v="0"/>
    <s v=" "/>
    <s v=" "/>
    <s v=" 0"/>
    <s v=" "/>
    <s v="CES activo y saludable / Promoción artistíca y cultural"/>
    <s v="CES activo y saludable / Promoción artistíca y cultural0"/>
    <s v=""/>
    <s v="RB"/>
    <s v=" "/>
    <s v=" 0"/>
    <s v=" 0"/>
    <s v=" "/>
    <s v=""/>
    <n v="0"/>
    <s v=""/>
    <x v="7"/>
    <m/>
    <m/>
    <m/>
    <s v="RBG-8"/>
    <s v="CES activo y saludable / Promoción artistíca y cultural"/>
    <n v="0"/>
    <n v="0"/>
    <n v="0"/>
    <n v="0"/>
    <n v="0"/>
    <n v="0"/>
    <n v="0"/>
    <n v="0"/>
    <n v="0"/>
    <s v=" "/>
    <s v="Sin controles"/>
    <n v="0"/>
    <n v="0"/>
    <n v="0"/>
    <s v=" "/>
    <s v=" "/>
    <x v="4"/>
    <s v=""/>
    <s v=""/>
    <s v=""/>
    <n v="0"/>
    <n v="0"/>
    <n v="0"/>
    <n v="0"/>
    <x v="2"/>
    <s v=""/>
    <s v=""/>
    <s v=""/>
    <n v="0"/>
    <n v="0"/>
  </r>
  <r>
    <s v=""/>
    <s v="CES activo y saludable / Promoción artistíca y cultural0"/>
    <n v="0"/>
    <s v="CES activo y saludable / Promoción artistíca y cultural0"/>
    <n v="0"/>
    <s v=" "/>
    <s v=" "/>
    <s v=" 0"/>
    <s v=" "/>
    <s v="CES activo y saludable / Promoción artistíca y cultural"/>
    <s v="CES activo y saludable / Promoción artistíca y cultural0"/>
    <s v=""/>
    <s v="RB"/>
    <s v=" "/>
    <s v=" 0"/>
    <s v=" 0"/>
    <s v=" "/>
    <s v=""/>
    <n v="0"/>
    <s v=""/>
    <x v="7"/>
    <m/>
    <m/>
    <m/>
    <s v="RBG-9"/>
    <s v="CES activo y saludable / Promoción artistíca y cultural"/>
    <n v="0"/>
    <n v="0"/>
    <n v="0"/>
    <n v="0"/>
    <n v="0"/>
    <n v="0"/>
    <n v="0"/>
    <n v="0"/>
    <n v="0"/>
    <s v=" "/>
    <s v="Sin controles"/>
    <n v="0"/>
    <n v="0"/>
    <n v="0"/>
    <s v=" "/>
    <s v=" "/>
    <x v="4"/>
    <s v=""/>
    <s v=""/>
    <s v=""/>
    <n v="0"/>
    <n v="0"/>
    <n v="0"/>
    <n v="0"/>
    <x v="2"/>
    <s v=""/>
    <s v=""/>
    <s v=""/>
    <n v="0"/>
    <n v="0"/>
  </r>
  <r>
    <s v=""/>
    <s v="CES activo y saludable / Promoción artistíca y cultural0"/>
    <n v="0"/>
    <s v="CES activo y saludable / Promoción artistíca y cultural0"/>
    <n v="0"/>
    <s v=" "/>
    <s v=" "/>
    <s v=" 0"/>
    <s v=" "/>
    <s v="CES activo y saludable / Promoción artistíca y cultural"/>
    <s v="CES activo y saludable / Promoción artistíca y cultural0"/>
    <s v=""/>
    <s v="RB"/>
    <s v=" "/>
    <s v=" 0"/>
    <s v=" 0"/>
    <s v=" "/>
    <s v=""/>
    <n v="0"/>
    <s v=""/>
    <x v="7"/>
    <m/>
    <m/>
    <m/>
    <s v="RBG-10"/>
    <s v="CES activo y saludable / Promoción artistíca y cultural"/>
    <n v="0"/>
    <n v="0"/>
    <n v="0"/>
    <n v="0"/>
    <n v="0"/>
    <n v="0"/>
    <n v="0"/>
    <n v="0"/>
    <n v="0"/>
    <s v=" "/>
    <s v="Sin controles"/>
    <n v="0"/>
    <n v="0"/>
    <n v="0"/>
    <s v=" "/>
    <s v=" "/>
    <x v="4"/>
    <s v=""/>
    <s v=""/>
    <s v=""/>
    <n v="0"/>
    <n v="0"/>
    <n v="0"/>
    <n v="0"/>
    <x v="2"/>
    <s v=""/>
    <s v=""/>
    <s v=""/>
    <n v="0"/>
    <n v="0"/>
  </r>
  <r>
    <s v=""/>
    <s v="CES activo y saludable / Promoción artistíca y cultural0"/>
    <n v="0"/>
    <s v="CES activo y saludable / Promoción artistíca y cultural0"/>
    <n v="0"/>
    <s v=" "/>
    <s v=" "/>
    <s v=" 0"/>
    <s v=" "/>
    <s v="CES activo y saludable / Promoción artistíca y cultural"/>
    <s v="CES activo y saludable / Promoción artistíca y cultural0"/>
    <s v=""/>
    <s v="RB"/>
    <s v=" "/>
    <s v=" 0"/>
    <s v=" 0"/>
    <s v=" "/>
    <s v=""/>
    <n v="0"/>
    <s v=""/>
    <x v="7"/>
    <m/>
    <m/>
    <m/>
    <s v="RBG-11"/>
    <s v="CES activo y saludable / Promoción artistíca y cultural"/>
    <n v="0"/>
    <n v="0"/>
    <n v="0"/>
    <n v="0"/>
    <n v="0"/>
    <n v="0"/>
    <n v="0"/>
    <n v="0"/>
    <n v="0"/>
    <s v=" "/>
    <s v="Sin controles"/>
    <n v="0"/>
    <n v="0"/>
    <n v="0"/>
    <s v=" "/>
    <s v=" "/>
    <x v="4"/>
    <s v=""/>
    <s v=""/>
    <s v=""/>
    <n v="0"/>
    <n v="0"/>
    <n v="0"/>
    <n v="0"/>
    <x v="2"/>
    <s v=""/>
    <s v=""/>
    <s v=""/>
    <n v="0"/>
    <n v="0"/>
  </r>
  <r>
    <s v=""/>
    <s v="CES activo y saludable / Promoción artistíca y cultural0"/>
    <n v="0"/>
    <s v="CES activo y saludable / Promoción artistíca y cultural0"/>
    <n v="0"/>
    <s v=" "/>
    <s v=" "/>
    <s v=" 0"/>
    <s v=" "/>
    <s v="CES activo y saludable / Promoción artistíca y cultural"/>
    <s v="CES activo y saludable / Promoción artistíca y cultural0"/>
    <s v=""/>
    <s v="RB"/>
    <s v=" "/>
    <s v=" 0"/>
    <s v=" 0"/>
    <s v=" "/>
    <s v=""/>
    <n v="0"/>
    <s v=""/>
    <x v="7"/>
    <m/>
    <m/>
    <m/>
    <s v="RBG-12"/>
    <s v="CES activo y saludable / Promoción artistíca y cultural"/>
    <n v="0"/>
    <n v="0"/>
    <n v="0"/>
    <n v="0"/>
    <n v="0"/>
    <n v="0"/>
    <n v="0"/>
    <n v="0"/>
    <n v="0"/>
    <s v=" "/>
    <s v="Sin controles"/>
    <n v="0"/>
    <n v="0"/>
    <n v="0"/>
    <s v=" "/>
    <s v=" "/>
    <x v="4"/>
    <s v=""/>
    <s v=""/>
    <s v=""/>
    <n v="0"/>
    <n v="0"/>
    <n v="0"/>
    <n v="0"/>
    <x v="2"/>
    <s v=""/>
    <s v=""/>
    <s v=""/>
    <n v="0"/>
    <n v="0"/>
  </r>
  <r>
    <s v=""/>
    <s v="Desarrollo humano1"/>
    <n v="1"/>
    <s v="Desarrollo humano0"/>
    <n v="0"/>
    <s v="Bienestar Institucional Y Desarrollo HumanoAlto"/>
    <s v=" "/>
    <s v=" Fallas en la gestión de los recursos financieros"/>
    <s v="Bienestar Institucional Y Desarrollo HumanoFallas en la gestión de los recursos financieros"/>
    <s v="Desarrollo humano"/>
    <s v="Desarrollo humano3"/>
    <s v=""/>
    <s v="RB"/>
    <s v=" "/>
    <s v="Bienestar Institucional Y Desarrollo HumanoFuerte"/>
    <s v=" 3"/>
    <s v="Bienestar Institucional Y Desarrollo Humano"/>
    <s v="Fallas en la gestión de los recursos financieros"/>
    <n v="1"/>
    <s v=""/>
    <x v="8"/>
    <s v="Desarrollo humano y bienestar institucional"/>
    <s v="Identificación de necesidades e intereses para el Bienestar y Desarrollo Humano_x000a_"/>
    <s v="Procedimiento para la definición del plan de desarrollo y capacitación institucional (plan de capacitaciones SST)_x000a__x000a_"/>
    <s v="RBD-1"/>
    <s v="Desarrollo humano"/>
    <s v="Inasistencia a los procesos de formación, generando incumplimiento en los objetivos"/>
    <s v="Bienestar Institucional y Desarrollo Humano /Gestión de autoevaluación y calidad/ Gestión administrativa y áreas solicitantes de vacantes."/>
    <s v="Fallas en la gestión de los recursos financieros"/>
    <s v="Incumplimiento en las obligaciones financieras."/>
    <s v="*Inasistencia del personal citado_x000a__x000a_*Proceso de formacion o capacitacion no idoneo"/>
    <s v="*Inasistencia del personalPersonal_x000a_*Evaluaciones con puntuaciones bajas  "/>
    <s v="Realizar control de seguimiento al proceso de inscripción"/>
    <n v="1"/>
    <n v="1"/>
    <n v="1"/>
    <n v="1"/>
    <s v="Realizar filtros y un adecuado análisis del público objetivo"/>
    <n v="1"/>
    <n v="1"/>
    <n v="1"/>
    <n v="1"/>
    <x v="2"/>
    <n v="3"/>
    <n v="2"/>
    <s v="32"/>
    <s v="Fuerte"/>
    <n v="1"/>
    <s v="Posible"/>
    <s v="Moderado"/>
    <x v="0"/>
    <n v="3"/>
    <n v="3"/>
    <s v="33"/>
    <s v="Fuerte"/>
    <s v="Desde Desarrollo Humano, se cuenta con acciones para recordar al personal inscrito su participación via  telefoníca y correo electrónico, antes de el  día y la hora programada para la capacitación. En la actualidad, cuando se presenta inasistencia en ocasiones es porque se cruzan actividades laborales programadas posteriomente. _x000a__x000a_Base de datos con una trazabilidad, desde la publicación hasta la realizacion de la actividad "/>
  </r>
  <r>
    <s v=""/>
    <s v="Desarrollo humano1"/>
    <n v="1"/>
    <s v="Desarrollo humano0"/>
    <n v="0"/>
    <s v="Bienestar Institucional Y Desarrollo HumanoMedio"/>
    <s v=" "/>
    <s v=" Conflicto, desconocimiento o incumplimientos normativos, legales, regulatorios o contractuales."/>
    <s v="Bienestar Institucional Y Desarrollo HumanoConflicto, desconocimiento o incumplimientos normativos, legales, regulatorios o contractuales."/>
    <s v="Desarrollo humano"/>
    <s v="Desarrollo humano2"/>
    <s v=""/>
    <s v="RB"/>
    <s v=" "/>
    <s v="Bienestar Institucional Y Desarrollo HumanoFuerte"/>
    <s v=" 2"/>
    <s v="Bienestar Institucional Y Desarrollo Humano"/>
    <s v="Conflicto, desconocimiento o incumplimientos normativos, legales, regulatorios o contractuales."/>
    <n v="1"/>
    <s v=""/>
    <x v="8"/>
    <s v="Desarrollo humano y bienestar institucional"/>
    <s v="Identificación de necesidades e intereses para el Bienestar y Desarrollo Humano_x000a_"/>
    <s v="Procedimiento para la definición del plan de desarrollo y capacitación institucional (plan de capacitaciones SST)_x000a__x000a_"/>
    <s v="RBD-2"/>
    <s v="Desarrollo humano"/>
    <s v="Inadecuada intervención en el proceso de entrenamiento del Rol (Empleados Administrativos/Docentes), generando posibles deserciones o crisis en el proceso"/>
    <s v="Bienestar Institucional y Desarrollo Humano /Gestión de autoevaluación y calidad/ Gestión administrativa y áreas solicitantes de vacantes."/>
    <s v="Conflicto, desconocimiento o incumplimientos normativos, legales, regulatorios o contractuales."/>
    <s v="Aplicación inoportuna de los cambios legales, regulatorios y contractuales."/>
    <s v="*Inadecuada intervención en el proceso._x000a_*Conflicto de intereses en la remisión de las personas a este entrenamiento. "/>
    <s v="*Signos de factores de riesgo psicosocial"/>
    <s v="*Cronograma con el respectivo acompañamiento, para ejecutar las acciones pertinentes."/>
    <n v="1"/>
    <n v="1"/>
    <n v="1"/>
    <n v="1"/>
    <s v="Realizar un adecuado analisis de funciones. _x000a__x000a_Acompañamiento con su equipo de trabajo"/>
    <n v="2"/>
    <n v="2"/>
    <n v="1"/>
    <n v="1"/>
    <x v="3"/>
    <n v="3"/>
    <n v="3"/>
    <s v="33"/>
    <s v="Fuerte"/>
    <s v="Se realiza seguimiento constante de todos los controles implementados, durante todos los procesos"/>
    <s v="Posible"/>
    <s v="Menor"/>
    <x v="1"/>
    <n v="3"/>
    <n v="2"/>
    <s v="32"/>
    <s v="Fuerte"/>
    <s v="Seguimiento riguroso de las bases de control de las sesiones. Seguimiento de  los controles de asistencia de las sesiones programadas, ademas de seguimiento a fichas técnicas._x000a__x000a_Las fichas técnicas son adicionalmente, el  filtro y el segumiento del rol profesional. "/>
  </r>
  <r>
    <n v="62"/>
    <s v="Desarrollo humano1"/>
    <n v="1"/>
    <s v="Desarrollo humano1"/>
    <n v="1"/>
    <s v="Bienestar Institucional Y Desarrollo HumanoAlto"/>
    <s v="Bienestar Institucional Y Desarrollo HumanoBajo"/>
    <s v="Bienestar Institucional Y Desarrollo HumanoDificultades en la alineación organizacional para el logro de los objetivos."/>
    <s v="Bienestar Institucional Y Desarrollo HumanoDificultades en la alineación organizacional para el logro de los objetivos."/>
    <s v="Desarrollo humanoBajo"/>
    <s v="Desarrollo humanoFuerte"/>
    <s v="RBD-62"/>
    <s v="RB"/>
    <s v="Bienestar Institucional Y Desarrollo Humano"/>
    <s v="Bienestar Institucional Y Desarrollo HumanoFuerte"/>
    <s v="Bienestar Institucional Y Desarrollo HumanoFuerte"/>
    <s v="Bienestar Institucional Y Desarrollo Humano"/>
    <s v="Dificultades en la alineación organizacional para el logro de los objetivos."/>
    <n v="1"/>
    <s v="Dificultades en la alineación organizacional para el logro de los objetivos."/>
    <x v="8"/>
    <s v="Desarrollo humano y bienestar institucional"/>
    <s v="Identificación de necesidades e intereses para el Bienestar y Desarrollo Humano_x000a_"/>
    <m/>
    <s v="RBD-3"/>
    <s v="Desarrollo humano"/>
    <s v="No información oportuna del personal nuevo que ingresa, para la realización de inducciones.(Empleados/Docentes)"/>
    <s v="Bienestar Institucional y Desarrollo Humano /Gestión de autoevaluación y calidad/ Gestión administrativa y áreas solicitantes de vacantes."/>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inadecuado manejo de la información analizada y entregada. "/>
    <s v="*Mal manejo de los requisitos de las modalidades en las diferentes áreas de la institución.  "/>
    <s v="Documento y política de modalidades en aprobación. "/>
    <n v="1"/>
    <n v="0"/>
    <n v="0"/>
    <n v="0"/>
    <s v="*Solicitud constante de las nuevas contrataciones._x000a_*Base trazabilidad de las inducciones realizadas."/>
    <n v="2"/>
    <n v="0"/>
    <n v="0"/>
    <n v="0"/>
    <x v="3"/>
    <n v="4"/>
    <n v="3"/>
    <s v="43"/>
    <s v="Fuerte"/>
    <n v="2"/>
    <s v="Probable"/>
    <s v="Moderado"/>
    <x v="0"/>
    <n v="4"/>
    <n v="3"/>
    <s v="43"/>
    <s v="Fuerte"/>
    <s v="Se realiza el seguimiento de las personas que ingresan sin informacion. En la actualidad, los controles establecidos en los años anteriores, han dado lugar a recibir siempre la información precisa del personal que ingresa. y se procede al proceso de inducción. Trabajamos porque pueda ser en un tiempo que permita preparar la inducción con anterioridad suficiente para programar las áreas que intervienen en la inducción. _x000a__x000a_Base de datos de cargos en induccion"/>
  </r>
  <r>
    <n v="63"/>
    <s v="Desarrollo humano1"/>
    <n v="1"/>
    <s v="Desarrollo humano1"/>
    <n v="1"/>
    <s v="Bienestar Institucional Y Desarrollo HumanoExtremo"/>
    <s v="Bienestar Institucional Y Desarrollo HumanoBajo"/>
    <s v="Bienestar Institucional Y Desarrollo HumanoConflicto, desconocimiento o incumplimientos normativos, legales, regulatorios o contractuales."/>
    <s v="Bienestar Institucional Y Desarrollo HumanoConflicto, desconocimiento o incumplimientos normativos, legales, regulatorios o contractuales."/>
    <s v="Desarrollo humanoBajo"/>
    <s v="Desarrollo humanoFuerte"/>
    <s v="RBD-63"/>
    <s v="RB"/>
    <s v="Bienestar Institucional Y Desarrollo Humano"/>
    <s v="Bienestar Institucional Y Desarrollo HumanoFuerte"/>
    <s v="Bienestar Institucional Y Desarrollo HumanoFuerte"/>
    <s v="Bienestar Institucional Y Desarrollo Humano"/>
    <s v="Conflicto, desconocimiento o incumplimientos normativos, legales, regulatorios o contractuales."/>
    <n v="1"/>
    <s v="Conflicto, desconocimiento o incumplimientos normativos, legales, regulatorios o contractuales."/>
    <x v="8"/>
    <s v="Desarrollo humano y bienestar institucional"/>
    <s v="Evaluación  de las acciones de Bienestar Institucional y Desarrollo Humano_x000a_"/>
    <s v="Procedimiento para la evaluación del desempeño_x000a_"/>
    <s v="RBD-4"/>
    <s v="Desarrollo humano"/>
    <s v="No realización de evaluaciones objetivas en el sistema de evaluación de desempeño, generando sesgos y conflictos de intereses."/>
    <s v="Bienestar Institucional y Desarrollo Humano /Gestión de autoevaluación y calidad/ Gestión administrativa y áreas solicitantes de vacantes."/>
    <s v="Conflicto, desconocimiento o incumplimientos normativos, legales, regulatorios o contractuales."/>
    <s v="Diferencia de criterio en la aplicación o interpretación de las normas entre las autoridades y la empresa"/>
    <s v="*Conflicto de intereses de quienes realizan la retroalimentación a los empleados._x000a_*Mala interpretación de la evaluación por parte de los evaluados. "/>
    <s v="*Conflitos en las retroalimentación que se presenta. "/>
    <s v="Politica de Evaluación de desempeño._x000a_*sensibilización sobre el sistema de evaluación de desempeño."/>
    <n v="2"/>
    <n v="2"/>
    <n v="1"/>
    <n v="1"/>
    <s v="*Sesibilización a toda la comunidad"/>
    <n v="1"/>
    <n v="1"/>
    <n v="1"/>
    <n v="1"/>
    <x v="3"/>
    <n v="4"/>
    <n v="3"/>
    <s v="43"/>
    <s v="Fuerte"/>
    <n v="2"/>
    <s v="Probable"/>
    <s v="Mayor"/>
    <x v="3"/>
    <n v="4"/>
    <n v="4"/>
    <s v="44"/>
    <s v="Fuerte"/>
    <s v="En la actualidad se han cambiado los instrumentos de evaluación de desempeño para pasar_x000a_ a generar la estrategias de sensibilización que intervengan de manera directa en los _x000a_sesgos y conflicto de intereses. _x000a__x000a_Trazabilidad al sistema de evaluación de desempeño, desde la sesibilización y aplicación de la herramienta, hasta el seguimiento de los planes de mejoramiento"/>
  </r>
  <r>
    <n v="64"/>
    <s v="Desarrollo humano0"/>
    <n v="0"/>
    <s v="Desarrollo humano1"/>
    <n v="1"/>
    <s v=" "/>
    <s v="Bienestar Institucional Y Desarrollo HumanoBajo"/>
    <s v="Bienestar Institucional Y Desarrollo HumanoConflicto, desconocimiento o incumplimientos normativos, legales, regulatorios o contractuales."/>
    <s v=" "/>
    <s v="Desarrollo humanoBajo"/>
    <s v="Desarrollo humanoFuerte"/>
    <s v="RBD-64"/>
    <s v="RB"/>
    <s v="Bienestar Institucional Y Desarrollo Humano"/>
    <s v=" 2"/>
    <s v="Bienestar Institucional Y Desarrollo HumanoFuerte"/>
    <s v=" "/>
    <s v=""/>
    <n v="0"/>
    <s v="Conflicto, desconocimiento o incumplimientos normativos, legales, regulatorios o contractuales."/>
    <x v="8"/>
    <s v="Desarrollo humano y bienestar institucional"/>
    <s v="Captación del capital humano"/>
    <s v="•Procedimiento para la selección y vinculación de personal administrativo_x000a_•Procedimiento para la selección y vinculación de personal docente_x000a_"/>
    <s v="RBD-5"/>
    <s v="Desarrollo humano"/>
    <s v="No realización de la batería de Riesgo Psicosocial según el nivel de riesgo"/>
    <n v="3"/>
    <s v="Conflicto, desconocimiento o incumplimientos normativos, legales, regulatorios o contractuales."/>
    <s v="Diferencia de criterio en la aplicación o interpretación de las normas entre las autoridades y la empresa"/>
    <s v="*Desconocimiento de la normatividad en el área de Gestión del Talento Humano_x000a_*No articulación con el profesional o empresa que realizará el informe de la batería"/>
    <n v="3"/>
    <n v="3"/>
    <n v="3"/>
    <n v="3"/>
    <s v=" "/>
    <s v="Sin controles"/>
    <n v="3"/>
    <n v="3"/>
    <n v="3"/>
    <s v=""/>
    <s v="Sin controles"/>
    <x v="4"/>
    <s v=""/>
    <s v=""/>
    <s v=""/>
    <n v="3"/>
    <n v="2"/>
    <n v="2"/>
    <n v="2"/>
    <x v="2"/>
    <s v=""/>
    <s v=""/>
    <s v=""/>
    <n v="2"/>
    <n v="2"/>
  </r>
  <r>
    <s v=""/>
    <s v="Desarrollo humano0"/>
    <n v="0"/>
    <s v="Desarrollo humano0"/>
    <n v="0"/>
    <s v=" "/>
    <s v=" "/>
    <s v=" 3"/>
    <s v=" "/>
    <s v="Desarrollo humano"/>
    <s v="Desarrollo humano2"/>
    <s v=""/>
    <s v="RB"/>
    <s v=" "/>
    <s v=" 2"/>
    <s v=" 2"/>
    <s v=" "/>
    <s v=""/>
    <n v="0"/>
    <s v=""/>
    <x v="8"/>
    <m/>
    <m/>
    <m/>
    <s v="RBD-6"/>
    <s v="Desarrollo humano"/>
    <n v="3"/>
    <n v="3"/>
    <n v="3"/>
    <n v="3"/>
    <n v="3"/>
    <n v="3"/>
    <n v="3"/>
    <n v="3"/>
    <n v="3"/>
    <s v=" "/>
    <s v="Sin controles"/>
    <n v="3"/>
    <n v="3"/>
    <n v="3"/>
    <s v=""/>
    <s v="Sin controles"/>
    <x v="4"/>
    <s v=""/>
    <s v=""/>
    <s v=""/>
    <n v="3"/>
    <n v="2"/>
    <n v="2"/>
    <n v="2"/>
    <x v="2"/>
    <s v=""/>
    <s v=""/>
    <s v=""/>
    <n v="2"/>
    <n v="2"/>
  </r>
  <r>
    <s v=""/>
    <s v="Desarrollo humano0"/>
    <n v="0"/>
    <s v="Desarrollo humano0"/>
    <n v="0"/>
    <s v=" "/>
    <s v=" "/>
    <s v=" 3"/>
    <s v=" "/>
    <s v="Desarrollo humano"/>
    <s v="Desarrollo humano2"/>
    <s v=""/>
    <s v="RB"/>
    <s v=" "/>
    <s v=" 2"/>
    <s v=" 2"/>
    <s v=" "/>
    <s v=""/>
    <n v="0"/>
    <s v=""/>
    <x v="8"/>
    <s v="Desarrollo humano y bienestar institucional"/>
    <s v="Captación del capital humano"/>
    <s v="´-Procedimiento para la selección y vinculación de personal administrativo _x000a_-Procedimiento para la selección y vinculación de personal docente"/>
    <s v="RBD-7"/>
    <s v="Desarrollo humano"/>
    <n v="3"/>
    <n v="3"/>
    <n v="3"/>
    <n v="3"/>
    <n v="3"/>
    <n v="3"/>
    <n v="3"/>
    <n v="3"/>
    <n v="3"/>
    <s v=" "/>
    <s v="Sin controles"/>
    <n v="3"/>
    <n v="3"/>
    <n v="3"/>
    <s v=""/>
    <s v="Sin controles"/>
    <x v="4"/>
    <s v=""/>
    <s v=""/>
    <s v=""/>
    <n v="3"/>
    <n v="2"/>
    <n v="2"/>
    <n v="2"/>
    <x v="2"/>
    <s v=""/>
    <s v=""/>
    <s v=""/>
    <n v="2"/>
    <n v="2"/>
  </r>
  <r>
    <s v=""/>
    <s v="Desarrollo humano0"/>
    <n v="0"/>
    <s v="Desarrollo humano0"/>
    <n v="0"/>
    <s v=" "/>
    <s v=" "/>
    <s v=" 3"/>
    <s v=" "/>
    <s v="Desarrollo humano"/>
    <s v="Desarrollo humano2"/>
    <s v=""/>
    <s v="RB"/>
    <s v=" "/>
    <s v=" 2"/>
    <s v=" 2"/>
    <s v=" "/>
    <s v=""/>
    <n v="0"/>
    <s v=""/>
    <x v="8"/>
    <m/>
    <m/>
    <m/>
    <s v="RBD-8"/>
    <s v="Desarrollo humano"/>
    <n v="3"/>
    <n v="3"/>
    <n v="3"/>
    <n v="3"/>
    <n v="3"/>
    <n v="3"/>
    <n v="3"/>
    <n v="3"/>
    <n v="3"/>
    <s v=" "/>
    <s v="Sin controles"/>
    <n v="3"/>
    <n v="3"/>
    <n v="3"/>
    <s v=""/>
    <s v="Sin controles"/>
    <x v="4"/>
    <s v=""/>
    <s v=""/>
    <s v=""/>
    <n v="3"/>
    <n v="2"/>
    <n v="2"/>
    <n v="2"/>
    <x v="2"/>
    <s v=""/>
    <s v=""/>
    <s v=""/>
    <n v="2"/>
    <n v="2"/>
  </r>
  <r>
    <s v=""/>
    <s v="Desarrollo humano0"/>
    <n v="0"/>
    <s v="Desarrollo humano0"/>
    <n v="0"/>
    <s v=" "/>
    <s v=" "/>
    <s v=" 3"/>
    <s v=" "/>
    <s v="Desarrollo humano"/>
    <s v="Desarrollo humano2"/>
    <s v=""/>
    <s v="RB"/>
    <s v=" "/>
    <s v=" 2"/>
    <s v=" 2"/>
    <s v=" "/>
    <s v=""/>
    <n v="0"/>
    <s v=""/>
    <x v="8"/>
    <s v="Desarrollo humano y bienestar institucional"/>
    <s v="Captación del capital humano"/>
    <s v="´-Procedimiento para la selección y vinculación de personal administrativo _x000a_-Procedimiento para la selección y vinculación de personal docente"/>
    <s v="RBD-9"/>
    <s v="Desarrollo humano"/>
    <n v="3"/>
    <n v="3"/>
    <n v="3"/>
    <n v="3"/>
    <n v="3"/>
    <n v="3"/>
    <n v="3"/>
    <n v="3"/>
    <n v="3"/>
    <s v=" "/>
    <s v="Sin controles"/>
    <n v="3"/>
    <n v="3"/>
    <n v="3"/>
    <s v=""/>
    <s v="Sin controles"/>
    <x v="4"/>
    <s v=""/>
    <s v=""/>
    <s v=""/>
    <n v="3"/>
    <n v="2"/>
    <n v="2"/>
    <n v="2"/>
    <x v="2"/>
    <s v=""/>
    <s v=""/>
    <s v=""/>
    <n v="2"/>
    <n v="2"/>
  </r>
  <r>
    <s v=""/>
    <s v="Desarrollo humano0"/>
    <n v="0"/>
    <s v="Desarrollo humano0"/>
    <n v="0"/>
    <s v=" "/>
    <s v=" "/>
    <s v=" 3"/>
    <s v=" "/>
    <s v="Desarrollo humano"/>
    <s v="Desarrollo humano2"/>
    <s v=""/>
    <s v="RB"/>
    <s v=" "/>
    <s v=" 2"/>
    <s v=" 2"/>
    <s v=" "/>
    <s v=""/>
    <n v="0"/>
    <s v=""/>
    <x v="8"/>
    <s v="Gestión financiera"/>
    <s v="Gestión del presupuesto"/>
    <s v="•Procedimiento para la elaboración y seguimiento al presupuesto de inversión y operaciones de la Universidad CES"/>
    <s v="RBD-10"/>
    <s v="Desarrollo humano"/>
    <n v="3"/>
    <n v="3"/>
    <n v="3"/>
    <n v="3"/>
    <n v="3"/>
    <n v="3"/>
    <n v="3"/>
    <n v="3"/>
    <n v="3"/>
    <s v=" "/>
    <s v="Sin controles"/>
    <n v="3"/>
    <n v="3"/>
    <n v="3"/>
    <s v=""/>
    <s v="Sin controles"/>
    <x v="4"/>
    <s v=""/>
    <s v=""/>
    <s v=""/>
    <n v="3"/>
    <n v="2"/>
    <n v="2"/>
    <n v="2"/>
    <x v="2"/>
    <s v=""/>
    <s v=""/>
    <s v=""/>
    <n v="2"/>
    <n v="2"/>
  </r>
  <r>
    <s v=""/>
    <s v="Desarrollo humano0"/>
    <n v="0"/>
    <s v="Desarrollo humano0"/>
    <n v="0"/>
    <s v=" "/>
    <s v=" "/>
    <s v=" 3"/>
    <s v=" "/>
    <s v="Desarrollo humano"/>
    <s v="Desarrollo humano2"/>
    <s v=""/>
    <s v="RB"/>
    <s v=" "/>
    <s v=" 2"/>
    <s v=" 2"/>
    <s v=" "/>
    <s v=""/>
    <n v="0"/>
    <s v=""/>
    <x v="8"/>
    <s v="Desarrollo humano y bienestar institucional"/>
    <s v="Evaluación de las acciones de bienestar institucional y desarrollo humano"/>
    <s v="Procedimiento para la evaluación de desempeño "/>
    <s v="RBD-11"/>
    <s v="Desarrollo humano"/>
    <n v="3"/>
    <n v="3"/>
    <n v="3"/>
    <n v="3"/>
    <n v="3"/>
    <n v="3"/>
    <n v="3"/>
    <n v="3"/>
    <n v="3"/>
    <s v=" "/>
    <s v="Sin controles"/>
    <n v="3"/>
    <n v="3"/>
    <n v="3"/>
    <s v=""/>
    <s v="Sin controles"/>
    <x v="4"/>
    <s v=""/>
    <s v=""/>
    <s v=""/>
    <n v="3"/>
    <n v="2"/>
    <n v="2"/>
    <n v="2"/>
    <x v="2"/>
    <s v=""/>
    <s v=""/>
    <s v=""/>
    <n v="2"/>
    <n v="2"/>
  </r>
  <r>
    <s v=""/>
    <s v="Desarrollo humano0"/>
    <n v="0"/>
    <s v="Desarrollo humano0"/>
    <n v="0"/>
    <s v=" "/>
    <s v=" "/>
    <s v=" 3"/>
    <s v=" "/>
    <s v="Desarrollo humano"/>
    <s v="Desarrollo humano2"/>
    <s v=""/>
    <s v="RB"/>
    <s v=" "/>
    <s v=" 2"/>
    <s v=" 2"/>
    <s v=" "/>
    <s v=""/>
    <n v="0"/>
    <s v=""/>
    <x v="8"/>
    <m/>
    <m/>
    <m/>
    <s v="RBD-12"/>
    <s v="Desarrollo humano"/>
    <n v="3"/>
    <n v="3"/>
    <n v="3"/>
    <n v="3"/>
    <n v="3"/>
    <n v="3"/>
    <n v="3"/>
    <n v="3"/>
    <n v="3"/>
    <s v=" "/>
    <s v="Sin controles"/>
    <n v="3"/>
    <n v="3"/>
    <n v="3"/>
    <s v=""/>
    <s v="Sin controles"/>
    <x v="4"/>
    <s v=""/>
    <s v=""/>
    <s v=""/>
    <n v="3"/>
    <n v="2"/>
    <n v="2"/>
    <n v="2"/>
    <x v="2"/>
    <s v=""/>
    <s v=""/>
    <s v=""/>
    <n v="2"/>
    <n v="2"/>
  </r>
  <r>
    <n v="65"/>
    <s v="Salud mental y atracción del talento humano1"/>
    <n v="1"/>
    <s v="Salud mental y atracción del talento humano1"/>
    <n v="1"/>
    <s v="Bienestar Institucional Y Desarrollo HumanoExtremo"/>
    <s v="Bienestar Institucional Y Desarrollo HumanoExtremo"/>
    <s v="Bienestar Institucional Y Desarrollo HumanoDificultades en la alineación organizacional para el logro de los objetivos."/>
    <s v="Bienestar Institucional Y Desarrollo HumanoDificultades en la alineación organizacional para el logro de los objetivos."/>
    <s v="Salud mental y atracción del talento humanoExtremo"/>
    <s v="Salud mental y atracción del talento humanoFuerte"/>
    <s v="RBA-65"/>
    <s v="RB"/>
    <s v="Bienestar Institucional Y Desarrollo Humano"/>
    <s v="Bienestar Institucional Y Desarrollo HumanoFuerte"/>
    <s v="Bienestar Institucional Y Desarrollo HumanoFuerte"/>
    <s v="Bienestar Institucional Y Desarrollo Humano"/>
    <s v="Dificultades en la alineación organizacional para el logro de los objetivos."/>
    <n v="1"/>
    <s v="Dificultades en la alineación organizacional para el logro de los objetivos."/>
    <x v="9"/>
    <s v="Desarrollo humano y bienestar institucional"/>
    <s v="Captación del capital humano"/>
    <s v="•Procedimiento para la selección y vinculación de personal administrativo"/>
    <s v="RBA-1"/>
    <s v="Salud mental y atracción del talento humano"/>
    <s v="Falta de claridad en las vacantes de las áreas que se requieren para la organización, por tanto puede incurrirse en fallos en la selección idonea de los cadidatos y en probables costos de las áreas en vacantes que no son necesarias."/>
    <s v="Bienestar Institucional  /Gestión de autoevaluación y calidad/ Gestión administrativa y áreas solicitantes de vacantes. "/>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Falta de claridad en las vacantes por parte de las áreas que los requieren._x000a_*Falta de levantamiento de perfiles optimos que den cuenta de una estructura de áreas organizadas_x000a_"/>
    <s v="Retrasos en los inicios de los procesos de selección por demora en las actualizaciones de los procesos."/>
    <s v=".* Cronogramas de cumplimiento con en los proceos de selección_x000a_*Levantamiento del perfil personalizado con las areas de los cargos requeridos._x000a_*Autorización firmada por el Rector de los cargos aprobados para Ingresos._x000a_*Aprobación del comité Administrativo para el ingreso."/>
    <n v="4"/>
    <n v="4"/>
    <n v="1"/>
    <n v="1"/>
    <s v="Concientización de las areas y los jefes sobre la importancia de definir en detalle los cargos y las acciones de los mismos antes de seleccionar las personas "/>
    <n v="1"/>
    <n v="1"/>
    <n v="1"/>
    <n v="1"/>
    <x v="6"/>
    <m/>
    <m/>
    <m/>
    <m/>
    <s v="Se realiza seguimiento constante de todos los controles implementados, durante todos los procesos"/>
    <s v="Probable"/>
    <s v="Mayor"/>
    <x v="3"/>
    <n v="4"/>
    <n v="4"/>
    <s v="44"/>
    <s v="Fuerte"/>
    <s v="Frente a seguimientos realizados en años se ha logrado tener un perfil establecido e institucionlaizado para recopilar y actualizar la información de las vacantes. Se hace seguimiento constante a tráves a bases de datos de control, adicionalmente se establecieron formatos de seguimientos de entrenamientos y ejecución de las tareas que permiten clarificar aun mas el cargo.  Sin embargo en casos de vacantes nueva, la claridad de los cargos por parte de los jefes puede llegar a darse una vez el candidato seleccionado a iniciado su proceos laboral._x000a__x000a_Seguimientos que van a sistematizarse."/>
  </r>
  <r>
    <n v="66"/>
    <s v="Salud mental y atracción del talento humano1"/>
    <n v="1"/>
    <s v="Salud mental y atracción del talento humano1"/>
    <n v="1"/>
    <s v="Bienestar Institucional Y Desarrollo HumanoAlto"/>
    <s v="Bienestar Institucional Y Desarrollo HumanoAlto"/>
    <s v="Bienestar Institucional Y Desarrollo HumanoFalta o falla de la capacidad de gestión del talento humano."/>
    <s v="Bienestar Institucional Y Desarrollo HumanoFalta o falla de la capacidad de gestión del talento humano."/>
    <s v="Salud mental y atracción del talento humanoAlto"/>
    <s v="Salud mental y atracción del talento humanoFuerte"/>
    <s v="RBA-66"/>
    <s v="RB"/>
    <s v="Bienestar Institucional Y Desarrollo Humano"/>
    <s v="Bienestar Institucional Y Desarrollo HumanoFuerte"/>
    <s v="Bienestar Institucional Y Desarrollo HumanoFuerte"/>
    <s v="Bienestar Institucional Y Desarrollo Humano"/>
    <s v="Falta o falla de la capacidad de gestión del talento humano."/>
    <n v="1"/>
    <s v="Falta o falla de la capacidad de gestión del talento humano."/>
    <x v="9"/>
    <s v="Desarrollo humano y bienestar institucional"/>
    <s v="Captación del capital humano"/>
    <s v="•Procedimiento para la selección y vinculación de personal administrativo"/>
    <s v="RBA-2"/>
    <s v="Salud mental y atracción del talento humano"/>
    <s v="Preselección de hojas de vida (Ingreso de hojas de vida, al proceso de selección, que no cumplen con los requerimientos del cargo)"/>
    <s v="Bienestar Institucional  /Gestión de autoevaluación y calidad/ Gestión administrativa y áreas solicitantes de vacantes. "/>
    <s v="Falta o falla de la capacidad de gestión del talento humano."/>
    <s v="El personal en el cargo no cuenta con los conocimientos para llevar a cabo adecuadamente su función."/>
    <s v="*Hojas de vida que llegan de manera extemporanea._x000a_*Hojas de vida que se sugieren sin el perfil requerido"/>
    <s v="*Hojas de vida posterioes a los cierres reglamentarios de los pasos del proceos de selección."/>
    <s v="*Generación de bases de datos con cierres de fechas para garantizar la oportunidad en la que deben llegar las hojas de vida"/>
    <n v="1"/>
    <n v="1"/>
    <n v="1"/>
    <n v="1"/>
    <s v="Se llevan a cabo los controles en los cierres de tiempos de recibo de hojas de vida y revisión rigurosa de las hojas de vida que llegan.   "/>
    <n v="2"/>
    <n v="2"/>
    <n v="1"/>
    <n v="1"/>
    <x v="6"/>
    <m/>
    <m/>
    <m/>
    <m/>
    <s v="Se realiza seguimiento fuerte al ingreso de hojas de vida a Desarrollo Humano"/>
    <s v="Probable"/>
    <s v="Moderado"/>
    <x v="0"/>
    <n v="4"/>
    <n v="3"/>
    <s v="43"/>
    <s v="Fuerte"/>
    <s v="Se revisan y se filtran detalladamente las hojas de vida, teniendo en cuenta los perfiles_x000a_ solicitados, finalmente  se hace un seguimiento de todas las hojas de vida. Se revisan rigurosamente aunque sea una hoja de vida que pos solicitud y aprobación, debe entrar al procesos de selección y se deja consignado en las bases de seguimiento. _x000a__x000a_Base de datos de seguimiento de cierre de los procesos"/>
  </r>
  <r>
    <n v="67"/>
    <s v="Salud mental y atracción del talento humano1"/>
    <n v="1"/>
    <s v="Salud mental y atracción del talento humano1"/>
    <n v="1"/>
    <s v="Bienestar Institucional Y Desarrollo HumanoExtremo"/>
    <s v="Bienestar Institucional Y Desarrollo HumanoExtremo"/>
    <s v="Bienestar Institucional Y Desarrollo HumanoFalta o falla de la capacidad de gestión del talento humano."/>
    <s v="Bienestar Institucional Y Desarrollo HumanoFalta o falla de la capacidad de gestión del talento humano."/>
    <s v="Salud mental y atracción del talento humanoExtremo"/>
    <s v="Salud mental y atracción del talento humanoFuerte"/>
    <s v="RBA-67"/>
    <s v="RB"/>
    <s v="Bienestar Institucional Y Desarrollo Humano"/>
    <s v="Bienestar Institucional Y Desarrollo HumanoFuerte"/>
    <s v="Bienestar Institucional Y Desarrollo HumanoFuerte"/>
    <s v="Bienestar Institucional Y Desarrollo Humano"/>
    <s v="Falta o falla de la capacidad de gestión del talento humano."/>
    <n v="1"/>
    <s v="Falta o falla de la capacidad de gestión del talento humano."/>
    <x v="9"/>
    <s v="Desarrollo humano y bienestar institucional"/>
    <s v="Captación del capital humano"/>
    <s v="•Procedimiento para la selección y vinculación de personal administrativo"/>
    <s v="RBA-3"/>
    <s v="Salud mental y atracción del talento humano"/>
    <s v="Inclusión de candidatos en la fase final, afectando la transparencia del proceos de selección "/>
    <s v="Bienestar Institucional /Gestión de autoevaluación y calidad/ Gestión administrativa y áreas solicitantes de vacantes. "/>
    <s v="Falta o falla de la capacidad de gestión del talento humano."/>
    <s v="El personal en el cargo no cuenta con los conocimientos para llevar a cabo adecuadamente su función."/>
    <s v="Recomendaiones por fuera del perfil del cargo"/>
    <s v="Hojas de vida que deben ser tenidas en cuenta sin el perfil especifico"/>
    <s v="*Informes actuales con la descripción de la idoneidad de los candidatos."/>
    <n v="1"/>
    <n v="1"/>
    <n v="1"/>
    <n v="1"/>
    <s v="Filtros de cada uno de los pasos del proceso de selección"/>
    <n v="1"/>
    <n v="1"/>
    <n v="1"/>
    <n v="1"/>
    <x v="6"/>
    <m/>
    <m/>
    <m/>
    <m/>
    <s v="Se entrega informes detallados de los candidatos a las áreas y a la Rectoría para control de los cadidatos mas cercanos a la idoneidad del perfil"/>
    <s v="Probable"/>
    <s v="Mayor"/>
    <x v="3"/>
    <n v="4"/>
    <n v="4"/>
    <s v="44"/>
    <s v="Fuerte"/>
    <s v="Desde Salud mental y Atracción del talento humano, se continua el proceso de  revisión de la idoneidad para todos los candidatos por igual.Se continua con la realización de informe  _x000a_psicologico detallado para las areas y que sirve como insumo para la decisión final que esta a cargo de la Rectoría.  _x000a__x000a_Informe psicologico para garantizar información de  las competencias e idoneidad de los candidatos."/>
  </r>
  <r>
    <n v="68"/>
    <s v="Salud mental y atracción del talento humano1"/>
    <n v="1"/>
    <s v="Salud mental y atracción del talento humano1"/>
    <n v="1"/>
    <s v="Bienestar Institucional Y Desarrollo HumanoAlto"/>
    <s v="Bienestar Institucional Y Desarrollo HumanoAlto"/>
    <s v="Bienestar Institucional Y Desarrollo HumanoConflicto, desconocimiento o incumplimientos normativos, legales, regulatorios o contractuales."/>
    <s v="Bienestar Institucional Y Desarrollo HumanoConflicto, desconocimiento o incumplimientos normativos, legales, regulatorios o contractuales."/>
    <s v="Salud mental y atracción del talento humanoAlto"/>
    <s v="Salud mental y atracción del talento humanoFuerte"/>
    <s v="RBA-68"/>
    <s v="RB"/>
    <s v="Bienestar Institucional Y Desarrollo Humano"/>
    <s v="Bienestar Institucional Y Desarrollo HumanoFuerte"/>
    <s v="Bienestar Institucional Y Desarrollo HumanoFuerte"/>
    <s v="Bienestar Institucional Y Desarrollo Humano"/>
    <s v="Conflicto, desconocimiento o incumplimientos normativos, legales, regulatorios o contractuales."/>
    <n v="1"/>
    <s v="Conflicto, desconocimiento o incumplimientos normativos, legales, regulatorios o contractuales."/>
    <x v="9"/>
    <s v="Desarrollo humano y bienestar institucional"/>
    <s v="Captación del capital humano"/>
    <s v="•Procedimiento para la selección y vinculación de personal administrativo"/>
    <s v="RBA-4"/>
    <s v="Salud mental y atracción del talento humano"/>
    <s v="Incluisión de hojas de vida por fuera de los requerimientos de las convocatorias, "/>
    <s v="Bienestar Institucional  /Gestión de autoevaluación y calidad/ Gestión administrativa y áreas solicitantes de vacantes. "/>
    <s v="Conflicto, desconocimiento o incumplimientos normativos, legales, regulatorios o contractuales."/>
    <s v="Incumplimiento parcial o total de las condiciones de contratos, convenios, leyes  o acuerdos o celebración indebida de contratos."/>
    <s v="*inclusión de candidatos no idoneos para los procesos de selección. "/>
    <s v="*hojas de vida que ingresan por fuera de las fechas establecidas en las convocatorias._x000a_"/>
    <s v="*Autorización con apertura y cierre de la convocatoria por parte de Rectoria._x000a_*Garantizar que las hojas de vida que ingresan a los procesos cumplan con los requisitos de las convocatorias"/>
    <n v="2"/>
    <n v="2"/>
    <n v="1"/>
    <n v="1"/>
    <s v="*Base de datos con la trazabilidad y seguimiento de los controles actuales"/>
    <n v="1"/>
    <n v="1"/>
    <n v="1"/>
    <n v="1"/>
    <x v="6"/>
    <m/>
    <m/>
    <m/>
    <m/>
    <s v="Se lleva con rigurosidad las autorización y el seguimiento de las bases de datos de análsis de requisitos"/>
    <s v="Probable"/>
    <s v="Moderado"/>
    <x v="0"/>
    <n v="4"/>
    <n v="3"/>
    <s v="43"/>
    <s v="Fuerte"/>
    <s v="Se lleva un  seguimiento de los procesos y sus respecitvas autorizaciones para cada inclusion _x000a_de hoja de vida que se realice por fuera de la convocatoria, esto con el fin de soportar el proceso de selección_x000a__x000a_*Base de datos con la trazabilidad y seguimiento de los controles actuales"/>
  </r>
  <r>
    <n v="69"/>
    <s v="Salud mental y atracción del talento humano1"/>
    <n v="1"/>
    <s v="Salud mental y atracción del talento humano1"/>
    <n v="1"/>
    <s v="Bienestar Institucional Y Desarrollo HumanoAlto"/>
    <s v="Bienestar Institucional Y Desarrollo HumanoAlto"/>
    <s v="Bienestar Institucional Y Desarrollo HumanoConflicto, desconocimiento o incumplimientos normativos, legales, regulatorios o contractuales."/>
    <s v="Bienestar Institucional Y Desarrollo HumanoConflicto, desconocimiento o incumplimientos normativos, legales, regulatorios o contractuales."/>
    <s v="Salud mental y atracción del talento humanoAlto"/>
    <s v="Salud mental y atracción del talento humanoFuerte"/>
    <s v="RBA-69"/>
    <s v="RB"/>
    <s v="Bienestar Institucional Y Desarrollo Humano"/>
    <s v="Bienestar Institucional Y Desarrollo HumanoFuerte"/>
    <s v="Bienestar Institucional Y Desarrollo HumanoFuerte"/>
    <s v="Bienestar Institucional Y Desarrollo Humano"/>
    <s v="Conflicto, desconocimiento o incumplimientos normativos, legales, regulatorios o contractuales."/>
    <n v="1"/>
    <s v="Conflicto, desconocimiento o incumplimientos normativos, legales, regulatorios o contractuales."/>
    <x v="9"/>
    <s v="Desarrollo humano y bienestar institucional_x000a__x000a__x000a_Direccionamiento Estratégico_x000a__x000a_"/>
    <s v="Captación del capital humano_x000a__x000a_•Fomento de la cultura de gestión de riesgos y autorregulación_x000a__x000a_"/>
    <s v="•Procedimiento para la selección y vinculación de personal administrativo_x000a__x000a_•Manual de SARLAFT_x000a__x000a_"/>
    <s v="RBA-5"/>
    <s v="Salud mental y atracción del talento humano"/>
    <s v="Hallazgos negativos en la validación de titulos académicos, referencias laborales y Sarlaft, en los candidatos finales, generando reprocesos"/>
    <s v="Bienestar Institucional /Gestión de autoevaluación y calidad/ Gestión administrativa y áreas solicitantes de vacantes."/>
    <s v="Conflicto, desconocimiento o incumplimientos normativos, legales, regulatorios o contractuales."/>
    <s v="Incumplimiento parcial o total de las condiciones de contratos, convenios, leyes  o acuerdos o celebración indebida de contratos."/>
    <s v="Dificultad de consulta en las plataformas establecidas para este fin. "/>
    <s v="Cuando el candidato que se encuentra dentro del proceso no autoriza la respectiva validacion de titulos y referencias"/>
    <s v="Realizar control se seguimiento y generar informe  notificando la no autorizacion de la respesctiva validacion"/>
    <n v="1"/>
    <n v="0"/>
    <n v="0"/>
    <n v="0"/>
    <s v="Filtros de cada uno de los pasos del proceso de selección"/>
    <n v="1"/>
    <n v="0"/>
    <n v="0"/>
    <n v="0"/>
    <x v="6"/>
    <m/>
    <m/>
    <m/>
    <m/>
    <s v="Se lleva el seguimiento, sin embargo el control no solo depende de la Universidad CES, depende también de los tiempos de otras instituciones responsables de la validación."/>
    <s v="Posible"/>
    <s v="Mayor"/>
    <x v="0"/>
    <n v="3"/>
    <n v="4"/>
    <s v="34"/>
    <s v="Fuerte"/>
    <s v="En este riesgo  siempre estamos sujetos a los tiempos de respuesta de estas insituciones, que no coinciden con las necesidades de ingreso de la Universidad, por lo tanto siempre se lleva un control riguroso de dichas respuestas, para en caso de manifestarse el riesgo, dar aviso prioritario, al Jefe Inmediato, a la Oficina de cumpimiento,  a la Secretaría General, quien en última instancia informa a la Rectoría._x000a__x000a_Base de control de validación de titulos."/>
  </r>
  <r>
    <s v=""/>
    <s v="Salud mental y atracción del talento humano0"/>
    <n v="0"/>
    <s v="Salud mental y atracción del talento humano0"/>
    <n v="0"/>
    <s v=" "/>
    <s v=" "/>
    <s v=" 0"/>
    <s v=" "/>
    <s v="Salud mental y atracción del talento humano"/>
    <s v="Salud mental y atracción del talento humano0"/>
    <s v=""/>
    <s v="RB"/>
    <s v=" "/>
    <s v=" 0"/>
    <s v=" 0"/>
    <s v=" "/>
    <s v=""/>
    <n v="0"/>
    <s v=""/>
    <x v="9"/>
    <m/>
    <m/>
    <m/>
    <s v="RBA-6"/>
    <s v="Salud mental y atracción del talento humano"/>
    <n v="0"/>
    <n v="0"/>
    <n v="0"/>
    <n v="0"/>
    <n v="0"/>
    <n v="0"/>
    <n v="0"/>
    <n v="0"/>
    <n v="0"/>
    <s v=" "/>
    <s v="Sin controles"/>
    <n v="0"/>
    <n v="0"/>
    <n v="0"/>
    <s v=""/>
    <s v="Sin controles"/>
    <x v="6"/>
    <m/>
    <m/>
    <m/>
    <m/>
    <n v="0"/>
    <n v="0"/>
    <n v="0"/>
    <x v="2"/>
    <s v=""/>
    <s v=""/>
    <s v=""/>
    <n v="0"/>
    <n v="0"/>
  </r>
  <r>
    <s v=""/>
    <s v="Salud mental y atracción del talento humano0"/>
    <n v="0"/>
    <s v="Salud mental y atracción del talento humano0"/>
    <n v="0"/>
    <s v=" "/>
    <s v=" "/>
    <s v=" 0"/>
    <s v=" "/>
    <s v="Salud mental y atracción del talento humano"/>
    <s v="Salud mental y atracción del talento humano0"/>
    <s v=""/>
    <s v="RB"/>
    <s v=" "/>
    <s v=" 0"/>
    <s v=" 0"/>
    <s v=" "/>
    <s v=""/>
    <n v="0"/>
    <s v=""/>
    <x v="9"/>
    <m/>
    <m/>
    <m/>
    <s v="RBA-7"/>
    <s v="Salud mental y atracción del talento humano"/>
    <n v="0"/>
    <n v="0"/>
    <n v="0"/>
    <n v="0"/>
    <n v="0"/>
    <n v="0"/>
    <n v="0"/>
    <n v="0"/>
    <n v="0"/>
    <s v=" "/>
    <s v="Sin controles"/>
    <n v="0"/>
    <n v="0"/>
    <n v="0"/>
    <s v=""/>
    <s v="Sin controles"/>
    <x v="6"/>
    <m/>
    <m/>
    <m/>
    <m/>
    <n v="0"/>
    <n v="0"/>
    <n v="0"/>
    <x v="2"/>
    <s v=""/>
    <s v=""/>
    <s v=""/>
    <n v="0"/>
    <n v="0"/>
  </r>
  <r>
    <s v=""/>
    <s v="Salud mental y atracción del talento humano0"/>
    <n v="0"/>
    <s v="Salud mental y atracción del talento humano0"/>
    <n v="0"/>
    <s v=" "/>
    <s v=" "/>
    <s v=" 0"/>
    <s v=" "/>
    <s v="Salud mental y atracción del talento humano"/>
    <s v="Salud mental y atracción del talento humano0"/>
    <s v=""/>
    <s v="RB"/>
    <s v=" "/>
    <s v=" 0"/>
    <s v=" 0"/>
    <s v=" "/>
    <s v=""/>
    <n v="0"/>
    <s v=""/>
    <x v="9"/>
    <m/>
    <m/>
    <m/>
    <s v="RBA-8"/>
    <s v="Salud mental y atracción del talento humano"/>
    <n v="0"/>
    <n v="0"/>
    <n v="0"/>
    <n v="0"/>
    <n v="0"/>
    <n v="0"/>
    <n v="0"/>
    <n v="0"/>
    <n v="0"/>
    <s v=" "/>
    <s v="Sin controles"/>
    <n v="0"/>
    <n v="0"/>
    <n v="0"/>
    <s v=""/>
    <s v="Sin controles"/>
    <x v="6"/>
    <m/>
    <m/>
    <m/>
    <m/>
    <n v="0"/>
    <n v="0"/>
    <n v="0"/>
    <x v="2"/>
    <s v=""/>
    <s v=""/>
    <s v=""/>
    <n v="0"/>
    <n v="0"/>
  </r>
  <r>
    <s v=""/>
    <s v="Salud mental y atracción del talento humano0"/>
    <n v="0"/>
    <s v="Salud mental y atracción del talento humano0"/>
    <n v="0"/>
    <s v=" "/>
    <s v=" "/>
    <s v=" 0"/>
    <s v=" "/>
    <s v="Salud mental y atracción del talento humano"/>
    <s v="Salud mental y atracción del talento humano0"/>
    <s v=""/>
    <s v="RB"/>
    <s v=" "/>
    <s v=" 0"/>
    <s v=" 0"/>
    <s v=" "/>
    <s v=""/>
    <n v="0"/>
    <s v=""/>
    <x v="9"/>
    <m/>
    <m/>
    <m/>
    <s v="RBA-9"/>
    <s v="Salud mental y atracción del talento humano"/>
    <n v="0"/>
    <n v="0"/>
    <n v="0"/>
    <n v="0"/>
    <n v="0"/>
    <n v="0"/>
    <n v="0"/>
    <n v="0"/>
    <n v="0"/>
    <s v=" "/>
    <s v="Sin controles"/>
    <n v="0"/>
    <n v="0"/>
    <n v="0"/>
    <s v=""/>
    <s v="Sin controles"/>
    <x v="6"/>
    <m/>
    <m/>
    <m/>
    <m/>
    <n v="0"/>
    <n v="0"/>
    <n v="0"/>
    <x v="2"/>
    <s v=""/>
    <s v=""/>
    <s v=""/>
    <n v="0"/>
    <n v="0"/>
  </r>
  <r>
    <s v=""/>
    <s v="Salud mental y atracción del talento humano0"/>
    <n v="0"/>
    <s v="Salud mental y atracción del talento humano0"/>
    <n v="0"/>
    <s v=" "/>
    <s v=" "/>
    <s v=" 0"/>
    <s v=" "/>
    <s v="Salud mental y atracción del talento humano"/>
    <s v="Salud mental y atracción del talento humano0"/>
    <s v=""/>
    <s v="RB"/>
    <s v=" "/>
    <s v=" 0"/>
    <s v=" 0"/>
    <s v=" "/>
    <s v=""/>
    <n v="0"/>
    <s v=""/>
    <x v="9"/>
    <m/>
    <m/>
    <m/>
    <s v="RBA-10"/>
    <s v="Salud mental y atracción del talento humano"/>
    <n v="0"/>
    <n v="0"/>
    <n v="0"/>
    <n v="0"/>
    <n v="0"/>
    <n v="0"/>
    <n v="0"/>
    <n v="0"/>
    <n v="0"/>
    <s v=" "/>
    <s v="Sin controles"/>
    <n v="0"/>
    <n v="0"/>
    <n v="0"/>
    <s v=""/>
    <s v="Sin controles"/>
    <x v="6"/>
    <m/>
    <m/>
    <m/>
    <m/>
    <n v="0"/>
    <n v="0"/>
    <n v="0"/>
    <x v="2"/>
    <n v="0"/>
    <n v="0"/>
    <n v="0"/>
    <n v="0"/>
    <n v="0"/>
  </r>
  <r>
    <s v=""/>
    <s v="Salud mental y atracción del talento humano0"/>
    <n v="0"/>
    <s v="Salud mental y atracción del talento humano0"/>
    <n v="0"/>
    <s v=" "/>
    <s v=" "/>
    <s v=" 0"/>
    <s v=" "/>
    <s v="Salud mental y atracción del talento humano"/>
    <s v="Salud mental y atracción del talento humano0"/>
    <s v=""/>
    <s v="RB"/>
    <s v=" "/>
    <s v=" 0"/>
    <s v=" 0"/>
    <s v=" "/>
    <s v=""/>
    <n v="0"/>
    <s v=""/>
    <x v="9"/>
    <m/>
    <m/>
    <m/>
    <s v="RBA-11"/>
    <s v="Salud mental y atracción del talento humano"/>
    <n v="0"/>
    <n v="0"/>
    <n v="0"/>
    <n v="0"/>
    <n v="0"/>
    <n v="0"/>
    <n v="0"/>
    <n v="0"/>
    <n v="0"/>
    <s v=" "/>
    <s v="Sin controles"/>
    <n v="0"/>
    <n v="0"/>
    <n v="0"/>
    <s v=""/>
    <s v="Sin controles"/>
    <x v="6"/>
    <m/>
    <m/>
    <m/>
    <m/>
    <n v="0"/>
    <n v="0"/>
    <n v="0"/>
    <x v="2"/>
    <s v=""/>
    <s v=""/>
    <s v=""/>
    <n v="0"/>
    <n v="0"/>
  </r>
  <r>
    <s v=""/>
    <s v="Salud mental y atracción del talento humano0"/>
    <n v="0"/>
    <s v="Salud mental y atracción del talento humano0"/>
    <n v="0"/>
    <s v=" "/>
    <s v=" "/>
    <s v=" 0"/>
    <s v=" "/>
    <s v="Salud mental y atracción del talento humano"/>
    <s v="Salud mental y atracción del talento humano0"/>
    <s v=""/>
    <s v="RB"/>
    <s v=" "/>
    <s v=" 0"/>
    <s v=" 0"/>
    <s v=" "/>
    <s v=""/>
    <n v="0"/>
    <s v=""/>
    <x v="9"/>
    <m/>
    <m/>
    <m/>
    <s v="RBA-12"/>
    <s v="Salud mental y atracción del talento humano"/>
    <n v="0"/>
    <n v="0"/>
    <n v="0"/>
    <n v="0"/>
    <n v="0"/>
    <n v="0"/>
    <n v="0"/>
    <n v="0"/>
    <n v="0"/>
    <s v=" "/>
    <s v="Sin controles"/>
    <n v="0"/>
    <n v="0"/>
    <n v="0"/>
    <s v=""/>
    <s v="Sin controles"/>
    <x v="6"/>
    <m/>
    <m/>
    <m/>
    <m/>
    <n v="0"/>
    <n v="0"/>
    <n v="0"/>
    <x v="2"/>
    <s v=""/>
    <s v=""/>
    <s v=""/>
    <n v="0"/>
    <n v="0"/>
  </r>
  <r>
    <n v="70"/>
    <s v="CES Virtual1"/>
    <n v="1"/>
    <s v="CES Virtual1"/>
    <n v="1"/>
    <s v="Dirección AcadémicaAlto"/>
    <s v="Dirección AcadémicaAlto"/>
    <s v="Dirección AcadémicaIncumplimiento por parte de la comunidad universitaria, contratistas y visitantes de las políticas, reglamentos y directrices institucionales."/>
    <s v="Dirección AcadémicaIncumplimiento por parte de la comunidad universitaria, contratistas y visitantes de las políticas, reglamentos y directrices institucionales."/>
    <s v="CES VirtualAlto"/>
    <s v="CES VirtualFuerte"/>
    <s v="RAV-70"/>
    <s v="RA"/>
    <s v="Dirección Académica"/>
    <s v="Dirección AcadémicaFuerte"/>
    <s v="Dirección AcadémicaFuerte"/>
    <s v="Dirección Académic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10"/>
    <s v="Investigación"/>
    <s v="Divulgación científica, apropiación social y transferencia del conocimiento _x000a_"/>
    <s v="Procedimiento para la protección de la propiedad intelectual de la Universidad CES_x000a_"/>
    <s v="RAV-1"/>
    <s v="CES Virtual"/>
    <s v="Violación de los derechos de autor en las aulas virtuales"/>
    <s v="Procesos de Apoyo"/>
    <s v="Incumplimiento por parte de la comunidad universitaria, contratistas y visitantes de las políticas, reglamentos y directrices institucionales."/>
    <s v="Error, omisión o violación de procedimientos. (que pueda llevar incluso a excesos o despilfarros)."/>
    <s v="Desconocimiento y omisión de la norma que regula el derecho de autor"/>
    <s v="Solicitud de ampliación de capacidad de subida de archivos"/>
    <s v="_x000a_Revisión de aulas previo a la activación_x000a_Revisión regular de aulas activas_x000a_Firma de autorización de uso de obra"/>
    <n v="3"/>
    <n v="3"/>
    <n v="1"/>
    <n v="1"/>
    <s v="Capacitaciones periódicas sobre el tema_x000a_Revisión de aulas previo a la activación_x000a_Revisión regular de aulas activas_x000a_Campaña digital de sensibilización_x000a_Firma de autorización de uso de obra"/>
    <n v="5"/>
    <n v="5"/>
    <n v="1"/>
    <n v="1"/>
    <x v="3"/>
    <n v="3"/>
    <n v="3"/>
    <s v="33"/>
    <s v="Fuerte"/>
    <s v="Las medidas se están tomando de acuerdo con los planeado y han sido efectivas para detectar posibles infracciones."/>
    <s v="Posible"/>
    <s v="Moderado"/>
    <x v="0"/>
    <n v="3"/>
    <n v="3"/>
    <s v="33"/>
    <s v="Fuerte"/>
    <s v="Los controles aplicados se mantienen_x000a__x000a_7 días después del reporte y solicitud de ajuste al responsable._x000a__x000a_Cuando se detecta la inconsistencia"/>
  </r>
  <r>
    <n v="71"/>
    <s v="CES Virtual1"/>
    <n v="1"/>
    <s v="CES Virtual1"/>
    <n v="1"/>
    <s v="Dirección AcadémicaExtremo"/>
    <s v="Dirección AcadémicaExtremo"/>
    <s v="Dirección AcadémicaFallas o indisponibilidad de la infraestructura física relacionada con problemas estructurales o técnicos."/>
    <s v="Dirección AcadémicaFallas o indisponibilidad de la infraestructura física relacionada con problemas estructurales o técnicos."/>
    <s v="CES VirtualExtremo"/>
    <s v="CES VirtualFuerte"/>
    <s v="RAV-71"/>
    <s v="RA"/>
    <s v="Dirección Académica"/>
    <s v="Dirección AcadémicaFuerte"/>
    <s v="Dirección AcadémicaFuerte"/>
    <s v="Dirección Académica"/>
    <s v="Fallas o indisponibilidad de la infraestructura física relacionada con problemas estructurales o técnicos."/>
    <n v="1"/>
    <s v="Fallas o indisponibilidad de la infraestructura física relacionada con problemas estructurales o técnicos."/>
    <x v="10"/>
    <s v="Gestión de las TIC"/>
    <s v="Puesta en producción y soporte de las soluciones estructuradas para TIC´s y continuidad de negocio. "/>
    <s v="•Procedimiento para la detección de fallas técnicas o funcionales de las soluciones entregadas"/>
    <s v="RAV-2"/>
    <s v="CES Virtual"/>
    <s v="Indisponibilidad del servidor que aloja CES Virtual"/>
    <s v="Procesos de Apoyo"/>
    <s v="Fallas o indisponibilidad de la infraestructura física relacionada con problemas estructurales o técnicos."/>
    <s v="Daño súbito o imprevisto"/>
    <s v="Indisponibilidad del servicio de parte del proveedor que aloja nuestros servidores en la nube"/>
    <s v="Lentitud de navegación_x000a_Mensajes intermitentes de error_x000a_Elementos que no cargan"/>
    <s v="Reuniones periódicas con el área a cargo (TI)_x000a_"/>
    <n v="1"/>
    <n v="1"/>
    <n v="1"/>
    <n v="1"/>
    <s v="Proyecto para contar con un servidor espejo en la nube._x000a_Hacer informe con histórico de fallas para socializar con TI."/>
    <n v="2"/>
    <n v="2"/>
    <n v="1"/>
    <n v="1"/>
    <x v="3"/>
    <n v="3"/>
    <n v="3"/>
    <s v="33"/>
    <s v="Fuerte"/>
    <s v="Se hace seguimiento permanente en conjunto con el área de TI, se hizo la migración el 27 de julio de 2019 de nuestros servidores a la nube, garantizando mayor disponibilidad del sistema"/>
    <s v="Posible"/>
    <s v="Severo"/>
    <x v="3"/>
    <n v="3"/>
    <n v="5"/>
    <s v="35"/>
    <s v="Fuerte"/>
    <s v="Dadas las circunstancias actuales la plataforma de aulas virtuales se ha convertido en escenario fundamental para el ejercicio académico._x000a__x000a_En reunión "/>
  </r>
  <r>
    <n v="72"/>
    <s v="CES Virtual1"/>
    <n v="1"/>
    <s v="CES Virtual1"/>
    <n v="1"/>
    <s v="Dirección AcadémicaAlto"/>
    <s v="Dirección AcadémicaAlto"/>
    <s v="Dirección AcadémicaFallas o indisponibilidad de la infraestructura física relacionada con problemas estructurales o técnicos."/>
    <s v="Dirección AcadémicaFallas o indisponibilidad de la infraestructura física relacionada con problemas estructurales o técnicos."/>
    <s v="CES VirtualAlto"/>
    <s v="CES VirtualFuerte"/>
    <s v="RAV-72"/>
    <s v="RA"/>
    <s v="Dirección Académica"/>
    <s v="Dirección AcadémicaFuerte"/>
    <s v="Dirección AcadémicaFuerte"/>
    <s v="Dirección Académica"/>
    <s v="Fallas o indisponibilidad de la infraestructura física relacionada con problemas estructurales o técnicos."/>
    <n v="1"/>
    <s v="Fallas o indisponibilidad de la infraestructura física relacionada con problemas estructurales o técnicos."/>
    <x v="10"/>
    <s v="Gestión de las TIC"/>
    <s v="•. Elaborar procesos de planeación estratégica para proyectos de TIC´s y continuidad de negocio"/>
    <s v="Procedimiento para la toma de requerimientos de las necesidades de las diferentes áreas de la universidad_x000a_-Procedimiento del área de TIC para la identificación de las necesidades de la continuidad de negocio._x000a__x000a_Procedimiento para mesa de ayuda_x000a_"/>
    <s v="RAV-3"/>
    <s v="CES Virtual"/>
    <s v="Impedimento para la incorporación de TIC en el ejercicio docente"/>
    <s v="Procesos de Apoyo"/>
    <s v="Fallas o indisponibilidad de la infraestructura física relacionada con problemas estructurales o técnicos."/>
    <s v="Deterioro, desgaste u obsolescencia "/>
    <s v="Falta renovación y actualización de los equipos de cómputo (software y hardware) de los docentes en las aulas de clase."/>
    <s v="Reporte de imposibilidad de operar herramientas o software en línea de parte del docente"/>
    <s v="Reporte a SUAT para que acompañen el proceso y  den el soporte necesario"/>
    <n v="1"/>
    <n v="1"/>
    <n v="1"/>
    <n v="1"/>
    <s v="Revisión y actualización de equipos en hardware y software."/>
    <n v="2"/>
    <n v="0"/>
    <n v="0"/>
    <n v="0"/>
    <x v="3"/>
    <n v="3"/>
    <n v="3"/>
    <s v="33"/>
    <s v="Débil"/>
    <s v="Los controles deben ser aplicados por SUAT en cabeza del área de TI, desde CES Virtual se reportan las dificultades que nos manifiestan docentes o que evidenciamos nosotros mismos"/>
    <s v="Posible"/>
    <s v="Mayor"/>
    <x v="0"/>
    <n v="3"/>
    <n v="4"/>
    <s v="34"/>
    <s v="Fuerte"/>
    <s v="Los controles deben ser aplicados por SUAT en cabeza del área de TI, desde CES Virtual se remiten al área a cargo, en este momento la imposibilidad de apoyarnos en las TIC puede generar afectaciones sustanciales dadas las condiciones actuales._x000a_Reuniones periódicas"/>
  </r>
  <r>
    <n v="73"/>
    <s v="CES Virtual1"/>
    <n v="1"/>
    <s v="CES Virtual1"/>
    <n v="1"/>
    <s v="Dirección AcadémicaAlto"/>
    <s v="Dirección AcadémicaExtremo"/>
    <s v="Dirección AcadémicaFallas o indisponibilidad de la infraestructura física relacionada con problemas estructurales o técnicos."/>
    <s v="Dirección AcadémicaFallas o indisponibilidad de la infraestructura física relacionada con problemas estructurales o técnicos."/>
    <s v="CES VirtualExtremo"/>
    <s v="CES VirtualFuerte"/>
    <s v="RAV-73"/>
    <s v="RA"/>
    <s v="Dirección Académica"/>
    <s v="Dirección AcadémicaFuerte"/>
    <s v="Dirección AcadémicaFuerte"/>
    <s v="Dirección Académica"/>
    <s v="Fallas o indisponibilidad de la infraestructura física relacionada con problemas estructurales o técnicos."/>
    <n v="1"/>
    <s v="Fallas o indisponibilidad de la infraestructura física relacionada con problemas estructurales o técnicos."/>
    <x v="10"/>
    <s v="Gestión de las TIC"/>
    <s v="•. Elaborar procesos de planeación estratégica para proyectos de TIC´s y continuidad de negocio"/>
    <s v="Procedimiento para la toma de requerimientos de las necesidades de las diferentes áreas de la universidad_x000a_-Procedimiento del área de TIC para la identificación de las necesidades de la continuidad de negocio._x000a__x000a_Procedimiento para mesa de ayuda_x000a_"/>
    <s v="RAV-4"/>
    <s v="CES Virtual"/>
    <s v="Imposibilidad de cumplir con el desarrollo efectivo de los procesos y procedimientos de CES Virtual"/>
    <s v="Procesos de Apoyo"/>
    <s v="Fallas o indisponibilidad de la infraestructura física relacionada con problemas estructurales o técnicos."/>
    <s v="Deterioro, desgaste u obsolescencia "/>
    <s v="Lentitud de la navegación desde las oficinas de CES Virtual"/>
    <s v="Imposibilidad de acceder a ciertos sitios, lentitud para descargar archivos"/>
    <s v="Revisión de conectividad y reporte oportuno"/>
    <n v="1"/>
    <n v="1"/>
    <n v="1"/>
    <n v="1"/>
    <s v="Reporte y reuniones con el área de TI para que apliquen medidas correctivas"/>
    <n v="1"/>
    <n v="1"/>
    <n v="1"/>
    <n v="1"/>
    <x v="3"/>
    <n v="4"/>
    <n v="3"/>
    <s v="43"/>
    <s v="Fuerte"/>
    <s v="Se hace seguimiento permanente de la conectividad desde las oficinas de CES Virtual, se hacen los reportes respectivos al área responsable. Los problemas en la actualidad persisten."/>
    <s v="Posible"/>
    <s v="Mayor"/>
    <x v="0"/>
    <n v="3"/>
    <n v="4"/>
    <s v="34"/>
    <s v="Fuerte"/>
    <s v="Los problemas de conectividad han mejorado desde algunas intervenciones que hicieron desde el área de TI, los últimos 7 meses no podemos tener reporte de estos eventos, pues toda la actividad se ha llevado a cabo desde la casa de cada uno de los funcionarios de CES Virtual, las pocas actividades que se han llevado a cabo desde la oficina no han presentado dificultades._x000a__x000a_Reuniones periódicas_x000a__x000a_Cuando se reporta "/>
  </r>
  <r>
    <n v="74"/>
    <s v="CES Virtual1"/>
    <n v="1"/>
    <s v="CES Virtual1"/>
    <n v="1"/>
    <s v="Dirección AcadémicaAlto"/>
    <s v="Dirección AcadémicaAlto"/>
    <s v="Dirección AcadémicaPrácticas fraudulentas - corrupción en los diferentes procesos misionales de la universidad"/>
    <s v="Dirección AcadémicaPrácticas fraudulentas - corrupción en los diferentes procesos misionales de la universidad"/>
    <s v="CES VirtualAlto"/>
    <s v="CES VirtualModerado"/>
    <s v="RAV-74"/>
    <s v="RA"/>
    <s v="Dirección Académica"/>
    <s v="Dirección AcadémicaModerado"/>
    <s v="Dirección AcadémicaModerado"/>
    <s v="Dirección Académica"/>
    <s v="Prácticas fraudulentas - corrupción en los diferentes procesos misionales de la universidad"/>
    <n v="1"/>
    <s v="Prácticas fraudulentas - corrupción en los diferentes procesos misionales de la universidad"/>
    <x v="10"/>
    <s v="Gestión de las TIC"/>
    <m/>
    <s v="Política TIC"/>
    <s v="RAV-5"/>
    <s v="CES Virtual"/>
    <s v="Suplantación de usuarios (no solo de otros estudiantes)."/>
    <s v="Procesos Misionales"/>
    <s v="Prácticas fraudulentas - corrupción en los diferentes procesos misionales de la universidad"/>
    <s v="Fraude: Alteración, modificación o manipulación de información o datos de la Universidad, con el propósito de reflejar una situación equivocada o engañosa."/>
    <s v="Mala intensión con fines fraudulentos de los usuarios._x000a_Dejar los usuarios abiertos en computadores de acceso público"/>
    <s v="Reporte de los docentes que detectan las malas prácticas de los estudiantes"/>
    <s v="Implementación de restricciones técnicas que impide el doble logueo en CES Virtual_x000a_Capacitación con respecto al manejo de información personal._x000a_Normatividad."/>
    <n v="2"/>
    <n v="2"/>
    <n v="1"/>
    <n v="1"/>
    <s v="Implementación de un sistema de identificación biométrica a la Moodle"/>
    <n v="1"/>
    <n v="0"/>
    <n v="0"/>
    <n v="0"/>
    <x v="3"/>
    <n v="3"/>
    <n v="3"/>
    <s v="33"/>
    <s v="Moderado"/>
    <s v="Se está estudiando la posibilidad de adquirir una aplicación que nos permita hacer identificación biométrica del estudiante y captura aleatoria del comportamiento del mismo durante la presentación del examen._x000a_La configuración de los exámenes es modificable por el docente, por lo tanto se le hace acompañamiento desde CES Virtual cunado así lo requiere."/>
    <s v="Posible"/>
    <s v="Moderado"/>
    <x v="0"/>
    <n v="3"/>
    <n v="3"/>
    <s v="33"/>
    <s v="Moderado"/>
    <s v="Se sigue estudiando la posibilidad de adquirir una aplicación que nos permita hacer identificación del estudiante y captura aleatoria del comportamiento del mismo durante la presentación del examen. Durante el 2020 se realizaron los exámenes de admisión de la Facultad de Medicina con el sistema de monitoreo Proctorio, con evidencia de buenos resultados._x000a__x000a_Se hacen ajustes, se sugiere un nuevo control que permitiría minimizar el riesgo de fraude en los exámenes virtuales"/>
  </r>
  <r>
    <n v="75"/>
    <s v="CES Virtual1"/>
    <n v="1"/>
    <s v="CES Virtual1"/>
    <n v="1"/>
    <s v="Dirección AcadémicaExtremo"/>
    <s v="Dirección AcadémicaExtremo"/>
    <s v="Dirección AcadémicaFalla o falta de adecuación, consistencia, confiabilidad, confidencialidad y disponibilidad de la información que se genera o se custodia (física o electrónica)."/>
    <s v="Dirección AcadémicaFalla o falta de adecuación, consistencia, confiabilidad, confidencialidad y disponibilidad de la información que se genera o se custodia (física o electrónica)."/>
    <s v="CES VirtualExtremo"/>
    <s v="CES VirtualModerado"/>
    <s v="RAV-75"/>
    <s v="RA"/>
    <s v="Dirección Académica"/>
    <s v="Dirección AcadémicaModerado"/>
    <s v="Dirección AcadémicaModerado"/>
    <s v="Dirección Académic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10"/>
    <s v="Gestión de las TIC"/>
    <s v="•Gestión de los proyectos de TIC´s y continuidad de negocio basados en las metodologías de cada área de conocimiento"/>
    <s v="•Gestión de bases de datos, seguridad informática, redes"/>
    <s v="RAV-6"/>
    <s v="CES Virtual"/>
    <s v="Pérdida o hurto de información en servidores."/>
    <s v="Procesos de Apoyo"/>
    <s v="Falla o falta de adecuación, consistencia, confiabilidad, confidencialidad y disponibilidad de la información que se genera o se custodia (física o electrónica)."/>
    <s v="Pérdida o fuga de información de la Universidad (digital o física, confidencial o no)."/>
    <s v="No contar con backup de la información del servidor."/>
    <s v="Reporte de imposibilidad para acceder a la información."/>
    <s v="Backup diario con políticas claras para este proceso._x000a_Implementación de sistemas de seguridad en servidores."/>
    <n v="2"/>
    <n v="2"/>
    <n v="1"/>
    <n v="1"/>
    <s v="Backup periódicos"/>
    <n v="1"/>
    <n v="1"/>
    <n v="1"/>
    <n v="1"/>
    <x v="5"/>
    <n v="2"/>
    <n v="5"/>
    <s v="25"/>
    <s v="Débil"/>
    <s v="No tengo conocimiento de los procesos de respaldo implementados en este momento con la nueva política de TI, desde CES Virtual se hacen los BackUp pertinentes a la información de trabajo regular, se escalará consulta a TI de los protocolos que se están aplicando en la actualidad a la plataforma de aulas virtuales y sus servidores."/>
    <s v="Posible"/>
    <s v="Severo"/>
    <x v="3"/>
    <n v="3"/>
    <n v="5"/>
    <s v="35"/>
    <s v="Moderado"/>
    <s v="No tengo conocimiento de los procesos de respaldo implementados en este momento con la nueva política de TI, desde CES Virtual se hacen los BackUp pertinentes a la información de trabajo regular._x000a__x000a_Diario_x000a__x000a_La periodicidad depende de la política de respaldo levantada con TI"/>
  </r>
  <r>
    <n v="76"/>
    <s v="CES Virtual1"/>
    <n v="1"/>
    <s v="CES Virtual1"/>
    <n v="1"/>
    <s v="Dirección AcadémicaAlto"/>
    <s v="Dirección AcadémicaAlto"/>
    <s v="Dirección AcadémicaPrácticas fraudulentas - corrupción en los diferentes procesos misionales de la universidad"/>
    <s v="Dirección AcadémicaPrácticas fraudulentas - corrupción en los diferentes procesos misionales de la universidad"/>
    <s v="CES VirtualAlto"/>
    <s v="CES VirtualFuerte"/>
    <s v="RAV-76"/>
    <s v="RA"/>
    <s v="Dirección Académica"/>
    <s v="Dirección AcadémicaFuerte"/>
    <s v="Dirección AcadémicaFuerte"/>
    <s v="Dirección Académica"/>
    <s v="Prácticas fraudulentas - corrupción en los diferentes procesos misionales de la universidad"/>
    <n v="1"/>
    <s v="Prácticas fraudulentas - corrupción en los diferentes procesos misionales de la universidad"/>
    <x v="10"/>
    <s v="Gestión de las TIC"/>
    <s v=" Asegurar la continuidad de las soluciones  TIC´s y continuidad de negocio implementadas para  Universidad CES_x000a_"/>
    <s v="Política TIC"/>
    <s v="RAV-7"/>
    <s v="CES Virtual"/>
    <s v="Fraude en actividades virtuales evaluativas "/>
    <s v="Procesos Misionales_x000a_Procesos de Apoyo"/>
    <s v="Prácticas fraudulentas - corrupción en los diferentes procesos misionales de la universidad"/>
    <s v="Fraude: Alteración, modificación o manipulación de información o datos de la Universidad, con el propósito de reflejar una situación equivocada o engañosa."/>
    <s v="No contamos con protocolos y software suficientes que permitan hacer un control  más estricto de fraudes en actividades virtuales"/>
    <s v="Reporte de los docentes que detectan las malas prácticas de los estudiantes"/>
    <s v="Capacitaciones permanentes._x000a_Implementación de plugins o programas de seguridad._x000a_Instrucciones orientadoras en las pruebas."/>
    <n v="3"/>
    <n v="2"/>
    <n v="0.66666666666666663"/>
    <n v="0.66666666666666663"/>
    <s v="Implementación de un sistema de identificación biométrica a la Moodle"/>
    <n v="1"/>
    <n v="0"/>
    <n v="0"/>
    <n v="0"/>
    <x v="2"/>
    <n v="3"/>
    <n v="2"/>
    <s v="32"/>
    <s v="Moderado"/>
    <s v="Se está estudiando la posibilidad de adquirir una aplicación que nos permita hacer identificación biométrica del estudiante y captura aleatoria del comportamiento del mismo durante la presentación del examen._x000a_La configuración de los exámenes es modificable por el docente, por lo tanto se le hace acompañamiento desde CES Virtual cuando así lo requiere._x000a_Se implementó un nuevo software (Safe Exam Browser) para presentar exámenes que disminuye las posibilidades de fraude-"/>
    <s v="Posible"/>
    <s v="Moderado"/>
    <x v="0"/>
    <n v="3"/>
    <n v="3"/>
    <s v="33"/>
    <s v="Fuerte"/>
    <s v="Se está estudiando la posibilidad de adquirir una aplicación que nos permita hacer identificación estudiante y captura aleatoria del comportamiento del mismo durante la presentación del examen._x000a_Se sugiere aplicar restricciones en configuración para disminuir los incidentes._x000a_Se continúa con Safe Exam Browser para presentar exámenes desde las instalaciones de la universidad que disminuye las posibilidades de fraude._x000a__x000a_Se hacen ajustes, se sugiere un nuevo control que permitiría minimizar el riesgo de fraude en los exámenes virtuales"/>
  </r>
  <r>
    <n v="77"/>
    <s v="CES Virtual1"/>
    <n v="1"/>
    <s v="CES Virtual1"/>
    <n v="1"/>
    <s v="Dirección AcadémicaExtremo"/>
    <s v="Dirección AcadémicaExtremo"/>
    <s v="Dirección AcadémicaActos mal intencionados de terceros (AMIT)."/>
    <s v="Dirección AcadémicaActos mal intencionados de terceros (AMIT)."/>
    <s v="CES VirtualExtremo"/>
    <s v="CES VirtualModerado"/>
    <s v="RAV-77"/>
    <s v="RA"/>
    <s v="Dirección Académica"/>
    <s v="Dirección AcadémicaModerado"/>
    <s v="Dirección AcadémicaModerado"/>
    <s v="Dirección Académica"/>
    <s v="Actos mal intencionados de terceros (AMIT)."/>
    <n v="1"/>
    <s v="Actos mal intencionados de terceros (AMIT)."/>
    <x v="10"/>
    <s v="Gestión administrativa"/>
    <s v="Intervención, logística y mantenimiento"/>
    <s v="Procedimiento para el control de ingreso a la Universidad_x000a_"/>
    <s v="RAV-8"/>
    <s v="CES Virtual"/>
    <s v="Hurto de equipos de CES Virtual"/>
    <s v="Procesos de Apoyo"/>
    <s v="Actos mal intencionados de terceros (AMIT)."/>
    <s v="Hurto y/o robo"/>
    <s v="Descuido de los equipos del área._x000a_No cerrar la puerta con seguro cuando todos están ausentes de las oficinas._x000a_Falta de control de ingreso de personas externas a la universitaria."/>
    <s v="Antecedentes de hurto al interior de la universidad._x000a_Ver personas extrañas al interior de la universidad."/>
    <s v="Dejar con seguro las puertas y cajones donde se guardan elementos de valor._x000a_Reporte de personas sospechas."/>
    <n v="2"/>
    <n v="2"/>
    <n v="1"/>
    <n v="1"/>
    <s v="Instalación de guayas de seguridad en los computadores._x000a_Tener control de inventario de los equipos que se transportan por fuera de la universidad."/>
    <n v="2"/>
    <n v="1"/>
    <n v="0.5"/>
    <n v="0.5"/>
    <x v="3"/>
    <n v="3"/>
    <n v="4"/>
    <s v="34"/>
    <s v="Moderado"/>
    <s v="Las guayas no se pudieron instalar debido a que los equipos de los que disponemos no tienen como asegurarse."/>
    <s v="Posible"/>
    <s v="Severo"/>
    <x v="3"/>
    <n v="3"/>
    <n v="5"/>
    <s v="35"/>
    <s v="Moderado"/>
    <s v="Las guayas no se pudieron instalar debido a que los equipos de los que disponemos no tienen como asegurarse, los equipos que se pueden guardar están bajo llave en archivadores de la oficina._x000a__x000a_Diario"/>
  </r>
  <r>
    <n v="78"/>
    <s v="CES Virtual1"/>
    <n v="1"/>
    <s v="CES Virtual1"/>
    <n v="1"/>
    <s v="Dirección AcadémicaAlto"/>
    <s v="Dirección AcadémicaAlto"/>
    <s v="Dirección AcadémicaIntoxicación, lesión, enfermedad o accidente que afecte la integridad o salud de las personas en la Universidad."/>
    <s v="Dirección AcadémicaIntoxicación, lesión, enfermedad o accidente que afecte la integridad o salud de las personas en la Universidad."/>
    <s v="CES VirtualAlto"/>
    <s v="CES VirtualFuerte"/>
    <s v="RAV-78"/>
    <s v="RA"/>
    <s v="Dirección Académica"/>
    <s v="Dirección AcadémicaFuerte"/>
    <s v="Dirección AcadémicaFuerte"/>
    <s v="Dirección Académica"/>
    <s v="Intoxicación, lesión, enfermedad o accidente que afecte la integridad o salud de las personas en la Universidad."/>
    <n v="1"/>
    <s v="Intoxicación, lesión, enfermedad o accidente que afecte la integridad o salud de las personas en la Universidad."/>
    <x v="10"/>
    <s v="Desarrollo humano y bienestar institucional"/>
    <s v="Formulación de programas, planes y acciones para el Bienestar y Desarrollo Humano_x000a_"/>
    <s v="Procedimiento para la Gestión del Riesgo SST._x000a_Procedimiento para la prevención atención y respuesta ante emergencias_x000a_"/>
    <s v="RAV-9"/>
    <s v="CES Virtual"/>
    <s v="Accidente con el Drone que pueda afectar la integridad de las personas"/>
    <s v="_x000a_Procesos de Apoyo"/>
    <s v="Intoxicación, lesión, enfermedad o accidente que afecte la integridad o salud de las personas en la Universidad."/>
    <s v="Lesiones"/>
    <s v="Manipulación inadecuada de los equipos audiovisuales de uso externo._x000a_Fallas técnicas de los equipos audiovisuales._x000a_Imprudencia de terceros"/>
    <s v="Reporte de fallas del equipo_x000a_Terceros que evidentemente atenten contra el dispositivo"/>
    <s v="Capacitación periódica para el personal de CES Multimedia._x000a_Revisión del estado de los equipos audiovisuales._x000a_Seguimiento de la normatividad."/>
    <n v="3"/>
    <n v="3"/>
    <n v="1"/>
    <n v="1"/>
    <s v="Capacitación periódica para el personal de CES Multimedia._x000a_Revisión del estado de los equipos audiovisuales._x000a_Definir protocolos de manipulación segura de los equipos audiovisuales._x000a_Contar con un seguro "/>
    <n v="4"/>
    <n v="4"/>
    <n v="1"/>
    <n v="1"/>
    <x v="2"/>
    <n v="2"/>
    <n v="3"/>
    <s v="23"/>
    <s v="Fuerte"/>
    <n v="3"/>
    <s v="Probable"/>
    <s v="Moderado"/>
    <x v="0"/>
    <n v="4"/>
    <n v="3"/>
    <s v="43"/>
    <s v="Fuerte"/>
    <s v="Se tiene un seguro en caso de algún incidente y el dispositivo solo es operado por el personal certificado para hacerlo._x000a__x000a_Cada que se usen los dispositivos"/>
  </r>
  <r>
    <n v="79"/>
    <s v="CES Virtual1"/>
    <n v="1"/>
    <s v="CES Virtual1"/>
    <n v="1"/>
    <s v="Dirección AcadémicaExtremo"/>
    <s v="Dirección AcadémicaExtremo"/>
    <s v="Dirección AcadémicaActos mal intencionados de terceros (AMIT)."/>
    <s v="Dirección AcadémicaActos mal intencionados de terceros (AMIT)."/>
    <s v="CES VirtualExtremo"/>
    <s v="CES VirtualFuerte"/>
    <s v="RAV-79"/>
    <s v="RA"/>
    <s v="Dirección Académica"/>
    <s v="Dirección AcadémicaFuerte"/>
    <s v="Dirección AcadémicaFuerte"/>
    <s v="Dirección Académica"/>
    <s v="Actos mal intencionados de terceros (AMIT)."/>
    <n v="1"/>
    <s v="Actos mal intencionados de terceros (AMIT)."/>
    <x v="10"/>
    <s v="Gestión de las TIC"/>
    <s v="Gestión de los proyectos de Tics y continuidad de negocio basados en las metodologías de cada área de conocimiento"/>
    <s v="Gestión de bases de datos, seguridad informática, redes"/>
    <s v="RAV-10"/>
    <s v="CES Virtual"/>
    <s v="Ciberataque"/>
    <s v="Todos"/>
    <s v="Actos mal intencionados de terceros (AMIT)."/>
    <s v="Sabotaje"/>
    <s v="Falta de protocolos de seguridad al manipular los servidores. _x000a_No instalar periódicamente actualizaciones de seguridad en los servidores."/>
    <s v="Comportamientos extraños en el servidor. _x000a_Cambios en la página que no han sido implementados por el área._x000a_Indisponibilidad en el servicio"/>
    <s v="Se actualizan periódicamente todos los componentes del servidor. (Moodle, PHP, Apache)_x000a_Se programa mantenimiento a los servidores periódicamente"/>
    <n v="2"/>
    <n v="2"/>
    <n v="1"/>
    <n v="1"/>
    <s v="Se actualizan periódicamente todos los componentes del servidor. (Moodle, PHP, Apache)_x000a_Se programa mantenimiento a los servidores periódicamente."/>
    <n v="2"/>
    <n v="2"/>
    <n v="1"/>
    <n v="1"/>
    <x v="5"/>
    <n v="2"/>
    <n v="5"/>
    <s v="25"/>
    <s v="Fuerte"/>
    <s v="Se aplican las medidas pertinentes para evitar riesgos de la integridad de los sistemas que soportan CES Virtual"/>
    <s v="Improbable"/>
    <s v="Severo"/>
    <x v="3"/>
    <n v="2"/>
    <n v="5"/>
    <s v="25"/>
    <s v="Fuerte"/>
    <s v="Se aplican las medidas pertinentes para evitar riesgos de la integridad de los sistemas que soportan CES Virtual_x000a__x000a_Este proceso es acompañado por el área de TI y los soportes del aplicativo y servidores para minimizar la posibilidad de riesgo."/>
  </r>
  <r>
    <n v="80"/>
    <s v="CES Virtual1"/>
    <n v="1"/>
    <s v="CES Virtual1"/>
    <n v="1"/>
    <s v="Dirección AcadémicaAlto"/>
    <s v="Dirección AcadémicaMedio"/>
    <s v="Dirección AcadémicaActos mal intencionados de terceros (AMIT)."/>
    <s v="Dirección AcadémicaActos mal intencionados de terceros (AMIT)."/>
    <s v="CES VirtualMedio"/>
    <s v="CES VirtualFuerte"/>
    <s v="RAV-80"/>
    <s v="RA"/>
    <s v="Dirección Académica"/>
    <s v="Dirección AcadémicaModerado"/>
    <s v="Dirección AcadémicaFuerte"/>
    <s v="Dirección Académica"/>
    <s v="Actos mal intencionados de terceros (AMIT)."/>
    <n v="1"/>
    <s v="Actos mal intencionados de terceros (AMIT)."/>
    <x v="10"/>
    <s v="Gestión de las TIC"/>
    <m/>
    <s v="Política TIC_x000a__x000a_Procedimiento para la gestión de aulas virtuales"/>
    <s v="RAV-11"/>
    <s v="CES Virtual"/>
    <s v="Intrusiones en clases sincrónicas a través de Sistemas Videoconferencia"/>
    <n v="5"/>
    <s v="Actos mal intencionados de terceros (AMIT)."/>
    <s v="Sabotaje"/>
    <s v="Filtración de información de acceso de los espacios de encuentros sincrónicos"/>
    <n v="5"/>
    <s v="Se han llevado a cabo capacitaciones para que los docentes sepan evitar y controlar este tipo de situaciones, además, con el apoyo de la oficina de comunicaciones se desarrolló una campaña para que los estudiantes protejan la información de acceso a sus clases. Se aplicaron configuraciones en las salas de Zoom para minimizar el impacto del riesgo."/>
    <n v="5"/>
    <n v="5"/>
    <s v=" "/>
    <s v="Sin controles"/>
    <n v="5"/>
    <n v="5"/>
    <n v="5"/>
    <s v=""/>
    <s v="Sin controles"/>
    <x v="4"/>
    <s v=""/>
    <s v=""/>
    <s v=""/>
    <n v="5"/>
    <n v="5"/>
    <s v="Probable"/>
    <s v="Moderado"/>
    <x v="0"/>
    <n v="4"/>
    <n v="3"/>
    <s v="43"/>
    <s v="Moderado"/>
    <s v="Se aplican configuraciones y se capacita a los docentes para aplicar medidas de seguridad y protección que impidan intrusiones de personas inescrupulosas_x000a__x000a_Se hace análisis permanente de la situación y posibles configuraciones adicionales que permitan minimizar el riesgo."/>
  </r>
  <r>
    <s v=""/>
    <s v="CES Virtual0"/>
    <n v="0"/>
    <s v="CES Virtual0"/>
    <n v="0"/>
    <s v=" "/>
    <s v=" "/>
    <s v=" 2"/>
    <s v=" "/>
    <s v="CES Virtual"/>
    <s v="CES Virtual2"/>
    <s v=""/>
    <s v="RA"/>
    <s v=" "/>
    <s v=" 2"/>
    <s v=" 2"/>
    <s v=" "/>
    <s v=""/>
    <n v="0"/>
    <s v=""/>
    <x v="10"/>
    <s v="Gestión de las TIC"/>
    <s v="Gestión de los proyectos de Tics y continuidad de negocio basados en las metodologías de cada área de conocimiento"/>
    <s v="•Gestión de bases de datos, seguridad informática, redes"/>
    <s v="RAV-12"/>
    <s v="CES Virtual"/>
    <n v="2"/>
    <n v="2"/>
    <n v="2"/>
    <n v="2"/>
    <n v="2"/>
    <n v="2"/>
    <n v="2"/>
    <n v="2"/>
    <n v="2"/>
    <s v=" "/>
    <s v="Sin controles"/>
    <n v="2"/>
    <n v="2"/>
    <n v="2"/>
    <s v=""/>
    <s v="Sin controles"/>
    <x v="4"/>
    <s v=""/>
    <s v=""/>
    <s v=""/>
    <n v="2"/>
    <n v="2"/>
    <n v="2"/>
    <n v="2"/>
    <x v="2"/>
    <s v=""/>
    <s v=""/>
    <s v=""/>
    <n v="2"/>
    <n v="2"/>
  </r>
  <r>
    <s v=""/>
    <s v="CES Virtual0"/>
    <n v="0"/>
    <s v="CES Virtual0"/>
    <n v="0"/>
    <s v=" "/>
    <s v=" "/>
    <s v=" 2"/>
    <s v=" "/>
    <s v="CES Virtual"/>
    <s v="CES Virtual2"/>
    <s v=""/>
    <s v="RA"/>
    <s v=" "/>
    <s v=" 2"/>
    <s v=" 2"/>
    <s v=" "/>
    <s v=""/>
    <n v="0"/>
    <s v=""/>
    <x v="10"/>
    <m/>
    <m/>
    <m/>
    <s v="RAV-13"/>
    <s v="CES Virtual"/>
    <n v="2"/>
    <n v="2"/>
    <n v="2"/>
    <n v="2"/>
    <n v="2"/>
    <n v="2"/>
    <n v="2"/>
    <n v="2"/>
    <n v="2"/>
    <s v=" "/>
    <s v="Sin controles"/>
    <n v="2"/>
    <n v="2"/>
    <n v="2"/>
    <s v=""/>
    <s v="Sin controles"/>
    <x v="4"/>
    <s v=""/>
    <s v=""/>
    <s v=""/>
    <n v="2"/>
    <n v="2"/>
    <n v="2"/>
    <n v="2"/>
    <x v="2"/>
    <s v=""/>
    <s v=""/>
    <s v=""/>
    <n v="2"/>
    <n v="2"/>
  </r>
  <r>
    <n v="81"/>
    <s v="Comité de Ética Humanos1"/>
    <n v="1"/>
    <s v="Comité de Ética Humanos1"/>
    <n v="1"/>
    <s v="Dirección Investigación e InnovaciónMedio"/>
    <s v="Dirección Investigación e InnovaciónAlto"/>
    <s v="Dirección Investigación e InnovaciónFalta de innovación o rezago en los diferentes procesos o estructuras que dificultan el crecimiento y/o cumplimiento de los objetivos de la Universidad"/>
    <s v="Dirección Investigación e InnovaciónFalta de innovación o rezago en los diferentes procesos o estructuras que dificultan el crecimiento y/o cumplimiento de los objetivos de la Universidad"/>
    <s v="Comité de Ética HumanosAlto"/>
    <s v="Comité de Ética HumanosFuerte"/>
    <s v="RIC-81"/>
    <s v="RI"/>
    <s v="Dirección Investigación e Innovación"/>
    <s v="Dirección Investigación e InnovaciónModerado"/>
    <s v="Dirección Investigación e InnovaciónFuerte"/>
    <s v="Dirección Investigación e Innovación"/>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x v="11"/>
    <s v="Investigación"/>
    <s v="Desarrollo de los procesos de Investigación, empresarismo e innovación _x000a_"/>
    <s v="Procedimiento para la asignación de los recursos para investigación e innovación_x000a_-Procedimiento para el acompañamiento a las actividades de investigación_x000a_-Consolidación y fortalecimiento de centros de investigación Financiación  de la investigación e innovación con recursos institucionales_x000a_-Procedimiento para el acompañamiento a las actividades de e innovación"/>
    <s v="RIC-1"/>
    <s v="Comité de Ética Humanos"/>
    <s v="No hay oferta de estudios clínicos ( no hay interés de los patrocinadores en realizar investigación en Colombia o Medellín)"/>
    <s v="Investigación"/>
    <s v="Falta de innovación o rezago en los diferentes procesos o estructuras que dificultan el crecimiento y/o cumplimiento de los objetivos de la Universidad"/>
    <s v="Incapacidad operativa, financiera o administrativa para atender las necesidades que surgen y sostener el crecimiento "/>
    <s v="*Los patrocinadores no deseen realizar investigación en el país_x000a_ _x000a_*El ente regulatorio INVIMA cambie su regulación _x000a__x000a_*El patrocinador no está interesado en desarrollar moléculas o medicamentos para ciertas patologías_x000a__x000a_*Los centros contratados no investigan en todas las patologías"/>
    <s v="*Publicación de nueva normatividad._x000a__x000a_*Tendencias de mercado en investigación contratada_x000a__x000a_*Cambios o terminación en la contratación de lo centros de investigación con el comité de ética"/>
    <s v="* Revisión de la normatividad_x000a__x000a_*Revisión de las tendencias de contratación a través de asociaciones como ACIC_x000a__x000a_"/>
    <n v="2"/>
    <n v="2"/>
    <n v="1"/>
    <n v="1"/>
    <s v="*Constante comunicación con los centros de investigación al respecto de sus alianzas o contrataciones hasta donde su confidencialidad lo permita._x000a__x000a_*Revisión del listado de nuevos centros de investigación que reciban certificación_x000a__x000a_* Contratar con otros centros que tengan más cobertura de patologías"/>
    <n v="2"/>
    <n v="2"/>
    <n v="1"/>
    <n v="1"/>
    <x v="3"/>
    <n v="3"/>
    <n v="4"/>
    <s v="34"/>
    <s v="Fuerte"/>
    <s v="Ningún control cambió, aunque la magnitud sigue siendo la misma debido a que atender las necesidades del medio siempre será clave para mantener la sostenibiildad científica y financiera _x000a__x000a__x000a_"/>
    <s v="Probable"/>
    <s v="Menor"/>
    <x v="1"/>
    <n v="4"/>
    <n v="2"/>
    <s v="42"/>
    <s v="Moderado"/>
    <s v="Sin cambios en la aplicaión de controles_x000a__x000a_Título de riesgo: amenazas del mercado "/>
  </r>
  <r>
    <n v="82"/>
    <s v="Comité de Ética Humanos1"/>
    <n v="1"/>
    <s v="Comité de Ética Humanos1"/>
    <n v="1"/>
    <s v="Dirección Investigación e InnovaciónExtremo"/>
    <s v="Dirección Investigación e InnovaciónAlto"/>
    <s v="Dirección Investigación e InnovaciónDificultades en la alineación organizacional para el logro de los objetivos."/>
    <s v="Dirección Investigación e InnovaciónDificultades en la alineación organizacional para el logro de los objetivos."/>
    <s v="Comité de Ética HumanosAlto"/>
    <s v="Comité de Ética HumanosModerado"/>
    <s v="RIC-82"/>
    <s v="RI"/>
    <s v="Dirección Investigación e Innovación"/>
    <s v="Dirección Investigación e InnovaciónDébil"/>
    <s v="Dirección Investigación e InnovaciónModerado"/>
    <s v="Dirección Investigación e Innovación"/>
    <s v="Dificultades en la alineación organizacional para el logro de los objetivos."/>
    <n v="1"/>
    <s v="Dificultades en la alineación organizacional para el logro de los objetivos."/>
    <x v="11"/>
    <s v="Direccionamiento Estratégico"/>
    <s v="Implementación de la estrategia institucional_x000a_"/>
    <s v="Manual de SARLAFT_x000a_Manual gestión del riesgo_x000a_Procedimiento para la consolidación de información estadística_x000a_"/>
    <s v="RIC-2"/>
    <s v="Comité de Ética Humanos"/>
    <s v="Falta una integración del  sistema de planeación instutucional con el comité de ética "/>
    <s v="Investigación"/>
    <s v="Dificultades en la alineación organizacional para el logro de los objetivos."/>
    <s v="Falta de un esquema (o fallas del mismo) para la rendición de cuentas de la gestión por parte de las diferentes áreas."/>
    <s v="_x000a_* Falta implementación y evaluación de indicadores que midan la gestión del comité de ética_x000a__x000a_* Falta una evaluación por riegos a los centros de investigación, tanto por actor como por proceso"/>
    <s v="_x000a__x000a_*No se hacen auditorias internas"/>
    <s v="Guía operativa del comité de ética"/>
    <n v="1"/>
    <n v="1"/>
    <n v="1"/>
    <n v="1"/>
    <s v="Integrar las actividades del sistema de gestión  a las directrices de planeación de la universidad "/>
    <n v="1"/>
    <n v="0"/>
    <n v="0"/>
    <n v="0"/>
    <x v="3"/>
    <n v="4"/>
    <n v="3"/>
    <s v="43"/>
    <s v="Débil"/>
    <s v="_x000a_Realizar la auditoría anual _x000a_"/>
    <s v="Casi Seguro"/>
    <s v="Severo"/>
    <x v="3"/>
    <n v="5"/>
    <n v="5"/>
    <s v="55"/>
    <s v="Débil"/>
    <s v="Dentro del sistema de gestión de  calidad institucional no hay comités de mejoramiento o un cronograma de auditorías que determinen obligatoriamente  la auditorías internas_x000a__x000a_Por definir con planeación y el líder de investigación_x000a_"/>
  </r>
  <r>
    <n v="83"/>
    <s v="Comité de Ética Humanos1"/>
    <n v="1"/>
    <s v="Comité de Ética Humanos1"/>
    <n v="1"/>
    <s v="Dirección Investigación e InnovaciónExtremo"/>
    <s v="Dirección Investigación e InnovaciónMedio"/>
    <s v="Dirección Investigación e InnovaciónDificultades en la alineación organizacional para el logro de los objetivos."/>
    <s v="Dirección Investigación e InnovaciónDificultades en la alineación organizacional para el logro de los objetivos."/>
    <s v="Comité de Ética HumanosMedio"/>
    <s v="Comité de Ética HumanosFuerte"/>
    <s v="RIC-83"/>
    <s v="RI"/>
    <s v="Dirección Investigación e Innovación"/>
    <s v="Dirección Investigación e InnovaciónDébil"/>
    <s v="Dirección Investigación e InnovaciónFuerte"/>
    <s v="Dirección Investigación e Innovación"/>
    <s v="Dificultades en la alineación organizacional para el logro de los objetivos."/>
    <n v="1"/>
    <s v="Dificultades en la alineación organizacional para el logro de los objetivos."/>
    <x v="11"/>
    <s v="Investigación"/>
    <s v="•. Identificación de las necesidades de investigación, empresarismo o retos de innovación"/>
    <s v="•Procedimiento para el registro, evaluación, selección y financiación de propuestas de investigación, empresarismo e innovación"/>
    <s v="RIC-3"/>
    <s v="Comité de Ética Humanos"/>
    <s v="Demoras en la entrega de las cartas de respuesta"/>
    <s v="Investigación"/>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_x000a_*Demoras en la consecución de firmas de las cartas de respuesta_x000a_*Dificultades en el envío  y recepción de las cartas al centro de investigación_x000a_*Aceptación extemporánea de proyectos"/>
    <s v="_x000a_*Ausencia del presidente del comité el cual debe firmar las cartas_x000a__x000a_*Se acepta un proyecto para ser evaluado luego del tiempo definido en el cronograma"/>
    <s v="Consulta de la agenda del presidente para programar la firma de las cartas"/>
    <n v="1"/>
    <n v="1"/>
    <n v="1"/>
    <n v="1"/>
    <s v="Guía operativa del comité de ética"/>
    <n v="1"/>
    <n v="1"/>
    <n v="1"/>
    <n v="1"/>
    <x v="3"/>
    <n v="4"/>
    <n v="3"/>
    <s v="43"/>
    <s v="Débil"/>
    <s v="Manejo de un sello seco una vez el presidente las revise las cartas de respuesta"/>
    <s v="Casi Seguro"/>
    <s v="Mayor"/>
    <x v="3"/>
    <n v="5"/>
    <n v="4"/>
    <s v="54"/>
    <s v="Débil"/>
    <s v="No se implementó lo del manejo del sello en seco para las firmas en físico_x000a__x000a_A la fecha y debido a la Pandemia se estableció una alternativas de firmas digitales, se espera que pueda tener el alcance esperado_x000a__x000a_Sigue la demora en la elaboración de cartas para que sean  posteriormente firmadas, debido a que varias actividades distintas a las que se deben realizar en el comité desplazan los compromisos para la elaboración de las cartas de respuesta y otras comuncaciones._x000a__x000a_Por definir con planeación para la caracterización_x000a__x000a_Octubre 2018_x000a_"/>
  </r>
  <r>
    <n v="84"/>
    <s v="Comité de Ética Humanos1"/>
    <n v="1"/>
    <s v="Comité de Ética Humanos1"/>
    <n v="1"/>
    <s v="Dirección Investigación e InnovaciónAlto"/>
    <s v="Dirección Investigación e InnovaciónMedio"/>
    <s v="Dirección Investigación e InnovaciónConflicto, desconocimiento o incumplimientos normativos, legales, regulatorios o contractuales."/>
    <s v="Dirección Investigación e InnovaciónConflicto, desconocimiento o incumplimientos normativos, legales, regulatorios o contractuales."/>
    <s v="Comité de Ética HumanosMedio"/>
    <s v="Comité de Ética HumanosFuerte"/>
    <s v="RIC-84"/>
    <s v="RI"/>
    <s v="Dirección Investigación e Innovación"/>
    <s v="Dirección Investigación e InnovaciónDébil"/>
    <s v="Dirección Investigación e InnovaciónFuerte"/>
    <s v="Dirección Investigación e Innovación"/>
    <s v="Conflicto, desconocimiento o incumplimientos normativos, legales, regulatorios o contractuales."/>
    <n v="1"/>
    <s v="Conflicto, desconocimiento o incumplimientos normativos, legales, regulatorios o contractuales."/>
    <x v="11"/>
    <s v="Gestión legal y documental "/>
    <s v="Gestión legal, reglamentaria y administrativa"/>
    <s v="Materialización de los relacionamientos contractuales "/>
    <s v="RIC-4"/>
    <s v="Comité de Ética Humanos"/>
    <s v="Fallas en la contratación"/>
    <s v="Investigación"/>
    <s v="Conflicto, desconocimiento o incumplimientos normativos, legales, regulatorios o contractuales."/>
    <s v="Incumplimiento parcial o total de las condiciones de contratos, convenios, leyes  o acuerdos o celebración indebida de contratos."/>
    <s v="_x000a__x000a__x000a__x000a__x000a__x000a_*No se cumple con toda la documentación/formatos o quedan faltando dcoumentos para la formalización de los contratos_x000a__x000a_"/>
    <s v="*Quejas del cliente, los proveedores ( comité de ética)_x000a__x000a_"/>
    <s v="*Reunión del líder de investigación con auxiliar administrativa"/>
    <n v="1"/>
    <n v="1"/>
    <n v="1"/>
    <n v="1"/>
    <s v="*Revisión y actualización de las contrataciones_x000a_*Revisión del proceso de facturación_x000a__x000a_ "/>
    <n v="2"/>
    <n v="2"/>
    <n v="1"/>
    <n v="1"/>
    <x v="2"/>
    <n v="4"/>
    <n v="2"/>
    <s v="42"/>
    <s v="Fuerte"/>
    <s v="Auditoría anual"/>
    <s v="Probable"/>
    <s v="Moderado"/>
    <x v="0"/>
    <n v="4"/>
    <n v="3"/>
    <s v="43"/>
    <s v="Débil"/>
    <s v="_x000a_Las contrataciones  se hacen de manera extemporánea debido a situaciones políticas y adeministrativas de la institución contratante, caso concreto Hospital General de Medellín. Lo que causa que No se generen los flujos de pago mes a mes como está claro enlos contratos. El Hospital General termina por pagar la totalidad de las facturas pero se presentan dificultades en devoluciones de estas por situacione particulares de esa institución. Dado lo anterior se inclumple el contrato en algunos aspectos con laUniversidad, esto hace hace que el comité no genere las cartas a tiempo por falta de pago, sin embargo esa institución teniendo claro esas circunstancias y que son responsbailidad de esa institución,  califica de manera inadeuada la oportunidad en el tiempo de repsuesta del comité en sus métricas, lo cual se traduce en malas calificaciones de los patrocinadores en cuanto a no ser un comité que opere de manera muy fluida, esto afecta la proyección del trabajo del comité, cuando es la institucón contratante que no cumple con lo pactado."/>
  </r>
  <r>
    <n v="85"/>
    <s v="Comité de Ética Humanos1"/>
    <n v="1"/>
    <s v="Comité de Ética Humanos1"/>
    <n v="1"/>
    <s v="Dirección Investigación e InnovaciónExtremo"/>
    <s v="Dirección Investigación e InnovaciónAlto"/>
    <s v="Dirección Investigación e InnovaciónFalla o falta de adecuación, consistencia, confiabilidad, confidencialidad y disponibilidad de la información que se genera o se custodia (física o electrónica)."/>
    <s v="Dirección Investigación e InnovaciónFalla o falta de adecuación, consistencia, confiabilidad, confidencialidad y disponibilidad de la información que se genera o se custodia (física o electrónica)."/>
    <s v="Comité de Ética HumanosAlto"/>
    <s v="Comité de Ética HumanosFuerte"/>
    <s v="RIC-85"/>
    <s v="RI"/>
    <s v="Dirección Investigación e Innovación"/>
    <s v="Dirección Investigación e InnovaciónDébil"/>
    <s v="Dirección Investigación e InnovaciónFuerte"/>
    <s v="Dirección Investigación e Innovación"/>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11"/>
    <s v="Gestión legal y documental "/>
    <s v="Gestión legal, reglamentaria y administrativa"/>
    <s v="Materialización de los relacionamientos contractuales _x000a__x000a_Procedimiento para la recolección, almacenamiento, procesamiento y supresión de datos personales "/>
    <s v="RIC-5"/>
    <s v="Comité de Ética Humanos"/>
    <s v="Violación de la confidencialidad"/>
    <s v="Investigación"/>
    <s v="Falla o falta de adecuación, consistencia, confiabilidad, confidencialidad y disponibilidad de la información que se genera o se custodia (física o electrónica)."/>
    <s v="Fuga de información confidencial de terceros, custodiada por la Universidad"/>
    <s v="*Ingreso sin autorización al sitio donde se archiva o guarda la información que se debe custodiar_x000a__x000a_*Ingreso a las bases de datos donde está almacenada la información electrónica de los contenidos de los proyectos_x000a__x000a_*Espacios físicos en los que se encuantra la oficna del comité que no permiten manter la confidencialidad"/>
    <s v="*Amenazas a la seguridad informática_x000a__x000a_*Detectar inseguridad o descuido en el área donde están archivados los estudios o proyectos_x000a_* Fácil cceso a la oficina donde se desarrolla la actividad operativa del comité"/>
    <s v="*Revisión del área física todos los días cuando se toma la temperatura ambiental_x000a__x000a_*Adherencia a las políticas de protección de la información en la Universidad_x000a__x000a_*Adecuación del espacio físico para mantener el acceso limitado al espacio donde funciona el comité de ética o sus oficinas"/>
    <n v="3"/>
    <n v="2"/>
    <n v="0.66666666666666663"/>
    <n v="0.66666666666666663"/>
    <s v="Continuar con los controles actuales"/>
    <n v="1"/>
    <n v="0"/>
    <n v="0"/>
    <n v="0"/>
    <x v="5"/>
    <n v="4"/>
    <n v="4"/>
    <s v="44"/>
    <s v="Moderado"/>
    <s v="Auditoría anual"/>
    <s v="Probable"/>
    <s v="Mayor"/>
    <x v="3"/>
    <n v="4"/>
    <n v="4"/>
    <s v="44"/>
    <s v="Débil"/>
    <s v="Debido a la situación actual, sólo se podría implementar  un control, sería a tarvés de las políticas de protección de la información de la universidad. Se debería establecer una reunión con TICs para que indiquen las orientaciones para mantener la confidencialidad y revisar si  d ela manera manual ( USB) en la que actualmente se está haciendo el repsaldo, es adceuada o qué condiciones han cambiado para las diferentes dependencias. En este caso que se debería hacer para que no se vulnere la confidencialidad de la información que está siendo tratada."/>
  </r>
  <r>
    <n v="86"/>
    <s v="Comité de Ética Humanos0"/>
    <n v="0"/>
    <s v="Comité de Ética Humanos1"/>
    <n v="1"/>
    <s v=" "/>
    <s v="Dirección Investigación e InnovaciónMedio"/>
    <s v="Dirección Investigación e InnovaciónFallas en la gestión de los recursos financieros"/>
    <s v=" "/>
    <s v="Comité de Ética HumanosMedio"/>
    <s v="Comité de Ética HumanosFuerte"/>
    <s v="RIC-86"/>
    <s v="RI"/>
    <s v="Dirección Investigación e Innovación"/>
    <s v=" 0"/>
    <s v="Dirección Investigación e InnovaciónFuerte"/>
    <s v=" "/>
    <s v=""/>
    <n v="0"/>
    <s v="Fallas en la gestión de los recursos financieros"/>
    <x v="11"/>
    <s v="Gestión financiera"/>
    <s v="•Facturación, recaudo, cartera e inversiones"/>
    <s v="Procedimiento para la gestión de cartera_x000a_"/>
    <s v="RIC-6"/>
    <s v="Comité de Ética Humanos"/>
    <s v="Cartera vencida de los Centros de Investigación"/>
    <n v="0"/>
    <s v="Fallas en la gestión de los recursos financieros"/>
    <s v="Riesgo de crédito. Incumplimiento en las obligaciones de pago por parte de terceros."/>
    <s v="Cartera vencida hasta de 3 meses por parte de los centros de investigación y pago no oportuno de personas naturales"/>
    <n v="0"/>
    <n v="0"/>
    <n v="0"/>
    <n v="0"/>
    <s v=" "/>
    <s v="Sin controles"/>
    <n v="0"/>
    <n v="0"/>
    <n v="0"/>
    <s v=""/>
    <s v="Sin controles"/>
    <x v="4"/>
    <s v=""/>
    <s v=""/>
    <s v=""/>
    <n v="0"/>
    <n v="0"/>
    <n v="0"/>
    <n v="0"/>
    <x v="2"/>
    <s v=""/>
    <s v=""/>
    <s v=""/>
    <n v="0"/>
    <n v="0"/>
  </r>
  <r>
    <n v="87"/>
    <s v="Comité de Ética Humanos0"/>
    <n v="0"/>
    <s v="Comité de Ética Humanos1"/>
    <n v="1"/>
    <s v=" "/>
    <s v="Dirección Investigación e InnovaciónExtremo"/>
    <s v="Dirección Investigación e InnovaciónFalla o falta de adecuación, consistencia, confiabilidad, confidencialidad y disponibilidad de la información que se genera o se custodia (física o electrónica)."/>
    <s v=" "/>
    <s v="Comité de Ética HumanosExtremo"/>
    <s v="Comité de Ética HumanosDébil"/>
    <s v="RIC-87"/>
    <s v="RI"/>
    <s v="Dirección Investigación e Innovación"/>
    <s v=" 0"/>
    <s v="Dirección Investigación e InnovaciónDébil"/>
    <s v=" "/>
    <s v=""/>
    <n v="0"/>
    <s v="Falla o falta de adecuación, consistencia, confiabilidad, confidencialidad y disponibilidad de la información que se genera o se custodia (física o electrónica)."/>
    <x v="11"/>
    <s v="Gestión de las TIC"/>
    <s v="Gestión de los proyectos de TIC´s y continuidad de negocio basados en las metodologías de cada área de conocimiento_x000a_"/>
    <s v="Gestión de bases de datos, seguridad informática, redes_x000a_"/>
    <s v="RIC-7"/>
    <s v="Comité de Ética Humanos"/>
    <s v="Uso de múltiples bases de datos, para registrar información del comité de ética"/>
    <n v="0"/>
    <s v="Falla o falta de adecuación, consistencia, confiabilidad, confidencialidad y disponibilidad de la información que se genera o se custodia (física o electrónica)."/>
    <s v="Información no confiable o imprecisa."/>
    <s v="*Tener información en duplicada imprecisa e incompleta en varias plataformas de la Universidad_x000a_*Acceso a las plataformas solo permiten ingreso desde la red de la Universidad"/>
    <n v="0"/>
    <n v="0"/>
    <n v="0"/>
    <n v="0"/>
    <s v=" "/>
    <s v="Sin controles"/>
    <n v="0"/>
    <n v="0"/>
    <n v="0"/>
    <s v=""/>
    <s v="Sin controles"/>
    <x v="4"/>
    <s v=""/>
    <s v=""/>
    <s v=""/>
    <n v="0"/>
    <n v="0"/>
    <n v="0"/>
    <n v="0"/>
    <x v="2"/>
    <s v=""/>
    <s v=""/>
    <s v=""/>
    <n v="0"/>
    <n v="0"/>
  </r>
  <r>
    <n v="88"/>
    <s v="Comité de Ética Humanos0"/>
    <n v="0"/>
    <s v="Comité de Ética Humanos1"/>
    <n v="1"/>
    <s v=" "/>
    <s v="Dirección Investigación e InnovaciónExtremo"/>
    <s v="Dirección Investigación e InnovaciónFalta o falla de la capacidad de gestión del talento humano."/>
    <s v=" "/>
    <s v="Comité de Ética HumanosExtremo"/>
    <s v="Comité de Ética HumanosDébil"/>
    <s v="RIC-88"/>
    <s v="RI"/>
    <s v="Dirección Investigación e Innovación"/>
    <s v=" 0"/>
    <s v="Dirección Investigación e InnovaciónDébil"/>
    <s v=" "/>
    <s v=""/>
    <n v="0"/>
    <s v="Falta o falla de la capacidad de gestión del talento humano."/>
    <x v="11"/>
    <s v="Desarrollo humano y bienestar institucional"/>
    <s v="Captación del capital humano_x000a_"/>
    <s v="Procedimiento para la selección y vinculación de personal administrativo_x000a_"/>
    <s v="RIC-8"/>
    <s v="Comité de Ética Humanos"/>
    <s v="Aumento en la cantidad de estudios a evaluar en cada sesión"/>
    <n v="0"/>
    <s v="Falta o falla de la capacidad de gestión del talento humano."/>
    <s v="Indisponibilidad del talento humano por eventos internos o externos"/>
    <s v="* Falta de disponibilidad de tiempo de los miembros para el analisis de los documentos_x000a_* Los miembros deben usar su tiempo no laboral para análisis de los estudios_x000a_* Actividades adicionales a sesión plena (extraordinaria, expedita, auditorías, análisis de reportes de seguridad)_x000a_* Evaluación incompleta de los documentos "/>
    <n v="0"/>
    <n v="0"/>
    <n v="0"/>
    <n v="0"/>
    <s v=" "/>
    <s v="Sin controles"/>
    <n v="0"/>
    <n v="0"/>
    <n v="0"/>
    <s v=""/>
    <s v="Sin controles"/>
    <x v="4"/>
    <s v=""/>
    <s v=""/>
    <s v=""/>
    <n v="0"/>
    <n v="0"/>
    <n v="0"/>
    <n v="0"/>
    <x v="2"/>
    <s v=""/>
    <s v=""/>
    <s v=""/>
    <n v="0"/>
    <n v="0"/>
  </r>
  <r>
    <n v="89"/>
    <s v="Comité de Ética Humanos0"/>
    <n v="0"/>
    <s v="Comité de Ética Humanos1"/>
    <n v="1"/>
    <s v=" "/>
    <s v="Dirección Investigación e InnovaciónAlto"/>
    <s v="Dirección Investigación e InnovaciónFallas en la gestión, planeación o ejecución de proyectos."/>
    <s v=" "/>
    <s v="Comité de Ética HumanosAlto"/>
    <s v="Comité de Ética HumanosFuerte"/>
    <s v="RIC-89"/>
    <s v="RI"/>
    <s v="Dirección Investigación e Innovación"/>
    <s v=" 0"/>
    <s v="Dirección Investigación e InnovaciónFuerte"/>
    <s v=" "/>
    <s v=""/>
    <n v="0"/>
    <s v="Fallas en la gestión, planeación o ejecución de proyectos."/>
    <x v="11"/>
    <m/>
    <m/>
    <m/>
    <s v="RIC-9"/>
    <s v="Comité de Ética Humanos"/>
    <s v="Alta demanda de proyecto para evaluacion en cada sesión tanto internos como externos"/>
    <n v="0"/>
    <s v="Fallas en la gestión, planeación o ejecución de proyectos."/>
    <s v="Retrasos en la ejecución del proyecto."/>
    <n v="0"/>
    <n v="0"/>
    <n v="0"/>
    <n v="0"/>
    <n v="0"/>
    <s v=" "/>
    <s v="Sin controles"/>
    <n v="0"/>
    <n v="0"/>
    <n v="0"/>
    <s v=""/>
    <s v="Sin controles"/>
    <x v="4"/>
    <s v=""/>
    <s v=""/>
    <s v=""/>
    <n v="0"/>
    <n v="0"/>
    <n v="0"/>
    <n v="0"/>
    <x v="2"/>
    <s v=""/>
    <s v=""/>
    <s v=""/>
    <n v="0"/>
    <n v="0"/>
  </r>
  <r>
    <s v=""/>
    <s v="Comité de Ética Humanos0"/>
    <n v="0"/>
    <s v="Comité de Ética Humanos0"/>
    <n v="0"/>
    <s v=" "/>
    <s v=" "/>
    <s v=" 0"/>
    <s v=" "/>
    <s v="Comité de Ética Humanos"/>
    <s v="Comité de Ética Humanos0"/>
    <s v=""/>
    <s v="RI"/>
    <s v=" "/>
    <s v=" 0"/>
    <s v=" 0"/>
    <s v=" "/>
    <s v=""/>
    <n v="0"/>
    <s v=""/>
    <x v="11"/>
    <m/>
    <m/>
    <m/>
    <s v="RIC-10"/>
    <s v="Comité de Ética Humanos"/>
    <n v="0"/>
    <n v="0"/>
    <n v="0"/>
    <n v="0"/>
    <n v="0"/>
    <n v="0"/>
    <n v="0"/>
    <n v="0"/>
    <n v="0"/>
    <s v=" "/>
    <s v="Sin controles"/>
    <n v="0"/>
    <n v="0"/>
    <n v="0"/>
    <s v=""/>
    <s v="Sin controles"/>
    <x v="4"/>
    <s v=""/>
    <s v=""/>
    <s v=""/>
    <n v="0"/>
    <n v="0"/>
    <n v="0"/>
    <n v="0"/>
    <x v="2"/>
    <s v=""/>
    <s v=""/>
    <s v=""/>
    <n v="0"/>
    <n v="0"/>
  </r>
  <r>
    <s v=""/>
    <s v="Comité de Ética Humanos0"/>
    <n v="0"/>
    <s v="Comité de Ética Humanos0"/>
    <n v="0"/>
    <s v=" "/>
    <s v=" "/>
    <s v=" 0"/>
    <s v=" "/>
    <s v="Comité de Ética Humanos"/>
    <s v="Comité de Ética Humanos0"/>
    <s v=""/>
    <s v="RI"/>
    <s v=" "/>
    <s v=" 0"/>
    <s v=" 0"/>
    <s v=" "/>
    <s v=""/>
    <n v="0"/>
    <s v=""/>
    <x v="11"/>
    <m/>
    <m/>
    <m/>
    <s v="RIC-11"/>
    <s v="Comité de Ética Humanos"/>
    <n v="0"/>
    <n v="0"/>
    <n v="0"/>
    <n v="0"/>
    <n v="0"/>
    <n v="0"/>
    <n v="0"/>
    <n v="0"/>
    <n v="0"/>
    <s v=" "/>
    <s v="Sin controles"/>
    <n v="0"/>
    <n v="0"/>
    <n v="0"/>
    <s v=""/>
    <s v="Sin controles"/>
    <x v="4"/>
    <s v=""/>
    <s v=""/>
    <s v=""/>
    <n v="0"/>
    <n v="0"/>
    <n v="0"/>
    <n v="0"/>
    <x v="2"/>
    <s v=""/>
    <s v=""/>
    <s v=""/>
    <n v="0"/>
    <n v="0"/>
  </r>
  <r>
    <s v=""/>
    <s v="Comité de Ética Humanos0"/>
    <n v="0"/>
    <s v="Comité de Ética Humanos0"/>
    <n v="0"/>
    <s v=" "/>
    <s v=" "/>
    <s v=" 0"/>
    <s v=" "/>
    <s v="Comité de Ética Humanos"/>
    <s v="Comité de Ética Humanos0"/>
    <s v=""/>
    <s v="RI"/>
    <s v=" "/>
    <s v=" 0"/>
    <s v=" 0"/>
    <s v=" "/>
    <s v=""/>
    <n v="0"/>
    <s v=""/>
    <x v="11"/>
    <m/>
    <m/>
    <m/>
    <s v="RIC-12"/>
    <s v="Comité de Ética Humanos"/>
    <n v="0"/>
    <n v="0"/>
    <n v="0"/>
    <n v="0"/>
    <n v="0"/>
    <n v="0"/>
    <n v="0"/>
    <n v="0"/>
    <n v="0"/>
    <s v=" "/>
    <s v="Sin controles"/>
    <n v="0"/>
    <n v="0"/>
    <n v="0"/>
    <s v=""/>
    <s v="Sin controles"/>
    <x v="4"/>
    <s v=""/>
    <s v=""/>
    <s v=""/>
    <n v="0"/>
    <n v="0"/>
    <n v="0"/>
    <n v="0"/>
    <x v="2"/>
    <s v=""/>
    <s v=""/>
    <s v=""/>
    <n v="0"/>
    <n v="0"/>
  </r>
  <r>
    <n v="90"/>
    <s v="  Comunicación y Mercadeo1"/>
    <n v="1"/>
    <s v="  Comunicación y Mercadeo1"/>
    <n v="1"/>
    <s v="RectoríaAlto"/>
    <s v="RectoríaMedio"/>
    <s v="Rectoría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  Comunicación y MercadeoMedio"/>
    <s v="  Comunicación y MercadeoFuerte"/>
    <s v="RRC-90"/>
    <s v="RR"/>
    <s v="Rectoría"/>
    <s v="RectoríaFuerte"/>
    <s v="RectoríaFuerte"/>
    <s v="Rectoría"/>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x v="12"/>
    <s v="Comunicación organizacional"/>
    <s v="Identificación de las necesidades de comunicación"/>
    <s v="Manual de procesos para la solicitud  de piezas gráficas "/>
    <s v="RRC-1"/>
    <s v="  Comunicación y Mercadeo"/>
    <s v="Ineficiencia y retrasos en la entrega de los procesos y solicitudes de la oficina"/>
    <s v="Todos"/>
    <s v="Falta de innovación o rezago en los diferentes procesos o estructuras que dificultan el crecimiento y/o cumplimiento de los objetivos de la Universidad"/>
    <s v="Incapacidad operativa, financiera o administrativa para atender las necesidades que surgen y sostener el crecimiento "/>
    <s v="Falta de equipos tecnológicos con las características necesarias para la ejecución de procesos exitosos._x000a__x000a_Falta de gestión efectiva de otras oficinas de las cuales depende nuestra labor._x000a__x000a_Solicitudes inmediatas y a destiempo._x000a__x000a_Priorizar solicitudes inmediatas dejando a un lado el cronograma de actividades establecido."/>
    <s v="Insatisfacción, reclamos y quejas de los empleados."/>
    <s v="Sensibilización a los directivos y áreas institucionales sobre la planeación oportuna para la solicitud del acompañamiento por parte del área. "/>
    <n v="1"/>
    <n v="1"/>
    <n v="1"/>
    <n v="1"/>
    <s v="Sensibilización a los directivos y áreas institucionales sobre la planeación oportuna para la solicitud del acompañamiento por parte del área."/>
    <n v="1"/>
    <n v="1"/>
    <n v="1"/>
    <n v="1"/>
    <x v="2"/>
    <n v="3"/>
    <n v="2"/>
    <s v="32"/>
    <s v="Fuerte"/>
    <s v="Capacitaciones con diferentes grupos de interés (Directivos, docentes, voceros, coordinadores de extensión)"/>
    <s v="Probable"/>
    <s v="Moderado"/>
    <x v="0"/>
    <n v="4"/>
    <n v="3"/>
    <s v="43"/>
    <s v="Fuerte"/>
    <s v="Se incrementaron las solicitudes al área durnate la pandemia. Sin embargo, se ha capacitado al personal, se ha creado una cultura en las áreas y facultades para evitar las solicitudes a última hora. _x000a__x000a_Cada 8 días"/>
  </r>
  <r>
    <n v="91"/>
    <s v="  Comunicación y Mercadeo1"/>
    <n v="1"/>
    <s v="  Comunicación y Mercadeo1"/>
    <n v="1"/>
    <s v="RectoríaMedio"/>
    <s v="RectoríaMedio"/>
    <s v="RectoríaDificultades en la alineación organizacional para el logro de los objetivos."/>
    <s v="RectoríaDificultades en la alineación organizacional para el logro de los objetivos."/>
    <s v="  Comunicación y MercadeoMedio"/>
    <s v="  Comunicación y MercadeoFuerte"/>
    <s v="RRC-91"/>
    <s v="RR"/>
    <s v="Rectoría"/>
    <s v="RectoríaFuerte"/>
    <s v="RectoríaFuerte"/>
    <s v="Rectoría"/>
    <s v="Dificultades en la alineación organizacional para el logro de los objetivos."/>
    <n v="1"/>
    <s v="Dificultades en la alineación organizacional para el logro de los objetivos."/>
    <x v="12"/>
    <s v="Desarrollo humano y bienestar institucional"/>
    <s v="•Evaluación  de las acciones de Bienestar Institucional y Desarrollo Humano"/>
    <s v="•Procedimiento para la evaluación del clima laboral"/>
    <s v="RRC-2"/>
    <s v="  Comunicación y Mercadeo"/>
    <s v="Clima organizacional"/>
    <s v="Todos"/>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Conflictos personales y profesionales entre los colaboradores._x000a__x000a_Intromisión de terceros en entornos laborales._x000a__x000a_Exceso de confianza y susceptibilidades._x000a_"/>
    <s v="Tensión colectiva en el equipo de trabajo._x000a_Trabajo desarticulado entre colaboradores._x000a_Manifestación de malestar por parte de algún colaborador. _x000a_Expresiones agresivas entre colaboradores frente a un proceso."/>
    <s v="Apoyarse en el área de talento humano para que en el momento de la contratación de nuevo personal, se adapte al ritmo y ambiente de la oficina._x000a__x000a_Escuchar a las personas que están en conflicto y brindar soluciones conciliadoras._x000a__x000a_Delegar funciones en las que ambas partes tengan responsabilidades compartidas."/>
    <n v="3"/>
    <n v="2"/>
    <n v="0.66666666666666663"/>
    <n v="0.66666666666666663"/>
    <s v="Apoyarse en el área de talento humano para que en el momento de la contratación de nuevo personal, se adapte al ritmo y ambiente de la oficina._x000a__x000a_Escuchar a las personas que están en conflicto y brindar soluciones conciliadoras._x000a__x000a_Delegar funciones en las que ambas partes tengan responsabilidades compartidas."/>
    <n v="3"/>
    <n v="2"/>
    <n v="0.66666666666666663"/>
    <n v="0.66666666666666663"/>
    <x v="2"/>
    <n v="3"/>
    <n v="2"/>
    <s v="32"/>
    <s v="Fuerte"/>
    <s v="Sensibilización con el equipo de trabajo.                                                         Llamados de antención a los colaboradores.                                     Mediación a través de la palabra. "/>
    <s v="Posible"/>
    <s v="Menor"/>
    <x v="1"/>
    <n v="3"/>
    <n v="2"/>
    <s v="32"/>
    <s v="Fuerte"/>
    <s v="Es una época de sensibilidades. Sin embargo, se realiza una reunión semanal de evaluación sobre el trabajo realizado. Las relaciones interpersonales han mejorado con asesoría personalizada del área de Bienestar Institucional y Desarrollo humano. _x000a__x000a_Diario"/>
  </r>
  <r>
    <n v="92"/>
    <s v="  Comunicación y Mercadeo1"/>
    <n v="1"/>
    <s v="  Comunicación y Mercadeo1"/>
    <n v="1"/>
    <s v="RectoríaMedio"/>
    <s v="RectoríaBajo"/>
    <s v="RectoríaIncumplimiento por parte de proveedores"/>
    <s v="RectoríaIncumplimiento por parte de proveedores"/>
    <s v="  Comunicación y MercadeoBajo"/>
    <s v="  Comunicación y MercadeoFuerte"/>
    <s v="RRC-92"/>
    <s v="RR"/>
    <s v="Rectoría"/>
    <s v="RectoríaModerado"/>
    <s v="RectoríaFuerte"/>
    <s v="Rectoría"/>
    <s v="Incumplimiento por parte de proveedores"/>
    <n v="1"/>
    <s v="Incumplimiento por parte de proveedores"/>
    <x v="12"/>
    <s v="Gestión administrativa"/>
    <s v="identificación de necesidades institucionales"/>
    <s v="Procedimiento para la gestión de compras y contratación de servicios _x000a_"/>
    <s v="RRC-3"/>
    <s v="  Comunicación y Mercadeo"/>
    <s v="Incumplimiento de los proveedores que afecta en normal desarrollo de las actividades del área."/>
    <s v="Todos"/>
    <s v="Incumplimiento por parte de proveedores"/>
    <s v="Falta de entrega de productos o servicios contratados con proveedores."/>
    <s v="Falta de verificaciones en listas._x000a__x000a_Entregas a destiempo._x000a__x000a_Entregas que no cumplen lo pactado._x000a__x000a_Cambios en los términos de las negociaciones._x000a__x000a_Imposición de proveedores."/>
    <s v="Llamados de atención de seguridad y salud en el trabajo._x000a_Insatisfacción en las entregas que realiza la oficina a los clientes pero que tienen intervención de promovedor._x000a_Falta de respuesta oportuna al momento de contactar._x000a_Mala referencia del proveedor"/>
    <s v="Verificación de los antecedentes de los proveedores_x000a__x000a_Solicitud de requerimientos legales para la contracción_x000a__x000a_Solicitud de facturas o cuentas de cobro formales"/>
    <n v="3"/>
    <n v="3"/>
    <n v="1"/>
    <n v="1"/>
    <s v="Apoyarse con el área de Sarlaft y jurídica"/>
    <n v="1"/>
    <n v="1"/>
    <n v="1"/>
    <n v="1"/>
    <x v="0"/>
    <n v="1"/>
    <n v="2"/>
    <s v="12"/>
    <s v="Fuerte"/>
    <s v="Se aplicaron todos los controles para evitar "/>
    <s v="Improbable"/>
    <s v="Moderado"/>
    <x v="1"/>
    <n v="2"/>
    <n v="3"/>
    <s v="23"/>
    <s v="Moderado"/>
    <s v="Actualmente no se están realizando contrataciones con proveedores para disminuir los gastos institucionales. _x000a__x000a_Semanal"/>
  </r>
  <r>
    <n v="93"/>
    <s v="  Comunicación y Mercadeo1"/>
    <n v="1"/>
    <s v="  Comunicación y Mercadeo1"/>
    <n v="1"/>
    <s v="RectoríaExtremo"/>
    <s v="RectoríaExtremo"/>
    <s v="RectoríaDificultades en la alineación organizacional para el logro de los objetivos."/>
    <s v="RectoríaDificultades en la alineación organizacional para el logro de los objetivos."/>
    <s v="  Comunicación y MercadeoExtremo"/>
    <s v="  Comunicación y MercadeoModerado"/>
    <s v="RRC-93"/>
    <s v="RR"/>
    <s v="Rectoría"/>
    <s v="RectoríaFuerte"/>
    <s v="RectoríaModerado"/>
    <s v="Rectoría"/>
    <s v="Dificultades en la alineación organizacional para el logro de los objetivos."/>
    <n v="1"/>
    <s v="Dificultades en la alineación organizacional para el logro de los objetivos."/>
    <x v="12"/>
    <s v="Comunicación organizacional"/>
    <s v="(apunta a todas las etapas)"/>
    <s v="Procedimiento para la planificación de la comunicación interna y externa"/>
    <s v="RRC-4"/>
    <s v="  Comunicación y Mercadeo"/>
    <s v="Inconvenientes en los canales de comunicación"/>
    <s v="Todos"/>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Fallas tecnológicas en los medios de comunicación digitales._x000a__x000a_Desconocimiento de las diferentes áreas y facultades frente a los canales más efectivos de difusión._x000a__x000a_Saturación de información en algunos canales de comunicación._x000a__x000a_Desconocimiento del talento humano frente a algunas herramientas tecnológicas._x000a__x000a_Mal uso de carteleras físicas._x000a__x000a_Falta de aplicación de la Política de Comunicaciones."/>
    <s v="Quejas por la no entrega oportuna de la información. _x000a_Las personas constantemente manifiestan que no les llega, ni ven la información. _x000a_"/>
    <s v="Seguimiento a las diferentes etapas de los procesos y canales comunicativos._x000a__x000a_Solicitudes escritas a las áreas que intervienen en los desarrollos tecnológicos de la institución._x000a__x000a_Socialización de la Política de Comunicaciones"/>
    <n v="3"/>
    <n v="1"/>
    <n v="0.33333333333333331"/>
    <n v="0.33333333333333331"/>
    <s v="Seguimiento a las diferentes etapas de los procesos y canales comunicativos._x000a__x000a_Solicitudes escritas a las áreas que intervienen en los desarrollos tecnológicos de la institución._x000a__x000a_Socialización de la Política de Comunicaciones"/>
    <n v="3"/>
    <n v="1"/>
    <n v="0.33333333333333331"/>
    <n v="0.33333333333333331"/>
    <x v="3"/>
    <n v="4"/>
    <n v="3"/>
    <s v="43"/>
    <s v="Fuerte"/>
    <s v="Se socializó la Política de comunicaciones. "/>
    <s v="Probable"/>
    <s v="Severo"/>
    <x v="3"/>
    <n v="4"/>
    <n v="5"/>
    <s v="45"/>
    <s v="Fuerte"/>
    <s v="La forma de comunicarnos en el marco de la pandemia, cambió. Los canales de comunicación virtual tomaron gran importancia. Actualmente trabajamos en la segmentación de prúblicos para lograr una comunicación efectiva con ellos. Además trabajamos en la creación de nuevos canales como el whatsapp corporativo. _x000a__x000a_Diario"/>
  </r>
  <r>
    <n v="94"/>
    <s v="  Comunicación y Mercadeo1"/>
    <n v="1"/>
    <s v="  Comunicación y Mercadeo1"/>
    <n v="1"/>
    <s v="RectoríaBajo"/>
    <s v="RectoríaExtremo"/>
    <s v="RectoríaDificultades en la alineación organizacional para el logro de los objetivos."/>
    <s v="RectoríaDificultades en la alineación organizacional para el logro de los objetivos."/>
    <s v="  Comunicación y MercadeoExtremo"/>
    <s v="  Comunicación y MercadeoModerado"/>
    <s v="RRC-94"/>
    <s v="RR"/>
    <s v="Rectoría"/>
    <s v="RectoríaFuerte"/>
    <s v="RectoríaModerado"/>
    <s v="Rectoría"/>
    <s v="Dificultades en la alineación organizacional para el logro de los objetivos."/>
    <n v="1"/>
    <s v="Dificultades en la alineación organizacional para el logro de los objetivos."/>
    <x v="12"/>
    <s v="Comunicación organizacional"/>
    <s v="Planeación estratégica de las comunicaciones internas y externas"/>
    <s v="•Procedimiento para la planificación de la comunicación interna y externa"/>
    <s v="RRC-5"/>
    <s v="  Comunicación y Mercadeo"/>
    <s v="Desconocimiento de las decisiones de los entes directivos"/>
    <s v="Todos"/>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No se comunica a la oficina las decisiones tomadas en los entes de gobierno de la institución, por lo cual se hace difícil transmitir le mensaje a la comunidad universitaria."/>
    <s v="Cuando la Oficina de Comunicación organizacional conoce las decisiones trascendentales de la organización por parte de terceros._x000a_Rumores e información fragmentada"/>
    <s v="Solicitud constante a al rectoría para la inclusión en estos espacios decisivos."/>
    <n v="1"/>
    <n v="0"/>
    <n v="0"/>
    <n v="0"/>
    <s v="Solicitud constante a al rectoría para la inclusión en estos espacios decisivos."/>
    <n v="1"/>
    <n v="0"/>
    <n v="0"/>
    <n v="0"/>
    <x v="5"/>
    <n v="5"/>
    <n v="5"/>
    <s v="55"/>
    <s v="Débil"/>
    <s v="Es imposible tener la información de primera mano, por lo cual se hace muy poco probable transmitir la información que necesita la comunidad universitaria. "/>
    <s v="Improbable"/>
    <s v="Menor"/>
    <x v="4"/>
    <n v="2"/>
    <n v="2"/>
    <s v="22"/>
    <s v="Fuerte"/>
    <s v="Durante la contingencia ha sido posible tener la información de primera mano a través de la participación que tiene el área en el Consejo académico y Consejo Superior. _x000a__x000a_Siempre"/>
  </r>
  <r>
    <n v="95"/>
    <s v="  Comunicación y Mercadeo1"/>
    <n v="1"/>
    <s v="  Comunicación y Mercadeo1"/>
    <n v="1"/>
    <s v="RectoríaMedio"/>
    <s v="RectoríaAlto"/>
    <s v="RectoríaDificultades en la alineación organizacional para el logro de los objetivos."/>
    <s v="RectoríaDificultades en la alineación organizacional para el logro de los objetivos."/>
    <s v="  Comunicación y MercadeoAlto"/>
    <s v="  Comunicación y MercadeoFuerte"/>
    <s v="RRC-95"/>
    <s v="RR"/>
    <s v="Rectoría"/>
    <s v="RectoríaFuerte"/>
    <s v="RectoríaFuerte"/>
    <s v="Rectoría"/>
    <s v="Dificultades en la alineación organizacional para el logro de los objetivos."/>
    <n v="1"/>
    <s v="Dificultades en la alineación organizacional para el logro de los objetivos."/>
    <x v="12"/>
    <s v="Direccionamiento Estratégico"/>
    <s v="Implementación de la estrategia institucional_x000a_"/>
    <s v="Materialización de los relacionamientos contractuales"/>
    <s v="RRC-6"/>
    <s v="  Comunicación y Mercadeo"/>
    <s v="Dificultad  de un trabajo articulado con las demas dependencias para realizar efectivamente las actividades del área."/>
    <s v="Todos"/>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Falta de trabajo articulado y colaborativo entre áreas y facultades._x000a__x000a_Otras áreas o facultades, llevan a cabo funciones que le corresponden al área de Comunicación Organizacional._x000a__x000a_Las áreas y facultades no comunican sus actividades a la oficina."/>
    <s v="Rotación de piezas gráficas que no se diseñaron en la Oficina de Comunicación organizacional. _x000a_Eventos en los que se solicita registro fotográfico y sobre los cuales no se tenía conocimiento._x000a_Cuando personas externas nos hacen comentarios de eventos que desconocíamos."/>
    <s v="Socialización de la Política de Comunicaciones"/>
    <n v="1"/>
    <n v="1"/>
    <n v="1"/>
    <n v="1"/>
    <s v="Socialización de la Política de Comunicaciones"/>
    <n v="1"/>
    <n v="1"/>
    <n v="1"/>
    <n v="1"/>
    <x v="3"/>
    <n v="4"/>
    <n v="3"/>
    <s v="43"/>
    <s v="Fuerte"/>
    <s v="Se han canalizado más solicitudes a la Oficina de comunicaciones. Sin embargo, tenemos todavía algunas facultades, areas de apoyo o centros de servicio que hacen sus productos de forma independiente."/>
    <s v="Improbable"/>
    <s v="Moderado"/>
    <x v="1"/>
    <n v="2"/>
    <n v="3"/>
    <s v="23"/>
    <s v="Fuerte"/>
    <s v="La comunicación en tiempos de pandemia ha adquirido relevancia dentro de la organización y las áreas lo reconocen_x000a__x000a_Constante a partir de la socialización"/>
  </r>
  <r>
    <n v="96"/>
    <s v="  Comunicación y Mercadeo1"/>
    <n v="1"/>
    <s v="  Comunicación y Mercadeo1"/>
    <n v="1"/>
    <s v="RectoríaBajo"/>
    <s v="RectoríaAlto"/>
    <s v="RectoríaIncumplimiento por parte de la comunidad universitaria, contratistas y visitantes de las políticas, reglamentos y directrices institucionales."/>
    <s v="RectoríaIncumplimiento por parte de la comunidad universitaria, contratistas y visitantes de las políticas, reglamentos y directrices institucionales."/>
    <s v="  Comunicación y MercadeoAlto"/>
    <s v="  Comunicación y MercadeoFuerte"/>
    <s v="RRC-96"/>
    <s v="RR"/>
    <s v="Rectoría"/>
    <s v="RectoríaFuerte"/>
    <s v="RectoríaFuerte"/>
    <s v="Rectorí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12"/>
    <s v="Gestión legal y documental "/>
    <s v="Gestión legal, reglamentaria y administrativa"/>
    <s v="Materialización de los relacionamientos contractuales"/>
    <s v="RRC-7"/>
    <s v="  Comunicación y Mercadeo"/>
    <s v="Desconocimiento de los convenios, contratos y licitaciones interinstitucionales en los que tiene participación la Universidad "/>
    <s v="Todos"/>
    <s v="Incumplimiento por parte de la comunidad universitaria, contratistas y visitantes de las políticas, reglamentos y directrices institucionales."/>
    <s v="Falta o falla en la de definición de procedimientos   "/>
    <s v="Asignación de tareas extras que no hacen parte del cronograma de la oficina y son necesarias y urgentes para los contratos interinstitucionales_x000a__x000a_No se explica a la oficina el detalle de los contratos en la parte de comunicaciones."/>
    <s v="Citaciones tardías para asignar responsabilidades que hacen parte de los convenios firmados._x000a_Información en redes sociales empresariales externas con las cuales se tienen convenios y se desconocía."/>
    <s v="Sensibilización a los directivos y áreas institucionales sobre la planeación oportuna para la solicitud del acompañamiento por parte del área. "/>
    <n v="1"/>
    <n v="1"/>
    <n v="1"/>
    <n v="1"/>
    <s v="Solicitud a los directivos frente a los alcances de los contratos en los que hay alguna responsabilidad de la Oficina de Comunicación organizacional."/>
    <n v="1"/>
    <n v="1"/>
    <n v="1"/>
    <n v="1"/>
    <x v="3"/>
    <n v="4"/>
    <n v="3"/>
    <s v="43"/>
    <s v="Fuerte"/>
    <s v="Se conocen desde el área los proyectos que actualmente desarrolla la Universidad y en los cuales hay una intervención del área. "/>
    <s v="Improbable"/>
    <s v="Menor"/>
    <x v="4"/>
    <n v="2"/>
    <n v="2"/>
    <s v="22"/>
    <s v="Fuerte"/>
    <s v="Este ha sido un tema que lo hemos trabajado desde la capacitación y retroalimentación con las áreas y facultades. Actualemente tenemos conocimiento de la mayoría de los contratos o convenios en los que se requiere una intervención del área de comunicaciones_x000a__x000a_Constante "/>
  </r>
  <r>
    <n v="97"/>
    <s v="  Comunicación y Mercadeo1"/>
    <n v="1"/>
    <s v="  Comunicación y Mercadeo1"/>
    <n v="1"/>
    <s v="RectoríaBajo"/>
    <s v="RectoríaBajo"/>
    <s v="RectoríaFalta o falla de la capacidad de gestión del talento humano."/>
    <s v="RectoríaFalta o falla de la capacidad de gestión del talento humano."/>
    <s v="  Comunicación y MercadeoBajo"/>
    <s v="  Comunicación y MercadeoFuerte"/>
    <s v="RRC-97"/>
    <s v="RR"/>
    <s v="Rectoría"/>
    <s v="RectoríaFuerte"/>
    <s v="RectoríaFuerte"/>
    <s v="Rectoría"/>
    <s v="Falta o falla de la capacidad de gestión del talento humano."/>
    <n v="1"/>
    <s v="Falta o falla de la capacidad de gestión del talento humano."/>
    <x v="12"/>
    <s v="Desarrollo humano y bienestar institucional"/>
    <s v="Captación del capital humano"/>
    <s v="Procedimiento para la selección y vinculación de personal administrativo. "/>
    <s v="RRC-8"/>
    <s v="  Comunicación y Mercadeo"/>
    <s v="Falta de idoneidad del equipo"/>
    <s v="Todos"/>
    <s v="Falta o falla de la capacidad de gestión del talento humano."/>
    <s v="El personal en el cargo no cuenta con los conocimientos para llevar a cabo adecuadamente su función."/>
    <s v="Contratación de practicantes._x000a__x000a_Oferta laboral limitada en el mercado para cargos puntuales."/>
    <s v="Reprocesos continuos. _x000a_Solicitudes para ausentarse constantemente._x000a_Correcciones reiterativas _x000a_"/>
    <s v="Apoyarse en el área de talento humano para que en el momento de la contratación de nuevo personal, se adapte al ritmo y ambiente de la oficina."/>
    <n v="1"/>
    <n v="1"/>
    <n v="1"/>
    <n v="1"/>
    <n v="0"/>
    <n v="1"/>
    <n v="1"/>
    <n v="1"/>
    <n v="1"/>
    <x v="2"/>
    <n v="3"/>
    <n v="2"/>
    <s v="32"/>
    <s v="Fuerte"/>
    <s v="Se realiza inducción a los practicantes de dos semanas para que reconozcan los procesos con mayor facilidad."/>
    <s v="Improbable"/>
    <s v="Menor"/>
    <x v="4"/>
    <n v="2"/>
    <n v="2"/>
    <s v="22"/>
    <s v="Fuerte"/>
    <s v="Hemos diseñado un espacio quincenal de capacitaciones internas con el equipo de trabajo, en las cuales cada uno desde su conocimiento, prepara un tema de interés general para los convocados. _x000a_Constante "/>
  </r>
  <r>
    <n v="98"/>
    <s v="  Comunicación y Mercadeo1"/>
    <n v="1"/>
    <s v="  Comunicación y Mercadeo1"/>
    <n v="1"/>
    <s v="RectoríaAlto"/>
    <s v="RectoríaExtremo"/>
    <s v="Rectoría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  Comunicación y MercadeoExtremo"/>
    <s v="  Comunicación y MercadeoFuerte"/>
    <s v="RRC-98"/>
    <s v="RR"/>
    <s v="Rectoría"/>
    <s v="RectoríaModerado"/>
    <s v="RectoríaFuerte"/>
    <s v="Rectoría"/>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x v="12"/>
    <s v="Desarrollo humano y bienestar institucional_x000a__x000a_Gestión legal y documental_x000a__x000a_Gestión administrativa "/>
    <s v="Captación del capital humano_x000a__x000a_Gestión legal, reglamentaria y administrativa_x000a__x000a_Identificación de necesidades institucionales_x000a_"/>
    <s v="Procedimiento para la selección y vinculación de personal administrativo. _x000a__x000a_Materialización de los relacionamientos contractuales _x000a__x000a_Procedimiento para la gestión de compras y contratación de servicios _x000a_"/>
    <s v="RRC-9"/>
    <s v="  Comunicación y Mercadeo"/>
    <s v="_x000a_Contratación  externa de procesos de comunicación por parte de las facultades o áreas de apoyo."/>
    <s v="Todos"/>
    <s v="Falta de innovación o rezago en los diferentes procesos o estructuras que dificultan el crecimiento y/o cumplimiento de los objetivos de la Universidad"/>
    <s v="Inadecuada estructura organizacional para soportar el crecimiento de la Universidad."/>
    <s v="No se permite la contratación de nuevo personal que tenga un enfoque específico para potencializar procesos.                            "/>
    <s v="Ausencia de solicitudes por un área específica."/>
    <s v="Capacitación del equipo de trabajo"/>
    <n v="1"/>
    <n v="1"/>
    <n v="1"/>
    <n v="1"/>
    <n v="0"/>
    <n v="1"/>
    <n v="1"/>
    <n v="1"/>
    <n v="1"/>
    <x v="0"/>
    <n v="2"/>
    <n v="2"/>
    <s v="22"/>
    <s v="Débil"/>
    <s v="Se realiza capacitación al personal "/>
    <s v="Probable"/>
    <s v="Moderado"/>
    <x v="0"/>
    <n v="4"/>
    <n v="3"/>
    <s v="43"/>
    <s v="Moderado"/>
    <s v="Para este riesgo se ha realizado sensibilización con las áreas pero aún encontramos tercerización de servicios. _x000a__x000a_Constante "/>
  </r>
  <r>
    <n v="99"/>
    <s v="  Comunicación y Mercadeo1"/>
    <n v="1"/>
    <s v="  Comunicación y Mercadeo1"/>
    <n v="1"/>
    <s v="RectoríaAlto"/>
    <s v="RectoríaAlto"/>
    <s v="RectoríaFalta o falla de la capacidad de gestión del talento humano."/>
    <s v="RectoríaFalta o falla de la capacidad de gestión del talento humano."/>
    <s v="  Comunicación y MercadeoAlto"/>
    <s v="  Comunicación y MercadeoFuerte"/>
    <s v="RRC-99"/>
    <s v="RR"/>
    <s v="Rectoría"/>
    <s v="RectoríaFuerte"/>
    <s v="RectoríaFuerte"/>
    <s v="Rectoría"/>
    <s v="Falta o falla de la capacidad de gestión del talento humano."/>
    <n v="1"/>
    <s v="Falta o falla de la capacidad de gestión del talento humano."/>
    <x v="12"/>
    <s v="Desarrollo humano y bienestar institucional"/>
    <s v="Captación del capital humano"/>
    <s v="Procedimiento para la selección y vinculación de personal administrativo. "/>
    <s v="RRC-10"/>
    <s v="  Comunicación y Mercadeo"/>
    <s v="Dependencia de los procesos en una sola persona"/>
    <s v="Todos"/>
    <s v="Falta o falla de la capacidad de gestión del talento humano."/>
    <s v="Indisponibilidad del talento humano por eventos internos o externos"/>
    <s v="Las responsabilidades de cada proceso están en cabeza de un solo colaborador. Frente a momentos de calamidades personales, las funciones del área se ven afectadas."/>
    <s v="Manifestar al cliente interno o externo que el proceso no se puede llevar a cabo por la incapacidad del personal."/>
    <n v="0"/>
    <n v="0"/>
    <n v="0"/>
    <s v=" "/>
    <s v="Sin controles"/>
    <s v="Retroalimentación de las funciones que realizan los compañeros de la oficina"/>
    <n v="1"/>
    <n v="1"/>
    <n v="1"/>
    <n v="1"/>
    <x v="2"/>
    <n v="4"/>
    <n v="2"/>
    <s v="42"/>
    <s v="Débil"/>
    <n v="0"/>
    <s v="Probable"/>
    <s v="Moderado"/>
    <x v="0"/>
    <n v="4"/>
    <n v="3"/>
    <s v="43"/>
    <s v="Fuerte"/>
    <s v="Actualmente hacemos capacitaciones internas sobre cada uno  de los procesos que llevamos desde el área. _x000a__x000a_Mensual"/>
  </r>
  <r>
    <n v="100"/>
    <s v="  Comunicación y Mercadeo1"/>
    <n v="1"/>
    <s v="  Comunicación y Mercadeo1"/>
    <n v="1"/>
    <s v="Rectoría0"/>
    <s v="Rectoría0"/>
    <s v="Rectoría0"/>
    <s v="Rectoría0"/>
    <s v="  Comunicación y Mercadeo0"/>
    <s v="  Comunicación y Mercadeo0"/>
    <s v="RRC-100"/>
    <s v="RR"/>
    <s v="Rectoría"/>
    <s v="Rectoría0"/>
    <s v="Rectoría0"/>
    <s v="Rectoría"/>
    <n v="0"/>
    <n v="1"/>
    <n v="0"/>
    <x v="12"/>
    <s v="Gestión financiera"/>
    <s v="Gestión del presupuesto_x000a_"/>
    <s v="Procedimiento para la elaboración y seguimiento al presupuesto de inversión y operaciones de la Universidad CES_x000a_"/>
    <s v="RRC-11"/>
    <s v="  Comunicación y Mercadeo"/>
    <n v="0"/>
    <n v="0"/>
    <n v="0"/>
    <n v="0"/>
    <n v="0"/>
    <n v="0"/>
    <n v="0"/>
    <n v="0"/>
    <n v="0"/>
    <n v="0"/>
    <n v="0"/>
    <n v="0"/>
    <n v="0"/>
    <n v="0"/>
    <n v="0"/>
    <n v="0"/>
    <x v="7"/>
    <n v="0"/>
    <n v="0"/>
    <n v="0"/>
    <n v="0"/>
    <n v="0"/>
    <n v="0"/>
    <n v="0"/>
    <x v="5"/>
    <n v="0"/>
    <n v="0"/>
    <n v="0"/>
    <n v="0"/>
    <n v="0"/>
  </r>
  <r>
    <n v="101"/>
    <s v="  Comunicación y Mercadeo1"/>
    <n v="1"/>
    <s v="  Comunicación y Mercadeo1"/>
    <n v="1"/>
    <s v="Rectoría0"/>
    <s v="Rectoría0"/>
    <s v="Rectoría0"/>
    <s v="Rectoría0"/>
    <s v="  Comunicación y Mercadeo0"/>
    <s v="  Comunicación y Mercadeo0"/>
    <s v="RRC-101"/>
    <s v="RR"/>
    <s v="Rectoría"/>
    <s v="Rectoría0"/>
    <s v="Rectoría0"/>
    <s v="Rectoría"/>
    <n v="0"/>
    <n v="1"/>
    <n v="0"/>
    <x v="12"/>
    <s v="Gestión de las TIC"/>
    <s v="Gestión de los proyectos de TIC´s y continuidad de negocio basados en las metodologías de cada área de conocimiento_x000a_"/>
    <s v="Gestión de bases de datos, seguridad informática, redes_x000a_"/>
    <s v="RRC-12"/>
    <s v="  Comunicación y Mercadeo"/>
    <n v="0"/>
    <n v="0"/>
    <n v="0"/>
    <n v="0"/>
    <n v="0"/>
    <n v="0"/>
    <n v="0"/>
    <n v="0"/>
    <n v="0"/>
    <n v="0"/>
    <n v="0"/>
    <n v="0"/>
    <n v="0"/>
    <n v="0"/>
    <n v="0"/>
    <n v="0"/>
    <x v="7"/>
    <n v="0"/>
    <n v="0"/>
    <n v="0"/>
    <n v="0"/>
    <n v="0"/>
    <n v="0"/>
    <n v="0"/>
    <x v="5"/>
    <n v="0"/>
    <n v="0"/>
    <n v="0"/>
    <n v="0"/>
    <n v="0"/>
  </r>
  <r>
    <n v="102"/>
    <s v="  Comunicación y Mercadeo1"/>
    <n v="1"/>
    <s v="  Comunicación y Mercadeo1"/>
    <n v="1"/>
    <s v="Rectoría0"/>
    <s v="Rectoría0"/>
    <s v="Rectoría0"/>
    <s v="Rectoría0"/>
    <s v="  Comunicación y Mercadeo0"/>
    <s v="  Comunicación y Mercadeo0"/>
    <s v="RRC-102"/>
    <s v="RR"/>
    <s v="Rectoría"/>
    <s v="Rectoría0"/>
    <s v="Rectoría0"/>
    <s v="Rectoría"/>
    <n v="0"/>
    <n v="1"/>
    <n v="0"/>
    <x v="12"/>
    <s v="Gestión de las TIC"/>
    <s v="Puesta en producción y soporte de las soluciones estructuradas para TIC´s y continuidad de negocio. _x000a_"/>
    <s v="Procedimiento para la detección de fallas técnicas o funcionales de las soluciones entregadas"/>
    <s v="RRC-13"/>
    <s v="  Comunicación y Mercadeo"/>
    <n v="0"/>
    <n v="0"/>
    <n v="0"/>
    <n v="0"/>
    <n v="0"/>
    <n v="0"/>
    <n v="0"/>
    <n v="0"/>
    <n v="0"/>
    <n v="0"/>
    <m/>
    <n v="0"/>
    <n v="0"/>
    <n v="0"/>
    <n v="0"/>
    <m/>
    <x v="7"/>
    <n v="0"/>
    <n v="0"/>
    <n v="0"/>
    <n v="0"/>
    <n v="0"/>
    <n v="0"/>
    <n v="0"/>
    <x v="5"/>
    <n v="0"/>
    <n v="0"/>
    <n v="0"/>
    <n v="0"/>
    <n v="0"/>
  </r>
  <r>
    <n v="103"/>
    <s v="  Comunicación y Mercadeo1"/>
    <n v="1"/>
    <s v="  Comunicación y Mercadeo1"/>
    <n v="1"/>
    <s v="Rectoría0"/>
    <s v="Rectoría0"/>
    <s v="Rectoría0"/>
    <s v="Rectoría0"/>
    <s v="  Comunicación y Mercadeo0"/>
    <s v="  Comunicación y Mercadeo0"/>
    <s v="RRC-103"/>
    <s v="RR"/>
    <s v="Rectoría"/>
    <s v="Rectoría0"/>
    <s v="Rectoría0"/>
    <s v="Rectoría"/>
    <n v="0"/>
    <n v="1"/>
    <n v="0"/>
    <x v="12"/>
    <s v="Gestión administrativa"/>
    <s v="identificación de necesidades institucionales"/>
    <s v=" Procedimiento para la gestión de compras y contratación de servicios "/>
    <s v="RRC-14"/>
    <s v="  Comunicación y Mercadeo"/>
    <n v="0"/>
    <n v="0"/>
    <n v="0"/>
    <n v="0"/>
    <n v="0"/>
    <n v="0"/>
    <n v="0"/>
    <n v="0"/>
    <n v="0"/>
    <n v="0"/>
    <m/>
    <n v="0"/>
    <n v="0"/>
    <n v="0"/>
    <n v="0"/>
    <m/>
    <x v="7"/>
    <n v="0"/>
    <n v="0"/>
    <n v="0"/>
    <n v="0"/>
    <n v="0"/>
    <n v="0"/>
    <n v="0"/>
    <x v="5"/>
    <n v="0"/>
    <n v="0"/>
    <n v="0"/>
    <n v="0"/>
    <n v="0"/>
  </r>
  <r>
    <n v="104"/>
    <s v="  Comunicación y Mercadeo1"/>
    <n v="1"/>
    <s v="  Comunicación y Mercadeo1"/>
    <n v="1"/>
    <s v="Rectoría0"/>
    <s v="Rectoría0"/>
    <s v="Rectoría0"/>
    <s v="Rectoría0"/>
    <s v="  Comunicación y Mercadeo0"/>
    <s v="  Comunicación y Mercadeo0"/>
    <s v="RRC-104"/>
    <s v="RR"/>
    <s v="Rectoría"/>
    <s v="Rectoría0"/>
    <s v="Rectoría0"/>
    <s v="Rectoría"/>
    <n v="0"/>
    <n v="1"/>
    <n v="0"/>
    <x v="12"/>
    <s v="Mercadeo"/>
    <s v="Formalización de la oferta académica y de servicios "/>
    <s v="•Procedimiento para la consolidación del portafolio y promoción de los servicios de la universidad CES "/>
    <s v="RRC-15"/>
    <s v="  Comunicación y Mercadeo"/>
    <n v="0"/>
    <n v="0"/>
    <n v="0"/>
    <n v="0"/>
    <n v="0"/>
    <n v="0"/>
    <n v="0"/>
    <n v="0"/>
    <n v="0"/>
    <n v="0"/>
    <m/>
    <n v="0"/>
    <n v="0"/>
    <n v="0"/>
    <n v="0"/>
    <m/>
    <x v="7"/>
    <n v="0"/>
    <n v="0"/>
    <n v="0"/>
    <n v="0"/>
    <n v="0"/>
    <n v="0"/>
    <n v="0"/>
    <x v="5"/>
    <n v="0"/>
    <n v="0"/>
    <n v="0"/>
    <n v="0"/>
    <n v="0"/>
  </r>
  <r>
    <n v="105"/>
    <s v="  Comunicación y Mercadeo1"/>
    <n v="1"/>
    <s v="  Comunicación y Mercadeo1"/>
    <n v="1"/>
    <s v="Rectoría0"/>
    <s v="Rectoría0"/>
    <s v="Rectoría0"/>
    <s v="Rectoría0"/>
    <s v="  Comunicación y Mercadeo0"/>
    <s v="  Comunicación y Mercadeo0"/>
    <s v="RRC-105"/>
    <s v="RR"/>
    <s v="Rectoría"/>
    <s v="Rectoría0"/>
    <s v="Rectoría0"/>
    <s v="Rectoría"/>
    <n v="0"/>
    <n v="1"/>
    <n v="0"/>
    <x v="12"/>
    <s v="Mercadeo"/>
    <s v="Formalización de la oferta académica y de servicios "/>
    <s v="•Procedimiento para la consolidación del portafolio y promoción de los servicios de la universidad CES "/>
    <s v="RRC-16"/>
    <s v="  Comunicación y Mercadeo"/>
    <n v="0"/>
    <n v="0"/>
    <n v="0"/>
    <n v="0"/>
    <n v="0"/>
    <n v="0"/>
    <n v="0"/>
    <n v="0"/>
    <n v="0"/>
    <n v="0"/>
    <m/>
    <n v="0"/>
    <n v="0"/>
    <n v="0"/>
    <n v="0"/>
    <m/>
    <x v="7"/>
    <n v="0"/>
    <n v="0"/>
    <n v="0"/>
    <n v="0"/>
    <n v="0"/>
    <n v="0"/>
    <n v="0"/>
    <x v="5"/>
    <n v="0"/>
    <n v="0"/>
    <n v="0"/>
    <n v="0"/>
    <n v="0"/>
  </r>
  <r>
    <n v="106"/>
    <s v="  Comunicación y Mercadeo1"/>
    <n v="1"/>
    <s v="  Comunicación y Mercadeo1"/>
    <n v="1"/>
    <s v="Rectoría0"/>
    <s v="Rectoría0"/>
    <s v="Rectoría0"/>
    <s v="Rectoría0"/>
    <s v="  Comunicación y Mercadeo0"/>
    <s v="  Comunicación y Mercadeo0"/>
    <s v="RRC-106"/>
    <s v="RR"/>
    <s v="Rectoría"/>
    <s v="Rectoría0"/>
    <s v="Rectoría0"/>
    <s v="Rectoría"/>
    <n v="0"/>
    <n v="1"/>
    <n v="0"/>
    <x v="12"/>
    <m/>
    <m/>
    <m/>
    <s v="RRC-17"/>
    <s v="  Comunicación y Mercadeo"/>
    <n v="0"/>
    <n v="0"/>
    <n v="0"/>
    <n v="0"/>
    <n v="0"/>
    <n v="0"/>
    <n v="0"/>
    <n v="0"/>
    <n v="0"/>
    <n v="0"/>
    <m/>
    <n v="0"/>
    <n v="0"/>
    <n v="0"/>
    <n v="0"/>
    <m/>
    <x v="7"/>
    <n v="0"/>
    <n v="0"/>
    <n v="0"/>
    <n v="0"/>
    <n v="0"/>
    <n v="0"/>
    <n v="0"/>
    <x v="5"/>
    <n v="0"/>
    <n v="0"/>
    <n v="0"/>
    <n v="0"/>
    <n v="0"/>
  </r>
  <r>
    <n v="107"/>
    <s v="  Comunicación y Mercadeo1"/>
    <n v="1"/>
    <s v="  Comunicación y Mercadeo1"/>
    <n v="1"/>
    <s v="Rectoría0"/>
    <s v="Rectoría0"/>
    <s v="Rectoría0"/>
    <s v="Rectoría0"/>
    <s v="  Comunicación y Mercadeo0"/>
    <s v="  Comunicación y Mercadeo0"/>
    <s v="RRC-107"/>
    <s v="RR"/>
    <s v="Rectoría"/>
    <s v="Rectoría0"/>
    <s v="Rectoría0"/>
    <s v="Rectoría"/>
    <n v="0"/>
    <n v="1"/>
    <n v="0"/>
    <x v="12"/>
    <s v="Mercadeo"/>
    <s v="•. Formalización de la oferta académica y de servicios "/>
    <s v="•Procedimiento para la consolidación del portafolio y promoción de los servicios de la universidad CES "/>
    <s v="RRC-18"/>
    <s v="  Comunicación y Mercadeo"/>
    <n v="0"/>
    <n v="0"/>
    <n v="0"/>
    <n v="0"/>
    <n v="0"/>
    <n v="0"/>
    <n v="0"/>
    <n v="0"/>
    <n v="0"/>
    <n v="0"/>
    <m/>
    <n v="0"/>
    <n v="0"/>
    <n v="0"/>
    <n v="0"/>
    <m/>
    <x v="7"/>
    <n v="0"/>
    <n v="0"/>
    <n v="0"/>
    <n v="0"/>
    <n v="0"/>
    <n v="0"/>
    <n v="0"/>
    <x v="5"/>
    <n v="0"/>
    <n v="0"/>
    <n v="0"/>
    <n v="0"/>
    <n v="0"/>
  </r>
  <r>
    <n v="108"/>
    <s v="  Comunicación y Mercadeo1"/>
    <n v="1"/>
    <s v="  Comunicación y Mercadeo1"/>
    <n v="1"/>
    <s v="Rectoría0"/>
    <s v="Rectoría0"/>
    <s v="Rectoría0"/>
    <s v="Rectoría0"/>
    <s v="  Comunicación y Mercadeo0"/>
    <s v="  Comunicación y Mercadeo0"/>
    <s v="RRC-108"/>
    <s v="RR"/>
    <s v="Rectoría"/>
    <s v="Rectoría0"/>
    <s v="Rectoría0"/>
    <s v="Rectoría"/>
    <n v="0"/>
    <n v="1"/>
    <n v="0"/>
    <x v="12"/>
    <s v="Docencia"/>
    <s v="Gestión del proceso de Formación_x000a_"/>
    <s v="Procedimiento para la gestión del currículo_x000a_"/>
    <s v="RRC-19"/>
    <s v="  Comunicación y Mercadeo"/>
    <n v="0"/>
    <n v="0"/>
    <n v="0"/>
    <n v="0"/>
    <n v="0"/>
    <n v="0"/>
    <n v="0"/>
    <n v="0"/>
    <n v="0"/>
    <n v="0"/>
    <m/>
    <n v="0"/>
    <n v="0"/>
    <n v="0"/>
    <n v="0"/>
    <m/>
    <x v="7"/>
    <n v="0"/>
    <n v="0"/>
    <n v="0"/>
    <n v="0"/>
    <n v="0"/>
    <n v="0"/>
    <n v="0"/>
    <x v="5"/>
    <n v="0"/>
    <n v="0"/>
    <n v="0"/>
    <n v="0"/>
    <n v="0"/>
  </r>
  <r>
    <n v="109"/>
    <s v="  Comunicación y Mercadeo1"/>
    <n v="1"/>
    <s v="  Comunicación y Mercadeo1"/>
    <n v="1"/>
    <s v="Rectoría0"/>
    <s v="Rectoría0"/>
    <s v="Rectoría0"/>
    <s v="Rectoría0"/>
    <s v="  Comunicación y Mercadeo0"/>
    <s v="  Comunicación y Mercadeo0"/>
    <s v="RRC-109"/>
    <s v="RR"/>
    <s v="Rectoría"/>
    <s v="Rectoría0"/>
    <s v="Rectoría0"/>
    <s v="Rectoría"/>
    <n v="0"/>
    <n v="1"/>
    <n v="0"/>
    <x v="12"/>
    <s v="Gestión de las TIC"/>
    <s v="Gestión de los proyectos de TIC´s y continuidad de negocio basados en las metodologías de cada área de conocimiento_x000a_"/>
    <s v="Gestión de bases de datos, seguridad informática, redes_x000a_"/>
    <s v="RRC-20"/>
    <s v="  Comunicación y Mercadeo"/>
    <n v="0"/>
    <n v="0"/>
    <n v="0"/>
    <n v="0"/>
    <n v="0"/>
    <n v="0"/>
    <n v="0"/>
    <n v="0"/>
    <n v="0"/>
    <n v="0"/>
    <m/>
    <n v="0"/>
    <n v="0"/>
    <n v="0"/>
    <n v="0"/>
    <m/>
    <x v="7"/>
    <n v="0"/>
    <n v="0"/>
    <n v="0"/>
    <n v="0"/>
    <n v="0"/>
    <n v="0"/>
    <n v="0"/>
    <x v="5"/>
    <n v="0"/>
    <n v="0"/>
    <n v="0"/>
    <n v="0"/>
    <n v="0"/>
  </r>
  <r>
    <n v="110"/>
    <s v="Contabilidad 1"/>
    <n v="1"/>
    <s v="Contabilidad 1"/>
    <n v="1"/>
    <s v="Dirección Administrativa y FinancieraAlto"/>
    <s v="Dirección Administrativa y FinancieraBajo"/>
    <s v="Dirección Administrativa y FinancieraConflicto, desconocimiento o incumplimientos normativos, legales, regulatorios o contractuales."/>
    <s v="Dirección Administrativa y FinancieraConflicto, desconocimiento o incumplimientos normativos, legales, regulatorios o contractuales."/>
    <s v="Contabilidad Bajo"/>
    <s v="Contabilidad Fuerte"/>
    <s v="RFC-110"/>
    <s v="RF"/>
    <s v="Dirección Administrativa y Financiera"/>
    <s v="Dirección Administrativa y FinancieraModerado"/>
    <s v="Dirección Administrativa y FinancieraFuerte"/>
    <s v="Dirección Administrativa y Financiera"/>
    <s v="Conflicto, desconocimiento o incumplimientos normativos, legales, regulatorios o contractuales."/>
    <n v="1"/>
    <s v="Conflicto, desconocimiento o incumplimientos normativos, legales, regulatorios o contractuales."/>
    <x v="13"/>
    <s v="Gestión legal y documental "/>
    <s v="Gestión de seguimiento y control legal – reglamentaria - administrativa_x000a_"/>
    <m/>
    <s v="RFC-1"/>
    <s v="Contabilidad "/>
    <s v="Desactualización de la normatividad vigente (tributaria y de NIIF)"/>
    <s v="Contabilidad"/>
    <s v="Conflicto, desconocimiento o incumplimientos normativos, legales, regulatorios o contractuales."/>
    <s v="Incumplimiento parcial o total de las condiciones de contratos, convenios, leyes  o acuerdos o celebración indebida de contratos."/>
    <s v="Desconocimiento o falta de capacitación de la normatividad actual._x000a_Cambios frecuentes de la normatividad."/>
    <s v="Informes de auditoria, recepción de requerimientos"/>
    <s v="Capacitaciones al inicio del año._x000a_Contratación de auditorias con expertos en NIIF._x000a_Suscripción a servicios de monitoreo de cambio de normativa._x000a_Registro en panel tributario._x000a_Interacción con contadores de Universidades para actualizarse de novedades relacionadas con el sector."/>
    <n v="5"/>
    <n v="5"/>
    <n v="1"/>
    <n v="1"/>
    <s v="Revisiones frecuentes en las plataformas WEB de los diferentes entes de control._x000a_Creación de grupos de estudio interno con la participación de la revisoría fiscal._x000a_"/>
    <n v="2"/>
    <n v="1"/>
    <n v="0.5"/>
    <n v="0.5"/>
    <x v="3"/>
    <n v="4"/>
    <n v="3"/>
    <s v="43"/>
    <s v="Moderado"/>
    <s v="Continua pendiente la conformación de grupos de estudios dentro del área, es importante para socializar los cambios normativos e internos "/>
    <s v="Posible"/>
    <s v="Moderado"/>
    <x v="0"/>
    <n v="3"/>
    <n v="3"/>
    <s v="33"/>
    <s v="Moderado"/>
    <s v="Por la crisis sanitaria que se presenta en el 2020, se han realizado capacitaciones virtuales sobre los cambios normativos que ha generado el gobierno nacional."/>
  </r>
  <r>
    <n v="111"/>
    <s v="Contabilidad 1"/>
    <n v="1"/>
    <s v="Contabilidad 1"/>
    <n v="1"/>
    <s v="Dirección Administrativa y FinancieraAlto"/>
    <s v="Dirección Administrativa y FinancieraMedio"/>
    <s v="Dirección Administrativa y FinancieraFalta o falla de la capacidad de gestión del talento humano."/>
    <s v="Dirección Administrativa y FinancieraFalta o falla de la capacidad de gestión del talento humano."/>
    <s v="Contabilidad Medio"/>
    <s v="Contabilidad Fuerte"/>
    <s v="RFC-111"/>
    <s v="RF"/>
    <s v="Dirección Administrativa y Financiera"/>
    <s v="Dirección Administrativa y FinancieraFuerte"/>
    <s v="Dirección Administrativa y FinancieraFuerte"/>
    <s v="Dirección Administrativa y Financiera"/>
    <s v="Falta o falla de la capacidad de gestión del talento humano."/>
    <n v="1"/>
    <s v="Falta o falla de la capacidad de gestión del talento humano."/>
    <x v="13"/>
    <s v="Gestión financiera"/>
    <s v="Revisión y seguimiento financiero_x000a_"/>
    <s v="Procedimiento para la elaboración y seguimiento al presupuesto de inversión y operaciones de la Universidad CES_x000a_Procedimiento para el seguimiento del resultado contable _x000a_Procedimiento para la gestión de cartera_x000a_Procedimiento para la gestión de caja_x000a_"/>
    <s v="RFC-2"/>
    <s v="Contabilidad "/>
    <s v="Incumplimiento o inexactitud en la presentación de estados financieros por errores en la ejecución del procedimiento."/>
    <s v="Dirección Financiera"/>
    <s v="Falta o falla de la capacidad de gestión del talento humano."/>
    <s v="El personal en el cargo no cuenta con los conocimientos para llevar a cabo adecuadamente su función."/>
    <s v="Errores en el registro de la información._x000a_Desconfiguración o errores en el manejo de alguno de los módulos que alimentan la contabilidad. _x000a_Tiempos cortos para las conciliaciones por parte del área de contabilidad._x000a_Fallas tecnológicas."/>
    <s v="Diferencias en las conciliaciones de los diferentes módulos con la contabilidad, cifras no acordes frente a las variaciones (mes/año) frente al presupuesto.  "/>
    <s v="- Capacitación en el manejo del sistema y en la parte normativa._x000a_- Acceso a fuentes de información que permiten capacitación._x000a_- Socialización de errores para evitar que se repitan._x000a_- Conciliaciones FI vs Módulos, revisión por cuentas contables de la información. "/>
    <n v="4"/>
    <n v="4"/>
    <n v="1"/>
    <n v="1"/>
    <s v="_x000a_'- Cronograma para la presentación de EF, que permita un tiempo de holgura para hacer revisiones.       _x000a_- Exigir mayor calidad de la información suministrada por las áreas que suministran información a contabilidad.                                                                                                                                                                                          ' - Cuando se requiera realizar reuniones con los lideres de los módulos para aclarar diferencias o adecuar procesos                                                                                                                                                                                  "/>
    <n v="3"/>
    <n v="3"/>
    <n v="1"/>
    <n v="1"/>
    <x v="3"/>
    <n v="4"/>
    <n v="3"/>
    <s v="43"/>
    <s v="Fuerte"/>
    <s v="Se adiciono una acción a este riesgo porque es importante socializar con los lideres de cada una de las áreas las diferencias que se presenten o si se considera deben realizar cambios en los procesos implementados para minimizar este Riesgo"/>
    <s v="Probable"/>
    <s v="Moderado"/>
    <x v="0"/>
    <n v="4"/>
    <n v="3"/>
    <s v="43"/>
    <s v="Fuerte"/>
    <s v="Es importante que los integrantes de la diferentes áreas estén capacitados sobre los cambios normativos que les atañe, en los últimos años el estado a implementado nuevos procesos para los diferentes entes económicos que nos han impactado. Como la implementación de la Facturación electrónica,"/>
  </r>
  <r>
    <n v="112"/>
    <s v="Contabilidad 1"/>
    <n v="1"/>
    <s v="Contabilidad 1"/>
    <n v="1"/>
    <s v="Dirección Administrativa y FinancieraBajo"/>
    <s v="Dirección Administrativa y FinancieraBaj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Contabilidad Bajo"/>
    <s v="Contabilidad Fuerte"/>
    <s v="RFC-112"/>
    <s v="RF"/>
    <s v="Dirección Administrativa y Financiera"/>
    <s v="Dirección Administrativa y FinancieraFuerte"/>
    <s v="Dirección Administrativa y FinancieraFuerte"/>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13"/>
    <s v="Gestión financiera"/>
    <s v="Revisión y seguimiento financiero_x000a_"/>
    <s v="Procedimiento para la elaboración y seguimiento al presupuesto de inversión y operaciones de la Universidad CES_x000a_Procedimiento para el seguimiento del resultado contable _x000a_Procedimiento para la gestión de cartera_x000a_Procedimiento para la gestión de caja_x000a__x000a__x000a_Procedimiento para la elaboración de documentos "/>
    <s v="RFC-3"/>
    <s v="Contabilidad "/>
    <s v="Incumplimiento o inexactitud en la presentación de estados financieros por procedimientos desactualizados."/>
    <s v="Dirección Financiera"/>
    <s v="Incumplimiento por parte de la comunidad universitaria, contratistas y visitantes de las políticas, reglamentos y directrices institucionales."/>
    <s v="Falta o falla en la de definición de procedimientos   "/>
    <s v="- Cambios en estructura administrativa de la Universidad."/>
    <n v="4"/>
    <s v="- Antigüedad del personal.                                                                                                                                                                                                             -Elaborar cronograma para la presentación de EF"/>
    <n v="1"/>
    <n v="1"/>
    <n v="1"/>
    <n v="1"/>
    <s v="- Solicitar la definición de procedimientos y alineación de aquellos que afectan los reportes contables.                                                                                                                                                                                                             "/>
    <n v="1"/>
    <n v="1"/>
    <n v="1"/>
    <n v="1"/>
    <x v="0"/>
    <n v="1"/>
    <n v="2"/>
    <s v="12"/>
    <s v="Moderado"/>
    <n v="2"/>
    <s v="Raro"/>
    <s v="Menor"/>
    <x v="4"/>
    <n v="1"/>
    <n v="2"/>
    <s v="12"/>
    <s v="Fuerte"/>
    <s v="Las diferentes áreas de la dirección financiera cumplen el cronograma que se establece para los cierres contables y generación de los diferentes informes internos y externos"/>
  </r>
  <r>
    <n v="113"/>
    <s v="Contabilidad 1"/>
    <n v="1"/>
    <s v="Contabilidad 1"/>
    <n v="1"/>
    <s v="Dirección Administrativa y FinancieraAlto"/>
    <s v="Dirección Administrativa y FinancieraBajo"/>
    <s v="Dirección Administrativa y FinancieraFalla o falta de adecuación, consistencia, confiabilidad, confidencialidad y disponibilidad de la información que se genera o se custodia (física o electrónica)."/>
    <s v="Dirección Administrativa y FinancieraFalla o falta de adecuación, consistencia, confiabilidad, confidencialidad y disponibilidad de la información que se genera o se custodia (física o electrónica)."/>
    <s v="Contabilidad Bajo"/>
    <s v="Contabilidad Fuerte"/>
    <s v="RFC-113"/>
    <s v="RF"/>
    <s v="Dirección Administrativa y Financiera"/>
    <s v="Dirección Administrativa y FinancieraModerado"/>
    <s v="Dirección Administrativa y FinancieraFuerte"/>
    <s v="Dirección Administrativa y Financier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13"/>
    <s v="Gestión legal y documental "/>
    <s v="Gestión de seguimiento y control legal – reglamentaria - administrativa_x000a_"/>
    <s v="Para la realización de transferencias documentales al archivo central"/>
    <s v="RFC-4"/>
    <s v="Contabilidad "/>
    <s v="Deterioro y perdida de los soportes físicos"/>
    <s v="Contabilidad"/>
    <s v="Falla o falta de adecuación, consistencia, confiabilidad, confidencialidad y disponibilidad de la información que se genera o se custodia (física o electrónica)."/>
    <s v="Pérdida o fuga de información de la Universidad (digital o física, confidencial o no)."/>
    <s v="- Errores al ordenar por código y orden cronológico de los soportes.  _x000a_- Mal manejo de los documentos recibidos de las diferentes áreas. _x000a_- Sustracción de documentos del archivo de contabilidad sin autorización"/>
    <s v="Cobro de proveedores, solicitud de soportes para entrega de informes, faltantes en los consecutivos"/>
    <s v="- Organización por tipo de documento y número consecutivo desde el área contable._x000a_- Control manual de los soportes que se reciben."/>
    <n v="2"/>
    <n v="2"/>
    <n v="1"/>
    <n v="1"/>
    <s v="- Solicitud de llave para el archivo físico."/>
    <n v="1"/>
    <n v="1"/>
    <n v="1"/>
    <n v="1"/>
    <x v="3"/>
    <n v="3"/>
    <n v="3"/>
    <s v="33"/>
    <s v="Moderado"/>
    <n v="3"/>
    <s v="Posible"/>
    <s v="Moderado"/>
    <x v="0"/>
    <n v="3"/>
    <n v="3"/>
    <s v="33"/>
    <s v="Moderado"/>
    <s v="Durante el 2020 por la coyuntura que se vive a nivel nacional y mundial, el área contable esta realizando trabajo en casa y los diferentes soportes se están manejando digitalmente, a cada documento contable se adjunta el soporte el cual tienen la respectiva autorización del ordenador del gasto"/>
  </r>
  <r>
    <n v="114"/>
    <s v="Contabilidad 1"/>
    <n v="1"/>
    <s v="Contabilidad 1"/>
    <n v="1"/>
    <s v="Dirección Administrativa y FinancieraBajo"/>
    <s v="Dirección Administrativa y FinancieraBajo"/>
    <s v="Dirección Administrativa y FinancieraConflicto, desconocimiento o incumplimientos normativos, legales, regulatorios o contractuales."/>
    <s v="Dirección Administrativa y FinancieraConflicto, desconocimiento o incumplimientos normativos, legales, regulatorios o contractuales."/>
    <s v="Contabilidad Bajo"/>
    <s v="Contabilidad Fuerte"/>
    <s v="RFC-114"/>
    <s v="RF"/>
    <s v="Dirección Administrativa y Financiera"/>
    <s v="Dirección Administrativa y FinancieraModerado"/>
    <s v="Dirección Administrativa y FinancieraFuerte"/>
    <s v="Dirección Administrativa y Financiera"/>
    <s v="Conflicto, desconocimiento o incumplimientos normativos, legales, regulatorios o contractuales."/>
    <n v="1"/>
    <s v="Conflicto, desconocimiento o incumplimientos normativos, legales, regulatorios o contractuales."/>
    <x v="13"/>
    <s v="Gestión legal y documental "/>
    <s v="Gestión legal, reglamentaria  y documental"/>
    <m/>
    <s v="RFC-5"/>
    <s v="Contabilidad "/>
    <s v="Incumplimiento de plazos en respuesta de requerimientos"/>
    <s v="Contabilidad"/>
    <s v="Conflicto, desconocimiento o incumplimientos normativos, legales, regulatorios o contractuales."/>
    <s v="Aplicación inoportuna de los cambios legales, regulatorios y contractuales."/>
    <s v="- No aviso oportuno por parte de los entes estatales. _x000a_- Que el requerimiento no llegue a tiempo al área contable. _x000a_- No priorización de estas solicitudes cuando se reciben por email"/>
    <s v="- Solicitudes similares a otras entidades de actividad similar._x000a_- Revisoría fiscal."/>
    <s v="- Revisión en páginas._x000a_- Revisión en foros con entidades pares."/>
    <n v="2"/>
    <n v="2"/>
    <n v="1"/>
    <n v="1"/>
    <n v="1"/>
    <n v="1"/>
    <n v="1"/>
    <s v=""/>
    <s v="Sin controles"/>
    <x v="0"/>
    <n v="1"/>
    <n v="2"/>
    <s v="12"/>
    <s v="Moderado"/>
    <n v="2"/>
    <s v="Raro"/>
    <s v="Menor"/>
    <x v="4"/>
    <n v="1"/>
    <n v="2"/>
    <s v="12"/>
    <s v="Moderado"/>
    <n v="2"/>
  </r>
  <r>
    <n v="115"/>
    <s v="Contabilidad 1"/>
    <n v="1"/>
    <s v="Contabilidad 1"/>
    <n v="1"/>
    <s v="Dirección Administrativa y FinancieraBajo"/>
    <s v="Dirección Administrativa y FinancieraBajo"/>
    <s v="Dirección Administrativa y FinancieraFalta o falla de la capacidad de gestión del talento humano."/>
    <s v="Dirección Administrativa y FinancieraFalta o falla de la capacidad de gestión del talento humano."/>
    <s v="Contabilidad Bajo"/>
    <s v="Contabilidad Fuerte"/>
    <s v="RFC-115"/>
    <s v="RF"/>
    <s v="Dirección Administrativa y Financiera"/>
    <s v="Dirección Administrativa y FinancieraDébil"/>
    <s v="Dirección Administrativa y FinancieraFuerte"/>
    <s v="Dirección Administrativa y Financiera"/>
    <s v="Falta o falla de la capacidad de gestión del talento humano."/>
    <n v="1"/>
    <s v="Falta o falla de la capacidad de gestión del talento humano."/>
    <x v="13"/>
    <s v="Gestión financiera"/>
    <s v="Gestión de compras pagos y endeudamientos "/>
    <s v="Procedimiento para el cierre contable _x000a__x000a_Instructivo para el diferido de ingresos_x000a__x000a_Instructivo para la conciliación de bancos y anticipos pendientes de identificar _x000a_"/>
    <s v="RFC-6"/>
    <s v="Contabilidad "/>
    <s v="Realización de movimientos sin soportes"/>
    <s v="Contabilidad"/>
    <s v="Falta o falla de la capacidad de gestión del talento humano."/>
    <s v="El personal en el cargo no cuenta con los conocimientos para llevar a cabo adecuadamente su función."/>
    <s v="-Falta de capacitación del personal nuevo. _x000a_'-por priorizar una contabilización para pagos no se espere el soporte físico"/>
    <s v="La auditoria interna"/>
    <s v="- Registro físico de la recepción de facturas, estas deben estar registradas con pedido de acuerdo al control presupuestal y ser liberadas por el ordenador del gasto._x000a_'-  Deben registrarse en el sistema"/>
    <n v="2"/>
    <n v="2"/>
    <n v="1"/>
    <n v="1"/>
    <n v="1"/>
    <n v="1"/>
    <n v="1"/>
    <s v=""/>
    <s v="Sin controles"/>
    <x v="0"/>
    <n v="1"/>
    <n v="2"/>
    <s v="12"/>
    <s v="Débil"/>
    <n v="2"/>
    <s v="Improbable"/>
    <s v="Menor"/>
    <x v="4"/>
    <n v="2"/>
    <n v="2"/>
    <s v="22"/>
    <s v="Débil"/>
    <n v="2"/>
  </r>
  <r>
    <s v=""/>
    <s v="Contabilidad 0"/>
    <n v="0"/>
    <s v="Contabilidad 0"/>
    <n v="0"/>
    <s v=" "/>
    <s v=" "/>
    <s v=" 2"/>
    <s v=" "/>
    <s v="Contabilidad "/>
    <s v="Contabilidad 2"/>
    <s v=""/>
    <s v="RF"/>
    <s v=" "/>
    <s v=" 2"/>
    <s v=" 2"/>
    <s v=" "/>
    <s v=""/>
    <n v="0"/>
    <s v=""/>
    <x v="13"/>
    <m/>
    <m/>
    <m/>
    <s v="RFC-7"/>
    <s v="Contabilidad "/>
    <n v="2"/>
    <n v="2"/>
    <n v="2"/>
    <n v="2"/>
    <n v="2"/>
    <n v="2"/>
    <n v="2"/>
    <n v="2"/>
    <n v="2"/>
    <s v=" "/>
    <s v="Sin controles"/>
    <n v="2"/>
    <n v="2"/>
    <n v="2"/>
    <s v=""/>
    <s v="Sin controles"/>
    <x v="4"/>
    <s v=""/>
    <s v=""/>
    <s v=""/>
    <n v="2"/>
    <n v="2"/>
    <n v="2"/>
    <n v="2"/>
    <x v="2"/>
    <s v=""/>
    <s v=""/>
    <s v=""/>
    <n v="2"/>
    <n v="2"/>
  </r>
  <r>
    <s v=""/>
    <s v="Contabilidad 0"/>
    <n v="0"/>
    <s v="Contabilidad 0"/>
    <n v="0"/>
    <s v=" "/>
    <s v=" "/>
    <s v=" 2"/>
    <s v=" "/>
    <s v="Contabilidad "/>
    <s v="Contabilidad 2"/>
    <s v=""/>
    <s v="RF"/>
    <s v=" "/>
    <s v=" 2"/>
    <s v=" 2"/>
    <s v=" "/>
    <s v=""/>
    <n v="0"/>
    <s v=""/>
    <x v="13"/>
    <m/>
    <m/>
    <m/>
    <s v="RFC-8"/>
    <s v="Contabilidad "/>
    <n v="2"/>
    <n v="2"/>
    <n v="2"/>
    <n v="2"/>
    <n v="2"/>
    <n v="2"/>
    <n v="2"/>
    <n v="2"/>
    <n v="2"/>
    <s v=" "/>
    <s v="Sin controles"/>
    <n v="2"/>
    <n v="2"/>
    <n v="2"/>
    <s v=""/>
    <s v="Sin controles"/>
    <x v="4"/>
    <s v=""/>
    <s v=""/>
    <s v=""/>
    <n v="2"/>
    <n v="2"/>
    <n v="2"/>
    <n v="2"/>
    <x v="2"/>
    <s v=""/>
    <s v=""/>
    <s v=""/>
    <n v="2"/>
    <n v="2"/>
  </r>
  <r>
    <s v=""/>
    <s v="Contabilidad 0"/>
    <n v="0"/>
    <s v="Contabilidad 0"/>
    <n v="0"/>
    <s v=" "/>
    <s v=" "/>
    <s v=" 2"/>
    <s v=" "/>
    <s v="Contabilidad "/>
    <s v="Contabilidad 2"/>
    <s v=""/>
    <s v="RF"/>
    <s v=" "/>
    <s v=" 2"/>
    <s v=" 2"/>
    <s v=" "/>
    <s v=""/>
    <n v="0"/>
    <s v=""/>
    <x v="13"/>
    <m/>
    <m/>
    <m/>
    <s v="RFC-9"/>
    <s v="Contabilidad "/>
    <n v="2"/>
    <n v="2"/>
    <n v="2"/>
    <n v="2"/>
    <n v="2"/>
    <n v="2"/>
    <n v="2"/>
    <n v="2"/>
    <n v="2"/>
    <s v=" "/>
    <s v="Sin controles"/>
    <n v="2"/>
    <n v="2"/>
    <n v="2"/>
    <s v=""/>
    <s v="Sin controles"/>
    <x v="4"/>
    <s v=""/>
    <s v=""/>
    <s v=""/>
    <n v="2"/>
    <n v="2"/>
    <n v="2"/>
    <n v="2"/>
    <x v="2"/>
    <s v=""/>
    <s v=""/>
    <s v=""/>
    <n v="2"/>
    <n v="2"/>
  </r>
  <r>
    <s v=""/>
    <s v="Contabilidad 0"/>
    <n v="0"/>
    <s v="Contabilidad 0"/>
    <n v="0"/>
    <s v=" "/>
    <s v=" "/>
    <s v=" 2"/>
    <s v=" "/>
    <s v="Contabilidad "/>
    <s v="Contabilidad 2"/>
    <s v=""/>
    <s v="RF"/>
    <s v=" "/>
    <s v=" 2"/>
    <s v=" 2"/>
    <s v=" "/>
    <s v=""/>
    <n v="0"/>
    <s v=""/>
    <x v="13"/>
    <m/>
    <m/>
    <m/>
    <s v="RFC-10"/>
    <s v="Contabilidad "/>
    <n v="2"/>
    <n v="2"/>
    <n v="2"/>
    <n v="2"/>
    <n v="2"/>
    <n v="2"/>
    <n v="2"/>
    <n v="2"/>
    <n v="2"/>
    <s v=" "/>
    <s v="Sin controles"/>
    <n v="2"/>
    <n v="2"/>
    <n v="2"/>
    <s v=""/>
    <s v="Sin controles"/>
    <x v="4"/>
    <s v=""/>
    <s v=""/>
    <s v=""/>
    <n v="2"/>
    <n v="2"/>
    <n v="2"/>
    <n v="2"/>
    <x v="2"/>
    <s v=""/>
    <s v=""/>
    <s v=""/>
    <n v="2"/>
    <n v="2"/>
  </r>
  <r>
    <s v=""/>
    <s v="Contabilidad 0"/>
    <n v="0"/>
    <s v="Contabilidad 0"/>
    <n v="0"/>
    <s v=" "/>
    <s v=" "/>
    <s v=" 2"/>
    <s v=" "/>
    <s v="Contabilidad "/>
    <s v="Contabilidad 2"/>
    <s v=""/>
    <s v="RF"/>
    <s v=" "/>
    <s v=" 2"/>
    <s v=" 2"/>
    <s v=" "/>
    <s v=""/>
    <n v="0"/>
    <s v=""/>
    <x v="13"/>
    <m/>
    <m/>
    <m/>
    <s v="RFC-11"/>
    <s v="Contabilidad "/>
    <n v="2"/>
    <n v="2"/>
    <n v="2"/>
    <n v="2"/>
    <n v="2"/>
    <n v="2"/>
    <n v="2"/>
    <n v="2"/>
    <n v="2"/>
    <s v=" "/>
    <s v="Sin controles"/>
    <n v="2"/>
    <n v="2"/>
    <n v="2"/>
    <s v=""/>
    <s v="Sin controles"/>
    <x v="4"/>
    <s v=""/>
    <s v=""/>
    <s v=""/>
    <n v="2"/>
    <n v="2"/>
    <n v="2"/>
    <n v="2"/>
    <x v="2"/>
    <s v=""/>
    <s v=""/>
    <s v=""/>
    <n v="2"/>
    <n v="2"/>
  </r>
  <r>
    <s v=""/>
    <s v="Contabilidad 0"/>
    <n v="0"/>
    <s v="Contabilidad 0"/>
    <n v="0"/>
    <s v=" "/>
    <s v=" "/>
    <s v=" 2"/>
    <s v=" "/>
    <s v="Contabilidad "/>
    <s v="Contabilidad 2"/>
    <s v=""/>
    <s v="RF"/>
    <s v=" "/>
    <s v=" 2"/>
    <s v=" 2"/>
    <s v=" "/>
    <s v=""/>
    <n v="0"/>
    <s v=""/>
    <x v="13"/>
    <m/>
    <m/>
    <m/>
    <s v="RFC-12"/>
    <s v="Contabilidad "/>
    <n v="2"/>
    <n v="2"/>
    <n v="2"/>
    <n v="2"/>
    <n v="2"/>
    <n v="2"/>
    <n v="2"/>
    <n v="2"/>
    <n v="2"/>
    <s v=" "/>
    <s v="Sin controles"/>
    <n v="2"/>
    <n v="2"/>
    <n v="2"/>
    <s v=""/>
    <s v="Sin controles"/>
    <x v="4"/>
    <s v=""/>
    <s v=""/>
    <s v=""/>
    <n v="2"/>
    <n v="2"/>
    <n v="2"/>
    <n v="2"/>
    <x v="2"/>
    <s v=""/>
    <s v=""/>
    <s v=""/>
    <n v="2"/>
    <n v="2"/>
  </r>
  <r>
    <n v="116"/>
    <s v="Contratación 1"/>
    <n v="1"/>
    <s v="Contratación 1"/>
    <n v="1"/>
    <s v="Secretaría GeneralMedio"/>
    <s v="Secretaría GeneralMedio"/>
    <s v="Secretaría GeneralConflicto, desconocimiento o incumplimientos normativos, legales, regulatorios o contractuales."/>
    <s v="Secretaría GeneralConflicto, desconocimiento o incumplimientos normativos, legales, regulatorios o contractuales."/>
    <s v="Contratación Medio"/>
    <s v="Contratación Fuerte"/>
    <s v="RSC-116"/>
    <s v="RS"/>
    <s v="Secretaría General"/>
    <s v="Secretaría GeneralFuerte"/>
    <s v="Secretaría GeneralFuerte"/>
    <s v="Secretaría General"/>
    <s v="Conflicto, desconocimiento o incumplimientos normativos, legales, regulatorios o contractuales."/>
    <n v="1"/>
    <s v="Conflicto, desconocimiento o incumplimientos normativos, legales, regulatorios o contractuales."/>
    <x v="14"/>
    <s v="Gestión legal y documental "/>
    <s v="Gestión legal, reglamentaria y administrativa_x000a_"/>
    <s v="Reglamento interno de trabajo "/>
    <s v="RSC-1"/>
    <s v="Contratación "/>
    <s v="No cumplimiento de las normas legales laborales por desconocimiento de las mismas en contratos de vinculación laboral."/>
    <s v="Desarrollo Humano y bienestar"/>
    <s v="Conflicto, desconocimiento o incumplimientos normativos, legales, regulatorios o contractuales."/>
    <s v="Incumplimiento parcial o total de las condiciones de contratos, convenios, leyes  o acuerdos o celebración indebida de contratos."/>
    <s v="Falta de capacitación y actualización del personal encargado de la elaboración de los contratos"/>
    <s v="Perdida en la sentencia de demandas laborales"/>
    <s v="Revisión y aceptación de los contratos y clausulas por parte de Secretaria General"/>
    <n v="1"/>
    <n v="1"/>
    <n v="1"/>
    <n v="1"/>
    <s v="Revisión jurídica a contratos y cláusulas del personal y actualización del proceso de funciones y capacitación a los empleados."/>
    <n v="3"/>
    <n v="1"/>
    <n v="0.33333333333333331"/>
    <n v="0.33333333333333331"/>
    <x v="2"/>
    <n v="3"/>
    <n v="2"/>
    <s v="32"/>
    <s v="Moderado"/>
    <s v="A medida que van realizando los contratos se van revisando para que quede correctamente antes de la firma del rector."/>
    <s v="Posible"/>
    <s v="Menor"/>
    <x v="1"/>
    <n v="3"/>
    <n v="2"/>
    <s v="32"/>
    <s v="Fuerte"/>
    <s v="Se realiza la respectiva revision de los contratos y clausulas adicionales que cumplan con las normas laborales. Sin embargo hay difultad en la impresión de los contratos porque en trabajo en casa no se cuenta con todos los elementos para realizar la impresión y las personas encargadas se tienen que desplazar a la universidad"/>
  </r>
  <r>
    <n v="117"/>
    <s v="Contratación 1"/>
    <n v="1"/>
    <s v="Contratación 1"/>
    <n v="1"/>
    <s v="Secretaría GeneralMedio"/>
    <s v="Secretaría GeneralMedio"/>
    <s v="Secretaría GeneralIncumplimiento por parte de la comunidad universitaria, contratistas y visitantes de las políticas, reglamentos y directrices institucionales."/>
    <s v="Secretaría GeneralIncumplimiento por parte de la comunidad universitaria, contratistas y visitantes de las políticas, reglamentos y directrices institucionales."/>
    <s v="Contratación Medio"/>
    <s v="Contratación Fuerte"/>
    <s v="RSC-117"/>
    <s v="RS"/>
    <s v="Secretaría General"/>
    <s v="Secretaría GeneralFuerte"/>
    <s v="Secretaría GeneralFuerte"/>
    <s v="Secretaría General"/>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14"/>
    <s v="Desarrollo humano y bienestar institucional"/>
    <s v="Captación del capital humano"/>
    <s v="´-Procedimiento para la selección y vinculación de personal administrativo _x000a_-Procedimiento para la selección y vinculación de personal docente_x000a_- Procedimiento para la contratación por prestación de servicios."/>
    <s v="RSC-2"/>
    <s v="Contratación "/>
    <s v="Vinculación, pagos y retiros de personal de las áreas y facultades de la universidad sin cumplir con los procesos de vinculación y retiros "/>
    <s v="Desarrollo Humano y bienestar"/>
    <s v="Incumplimiento por parte de la comunidad universitaria, contratistas y visitantes de las políticas, reglamentos y directrices institucionales."/>
    <s v="Error, omisión o violación de procedimientos. (que pueda llevar incluso a excesos o despilfarros)."/>
    <s v="Las áreas no reportan a tiempo las novedades del retiro o ingreso del personal."/>
    <s v="Accidentes  laborales no cubiertos por la universidad, llamadas y notificación por correo de no pago de nómina o pagos sin estar vinculados."/>
    <s v="Listado de Documentos Requeridos para la contratación"/>
    <n v="1"/>
    <n v="1"/>
    <n v="1"/>
    <n v="1"/>
    <s v="Compromiso de los responsables ( Facultades )de enviar la información a tiempo"/>
    <n v="1"/>
    <n v="1"/>
    <n v="1"/>
    <n v="1"/>
    <x v="0"/>
    <n v="2"/>
    <n v="2"/>
    <s v="22"/>
    <s v="Moderado"/>
    <s v="Se ha mejorado en cuanto no se puede contratar sin autorización de la secretaria general y se desigó a una persona que realice la afiliación para su contratación en los periodos de vacaciones colectivas"/>
    <s v="Posible"/>
    <s v="Menor"/>
    <x v="1"/>
    <n v="3"/>
    <n v="2"/>
    <s v="32"/>
    <s v="Fuerte"/>
    <s v="Las facultades envian las respectivas novedades para el ingreso y retiro de personal"/>
  </r>
  <r>
    <n v="118"/>
    <s v="Contratación 1"/>
    <n v="1"/>
    <s v="Contratación 1"/>
    <n v="1"/>
    <s v="Secretaría GeneralMedio"/>
    <s v="Secretaría GeneralMedio"/>
    <s v="Secretaría GeneralIncumplimiento por parte de la comunidad universitaria, contratistas y visitantes de las políticas, reglamentos y directrices institucionales."/>
    <s v="Secretaría GeneralIncumplimiento por parte de la comunidad universitaria, contratistas y visitantes de las políticas, reglamentos y directrices institucionales."/>
    <s v="Contratación Medio"/>
    <s v="Contratación Fuerte"/>
    <s v="RSC-118"/>
    <s v="RS"/>
    <s v="Secretaría General"/>
    <s v="Secretaría GeneralFuerte"/>
    <s v="Secretaría GeneralFuerte"/>
    <s v="Secretaría General"/>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14"/>
    <s v="Desarrollo humano y bienestar institucional"/>
    <s v="•Captación del capital humano"/>
    <s v="Procedimiento para la contratación por prestación de servicios"/>
    <s v="RSC-3"/>
    <s v="Contratación "/>
    <s v="La contratación masiva inmediata y sin planeación de proyectos otorgados a la universidad que genera retrasos en el día a día"/>
    <s v="Desarrollo Humano y bienestar"/>
    <s v="Incumplimiento por parte de la comunidad universitaria, contratistas y visitantes de las políticas, reglamentos y directrices institucionales."/>
    <s v="Error, omisión o violación de procedimientos. (que pueda llevar incluso a excesos o despilfarros)."/>
    <s v="Por la complejidad del ingreso el personal existente no alcanza a cumplir la demanda en los tiempos exigidos"/>
    <s v="Retrasos en la actividades diarias normales y exceso de horas de trabajo"/>
    <n v="0"/>
    <n v="0"/>
    <n v="0"/>
    <s v=" "/>
    <s v="Sin controles"/>
    <s v="Gestionar la planeación de las actividades en conjunto con relaciones laborales para el cumplimiento de las tareas, apoyos de otras áreas para la vinculación."/>
    <n v="2"/>
    <n v="1"/>
    <n v="0.5"/>
    <n v="0.5"/>
    <x v="2"/>
    <n v="3"/>
    <n v="2"/>
    <s v="32"/>
    <s v="Moderado"/>
    <s v="Este riesgo depende de entidades externas quienes son los que entrega las directrices ylos plazos, por lo cual se hace dificil un control mas efectivo."/>
    <s v="Posible"/>
    <s v="Menor"/>
    <x v="1"/>
    <n v="3"/>
    <n v="2"/>
    <s v="32"/>
    <s v="Fuerte"/>
    <s v="Se revisa la docuementación al ingreso y en caso de estar incompleto se devuelve al respectivo coordinador y no se ingresa hasta que entregen todo completo."/>
  </r>
  <r>
    <n v="119"/>
    <s v="Contratación 1"/>
    <n v="1"/>
    <s v="Contratación 1"/>
    <n v="1"/>
    <s v="Secretaría GeneralAlto"/>
    <s v="Secretaría GeneralMedio"/>
    <s v="Secretaría GeneralPrácticas fraudulentas - corrupción en los diferentes procesos misionales de la universidad"/>
    <s v="Secretaría GeneralPrácticas fraudulentas - corrupción en los diferentes procesos misionales de la universidad"/>
    <s v="Contratación Medio"/>
    <s v="Contratación Fuerte"/>
    <s v="RSC-119"/>
    <s v="RS"/>
    <s v="Secretaría General"/>
    <s v="Secretaría GeneralFuerte"/>
    <s v="Secretaría GeneralFuerte"/>
    <s v="Secretaría General"/>
    <s v="Prácticas fraudulentas - corrupción en los diferentes procesos misionales de la universidad"/>
    <n v="1"/>
    <s v="Prácticas fraudulentas - corrupción en los diferentes procesos misionales de la universidad"/>
    <x v="14"/>
    <s v="Desarrollo humano y bienestar institucional"/>
    <s v="Captación del capital humano"/>
    <s v="´-Procedimiento para la selección y vinculación de personal administrativo_x000a_- Procedimiento para la selección y vinculación de personal docente_x000a_-Procedimiento para la contratación por prestación de servicios"/>
    <s v="RSC-4"/>
    <s v="Contratación "/>
    <s v="Fraude en la presentación de títulos profesionales para la certificación del nivel educativo del personal"/>
    <s v="Desarrollo Humano y bienestar"/>
    <s v="Prácticas fraudulentas - corrupción en los diferentes procesos misionales de la universidad"/>
    <s v="Fraude: Alteración, modificación o manipulación de información o datos de la Universidad, con el propósito de reflejar una situación equivocada o engañosa."/>
    <s v="Para optar al cargo y mejores condiciones salariales"/>
    <s v="Por validación de títulos"/>
    <s v="Se realiza la validación de títulos solo al personal docente"/>
    <n v="1"/>
    <n v="1"/>
    <n v="1"/>
    <n v="1"/>
    <s v="Antes de ingreso de la persona realizar la validación del titulo de todo el personal tanto administrativo y docente"/>
    <n v="1"/>
    <n v="1"/>
    <n v="1"/>
    <n v="1"/>
    <x v="0"/>
    <n v="2"/>
    <n v="2"/>
    <s v="22"/>
    <s v="Fuerte"/>
    <s v="Se realiza la respectiva validación."/>
    <s v="Posible"/>
    <s v="Moderado"/>
    <x v="0"/>
    <n v="3"/>
    <n v="3"/>
    <s v="33"/>
    <s v="Fuerte"/>
    <s v="Se realiza la respectiva validación de los titulos en las respectivas universidades"/>
  </r>
  <r>
    <n v="120"/>
    <s v="Contratación 1"/>
    <n v="1"/>
    <s v="Contratación 1"/>
    <n v="1"/>
    <s v="Secretaría GeneralMedio"/>
    <s v="Secretaría GeneralMedio"/>
    <s v="Secretaría GeneralConflicto, desconocimiento o incumplimientos normativos, legales, regulatorios o contractuales."/>
    <s v="Secretaría GeneralConflicto, desconocimiento o incumplimientos normativos, legales, regulatorios o contractuales."/>
    <s v="Contratación Medio"/>
    <s v="Contratación Fuerte"/>
    <s v="RSC-120"/>
    <s v="RS"/>
    <s v="Secretaría General"/>
    <s v="Secretaría GeneralFuerte"/>
    <s v="Secretaría GeneralFuerte"/>
    <s v="Secretaría General"/>
    <s v="Conflicto, desconocimiento o incumplimientos normativos, legales, regulatorios o contractuales."/>
    <n v="1"/>
    <s v="Conflicto, desconocimiento o incumplimientos normativos, legales, regulatorios o contractuales."/>
    <x v="14"/>
    <s v="Gestión de las TIC"/>
    <s v="Puesta en producción y soporte de las soluciones estructuradas para Tics y continuidad de negocio"/>
    <s v="Procedimiento para la detección de fallas técnicas o funcionales de las soluciones entregadas"/>
    <s v="RSC-5"/>
    <s v="Contratación "/>
    <s v="Ejecución de trabajo manual por falta de actualización del programa SAP."/>
    <s v="Desarrollo Humano y bienestar"/>
    <s v="Conflicto, desconocimiento o incumplimientos normativos, legales, regulatorios o contractuales."/>
    <s v="Diferencia de criterio en la aplicación o interpretación de las normas entre las autoridades y la empresa"/>
    <s v="Desconociendo de la norma y falta de actualización de la misma"/>
    <s v="Requerimientos de la UGPP"/>
    <s v="Revisión de inconsistencias de las administradoras"/>
    <n v="1"/>
    <n v="1"/>
    <n v="1"/>
    <n v="1"/>
    <s v="Actualización periódica del sistema"/>
    <n v="1"/>
    <n v="1"/>
    <n v="1"/>
    <n v="1"/>
    <x v="0"/>
    <n v="2"/>
    <n v="2"/>
    <s v="22"/>
    <s v="Moderado"/>
    <s v="Se programó con TI realizar las actualizaciones del sistema dos veces al año, sin embargo todavia sigue pendientes asuntos de mejora por hacer."/>
    <s v="Posible"/>
    <s v="Menor"/>
    <x v="1"/>
    <n v="3"/>
    <n v="2"/>
    <s v="32"/>
    <s v="Fuerte"/>
    <s v="Se realiza la respectiva actualización del sistema con las pruebas para su buen funcionamiento"/>
  </r>
  <r>
    <n v="121"/>
    <s v="Contratación 1"/>
    <n v="1"/>
    <s v="Contratación 1"/>
    <n v="1"/>
    <s v="Secretaría GeneralBajo"/>
    <s v="Secretaría GeneralBajo"/>
    <s v="Secretaría GeneralFalla o falta de adecuación, consistencia, confiabilidad, confidencialidad y disponibilidad de la información que se genera o se custodia (física o electrónica)."/>
    <s v="Secretaría GeneralFalla o falta de adecuación, consistencia, confiabilidad, confidencialidad y disponibilidad de la información que se genera o se custodia (física o electrónica)."/>
    <s v="Contratación Bajo"/>
    <s v="Contratación Fuerte"/>
    <s v="RSC-121"/>
    <s v="RS"/>
    <s v="Secretaría General"/>
    <s v="Secretaría GeneralFuerte"/>
    <s v="Secretaría GeneralFuerte"/>
    <s v="Secretaría General"/>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14"/>
    <s v="Gestión legal y documental "/>
    <s v="´-Conservación de información legal y reglamentaria"/>
    <s v="Creación y actualización de las tablas de retención "/>
    <s v="RSC-6"/>
    <s v="Contratación "/>
    <s v="Falta de Repositorio para los archivos digitales de la seguridad social por no ser prioritario para el día a día"/>
    <s v="Desarrollo Humano y bienestar"/>
    <s v="Falla o falta de adecuación, consistencia, confiabilidad, confidencialidad y disponibilidad de la información que se genera o se custodia (física o electrónica)."/>
    <s v="Información incompleta"/>
    <s v="No tenemos implentado un sistema para guardar información relacionada con la seguridad social"/>
    <s v="No encontrar la información que el empleado necesita para complementar un requerimiento de la historia laboral"/>
    <s v="Se guardan los archivos en los computadores de trabajo de los responsables y no hay un procedimiento para almacenar dicha información"/>
    <n v="1"/>
    <n v="1"/>
    <n v="1"/>
    <n v="1"/>
    <s v="Implementar una base de datos exclusivamente para seguridad social, implementar procesos para dicha implementación."/>
    <n v="2"/>
    <n v="2"/>
    <n v="1"/>
    <n v="1"/>
    <x v="0"/>
    <n v="2"/>
    <n v="2"/>
    <s v="22"/>
    <s v="Fuerte"/>
    <s v="Se creón un archivador en docuware para guardar la información relevante de seguridad social."/>
    <s v="Improbable"/>
    <s v="Menor"/>
    <x v="4"/>
    <n v="2"/>
    <n v="2"/>
    <s v="22"/>
    <s v="Fuerte"/>
    <s v="Hay una base de datos donde se encuentra almacenada de la información quedando pendiente los ultimos años"/>
  </r>
  <r>
    <n v="122"/>
    <s v="Contratación 1"/>
    <n v="1"/>
    <s v="Contratación 1"/>
    <n v="1"/>
    <s v="Secretaría GeneralAlto"/>
    <s v="Secretaría GeneralAlto"/>
    <s v="Secretaría GeneralConflicto, desconocimiento o incumplimientos normativos, legales, regulatorios o contractuales."/>
    <s v="Secretaría GeneralConflicto, desconocimiento o incumplimientos normativos, legales, regulatorios o contractuales."/>
    <s v="Contratación Alto"/>
    <s v="Contratación Fuerte"/>
    <s v="RSC-122"/>
    <s v="RS"/>
    <s v="Secretaría General"/>
    <s v="Secretaría GeneralFuerte"/>
    <s v="Secretaría GeneralFuerte"/>
    <s v="Secretaría General"/>
    <s v="Conflicto, desconocimiento o incumplimientos normativos, legales, regulatorios o contractuales."/>
    <n v="1"/>
    <s v="Conflicto, desconocimiento o incumplimientos normativos, legales, regulatorios o contractuales."/>
    <x v="14"/>
    <s v="Desarrollo humano y bienestar institucional"/>
    <s v="Captación del capital humano"/>
    <s v="•Procedimiento para la contratación por prestación de servicios"/>
    <s v="RSC-7"/>
    <s v="Contratación "/>
    <s v="Manejo de la seguridad social en la vinculación de personal Independiente discrepa con la afiliacion en los sistemas de la seguridad social"/>
    <s v="Desarrollo Humano y bienestar"/>
    <s v="Conflicto, desconocimiento o incumplimientos normativos, legales, regulatorios o contractuales."/>
    <s v="Diferencia de criterio en la aplicación o interpretación de las normas entre las autoridades y la empresa"/>
    <s v="Falta de definicion de los procesos con el personal independiente en cuanto a  la aplicación de la normatividad de seguridad social."/>
    <s v="Inconsistencia con la EPS y ARL con el manejo de las novedades de Ingresos y Retiros de los independientes"/>
    <s v="Revision manual de las personas que continuan o se retiran de la seguridad social"/>
    <n v="1"/>
    <n v="1"/>
    <n v="1"/>
    <n v="1"/>
    <s v="Asumir costos de seguridad social que no estaban contemplados en el momento de la contratación."/>
    <n v="1"/>
    <n v="1"/>
    <n v="1"/>
    <n v="1"/>
    <x v="5"/>
    <n v="4"/>
    <n v="4"/>
    <s v="44"/>
    <s v="Moderado"/>
    <s v="Hacer revision manual y los pagos adicionales  las área encargada realizan  los respectivos cobros."/>
    <s v="Posible"/>
    <s v="Moderado"/>
    <x v="0"/>
    <n v="3"/>
    <n v="3"/>
    <s v="33"/>
    <s v="Fuerte"/>
    <s v="Se le informa a los coordinadores de los proyectos de las implicaciones de los retiros para que ellos se responsabilicen de informar el reingreso de la seguridad social"/>
  </r>
  <r>
    <n v="123"/>
    <s v="Contratación 1"/>
    <n v="1"/>
    <s v="Contratación 1"/>
    <n v="1"/>
    <s v="Secretaría GeneralAlto"/>
    <s v="Secretaría GeneralAlto"/>
    <s v="Secretaría GeneralFalla o falta de adecuación, consistencia, confiabilidad, confidencialidad y disponibilidad de la información que se genera o se custodia (física o electrónica)."/>
    <s v="Secretaría GeneralFalla o falta de adecuación, consistencia, confiabilidad, confidencialidad y disponibilidad de la información que se genera o se custodia (física o electrónica)."/>
    <s v="Contratación Alto"/>
    <s v="Contratación Fuerte"/>
    <s v="RSC-123"/>
    <s v="RS"/>
    <s v="Secretaría General"/>
    <s v="Secretaría GeneralFuerte"/>
    <s v="Secretaría GeneralFuerte"/>
    <s v="Secretaría General"/>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14"/>
    <s v="Gestión legal y documental "/>
    <s v="Conservación de información legal y reglamentaria_x000a__x000a_"/>
    <s v="Creación y actualización de las tablas de retención "/>
    <s v="RSC-8"/>
    <s v="Contratación "/>
    <s v="Dificultad en la digitalización eficaz de la información de nuevo personal y descargas de documentos necesarios en Docuware"/>
    <n v="0"/>
    <s v="Falla o falta de adecuación, consistencia, confiabilidad, confidencialidad y disponibilidad de la información que se genera o se custodia (física o electrónica)."/>
    <s v="Indisponibilidad  de la información (Por ejemplo por deterioro)."/>
    <s v="Falta de permisos de Docuware para obtener la información y falta de equipos de digitalización en trabajo en casa."/>
    <n v="0"/>
    <n v="0"/>
    <n v="0"/>
    <n v="0"/>
    <s v=" "/>
    <s v="Sin controles"/>
    <n v="0"/>
    <n v="0"/>
    <n v="0"/>
    <s v=""/>
    <s v="Sin controles"/>
    <x v="4"/>
    <s v=""/>
    <s v=""/>
    <s v=""/>
    <n v="0"/>
    <n v="0"/>
    <s v="Probable"/>
    <s v="Moderado"/>
    <x v="0"/>
    <n v="4"/>
    <n v="3"/>
    <s v="43"/>
    <s v="Fuerte"/>
    <s v="Hay una persona tiempo completo en el area para realizar las labores de digitalización de la documentación del personal"/>
  </r>
  <r>
    <s v=""/>
    <s v="Contratación 0"/>
    <n v="0"/>
    <s v="Contratación 0"/>
    <n v="0"/>
    <s v=" "/>
    <s v=" "/>
    <s v=" 0"/>
    <s v=" "/>
    <s v="Contratación "/>
    <s v="Contratación 0"/>
    <s v=""/>
    <s v="RS"/>
    <s v=" "/>
    <s v=" 0"/>
    <s v=" 0"/>
    <s v=" "/>
    <s v=""/>
    <n v="0"/>
    <s v=""/>
    <x v="14"/>
    <m/>
    <m/>
    <m/>
    <s v="RSC-9"/>
    <s v="Contratación "/>
    <n v="0"/>
    <n v="0"/>
    <n v="0"/>
    <n v="0"/>
    <n v="0"/>
    <n v="0"/>
    <n v="0"/>
    <n v="0"/>
    <n v="0"/>
    <s v=" "/>
    <s v="Sin controles"/>
    <n v="0"/>
    <n v="0"/>
    <n v="0"/>
    <s v=""/>
    <s v="Sin controles"/>
    <x v="4"/>
    <s v=""/>
    <s v=""/>
    <s v=""/>
    <n v="0"/>
    <n v="0"/>
    <n v="0"/>
    <n v="0"/>
    <x v="2"/>
    <s v=""/>
    <s v=""/>
    <s v=""/>
    <n v="0"/>
    <n v="0"/>
  </r>
  <r>
    <s v=""/>
    <s v="Contratación 0"/>
    <n v="0"/>
    <s v="Contratación 0"/>
    <n v="0"/>
    <s v=" "/>
    <s v=" "/>
    <s v=" 0"/>
    <s v=" "/>
    <s v="Contratación "/>
    <s v="Contratación 0"/>
    <s v=""/>
    <s v="RS"/>
    <s v=" "/>
    <s v=" 0"/>
    <s v=" 0"/>
    <s v=" "/>
    <s v=""/>
    <n v="0"/>
    <s v=""/>
    <x v="14"/>
    <m/>
    <m/>
    <m/>
    <s v="RSC-10"/>
    <s v="Contratación "/>
    <n v="0"/>
    <n v="0"/>
    <n v="0"/>
    <n v="0"/>
    <n v="0"/>
    <n v="0"/>
    <n v="0"/>
    <n v="0"/>
    <n v="0"/>
    <s v=" "/>
    <s v="Sin controles"/>
    <n v="0"/>
    <n v="0"/>
    <n v="0"/>
    <s v=""/>
    <s v="Sin controles"/>
    <x v="4"/>
    <s v=""/>
    <s v=""/>
    <s v=""/>
    <n v="0"/>
    <n v="0"/>
    <n v="0"/>
    <n v="0"/>
    <x v="2"/>
    <s v=""/>
    <s v=""/>
    <s v=""/>
    <n v="0"/>
    <n v="0"/>
  </r>
  <r>
    <s v=""/>
    <s v="Contratación 0"/>
    <n v="0"/>
    <s v="Contratación 0"/>
    <n v="0"/>
    <s v=" "/>
    <s v=" "/>
    <s v=" 0"/>
    <s v=" "/>
    <s v="Contratación "/>
    <s v="Contratación 0"/>
    <s v=""/>
    <s v="RS"/>
    <s v=" "/>
    <s v=" 0"/>
    <s v=" 0"/>
    <s v=" "/>
    <s v=""/>
    <n v="0"/>
    <s v=""/>
    <x v="14"/>
    <m/>
    <m/>
    <m/>
    <s v="RSC-11"/>
    <s v="Contratación "/>
    <n v="0"/>
    <n v="0"/>
    <n v="0"/>
    <n v="0"/>
    <n v="0"/>
    <n v="0"/>
    <n v="0"/>
    <n v="0"/>
    <n v="0"/>
    <s v=" "/>
    <s v="Sin controles"/>
    <n v="0"/>
    <n v="0"/>
    <n v="0"/>
    <s v=""/>
    <s v="Sin controles"/>
    <x v="4"/>
    <s v=""/>
    <s v=""/>
    <s v=""/>
    <n v="0"/>
    <n v="0"/>
    <n v="0"/>
    <n v="0"/>
    <x v="2"/>
    <s v=""/>
    <s v=""/>
    <s v=""/>
    <n v="0"/>
    <n v="0"/>
  </r>
  <r>
    <s v=""/>
    <s v="Contratación 0"/>
    <n v="0"/>
    <s v="Contratación 0"/>
    <n v="0"/>
    <s v=" "/>
    <s v=" "/>
    <s v=" 0"/>
    <s v=" "/>
    <s v="Contratación "/>
    <s v="Contratación 0"/>
    <s v=""/>
    <s v="RS"/>
    <s v=" "/>
    <s v=" 0"/>
    <s v=" 0"/>
    <s v=" "/>
    <s v=""/>
    <n v="0"/>
    <s v=""/>
    <x v="14"/>
    <m/>
    <m/>
    <m/>
    <s v="RSC-12"/>
    <s v="Contratación "/>
    <n v="0"/>
    <n v="0"/>
    <n v="0"/>
    <n v="0"/>
    <n v="0"/>
    <n v="0"/>
    <n v="0"/>
    <n v="0"/>
    <n v="0"/>
    <s v=" "/>
    <s v="Sin controles"/>
    <n v="0"/>
    <n v="0"/>
    <n v="0"/>
    <s v=""/>
    <s v="Sin controles"/>
    <x v="4"/>
    <s v=""/>
    <s v=""/>
    <s v=""/>
    <n v="0"/>
    <n v="0"/>
    <n v="0"/>
    <n v="0"/>
    <x v="2"/>
    <s v=""/>
    <s v=""/>
    <s v=""/>
    <n v="0"/>
    <n v="0"/>
  </r>
  <r>
    <n v="124"/>
    <s v="Coordinación Administrativa 1"/>
    <n v="1"/>
    <s v="Coordinación Administrativa 1"/>
    <n v="1"/>
    <s v="Dirección Administrativa y FinancieraExtremo"/>
    <s v="Dirección Administrativa y FinancieraBajo"/>
    <s v="Dirección Administrativa y FinancieraDificultades en la alineación organizacional para el logro de los objetivos."/>
    <s v="Dirección Administrativa y FinancieraDificultades en la alineación organizacional para el logro de los objetivos."/>
    <s v="Coordinación Administrativa Bajo"/>
    <s v="Coordinación Administrativa Moderado"/>
    <s v="RFA-124"/>
    <s v="RF"/>
    <s v="Dirección Administrativa y Financiera"/>
    <s v="Dirección Administrativa y FinancieraDébil"/>
    <s v="Dirección Administrativa y FinancieraModerado"/>
    <s v="Dirección Administrativa y Financiera"/>
    <s v="Dificultades en la alineación organizacional para el logro de los objetivos."/>
    <n v="1"/>
    <s v="Dificultades en la alineación organizacional para el logro de los objetivos."/>
    <x v="15"/>
    <s v="Gestión legal y documental "/>
    <s v="•Gestión legal, reglamentaria y administrativa"/>
    <s v="Materialización de los relacionamientos contractuales"/>
    <s v="RFA-1"/>
    <s v="Coordinación Administrativa "/>
    <s v=" Incumplimiento en los contratos por ausencia de mecanismos de control hacia proveedores lo que puede ocasionar perdidas económicas"/>
    <s v="Coordinación administrativa"/>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 Demora en la revisión del contrato que se traduce en dificultad para tramite de póliza de cumplimiento por parte del proveedor y perdiada de validez de la vigencia  del contrato ._x000a_- Inexistencia de un contrato marco que sirva como modelo para contratación de proveedores"/>
    <s v="Demoras en la contratación como proveedores_x000a_Incumplimiento en la expedición de pólizas_x000a_"/>
    <s v="Referenciación_x000a_Notificación a la oficina jurídica_x000a_Uso de contratos modelo suministrador por el proveedor"/>
    <n v="3"/>
    <n v="3"/>
    <n v="1"/>
    <n v="1"/>
    <s v="- Definir el procedimiento para la elaboración de contratos de compra de servicios y bienes_x000a_- elaboración de un contrato marco_x000a_-Creación y estructuración de una oficina de contratación para compras_x000a_- Establecimiento de listas de chequeo para revisar el avance y la evolución de los contratos"/>
    <n v="4"/>
    <n v="0"/>
    <n v="0"/>
    <n v="0"/>
    <x v="5"/>
    <n v="5"/>
    <n v="5"/>
    <s v="55"/>
    <s v="Moderado"/>
    <s v="12/11/2019 Se encuentra en proceso la elaboración del procedimiento de compras y estructuración de esta nueva área a niver institucional, se tiene estimado inicio de funcionamiento enero 2020"/>
    <s v="Probable"/>
    <s v="Severo"/>
    <x v="3"/>
    <n v="4"/>
    <n v="5"/>
    <s v="45"/>
    <s v="Débil"/>
    <s v="8/7/2020, Se sigue con el riesgo, todavia no se ha hecho el procedimiento de compraas, se avanzo fue en la autorizacion por parte del rector para la creacion del area de compras y que desde esta se puedan manejar todas las compras y por ende los contratos , se estima que pueda empezar despues de la pandemia, e incluso ya el area fisica ya se encuenytra dotada con el mobiliario_x000a__x000a_'- Se realiza comité de riesgo en compañía de agencia de seguros y oficial de cumplimiento, se propone capacitación liderada por el corredor de seguros sobre el manejo de contratos institucionales. 12/11/2019 Este proceso ya se realizó, se han venido realizando varias capacitaciones a las áreas de Tesoreria, Activos fijos, Proyectos y Juridica_x000a__x000a_- Se encuentra el proceso la creación del área de compras donde se centralizaran toda las compras de la universidad y sus sedes, se estima inicio de funcionamiento en enero 2020"/>
  </r>
  <r>
    <n v="125"/>
    <s v="Coordinación Administrativa 1"/>
    <n v="1"/>
    <s v="Coordinación Administrativa 1"/>
    <n v="1"/>
    <s v="Dirección Administrativa y FinancieraAlto"/>
    <s v="Dirección Administrativa y FinancieraMedio"/>
    <s v="Dirección Administrativa y FinancieraActos mal intencionados de terceros (AMIT)."/>
    <s v="Dirección Administrativa y FinancieraActos mal intencionados de terceros (AMIT)."/>
    <s v="Coordinación Administrativa Medio"/>
    <s v="Coordinación Administrativa Moderado"/>
    <s v="RFA-125"/>
    <s v="RF"/>
    <s v="Dirección Administrativa y Financiera"/>
    <s v="Dirección Administrativa y FinancieraModerado"/>
    <s v="Dirección Administrativa y FinancieraModerado"/>
    <s v="Dirección Administrativa y Financiera"/>
    <s v="Actos mal intencionados de terceros (AMIT)."/>
    <n v="1"/>
    <s v="Actos mal intencionados de terceros (AMIT)."/>
    <x v="15"/>
    <s v="Gestión administrativa"/>
    <s v="•Intervención, logística y mantenimiento "/>
    <s v="•Procedimiento para el control de ingreso a la Universidad_x000a__x000a_Procedimiento para la gestión y reclamación de pólizas y siniestros_x000a_"/>
    <s v="RFA-2"/>
    <s v="Coordinación Administrativa "/>
    <s v="Debido a falta de mecanismos de control de acceso estamos expuestos a constantes pérdidas y sustracción de equipos o activos"/>
    <s v="Coordinación Administrativa y Activos Fijos"/>
    <s v="Actos mal intencionados de terceros (AMIT)."/>
    <s v="Hurto y/o robo"/>
    <s v="¨- Filosofía de puertas abiertas_x000a_- Falta de controles de seguridad_x000a_- Ausencia de central de monitoreo de cámaras y tecnología obsoleta_x000a_- Débil cultura del autocuidado_x000a_"/>
    <s v="¨- Constantes anuncios de pérdidas de equipos electrónicos por parte de los estudiantes_x000a_- Falta de cuidado personal con los objetos de mayor valor _x000a_"/>
    <s v="¨- Implementación de rondas de seguridad por los diferentes edificios de la universidad_x000a_- Revisión de cámaras posterior al suceso de robo o anuncio de perdida de elementos_x000a_- Campañas de autocuidado_x000a_"/>
    <n v="3"/>
    <n v="3"/>
    <n v="1"/>
    <n v="1"/>
    <s v="¨- Actualización tecnológica en sistema de monitoreo_x000a_ - Implementación de una central de monitoreo del C.C.T.V._x000a_- Implementación del proyecto de controles de acceso_x000a_- Mayor sensibilización en la cultura del autocuidado_x000a_- Creación de una nueva área encargada de la seguridad institucional_x000a_"/>
    <n v="5"/>
    <n v="1"/>
    <n v="0.2"/>
    <n v="0.2"/>
    <x v="5"/>
    <n v="5"/>
    <n v="5"/>
    <s v="55"/>
    <s v="Moderado"/>
    <s v="12/11/2019 _x000a__x000a_- Desde el 1 de junio se inició implementación de área de seguridad institucional_x000a__x000a_-El contrato para proyecto de control de acceso se enxcuenta aporbado, se estima en diciembre 2019 iniciar con la instalacion de las talanqueras en edificio C._x000a__x000a_Se aprobó instalación de camaras ubicadas en los ingresos de parqueaderos del edificio B_x000a__x000a_Se aprobó inicio de migración a camaras IP en el edificio C_x000a__x000a_Se aprobó para el 2020 una persona encargada de manejar los medios tecnológicos de seguridad."/>
    <s v="Posible"/>
    <s v="Moderado"/>
    <x v="0"/>
    <n v="3"/>
    <n v="3"/>
    <s v="33"/>
    <s v="Moderado"/>
    <s v="07/07/2020: si bien los hurtos siguen dentro d ela Universidad se han implementado varios mecanismos para mitigar las perdias,  el area de seguridad esta en funcionanmiento, con el lider de seguridad, se cambio la empresa de vigilancia porque con la que estamos ya lllevaba muchos años y esto tambien generaba un riesgo, se ha ido cambiando la tecnologia de camaras y este año se hizo una inversion de nuevas camaras para sitios que estaban desprotegidos en sede Sabaneta y Poblado,  para la sede CVZ con la empresa de vigilancia se tiene instalado un control de acceso de visitantes y empleados, para Poblado ya se compraron los equipos para control de acceso del ingreso del C y el dia de hoy el rector dio Luz verde para continuar con la instalacion de estos, para el ingreso de Sabaneta estamos con la empresa Atempi anailizando un controlo de acceso que ellos nos van a dar como valor agregado; los computadores de laas aulas se anaclaron a la mesas para que nos sean tan facil de robar, los computadores de sabaenta de odontologia que tambien se los han robado se retiraron y se van a menejar desde TI como prestamo, tambien se implento que las aulas una vez terminada las clases se cierran con llave para evitar que personas sin autorizacion ingresen.                                                                                                                                                                                                                                                                                                                                                                                                                                                                                                                                                                                                                                                                                                                                                                                                                                                                                                                                                                                                              12/11/2020: el riesgo en la sede poblado bajo debido a que el 01 de noviembre inicio la fase de implementacion del control de acceso instalado en los ingresos piso 1 y 3 del edificio Claustro C de la sede el poblado, el cual busca la identificacion de todos los usuarios que ingresen (estudiantes, empleados visitantes ,c ontratistas) por lo tanto para el ingreso los usuarios internos deberan portar siempre el carnet institucional y en el caso de los visitantes se registrara el codigo de barras de la cedula y se tomara 1 foto, adicionalmnente se instalo control de acceso a los laboratorios y auditorio en total 25 puertas, que funcionan con equipos que leen el carnet del usuario el cual debera tener una autorizacion previa en el sistema,  esta medida minimiza el riesgo por hurto a demas de ser un elemento disuasor,  en cuanto a la sede CVZ se tiene contemplado la instalacion de controladoras que leen el carnet en 5 puertas de la clinica ademas de la instalacion de 5 cam,aras, esto reducira que personas no autorizadas ingresen a los espacios no autorizados. Adicionalmente se tomaron medidas en la estrategia de seguridad implementando cambios  en las rondas de los guardas y haciendo un control a cada puesto con el acompañamiento de la jefe de puesto y lademas se tiene previsto al implementacion de OMT 24 horas que acompañen toda la operacion en tiuempo real. se esta dando un amenjo adecuado ala estrategia implementada en Sabaneta la cual consiste en que los computadores no se dejan en el area de odontologia si no que se prestan a un usuario especifico el cual debera responder despues de cada procedimiento._x000a__x000a_'- Se encuentra en analisis la definición de zonas donde se requiere la ubicación de nueva tecnología en camaras_x000a_- Se incluye en planificación del edificio D el cuarto de monitoreo_x000a_- Se aprobó proyecto de control de acceso edificio C dirigido a las entradas principales y laboratorios_x000a_- Se aprueba proyecto de nueva área de seguridad liderada por John Fredy Henao, en el proyecto se incluye plan de formación en autocuidado._x000a_- Se realizó cambio de empresa de seguridad desde el 1 de agosto/2019, se inició contratación con ATEMPI_x000a_- Contratación de vigias de seguridad vinculados directamente desde agosto 2019_x000a_- Reconfiguración de los guardas del dispositivo de seguridad ajustada a las necesidades institucionales"/>
  </r>
  <r>
    <s v=""/>
    <s v="Coordinación Administrativa 1"/>
    <n v="1"/>
    <s v="Coordinación Administrativa 0"/>
    <n v="0"/>
    <s v="Dirección Administrativa y FinancieraAlto"/>
    <s v=" "/>
    <s v=" 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Coordinación Administrativa "/>
    <s v="Coordinación Administrativa 3"/>
    <s v=""/>
    <s v="RF"/>
    <s v=" "/>
    <s v="Dirección Administrativa y FinancieraModerado"/>
    <s v=" 3"/>
    <s v="Dirección Administrativa y Financiera"/>
    <s v="Incumplimiento por parte de la comunidad universitaria, contratistas y visitantes de las políticas, reglamentos y directrices institucionales."/>
    <n v="1"/>
    <s v=""/>
    <x v="15"/>
    <s v="Gestión administrativa"/>
    <s v="•Identificación de necesidades institucionales"/>
    <s v="•Procedimiento para la gestión de compras y contratación de servicios "/>
    <s v="RFA-3"/>
    <s v="Coordinación Administrativa "/>
    <s v="Falta de control por Incumplimiento a la política de compras, lo que generaría compras amañadas, despilfarros, exclusión en las pólizas de seguros de activos"/>
    <s v="Coordinación Administrativa y Activos Fijos"/>
    <s v="Incumplimiento por parte de la comunidad universitaria, contratistas y visitantes de las políticas, reglamentos y directrices institucionales."/>
    <s v="Error, omisión o violación de procedimientos. (que pueda llevar incluso a excesos o despilfarros)."/>
    <s v="Desacato de la norma de compras existente en la universidad_x000a_- Exceso de poder en los cargos autorizados para autorizar compras_x000a_- Ausencia de sanciones para el incumplimiento de la norma"/>
    <s v="- Entrega de facturas de la compra con posterioridad_x000a_- Sobre costos por no tener el cumplimiento de la norma institucional_x000a_- Perdida de descuentos corporativos por comprar a titulo personal"/>
    <s v="´ - Existencia de normatividad de compras que reglamentan el proceso de compra_x000a_ - No se ha implementado ningún control porque el incumplimiento de la norma institucional se efectúa justamente por los altos director_x000a_ "/>
    <n v="2"/>
    <n v="2"/>
    <n v="1"/>
    <n v="1"/>
    <s v="¨- Creación de un área de compras_x000a_- Mayor sensibilización para la adherencia a la política de compras institucional_x000a_- Direccionar las solicitudes de compra a las áreas encargadas_x000a_ - Proponer la creación de un área de auditoría interna"/>
    <n v="4"/>
    <n v="2"/>
    <n v="0.5"/>
    <n v="0.5"/>
    <x v="3"/>
    <n v="3"/>
    <n v="3"/>
    <s v="33"/>
    <s v="Moderado"/>
    <s v="12/11/2019 Se realiza seguimiento, identificamos que esta avanzando la creación del área de compras y se espera inicio d efuncionamiento en enero 2020_x000a_Se generará por medio del área de comunicación organizacional un comunicado general a la comunidad universitaria para ampliar el conocimiento de la política de compras."/>
    <s v="Probable"/>
    <s v="Moderado"/>
    <x v="0"/>
    <n v="4"/>
    <n v="3"/>
    <s v="43"/>
    <s v="Moderado"/>
    <s v="Se creo el area de compras desde la Direccion Financiera y jya fue aprobada por el rector, estamos esperando que finalice la cuarentena para que pueda iniciar y asi poder tener un mayor control de las compras de todas las areas y sedes._x000a__x000a_'- Por medio del comité de compras y la implementación del control presupuestal se ha logrado la adherencia de los diferentes actores al proceso documentado para las compras._x000a__x000a_- Se encuentra el proceso la creación del área de compras donde se centralizaran todas las compras de la universidad y sus sedes"/>
  </r>
  <r>
    <n v="126"/>
    <s v="Coordinación Administrativa 1"/>
    <n v="1"/>
    <s v="Coordinación Administrativa 1"/>
    <n v="1"/>
    <s v="Dirección Administrativa y FinancieraExtremo"/>
    <s v="Dirección Administrativa y FinancieraExtremo"/>
    <s v="Dirección Administrativa y FinancieraPérdida de la continuidad del negocio."/>
    <s v="Dirección Administrativa y FinancieraPérdida de la continuidad del negocio."/>
    <s v="Coordinación Administrativa Extremo"/>
    <s v="Coordinación Administrativa Fuerte"/>
    <s v="RFA-126"/>
    <s v="RF"/>
    <s v="Dirección Administrativa y Financiera"/>
    <s v="Dirección Administrativa y FinancieraModerado"/>
    <s v="Dirección Administrativa y FinancieraFuerte"/>
    <s v="Dirección Administrativa y Financiera"/>
    <s v="Pérdida de la continuidad del negocio."/>
    <n v="1"/>
    <s v="Pérdida de la continuidad del negocio."/>
    <x v="15"/>
    <s v="Gestión administrativa"/>
    <s v="•Identificación de necesidades institucionales"/>
    <s v="•Procedimiento para la programación de espacios"/>
    <s v="RFA-4"/>
    <s v="Coordinación Administrativa "/>
    <s v="Indisponibilidad de aulas por falta de planeación asertiva lo que ocasiona insuficiencia de espacios físicos para atender las actividades académicas"/>
    <s v="Coordinación Administrativa "/>
    <s v="Pérdida de la continuidad del negocio."/>
    <s v="Indisponibilidad de recursos financieros, físicos o tecnológicos necesarios para llevar a cabo las funciones de la Universidad"/>
    <s v="¨- Aglomeración de la programación de actividades académicas en días y horarios específicos dejando otros horarios muertos_x000a_- Ausencia de identificación de las capacidades reales de los cupos a los cursos, lo que evita la asignación eficaz del espacio obstaculizando el aprovechamiento del espacio físico_x000a_- Creencias limitantes en la cultura organizacional entre la comodidad Vs. el aprovechamiento del espacio"/>
    <s v="¨- Insuficiencia de aulas para las asignaciones a la programación académica que ya ha sido ofertada y ha recibido matriculas deteriorando el prestigio de la organización en la institución_x000a_"/>
    <s v="¨- Negociaciones con las facultades para trasladar horarios de oferta de los cursos_x000a_ - Elaboración de estudios y generación de informes presentados al concejo académico de la situación de ocupación de aulas _x000a_ "/>
    <n v="2"/>
    <n v="2"/>
    <n v="1"/>
    <n v="1"/>
    <s v="¨-implementar en el sistema un método de pre-matriculas que ayuden a identificar cantidad de estudiantes que tomarán el curso en el semestre siguiente_x000a_ - Planeación de la coordinación académica centralizada teniendo en cuenta en la oferta la capacidad de los recursos físicos _x000a_ - Documentar y hacer cumplir el procedimiento de reserva y cancelación de aulas con criterios de oportunidad "/>
    <n v="3"/>
    <n v="1"/>
    <n v="0.33333333333333331"/>
    <n v="0.33333333333333331"/>
    <x v="5"/>
    <n v="5"/>
    <n v="5"/>
    <s v="55"/>
    <s v="Débil"/>
    <s v="12/11/2019_x000a__x000a_-Se presentó informe de uso de espacios a Consejo Académico, fomentando la migracion al uso de la jornada de la tarde._x000a__x000a_- En el infoeme se inicio resultado de migración a jornadas de la tarde y aumento de uso de espacios fisicos de la universidad del 49% al 63%_x000a__x000a_- Se evidencia mejoria en la cultura de liberación de espacios"/>
    <s v="Probable"/>
    <s v="Mayor"/>
    <x v="3"/>
    <n v="4"/>
    <n v="4"/>
    <s v="44"/>
    <s v="Moderado"/>
    <s v="17/07/2020, Debido a la Pandemia hasta lla fecha no se ha presentado informe de ocupacion 2020-I, _x000a_desde el area de audiovisuales se implento a partir de la cuarentena un seguimiento mas exaustivo a las aulas virtuales cfreandose un subarea de soporte de audiviaules, para el segundo semestre por temas de pandemia se implemento pico y facultad para las clases presenciales  ocupando desde las 6 am a 10  pm., se ha evidenciado que aun se siguen presentando un inadeacuado uso del espacio que en este momento es virtual, se siguen haciendo campañas de la mano de CEs virtual para potencializar el buen uso del recurso de aulas virtuales._x000a__x000a_20/09/2020 con la creación de la sala  soporte de audivisuales los controlres en los espacios virtuales ha sido mas exhastivo y hemos logrardo crear una mayor conciencia en el buen uso del recursos. aún hay que siguir trabajando ya que hay área a las que les cuesta  adaptarse a al dinámica._x000a__x000a_también hemos logrado crear en los usuarios el habito que  cuando se solicita una reserva, se ha ido informando por correo electrónico para qeu hacer reservas se requieren datos fundamentlas como: motivo, facultad, fechas,  horarios y el nombre del área que hace la solicitud, adicionalmente  debe hacerse desde un corrreo institucional, esto nos permite identificar con mayor facilidad quien no ocupa el espacio y si hay un cruce, poder brindar una respuesta sastifactoria._x000a__x000a_Adicional se hacen controles a las reservas asignadas de manera presencial para garantizar que sea cumplidas, de no asistir se enviar un correo al coordinador con un llamado de atención donde se les recuerda hacer uso adecuado del espacio._x000a_´- Generación de informes de ocupación de espacios evidenciando la aglomeración en horarios de las mañanas y mensajes de tips para las programaciones con el fin de crear consciencia y cultura de optimización de otros horarios._x000a__x000a_- Fomento de cultura de buen uso de espacios por medio de acciones como: mensajes de cultura del buen uso de espacios en correos de reservas, asignación de espacios a alumnos bajo corre o institucional, recorridos de seguimiento a ocupacion de espacios._x000a__x000a_- Se incluyen las fechas de la asignacion de espacios por semestre en el calendario academico institucional_x000a__x000a_- se envía a correo a las facultades que hacen reservas y no las cumplen con la intención de recordar la importancia de dar un buen uso al espacios y los recursos que la Universidad pone a disposición para el desarrollo de actividades académicas."/>
  </r>
  <r>
    <n v="127"/>
    <s v="Coordinación Administrativa 1"/>
    <n v="1"/>
    <s v="Coordinación Administrativa 1"/>
    <n v="1"/>
    <s v="Dirección Administrativa y FinancieraExtremo"/>
    <s v="Dirección Administrativa y FinancieraExtremo"/>
    <s v="Dirección Administrativa y FinancieraConcepto público desfavorable que causa una pérdida de credibilidad sobre la Universidad en sus grupos de interés."/>
    <s v="Dirección Administrativa y FinancieraConcepto público desfavorable que causa una pérdida de credibilidad sobre la Universidad en sus grupos de interés."/>
    <s v="Coordinación Administrativa Extremo"/>
    <s v="Coordinación Administrativa Moderado"/>
    <s v="RFA-127"/>
    <s v="RF"/>
    <s v="Dirección Administrativa y Financiera"/>
    <s v="Dirección Administrativa y FinancieraDébil"/>
    <s v="Dirección Administrativa y FinancieraModerado"/>
    <s v="Dirección Administrativa y Financiera"/>
    <s v="Concepto público desfavorable que causa una pérdida de credibilidad sobre la Universidad en sus grupos de interés."/>
    <n v="1"/>
    <s v="Concepto público desfavorable que causa una pérdida de credibilidad sobre la Universidad en sus grupos de interés."/>
    <x v="15"/>
    <s v="Gestión administrativa"/>
    <s v="Planeación administrativa"/>
    <s v="•Procedimiento para la atención de eventos institucionales"/>
    <s v="RFA-5"/>
    <s v="Coordinación Administrativa "/>
    <s v=" Incumpliemto en el desarrollo de eventos institucionales o de terceros realizados en los espacios de la institución, por errores en la planeación de requerimientos"/>
    <s v="Coordinación Administrativa"/>
    <s v="Concepto público desfavorable que causa una pérdida de credibilidad sobre la Universidad en sus grupos de interés."/>
    <s v="Pérdida del apoyo o credibilidad por parte de los grupos de interés."/>
    <s v="´- Ausencia de identificación de requerimientos logistivos y tecnicos_x000a__x000a_- Ausencia de comunicación oportuna y asertiva entre todas las áreas implicadas en la atención de eventos_x000a__x000a_- Inexistencia de un procedimiento institucional que guie la gestión de eventos. "/>
    <s v="´- Avandono de actividades de la contunuidad del negocio por atenciones de ultima hora para suplir necesidades de eventos pcon poca planeacion _x000a__x000a_- Errores técnicos y logísticos materializados durante eventos que han sido perseptibles para el publico_x000a__x000a_- Cambios repentinos de programación de espacios, actividades y recurso humano por atención de eventos con errores de planeación"/>
    <s v="- Solicitud opoprtuna de diligenciamiento de formato de requerimientos_x000a__x000a_- Cadenas de correo consolidadas a nivel institucional para recordar diligenciamiento de formato e informar a todas las áreas relacionadas_x000a__x000a_- Reuniones personalizadas con organizadores de eventos para planeación"/>
    <n v="3"/>
    <n v="3"/>
    <n v="1"/>
    <n v="1"/>
    <s v="´- Documentar y hacer cumplir el procedimiento de gestión de eventos_x000a__x000a_- Reuniones de socialización con las áreas organizadoras de eventos para socialización del procedimiento de gestión de eventos._x000a__x000a_- Solicitud oportuna de requerimientos a los organzadores de eventos por medio de formatos_x000a__x000a_- Correos de sensibilicación sobre la imortancia de la oportunidad en la solicitud de requerimientos"/>
    <n v="4"/>
    <n v="2"/>
    <n v="0.5"/>
    <n v="0.5"/>
    <x v="5"/>
    <n v="3"/>
    <n v="5"/>
    <s v="35"/>
    <s v="Débil"/>
    <s v="12/11/2019_x000a__x000a_-Tiene como propuesta presentar a la jefatura de extensión un plan de capacitación de organización de eventos para todas las asistentes, coordinadores de facultades, comunicación organizacional y bienestar universitario que planean eventos enlos diferentes espccios de la universidad"/>
    <s v="Probable"/>
    <s v="Mayor"/>
    <x v="3"/>
    <n v="4"/>
    <n v="4"/>
    <s v="44"/>
    <s v="Débil"/>
    <s v="07/07/2020, de acuerdo al seguieminto del 2019 y la propuesta para mejorar este riesgo, este año no se ha podido realizar y estamos a la espera de volver a la normalidad academica para activar esta capacitacion, actualmente no es un riesgo alto porque por la pandemia la Universidad no tiene activo activado los eventos internos ni externos_x000a__x000a_20/09/2020 se espera que para el 2021 podamos dar continuidad al plan de capacitación con las áreas implicadas, para este año no se han realizado eventos y el personal de la unviersidad aún no está asistiendo con normalidad a la Unviersidad. sin embargo, los eventos que se ha organizado de manera virtual se han llevado a cabo de manera satisfactoria y cumpliendo a acabalidad con las asignaciones de espacios"/>
  </r>
  <r>
    <n v="128"/>
    <s v="Coordinación Administrativa 1"/>
    <n v="1"/>
    <s v="Coordinación Administrativa 1"/>
    <n v="1"/>
    <s v="Dirección Administrativa y FinancieraAlto"/>
    <s v="Dirección Administrativa y FinancieraExtremo"/>
    <s v="Dirección Administrativa y FinancieraActos mal intencionados de terceros (AMIT)."/>
    <s v="Dirección Administrativa y FinancieraActos mal intencionados de terceros (AMIT)."/>
    <s v="Coordinación Administrativa Extremo"/>
    <s v="Coordinación Administrativa Moderado"/>
    <s v="RFA-128"/>
    <s v="RF"/>
    <s v="Dirección Administrativa y Financiera"/>
    <s v="Dirección Administrativa y FinancieraDébil"/>
    <s v="Dirección Administrativa y FinancieraModerado"/>
    <s v="Dirección Administrativa y Financiera"/>
    <s v="Actos mal intencionados de terceros (AMIT)."/>
    <n v="1"/>
    <s v="Actos mal intencionados de terceros (AMIT)."/>
    <x v="15"/>
    <s v="Gestión administrativa"/>
    <s v="Intervención, logística y mantenimiento"/>
    <s v="Procedimiento para el control de ingreso a la Universidad_x000a__x000a__x000a_Procedimiento para la gestión y reclamación de pólizas y siniestros_x000a_"/>
    <s v="RFA-6"/>
    <s v="Coordinación Administrativa "/>
    <s v="Hurtos, robos, disturbios"/>
    <n v="4"/>
    <s v="Actos mal intencionados de terceros (AMIT)."/>
    <s v="Hurto y/o robo"/>
    <s v="Lesiones físicas, pérdida de bienes tanto de la empresa como del trabajador"/>
    <n v="4"/>
    <n v="4"/>
    <n v="4"/>
    <n v="4"/>
    <s v=" "/>
    <s v="Sin controles"/>
    <n v="4"/>
    <n v="4"/>
    <n v="4"/>
    <s v=""/>
    <s v="Sin controles"/>
    <x v="4"/>
    <s v=""/>
    <s v=""/>
    <s v=""/>
    <n v="4"/>
    <n v="4"/>
    <s v="Probable"/>
    <s v="Moderado"/>
    <x v="0"/>
    <n v="4"/>
    <n v="3"/>
    <s v="43"/>
    <s v="Débil"/>
    <s v="12/11/2020.  LOS MENSAJEROS  manejan dinero en efectivo, cheques, transportan activos fijos de la universidad, traslados de materiales, recolección de compras a proveedores_x000a__x000a_Para este riesgo solo existe la póliza, pero no hay un control para minimizarlo."/>
  </r>
  <r>
    <n v="129"/>
    <s v="Coordinación Administrativa 1"/>
    <n v="1"/>
    <s v="Coordinación Administrativa 1"/>
    <n v="1"/>
    <s v="Dirección Administrativa y FinancieraExtremo"/>
    <s v="Dirección Administrativa y FinancieraExtremo"/>
    <s v="Dirección Administrativa y FinancieraIntoxicación, lesión, enfermedad o accidente que afecte la integridad o salud de las personas en la Universidad."/>
    <s v="Dirección Administrativa y FinancieraIntoxicación, lesión, enfermedad o accidente que afecte la integridad o salud de las personas en la Universidad."/>
    <s v="Coordinación Administrativa Extremo"/>
    <s v="Coordinación Administrativa Moderado"/>
    <s v="RFA-129"/>
    <s v="RF"/>
    <s v="Dirección Administrativa y Financiera"/>
    <s v="Dirección Administrativa y FinancieraDébil"/>
    <s v="Dirección Administrativa y FinancieraModerado"/>
    <s v="Dirección Administrativa y Financiera"/>
    <s v="Intoxicación, lesión, enfermedad o accidente que afecte la integridad o salud de las personas en la Universidad."/>
    <n v="1"/>
    <s v="Intoxicación, lesión, enfermedad o accidente que afecte la integridad o salud de las personas en la Universidad."/>
    <x v="15"/>
    <s v="Desarrollo humano y bienestar institucional"/>
    <s v="Ejecución de acciones para el Bienestar y Desarrollo Humano_x000a_"/>
    <s v="Procedimiento para inspecciones de seguridad_x000a_Procedimiento para el desarrollo de simulacros_x000a_Procedimiento para protocolos de atención en seguridad_x000a_Procedimiento para programa de vigilancia epidemiológica _x000a__x000a_Procedimiento para la Gestión del Riesgo SST_x000a_"/>
    <s v="RFA-7"/>
    <s v="Coordinación Administrativa "/>
    <s v="Exposición  por contacto con la población"/>
    <n v="4"/>
    <s v="Intoxicación, lesión, enfermedad o accidente que afecte la integridad o salud de las personas en la Universidad."/>
    <s v="Enfermedades (Incluye enfermedades profesionales)."/>
    <s v="Enfermedades infectocontagiosas, alergias en otros"/>
    <n v="4"/>
    <n v="4"/>
    <n v="4"/>
    <n v="4"/>
    <s v=" "/>
    <s v="Sin controles"/>
    <n v="4"/>
    <n v="4"/>
    <n v="4"/>
    <s v=""/>
    <s v="Sin controles"/>
    <x v="4"/>
    <s v=""/>
    <s v=""/>
    <s v=""/>
    <n v="4"/>
    <n v="4"/>
    <s v="Probable"/>
    <s v="Mayor"/>
    <x v="3"/>
    <n v="4"/>
    <n v="4"/>
    <s v="44"/>
    <s v="Débil"/>
    <s v="12/11/2020. LOS MENSAJEROS por su labor  tienen contacto con muchas personas, espacios y  superficies._x000a__x000a_En este momento el riesgo mayor es el contagio del CODIV y aunque hay medidas de bioseguiridad es posible implementar otras estrategias"/>
  </r>
  <r>
    <n v="130"/>
    <s v="Coordinación Administrativa 1"/>
    <n v="1"/>
    <s v="Coordinación Administrativa 1"/>
    <n v="1"/>
    <s v="Dirección Administrativa y FinancieraExtremo"/>
    <s v="Dirección Administrativa y FinancieraExtremo"/>
    <s v="Dirección Administrativa y FinancieraIntoxicación, lesión, enfermedad o accidente que afecte la integridad o salud de las personas en la Universidad."/>
    <s v="Dirección Administrativa y FinancieraIntoxicación, lesión, enfermedad o accidente que afecte la integridad o salud de las personas en la Universidad."/>
    <s v="Coordinación Administrativa Extremo"/>
    <s v="Coordinación Administrativa Moderado"/>
    <s v="RFA-130"/>
    <s v="RF"/>
    <s v="Dirección Administrativa y Financiera"/>
    <s v="Dirección Administrativa y FinancieraDébil"/>
    <s v="Dirección Administrativa y FinancieraModerado"/>
    <s v="Dirección Administrativa y Financiera"/>
    <s v="Intoxicación, lesión, enfermedad o accidente que afecte la integridad o salud de las personas en la Universidad."/>
    <n v="1"/>
    <s v="Intoxicación, lesión, enfermedad o accidente que afecte la integridad o salud de las personas en la Universidad."/>
    <x v="15"/>
    <s v="Desarrollo humano y bienestar institucional"/>
    <s v="Ejecución de acciones para el Bienestar y Desarrollo Humano_x000a_"/>
    <s v="Procedimiento para inspecciones de seguridad_x000a_Procedimiento para el desarrollo de simulacros_x000a_Procedimiento para protocolos de atención en seguridad_x000a_Procedimiento para programa de vigilancia epidemiológica _x000a__x000a_Procedimiento para la Gestión del Riesgo SST_x000a__x000a_"/>
    <s v="RFA-8"/>
    <s v="Coordinación Administrativa "/>
    <s v="Accidentes de Tránsito"/>
    <n v="5"/>
    <s v="Intoxicación, lesión, enfermedad o accidente que afecte la integridad o salud de las personas en la Universidad."/>
    <s v="Incapacidad, ausencia o muerte"/>
    <s v="Fracturas,  lesiones graves, muerte, perdida del vehículo"/>
    <n v="5"/>
    <n v="5"/>
    <n v="5"/>
    <n v="5"/>
    <s v=" "/>
    <s v="Sin controles"/>
    <n v="5"/>
    <n v="5"/>
    <n v="5"/>
    <s v=""/>
    <s v="Sin controles"/>
    <x v="4"/>
    <s v=""/>
    <s v=""/>
    <s v=""/>
    <n v="5"/>
    <n v="5"/>
    <s v="Probable"/>
    <s v="Mayor"/>
    <x v="3"/>
    <n v="4"/>
    <n v="4"/>
    <s v="44"/>
    <s v="Débil"/>
    <s v="04/11/2020. LOS MENSAJEROS realizan todas las diligencias de la universidad en los  distintos sitios de la ciudad, utilizando el medio de transporte asignado por la universidad (carro, motocicleta)._x000a__x000a_Este es el único riesgo al que por el tema de la pandemia se ha podido realizar seguimiento."/>
  </r>
  <r>
    <n v="131"/>
    <s v="Coordinación Administrativa 1"/>
    <n v="1"/>
    <s v="Coordinación Administrativa 1"/>
    <n v="1"/>
    <s v="Dirección Administrativa y FinancieraExtremo"/>
    <s v="Dirección Administrativa y FinancieraExtremo"/>
    <s v="Dirección Administrativa y FinancieraIntoxicación, lesión, enfermedad o accidente que afecte la integridad o salud de las personas en la Universidad."/>
    <s v="Dirección Administrativa y FinancieraIntoxicación, lesión, enfermedad o accidente que afecte la integridad o salud de las personas en la Universidad."/>
    <s v="Coordinación Administrativa Extremo"/>
    <s v="Coordinación Administrativa Moderado"/>
    <s v="RFA-131"/>
    <s v="RF"/>
    <s v="Dirección Administrativa y Financiera"/>
    <s v="Dirección Administrativa y FinancieraDébil"/>
    <s v="Dirección Administrativa y FinancieraModerado"/>
    <s v="Dirección Administrativa y Financiera"/>
    <s v="Intoxicación, lesión, enfermedad o accidente que afecte la integridad o salud de las personas en la Universidad."/>
    <n v="1"/>
    <s v="Intoxicación, lesión, enfermedad o accidente que afecte la integridad o salud de las personas en la Universidad."/>
    <x v="15"/>
    <s v="Desarrollo humano y bienestar institucional"/>
    <s v="Ejecución de acciones para el Bienestar y Desarrollo Humano_x000a_"/>
    <s v="Procedimiento para inspecciones de seguridad_x000a_Procedimiento para el desarrollo de simulacros_x000a_Procedimiento para protocolos de atención en seguridad_x000a_Procedimiento para programa de vigilancia epidemiológica _x000a__x000a_Procedimiento para la Gestión del Riesgo SST_x000a__x000a_"/>
    <s v="RFA-9"/>
    <s v="Coordinación Administrativa "/>
    <s v="Ruido"/>
    <n v="4"/>
    <s v="Intoxicación, lesión, enfermedad o accidente que afecte la integridad o salud de las personas en la Universidad."/>
    <s v="Enfermedades (Incluye enfermedades profesionales)."/>
    <s v="Dolores de cabeza,  disminución de la concetración, irritabilidad, perdida del equilibrio, perdida de la audición"/>
    <n v="4"/>
    <n v="4"/>
    <n v="4"/>
    <n v="4"/>
    <s v=" "/>
    <s v="Sin controles"/>
    <n v="4"/>
    <n v="4"/>
    <n v="4"/>
    <s v=""/>
    <s v="Sin controles"/>
    <x v="4"/>
    <s v=""/>
    <s v=""/>
    <s v=""/>
    <n v="4"/>
    <n v="4"/>
    <s v="Probable"/>
    <s v="Mayor"/>
    <x v="3"/>
    <n v="4"/>
    <n v="4"/>
    <s v="44"/>
    <s v="Débil"/>
    <s v="12/11/2020.  LOS MENSAJEROS  están la mayor parte de la jornada expuestos a los diferentes ruidos en las calles y empresas o sitios que visitan_x000a__x000a_Por el tema de la pandemia no se han podido programar capacitaciones"/>
  </r>
  <r>
    <n v="132"/>
    <s v="Coordinación Administrativa 1"/>
    <n v="1"/>
    <s v="Coordinación Administrativa 1"/>
    <n v="1"/>
    <s v="Dirección Administrativa y FinancieraAlto"/>
    <s v="Dirección Administrativa y FinancieraMedio"/>
    <s v="Dirección Administrativa y FinancieraIntoxicación, lesión, enfermedad o accidente que afecte la integridad o salud de las personas en la Universidad."/>
    <s v="Dirección Administrativa y FinancieraIntoxicación, lesión, enfermedad o accidente que afecte la integridad o salud de las personas en la Universidad."/>
    <s v="Coordinación Administrativa Medio"/>
    <s v="Coordinación Administrativa Moderado"/>
    <s v="RFA-132"/>
    <s v="RF"/>
    <s v="Dirección Administrativa y Financiera"/>
    <s v="Dirección Administrativa y FinancieraDébil"/>
    <s v="Dirección Administrativa y FinancieraModerado"/>
    <s v="Dirección Administrativa y Financiera"/>
    <s v="Intoxicación, lesión, enfermedad o accidente que afecte la integridad o salud de las personas en la Universidad."/>
    <n v="1"/>
    <s v="Intoxicación, lesión, enfermedad o accidente que afecte la integridad o salud de las personas en la Universidad."/>
    <x v="15"/>
    <s v="Desarrollo humano y bienestar institucional"/>
    <s v="Ejecución de acciones para el Bienestar y Desarrollo Humano_x000a_"/>
    <s v="Procedimiento para inspecciones de seguridad_x000a_Procedimiento para el desarrollo de simulacros_x000a_Procedimiento para protocolos de atención en seguridad_x000a_Procedimiento para programa de vigilancia epidemiológica _x000a__x000a_Procedimiento para la Gestión del Riesgo SST_x000a__x000a_"/>
    <s v="RFA-10"/>
    <s v="Coordinación Administrativa "/>
    <s v="Gases, Vapores"/>
    <n v="4"/>
    <s v="Intoxicación, lesión, enfermedad o accidente que afecte la integridad o salud de las personas en la Universidad."/>
    <s v="Enfermedades (Incluye enfermedades profesionales)."/>
    <s v="Rinitis alergica, dolores de cabeza"/>
    <n v="4"/>
    <n v="4"/>
    <n v="4"/>
    <n v="4"/>
    <s v=" "/>
    <s v="Sin controles"/>
    <n v="4"/>
    <n v="4"/>
    <n v="4"/>
    <s v=""/>
    <s v="Sin controles"/>
    <x v="4"/>
    <s v=""/>
    <s v=""/>
    <s v=""/>
    <n v="4"/>
    <n v="4"/>
    <s v="Posible"/>
    <s v="Moderado"/>
    <x v="0"/>
    <n v="3"/>
    <n v="3"/>
    <s v="33"/>
    <s v="Débil"/>
    <s v="12/11/2020.  LOS MENSAJEROS  están expuestos a la inhalación de gases y agentes contaminantes, teniendo en cuenta en especial a quien realizar su labor en motocicleta_x000a__x000a_Por el tema de la pandemia no se han podido programar capacitaciones"/>
  </r>
  <r>
    <n v="133"/>
    <s v="Coordinación Administrativa 1"/>
    <n v="1"/>
    <s v="Coordinación Administrativa 1"/>
    <n v="1"/>
    <s v="Dirección Administrativa y FinancieraAlto"/>
    <s v="Dirección Administrativa y FinancieraAlto"/>
    <s v="Dirección Administrativa y FinancieraIntoxicación, lesión, enfermedad o accidente que afecte la integridad o salud de las personas en la Universidad."/>
    <s v="Dirección Administrativa y FinancieraIntoxicación, lesión, enfermedad o accidente que afecte la integridad o salud de las personas en la Universidad."/>
    <s v="Coordinación Administrativa Alto"/>
    <s v="Coordinación Administrativa Moderado"/>
    <s v="RFA-133"/>
    <s v="RF"/>
    <s v="Dirección Administrativa y Financiera"/>
    <s v="Dirección Administrativa y FinancieraDébil"/>
    <s v="Dirección Administrativa y FinancieraModerado"/>
    <s v="Dirección Administrativa y Financiera"/>
    <s v="Intoxicación, lesión, enfermedad o accidente que afecte la integridad o salud de las personas en la Universidad."/>
    <n v="1"/>
    <s v="Intoxicación, lesión, enfermedad o accidente que afecte la integridad o salud de las personas en la Universidad."/>
    <x v="15"/>
    <s v="Desarrollo humano y bienestar institucional"/>
    <s v="Ejecución de acciones para el Bienestar y Desarrollo Humano_x000a_"/>
    <s v="Procedimiento para inspecciones de seguridad_x000a_Procedimiento para el desarrollo de simulacros_x000a_Procedimiento para protocolos de atención en seguridad_x000a_Procedimiento para programa de vigilancia epidemiológica _x000a__x000a_Procedimiento para la Gestión del Riesgo SST_x000a__x000a_"/>
    <s v="RFA-11"/>
    <s v="Coordinación Administrativa "/>
    <s v="Manejo de cargas"/>
    <n v="2"/>
    <s v="Intoxicación, lesión, enfermedad o accidente que afecte la integridad o salud de las personas en la Universidad."/>
    <s v="Lesiones"/>
    <s v="Desgarro, calambre, escoliosis, hermia discal, lumbalgias,  dolor, rigidez, hinchazón, adormecimiento en  músculos, tendones, ligamentos, nervios, articulaciones,  de brazos, piernas, cabeza, cuello y/o la espalda. "/>
    <n v="2"/>
    <n v="2"/>
    <n v="2"/>
    <n v="2"/>
    <s v=" "/>
    <s v="Sin controles"/>
    <n v="2"/>
    <n v="2"/>
    <n v="2"/>
    <s v=""/>
    <s v="Sin controles"/>
    <x v="4"/>
    <s v=""/>
    <s v=""/>
    <s v=""/>
    <n v="2"/>
    <n v="2"/>
    <s v="Posible"/>
    <s v="Moderado"/>
    <x v="0"/>
    <n v="3"/>
    <n v="3"/>
    <s v="33"/>
    <s v="Débil"/>
    <s v="12/11/2020. LOS MENSAJEROS realizan levantamiento y transporte manual de cargas. _x000a_Por el tema de la pandemia no se han podido programar capacitaciones"/>
  </r>
  <r>
    <s v=""/>
    <s v="Coordinación Administrativa 0"/>
    <n v="0"/>
    <s v="Coordinación Administrativa 0"/>
    <n v="0"/>
    <s v=" "/>
    <s v=" "/>
    <s v=" 3"/>
    <s v=" "/>
    <s v="Coordinación Administrativa "/>
    <s v="Coordinación Administrativa 3"/>
    <s v=""/>
    <s v="RF"/>
    <s v=" "/>
    <s v=" 3"/>
    <s v=" 3"/>
    <s v=" "/>
    <s v=""/>
    <n v="0"/>
    <s v=""/>
    <x v="15"/>
    <m/>
    <m/>
    <m/>
    <s v="RFA-12"/>
    <s v="Coordinación Administrativa "/>
    <n v="3"/>
    <n v="3"/>
    <n v="3"/>
    <n v="3"/>
    <n v="3"/>
    <n v="3"/>
    <n v="3"/>
    <n v="3"/>
    <n v="3"/>
    <s v=" "/>
    <s v="Sin controles"/>
    <n v="3"/>
    <n v="3"/>
    <n v="3"/>
    <s v=""/>
    <s v="Sin controles"/>
    <x v="4"/>
    <s v=""/>
    <s v=""/>
    <s v=""/>
    <n v="3"/>
    <n v="3"/>
    <n v="3"/>
    <n v="3"/>
    <x v="2"/>
    <s v=""/>
    <s v=""/>
    <s v=""/>
    <n v="3"/>
    <n v="3"/>
  </r>
  <r>
    <n v="134"/>
    <s v="Costos y presupuesto 1"/>
    <n v="1"/>
    <s v="Costos y presupuesto 1"/>
    <n v="1"/>
    <s v="Dirección Administrativa y FinancieraMedio"/>
    <s v="Dirección Administrativa y FinancieraAlto"/>
    <s v="Dirección Administrativa y FinancieraFalla o falta de adecuación, consistencia, confiabilidad, confidencialidad y disponibilidad de la información que se genera o se custodia (física o electrónica)."/>
    <s v="Dirección Administrativa y FinancieraFalla o falta de adecuación, consistencia, confiabilidad, confidencialidad y disponibilidad de la información que se genera o se custodia (física o electrónica)."/>
    <s v="Costos y presupuesto Alto"/>
    <s v="Costos y presupuesto Moderado"/>
    <s v="RFP-134"/>
    <s v="RF"/>
    <s v="Dirección Administrativa y Financiera"/>
    <s v="Dirección Administrativa y FinancieraFuerte"/>
    <s v="Dirección Administrativa y FinancieraModerado"/>
    <s v="Dirección Administrativa y Financier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16"/>
    <s v="Gestión financiera"/>
    <s v="Revisión y seguimiento financiero_x000a_"/>
    <m/>
    <s v="RFP-1"/>
    <s v="Costos y presupuesto "/>
    <s v="Error en la liquidación de convenios con otras instituciones por una inadecuada clasificación de cuentas, centros de costos, ingresos y gastos, lo cual genera variación en el excedente de la Universidad según la situación determinada."/>
    <s v="Gestión financiera y gestión legal."/>
    <s v="Falla o falta de adecuación, consistencia, confiabilidad, confidencialidad y disponibilidad de la información que se genera o se custodia (física o electrónica)."/>
    <s v="Información no confiable o imprecisa."/>
    <s v="Mala clasificación de cuentas, centros de costos, ingresos y gastos"/>
    <s v="Naturaleza contraria en las cuentas contables."/>
    <s v="Verificar con las áreas encargadas de ingresos la información que se encuentre en el ERP._x000a_Enviar para aprobación previa a los jefes del programa._x000a_Hacer comparativos con las liquidaciones anteriores."/>
    <n v="3"/>
    <n v="3"/>
    <n v="1"/>
    <n v="1"/>
    <n v="0"/>
    <n v="0"/>
    <n v="0"/>
    <s v=""/>
    <s v="Sin controles"/>
    <x v="2"/>
    <n v="3"/>
    <n v="2"/>
    <s v="32"/>
    <s v="Fuerte"/>
    <s v="Estamos realizando los controles respectivos con mas frecuencia y orden, por lo tanto cambió de moderado a fuerte"/>
    <s v="Posible"/>
    <s v="Menor"/>
    <x v="1"/>
    <n v="3"/>
    <n v="2"/>
    <s v="32"/>
    <s v="Fuerte"/>
    <s v="Se siguen realizando controles continuos, específicamente finalizando cada semestre, debido a que estas son las fechas de corte para la liquidación de los convenios. Por otra parte se envían las liquidaciones a los responsables del convenio de cada Facultad para recibir su visto bueno y proceder con el envío y el cobro."/>
  </r>
  <r>
    <n v="135"/>
    <s v="Costos y presupuesto 1"/>
    <n v="1"/>
    <s v="Costos y presupuesto 1"/>
    <n v="1"/>
    <s v="Dirección Administrativa y FinancieraMedio"/>
    <s v="Dirección Administrativa y FinancieraMedi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Costos y presupuesto Medio"/>
    <s v="Costos y presupuesto Fuerte"/>
    <s v="RFP-135"/>
    <s v="RF"/>
    <s v="Dirección Administrativa y Financiera"/>
    <s v="Dirección Administrativa y FinancieraFuerte"/>
    <s v="Dirección Administrativa y FinancieraFuerte"/>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16"/>
    <s v="Gestión financiera"/>
    <s v="•Gestión del presupuesto"/>
    <s v="Procedimiento para la elaboración y seguimiento al presupuesto de inversión y operaciones de la Universidad CES_x000a__x000a_Procedimiento para el costeo de los productos y servicios de la Universidad CES"/>
    <s v="RFP-2"/>
    <s v="Costos y presupuesto "/>
    <s v="Por errores en cálculos de puntos de equilibrio en la apertura de programas académicos se puede generar déficit en los centros de costos y por lo tanto disminución en la rentabilidad. "/>
    <s v="Gestión financiera."/>
    <s v="Incumplimiento por parte de la comunidad universitaria, contratistas y visitantes de las políticas, reglamentos y directrices institucionales."/>
    <s v="Falta o falla en la de definición de procedimientos   "/>
    <s v="Errores en cálculos de puntos de equilibrio"/>
    <s v="Constatar horas docencia con horas de la malla curricular._x000a_Revisión de programas anteriores."/>
    <s v="Comparativos con otros programas y presupuestos similares._x000a_Revisión del jefe del programa."/>
    <n v="2"/>
    <n v="2"/>
    <n v="1"/>
    <n v="1"/>
    <n v="0"/>
    <n v="0"/>
    <n v="0"/>
    <s v=""/>
    <s v="Sin controles"/>
    <x v="0"/>
    <n v="2"/>
    <n v="2"/>
    <s v="22"/>
    <s v="Fuerte"/>
    <s v="Se hacen todos los controles que están bajo el área de Costos y Presupuestos."/>
    <s v="Improbable"/>
    <s v="Moderado"/>
    <x v="1"/>
    <n v="2"/>
    <n v="3"/>
    <s v="23"/>
    <s v="Fuerte"/>
    <s v="Se siguen todas las indicaciones y recomendaciones por parte de los coordinadores de los programas, a la vez el área de costos y presupuestos realiza informes comparativos que permiten identificar tendencias y desviaciones. "/>
  </r>
  <r>
    <n v="136"/>
    <s v="Costos y presupuesto 1"/>
    <n v="1"/>
    <s v="Costos y presupuesto 1"/>
    <n v="1"/>
    <s v="Dirección Administrativa y FinancieraBajo"/>
    <s v="Dirección Administrativa y FinancieraBaj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Costos y presupuesto Bajo"/>
    <s v="Costos y presupuesto Fuerte"/>
    <s v="RFP-136"/>
    <s v="RF"/>
    <s v="Dirección Administrativa y Financiera"/>
    <s v="Dirección Administrativa y FinancieraFuerte"/>
    <s v="Dirección Administrativa y FinancieraFuerte"/>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16"/>
    <s v="Gestión financiera"/>
    <s v="•Revisión y seguimiento financiero"/>
    <s v="•Procedimiento para la elaboración y seguimiento al presupuesto de inversión y operaciones de la Universidad CES"/>
    <s v="RFP-3"/>
    <s v="Costos y presupuesto "/>
    <s v="Falta de precisión en la revisión y elaboración del presupuesto institucional debido a errores en el sistema contable, ingreso de valores de forma manual y dificultades en la interpretación del lenguaje contable, lo cual incide en las metas reales "/>
    <s v="Gestión financiera y gestión de las TIC."/>
    <s v="Incumplimiento por parte de la comunidad universitaria, contratistas y visitantes de las políticas, reglamentos y directrices institucionales."/>
    <s v="Falta o falla en la de definición de procedimientos   "/>
    <s v="Errores en el sistema contable._x000a_Diferencias en la interpretación de la información._x000a_Errores de digitación._x000a_Falta de capacitación."/>
    <s v="Variaciones altas en los porcentajes de ejecución._x000a_Falta de coherencia entre el flujo de caja generada y los ingresos presupuestados."/>
    <s v="Verificación interna número de estudiantes presupuestados por valor de matricula versus ingreso presupuestado._x000a_Comparativo presupuestal versus proyección real._x000a_Aprobación por diferentes estamentos de la Universidad._x000a_Análisis de informes con comparativos históricos y de tendencias._x000a_"/>
    <n v="4"/>
    <n v="4"/>
    <n v="1"/>
    <n v="1"/>
    <s v="Asignación de recurso humano para el apoyo en la elaboración de presupuesto debido a la demanda de acompañamiento._x000a_Creación de herramientas mas amigables para la familiarización del presupuesto."/>
    <n v="2"/>
    <n v="2"/>
    <n v="1"/>
    <n v="1"/>
    <x v="0"/>
    <n v="1"/>
    <n v="3"/>
    <s v="13"/>
    <s v="Fuerte"/>
    <s v="Con la implementación del nuevo modulo de presupuesto (FM), se vuelve mas amigable y detallada la revisión para mitigar dichos riesgos."/>
    <s v="Raro"/>
    <s v="Moderado"/>
    <x v="4"/>
    <n v="1"/>
    <n v="3"/>
    <s v="13"/>
    <s v="Fuerte"/>
    <s v="El riesgo sigue siendo de magnitud baja, debido a que con las nuevas funcionalidades y mejoras que se han hecho desde su implementación, se ha convertido en una herramienta optima para mitigar dichos riesgos. En los ultimos años el proceso de presupuesto se ha modificado, realizando por parte del área Financiera una propuesta inicial y posteriormente los responsables solo revisan y hacen sugerencias aplicables a un archivo en Excel, las cuales luego son analizadas y contabilizadas en SAP. Esto reduce la manipulación de datos en el sistema directamente por parte de los ordenadores."/>
  </r>
  <r>
    <s v=""/>
    <s v="Costos y presupuesto 1"/>
    <n v="1"/>
    <s v="Costos y presupuesto 0"/>
    <n v="0"/>
    <s v="Dirección Administrativa y FinancieraBajo"/>
    <s v=" "/>
    <s v=" Dificultades en la alineación organizacional para el logro de los objetivos."/>
    <s v="Dirección Administrativa y FinancieraDificultades en la alineación organizacional para el logro de los objetivos."/>
    <s v="Costos y presupuesto "/>
    <s v="Costos y presupuesto 0"/>
    <s v=""/>
    <s v="RF"/>
    <s v=" "/>
    <s v="Dirección Administrativa y FinancieraFuerte"/>
    <s v=" 0"/>
    <s v="Dirección Administrativa y Financiera"/>
    <s v="Dificultades en la alineación organizacional para el logro de los objetivos."/>
    <n v="1"/>
    <s v=""/>
    <x v="16"/>
    <s v="Gestión financiera"/>
    <s v="Gestión del presupuesto"/>
    <s v="Procedimiento para la elaboración y seguimiento al presupuesto de inversión y operaciones de la Universidad CES"/>
    <s v="RFP-4"/>
    <s v="Costos y presupuesto "/>
    <s v="Fallas en el diligenciamiento de la información necesaria para la elaboración del presupuesto por falta de conocimientos previos y/o formación no enfocada a lo administrativo y contable, esto conlleva a un presupuesto no acorde con la realidad."/>
    <s v="Gestión financiera y comunicación organizacional."/>
    <s v="Dificultades en la alineación organizacional para el logro de los objetivos."/>
    <s v="Dificultad o imposibilidad de homologar prácticas o sinergias, transferir el conocimiento."/>
    <s v="Falta de claridad en la capacitación"/>
    <s v="Búsqueda constante de apoyo en la elaboración de presupuesto."/>
    <s v="Envío de manuales de capacitación._x000a_Varias reuniones con horarios flexibles._x000a_Asesorías continuas personalizadas."/>
    <n v="3"/>
    <n v="3"/>
    <n v="1"/>
    <n v="1"/>
    <s v="Asignación de recurso humano para el apoyo en la elaboración de presupuesto debido a la demanda de acompañamiento._x000a_Creación de herramientas mas amigables para la familiarización del presupuesto."/>
    <n v="2"/>
    <n v="2"/>
    <n v="1"/>
    <n v="1"/>
    <x v="0"/>
    <n v="1"/>
    <n v="3"/>
    <s v="13"/>
    <s v="Fuerte"/>
    <s v="Aparte de los manuales se hicieron videos con el fin de volver mas didáctico y fácil el proceso."/>
    <s v="Raro"/>
    <s v="Menor"/>
    <x v="4"/>
    <n v="1"/>
    <n v="2"/>
    <s v="12"/>
    <s v="Fuerte"/>
    <s v="Se realizan comparativos basados en la proyección real, presupuesto inicial y final, con el fin de analizar variaciones y tener un presupuesto ajustado y enfocado a la realidad de la Universidad CES."/>
  </r>
  <r>
    <n v="137"/>
    <s v="Costos y presupuesto 1"/>
    <n v="1"/>
    <s v="Costos y presupuesto 1"/>
    <n v="1"/>
    <s v="Dirección Administrativa y FinancieraBajo"/>
    <s v="Dirección Administrativa y FinancieraBajo"/>
    <s v="Dirección Administrativa y FinancieraFalta o falla de la capacidad de gestión del talento humano."/>
    <s v="Dirección Administrativa y FinancieraFalta o falla de la capacidad de gestión del talento humano."/>
    <s v="Costos y presupuesto Bajo"/>
    <s v="Costos y presupuesto Fuerte"/>
    <s v="RFP-137"/>
    <s v="RF"/>
    <s v="Dirección Administrativa y Financiera"/>
    <s v="Dirección Administrativa y FinancieraFuerte"/>
    <s v="Dirección Administrativa y FinancieraFuerte"/>
    <s v="Dirección Administrativa y Financiera"/>
    <s v="Falta o falla de la capacidad de gestión del talento humano."/>
    <n v="1"/>
    <s v="Falta o falla de la capacidad de gestión del talento humano."/>
    <x v="16"/>
    <s v="Gestión financiera"/>
    <s v="Revisión y seguimiento financiero_x000a_"/>
    <s v="•Procedimiento para la elaboración y seguimiento al presupuesto de inversión y operaciones de la Universidad CES"/>
    <s v="RFP-5"/>
    <s v="Costos y presupuesto "/>
    <s v="Debido a la falta de seguimiento periódico y control presupuestal se pueden generar desfases en el presupuesto institucional, ocasionando alteración en los indicadores de rentabilidad."/>
    <s v="Gestión financiera y gestión administrativa."/>
    <s v="Falta o falla de la capacidad de gestión del talento humano."/>
    <s v="Indisponibilidad del talento humano por eventos internos o externos"/>
    <s v="Falta de seguimiento periódico"/>
    <s v="Desfases en el presupuesto."/>
    <s v="Envío de informes en periodos específicos y revisión mensual por Facultades."/>
    <n v="2"/>
    <n v="2"/>
    <n v="1"/>
    <n v="1"/>
    <s v="Asignación de recurso humano para el apoyo en la elaboración de presupuesto debido a la demanda de acompañamiento._x000a_Incentivar la consulta periódica por parte de cada responsable de los centros de costos."/>
    <n v="2"/>
    <n v="1"/>
    <n v="0.5"/>
    <n v="0.5"/>
    <x v="2"/>
    <n v="3"/>
    <n v="2"/>
    <s v="32"/>
    <s v="Moderado"/>
    <s v="Se contrató un nuevo recurso humano para el seguimiento de dichos informes, pero sin embargo al estar en una etapa de implementación no se ha generado un control tan fuerte."/>
    <s v="Raro"/>
    <s v="Moderado"/>
    <x v="4"/>
    <n v="1"/>
    <n v="3"/>
    <s v="13"/>
    <s v="Fuerte"/>
    <s v="Con los controles implementados a través del modulo FM y al personal contratado para su manejo, se tienen restricciones presupuestales desde su configuración, por tanto no se pueden generar estos desfases."/>
  </r>
  <r>
    <n v="138"/>
    <s v="Costos y presupuesto 1"/>
    <n v="1"/>
    <s v="Costos y presupuesto 1"/>
    <n v="1"/>
    <s v="Dirección Administrativa y FinancieraMedio"/>
    <s v="Dirección Administrativa y FinancieraMedio"/>
    <s v="Dirección Administrativa y FinancieraConflicto, desconocimiento o incumplimientos normativos, legales, regulatorios o contractuales."/>
    <s v="Dirección Administrativa y FinancieraConflicto, desconocimiento o incumplimientos normativos, legales, regulatorios o contractuales."/>
    <s v="Costos y presupuesto Medio"/>
    <s v="Costos y presupuesto Fuerte"/>
    <s v="RFP-138"/>
    <s v="RF"/>
    <s v="Dirección Administrativa y Financiera"/>
    <s v="Dirección Administrativa y FinancieraFuerte"/>
    <s v="Dirección Administrativa y FinancieraFuerte"/>
    <s v="Dirección Administrativa y Financiera"/>
    <s v="Conflicto, desconocimiento o incumplimientos normativos, legales, regulatorios o contractuales."/>
    <n v="1"/>
    <s v="Conflicto, desconocimiento o incumplimientos normativos, legales, regulatorios o contractuales."/>
    <x v="16"/>
    <s v="Gestión financiera"/>
    <s v="Depuración de la información financiera e informes de resultados_x000a_"/>
    <s v="Procedimiento para revisión y depuración de la información financiera_x000a_Procedimiento para la presentación de informes de resultados financieros (revelaciones, informe de sostenibilidad, entre otros)_x000a_"/>
    <s v="RFP-6"/>
    <s v="Costos y presupuesto "/>
    <s v="Errores en el envío de información a entidades externas y organismos de vigilancia (MEN) que la solicitan, por falta de orientación y formación adecuada del personal, lo que puede provocar multas y sanciones."/>
    <s v="Gestión financiera, gestión administrativa y gestión legal y documental."/>
    <s v="Conflicto, desconocimiento o incumplimientos normativos, legales, regulatorios o contractuales."/>
    <s v="Diferencia de criterio en la aplicación o interpretación de las normas entre las autoridades y la empresa"/>
    <s v="Falta de orientación de las entidades que solicitan la información"/>
    <s v="Recepción de comunicados._x000a_Verificación de alertas en las plataformas."/>
    <s v="Participación en actividades de capacitación programadas."/>
    <n v="1"/>
    <n v="1"/>
    <n v="1"/>
    <n v="1"/>
    <n v="0"/>
    <n v="0"/>
    <n v="0"/>
    <s v=""/>
    <s v="Sin controles"/>
    <x v="2"/>
    <n v="2"/>
    <n v="3"/>
    <s v="23"/>
    <s v="Moderado"/>
    <s v="Cada vez que el ministerio convoca a capacitaciones se sigue asistiendo con total responsabilidad y cumplimiento."/>
    <s v="Raro"/>
    <s v="Mayor"/>
    <x v="1"/>
    <n v="1"/>
    <n v="4"/>
    <s v="14"/>
    <s v="Fuerte"/>
    <s v="1. Se tienen asesorías y acompañamiento continuo por parte del Ministerio para diligenciar la información._x000a_2. Como la información se ha presentado durante varios años consecutivos se realiza una revisión y comparativos con los años anteriores, con el fin de identificar desviaciones y corregir._x000a_3.Debido a que gran parte de esta información la suministra el área de Planeación se realizan reuniones con el fin de verificar la coincidencia de los datos y el correcto diligenciamiento en la pagina del Ministerio de Educación."/>
  </r>
  <r>
    <n v="139"/>
    <s v="Costos y presupuesto 1"/>
    <n v="1"/>
    <s v="Costos y presupuesto 1"/>
    <n v="1"/>
    <s v="Dirección Administrativa y FinancieraMedio"/>
    <s v="Dirección Administrativa y FinancieraBajo"/>
    <s v="Dirección Administrativa y FinancieraFalla o falta de adecuación, consistencia, confiabilidad, confidencialidad y disponibilidad de la información que se genera o se custodia (física o electrónica)."/>
    <s v="Dirección Administrativa y FinancieraFalla o falta de adecuación, consistencia, confiabilidad, confidencialidad y disponibilidad de la información que se genera o se custodia (física o electrónica)."/>
    <s v="Costos y presupuesto Bajo"/>
    <s v="Costos y presupuesto Fuerte"/>
    <s v="RFP-139"/>
    <s v="RF"/>
    <s v="Dirección Administrativa y Financiera"/>
    <s v="Dirección Administrativa y FinancieraFuerte"/>
    <s v="Dirección Administrativa y FinancieraFuerte"/>
    <s v="Dirección Administrativa y Financier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16"/>
    <s v="Gestión de las TIC"/>
    <s v="Puesta en producción y soporte de las soluciones estructuradas para TIC´s y continuidad de negocio. _x000a_"/>
    <s v="Procedimiento para la detección de fallas técnicas o funcionales de las soluciones entregadas_x000a_"/>
    <s v="RFP-7"/>
    <s v="Costos y presupuesto "/>
    <s v="Perdida de información financiera tanto en el ERP como en el hardware propio, debido a una falla en el sistema o en el respaldo del servidor, lo cual ocasionaría una ausencia de datos para análisis e históricos."/>
    <s v="Gestión del las TIC Y gestión administrativa."/>
    <s v="Falla o falta de adecuación, consistencia, confiabilidad, confidencialidad y disponibilidad de la información que se genera o se custodia (física o electrónica)."/>
    <s v="Pérdida o fuga de información de la Universidad (digital o física, confidencial o no)."/>
    <s v="Falla en el sistema o en el respaldo del servidor"/>
    <n v="0"/>
    <s v="Realizar copias de seguridad en servidores._x000a_Copias de mandantes en el ERP._x000a_Envío por correo electrónico."/>
    <n v="3"/>
    <n v="2"/>
    <n v="0.66666666666666663"/>
    <n v="0.66666666666666663"/>
    <n v="0"/>
    <n v="0"/>
    <n v="0"/>
    <s v=""/>
    <s v="Sin controles"/>
    <x v="2"/>
    <n v="1"/>
    <n v="4"/>
    <s v="14"/>
    <s v="Fuerte"/>
    <s v="Se elimina un control (Copias de los mandantes ERP), puesto que esto se hace desde el área de TI."/>
    <s v="Posible"/>
    <s v="Menor"/>
    <x v="1"/>
    <n v="3"/>
    <n v="2"/>
    <s v="32"/>
    <s v="Fuerte"/>
    <s v="Todo se realiza por los canales de información institucionales, por lo tanto la información queda almacenada y segura, por otra parte se tiene un servidor donde se puede almacenar la información y evitar posibles perdidas. Cabe resaltar que se tiene un espacio en el servidor por cada integrante del equipo de trabajo de Costos y Presupuestos."/>
  </r>
  <r>
    <n v="140"/>
    <s v="Costos y presupuesto 1"/>
    <n v="1"/>
    <s v="Costos y presupuesto 1"/>
    <n v="1"/>
    <s v="Dirección Administrativa y FinancieraMedio"/>
    <s v="Dirección Administrativa y FinancieraMedio"/>
    <s v="Dirección Administrativa y FinancieraPrácticas fraudulentas - corrupción en los diferentes procesos misionales de la universidad"/>
    <s v="Dirección Administrativa y FinancieraPrácticas fraudulentas - corrupción en los diferentes procesos misionales de la universidad"/>
    <s v="Costos y presupuesto Medio"/>
    <s v="Costos y presupuesto Fuerte"/>
    <s v="RFP-140"/>
    <s v="RF"/>
    <s v="Dirección Administrativa y Financiera"/>
    <s v="Dirección Administrativa y FinancieraFuerte"/>
    <s v="Dirección Administrativa y FinancieraFuerte"/>
    <s v="Dirección Administrativa y Financiera"/>
    <s v="Prácticas fraudulentas - corrupción en los diferentes procesos misionales de la universidad"/>
    <n v="1"/>
    <s v="Prácticas fraudulentas - corrupción en los diferentes procesos misionales de la universidad"/>
    <x v="16"/>
    <s v="Gestión financiera"/>
    <s v="Revisión y seguimiento financiero_x000a_"/>
    <s v="Procedimiento para la elaboración y seguimiento al presupuesto de inversión y operaciones de la Universidad CES_x000a__x000a_Procedimiento para el seguimiento del resultado contable _x000a__x000a_Procedimiento para la gestión de cartera_x000a_Procedimiento para la gestión de caja_x000a_"/>
    <s v="RFP-8"/>
    <s v="Costos y presupuesto "/>
    <s v="Fraude en el manejo de la información financiera debido a alianzas con finalidad de beneficio particular y/o propio."/>
    <s v="Gestión financiera y gestión administrativa."/>
    <s v="Prácticas fraudulentas - corrupción en los diferentes procesos misionales de la universidad"/>
    <s v="Fraude: Alteración, modificación o manipulación de información o datos de la Universidad, con el propósito de reflejar una situación equivocada o engañosa."/>
    <s v="Alianzas internas con animo de lucro particular.._x000a_Falta de auditoria._x000a_Revisión mas detallada de las áreas implicadas."/>
    <s v="Variaciones significativas en las liquidaciones._x000a_Acoso y presión constante para acelerar los pagos."/>
    <s v="Evidencias a través de correos electrónicos._x000a_Comunicados oficiales desde la dirección administrativa y financiera._x000a_Recaudos a través de cuentas institucionales."/>
    <n v="3"/>
    <n v="3"/>
    <n v="1"/>
    <n v="1"/>
    <n v="0"/>
    <n v="0"/>
    <n v="0"/>
    <s v=""/>
    <s v="Sin controles"/>
    <x v="2"/>
    <n v="2"/>
    <n v="3"/>
    <s v="23"/>
    <s v="Fuerte"/>
    <s v="Se siguen todos los lineamientos y políticas de control puestas en marcha por la Universidad  CES."/>
    <s v="Improbable"/>
    <s v="Moderado"/>
    <x v="1"/>
    <n v="2"/>
    <n v="3"/>
    <s v="23"/>
    <s v="Fuerte"/>
    <s v="Se tienen en cuenta todas las políticas dadas por la institución, el envío y consulta de la información se hace a través de medios institucionales y se tienen en cuenta los jefes y Decanos para revisión y autorización de los datos procesados."/>
  </r>
  <r>
    <s v=""/>
    <s v="Costos y presupuesto 0"/>
    <n v="0"/>
    <s v="Costos y presupuesto 0"/>
    <n v="0"/>
    <s v=" "/>
    <s v=" "/>
    <s v=" 0"/>
    <s v=" "/>
    <s v="Costos y presupuesto "/>
    <s v="Costos y presupuesto 0"/>
    <s v=""/>
    <s v="RF"/>
    <s v=" "/>
    <s v=" 0"/>
    <s v=" 0"/>
    <s v=" "/>
    <s v=""/>
    <n v="0"/>
    <s v=""/>
    <x v="16"/>
    <m/>
    <m/>
    <m/>
    <s v="RFP-9"/>
    <s v="Costos y presupuesto "/>
    <n v="0"/>
    <n v="0"/>
    <n v="0"/>
    <n v="0"/>
    <n v="0"/>
    <n v="0"/>
    <n v="0"/>
    <n v="0"/>
    <n v="0"/>
    <s v=" "/>
    <s v="Sin controles"/>
    <n v="0"/>
    <n v="0"/>
    <n v="0"/>
    <s v=""/>
    <s v="Sin controles"/>
    <x v="4"/>
    <s v=""/>
    <s v=""/>
    <s v=""/>
    <n v="0"/>
    <n v="0"/>
    <n v="0"/>
    <n v="0"/>
    <x v="2"/>
    <s v=""/>
    <s v=""/>
    <s v=""/>
    <n v="0"/>
    <n v="0"/>
  </r>
  <r>
    <s v=""/>
    <s v="Costos y presupuesto 0"/>
    <n v="0"/>
    <s v="Costos y presupuesto 0"/>
    <n v="0"/>
    <s v=" "/>
    <s v=" "/>
    <s v=" 0"/>
    <s v=" "/>
    <s v="Costos y presupuesto "/>
    <s v="Costos y presupuesto 0"/>
    <s v=""/>
    <s v="RF"/>
    <s v=" "/>
    <s v=" 0"/>
    <s v=" 0"/>
    <s v=" "/>
    <s v=""/>
    <n v="0"/>
    <s v=""/>
    <x v="16"/>
    <m/>
    <m/>
    <m/>
    <s v="RFP-10"/>
    <s v="Costos y presupuesto "/>
    <n v="0"/>
    <n v="0"/>
    <n v="0"/>
    <n v="0"/>
    <n v="0"/>
    <n v="0"/>
    <n v="0"/>
    <n v="0"/>
    <n v="0"/>
    <s v=" "/>
    <s v="Sin controles"/>
    <n v="0"/>
    <n v="0"/>
    <n v="0"/>
    <s v=""/>
    <s v="Sin controles"/>
    <x v="4"/>
    <s v=""/>
    <s v=""/>
    <s v=""/>
    <n v="0"/>
    <n v="0"/>
    <n v="0"/>
    <n v="0"/>
    <x v="2"/>
    <s v=""/>
    <s v=""/>
    <s v=""/>
    <n v="0"/>
    <n v="0"/>
  </r>
  <r>
    <s v=""/>
    <s v="Costos y presupuesto 0"/>
    <n v="0"/>
    <s v="Costos y presupuesto 0"/>
    <n v="0"/>
    <s v=" "/>
    <s v=" "/>
    <s v=" 0"/>
    <s v=" "/>
    <s v="Costos y presupuesto "/>
    <s v="Costos y presupuesto 0"/>
    <s v=""/>
    <s v="RF"/>
    <s v=" "/>
    <s v=" 0"/>
    <s v=" 0"/>
    <s v=" "/>
    <s v=""/>
    <n v="0"/>
    <s v=""/>
    <x v="16"/>
    <m/>
    <m/>
    <m/>
    <s v="RFP-11"/>
    <s v="Costos y presupuesto "/>
    <n v="0"/>
    <n v="0"/>
    <n v="0"/>
    <n v="0"/>
    <n v="0"/>
    <n v="0"/>
    <n v="0"/>
    <n v="0"/>
    <n v="0"/>
    <s v=" "/>
    <s v="Sin controles"/>
    <n v="0"/>
    <n v="0"/>
    <n v="0"/>
    <s v=""/>
    <s v="Sin controles"/>
    <x v="4"/>
    <s v=""/>
    <s v=""/>
    <s v=""/>
    <n v="0"/>
    <n v="0"/>
    <n v="0"/>
    <n v="0"/>
    <x v="2"/>
    <s v=""/>
    <s v=""/>
    <s v=""/>
    <n v="0"/>
    <n v="0"/>
  </r>
  <r>
    <s v=""/>
    <s v="Costos y presupuesto 0"/>
    <n v="0"/>
    <s v="Costos y presupuesto 0"/>
    <n v="0"/>
    <s v=" "/>
    <s v=" "/>
    <s v=" 0"/>
    <s v=" "/>
    <s v="Costos y presupuesto "/>
    <s v="Costos y presupuesto 0"/>
    <s v=""/>
    <s v="RF"/>
    <s v=" "/>
    <s v=" 0"/>
    <s v=" 0"/>
    <s v=" "/>
    <s v=""/>
    <n v="0"/>
    <s v=""/>
    <x v="16"/>
    <m/>
    <m/>
    <m/>
    <s v="RFP-12"/>
    <s v="Costos y presupuesto "/>
    <n v="0"/>
    <n v="0"/>
    <n v="0"/>
    <n v="0"/>
    <n v="0"/>
    <n v="0"/>
    <n v="0"/>
    <n v="0"/>
    <n v="0"/>
    <s v=" "/>
    <s v="Sin controles"/>
    <n v="0"/>
    <n v="0"/>
    <n v="0"/>
    <s v=""/>
    <s v="Sin controles"/>
    <x v="4"/>
    <s v=""/>
    <s v=""/>
    <s v=""/>
    <n v="0"/>
    <n v="0"/>
    <n v="0"/>
    <n v="0"/>
    <x v="2"/>
    <s v=""/>
    <s v=""/>
    <s v=""/>
    <n v="0"/>
    <n v="0"/>
  </r>
  <r>
    <n v="141"/>
    <s v="Egresados1"/>
    <n v="1"/>
    <s v="Egresados1"/>
    <n v="1"/>
    <s v="RectoríaAlto"/>
    <s v="RectoríaAlto"/>
    <s v="RectoríaFalla o falta de adecuación, consistencia, confiabilidad, confidencialidad y disponibilidad de la información que se genera o se custodia (física o electrónica)."/>
    <s v="RectoríaFalla o falta de adecuación, consistencia, confiabilidad, confidencialidad y disponibilidad de la información que se genera o se custodia (física o electrónica)."/>
    <s v="EgresadosAlto"/>
    <s v="EgresadosModerado"/>
    <s v="RRE-141"/>
    <s v="RR"/>
    <s v="Rectoría"/>
    <s v="RectoríaModerado"/>
    <s v="RectoríaModerado"/>
    <s v="Rectorí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17"/>
    <s v="Gestión de las TIC"/>
    <s v="Puesta en producción y soporte de las soluciones estructuradas para TIC´s y continuidad de negocio. _x000a_"/>
    <s v="Procedimiento para la detección de fallas técnicas o funcionales de las soluciones entregadas_x000a_"/>
    <s v="RRE-1"/>
    <s v="Egresados"/>
    <s v="Debido al inadecuado repositorio de los sistemas de información, esta podría perderse. Causando la afectación de las actividades de la Oficina."/>
    <s v="Gestión administrativa, internacionalización, extensión, Gestión de la autoevaluación y calidad."/>
    <s v="Falla o falta de adecuación, consistencia, confiabilidad, confidencialidad y disponibilidad de la información que se genera o se custodia (física o electrónica)."/>
    <s v="Pérdida o fuga de información de la Universidad (digital o física, confidencial o no)."/>
    <s v="Inexistencia de un adecuado sistema de información. "/>
    <n v="0"/>
    <s v="Repositorio de información en SAP."/>
    <n v="1"/>
    <n v="1"/>
    <n v="1"/>
    <n v="1"/>
    <s v="Implementación de un software más confiable."/>
    <n v="1"/>
    <n v="1"/>
    <n v="1"/>
    <n v="1"/>
    <x v="3"/>
    <n v="1"/>
    <n v="5"/>
    <s v="15"/>
    <s v="Moderado"/>
    <s v="Ya está la herramienta, en estos momentos nos encontramos diligenciando información y haciendo pruebas piloto"/>
    <s v="Raro"/>
    <s v="Severo"/>
    <x v="0"/>
    <n v="1"/>
    <n v="5"/>
    <s v="15"/>
    <s v="Moderado"/>
    <s v="La campaña de actualización de datos se realizó aprovechando la información recolectada de las 1.400 personas que diligenciaron la encuesta del estudio de impacto de egresados. Pendiente campaña de actualización de datos. _x000a_La información ya está ingresada en el INCLUCES"/>
  </r>
  <r>
    <n v="142"/>
    <s v="Egresados1"/>
    <n v="1"/>
    <s v="Egresados1"/>
    <n v="1"/>
    <s v="RectoríaAlto"/>
    <s v="RectoríaBajo"/>
    <s v="RectoríaFalla o falta de adecuación, consistencia, confiabilidad, confidencialidad y disponibilidad de la información que se genera o se custodia (física o electrónica)."/>
    <s v="RectoríaFalla o falta de adecuación, consistencia, confiabilidad, confidencialidad y disponibilidad de la información que se genera o se custodia (física o electrónica)."/>
    <s v="EgresadosBajo"/>
    <s v="EgresadosModerado"/>
    <s v="RRE-142"/>
    <s v="RR"/>
    <s v="Rectoría"/>
    <s v="RectoríaModerado"/>
    <s v="RectoríaModerado"/>
    <s v="Rectorí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17"/>
    <s v="Gestión de las TIC"/>
    <s v="Puesta en producción y soporte de las soluciones estructuradas para TIC´s y continuidad de negocio. _x000a_"/>
    <s v="Procedimiento para la detección de fallas técnicas o funcionales de las soluciones entregadas_x000a_"/>
    <s v="RRE-2"/>
    <s v="Egresados"/>
    <s v="Debido a un inadecuado sistema, pudieran robarse la información lo que causaría demandas por dicha pérdida."/>
    <s v="Gestión administrativa."/>
    <s v="Falla o falta de adecuación, consistencia, confiabilidad, confidencialidad y disponibilidad de la información que se genera o se custodia (física o electrónica)."/>
    <s v="Fuga de información confidencial de terceros, custodiada por la Universidad"/>
    <s v="Compartir las bases de datos a otras áreas."/>
    <s v="Recepción de quejas y reclamos."/>
    <s v="Para  la entrega de información, debe diligenciarse previamente un formato establecido por el oficial de datos personal de la universidad."/>
    <n v="1"/>
    <n v="1"/>
    <n v="1"/>
    <n v="1"/>
    <s v="La base de datos se almacena solo en equipos de escritorio."/>
    <n v="1"/>
    <n v="1"/>
    <n v="1"/>
    <n v="1"/>
    <x v="5"/>
    <n v="5"/>
    <n v="4"/>
    <s v="54"/>
    <s v="Moderado"/>
    <s v="Para poder acceder al  INCLUCES es necesario tener un usuario y contraseña, validados por el sistema"/>
    <s v="Raro"/>
    <s v="Severo"/>
    <x v="0"/>
    <n v="1"/>
    <n v="5"/>
    <s v="15"/>
    <s v="Moderado"/>
    <s v="Universia ya nos entregó el portal de empleo, pero aún no se ha puesto al aire debido a que deben hacer unas modificaciones en la plataforma entregada, para que cumpla con los requerimientos del SPS. _x000a_Una vez los requerimientos estén OK, se debe enviar de nuevo la documentación al SPE para que nos den nuevamente la autorización obtenida en febrero."/>
  </r>
  <r>
    <n v="143"/>
    <s v="Egresados1"/>
    <n v="1"/>
    <s v="Egresados1"/>
    <n v="1"/>
    <s v="RectoríaAlto"/>
    <s v="RectoríaBajo"/>
    <s v="RectoríaFalla o falta de adecuación, consistencia, confiabilidad, confidencialidad y disponibilidad de la información que se genera o se custodia (física o electrónica)."/>
    <s v="RectoríaFalla o falta de adecuación, consistencia, confiabilidad, confidencialidad y disponibilidad de la información que se genera o se custodia (física o electrónica)."/>
    <s v="EgresadosBajo"/>
    <s v="EgresadosModerado"/>
    <s v="RRE-143"/>
    <s v="RR"/>
    <s v="Rectoría"/>
    <s v="RectoríaModerado"/>
    <s v="RectoríaModerado"/>
    <s v="Rectorí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17"/>
    <s v="Gestión legal y documental "/>
    <s v="Recepción de requerimientos legales_x000a_"/>
    <s v="procedimiento para la recolección, almacenamiento, procesamiento y supresión de datos personales"/>
    <s v="RRE-3"/>
    <s v="Egresados"/>
    <s v="Debido a la falta de actualización de datos, puede ocurrir que la información almacenada en la base de datos no sea confiable, lo que provocaría una mala comunicación que interfería con el relacionamiento, convocatorias y otras actividades relacionadas. "/>
    <s v="Gestión administrativa, internacionalización, extensión, Gestión de la autoevaluación y calidad."/>
    <s v="Falla o falta de adecuación, consistencia, confiabilidad, confidencialidad y disponibilidad de la información que se genera o se custodia (física o electrónica)."/>
    <s v="Información no confiable o imprecisa."/>
    <s v="Falta de cultura de actualización de datos por parte de los egresados, Error humano al digitar información."/>
    <s v="Recepción de quejas y reclamos."/>
    <s v="Como requisito de graduación los estudiantes deben diligenciar la información en el INCLUCES."/>
    <n v="1"/>
    <n v="1"/>
    <n v="1"/>
    <n v="1"/>
    <s v="Campañas de actualización e Implementación de un software que almacene los datos."/>
    <n v="1"/>
    <n v="1"/>
    <n v="1"/>
    <n v="1"/>
    <x v="3"/>
    <n v="3"/>
    <n v="3"/>
    <s v="33"/>
    <s v="Moderado"/>
    <s v="La herramienta de incluces, empezó a funcionar en mayo de 2019 "/>
    <s v="Posible"/>
    <s v="Moderado"/>
    <x v="0"/>
    <n v="3"/>
    <n v="3"/>
    <s v="33"/>
    <s v="Moderado"/>
    <s v="La solicitud de acceso a la base de datos de biblioteca, permite tener datos actualizados y el permiso de habeas data por parte de los egresados, al igual que el estudio de impacto 2020, que nos entrega información  de los egresados que hace referencia a su empleabilidad_x000a_Pendiente solicitar informe a biblioteca del segundo semestre"/>
  </r>
  <r>
    <n v="144"/>
    <s v="Egresados1"/>
    <n v="1"/>
    <s v="Egresados1"/>
    <n v="1"/>
    <s v="RectoríaAlto"/>
    <s v="RectoríaAlto"/>
    <s v="RectoríaFalla o falta de adecuación, consistencia, confiabilidad, confidencialidad y disponibilidad de la información que se genera o se custodia (física o electrónica)."/>
    <s v="RectoríaFalla o falta de adecuación, consistencia, confiabilidad, confidencialidad y disponibilidad de la información que se genera o se custodia (física o electrónica)."/>
    <s v="EgresadosAlto"/>
    <s v="EgresadosModerado"/>
    <s v="RRE-144"/>
    <s v="RR"/>
    <s v="Rectoría"/>
    <s v="RectoríaModerado"/>
    <s v="RectoríaModerado"/>
    <s v="Rectorí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17"/>
    <s v="Gestión legal y documental "/>
    <s v="Recepción de requerimientos legales_x000a_"/>
    <s v="procedimiento para la recolección, almacenamiento, procesamiento y supresión de datos personales"/>
    <s v="RRE-4"/>
    <s v="Egresados"/>
    <s v="No desuscribir a los egresados de las bases de datos por fallas en procesos internos, podría generar sanciones por parte de la SIC debido al incumplimiento de la ley de protección de datos."/>
    <s v="Gestión administrativa."/>
    <s v="Falla o falta de adecuación, consistencia, confiabilidad, confidencialidad y disponibilidad de la información que se genera o se custodia (física o electrónica)."/>
    <s v="Indisponibilidad  de la información (Por ejemplo por deterioro)."/>
    <s v="Error de la plataforma para el envío de correo masivo, Error humano (digitar mal la información)"/>
    <s v="Recepción de quejas y reclamos."/>
    <s v="El sistema automáticamente da de baja a quien se desuscriba de la base de datos."/>
    <n v="1"/>
    <n v="1"/>
    <n v="1"/>
    <n v="1"/>
    <s v="Llevar control interno de las personas que se desuscriben de la base de datos."/>
    <n v="1"/>
    <n v="1"/>
    <n v="1"/>
    <n v="1"/>
    <x v="2"/>
    <n v="3"/>
    <n v="2"/>
    <s v="32"/>
    <s v="Moderado"/>
    <s v="Las llamadas las va a hacer directamente  el contac center, para conservar el registro de la llamada y que la autorización de habeas data quede grabada"/>
    <s v="Probable"/>
    <s v="Moderado"/>
    <x v="0"/>
    <n v="4"/>
    <n v="3"/>
    <s v="43"/>
    <s v="Moderado"/>
    <s v="Entre febrero y septiembre de 2020, se desuscribieron de la base de datos de egresados por diferentes motivos, desde la  plataforma de envío de correo masivo 1.340 personas_x000a_En estos momentos nos encontramos registrando en el INCLUCES la información de las personas desuscritas para luego comenzar una campaña con la ayuda del contact center e  intentar volver a obtener la autorización para el tratamiento de datos."/>
  </r>
  <r>
    <s v=""/>
    <s v="Egresados0"/>
    <n v="0"/>
    <s v="Egresados0"/>
    <n v="0"/>
    <s v=" "/>
    <s v=" "/>
    <s v=" 0"/>
    <s v=" "/>
    <s v="Egresados"/>
    <s v="Egresados0"/>
    <s v=""/>
    <s v="RR"/>
    <s v=" "/>
    <s v=" 0"/>
    <s v=" 0"/>
    <s v=" "/>
    <s v=""/>
    <n v="0"/>
    <s v=""/>
    <x v="17"/>
    <m/>
    <m/>
    <m/>
    <s v="RRE-5"/>
    <s v="Egresados"/>
    <n v="0"/>
    <n v="0"/>
    <n v="0"/>
    <n v="0"/>
    <n v="0"/>
    <n v="0"/>
    <n v="0"/>
    <n v="0"/>
    <n v="0"/>
    <s v=" "/>
    <s v="Sin controles"/>
    <n v="0"/>
    <n v="0"/>
    <n v="0"/>
    <s v=""/>
    <s v="Sin controles"/>
    <x v="4"/>
    <s v=""/>
    <s v=""/>
    <s v=""/>
    <n v="0"/>
    <n v="0"/>
    <n v="0"/>
    <n v="0"/>
    <x v="2"/>
    <s v=""/>
    <s v=""/>
    <s v=""/>
    <n v="0"/>
    <n v="0"/>
  </r>
  <r>
    <s v=""/>
    <s v="Egresados0"/>
    <n v="0"/>
    <s v="Egresados0"/>
    <n v="0"/>
    <s v=" "/>
    <s v=" "/>
    <s v=" 0"/>
    <s v=" "/>
    <s v="Egresados"/>
    <s v="Egresados0"/>
    <s v=""/>
    <s v="RR"/>
    <s v=" "/>
    <s v=" 0"/>
    <s v=" 0"/>
    <s v=" "/>
    <s v=""/>
    <n v="0"/>
    <s v=""/>
    <x v="17"/>
    <m/>
    <m/>
    <m/>
    <s v="RRE-6"/>
    <s v="Egresados"/>
    <n v="0"/>
    <n v="0"/>
    <n v="0"/>
    <n v="0"/>
    <n v="0"/>
    <n v="0"/>
    <n v="0"/>
    <n v="0"/>
    <n v="0"/>
    <s v=" "/>
    <s v="Sin controles"/>
    <n v="0"/>
    <n v="0"/>
    <n v="0"/>
    <s v=""/>
    <s v="Sin controles"/>
    <x v="4"/>
    <s v=""/>
    <s v=""/>
    <s v=""/>
    <n v="0"/>
    <n v="0"/>
    <n v="0"/>
    <n v="0"/>
    <x v="2"/>
    <s v=""/>
    <s v=""/>
    <s v=""/>
    <n v="0"/>
    <n v="0"/>
  </r>
  <r>
    <s v=""/>
    <s v="Egresados0"/>
    <n v="0"/>
    <s v="Egresados0"/>
    <n v="0"/>
    <s v=" "/>
    <s v=" "/>
    <s v=" 0"/>
    <s v=" "/>
    <s v="Egresados"/>
    <s v="Egresados0"/>
    <s v=""/>
    <s v="RR"/>
    <s v=" "/>
    <s v=" 0"/>
    <s v=" 0"/>
    <s v=" "/>
    <s v=""/>
    <n v="0"/>
    <s v=""/>
    <x v="17"/>
    <m/>
    <m/>
    <m/>
    <s v="RRE-7"/>
    <s v="Egresados"/>
    <n v="0"/>
    <n v="0"/>
    <n v="0"/>
    <n v="0"/>
    <n v="0"/>
    <n v="0"/>
    <n v="0"/>
    <n v="0"/>
    <n v="0"/>
    <s v=" "/>
    <s v="Sin controles"/>
    <n v="0"/>
    <n v="0"/>
    <n v="0"/>
    <s v=""/>
    <s v="Sin controles"/>
    <x v="4"/>
    <s v=""/>
    <s v=""/>
    <s v=""/>
    <n v="0"/>
    <n v="0"/>
    <n v="0"/>
    <n v="0"/>
    <x v="2"/>
    <s v=""/>
    <s v=""/>
    <s v=""/>
    <n v="0"/>
    <n v="0"/>
  </r>
  <r>
    <s v=""/>
    <s v="Egresados0"/>
    <n v="0"/>
    <s v="Egresados0"/>
    <n v="0"/>
    <s v=" "/>
    <s v=" "/>
    <s v=" 0"/>
    <s v=" "/>
    <s v="Egresados"/>
    <s v="Egresados0"/>
    <s v=""/>
    <s v="RR"/>
    <s v=" "/>
    <s v=" 0"/>
    <s v=" 0"/>
    <s v=" "/>
    <s v=""/>
    <n v="0"/>
    <s v=""/>
    <x v="17"/>
    <m/>
    <m/>
    <m/>
    <s v="RRE-8"/>
    <s v="Egresados"/>
    <n v="0"/>
    <n v="0"/>
    <n v="0"/>
    <n v="0"/>
    <n v="0"/>
    <n v="0"/>
    <n v="0"/>
    <n v="0"/>
    <n v="0"/>
    <s v=" "/>
    <s v="Sin controles"/>
    <n v="0"/>
    <n v="0"/>
    <n v="0"/>
    <s v=""/>
    <s v="Sin controles"/>
    <x v="4"/>
    <s v=""/>
    <s v=""/>
    <s v=""/>
    <n v="0"/>
    <n v="0"/>
    <n v="0"/>
    <n v="0"/>
    <x v="2"/>
    <s v=""/>
    <s v=""/>
    <s v=""/>
    <n v="0"/>
    <n v="0"/>
  </r>
  <r>
    <s v=""/>
    <s v="Egresados0"/>
    <n v="0"/>
    <s v="Egresados0"/>
    <n v="0"/>
    <s v=" "/>
    <s v=" "/>
    <s v=" 0"/>
    <s v=" "/>
    <s v="Egresados"/>
    <s v="Egresados0"/>
    <s v=""/>
    <s v="RR"/>
    <s v=" "/>
    <s v=" 0"/>
    <s v=" 0"/>
    <s v=" "/>
    <s v=""/>
    <n v="0"/>
    <s v=""/>
    <x v="17"/>
    <m/>
    <m/>
    <m/>
    <s v="RRE-9"/>
    <s v="Egresados"/>
    <n v="0"/>
    <n v="0"/>
    <n v="0"/>
    <n v="0"/>
    <n v="0"/>
    <n v="0"/>
    <n v="0"/>
    <n v="0"/>
    <n v="0"/>
    <s v=" "/>
    <s v="Sin controles"/>
    <n v="0"/>
    <n v="0"/>
    <n v="0"/>
    <s v=""/>
    <s v="Sin controles"/>
    <x v="4"/>
    <s v=""/>
    <s v=""/>
    <s v=""/>
    <n v="0"/>
    <n v="0"/>
    <n v="0"/>
    <n v="0"/>
    <x v="2"/>
    <s v=""/>
    <s v=""/>
    <s v=""/>
    <n v="0"/>
    <n v="0"/>
  </r>
  <r>
    <s v=""/>
    <s v="Egresados0"/>
    <n v="0"/>
    <s v="Egresados0"/>
    <n v="0"/>
    <s v=" "/>
    <s v=" "/>
    <s v=" 0"/>
    <s v=" "/>
    <s v="Egresados"/>
    <s v="Egresados0"/>
    <s v=""/>
    <s v="RR"/>
    <s v=" "/>
    <s v=" 0"/>
    <s v=" 0"/>
    <s v=" "/>
    <s v=""/>
    <n v="0"/>
    <s v=""/>
    <x v="17"/>
    <m/>
    <m/>
    <m/>
    <s v="RRE-10"/>
    <s v="Egresados"/>
    <n v="0"/>
    <n v="0"/>
    <n v="0"/>
    <n v="0"/>
    <n v="0"/>
    <n v="0"/>
    <n v="0"/>
    <n v="0"/>
    <n v="0"/>
    <s v=" "/>
    <s v="Sin controles"/>
    <n v="0"/>
    <n v="0"/>
    <n v="0"/>
    <s v=""/>
    <s v="Sin controles"/>
    <x v="4"/>
    <s v=""/>
    <s v=""/>
    <s v=""/>
    <n v="0"/>
    <n v="0"/>
    <n v="0"/>
    <n v="0"/>
    <x v="2"/>
    <s v=""/>
    <s v=""/>
    <s v=""/>
    <n v="0"/>
    <n v="0"/>
  </r>
  <r>
    <s v=""/>
    <s v="Egresados0"/>
    <n v="0"/>
    <s v="Egresados0"/>
    <n v="0"/>
    <s v=" "/>
    <s v=" "/>
    <s v=" 0"/>
    <s v=" "/>
    <s v="Egresados"/>
    <s v="Egresados0"/>
    <s v=""/>
    <s v="RR"/>
    <s v=" "/>
    <s v=" 0"/>
    <s v=" 0"/>
    <s v=" "/>
    <s v=""/>
    <n v="0"/>
    <s v=""/>
    <x v="17"/>
    <m/>
    <m/>
    <m/>
    <s v="RRE-11"/>
    <s v="Egresados"/>
    <n v="0"/>
    <n v="0"/>
    <n v="0"/>
    <n v="0"/>
    <n v="0"/>
    <n v="0"/>
    <n v="0"/>
    <n v="0"/>
    <n v="0"/>
    <s v=" "/>
    <s v="Sin controles"/>
    <n v="0"/>
    <n v="0"/>
    <n v="0"/>
    <s v=""/>
    <s v="Sin controles"/>
    <x v="4"/>
    <s v=""/>
    <s v=""/>
    <s v=""/>
    <n v="0"/>
    <n v="0"/>
    <n v="0"/>
    <n v="0"/>
    <x v="2"/>
    <s v=""/>
    <s v=""/>
    <s v=""/>
    <n v="0"/>
    <n v="0"/>
  </r>
  <r>
    <s v=""/>
    <s v="Egresados0"/>
    <n v="0"/>
    <s v="Egresados0"/>
    <n v="0"/>
    <s v=" "/>
    <s v=" "/>
    <s v=" 0"/>
    <s v=" "/>
    <s v="Egresados"/>
    <s v="Egresados0"/>
    <s v=""/>
    <s v="RR"/>
    <s v=" "/>
    <s v=" 0"/>
    <s v=" 0"/>
    <s v=" "/>
    <s v=""/>
    <n v="0"/>
    <s v=""/>
    <x v="17"/>
    <m/>
    <m/>
    <m/>
    <s v="RRE-12"/>
    <s v="Egresados"/>
    <n v="0"/>
    <n v="0"/>
    <n v="0"/>
    <n v="0"/>
    <n v="0"/>
    <n v="0"/>
    <n v="0"/>
    <n v="0"/>
    <n v="0"/>
    <s v=" "/>
    <s v="Sin controles"/>
    <n v="0"/>
    <n v="0"/>
    <n v="0"/>
    <s v=""/>
    <s v="Sin controles"/>
    <x v="4"/>
    <s v=""/>
    <s v=""/>
    <s v=""/>
    <n v="0"/>
    <n v="0"/>
    <n v="0"/>
    <n v="0"/>
    <x v="2"/>
    <s v=""/>
    <s v=""/>
    <s v=""/>
    <n v="0"/>
    <n v="0"/>
  </r>
  <r>
    <n v="145"/>
    <s v="Extensión1"/>
    <n v="1"/>
    <s v="Extensión1"/>
    <n v="1"/>
    <s v="RectoríaMedio"/>
    <s v="RectoríaBajo"/>
    <s v="RectoríaIncumplimiento por parte de la comunidad universitaria, contratistas y visitantes de las políticas, reglamentos y directrices institucionales."/>
    <s v="RectoríaIncumplimiento por parte de la comunidad universitaria, contratistas y visitantes de las políticas, reglamentos y directrices institucionales."/>
    <s v="ExtensiónBajo"/>
    <s v="ExtensiónFuerte"/>
    <s v="RRX-145"/>
    <s v="RR"/>
    <s v="Rectoría"/>
    <s v="RectoríaFuerte"/>
    <s v="RectoríaFuerte"/>
    <s v="Rectorí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18"/>
    <s v="Docencia"/>
    <s v="Vinculación y relacionamiento con el egresado"/>
    <s v="Procedimiento para el estudio de impacto a egresados_x000a__x000a_Procedimiento para otorgar el reconocimiento de egresado_x000a__x000a_Procedimiento para la intermediación laboral_x000a_"/>
    <s v="RRX-1"/>
    <s v="Extensión"/>
    <s v="No aplicación de descuentos en los convenios, beneficios por desconocimiento de los mismos, lo que podría afectar la credibilidad con las organizaciones o afectar a la Universidad en temas reputacionales."/>
    <s v="Extensión"/>
    <s v="Incumplimiento por parte de la comunidad universitaria, contratistas y visitantes de las políticas, reglamentos y directrices institucionales."/>
    <s v="Falta o falla en la difusión de procedimientos   "/>
    <s v="- Desconocimiento convenios._x000a_- Inexistencia de un canal de consulta de convenios._x000a_- Deficiencia en los procedimientos de divulgación de convenios."/>
    <s v="Quejas organizaciones con convenios"/>
    <n v="0"/>
    <n v="0"/>
    <n v="0"/>
    <s v=" "/>
    <s v="Sin controles"/>
    <s v="- Crear procedimiento de divulgación de convenios._x000a_- Creación de un canal de consulta de convenios."/>
    <n v="2"/>
    <n v="2"/>
    <n v="1"/>
    <n v="1"/>
    <x v="2"/>
    <n v="3"/>
    <n v="2"/>
    <s v="32"/>
    <s v="Moderado"/>
    <s v="Se publicaron en la página web en los descuentos._x000a_Se envió a las cajas de pago de la Universidad y coordinadores de Extensiòn y centrso de servicios el listado con los convenios vigentes._x000a_Consideramos que esos controles de riesgo eran pertinentes para disminuir el riesgo."/>
    <s v="Posible"/>
    <s v="Menor"/>
    <x v="1"/>
    <n v="3"/>
    <n v="2"/>
    <s v="32"/>
    <s v="Fuerte"/>
    <s v="Se publicaron en la página web en los descuentos._x000a_Se envió a las cajas de pago de la Universidad y coordinadores de Extensiòn y centrso de servicios el listado con los convenios vigentes._x000a__x000a_Involucrar al área jurídica para la creación del canal de consulta de convenios."/>
  </r>
  <r>
    <n v="146"/>
    <s v="Extensión1"/>
    <n v="1"/>
    <s v="Extensión1"/>
    <n v="1"/>
    <s v="RectoríaBajo"/>
    <s v="RectoríaBajo"/>
    <s v="RectoríaFallas o indisponibilidad de la infraestructura física relacionada con problemas estructurales o técnicos."/>
    <s v="RectoríaFallas o indisponibilidad de la infraestructura física relacionada con problemas estructurales o técnicos."/>
    <s v="ExtensiónBajo"/>
    <s v="ExtensiónFuerte"/>
    <s v="RRX-146"/>
    <s v="RR"/>
    <s v="Rectoría"/>
    <s v="RectoríaModerado"/>
    <s v="RectoríaFuerte"/>
    <s v="Rectoría"/>
    <s v="Fallas o indisponibilidad de la infraestructura física relacionada con problemas estructurales o técnicos."/>
    <n v="1"/>
    <s v="Fallas o indisponibilidad de la infraestructura física relacionada con problemas estructurales o técnicos."/>
    <x v="18"/>
    <s v="Gestión administrativa"/>
    <s v="identificación de necesidades de institucionales"/>
    <s v="Procedimiento para la programación de espacios"/>
    <s v="RRX-2"/>
    <s v="Extensión"/>
    <s v="falta de espacios físicos para actividades por indisponibilidad de infraestructura lo que causa cancelaciones, reprogramación de actividades e insatisfacción de clientes."/>
    <s v="Extensión"/>
    <s v="Fallas o indisponibilidad de la infraestructura física relacionada con problemas estructurales o técnicos."/>
    <s v="Errores en las distintas etapas de planificación de las obras (diseño, ejecución, interventoría)."/>
    <s v="- Planeación._x000a_- Adjudicación espacios._x000a_- Cambio de fechas._x000a_- Falta de espacios en horarios pico."/>
    <s v="cambios de fechas  de eventos, quejas de asistentes, cancelaciones de actividades"/>
    <s v="- Negociación con logística de espacios (audiovisuales) y facultades._x000a_- Seguimiento a eventos y a adjudicación de aulas._x000a_- Reprogramación de cursos."/>
    <n v="3"/>
    <n v="3"/>
    <n v="1"/>
    <n v="1"/>
    <s v="Planeación oportuna de eventos manejo de tiempos"/>
    <n v="1"/>
    <n v="1"/>
    <n v="1"/>
    <n v="1"/>
    <x v="0"/>
    <n v="2"/>
    <n v="2"/>
    <s v="22"/>
    <s v="Moderado"/>
    <s v="Se solicita a los coordinadores de Extensión la programación semestral de los cursos."/>
    <s v="Improbable"/>
    <s v="Menor"/>
    <x v="4"/>
    <n v="2"/>
    <n v="2"/>
    <s v="22"/>
    <s v="Moderado"/>
    <s v="Se ha virtualizado un alto porcentaje de la oferta debido a las medidas de aislamiento obligatorio del gobierno nacional. _x000a_Los cambios de modalidad (ahora, a online y virtual) generaron mayor flexibilidad de los horarios en incremento de aulas._x000a_Este riesgo ha variado por la pandemia, hay que evaluarlo en el futuro._x000a__x000a_Depende de la falta de espacios físicos y no fallas en la infraestructura._x000a__x000a_Es posiblemente un riesgo que tiene relación con las particularidades del mercado. CONSIDERAR SE DEBE INCLUIRSE."/>
  </r>
  <r>
    <n v="147"/>
    <s v="Extensión1"/>
    <n v="1"/>
    <s v="Extensión1"/>
    <n v="1"/>
    <s v="RectoríaMedio"/>
    <s v="RectoríaAlto"/>
    <s v="Rectoría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ExtensiónAlto"/>
    <s v="ExtensiónModerado"/>
    <s v="RRX-147"/>
    <s v="RR"/>
    <s v="Rectoría"/>
    <s v="RectoríaFuerte"/>
    <s v="RectoríaModerado"/>
    <s v="Rectoría"/>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x v="18"/>
    <s v="Gestión de las TIC"/>
    <s v="Puesta en producción y soporte de las soluciones estructuradas para Tics y continuidad de negocio."/>
    <s v="Procedimiento para la detección de fallas técnicas o funcionales de las soluciones entregadas_x000a_"/>
    <s v="RRX-3"/>
    <s v="Extensión"/>
    <s v="Fallas en SAP para asignación de espacios"/>
    <s v="Procesos misionales"/>
    <s v="Falta de innovación o rezago en los diferentes procesos o estructuras que dificultan el crecimiento y/o cumplimiento de los objetivos de la Universidad"/>
    <s v="Incapacidad de estar a la vanguardia en uso y apropiación de Tecnologías de información y telecomunicación. "/>
    <s v="Falla en el desarrollo de vertical del Software"/>
    <s v="Dobles asignaciones de aulas, cancelación de aulas"/>
    <s v="Seguimiento a eventos por el área audiovisuales, verificación y corrección de falla por SUAT"/>
    <n v="2"/>
    <n v="1"/>
    <n v="0.5"/>
    <n v="0.5"/>
    <s v="Actualmente se esta trabajando en el control y mitigación de este riesgo, seguimiento a reservas y asignaciones de espacios"/>
    <n v="2"/>
    <n v="1"/>
    <n v="0.5"/>
    <n v="0.5"/>
    <x v="3"/>
    <n v="4"/>
    <n v="3"/>
    <s v="43"/>
    <s v="Fuerte"/>
    <s v="Retroalimentación y seguimiento a reservas de espacios en las reuniones de extensión con coordinadores y jefes de extensión "/>
    <s v="Posible"/>
    <s v="Menor"/>
    <x v="1"/>
    <n v="3"/>
    <n v="2"/>
    <s v="32"/>
    <s v="Fuerte"/>
    <s v="Desde el Consejo Académico se han acordado espacios en la semana para programación de actividades según facultades y áreas._x000a__x000a_Depende directamente de Reservas"/>
  </r>
  <r>
    <n v="148"/>
    <s v="Extensión1"/>
    <n v="1"/>
    <s v="Extensión1"/>
    <n v="1"/>
    <s v="RectoríaAlto"/>
    <s v="RectoríaAlto"/>
    <s v="RectoríaConflicto, desconocimiento o incumplimientos normativos, legales, regulatorios o contractuales."/>
    <s v="RectoríaConflicto, desconocimiento o incumplimientos normativos, legales, regulatorios o contractuales."/>
    <s v="ExtensiónAlto"/>
    <s v="ExtensiónFuerte"/>
    <s v="RRX-148"/>
    <s v="RR"/>
    <s v="Rectoría"/>
    <s v="RectoríaFuerte"/>
    <s v="RectoríaFuerte"/>
    <s v="Rectoría"/>
    <s v="Conflicto, desconocimiento o incumplimientos normativos, legales, regulatorios o contractuales."/>
    <n v="1"/>
    <s v="Conflicto, desconocimiento o incumplimientos normativos, legales, regulatorios o contractuales."/>
    <x v="18"/>
    <s v="Gestión legal y documental "/>
    <s v="Gestión legal, reglamentaria y administrativa_x000a_"/>
    <s v="Materialización para los relacionamientos contractuales "/>
    <s v="RRX-4"/>
    <s v="Extensión"/>
    <s v="Errores en la contratación por desconocimiento de aspectos legales por parte del área de extensión que podría causar principalmente pérdidas económicas."/>
    <s v="Extensión"/>
    <s v="Conflicto, desconocimiento o incumplimientos normativos, legales, regulatorios o contractuales."/>
    <s v="Incumplimiento parcial o total de las condiciones de contratos, convenios, leyes  o acuerdos o celebración indebida de contratos."/>
    <s v="- Desconocimiento de las normas por parte del área._x000a_- Dificultades en la interpretación normativa._x000a_- Falta de oportunidad en la respuesta por parte del área jurídica."/>
    <s v="demandas, incumplimientos."/>
    <s v="-Apoyo por parte del área jurídica."/>
    <n v="1"/>
    <n v="1"/>
    <n v="1"/>
    <n v="1"/>
    <s v="solicitud de vinculación de abogado para el área de extensión"/>
    <n v="1"/>
    <n v="1"/>
    <n v="1"/>
    <n v="1"/>
    <x v="3"/>
    <n v="3"/>
    <n v="4"/>
    <s v="34"/>
    <s v="Débil"/>
    <s v="Proceso de selección con el acompañamiento de Bienestar de la Universidad CES"/>
    <s v="Posible"/>
    <s v="Mayor"/>
    <x v="0"/>
    <n v="3"/>
    <n v="4"/>
    <s v="34"/>
    <s v="Fuerte"/>
    <s v="Se contrató abogada para el área que apoya la revisión de pliegos de condiciones, requisitos y viabilidad de licitaciones."/>
  </r>
  <r>
    <n v="149"/>
    <s v="Extensión1"/>
    <n v="1"/>
    <s v="Extensión1"/>
    <n v="1"/>
    <s v="RectoríaBajo"/>
    <s v="RectoríaBajo"/>
    <s v="RectoríaIntoxicación, lesión, enfermedad o accidente que afecte la integridad o salud de las personas en la Universidad."/>
    <s v="RectoríaIntoxicación, lesión, enfermedad o accidente que afecte la integridad o salud de las personas en la Universidad."/>
    <s v="ExtensiónBajo"/>
    <s v="ExtensiónFuerte"/>
    <s v="RRX-149"/>
    <s v="RR"/>
    <s v="Rectoría"/>
    <s v="RectoríaFuerte"/>
    <s v="RectoríaFuerte"/>
    <s v="Rectoría"/>
    <s v="Intoxicación, lesión, enfermedad o accidente que afecte la integridad o salud de las personas en la Universidad."/>
    <n v="1"/>
    <s v="Intoxicación, lesión, enfermedad o accidente que afecte la integridad o salud de las personas en la Universidad."/>
    <x v="18"/>
    <s v="Desarrollo humano y bienestar institucional"/>
    <s v="Ejecución de acciones para el Bienestar y Desarrollo Humano_x000a_"/>
    <s v="Procedimiento para la Gestión del Riesgo SST_x000a__x000a_Procedimiento para protocolos de atención en seguridad_x000a_Procedimiento para programa de vigilancia epidemiológica _x000a_"/>
    <s v="RRX-5"/>
    <s v="Extensión"/>
    <s v="Afectación de la salud de los participantes de los eventos a causa de intoxicaciones (refrigerios)."/>
    <s v="Todos"/>
    <s v="Intoxicación, lesión, enfermedad o accidente que afecte la integridad o salud de las personas en la Universidad."/>
    <s v="Intoxicaciones"/>
    <s v="Falta de control en selección de proveedores"/>
    <s v="Eventos anteriores con focos de intoxicación._x000a_Evidencia de prácticas inadecuadas en la manipulación de alimentos."/>
    <s v="- Manual del contratista."/>
    <n v="1"/>
    <n v="1"/>
    <n v="1"/>
    <n v="1"/>
    <s v="- Divulgación de los manuales y análisis de su alcance.._x000a_- Establecer requisitos necesarios para la contratación de proveedores de alimentos."/>
    <n v="1"/>
    <n v="1"/>
    <n v="1"/>
    <n v="1"/>
    <x v="0"/>
    <n v="1"/>
    <n v="3"/>
    <s v="13"/>
    <s v="Fuerte"/>
    <s v="Implementación de controles al manual del contratista"/>
    <s v="Raro"/>
    <s v="Menor"/>
    <x v="4"/>
    <n v="1"/>
    <n v="2"/>
    <s v="12"/>
    <s v="Fuerte"/>
    <s v="Se ha virtualizado un alto porcentaje de la oferta debido a las medidas de aislamiento obligatorio del gobierno nacional. Por lo que esre riesgo se disminuye."/>
  </r>
  <r>
    <n v="150"/>
    <s v="Extensión1"/>
    <n v="1"/>
    <s v="Extensión1"/>
    <n v="1"/>
    <s v="RectoríaAlto"/>
    <s v="RectoríaMedio"/>
    <s v="RectoríaFallas en la gestión, planeación o ejecución de proyectos."/>
    <s v="RectoríaFallas en la gestión, planeación o ejecución de proyectos."/>
    <s v="ExtensiónMedio"/>
    <s v="ExtensiónFuerte"/>
    <s v="RRX-150"/>
    <s v="RR"/>
    <s v="Rectoría"/>
    <s v="RectoríaModerado"/>
    <s v="RectoríaFuerte"/>
    <s v="Rectoría"/>
    <s v="Fallas en la gestión, planeación o ejecución de proyectos."/>
    <n v="1"/>
    <s v="Fallas en la gestión, planeación o ejecución de proyectos."/>
    <x v="18"/>
    <s v="Extensión"/>
    <s v="Planeación de la gestión de la extensión"/>
    <s v="•Procedimiento para la creación, gestión y evaluación de Actividades de extensión "/>
    <s v="RRX-6"/>
    <s v="Extensión"/>
    <s v="Proyectos que no cumplen con los estándares de calidad, debido a inadecuada planeación, actividades deficientes, que no cumplan con los estándares de calidad, podrían generar cancelación del proyecto e inconformidad de clientes dañanado la reputación "/>
    <s v="Todos"/>
    <s v="Fallas en la gestión, planeación o ejecución de proyectos."/>
    <s v="Posibilidad de presentar costos errados, de acuerdo con la realidad de la ejecución del mismo, ya sea por desacierto, desconocimiento, fraude o modificaciones en su alcance."/>
    <s v="Falta de planeación, seguimiento, y rigurosidad en la ejecución"/>
    <s v="Conflicto con los proyectos, falta de ejecución, sanciones, reclamaciones o quejas de los clientes y entes contratantes."/>
    <s v="revisión por planeación de proyectos, revisión jurídica verificación de estándares y seguimiento, aplicados por cada área o facultad  , "/>
    <n v="3"/>
    <n v="3"/>
    <n v="1"/>
    <n v="1"/>
    <s v="Planeación y Presupuesto según las situaciones particulares de cada proyecto, revisión por las partes implicadas jurídica y planeación. Listas de chequeo para seguimiento e implementación de proyectos."/>
    <n v="3"/>
    <n v="3"/>
    <n v="1"/>
    <n v="1"/>
    <x v="3"/>
    <n v="1"/>
    <n v="5"/>
    <s v="15"/>
    <s v="Fuerte"/>
    <s v="Implementación de controles periódicos"/>
    <s v="Improbable"/>
    <s v="Mayor"/>
    <x v="0"/>
    <n v="2"/>
    <n v="4"/>
    <s v="24"/>
    <s v="Moderado"/>
    <s v="Se implemento desde el área de Extensión un seguimiento completo a los proyectos del celebrados con entidades del sector público, proceso que está en cabeza de la abogada de la Dirección de Extensión._x000a_En cuanto a los proyectos con el sector privado, las facultades aún tienen completa autonomía en su ejecución y el acompañamiento lo realiza directamente el área jurídica de la Secretaría General de la Universidad."/>
  </r>
  <r>
    <n v="151"/>
    <s v="Extensión1"/>
    <n v="1"/>
    <s v="Extensión1"/>
    <n v="1"/>
    <s v="RectoríaBajo"/>
    <s v="RectoríaBajo"/>
    <s v="RectoríaDificultades en la alineación organizacional para el logro de los objetivos."/>
    <s v="RectoríaDificultades en la alineación organizacional para el logro de los objetivos."/>
    <s v="ExtensiónBajo"/>
    <s v="ExtensiónFuerte"/>
    <s v="RRX-151"/>
    <s v="RR"/>
    <s v="Rectoría"/>
    <s v="RectoríaModerado"/>
    <s v="RectoríaFuerte"/>
    <s v="Rectoría"/>
    <s v="Dificultades en la alineación organizacional para el logro de los objetivos."/>
    <n v="1"/>
    <s v="Dificultades en la alineación organizacional para el logro de los objetivos."/>
    <x v="18"/>
    <s v="Extensión"/>
    <s v="Planeación de la gestión de la extensión"/>
    <s v="•Procedimiento para la creación, gestión y evaluación de Actividades de extensión "/>
    <s v="RRX-7"/>
    <s v="Extensión"/>
    <s v="Falta de claridad en los procesos de extensión  en cuanto al alcance, roles y responsabilidades. Falta de claridad en los objetivos asi como un monitoreo eficaz y eso eficiente de los recursos, retrazando la planeación y reprocesos"/>
    <s v="Extensión"/>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Falta claridad en los procesos y responsabilidades de las acciones, delimitación de roles."/>
    <s v="Quejas de las facultades y coordinadores sobre las acciones y acompañamiento en el proceso de extensión."/>
    <s v="Seguimientos y reuniones con coordinadores de extensión. Respuesta formal a inquietudes y quejas."/>
    <n v="2"/>
    <n v="1"/>
    <n v="0.5"/>
    <n v="0.5"/>
    <s v="Revisión, actualización y elaboración de procedimientos de procesos de extensión"/>
    <n v="1"/>
    <n v="1"/>
    <n v="1"/>
    <n v="1"/>
    <x v="0"/>
    <n v="1"/>
    <n v="3"/>
    <s v="13"/>
    <s v="Fuerte"/>
    <s v="Controles periódicos, reuniones"/>
    <s v="Improbable"/>
    <s v="Menor"/>
    <x v="4"/>
    <n v="2"/>
    <n v="2"/>
    <s v="22"/>
    <s v="Moderado"/>
    <s v="Se han solicitado informes a las Facultades de las actividades realizadas._x000a_Se están actualizando los procedimientos de Extensión._x000a_Se realizan reuniones periódicas con los coordinadores de Extensión de las facultades y áreas."/>
  </r>
  <r>
    <n v="152"/>
    <s v="Extensión1"/>
    <n v="1"/>
    <s v="Extensión1"/>
    <n v="1"/>
    <s v="RectoríaAlto"/>
    <s v="RectoríaAlto"/>
    <s v="RectoríaConcepto público desfavorable que causa una pérdida de credibilidad sobre la Universidad en sus grupos de interés."/>
    <s v="RectoríaConcepto público desfavorable que causa una pérdida de credibilidad sobre la Universidad en sus grupos de interés."/>
    <s v="ExtensiónAlto"/>
    <s v="ExtensiónModerado"/>
    <s v="RRX-152"/>
    <s v="RR"/>
    <s v="Rectoría"/>
    <s v="RectoríaModerado"/>
    <s v="RectoríaModerado"/>
    <s v="Rectoría"/>
    <s v="Concepto público desfavorable que causa una pérdida de credibilidad sobre la Universidad en sus grupos de interés."/>
    <n v="1"/>
    <s v="Concepto público desfavorable que causa una pérdida de credibilidad sobre la Universidad en sus grupos de interés."/>
    <x v="18"/>
    <s v="Extensión"/>
    <s v="Planeación de la gestión de la extensión"/>
    <s v="•Procedimiento para la creación, gestión y evaluación de Actividades de extensión "/>
    <s v="RRX-8"/>
    <s v="Extensión"/>
    <s v="La afectación de la reputación e imagen institucional, por la falta de planeación e incumplimiento en las actividades propuestas por el área."/>
    <s v="Todos"/>
    <s v="Concepto público desfavorable que causa una pérdida de credibilidad sobre la Universidad en sus grupos de interés."/>
    <s v="Pérdida del apoyo o credibilidad por parte de los grupos de interés."/>
    <s v="Deficiencias en la planeación y ejecución de la oferta, falta de comunicación con los usuarios"/>
    <s v="Inconformidad por parte de los usuarios, quejas, reclamos presentados por los usuarios, cancelación repetida de eventos."/>
    <n v="0"/>
    <n v="0"/>
    <n v="0"/>
    <s v=" "/>
    <s v="Sin controles"/>
    <s v="Actualización y manejo de información con los coordinadores de extensión, formulando información oportuna para los aspirantes a los eventos"/>
    <n v="1"/>
    <n v="1"/>
    <n v="1"/>
    <n v="1"/>
    <x v="0"/>
    <n v="1"/>
    <n v="1"/>
    <s v="11"/>
    <s v="Fuerte"/>
    <s v="Controles semanales, reuniones"/>
    <s v="Improbable"/>
    <s v="Mayor"/>
    <x v="0"/>
    <n v="2"/>
    <n v="4"/>
    <s v="24"/>
    <s v="Moderado"/>
    <s v="Se han solicitado informes a las Facultades de las actividades realizadas. Pero existe autonomía de cada facultad para contrataciones; es decir, que no podemos tener seguimiento de todas a las actividades que se ejecutan._x000a_Se ha apoyado a las facultades con pauta digital en redes sociales para contribuir con la difusión de la oferta."/>
  </r>
  <r>
    <n v="153"/>
    <s v="Extensión1"/>
    <n v="1"/>
    <s v="Extensión1"/>
    <n v="1"/>
    <s v="RectoríaMedio"/>
    <s v="RectoríaMedio"/>
    <s v="RectoríaConflicto, desconocimiento o incumplimientos normativos, legales, regulatorios o contractuales."/>
    <s v="RectoríaConflicto, desconocimiento o incumplimientos normativos, legales, regulatorios o contractuales."/>
    <s v="ExtensiónMedio"/>
    <s v="ExtensiónFuerte"/>
    <s v="RRX-153"/>
    <s v="RR"/>
    <s v="Rectoría"/>
    <s v="RectoríaFuerte"/>
    <s v="RectoríaFuerte"/>
    <s v="Rectoría"/>
    <s v="Conflicto, desconocimiento o incumplimientos normativos, legales, regulatorios o contractuales."/>
    <n v="1"/>
    <s v="Conflicto, desconocimiento o incumplimientos normativos, legales, regulatorios o contractuales."/>
    <x v="18"/>
    <s v="Gestión legal y documental "/>
    <s v="Gestión legal, reglamentaria y administrativa_x000a_"/>
    <s v="Materialización de los relacionamientos contractuales "/>
    <s v="RRX-9"/>
    <s v="Extensión"/>
    <s v="Incumplimiento regulatorio o conflictos por diferencias en la interpretación normativa, legal o contractual que exponga a la Universidad a sanciones o demandas por parte de entes reguladores, personas naturales o jurídicas internas o externas a la organización. "/>
    <s v="Biblioteca Fundadores"/>
    <s v="Conflicto, desconocimiento o incumplimientos normativos, legales, regulatorios o contractuales."/>
    <s v="Incumplimiento parcial o total de las condiciones de contratos, convenios, leyes  o acuerdos o celebración indebida de contratos."/>
    <s v="Incumpliento en la normatividad del derecho de autor y del depósito legal en Colombia"/>
    <s v="Consultas de la Biblioteca Nacional sobre las obras producidas en la Universidad CES y que no hayan cumplido el envío a las distintas bibliotecas departamentales y nacionales"/>
    <s v="Almacemiento y revisión de las constancias enviadas desde la Editorial y Biblioteca a las diferentes bibliotecas"/>
    <n v="1"/>
    <n v="1"/>
    <n v="1"/>
    <n v="1"/>
    <s v="´-Almacemiento y revisión de las constancias enviadas desde la Editorial y Biblioteca a las diferentes bibliotecas_x000a_-Procesamiento digital en línea del estado de casa publicación en las diferentes bibliotecas"/>
    <n v="2"/>
    <n v="2"/>
    <n v="1"/>
    <n v="1"/>
    <x v="4"/>
    <s v=""/>
    <s v=""/>
    <s v=""/>
    <n v="0"/>
    <n v="0"/>
    <s v="Posible"/>
    <s v="Menor"/>
    <x v="1"/>
    <n v="3"/>
    <n v="2"/>
    <s v="32"/>
    <s v="Fuerte"/>
    <s v="La ley exige que toda obra publicada por la universidad debe enviarse a las bibliotecas departamentales y a la Biblioteca Nacional"/>
  </r>
  <r>
    <n v="154"/>
    <s v="Extensión1"/>
    <n v="1"/>
    <s v="Extensión1"/>
    <n v="1"/>
    <s v="RectoríaAlto"/>
    <s v="RectoríaBajo"/>
    <s v="RectoríaConcepto público desfavorable que causa una pérdida de credibilidad sobre la Universidad en sus grupos de interés."/>
    <s v="RectoríaConcepto público desfavorable que causa una pérdida de credibilidad sobre la Universidad en sus grupos de interés."/>
    <s v="ExtensiónBajo"/>
    <s v="ExtensiónModerado"/>
    <s v="RRX-154"/>
    <s v="RR"/>
    <s v="Rectoría"/>
    <s v="RectoríaFuerte"/>
    <s v="RectoríaModerado"/>
    <s v="Rectoría"/>
    <s v="Concepto público desfavorable que causa una pérdida de credibilidad sobre la Universidad en sus grupos de interés."/>
    <n v="1"/>
    <s v="Concepto público desfavorable que causa una pérdida de credibilidad sobre la Universidad en sus grupos de interés."/>
    <x v="18"/>
    <s v="Comunicación organizacional"/>
    <s v="Planeación estratégica de las comunicaciones internas y externas_x000a_"/>
    <s v="Manual de_x000a_identidad visual_x000a_"/>
    <s v="RRX-10"/>
    <s v="Extensión"/>
    <s v="Uso idenbido de signos distintivos (marcas y lemas comerciales) de la Universidad que deriven en consecuencias de pérdida reputacional o asociación con otras empresas con las cuales la Universidad no tiene vinculos comerciales o contractuales"/>
    <s v="Comunicación organizacional "/>
    <s v="Concepto público desfavorable que causa una pérdida de credibilidad sobre la Universidad en sus grupos de interés."/>
    <s v="Cobertura adversa en medios de comunicación o redes sociales."/>
    <s v="La apropiación y divulgación de los logos institucionales de sus publicaciones por parte de bases de datos u otros medios digitales sin autorización"/>
    <s v="Preguntas de personas internas (estudiantes, docentes, investigadores), y externos sobre las publicaciones en distintas redes y sitios en la internet que evidencien el desconocimiento por parte de la universidad de dichos medios de divulgación"/>
    <s v="Revisión bimensual donde exista expresión en medios impresos y digitales de la universidad"/>
    <n v="1"/>
    <n v="1"/>
    <n v="1"/>
    <n v="1"/>
    <s v="´-Revisión bimensual donde exista expresión en medios impresos y digitales de la universidad_x000a_-Ingresar a los sitios en linea donde se han suscrito convenios y realizar informe de estado a la fecha sobre el uso adecuado de los elementos de imagen de la universidad"/>
    <n v="2"/>
    <n v="1.5"/>
    <n v="0.75"/>
    <n v="0.75"/>
    <x v="4"/>
    <s v=""/>
    <s v=""/>
    <s v=""/>
    <n v="0"/>
    <n v="0"/>
    <s v="Posible"/>
    <s v="Mayor"/>
    <x v="0"/>
    <n v="3"/>
    <n v="4"/>
    <s v="34"/>
    <s v="Fuerte"/>
    <s v="El uso de la marca &quot;Editorial CES&quot; en publicaciones académicas asegura el buen nombre de la institución ante la comunidad en general.Dicho esto, es una obligación  controlar el uso  de la marca editorial y de la univesidad misma, ya que esto resposabiliza a la institución de demandas por el continido publicado"/>
  </r>
  <r>
    <n v="155"/>
    <s v="Extensión1"/>
    <n v="1"/>
    <s v="Extensión1"/>
    <n v="1"/>
    <s v="RectoríaExtremo"/>
    <s v="RectoríaMedio"/>
    <s v="Rectoría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ExtensiónMedio"/>
    <s v="ExtensiónFuerte"/>
    <s v="RRX-155"/>
    <s v="RR"/>
    <s v="Rectoría"/>
    <s v="RectoríaFuerte"/>
    <s v="RectoríaFuerte"/>
    <s v="Rectoría"/>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x v="18"/>
    <s v="Mercadeo"/>
    <s v="Gestión comercial, promoción y mercadeo_x000a_"/>
    <s v="_x000a_Procedimiento para la consolidación del portafolio y promoción de los servicios de la universidad CES _x000a_"/>
    <s v="RRX-11"/>
    <s v="Extensión"/>
    <s v="Falta de innovación o rezago en los diferentes procesos o estructuras que dificultan el crecimiento y/o cumplimiento de los objetivos de la Universidad"/>
    <s v="Oficina de T.I."/>
    <s v="Falta de innovación o rezago en los diferentes procesos o estructuras que dificultan el crecimiento y/o cumplimiento de los objetivos de la Universidad"/>
    <s v="Falta de innovación en productos, servicios e infraestructura."/>
    <s v="No poseer apoyo técnico en la gestión de plataformas digitales de publicaciones periodicas"/>
    <s v="Constantes solicitudes de restablecimiento de los medios de divulgación de las publicaciones"/>
    <s v="Solicitud a empresas externas para el desarrollo de procesos de mejor en la plataforma de publicaciones digitales"/>
    <n v="1"/>
    <n v="1"/>
    <n v="1"/>
    <n v="1"/>
    <s v="´-Solicitud a empresas externas para el desarrollo de procesos de mejor en la plataforma de publicaciones digitales_x000a_-Capacitaciones al personal respectivo para el mantenimiento y desarrollo de la plataforma de publicaciones"/>
    <n v="3"/>
    <n v="1"/>
    <n v="0.33333333333333331"/>
    <n v="0.33333333333333331"/>
    <x v="4"/>
    <s v=""/>
    <s v=""/>
    <s v=""/>
    <n v="0"/>
    <n v="0"/>
    <s v="Probable"/>
    <s v="Mayor"/>
    <x v="3"/>
    <n v="4"/>
    <n v="4"/>
    <s v="44"/>
    <s v="Fuerte"/>
    <s v="Se  debe implementar un software que permita la edición digital de los libros de la universidad, de esa forma mejorará los tiempos y la estrategia de visiblidad de las publicaciones del sello editorial."/>
  </r>
  <r>
    <n v="156"/>
    <s v="Extensión1"/>
    <n v="1"/>
    <s v="Extensión1"/>
    <n v="1"/>
    <s v="RectoríaMedio"/>
    <s v="RectoríaBajo"/>
    <s v="RectoríaConcepto público desfavorable que causa una pérdida de credibilidad sobre la Universidad en sus grupos de interés."/>
    <s v="RectoríaConcepto público desfavorable que causa una pérdida de credibilidad sobre la Universidad en sus grupos de interés."/>
    <s v="ExtensiónBajo"/>
    <s v="ExtensiónFuerte"/>
    <s v="RRX-156"/>
    <s v="RR"/>
    <s v="Rectoría"/>
    <s v="RectoríaFuerte"/>
    <s v="RectoríaFuerte"/>
    <s v="Rectoría"/>
    <s v="Concepto público desfavorable que causa una pérdida de credibilidad sobre la Universidad en sus grupos de interés."/>
    <n v="1"/>
    <s v="Concepto público desfavorable que causa una pérdida de credibilidad sobre la Universidad en sus grupos de interés."/>
    <x v="18"/>
    <s v="Investigación"/>
    <s v="Divulgación científica, apropiación social y transferencia del conocimiento _x000a_"/>
    <s v="Procedimiento para la gestión de la indexación de las publicaciones científicas_x000a_Procedimiento para la gestión de libros de investigación_x000a_"/>
    <s v="RRX-12"/>
    <s v="Extensión"/>
    <s v="Concepto público desfavorable que causa una pérdida de credibilidad sobre la Universidad en sus grupos de interés."/>
    <s v="Docencia"/>
    <s v="Concepto público desfavorable que causa una pérdida de credibilidad sobre la Universidad en sus grupos de interés."/>
    <s v="Pérdida del apoyo o credibilidad por parte de los grupos de interés."/>
    <s v="Incumpliento en los proceso editoriales de las publicaciones"/>
    <s v="Comunciones o mensajes de los grupos de interés sobre posbiles errores en la información que se publica por la universidad"/>
    <s v="Evalacion por arbirtros en cada una de las áreas de conocimiento"/>
    <n v="1"/>
    <n v="1"/>
    <n v="1"/>
    <n v="1"/>
    <s v="´-Evalacion por arbirtros en cada una de las áreas de conocimiento_x000a_-Fortalecer la consecución de evaluares para cada área de conocimiento que la universidad publica"/>
    <n v="2"/>
    <n v="1.5"/>
    <n v="0.75"/>
    <n v="0.75"/>
    <x v="4"/>
    <s v=""/>
    <s v=""/>
    <s v=""/>
    <n v="0"/>
    <n v="0"/>
    <s v="Improbable"/>
    <s v="Moderado"/>
    <x v="1"/>
    <n v="2"/>
    <n v="3"/>
    <s v="23"/>
    <s v="Fuerte"/>
    <s v="La reputación académica es una prioridad, por lo tanto, se cuenta con una revisión permanente en los contenidos que se publican en los libros de la Universidad CES"/>
  </r>
  <r>
    <n v="157"/>
    <s v="Extensión1"/>
    <n v="1"/>
    <s v="Extensión1"/>
    <n v="1"/>
    <s v="RectoríaBajo"/>
    <s v="RectoríaBajo"/>
    <s v="RectoríaIncumplimiento por parte de proveedores"/>
    <s v="RectoríaIncumplimiento por parte de proveedores"/>
    <s v="ExtensiónBajo"/>
    <s v="ExtensiónFuerte"/>
    <s v="RRX-157"/>
    <s v="RR"/>
    <s v="Rectoría"/>
    <s v="RectoríaModerado"/>
    <s v="RectoríaFuerte"/>
    <s v="Rectoría"/>
    <s v="Incumplimiento por parte de proveedores"/>
    <n v="1"/>
    <s v="Incumplimiento por parte de proveedores"/>
    <x v="18"/>
    <s v="Gestión administrativa"/>
    <s v="•Identificación de necesidades institucionales"/>
    <s v="•Procedimiento para la gestión de compras y contratación de servicios "/>
    <s v="RRX-13"/>
    <s v="Extensión"/>
    <s v="Incumplimiento por parte de proveedores"/>
    <s v="Contabilidad"/>
    <s v="Incumplimiento por parte de proveedores"/>
    <s v="Entrega de productos y servicios por fuera de las conciones pactadas (producto inadecuado, falta de oportunidad)."/>
    <s v="Poca formalización en la contratación con los proveedores"/>
    <s v="Retrasos en los procesos posteriores al del incumplimiento o en otros casos, el reproceso de la actividad contrata"/>
    <s v="Contratación por servicio prestado"/>
    <n v="1"/>
    <n v="1"/>
    <n v="1"/>
    <n v="1"/>
    <s v="´- Contratación por servicio prestado_x000a_-Validación de historia como prestador de servicios en otras instituiciones"/>
    <n v="2"/>
    <n v="1"/>
    <n v="0.5"/>
    <n v="0.5"/>
    <x v="4"/>
    <s v=""/>
    <s v=""/>
    <s v=""/>
    <n v="0"/>
    <n v="0"/>
    <s v="Improbable"/>
    <s v="Menor"/>
    <x v="4"/>
    <n v="2"/>
    <n v="2"/>
    <s v="22"/>
    <s v="Moderado"/>
    <s v="Varios procesos editoriales deben contratar con externos. Esto, genera un riesgo en cuanto al cumplimiento de lo pactado. Por lo anterior, se tiene una base de datos de proveedores que poseen una antigüedad y responsabildad que valida la contratación. Para nuevos proveedores, se exigen diversos formatos que permiten conocer el historial del nuevo proveedor."/>
  </r>
  <r>
    <n v="158"/>
    <s v="Extensión0"/>
    <n v="0"/>
    <s v="Extensión1"/>
    <n v="1"/>
    <s v=" "/>
    <s v="RectoríaExtremo"/>
    <s v="RectoríaIncumplimiento por parte de la comunidad universitaria, contratistas y visitantes de las políticas, reglamentos y directrices institucionales."/>
    <s v=" "/>
    <s v="ExtensiónExtremo"/>
    <s v="ExtensiónFuerte"/>
    <s v="RRX-158"/>
    <s v="RR"/>
    <s v="Rectoría"/>
    <s v=" 0"/>
    <s v="RectoríaFuerte"/>
    <s v=" "/>
    <s v=""/>
    <n v="0"/>
    <s v="Incumplimiento por parte de la comunidad universitaria, contratistas y visitantes de las políticas, reglamentos y directrices institucionales."/>
    <x v="18"/>
    <s v="Gestión administrativa"/>
    <s v="Intervención, logística y mantenimiento _x000a_"/>
    <m/>
    <s v="RRX-14"/>
    <s v="Extensión"/>
    <s v="Falta de control de los equipos de infraestructura para el uso que se requiere en el teatro. Ejemplo. Aire "/>
    <n v="0"/>
    <s v="Incumplimiento por parte de la comunidad universitaria, contratistas y visitantes de las políticas, reglamentos y directrices institucionales."/>
    <s v="Falta o falla en la de definición de procedimientos   "/>
    <s v="Falta de control en el manejo interno de temperatura.                               _x000a_  - problemas fisicos en la temperatura muy fria. "/>
    <n v="0"/>
    <n v="0"/>
    <n v="0"/>
    <n v="0"/>
    <s v=" "/>
    <s v="Sin controles"/>
    <n v="0"/>
    <n v="0"/>
    <n v="0"/>
    <s v=""/>
    <s v="Sin controles"/>
    <x v="4"/>
    <s v=""/>
    <s v=""/>
    <s v=""/>
    <n v="0"/>
    <n v="0"/>
    <n v="0"/>
    <n v="0"/>
    <x v="2"/>
    <s v=""/>
    <s v=""/>
    <s v=""/>
    <n v="0"/>
    <n v="0"/>
  </r>
  <r>
    <n v="159"/>
    <s v="Extensión0"/>
    <n v="0"/>
    <s v="Extensión1"/>
    <n v="1"/>
    <s v=" "/>
    <s v="RectoríaBajo"/>
    <s v="RectoríaIncumplimiento por parte de proveedores"/>
    <s v=" "/>
    <s v="ExtensiónBajo"/>
    <s v="ExtensiónFuerte"/>
    <s v="RRX-159"/>
    <s v="RR"/>
    <s v="Rectoría"/>
    <s v=" 0"/>
    <s v="RectoríaFuerte"/>
    <s v=" "/>
    <s v=""/>
    <n v="0"/>
    <s v="Incumplimiento por parte de proveedores"/>
    <x v="18"/>
    <s v="Gestión administrativa"/>
    <s v="Intervención, logística y mantenimiento "/>
    <s v="Procedimiento para el control de ingreso a la Universidad_x000a_"/>
    <s v="RRX-15"/>
    <s v="Extensión"/>
    <s v="Incumplimiento en la solicitud de ingreso por parte de proveedores."/>
    <n v="0"/>
    <s v="Incumplimiento por parte de proveedores"/>
    <s v="Falta de entrega de productos o servicios contratados con proveedores."/>
    <s v="Incumplimiento en la solcitud de ingreso para algunos proveedores._x000a_ - Ingresan al teatro sin la documentación exigida por SSG  "/>
    <n v="0"/>
    <n v="0"/>
    <n v="0"/>
    <n v="0"/>
    <s v=" "/>
    <s v="Sin controles"/>
    <n v="0"/>
    <n v="0"/>
    <n v="0"/>
    <s v=""/>
    <s v="Sin controles"/>
    <x v="4"/>
    <s v=""/>
    <s v=""/>
    <s v=""/>
    <n v="0"/>
    <n v="0"/>
    <n v="0"/>
    <n v="0"/>
    <x v="2"/>
    <s v=""/>
    <s v=""/>
    <s v=""/>
    <n v="0"/>
    <n v="0"/>
  </r>
  <r>
    <n v="160"/>
    <s v="Extensión0"/>
    <n v="0"/>
    <s v="Extensión1"/>
    <n v="1"/>
    <s v=" "/>
    <s v="RectoríaBajo"/>
    <s v="RectoríaIncumplimiento por parte de proveedores"/>
    <s v=" "/>
    <s v="ExtensiónBajo"/>
    <s v="ExtensiónFuerte"/>
    <s v="RRX-160"/>
    <s v="RR"/>
    <s v="Rectoría"/>
    <s v=" 0"/>
    <s v="RectoríaFuerte"/>
    <s v=" "/>
    <s v=""/>
    <n v="0"/>
    <s v="Incumplimiento por parte de proveedores"/>
    <x v="18"/>
    <s v="Investigación"/>
    <s v="Divulgación científica, apropiación social y transferencia del conocimiento _x000a_"/>
    <s v="Procedimiento para la protección de la propiedad intelectual de la Universidad CES_x000a_"/>
    <s v="RRX-16"/>
    <s v="Extensión"/>
    <s v="Mal uso de la Imagen Institucional en las piezas graficas de difusión de los eventos externos."/>
    <n v="0"/>
    <s v="Incumplimiento por parte de proveedores"/>
    <s v="Falta de entrega de productos o servicios contratados con proveedores."/>
    <s v="Algunos proevedores hacen caso omiso del uso del manual de identidad asi se les haga seguimiento y envío de directriz institucional en el uso de la misma."/>
    <n v="0"/>
    <n v="0"/>
    <n v="0"/>
    <n v="0"/>
    <s v=" "/>
    <s v="Sin controles"/>
    <n v="0"/>
    <n v="0"/>
    <n v="0"/>
    <s v=""/>
    <s v="Sin controles"/>
    <x v="4"/>
    <s v=""/>
    <s v=""/>
    <s v=""/>
    <n v="0"/>
    <n v="0"/>
    <n v="0"/>
    <n v="0"/>
    <x v="2"/>
    <s v=""/>
    <s v=""/>
    <s v=""/>
    <n v="0"/>
    <n v="0"/>
  </r>
  <r>
    <n v="161"/>
    <s v="Extensión1"/>
    <n v="1"/>
    <s v="Extensión1"/>
    <n v="1"/>
    <s v="RectoríaAlto"/>
    <s v="RectoríaAlto"/>
    <s v="Rectoría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ExtensiónAlto"/>
    <s v="ExtensiónFuerte"/>
    <s v="RRX-161"/>
    <s v="RR"/>
    <s v="Rectoría"/>
    <s v="RectoríaFuerte"/>
    <s v="RectoríaFuerte"/>
    <s v="Rectoría"/>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x v="18"/>
    <m/>
    <m/>
    <m/>
    <s v="RRX-17"/>
    <s v="Extensión"/>
    <s v="Debido a restricciones de presupuesto para contratar expertos desarrolladores de cursos virtuales, se designa personal interno para este fin, lo cual conlleva a avanzar lentamente en nuevos desarrollos por ser el mismo personal que trabaja para toda la universidad, dandole ventaja a la competencia"/>
    <s v="Centro de idiomas"/>
    <s v="Falta de innovación o rezago en los diferentes procesos o estructuras que dificultan el crecimiento y/o cumplimiento de los objetivos de la Universidad"/>
    <s v="Incapacidad de estar a la vanguardia en uso y apropiación de Tecnologías de información y telecomunicación. "/>
    <s v="Falta de apoyo presupuestal para el Centro de Idiomas                 Apoyo y disponibilidad límitada por parte de otras áreas de apoyo  para estas actividades"/>
    <s v="Se cierra el año 2019 sin cursos virtuales para el centro de idiomas, por la dificultad en la realización de los mismos por poca disponibilidad del personal de CES Virtual, sin embargo se avanza para abrirlos en 2020"/>
    <s v="Se negociaron cronogramas de trabajo entre el Centro de Idiomas y CES Virtual. Se realizó presupuesto para compra de licencias den 2020. "/>
    <n v="2"/>
    <n v="2"/>
    <n v="1"/>
    <n v="1"/>
    <s v="Se realizó selección de proveedores para inglés, seleccionando a National geographic, y se desarrollo proyecto para comenzar clases en enero 2020. en cuanto a otros idiomas se trabaja con ces virtual para posible lanzamiento en julio 2020."/>
    <n v="2"/>
    <n v="2"/>
    <n v="1"/>
    <n v="1"/>
    <x v="8"/>
    <n v="0"/>
    <n v="0"/>
    <n v="0"/>
    <n v="0"/>
    <s v="Se realizó selección de proveedores para inglés, seleccionando a National geographic, y se desarrollo proyecto para comenzar clases en enero 2020. en cuanto a otros idiomas se trabaja con ces virtual para posible lanzamiento en julio 2020."/>
    <s v="Probable"/>
    <s v="Moderado"/>
    <x v="0"/>
    <n v="4"/>
    <n v="3"/>
    <s v="43"/>
    <s v="Fuerte"/>
    <s v="*Se generan mayor número de capacitaciones docentes para dar respuesta adecuada a los procesos de enseñanza-aprendizaje virtual. *Se debe implementar un seguimiento más periódico al cumplimiento de entregas en fechas pactadas por parte de Ces Virtual, ya que no se cumplieron los pactos iniciales de entrega y el proyecto de español para extranjeros no ha podido ser entregado. *Se debe generar un seguimiento más estricto a los docentes a cargo de la creación del programa de Portugués virtual por que tampoco se cumplieron las fechas pactadas inicialmente. *Se debe hacer un seguimiento a la capacitación de los docentes de LSC en herramientas virtuales para facilitarles este nuevo medio de enseñanza.  * Dada la pnademia actual se dificulto el desarrollo de ciertos avances en virtualidad de los cursos, debido a la dificultad para grabar vídeos, como en el caso de lengua de señas colombiano_x000a__x000a_Gracias al desarrollo del primer objetivo en 2019, se logró asumir con relativa facilidad la contingencia que nos llevó a la virtualidad educativa. Hay que ponernos al día con los compromisos en portugués, lengua de señas y español para avanzar en esta modalidad de enseñanza que nos permita obtener un mayor número de estudiantes."/>
  </r>
  <r>
    <n v="162"/>
    <s v="Extensión1"/>
    <n v="1"/>
    <s v="Extensión1"/>
    <n v="1"/>
    <s v="RectoríaExtremo"/>
    <s v="RectoríaAlto"/>
    <s v="Rectoría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ExtensiónAlto"/>
    <s v="ExtensiónFuerte"/>
    <s v="RRX-162"/>
    <s v="RR"/>
    <s v="Rectoría"/>
    <s v="RectoríaFuerte"/>
    <s v="RectoríaFuerte"/>
    <s v="Rectoría"/>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x v="18"/>
    <m/>
    <m/>
    <m/>
    <s v="RRX-18"/>
    <s v="Extensión"/>
    <s v="Debido a que no hay un lineamiento claro de parte de las directivas sobre el centro de idiomas, se estipulan metas de crecimiento, sin planear adecuamente la infraestructura necesaria y la inversión en mercadeo para cumplir con las metas, lo cual conlleva a poner en riesgo las mismas o rebajar la calidad del servicio"/>
    <s v="Centro de idiomas"/>
    <s v="Falta de innovación o rezago en los diferentes procesos o estructuras que dificultan el crecimiento y/o cumplimiento de los objetivos de la Universidad"/>
    <s v="Inadecuada estructura organizacional para soportar el crecimiento de la Universidad."/>
    <s v="Falta de un líneamiento institucional frente al futuro y finalidad del centro de idiomas. No participación en el Consejo Académico a pesar de tener mas del 20% de estudiantes de la Universidad. No tener en cuenta el Centro de Idiomas dentro del Plan de Desarrollo."/>
    <s v="Cierre de cursos por falta de salones, asignación de salones inadecuados, establecimiento de metas inadecuadas para el Centro de Idiomas, falta de presupuesto de mercadeo"/>
    <s v="Se realizan solicitudes formales y quejas para buscar el mejoramiento de situaciones diversas ante las directivas respectivas. Se crea el Comité de Idiomas."/>
    <n v="2"/>
    <n v="2"/>
    <n v="1"/>
    <n v="1"/>
    <s v="Se realizan solicitudes formales y quejas para buscar el mejoramiento de situaciones diversas ante las directivas respectivas. Se crea el Comité de Idiomas."/>
    <n v="2"/>
    <n v="2"/>
    <n v="1"/>
    <n v="1"/>
    <x v="8"/>
    <n v="0"/>
    <n v="0"/>
    <n v="0"/>
    <n v="0"/>
    <s v="Se realizan solicitudes formales y búsqueda de oportunidades para buscar el mejoramiento de situaciones diversas ante las directivas respectivas. Se crea el Comité de Idiomas."/>
    <s v="Probable"/>
    <s v="Mayor"/>
    <x v="3"/>
    <n v="4"/>
    <n v="4"/>
    <s v="44"/>
    <s v="Fuerte"/>
    <s v="*Se debe retomar la citación a reuniones de comité de idiomas, debido a que durante la contingencia no se ha realizado ninguna reunión. *La magnitud del riesgo se incrementa debido a que la recesión económica que ha traido la contingencia, muchos estudiantes no han podido pagar o matricularse en idiomas, lo cual genera que no vamos a cumplir con presupuesto inicial.  * Se genera tambien un riesgo de reconocimiento por no poder implementar el plan de mercadeo que se habia preaprobado debido a la restricción en el gasto de la universidad por contingencia.* Se implementa un cambio a nivel administrativo del Centro de Idiomas: Coordinación Académica y Coordinación Administrativa, para tener un mejor funcionamiento y se comenzo a participar de forma más activa en el grupo de modelo pedagógico._x000a__x000a_*Se ha dejado claro que Idiomas no participará en el comité académico de la universidad, pero en esta contingencia se ha evidenciado la pertinencia de que asuntos globales participe en dicho espacio.      * Es un hecho que el presupuesto asignado para el 2020 no se cumplirá para el Centro de Idiomas por la recesión que viven los estudiantes.         *Ha sido un cambio positivo el pasar a implementar la modalidad virtual aunque todavia nos falta desarrollar algunos procesos."/>
  </r>
  <r>
    <n v="163"/>
    <s v="Extensión1"/>
    <n v="1"/>
    <s v="Extensión1"/>
    <n v="1"/>
    <s v="RectoríaMedio"/>
    <s v="RectoríaMedio"/>
    <s v="RectoríaConflicto, desconocimiento o incumplimientos normativos, legales, regulatorios o contractuales."/>
    <s v="RectoríaConflicto, desconocimiento o incumplimientos normativos, legales, regulatorios o contractuales."/>
    <s v="ExtensiónMedio"/>
    <s v="ExtensiónFuerte"/>
    <s v="RRX-163"/>
    <s v="RR"/>
    <s v="Rectoría"/>
    <s v="RectoríaFuerte"/>
    <s v="RectoríaFuerte"/>
    <s v="Rectoría"/>
    <s v="Conflicto, desconocimiento o incumplimientos normativos, legales, regulatorios o contractuales."/>
    <n v="1"/>
    <s v="Conflicto, desconocimiento o incumplimientos normativos, legales, regulatorios o contractuales."/>
    <x v="18"/>
    <m/>
    <m/>
    <m/>
    <s v="RRX-19"/>
    <s v="Extensión"/>
    <s v="Debido al crecimiento de la planta docente, se vuelve más dificil el control de todos los movimientos de cada uno, lo cual hace que si alguien procede en contra de reglamentos institucionales, provoca fallas en la calidad del servicio, de los cursos o incluso puede generar demandas de los estudiantes"/>
    <s v="Centro de idiomas"/>
    <s v="Conflicto, desconocimiento o incumplimientos normativos, legales, regulatorios o contractuales."/>
    <s v="Incumplimiento parcial o total de las condiciones de contratos, convenios, leyes  o acuerdos o celebración indebida de contratos."/>
    <s v="Falta de cumplimiento de reglamento por parte de algunos docentes"/>
    <s v="Evaluaciones negativas de parte de estudiantes y observaciones de la Coordinación académica"/>
    <s v="Se desarrollo nuevo control de observación docente durante todas las semanas. Las evaluaciones de estudiantes se realizan cada bimestre. Se da por terminado el contrato a quien no cumpla con el reglamento"/>
    <n v="3"/>
    <n v="3"/>
    <n v="1"/>
    <n v="1"/>
    <s v="Se desarrollo nuevo control de observación docente durante todas las semanas. Las evaluaciones de estudiantes se realizan cada bimestre. Se da por terminado el contrato a quien no cumpla con el reglamento"/>
    <n v="3"/>
    <n v="3"/>
    <n v="1"/>
    <n v="1"/>
    <x v="8"/>
    <n v="0"/>
    <n v="0"/>
    <n v="0"/>
    <n v="0"/>
    <s v="Se desarrollo nuevo control de observación docente durante todas las semanas. Las evaluaciones de estudiantes se realizan cada bimestre. Se da por terminado el contrato a quien no cumpla con el reglamento por falta grave. Si es falta leve se le realiza un proceso de mejora"/>
    <s v="Improbable"/>
    <s v="Moderado"/>
    <x v="1"/>
    <n v="2"/>
    <n v="3"/>
    <s v="23"/>
    <s v="Fuerte"/>
    <s v="*Se creó un comité académico y un comité de evaluación para realizar un seguimiento y formación a docentes más completo. Por medio de dichos comités se analizan los casos que puedan surgir con docentes o estudiantes, y se le dá al docente que así lo requiera un plan de mejora. * Teniendo en cuenta la creación del nuevo cargo de Coordinación académica, se hace un seguimiento más personalizado a cada docente._x000a__x000a_*ha sido muy positiva la implementación de ambos comités y la división de dos coordinaciones."/>
  </r>
  <r>
    <n v="164"/>
    <s v="Extensión1"/>
    <n v="1"/>
    <s v="Extensión1"/>
    <n v="1"/>
    <s v="RectoríaBajo"/>
    <s v="RectoríaBajo"/>
    <s v="RectoríaActos mal intencionados de terceros (AMIT)."/>
    <s v="RectoríaActos mal intencionados de terceros (AMIT)."/>
    <s v="ExtensiónBajo"/>
    <s v="ExtensiónFuerte"/>
    <s v="RRX-164"/>
    <s v="RR"/>
    <s v="Rectoría"/>
    <s v="RectoríaFuerte"/>
    <s v="RectoríaFuerte"/>
    <s v="Rectoría"/>
    <s v="Actos mal intencionados de terceros (AMIT)."/>
    <n v="1"/>
    <s v="Actos mal intencionados de terceros (AMIT)."/>
    <x v="18"/>
    <m/>
    <m/>
    <m/>
    <s v="RRX-20"/>
    <s v="Extensión"/>
    <s v="Debido a fraudes en pruebas de certificación de exámenes de idiomas que no administra directamente el centro de idiomas, se puede incurrir en problemas con estudiantes que pueden derivar en demandas para la Universidad "/>
    <s v="Centro de idiomas"/>
    <s v="Actos mal intencionados de terceros (AMIT)."/>
    <s v="Sabotaje"/>
    <s v="Actos de indebidos desarrollados por estudiantes"/>
    <s v="Falsificaciones presentadas al Centro de Idiomas"/>
    <s v="Verificación d ecada examén presentado con los entes administradores del examèn y reporte sistematizado de manejo exclusivo del Centro de Idiomas"/>
    <n v="2"/>
    <n v="2"/>
    <n v="1"/>
    <n v="1"/>
    <s v="Verificación de cada examén presentado con los entes administradores del examèn y reporte sistematizado de manejo exclusivo del Centro de Idiomas"/>
    <n v="2"/>
    <n v="2"/>
    <n v="1"/>
    <n v="1"/>
    <x v="8"/>
    <n v="0"/>
    <n v="0"/>
    <n v="0"/>
    <n v="0"/>
    <s v="Verificación de cada examén presentado con los entes administradores del examèn y reporte sistematizado de manejo exclusivo del Centro de Idiomas"/>
    <s v="Raro"/>
    <s v="Moderado"/>
    <x v="4"/>
    <n v="1"/>
    <n v="3"/>
    <s v="13"/>
    <s v="Fuerte"/>
    <s v="*Durante el 2020 se ha implementando un sistema de examenes de certificación virtual que cuenta con un sistema de verificación que permite verificar incidencias. Por el momento no se han recibido pruebas de otras instituciones, lo cual hace más sencilla la verificación. * Se realizó una nueva actualización con el British Council para dar continuidad a los examnes APTIS con todas los requiemientos necesarios de seguridad._x000a__x000a_*Se cuenta con la asesoría de la Oficina jurídica  * Por contingencia los examenes se están llevando a cabo en plataforma virtual que tiene acceso a un sistema de verifcación de incidencias"/>
  </r>
  <r>
    <n v="165"/>
    <s v="Infraestructura1"/>
    <n v="1"/>
    <s v="Infraestructura1"/>
    <n v="1"/>
    <s v="Dirección Administrativa y FinancieraAlto"/>
    <s v="Dirección Administrativa y FinancieraAlto"/>
    <s v="Dirección Administrativa y FinancieraConflicto, desconocimiento o incumplimientos normativos, legales, regulatorios o contractuales."/>
    <s v="Dirección Administrativa y FinancieraConflicto, desconocimiento o incumplimientos normativos, legales, regulatorios o contractuales."/>
    <s v="InfraestructuraAlto"/>
    <s v="InfraestructuraFuerte"/>
    <s v="RFI-165"/>
    <s v="RF"/>
    <s v="Dirección Administrativa y Financiera"/>
    <s v="Dirección Administrativa y FinancieraFuerte"/>
    <s v="Dirección Administrativa y FinancieraFuerte"/>
    <s v="Dirección Administrativa y Financiera"/>
    <s v="Conflicto, desconocimiento o incumplimientos normativos, legales, regulatorios o contractuales."/>
    <n v="1"/>
    <s v="Conflicto, desconocimiento o incumplimientos normativos, legales, regulatorios o contractuales."/>
    <x v="19"/>
    <s v="Desarrollo humano y bienestar institucional"/>
    <s v="Identificación de necesidades e intereses para el Bienestar y Desarrollo Humano"/>
    <s v="•Procedimiento para la definición del plan de desarrollo y capacitación institucional (plan de capacitaciones SST)"/>
    <s v="RFI-1"/>
    <s v="Infraestructura"/>
    <s v=" Incumplimiento de normas establecidas por el área de SST"/>
    <s v="Gestión de la autoevaluación y la calidad gestión financiera, comunicación organizacional y mercadeo. También desarrollo humano y bienestar"/>
    <s v="Conflicto, desconocimiento o incumplimientos normativos, legales, regulatorios o contractuales."/>
    <s v="Incumplimiento parcial o total de las condiciones de contratos, convenios, leyes  o acuerdos o celebración indebida de contratos."/>
    <s v="No programar inducciones periódicamente a los proveedores. Falta de seguimiento y control por  parte de una persona de SST, las cuales permitan a los proveedores desarrollar sus labores de forma efectiva y segura. "/>
    <s v="No utilización de epp, no realizar los procedimientos en alturas, realizar los trabajos sin los equipos y maquinarias adecuados, no realizar los  reportes de incidentes y accidentes"/>
    <s v="Seguimientos por personal de infraestructura para evidenciar la utilización de epp, verificar procedimientos y uso de equipo y maquinaria normativo, inducciones periódicas, punto de vista normativos, exigencias a contratistas y empleados, siguiendo procedimientos y normas establecidas antes de comenzar con los trabajos, la solicitudes son canalizadas por medio del líder"/>
    <n v="6"/>
    <n v="6"/>
    <n v="1"/>
    <n v="1"/>
    <s v="Programar inducciones periódicas sobre manual del contratista, contactar persona de SST para visitar proyectos de infraestructura y realizar seguimiento y control"/>
    <n v="3"/>
    <n v="3"/>
    <n v="1"/>
    <n v="1"/>
    <x v="5"/>
    <n v="4"/>
    <n v="4"/>
    <s v="44"/>
    <s v="Moderado"/>
    <s v="EL area que se creo de SST para la Dir. Admin, esta en el proceso y se han implementado mayores controles"/>
    <s v="Posible"/>
    <s v="Moderado"/>
    <x v="0"/>
    <n v="3"/>
    <n v="3"/>
    <s v="33"/>
    <s v="Fuerte"/>
    <s v="*Se han implementado mayores controles, las inducciones son programadas con una periodicidad cada 8 días para contratistas,  la cultura del autocuidado aumenta cada dia, los  contratistas que incumplen con las normas se terminan relaciones comerciales, SST da su visto bueno para permitir el ingreso de contratistas, sin este no es posible realizar actividades, visto bueno es soportado por seguridad social, certificados correspondientes para actividades de alto riesgo, se hacen controles recorridos. * En la actualidad  por la situación de la pandemia los controles se han fortalecido, alineados a las medidas para controlar la propagación del virus, se reduce contratistas, se hacen y solicitan protocolos, se implementan medidas de desinfeccón y autocuidado. * se designo personal profesional o tecnico en cada proyecto, para la evaluacion, control y manejo de todo el personal que labora en determinado lugar, asignandole todas las tareas establecidas por el area SST. Esta persona es rigurosa y se mantienen en continuo contacto con el area de infraestructura y SST, dando informacion detallada de todos los proceso y controles actuales y los establecidos en el año 2018 y 2019._x000a__x000a_Quincenal, seguimiento a programaciones y tareas asignadas desde infraestructura a la persona de SST; Es importante elaborar un rúbrica, en aras de tener una calificación y asi poder tener claridad del estado y como mejorarlo. "/>
  </r>
  <r>
    <n v="166"/>
    <s v="Infraestructura1"/>
    <n v="1"/>
    <s v="Infraestructura1"/>
    <n v="1"/>
    <s v="Dirección Administrativa y FinancieraMedio"/>
    <s v="Dirección Administrativa y FinancieraMedio"/>
    <s v="Dirección Administrativa y FinancieraFalta o falla de la capacidad de gestión del talento humano."/>
    <s v="Dirección Administrativa y FinancieraFalta o falla de la capacidad de gestión del talento humano."/>
    <s v="InfraestructuraMedio"/>
    <s v="InfraestructuraFuerte"/>
    <s v="RFI-166"/>
    <s v="RF"/>
    <s v="Dirección Administrativa y Financiera"/>
    <s v="Dirección Administrativa y FinancieraFuerte"/>
    <s v="Dirección Administrativa y FinancieraFuerte"/>
    <s v="Dirección Administrativa y Financiera"/>
    <s v="Falta o falla de la capacidad de gestión del talento humano."/>
    <n v="1"/>
    <s v="Falta o falla de la capacidad de gestión del talento humano."/>
    <x v="19"/>
    <s v="Desarrollo humano y bienestar institucional"/>
    <s v="Identificación de necesidades e intereses para el Bienestar y Desarrollo Humano"/>
    <s v="•Procedimiento para la definición del plan de desarrollo y capacitación institucional (plan de capacitaciones SST)"/>
    <s v="RFI-2"/>
    <s v="Infraestructura"/>
    <s v="Realizar  actividades a medias o no hacerlas por falta de capacitación, o no están dentro de sus funciones "/>
    <s v="Desarrollo humano y bienestar y Gestión administrativa"/>
    <s v="Falta o falla de la capacidad de gestión del talento humano."/>
    <s v="El personal en el cargo no cuenta con los conocimientos para llevar a cabo adecuadamente su función."/>
    <s v="Falta de capacitación del personal en algunos temas competentes a sus funciones, solicitan actividades las cuales no están dentro de sus funciones "/>
    <s v="Trabajos mal ejecutados"/>
    <s v="Contratar con empresas los  trabajos que no estén dentro de sus funciones del personal del área de infraestructura y escalar solicitud a otras dependencias."/>
    <n v="1"/>
    <n v="1"/>
    <n v="1"/>
    <n v="1"/>
    <s v="Reforzar capacitación del personal, cuando el trabajo requerido no sea idóneo para el personal del área, contratar proveedor experto"/>
    <n v="2"/>
    <n v="1"/>
    <n v="0.5"/>
    <n v="0.5"/>
    <x v="3"/>
    <n v="4"/>
    <n v="3"/>
    <s v="43"/>
    <s v="Fuerte"/>
    <s v="Se ha venido haciendo unas retrolaimentaciones, ademas de estudiar las capacidades y competencias del personal, y en actividades muy especializadas, se estan haciendo contratos con empresas expertas"/>
    <s v="Improbable"/>
    <s v="Moderado"/>
    <x v="1"/>
    <n v="2"/>
    <n v="3"/>
    <s v="23"/>
    <s v="Fuerte"/>
    <s v="Mensualmente dar seguimiento a programaciones asignadas a personal del área de infraestructura"/>
  </r>
  <r>
    <n v="167"/>
    <s v="Infraestructura1"/>
    <n v="1"/>
    <s v="Infraestructura1"/>
    <n v="1"/>
    <s v="Dirección Administrativa y FinancieraAlto"/>
    <s v="Dirección Administrativa y FinancieraAlto"/>
    <s v="Dirección Administrativa y FinancieraFallas o indisponibilidad de la infraestructura física relacionada con problemas estructurales o técnicos."/>
    <s v="Dirección Administrativa y FinancieraFallas o indisponibilidad de la infraestructura física relacionada con problemas estructurales o técnicos."/>
    <s v="InfraestructuraAlto"/>
    <s v="InfraestructuraFuerte"/>
    <s v="RFI-167"/>
    <s v="RF"/>
    <s v="Dirección Administrativa y Financiera"/>
    <s v="Dirección Administrativa y FinancieraModerado"/>
    <s v="Dirección Administrativa y FinancieraFuerte"/>
    <s v="Dirección Administrativa y Financiera"/>
    <s v="Fallas o indisponibilidad de la infraestructura física relacionada con problemas estructurales o técnicos."/>
    <n v="1"/>
    <s v="Fallas o indisponibilidad de la infraestructura física relacionada con problemas estructurales o técnicos."/>
    <x v="19"/>
    <s v="Gestión administrativa"/>
    <s v="Intervención, logística y mantenimiento"/>
    <s v="Plan de mantenimiento institucional "/>
    <s v="RFI-3"/>
    <s v="Infraestructura"/>
    <s v="Fallas o daños en maquinaria y equipos que están causando incidentes o accidentes a la comunidad universitaria"/>
    <s v="Gestión legal y documental, gestión administrativa, gestión financiera. También desarrollo humano y bienestar"/>
    <s v="Fallas o indisponibilidad de la infraestructura física relacionada con problemas estructurales o técnicos."/>
    <s v="Deterioro, desgaste u obsolescencia "/>
    <s v="Incumplimiento por proveedores en  intervenciones acordadas de mantenimientos preventivos o correctivos. También se presenta en trabajos mal ejecutados"/>
    <s v="Incremento en los mantenimientos correctivos y operación de algunos equipos de forma irregular  "/>
    <s v="Realizar más seguimiento y control a proveedores de mantenimiento de ascensores, aires, plantas eléctricas y otros equipos."/>
    <n v="1"/>
    <n v="1"/>
    <n v="1"/>
    <n v="1"/>
    <s v="Seguimiento y control a proveedores, solicitud de informes periódicos, contratación con personal idóneo, experiencia y reconocimiento en el mercado. "/>
    <n v="3"/>
    <n v="3"/>
    <n v="1"/>
    <n v="1"/>
    <x v="3"/>
    <n v="3"/>
    <n v="3"/>
    <s v="33"/>
    <s v="Moderado"/>
    <s v="Se han estado realizando contratación de mantenimineto y administración de activos especiales, con empresas expertas en el tema"/>
    <s v="Posible"/>
    <s v="Moderado"/>
    <x v="0"/>
    <n v="3"/>
    <n v="3"/>
    <s v="33"/>
    <s v="Moderado"/>
    <s v="por el plan de mantenimiento que tenemos con contratistas al  cual hacemos seguimiento y control de forma continua  los mantenimientos correctivos disminuyen considerablemente , incluiyendo además   nuevos activos en su correspondiente contrato de forma oportuna,  incomodidades, quejas o reclamos por fallas en sistemas como ascensores, aires, activos electricos se presentan de forma exporadica    _x000a__x000a_De acuerdo a programaciones"/>
  </r>
  <r>
    <n v="168"/>
    <s v="Infraestructura1"/>
    <n v="1"/>
    <s v="Infraestructura1"/>
    <n v="1"/>
    <s v="Dirección Administrativa y FinancieraAlto"/>
    <s v="Dirección Administrativa y FinancieraExtremo"/>
    <s v="Dirección Administrativa y FinancieraDificultades en la alineación organizacional para el logro de los objetivos."/>
    <s v="Dirección Administrativa y FinancieraDificultades en la alineación organizacional para el logro de los objetivos."/>
    <s v="InfraestructuraExtremo"/>
    <s v="InfraestructuraFuerte"/>
    <s v="RFI-168"/>
    <s v="RF"/>
    <s v="Dirección Administrativa y Financiera"/>
    <s v="Dirección Administrativa y FinancieraModerado"/>
    <s v="Dirección Administrativa y FinancieraFuerte"/>
    <s v="Dirección Administrativa y Financiera"/>
    <s v="Dificultades en la alineación organizacional para el logro de los objetivos."/>
    <n v="1"/>
    <s v="Dificultades en la alineación organizacional para el logro de los objetivos."/>
    <x v="19"/>
    <s v="Gestión administrativa"/>
    <s v="Planeación administrativa"/>
    <s v="•Procedimiento para las reformas y creación de espacios nuevos "/>
    <s v="RFI-4"/>
    <s v="Infraestructura"/>
    <s v="Cambio de decisión, posterior al inicio de proyectos en ejecución "/>
    <s v="Gestión administrativa, gestión financiera, gestión legal y documental"/>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Falta de gestión y comunicación para involucrar a las diferentes áreas de la universidad."/>
    <s v="Experiencias de casos anteriores"/>
    <s v="Generar espacios de comunicación y divulgación, realizar un plan a futuro de crecimiento articulado con las demás áreas involucradas, el cual permita anticiparse a las necesidades de la universidad, facilitando la toma de decisiones."/>
    <n v="1"/>
    <n v="1"/>
    <n v="1"/>
    <n v="1"/>
    <s v="Involucrar todas las áreas de la organización, el compromiso desde la rectoría con el fin de diseñar e implementar  un plan de crecimiento articulando a todos los grupos de interés "/>
    <n v="2"/>
    <n v="2"/>
    <n v="1"/>
    <n v="1"/>
    <x v="3"/>
    <n v="3"/>
    <n v="4"/>
    <s v="34"/>
    <s v="Débil"/>
    <s v="Ya se implemento comites de compras y de infraestructura, ademas se esta invitando a infraestructura a las Juntas de las sedes, sin embargo hay que mejorar con el compromiso de todas las partes involucradas"/>
    <s v="Posible"/>
    <s v="Mayor"/>
    <x v="0"/>
    <n v="3"/>
    <n v="4"/>
    <s v="34"/>
    <s v="Moderado"/>
    <n v="0"/>
  </r>
  <r>
    <n v="169"/>
    <s v="Infraestructura1"/>
    <n v="1"/>
    <s v="Infraestructura1"/>
    <n v="1"/>
    <s v="Dirección Administrativa y FinancieraExtremo"/>
    <s v="Dirección Administrativa y FinancieraExtremo"/>
    <s v="Dirección Administrativa y FinancieraConflicto, desconocimiento o incumplimientos normativos, legales, regulatorios o contractuales."/>
    <s v="Dirección Administrativa y FinancieraConflicto, desconocimiento o incumplimientos normativos, legales, regulatorios o contractuales."/>
    <s v="InfraestructuraExtremo"/>
    <s v="InfraestructuraModerado"/>
    <s v="RFI-169"/>
    <s v="RF"/>
    <s v="Dirección Administrativa y Financiera"/>
    <s v="Dirección Administrativa y FinancieraModerado"/>
    <s v="Dirección Administrativa y FinancieraModerado"/>
    <s v="Dirección Administrativa y Financiera"/>
    <s v="Conflicto, desconocimiento o incumplimientos normativos, legales, regulatorios o contractuales."/>
    <n v="1"/>
    <s v="Conflicto, desconocimiento o incumplimientos normativos, legales, regulatorios o contractuales."/>
    <x v="19"/>
    <s v="Gestión administrativa"/>
    <s v="Planeación administrativa"/>
    <s v="•Procedimiento para las reformas y creación de espacios nuevos _x000a__x000a_Plan de mantenimiento institucional _x000a_"/>
    <s v="RFI-5"/>
    <s v="Infraestructura"/>
    <s v="Toma de desiciones, sin cumplir con los requerimientos necesarios (técnico, legales, etc)"/>
    <s v="Comunidad  Universitaria en general"/>
    <s v="Conflicto, desconocimiento o incumplimientos normativos, legales, regulatorios o contractuales."/>
    <s v="Incumplimiento parcial o total de las condiciones de contratos, convenios, leyes  o acuerdos o celebración indebida de contratos."/>
    <s v="Afanes injustificados, iplaneación incorrecta"/>
    <s v="Improvisación evidente"/>
    <n v="0"/>
    <n v="0"/>
    <n v="0"/>
    <s v=" "/>
    <s v="Sin controles"/>
    <n v="0"/>
    <n v="0"/>
    <n v="0"/>
    <s v=""/>
    <s v="Sin controles"/>
    <x v="4"/>
    <s v=""/>
    <s v=""/>
    <s v=""/>
    <n v="0"/>
    <n v="0"/>
    <s v="Improbable"/>
    <s v="Severo"/>
    <x v="3"/>
    <n v="2"/>
    <n v="5"/>
    <s v="25"/>
    <s v="Moderado"/>
    <s v="Elaboración de un plan de trabajo claro y concreto_x000a_Elaboración de un plan de trabajo, articulado con la elaboración de presupuesto. Control y seguimiento en el comité de infraestructura y de la Dir. Admin_x000a__x000a_Se debe implementar dentro de la cultura organizacional, en todos los niveles,  la planeación"/>
  </r>
  <r>
    <n v="170"/>
    <s v="Infraestructura1"/>
    <n v="1"/>
    <s v="Infraestructura1"/>
    <n v="1"/>
    <s v="Dirección Administrativa y FinancieraAlto"/>
    <s v="Dirección Administrativa y FinancieraExtremo"/>
    <s v="Dirección Administrativa y FinancieraFalla o falta de adecuación, consistencia, confiabilidad, confidencialidad y disponibilidad de la información que se genera o se custodia (física o electrónica)."/>
    <s v="Dirección Administrativa y FinancieraFalla o falta de adecuación, consistencia, confiabilidad, confidencialidad y disponibilidad de la información que se genera o se custodia (física o electrónica)."/>
    <s v="InfraestructuraExtremo"/>
    <s v="InfraestructuraModerado"/>
    <s v="RFI-170"/>
    <s v="RF"/>
    <s v="Dirección Administrativa y Financiera"/>
    <s v="Dirección Administrativa y FinancieraFuerte"/>
    <s v="Dirección Administrativa y FinancieraModerado"/>
    <s v="Dirección Administrativa y Financier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19"/>
    <s v="Gestión legal y documental "/>
    <s v="Conservación de información legal y reglamentaria_x000a_"/>
    <s v="Creación y actualización de las tablas de retención "/>
    <s v="RFI-6"/>
    <s v="Infraestructura"/>
    <s v="Perdida de informacion documentada."/>
    <n v="0"/>
    <s v="Falla o falta de adecuación, consistencia, confiabilidad, confidencialidad y disponibilidad de la información que se genera o se custodia (física o electrónica)."/>
    <s v="Información incompleta"/>
    <s v="falla en la elaboracion de procesos y controles en el seguimiento y archivo de la documentacion. "/>
    <n v="0"/>
    <n v="0"/>
    <n v="0"/>
    <n v="0"/>
    <s v=" "/>
    <s v="Sin controles"/>
    <n v="0"/>
    <n v="0"/>
    <n v="0"/>
    <s v=""/>
    <s v="Sin controles"/>
    <x v="4"/>
    <s v=""/>
    <s v=""/>
    <s v=""/>
    <n v="0"/>
    <n v="0"/>
    <s v="Posible"/>
    <s v="Moderado"/>
    <x v="0"/>
    <n v="3"/>
    <n v="3"/>
    <s v="33"/>
    <s v="Fuerte"/>
    <s v="Realizacion de planillas para seguimiento de documentacion, escaneo de documentacion, envio de documentacion electronica via email. Estos controles se implementaron debido a que la informacion no retorna con las debidas firmas de aprobacion importantes para dar continuidad en los procesos legales de todos los proyectos. Este riesgo se genero en el tiempo cuando se identifico que la documentacion se empezo a traspapelar en documentos de los responables de autorizacion, o no tuvo un nivel de importancia alto de proceso para el que autoriza._x000a__x000a_se debe implementar dentro de la cultura organizacional, en todos los niveles, para manejo de la informacion y documentacion importante, vital para el desarrollo de la buena practica."/>
  </r>
  <r>
    <n v="171"/>
    <s v="Infraestructura1"/>
    <n v="1"/>
    <s v="Infraestructura1"/>
    <n v="1"/>
    <s v="Dirección Administrativa y FinancieraAlto"/>
    <s v="Dirección Administrativa y FinancieraAlto"/>
    <s v="Dirección Administrativa y FinancieraActos mal intencionados de terceros (AMIT)."/>
    <s v="Dirección Administrativa y FinancieraActos mal intencionados de terceros (AMIT)."/>
    <s v="InfraestructuraAlto"/>
    <s v="InfraestructuraModerado"/>
    <s v="RFI-171"/>
    <s v="RF"/>
    <s v="Dirección Administrativa y Financiera"/>
    <s v="Dirección Administrativa y FinancieraFuerte"/>
    <s v="Dirección Administrativa y FinancieraModerado"/>
    <s v="Dirección Administrativa y Financiera"/>
    <s v="Actos mal intencionados de terceros (AMIT)."/>
    <n v="1"/>
    <s v="Actos mal intencionados de terceros (AMIT)."/>
    <x v="19"/>
    <s v="Gestión de las TIC"/>
    <s v="•Gestión de los proyectos de TIC´s y continuidad de negocio basados en las metodologías de cada área de conocimiento"/>
    <s v="•Gestión de bases de datos, seguridad informática, redes"/>
    <s v="RFI-7"/>
    <s v="Infraestructura"/>
    <s v="perdida de informacion electronica"/>
    <n v="0"/>
    <s v="Actos mal intencionados de terceros (AMIT)."/>
    <s v="Hurto y/o robo"/>
    <s v="Desatención en los portocolos de manejo de TI"/>
    <n v="0"/>
    <n v="0"/>
    <n v="0"/>
    <n v="0"/>
    <s v=" "/>
    <s v="Sin controles"/>
    <n v="0"/>
    <n v="0"/>
    <n v="0"/>
    <s v=""/>
    <s v="Sin controles"/>
    <x v="4"/>
    <s v=""/>
    <s v=""/>
    <s v=""/>
    <n v="0"/>
    <n v="0"/>
    <s v="Posible"/>
    <s v="Mayor"/>
    <x v="0"/>
    <n v="3"/>
    <n v="4"/>
    <s v="34"/>
    <s v="Fuerte"/>
    <s v="realizacion de copias de seguridad de toda la informacion; correos, planos, archivos, documentos legales, documentacion de actividades y de control en el servidor_x000a__x000a_Se debe implementar dentro de la cultura organizacional, en todos los niveles."/>
  </r>
  <r>
    <n v="172"/>
    <s v="Infraestructura0"/>
    <n v="0"/>
    <s v="Infraestructura1"/>
    <n v="1"/>
    <s v=" "/>
    <s v="Dirección Administrativa y FinancieraMedio"/>
    <s v="Dirección Administrativa y FinancieraFallas en la gestión, planeación o ejecución de proyectos."/>
    <s v=" "/>
    <s v="InfraestructuraMedio"/>
    <s v="InfraestructuraFuerte"/>
    <s v="RFI-172"/>
    <s v="RF"/>
    <s v="Dirección Administrativa y Financiera"/>
    <s v=" 0"/>
    <s v="Dirección Administrativa y FinancieraFuerte"/>
    <s v=" "/>
    <s v=""/>
    <n v="0"/>
    <s v="Fallas en la gestión, planeación o ejecución de proyectos."/>
    <x v="19"/>
    <m/>
    <m/>
    <m/>
    <s v="RFI-8"/>
    <s v="Infraestructura"/>
    <s v="Afectación a los procesos, por no tener una adecuada planeación"/>
    <n v="0"/>
    <s v="Fallas en la gestión, planeación o ejecución de proyectos."/>
    <s v="Retrasos en la ejecución del proyecto."/>
    <n v="0"/>
    <n v="0"/>
    <n v="0"/>
    <n v="0"/>
    <n v="0"/>
    <s v=" "/>
    <s v="Sin controles"/>
    <n v="0"/>
    <n v="0"/>
    <n v="0"/>
    <s v=""/>
    <s v="Sin controles"/>
    <x v="4"/>
    <s v=""/>
    <s v=""/>
    <s v=""/>
    <n v="0"/>
    <n v="0"/>
    <n v="0"/>
    <n v="0"/>
    <x v="2"/>
    <s v=""/>
    <s v=""/>
    <s v=""/>
    <n v="0"/>
    <n v="0"/>
  </r>
  <r>
    <s v=""/>
    <s v="Infraestructura0"/>
    <n v="0"/>
    <s v="Infraestructura0"/>
    <n v="0"/>
    <s v=" "/>
    <s v=" "/>
    <s v=" 0"/>
    <s v=" "/>
    <s v="Infraestructura"/>
    <s v="Infraestructura0"/>
    <s v=""/>
    <s v="RF"/>
    <s v=" "/>
    <s v=" 0"/>
    <s v=" 0"/>
    <s v=" "/>
    <s v=""/>
    <n v="0"/>
    <s v=""/>
    <x v="19"/>
    <m/>
    <m/>
    <m/>
    <s v="RFI-9"/>
    <s v="Infraestructura"/>
    <n v="0"/>
    <n v="0"/>
    <n v="0"/>
    <n v="0"/>
    <n v="0"/>
    <n v="0"/>
    <n v="0"/>
    <n v="0"/>
    <n v="0"/>
    <s v=" "/>
    <s v="Sin controles"/>
    <n v="0"/>
    <n v="0"/>
    <n v="0"/>
    <s v=""/>
    <s v="Sin controles"/>
    <x v="4"/>
    <s v=""/>
    <s v=""/>
    <s v=""/>
    <n v="0"/>
    <n v="0"/>
    <n v="0"/>
    <n v="0"/>
    <x v="2"/>
    <s v=""/>
    <s v=""/>
    <s v=""/>
    <n v="0"/>
    <n v="0"/>
  </r>
  <r>
    <s v=""/>
    <s v="Infraestructura0"/>
    <n v="0"/>
    <s v="Infraestructura0"/>
    <n v="0"/>
    <s v=" "/>
    <s v=" "/>
    <s v=" 0"/>
    <s v=" "/>
    <s v="Infraestructura"/>
    <s v="Infraestructura0"/>
    <s v=""/>
    <s v="RF"/>
    <s v=" "/>
    <s v=" 0"/>
    <s v=" 0"/>
    <s v=" "/>
    <s v=""/>
    <n v="0"/>
    <s v=""/>
    <x v="19"/>
    <m/>
    <m/>
    <m/>
    <s v="RFI-10"/>
    <s v="Infraestructura"/>
    <n v="0"/>
    <n v="0"/>
    <n v="0"/>
    <n v="0"/>
    <n v="0"/>
    <n v="0"/>
    <n v="0"/>
    <n v="0"/>
    <n v="0"/>
    <s v=" "/>
    <s v="Sin controles"/>
    <n v="0"/>
    <n v="0"/>
    <n v="0"/>
    <s v=""/>
    <s v="Sin controles"/>
    <x v="4"/>
    <s v=""/>
    <s v=""/>
    <s v=""/>
    <n v="0"/>
    <n v="0"/>
    <n v="0"/>
    <n v="0"/>
    <x v="2"/>
    <s v=""/>
    <s v=""/>
    <s v=""/>
    <n v="0"/>
    <n v="0"/>
  </r>
  <r>
    <s v=""/>
    <s v="Infraestructura0"/>
    <n v="0"/>
    <s v="Infraestructura0"/>
    <n v="0"/>
    <s v=" "/>
    <s v=" "/>
    <s v=" 0"/>
    <s v=" "/>
    <s v="Infraestructura"/>
    <s v="Infraestructura0"/>
    <s v=""/>
    <s v="RF"/>
    <s v=" "/>
    <s v=" 0"/>
    <s v=" 0"/>
    <s v=" "/>
    <s v=""/>
    <n v="0"/>
    <s v=""/>
    <x v="19"/>
    <m/>
    <m/>
    <m/>
    <s v="RFI-11"/>
    <s v="Infraestructura"/>
    <n v="0"/>
    <n v="0"/>
    <n v="0"/>
    <n v="0"/>
    <n v="0"/>
    <n v="0"/>
    <n v="0"/>
    <n v="0"/>
    <n v="0"/>
    <s v=" "/>
    <s v="Sin controles"/>
    <n v="0"/>
    <n v="0"/>
    <n v="0"/>
    <s v=""/>
    <s v="Sin controles"/>
    <x v="4"/>
    <s v=""/>
    <s v=""/>
    <s v=""/>
    <n v="0"/>
    <n v="0"/>
    <n v="0"/>
    <n v="0"/>
    <x v="2"/>
    <s v=""/>
    <s v=""/>
    <s v=""/>
    <n v="0"/>
    <n v="0"/>
  </r>
  <r>
    <s v=""/>
    <s v="Infraestructura0"/>
    <n v="0"/>
    <s v="Infraestructura0"/>
    <n v="0"/>
    <s v=" "/>
    <s v=" "/>
    <s v=" 0"/>
    <s v=" "/>
    <s v="Infraestructura"/>
    <s v="Infraestructura0"/>
    <s v=""/>
    <s v="RF"/>
    <s v=" "/>
    <s v=" 0"/>
    <s v=" 0"/>
    <s v=" "/>
    <s v=""/>
    <n v="0"/>
    <s v=""/>
    <x v="19"/>
    <m/>
    <m/>
    <m/>
    <s v="RFI-12"/>
    <s v="Infraestructura"/>
    <n v="0"/>
    <n v="0"/>
    <n v="0"/>
    <n v="0"/>
    <n v="0"/>
    <n v="0"/>
    <n v="0"/>
    <n v="0"/>
    <n v="0"/>
    <s v=" "/>
    <s v="Sin controles"/>
    <n v="0"/>
    <n v="0"/>
    <n v="0"/>
    <s v=""/>
    <s v="Sin controles"/>
    <x v="4"/>
    <s v=""/>
    <s v=""/>
    <s v=""/>
    <n v="0"/>
    <n v="0"/>
    <n v="0"/>
    <n v="0"/>
    <x v="2"/>
    <s v=""/>
    <s v=""/>
    <s v=""/>
    <n v="0"/>
    <n v="0"/>
  </r>
  <r>
    <n v="173"/>
    <s v="Empresarismo e Innovación1"/>
    <n v="1"/>
    <s v="Empresarismo e Innovación1"/>
    <n v="1"/>
    <s v="Dirección Investigación e InnovaciónExtremo"/>
    <s v="Dirección Investigación e InnovaciónMedio"/>
    <s v="Dirección Investigación e InnovaciónPérdida de la continuidad del negocio."/>
    <s v="Dirección Investigación e InnovaciónPérdida de la continuidad del negocio."/>
    <s v="Empresarismo e InnovaciónMedio"/>
    <s v="Empresarismo e InnovaciónFuerte"/>
    <s v="RIN-173"/>
    <s v="RI"/>
    <s v="Dirección Investigación e Innovación"/>
    <s v="Dirección Investigación e InnovaciónFuerte"/>
    <s v="Dirección Investigación e InnovaciónFuerte"/>
    <s v="Dirección Investigación e Innovación"/>
    <s v="Pérdida de la continuidad del negocio."/>
    <n v="1"/>
    <s v="Pérdida de la continuidad del negocio."/>
    <x v="20"/>
    <s v="Investigación_x000a__x000a_Gestión financiera "/>
    <s v="Desarrollo de los procesos de Investigación, empresarismo e innovación_x000a__x000a_Gestión del presupuesto_x000a_ "/>
    <s v="Consolidación y fortalecimiento de centros de investigación Financiación  de la investigación e innovación con recursos institucionales   _x000a__x000a_Procedimiento para la asignación de los recursos para investigación e innovación _x000a__x000a_Procedimiento para la elaboración y seguimiento al presupuesto de inversión y operaciones de la Universidad CES_x000a_"/>
    <s v="RIN-1"/>
    <s v="Empresarismo e Innovación"/>
    <s v="La disminución de los recursos asignados al fondo de innovación "/>
    <s v="Docencia, Investigación e Innovación."/>
    <s v="Pérdida de la continuidad del negocio."/>
    <s v="Indisponibilidad de recursos financieros, físicos o tecnológicos necesarios para llevar a cabo las funciones de la Universidad"/>
    <s v="Pérdida de credibilidad sobre los beneficios de la innovación por los organos de gobierno.                                                                                                                       _x000a_Reasignación de recursos financieros para otros fines de la Universidad                    _x000a_Disminución de las utilidades de la Universidad."/>
    <s v="No aprobación de presupuesto                         Desfavorable concepto sobre la innovación por parte de la comunidad académica.                                                                       Disminución de las utilidades de la Universidad."/>
    <s v="Divulgación de los resultados de los proyectos de innovación a la comunidad Universitaria.                _x000a_Jornadas de investigación e innovación._x000a_Política institucional de investigación e innovación."/>
    <n v="3"/>
    <n v="3"/>
    <n v="1"/>
    <n v="1"/>
    <s v="_x000a_Generación de indicadores de gestión y productividad de la innovación_x000a_Implementación del ecosistema de innovación de la Universidad "/>
    <n v="2"/>
    <n v="1"/>
    <n v="0.5"/>
    <n v="0.5"/>
    <x v="3"/>
    <n v="2"/>
    <n v="4"/>
    <s v="24"/>
    <s v="Fuerte"/>
    <s v="Se adicionó este riesgo."/>
    <s v="Probable"/>
    <s v="Severo"/>
    <x v="3"/>
    <n v="4"/>
    <n v="5"/>
    <s v="45"/>
    <s v="Fuerte"/>
    <s v="Se hizo tangible el riesgo causado por el COVID-19 que  ocasionó la reasignación de recursos de la Universidad, se registra como evento."/>
  </r>
  <r>
    <n v="174"/>
    <s v="Empresarismo e Innovación1"/>
    <n v="1"/>
    <s v="Empresarismo e Innovación1"/>
    <n v="1"/>
    <s v="Dirección Investigación e InnovaciónAlto"/>
    <s v="Dirección Investigación e InnovaciónMedio"/>
    <s v="Dirección Investigación e InnovaciónFalla o falta de adecuación, consistencia, confiabilidad, confidencialidad y disponibilidad de la información que se genera o se custodia (física o electrónica)."/>
    <s v="Dirección Investigación e InnovaciónFalla o falta de adecuación, consistencia, confiabilidad, confidencialidad y disponibilidad de la información que se genera o se custodia (física o electrónica)."/>
    <s v="Empresarismo e InnovaciónMedio"/>
    <s v="Empresarismo e InnovaciónFuerte"/>
    <s v="RIN-174"/>
    <s v="RI"/>
    <s v="Dirección Investigación e Innovación"/>
    <s v="Dirección Investigación e InnovaciónFuerte"/>
    <s v="Dirección Investigación e InnovaciónFuerte"/>
    <s v="Dirección Investigación e Innovación"/>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20"/>
    <s v="Investigación"/>
    <s v="•Fomento a la Investigación, al empresarismo y a la innovación "/>
    <s v="•Procedimiento para el fortalecimiento de grupos y centros de investigación e innovación "/>
    <s v="RIN-2"/>
    <s v="Empresarismo e Innovación"/>
    <s v="Pérdida de confianza entre los aliados internos y externos en los proyectos de innovación "/>
    <s v="Innovación"/>
    <s v="Falla o falta de adecuación, consistencia, confiabilidad, confidencialidad y disponibilidad de la información que se genera o se custodia (física o electrónica)."/>
    <s v="Información no confiable o imprecisa."/>
    <s v="No hay eficacia de los procesos _x000a_Falta de oportunidad en la respuesta a requirimientos _x000a_Mala conducta científica"/>
    <s v="Dificultades en los proyectos_x000a_Errores  o inconscistencias repetidas_x000a_Falta de respuesta oportuna a los requerimientos"/>
    <s v="Acuerdo de confidencialidad "/>
    <n v="1"/>
    <n v="1"/>
    <n v="1"/>
    <n v="1"/>
    <s v="Acuerdos de gobernanza para los proyectos de innovación"/>
    <n v="1"/>
    <n v="1"/>
    <n v="1"/>
    <n v="1"/>
    <x v="2"/>
    <n v="3"/>
    <n v="2"/>
    <s v="32"/>
    <s v="Fuerte"/>
    <s v="Se han propiciado espacios con diferetes áreas de apoyo para sensibilización y comprensión de innovación, empresarismo y transferencia tecnológica. Especialmente con Asuntos Globales en torno a al articulación en estos temas, la dirección administrativa, bienestar, entre otros"/>
    <s v="Posible"/>
    <s v="Mayor"/>
    <x v="0"/>
    <n v="3"/>
    <n v="4"/>
    <s v="34"/>
    <s v="Fuerte"/>
    <s v="Los acuerdos de gobernanza se realizan según necesidad del cada unidad de negocio basada en el conocimiento, ya que cada uno está en diferentes etapas"/>
  </r>
  <r>
    <n v="175"/>
    <s v="Empresarismo e Innovación1"/>
    <n v="1"/>
    <s v="Empresarismo e Innovación1"/>
    <n v="1"/>
    <s v="Dirección Investigación e InnovaciónAlto"/>
    <s v="Dirección Investigación e InnovaciónMedio"/>
    <s v="Dirección Investigación e InnovaciónPrácticas fraudulentas - corrupción en los diferentes procesos misionales de la universidad"/>
    <s v="Dirección Investigación e InnovaciónPrácticas fraudulentas - corrupción en los diferentes procesos misionales de la universidad"/>
    <s v="Empresarismo e InnovaciónMedio"/>
    <s v="Empresarismo e InnovaciónFuerte"/>
    <s v="RIN-175"/>
    <s v="RI"/>
    <s v="Dirección Investigación e Innovación"/>
    <s v="Dirección Investigación e InnovaciónFuerte"/>
    <s v="Dirección Investigación e InnovaciónFuerte"/>
    <s v="Dirección Investigación e Innovación"/>
    <s v="Prácticas fraudulentas - corrupción en los diferentes procesos misionales de la universidad"/>
    <n v="1"/>
    <s v="Prácticas fraudulentas - corrupción en los diferentes procesos misionales de la universidad"/>
    <x v="20"/>
    <s v="Investigación"/>
    <s v="Fomento a la Investigación, al empresarismo y a la innovación _x000a_"/>
    <s v="Procedimiento para la formación de emprendedores _x000a_"/>
    <s v="RIN-3"/>
    <s v="Empresarismo e Innovación"/>
    <s v="La existencia de conflicto de interés en los proyectos de innovación "/>
    <s v="Investigación e Innovación, Gestión Financiera."/>
    <s v="Prácticas fraudulentas - corrupción en los diferentes procesos misionales de la universidad"/>
    <s v="Corrupción: Pagos ilegales o prevendas y beneficios, realizados a servidores públicos o funcionarios de compañías privadas para obtener o retener algún contrato o cualquier otro beneficio personal o para un tercero."/>
    <s v="Interés individuales de partes, socios, actores y aliados que se encuentran en oposición con los intereses del proyecto, o que interfieren con los deberes que le competen a uno de los aliados, o lo llevan actuar en contravía del proyecto "/>
    <s v="Que alguno de los aliados sea proveedor o potencial beneficiario del proyecto._x000a_Tener hasta primer grado de afinidad, segundo civil y  cuarto de consanguinidad con al menos uno de los que aprueba o ejecuta el proyecto._x000a_Que las decisiones del proyecto sean dificiles de tomar en consenso. "/>
    <s v="Cláusulas de no competencia en los proyectos, acuerdos de confidencialidad"/>
    <n v="2"/>
    <n v="2"/>
    <n v="1"/>
    <n v="1"/>
    <s v="Acuerdos de gobernanza para los proyectos de innovación_x000a_Declaración de conflictos de interéses"/>
    <n v="2"/>
    <n v="2"/>
    <n v="1"/>
    <n v="1"/>
    <x v="0"/>
    <n v="2"/>
    <n v="2"/>
    <s v="22"/>
    <s v="Fuerte"/>
    <s v="El riesgo frente a la financiación no esta presente, el modelo de la universidad no es fondo de capital semilla, si no de capital de riesgo o equity en el que la universidad tiene una participación en en la innovación, adicionalmente "/>
    <s v="Posible"/>
    <s v="Mayor"/>
    <x v="0"/>
    <n v="3"/>
    <n v="4"/>
    <s v="34"/>
    <s v="Fuerte"/>
    <s v="Se deja claro desde un comienzo, no obstante no se ha formalizado mediante documentos la declaración de conflictos de interés, dado el caso que se requiera. En el caso de los acuerdos de gobernanza este se implementa según necesidad de la unidad de negocio basada en el conocimiento. "/>
  </r>
  <r>
    <n v="176"/>
    <s v="Empresarismo e Innovación1"/>
    <n v="1"/>
    <s v="Empresarismo e Innovación1"/>
    <n v="1"/>
    <s v="Dirección Investigación e InnovaciónAlto"/>
    <s v="Dirección Investigación e InnovaciónMedio"/>
    <s v="Dirección Investigación e InnovaciónFalla o falta de adecuación, consistencia, confiabilidad, confidencialidad y disponibilidad de la información que se genera o se custodia (física o electrónica)."/>
    <s v="Dirección Investigación e InnovaciónFalla o falta de adecuación, consistencia, confiabilidad, confidencialidad y disponibilidad de la información que se genera o se custodia (física o electrónica)."/>
    <s v="Empresarismo e InnovaciónMedio"/>
    <s v="Empresarismo e InnovaciónFuerte"/>
    <s v="RIN-176"/>
    <s v="RI"/>
    <s v="Dirección Investigación e Innovación"/>
    <s v="Dirección Investigación e InnovaciónFuerte"/>
    <s v="Dirección Investigación e InnovaciónFuerte"/>
    <s v="Dirección Investigación e Innovación"/>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20"/>
    <s v="Investigación"/>
    <s v="Divulgación científica, apropiación social y transferencia del conocimiento "/>
    <s v="•Procedimiento para la protección de la propiedad intelectual de la Universidad CES_x000a_•Procedimiento para registro de obras y actos y contratos ante la dirección nacional de derecho de autor"/>
    <s v="RIN-4"/>
    <s v="Empresarismo e Innovación"/>
    <s v="Posible pérdida o fuga  de información confidencial de los proyectos de innovación debido a mal uso o mala intención de la información lo que genera pérdida reputacional de la universidad."/>
    <s v="Investigación e Innovación, Gestión legal y documental."/>
    <s v="Falla o falta de adecuación, consistencia, confiabilidad, confidencialidad y disponibilidad de la información que se genera o se custodia (física o electrónica)."/>
    <s v="Pérdida o fuga de información de la Universidad (digital o física, confidencial o no)."/>
    <s v="Falta de procedimiento que establezca las directrices para el almacenamiento, acceso y trasmisión de la información"/>
    <s v="accesos indevidos o no autorizados, prestamos de claves de acceso, uso de dispositivos externos no autorizados, uso de computadores personales en las redes no autorizadas, protocolos; procedimientos de desvinculación"/>
    <s v="Contratos con acuerdos de confidencialidad, acuerdos de confidencialidad extracontractuales, inducción del personal a los proyectos, asignación y obligatoriedad de uso de equipos institucionales para los proyectos, uso de correos institucionales"/>
    <n v="4"/>
    <n v="3"/>
    <n v="0.75"/>
    <n v="0.75"/>
    <s v="Acuerdos de gobernanza de unidades de negocios basadas en el conocimiento .                                                                                                                                             _x000a_Monitorizar periodicamente los accesos y transacciones con la información de las bases de datos "/>
    <n v="2"/>
    <n v="2"/>
    <n v="1"/>
    <n v="1"/>
    <x v="2"/>
    <n v="3"/>
    <n v="2"/>
    <s v="32"/>
    <s v="Moderado"/>
    <n v="2"/>
    <s v="Posible"/>
    <s v="Mayor"/>
    <x v="0"/>
    <n v="3"/>
    <n v="4"/>
    <s v="34"/>
    <s v="Fuerte"/>
    <s v="Se cambia el enfoque del diseño de política de centros . Se debe enfocar  a acuerdos de gobernanza no política, ya que la gobernanza de este tipo de unidades es única para cada uno, no hay patrones generales que puedan regirlas a todas de una misma manera"/>
  </r>
  <r>
    <n v="177"/>
    <s v="Empresarismo e Innovación1"/>
    <n v="1"/>
    <s v="Empresarismo e Innovación1"/>
    <n v="1"/>
    <s v="Dirección Investigación e InnovaciónMedio"/>
    <s v="Dirección Investigación e InnovaciónMedio"/>
    <s v="Dirección Investigación e InnovaciónDificultades en la alineación organizacional para el logro de los objetivos."/>
    <s v="Dirección Investigación e InnovaciónDificultades en la alineación organizacional para el logro de los objetivos."/>
    <s v="Empresarismo e InnovaciónMedio"/>
    <s v="Empresarismo e InnovaciónFuerte"/>
    <s v="RIN-177"/>
    <s v="RI"/>
    <s v="Dirección Investigación e Innovación"/>
    <s v="Dirección Investigación e InnovaciónFuerte"/>
    <s v="Dirección Investigación e InnovaciónFuerte"/>
    <s v="Dirección Investigación e Innovación"/>
    <s v="Dificultades en la alineación organizacional para el logro de los objetivos."/>
    <n v="1"/>
    <s v="Dificultades en la alineación organizacional para el logro de los objetivos."/>
    <x v="20"/>
    <s v="Comunicación organizacional"/>
    <s v="Planeación estratégica de las comunicaciones internas y externas_x000a_"/>
    <s v="Procedimiento para la planificación de la comunicación interna y externa_x000a_"/>
    <s v="RIN-5"/>
    <s v="Empresarismo e Innovación"/>
    <s v="Falta comunicación efectiva entre las diferentes dependencias internas."/>
    <s v="Investigación e Innovación."/>
    <s v="Dificultades en la alineación organizacional para el logro de los objetivos."/>
    <s v="Política de investigación e innovación "/>
    <s v="Reprocesos, duplicidad de trabajo, no tener claridad el rol del área de innovación, falta de procedimiento para la ruta de los proyectos_x000a_Zona de confort, inexistencia de herramientas, baja utilización de las oportunidades de acompañamiento directo ofrecidas por la DII, ausencia de estrategias de divulgación masiva "/>
    <s v="Multiplicidad de reuniones con diferentes actores de la comunidad académica ajenos a la Dirección, no hay avances,  ni compromisos en el proyecto."/>
    <s v="Política de investigación e innovación "/>
    <n v="1"/>
    <n v="1"/>
    <n v="1"/>
    <n v="1"/>
    <s v="Implementación del ecosistema de innovación de la Universidad, capacitación a los coordinadores de investigación e innovación "/>
    <n v="2"/>
    <n v="1"/>
    <n v="0.5"/>
    <n v="0.5"/>
    <x v="0"/>
    <n v="2"/>
    <n v="1"/>
    <s v="21"/>
    <s v="Fuerte"/>
    <s v="Se tienen definidas las funciones del personal de la dirección  en su que hacer , se implementaron las reuniones cada 15 días de la dirección en las que cada uno expone avances e informa al resto del equipo "/>
    <s v="Casi Seguro"/>
    <s v="Menor"/>
    <x v="1"/>
    <n v="5"/>
    <n v="2"/>
    <s v="52"/>
    <s v="Fuerte"/>
    <s v="Se implementó el Comité Técnico de innovación para la estructuración del ecosistema de innovación de la Universidad, cada miembro cuenta con la responsabilidad de divulgar la información en sus facultades, se presentó el modelo del ecosistema de innovación de la Universidad CES y fue aprobado por el Consejo Académico "/>
  </r>
  <r>
    <n v="178"/>
    <s v="Empresarismo e Innovación1"/>
    <n v="1"/>
    <s v="Empresarismo e Innovación1"/>
    <n v="1"/>
    <s v="Dirección Investigación e InnovaciónAlto"/>
    <s v="Dirección Investigación e InnovaciónMedio"/>
    <s v="Dirección Investigación e InnovaciónPrácticas fraudulentas - corrupción en los diferentes procesos misionales de la universidad"/>
    <s v="Dirección Investigación e InnovaciónPrácticas fraudulentas - corrupción en los diferentes procesos misionales de la universidad"/>
    <s v="Empresarismo e InnovaciónMedio"/>
    <s v="Empresarismo e InnovaciónFuerte"/>
    <s v="RIN-178"/>
    <s v="RI"/>
    <s v="Dirección Investigación e Innovación"/>
    <s v="Dirección Investigación e InnovaciónModerado"/>
    <s v="Dirección Investigación e InnovaciónFuerte"/>
    <s v="Dirección Investigación e Innovación"/>
    <s v="Prácticas fraudulentas - corrupción en los diferentes procesos misionales de la universidad"/>
    <n v="1"/>
    <s v="Prácticas fraudulentas - corrupción en los diferentes procesos misionales de la universidad"/>
    <x v="20"/>
    <s v="Investigación"/>
    <s v="Divulgación científica, apropiación social y transferencia del conocimiento _x000a_"/>
    <s v="Procedimiento para la protección de la propiedad intelectual de la Universidad CES_x000a_"/>
    <s v="RIN-6"/>
    <s v="Empresarismo e Innovación"/>
    <s v="Mala conducta científica "/>
    <s v="Investigación e Innovación "/>
    <s v="Prácticas fraudulentas - corrupción en los diferentes procesos misionales de la universidad"/>
    <s v="Fraude: Alteración, modificación o manipulación de información o datos de la Universidad, con el propósito de reflejar una situación equivocada o engañosa."/>
    <s v="Búsqueda de beneficio propio "/>
    <n v="2"/>
    <s v="Uso de herramientas tecnológicas de control turnitin.                                                                         Curso de derechos de autor. "/>
    <n v="2"/>
    <n v="2"/>
    <n v="1"/>
    <n v="1"/>
    <s v="solicitar certificación de curso de integridad científica "/>
    <n v="1"/>
    <n v="0"/>
    <n v="0"/>
    <n v="0"/>
    <x v="3"/>
    <n v="3"/>
    <n v="3"/>
    <s v="33"/>
    <s v="Moderado"/>
    <n v="3"/>
    <s v="Raro"/>
    <s v="Severo"/>
    <x v="0"/>
    <n v="1"/>
    <n v="5"/>
    <s v="15"/>
    <s v="Moderado"/>
    <s v="Se generará divulgación de prácticas  de buena conducta científica de algunas entidades estadounidenses sobre integridad científica. "/>
  </r>
  <r>
    <n v="179"/>
    <s v="Empresarismo e Innovación1"/>
    <n v="1"/>
    <s v="Empresarismo e Innovación1"/>
    <n v="1"/>
    <s v="Dirección Investigación e InnovaciónBajo"/>
    <s v="Dirección Investigación e InnovaciónMedio"/>
    <s v="Dirección Investigación e InnovaciónFallas en la gestión, planeación o ejecución de proyectos."/>
    <s v="Dirección Investigación e InnovaciónFallas en la gestión, planeación o ejecución de proyectos."/>
    <s v="Empresarismo e InnovaciónMedio"/>
    <s v="Empresarismo e InnovaciónFuerte"/>
    <s v="RIN-179"/>
    <s v="RI"/>
    <s v="Dirección Investigación e Innovación"/>
    <s v="Dirección Investigación e InnovaciónFuerte"/>
    <s v="Dirección Investigación e InnovaciónFuerte"/>
    <s v="Dirección Investigación e Innovación"/>
    <s v="Fallas en la gestión, planeación o ejecución de proyectos."/>
    <n v="1"/>
    <s v="Fallas en la gestión, planeación o ejecución de proyectos."/>
    <x v="20"/>
    <s v="Investigación"/>
    <s v="•Desarrollo de los procesos de Investigación, empresarismo e innovación "/>
    <s v="•Procedimiento para la asignación de los recursos para investigación e innovación "/>
    <s v="RIN-7"/>
    <s v="Empresarismo e Innovación"/>
    <s v="Dependencia de los investigadores e innovadores de los fondos de la dirección "/>
    <n v="3"/>
    <s v="Fallas en la gestión, planeación o ejecución de proyectos."/>
    <s v="Posibilidad de no obtener ganancias de las inversiones realizadas, debido a falta de análisis de factibilidad, conocimiento del mercado, desacierto en negociaciones financieras, condiciones mal definidas. "/>
    <s v="Comodidad ( zona de confort) en las convocatorias internas para acceder a recursos de los fondos de la dirección.   _x000a_Proceso de convocatorias externas generalmente es engorroso y los investigadores cuentan con poco tiempo para el proceso. "/>
    <n v="3"/>
    <s v="Búsqueda de convocatorias dirigidas a los innovadores según capacidades.         _x000a_Acompañamiento en la presentación de las convocatorias_x000a_Disposición de documentos comunes para apaoyar las convocatorias. "/>
    <n v="3"/>
    <n v="3"/>
    <n v="3"/>
    <n v="3"/>
    <n v="3"/>
    <n v="3"/>
    <n v="3"/>
    <n v="3"/>
    <n v="3"/>
    <x v="9"/>
    <n v="3"/>
    <n v="3"/>
    <n v="3"/>
    <n v="3"/>
    <n v="3"/>
    <s v="Improbable"/>
    <s v="Menor"/>
    <x v="4"/>
    <n v="2"/>
    <n v="2"/>
    <s v="22"/>
    <s v="Fuerte"/>
    <s v="Se agrega nuevo riesgo, se están implementado los controles actualmente. La severidad e impacto es menor, ya que actualmente el fondo está congelado y los controles son la medida de mitigación de este riesgo.  Se están compartiendo semanalmente convocatorias a los investigadores e innovadores de la Universidad. "/>
  </r>
  <r>
    <s v=""/>
    <s v="Empresarismo e Innovación0"/>
    <n v="0"/>
    <s v="Empresarismo e Innovación0"/>
    <n v="0"/>
    <s v=" "/>
    <s v=" "/>
    <s v=" 3"/>
    <s v=" "/>
    <s v="Empresarismo e Innovación"/>
    <s v="Empresarismo e Innovación3"/>
    <s v=""/>
    <s v="RI"/>
    <s v=" "/>
    <s v=" 3"/>
    <s v=" 3"/>
    <s v=" "/>
    <s v=""/>
    <n v="0"/>
    <s v=""/>
    <x v="20"/>
    <m/>
    <m/>
    <m/>
    <s v="RIN-8"/>
    <s v="Empresarismo e Innovación"/>
    <n v="3"/>
    <n v="3"/>
    <n v="3"/>
    <n v="3"/>
    <n v="3"/>
    <n v="3"/>
    <n v="3"/>
    <n v="3"/>
    <n v="3"/>
    <s v=" "/>
    <s v="Sin controles"/>
    <n v="3"/>
    <n v="3"/>
    <n v="3"/>
    <s v=""/>
    <s v="Sin controles"/>
    <x v="4"/>
    <s v=""/>
    <s v=""/>
    <s v=""/>
    <n v="3"/>
    <n v="3"/>
    <n v="3"/>
    <n v="3"/>
    <x v="2"/>
    <s v=""/>
    <s v=""/>
    <s v=""/>
    <n v="3"/>
    <n v="3"/>
  </r>
  <r>
    <s v=""/>
    <s v="Empresarismo e Innovación0"/>
    <n v="0"/>
    <s v="Empresarismo e Innovación0"/>
    <n v="0"/>
    <s v=" "/>
    <s v=" "/>
    <s v=" 3"/>
    <s v=" "/>
    <s v="Empresarismo e Innovación"/>
    <s v="Empresarismo e Innovación3"/>
    <s v=""/>
    <s v="RI"/>
    <s v=" "/>
    <s v=" 3"/>
    <s v=" 3"/>
    <s v=" "/>
    <s v=""/>
    <n v="0"/>
    <s v=""/>
    <x v="20"/>
    <m/>
    <m/>
    <m/>
    <s v="RIN-9"/>
    <s v="Empresarismo e Innovación"/>
    <n v="3"/>
    <n v="3"/>
    <n v="3"/>
    <n v="3"/>
    <n v="3"/>
    <n v="3"/>
    <n v="3"/>
    <n v="3"/>
    <n v="3"/>
    <s v=" "/>
    <s v="Sin controles"/>
    <n v="3"/>
    <n v="3"/>
    <n v="3"/>
    <s v=""/>
    <s v="Sin controles"/>
    <x v="4"/>
    <s v=""/>
    <s v=""/>
    <s v=""/>
    <n v="3"/>
    <n v="3"/>
    <n v="3"/>
    <n v="3"/>
    <x v="2"/>
    <s v=""/>
    <s v=""/>
    <s v=""/>
    <n v="3"/>
    <n v="3"/>
  </r>
  <r>
    <s v=""/>
    <s v="Empresarismo e Innovación0"/>
    <n v="0"/>
    <s v="Empresarismo e Innovación0"/>
    <n v="0"/>
    <s v=" "/>
    <s v=" "/>
    <s v=" 3"/>
    <s v=" "/>
    <s v="Empresarismo e Innovación"/>
    <s v="Empresarismo e Innovación3"/>
    <s v=""/>
    <s v="RI"/>
    <s v=" "/>
    <s v=" 3"/>
    <s v=" 3"/>
    <s v=" "/>
    <s v=""/>
    <n v="0"/>
    <s v=""/>
    <x v="20"/>
    <m/>
    <m/>
    <m/>
    <s v="RIN-10"/>
    <s v="Empresarismo e Innovación"/>
    <n v="3"/>
    <n v="3"/>
    <n v="3"/>
    <n v="3"/>
    <n v="3"/>
    <n v="3"/>
    <n v="3"/>
    <n v="3"/>
    <n v="3"/>
    <s v=" "/>
    <s v="Sin controles"/>
    <n v="3"/>
    <n v="3"/>
    <n v="3"/>
    <s v=""/>
    <s v="Sin controles"/>
    <x v="4"/>
    <s v=""/>
    <s v=""/>
    <s v=""/>
    <n v="3"/>
    <n v="3"/>
    <n v="3"/>
    <n v="3"/>
    <x v="2"/>
    <s v=""/>
    <s v=""/>
    <s v=""/>
    <n v="3"/>
    <n v="3"/>
  </r>
  <r>
    <s v=""/>
    <s v="Empresarismo e Innovación0"/>
    <n v="0"/>
    <s v="Empresarismo e Innovación0"/>
    <n v="0"/>
    <s v=" "/>
    <s v=" "/>
    <s v=" 3"/>
    <s v=" "/>
    <s v="Empresarismo e Innovación"/>
    <s v="Empresarismo e Innovación3"/>
    <s v=""/>
    <s v="RI"/>
    <s v=" "/>
    <s v=" 3"/>
    <s v=" 3"/>
    <s v=" "/>
    <s v=""/>
    <n v="0"/>
    <s v=""/>
    <x v="20"/>
    <m/>
    <m/>
    <m/>
    <s v="RIN-11"/>
    <s v="Empresarismo e Innovación"/>
    <n v="3"/>
    <n v="3"/>
    <n v="3"/>
    <n v="3"/>
    <n v="3"/>
    <n v="3"/>
    <n v="3"/>
    <n v="3"/>
    <n v="3"/>
    <s v=" "/>
    <s v="Sin controles"/>
    <n v="3"/>
    <n v="3"/>
    <n v="3"/>
    <s v=""/>
    <s v="Sin controles"/>
    <x v="4"/>
    <s v=""/>
    <s v=""/>
    <s v=""/>
    <n v="3"/>
    <n v="3"/>
    <n v="3"/>
    <n v="3"/>
    <x v="2"/>
    <s v=""/>
    <s v=""/>
    <s v=""/>
    <n v="3"/>
    <n v="3"/>
  </r>
  <r>
    <s v=""/>
    <s v="Empresarismo e Innovación0"/>
    <n v="0"/>
    <s v="Empresarismo e Innovación0"/>
    <n v="0"/>
    <s v=" "/>
    <s v=" "/>
    <s v=" 3"/>
    <s v=" "/>
    <s v="Empresarismo e Innovación"/>
    <s v="Empresarismo e Innovación3"/>
    <s v=""/>
    <s v="RI"/>
    <s v=" "/>
    <s v=" 3"/>
    <s v=" 3"/>
    <s v=" "/>
    <s v=""/>
    <n v="0"/>
    <s v=""/>
    <x v="20"/>
    <m/>
    <m/>
    <m/>
    <s v="RIN-12"/>
    <s v="Empresarismo e Innovación"/>
    <n v="3"/>
    <n v="3"/>
    <n v="3"/>
    <n v="3"/>
    <n v="3"/>
    <n v="3"/>
    <n v="3"/>
    <n v="3"/>
    <n v="3"/>
    <s v=" "/>
    <s v="Sin controles"/>
    <n v="3"/>
    <n v="3"/>
    <n v="3"/>
    <s v=""/>
    <s v="Sin controles"/>
    <x v="4"/>
    <s v=""/>
    <s v=""/>
    <s v=""/>
    <n v="3"/>
    <n v="3"/>
    <n v="3"/>
    <n v="3"/>
    <x v="2"/>
    <s v=""/>
    <s v=""/>
    <s v=""/>
    <n v="3"/>
    <n v="3"/>
  </r>
  <r>
    <n v="180"/>
    <s v="Investigación1"/>
    <n v="1"/>
    <s v="Investigación1"/>
    <n v="1"/>
    <s v="Dirección Investigación e InnovaciónMedio"/>
    <s v="Dirección Investigación e InnovaciónExtremo"/>
    <s v="Dirección Investigación e InnovaciónPérdida de la continuidad del negocio."/>
    <s v="Dirección Investigación e InnovaciónPérdida de la continuidad del negocio."/>
    <s v="InvestigaciónExtremo"/>
    <s v="InvestigaciónDébil"/>
    <s v="RII-180"/>
    <s v="RI"/>
    <s v="Dirección Investigación e Innovación"/>
    <s v="Dirección Investigación e InnovaciónModerado"/>
    <s v="Dirección Investigación e InnovaciónDébil"/>
    <s v="Dirección Investigación e Innovación"/>
    <s v="Pérdida de la continuidad del negocio."/>
    <n v="1"/>
    <s v="Pérdida de la continuidad del negocio."/>
    <x v="21"/>
    <s v="Investigación"/>
    <s v="Desarrollo de los procesos de Investigación, empresario e innovación "/>
    <s v="Procedimiento para la asignación de los recursos para investigación e innovación "/>
    <s v="RII-1"/>
    <s v="Investigación"/>
    <s v="Retraso de los proyectos por falta de disponibilidad de equipos o infraestructura para el desarrollo de las actividades. Lo anterior causa pérdidas económicas e incumplimiento de indicadores de la gestión de investigación"/>
    <s v="Investigación"/>
    <s v="Pérdida de la continuidad del negocio."/>
    <s v="Indisponibilidad de recursos financieros, físicos o tecnológicos necesarios para llevar a cabo las funciones de la Universidad"/>
    <s v="Daños en los equipos, cruce de programaciones con otros proyectos o actividades programadas"/>
    <s v="Poca disponibilidad, alta demanda o fallas en los equipos"/>
    <n v="0"/>
    <n v="0"/>
    <n v="0"/>
    <s v=" "/>
    <s v="Sin controles"/>
    <n v="0"/>
    <n v="0"/>
    <n v="0"/>
    <s v=""/>
    <s v="Sin controles"/>
    <x v="2"/>
    <n v="2"/>
    <n v="3"/>
    <s v="23"/>
    <s v="Débil"/>
    <s v="falta coordinar con activos fijos para tener este listado actualizado de forma permanente."/>
    <s v="Posible"/>
    <s v="Menor"/>
    <x v="1"/>
    <n v="3"/>
    <n v="2"/>
    <s v="32"/>
    <s v="Moderado"/>
    <s v="Debido a la actual situación de contingencia la demanda de equipos ha sido mayor para el trabajo remoto, y se ha dado prioridad a las actividades como clases y apoyo al desempeño de otros procesos. En cuanto a la infraestructura, por el tema de cierre de la Universidad y otros lugares necesarios para el desarrollo de proyectos, estos se han visto detenidos en su mayoría. En el 2020-2 se han levanto restricciones en cuanto a movilidad, por lo cual algunos proyectos han podido retomar su ejecución_x000a__x000a_Cambia el nivel de control a moderado, debido al levantamiento de restricciones de movilidad para ejecución de proyectos."/>
  </r>
  <r>
    <n v="181"/>
    <s v="Investigación1"/>
    <n v="1"/>
    <s v="Investigación1"/>
    <n v="1"/>
    <s v="Dirección Investigación e InnovaciónBajo"/>
    <s v="Dirección Investigación e InnovaciónBajo"/>
    <s v="Dirección Investigación e InnovaciónFalta o falla de la capacidad de gestión del talento humano."/>
    <s v="Dirección Investigación e InnovaciónFalta o falla de la capacidad de gestión del talento humano."/>
    <s v="InvestigaciónBajo"/>
    <s v="InvestigaciónFuerte"/>
    <s v="RII-181"/>
    <s v="RI"/>
    <s v="Dirección Investigación e Innovación"/>
    <s v="Dirección Investigación e InnovaciónFuerte"/>
    <s v="Dirección Investigación e InnovaciónFuerte"/>
    <s v="Dirección Investigación e Innovación"/>
    <s v="Falta o falla de la capacidad de gestión del talento humano."/>
    <n v="1"/>
    <s v="Falta o falla de la capacidad de gestión del talento humano."/>
    <x v="21"/>
    <s v="Desarrollo humano y bienestar institucional"/>
    <s v="Captación del capital humano_x000a_"/>
    <s v="Procedimiento para la selección y vinculación de personal administrativo_x000a__x000a_Procedimiento para la contratación por prestación de servicios_x000a_"/>
    <s v="RII-2"/>
    <s v="Investigación"/>
    <s v="Aplazamiento o cancelación del proyecto por poca disponibilidad de recurso humano o abandono de personal con conocimiento especifíco para el desarrollo de las actividades, causando pérdidas económicas e incumplimiento de gestión."/>
    <s v="Investigación"/>
    <s v="Falta o falla de la capacidad de gestión del talento humano."/>
    <s v="Pérdida de capital humano por retiro de personal "/>
    <s v="Renuncia de los investigadores, existencia de pocas personas con conocimientos especializados"/>
    <s v="Investigadores que tengan contrato a término fijo, pueden ser más propensos a irse de la institución"/>
    <s v="Se procura que los investigadores asignados a los proyectos tenga vinculación permanente con la universidad"/>
    <n v="1"/>
    <n v="1"/>
    <n v="1"/>
    <n v="1"/>
    <n v="1"/>
    <n v="1"/>
    <n v="1"/>
    <s v=""/>
    <s v="Sin controles"/>
    <x v="2"/>
    <n v="3"/>
    <n v="2"/>
    <s v="32"/>
    <s v="Moderado"/>
    <n v="2"/>
    <s v="Raro"/>
    <s v="Insignificante"/>
    <x v="4"/>
    <n v="1"/>
    <n v="1"/>
    <s v="11"/>
    <s v="Fuerte"/>
    <s v="Siempre se lleva el control de los paz y salvos para verificar los compromisos de las personas que salen, sin embargo, no se tiene control si se les termina contrato inesperadamente. Debido a la situación actual, no han ocurrido cambios en cuanto al personal de los proyectos. Para el 2020-2 se hizo seguimiento a la situación de retiro de un investigador prinicpal y desde la facultad se tomaron las medidas para mitigar la situación presentada y rápidamente tener un investigador principal de reemplazo."/>
  </r>
  <r>
    <n v="182"/>
    <s v="Investigación1"/>
    <n v="1"/>
    <s v="Investigación1"/>
    <n v="1"/>
    <s v="Dirección Investigación e InnovaciónAlto"/>
    <s v="Dirección Investigación e InnovaciónAlto"/>
    <s v="Dirección Investigación e InnovaciónFalta o falla de la capacidad de gestión del talento humano."/>
    <s v="Dirección Investigación e InnovaciónFalta o falla de la capacidad de gestión del talento humano."/>
    <s v="InvestigaciónAlto"/>
    <s v="InvestigaciónModerado"/>
    <s v="RII-182"/>
    <s v="RI"/>
    <s v="Dirección Investigación e Innovación"/>
    <s v="Dirección Investigación e InnovaciónModerado"/>
    <s v="Dirección Investigación e InnovaciónModerado"/>
    <s v="Dirección Investigación e Innovación"/>
    <s v="Falta o falla de la capacidad de gestión del talento humano."/>
    <n v="1"/>
    <s v="Falta o falla de la capacidad de gestión del talento humano."/>
    <x v="21"/>
    <s v="Investigación"/>
    <s v="Desarrollo de los procesos de Investigación, empresario e innovación "/>
    <s v="Procedimiento para el acompañamiento a las actividades de investigación_x000a_Consolidación y fortalecimiento de centros de investigación Financiación  de la investigación e innovación con recursos institucionales _x000a_Procedimiento para el acompañamiento a las actividades de e innovación  _x000a_"/>
    <s v="RII-3"/>
    <s v="Investigación"/>
    <s v="Exceso de tiempos asignados a los docentes investigadores para proyectos de investigación de acuerdo con sus planes de trabajo"/>
    <s v="Investigación, Facultades"/>
    <s v="Falta o falla de la capacidad de gestión del talento humano."/>
    <s v="Indisponibilidad del talento humano por eventos internos o externos"/>
    <s v="El investigador se asigna por tiempos que superan su plan de trabajo"/>
    <s v="Horas en proyectos que superen las horas del plan de trabajo"/>
    <s v="Verificación de planes de trabajo en las facultades"/>
    <n v="1"/>
    <n v="1"/>
    <n v="1"/>
    <n v="1"/>
    <s v="Verificar los tiempos de dedicación a investigación con base en los planes de trabajo"/>
    <n v="1"/>
    <n v="1"/>
    <n v="1"/>
    <n v="1"/>
    <x v="2"/>
    <n v="3"/>
    <n v="2"/>
    <s v="32"/>
    <s v="Moderado"/>
    <n v="2"/>
    <s v="Posible"/>
    <s v="Moderado"/>
    <x v="0"/>
    <n v="3"/>
    <n v="3"/>
    <s v="33"/>
    <s v="Moderado"/>
    <s v="Se hace seguimiento a las fechas de entrega de los informes, se envían recordatorios con cierta frecuencia y se apoya el proceso de envío de los informes y comunicaciones. _x000a__x000a_La coordinación de investigación no tiene control sobre este riesgo. Debe estar en cabeza de las facultades"/>
  </r>
  <r>
    <n v="183"/>
    <s v="Investigación1"/>
    <n v="1"/>
    <s v="Investigación1"/>
    <n v="1"/>
    <s v="Dirección Investigación e InnovaciónBajo"/>
    <s v="Dirección Investigación e InnovaciónBajo"/>
    <s v="Dirección Investigación e InnovaciónFalla o falta de adecuación, consistencia, confiabilidad, confidencialidad y disponibilidad de la información que se genera o se custodia (física o electrónica)."/>
    <s v="Dirección Investigación e InnovaciónFalla o falta de adecuación, consistencia, confiabilidad, confidencialidad y disponibilidad de la información que se genera o se custodia (física o electrónica)."/>
    <s v="InvestigaciónBajo"/>
    <s v="InvestigaciónFuerte"/>
    <s v="RII-183"/>
    <s v="RI"/>
    <s v="Dirección Investigación e Innovación"/>
    <s v="Dirección Investigación e InnovaciónFuerte"/>
    <s v="Dirección Investigación e InnovaciónFuerte"/>
    <s v="Dirección Investigación e Innovación"/>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21"/>
    <s v="Investigación"/>
    <s v="Divulgación científica, apropiación social y transferencia del conocimiento _x000a_"/>
    <s v="Procedimiento para la protección de la propiedad intelectual de la Universidad CES_x000a_"/>
    <s v="RII-4"/>
    <s v="Investigación"/>
    <s v="Fuga o pérdida de información por la participación de personal interno en actividades de apoyo para la investigación"/>
    <s v="Investigación"/>
    <s v="Falla o falta de adecuación, consistencia, confiabilidad, confidencialidad y disponibilidad de la información que se genera o se custodia (física o electrónica)."/>
    <s v="Fuga de información confidencial de terceros, custodiada por la Universidad"/>
    <s v="Falta de procedimientos que establezcan las directrices para almacenamiento, acceso y transmisión de información"/>
    <s v="Accesos indebido o no autorizados a las bases de datos, uso de dispositivos externos no autorizados, uso de computadores personales en redes no autorizados. "/>
    <s v="Contratos con acuerdo de confidencialidad, acuerdos de confidencialidad extracontractuales, inducción del personal en los proyectos._x000a__x000a_Uso de correo institucional"/>
    <n v="3"/>
    <n v="3"/>
    <n v="1"/>
    <n v="1"/>
    <s v="Diseñar política de gobernanza de centros, grupos, proyectos_x000a__x000a_Monitorizar periódicamente los accesos y transacciones con la información de las bases datos"/>
    <n v="2"/>
    <n v="0"/>
    <n v="0"/>
    <n v="0"/>
    <x v="2"/>
    <n v="3"/>
    <n v="2"/>
    <s v="32"/>
    <s v="Moderado"/>
    <s v="Se incluyeron cláusulas de confidencialidad en los contratos de terceros participantes en proyectos._x000a__x000a_Asignación y uso de equipos institucionales "/>
    <s v="Raro"/>
    <s v="Menor"/>
    <x v="4"/>
    <n v="1"/>
    <n v="2"/>
    <s v="12"/>
    <s v="Fuerte"/>
    <s v="Con el  apoyo de la oficina de propiedad intelectual se ha implementado los controles con el fin de evitar el impacto de este riesgo._x000a__x000a_Coordinar procedimiento con el área de propiedad intelectual"/>
  </r>
  <r>
    <n v="184"/>
    <s v="Investigación1"/>
    <n v="1"/>
    <s v="Investigación1"/>
    <n v="1"/>
    <s v="Dirección Investigación e InnovaciónMedio"/>
    <s v="Dirección Investigación e InnovaciónBajo"/>
    <s v="Dirección Investigación e InnovaciónConflicto, desconocimiento o incumplimientos normativos, legales, regulatorios o contractuales."/>
    <s v="Dirección Investigación e InnovaciónConflicto, desconocimiento o incumplimientos normativos, legales, regulatorios o contractuales."/>
    <s v="InvestigaciónBajo"/>
    <s v="InvestigaciónFuerte"/>
    <s v="RII-184"/>
    <s v="RI"/>
    <s v="Dirección Investigación e Innovación"/>
    <s v="Dirección Investigación e InnovaciónModerado"/>
    <s v="Dirección Investigación e InnovaciónFuerte"/>
    <s v="Dirección Investigación e Innovación"/>
    <s v="Conflicto, desconocimiento o incumplimientos normativos, legales, regulatorios o contractuales."/>
    <n v="1"/>
    <s v="Conflicto, desconocimiento o incumplimientos normativos, legales, regulatorios o contractuales."/>
    <x v="21"/>
    <s v="Gestión financiera"/>
    <s v="Gestión del presupuesto"/>
    <s v="Procedimiento para la gestión de proyectos de la Universidad CES"/>
    <s v="RII-5"/>
    <s v="Investigación"/>
    <s v="Inadecuada ejecución técnica y financiera de los proyectos externos"/>
    <s v="Investigación"/>
    <s v="Conflicto, desconocimiento o incumplimientos normativos, legales, regulatorios o contractuales."/>
    <s v="Incumplimiento parcial o total de las condiciones de contratos, convenios, leyes  o acuerdos o celebración indebida de contratos."/>
    <s v="Ejecución de los presupuestos de manera diferente a lo establecido en el contrato por desconocimiento y falta de planificación"/>
    <s v="Diferencias en los presupuestos aprobados y ejecutados"/>
    <s v="Verificación por parte del investigador y ordenador de gasto"/>
    <n v="1"/>
    <n v="1"/>
    <n v="1"/>
    <n v="1"/>
    <n v="1"/>
    <n v="1"/>
    <n v="1"/>
    <s v=""/>
    <s v="Sin controles"/>
    <x v="2"/>
    <n v="3"/>
    <n v="2"/>
    <s v="32"/>
    <s v="Moderado"/>
    <n v="2"/>
    <s v="Improbable"/>
    <s v="Moderado"/>
    <x v="1"/>
    <n v="2"/>
    <n v="3"/>
    <s v="23"/>
    <s v="Moderado"/>
    <s v="Desde la Dirección de Investigación e Innovación se les hace seguimiento a la entrega de los compromisos técnicos y financieros, y con el apoyo de la coordinación financiera se realización los informes de ejecución financiera. En el 2020-2 se inició la ejecución de proyectos de regalías, para lo cual se han tomado capacitaciones en el manejo de las plataformas desginadas por Min Hacienda, el Departamento Nacional de Planeación y Minciencias, se establecio comunicación directa con los responsables del proceso en esas entidades. Se trabaja en sinergia con la oficina de proyectos de la Dirección Administrativa y Financiera. "/>
  </r>
  <r>
    <n v="185"/>
    <s v="Investigación1"/>
    <n v="1"/>
    <s v="Investigación1"/>
    <n v="1"/>
    <s v="Dirección Investigación e InnovaciónBajo"/>
    <s v="Dirección Investigación e InnovaciónBajo"/>
    <s v="Dirección Investigación e InnovaciónFalla o falta de adecuación, consistencia, confiabilidad, confidencialidad y disponibilidad de la información que se genera o se custodia (física o electrónica)."/>
    <s v="Dirección Investigación e InnovaciónFalla o falta de adecuación, consistencia, confiabilidad, confidencialidad y disponibilidad de la información que se genera o se custodia (física o electrónica)."/>
    <s v="InvestigaciónBajo"/>
    <s v="InvestigaciónDébil"/>
    <s v="RII-185"/>
    <s v="RI"/>
    <s v="Dirección Investigación e Innovación"/>
    <s v="Dirección Investigación e InnovaciónDébil"/>
    <s v="Dirección Investigación e InnovaciónDébil"/>
    <s v="Dirección Investigación e Innovación"/>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21"/>
    <s v="Investigación"/>
    <s v="Divulgación científica, apropiación social y transferencia del conocimiento _x000a_"/>
    <s v="Procedimiento para la protección de la propiedad intelectual de la Universidad CES_x000a_"/>
    <s v="RII-6"/>
    <s v="Investigación"/>
    <s v="Fuga o pérdida de información por la participación de personal externo en actividades de apoyo para la investigación"/>
    <s v="Investigación"/>
    <s v="Falla o falta de adecuación, consistencia, confiabilidad, confidencialidad y disponibilidad de la información que se genera o se custodia (física o electrónica)."/>
    <s v="Pérdida o fuga de información de la Universidad (digital o física, confindencial o no)."/>
    <s v="Falta de procedimientos que establezcan las directrices para almacenamiento, acceso y transmisión de información"/>
    <s v="Accesos indebido o no autorizados a las bases de datos, uso de dispositivos externos no autorizados, uso de computadores personales en redes no autorizados. "/>
    <s v="Contratos con acuerdo de confidencialidad, acuerdos de confidencialidad extracontractuales, inducción del personal en los proyectos"/>
    <n v="3"/>
    <n v="3"/>
    <n v="1"/>
    <n v="1"/>
    <s v="Diseñar política de gobernanza de centros, grupos, proyectos_x000a__x000a_Monitorizar periódicamente los accesos y transacciones con la información de las bases datos"/>
    <n v="2"/>
    <n v="0"/>
    <n v="0"/>
    <n v="0"/>
    <x v="3"/>
    <n v="3"/>
    <n v="4"/>
    <s v="34"/>
    <s v="Débil"/>
    <s v="Se adiciono este riesgo"/>
    <s v="Improbable"/>
    <s v="Menor"/>
    <x v="4"/>
    <n v="2"/>
    <n v="2"/>
    <s v="22"/>
    <s v="Débil"/>
    <s v="En los proyectos en los que la Universidad es entidad co-ejecutora no tenemos suficiente control para manejar la información  y hace falta mejorar el canal de comunicación con las otras instituciones."/>
  </r>
  <r>
    <n v="186"/>
    <s v="Investigación1"/>
    <n v="1"/>
    <s v="Investigación1"/>
    <n v="1"/>
    <s v="Dirección Investigación e InnovaciónBajo"/>
    <s v="Dirección Investigación e InnovaciónBajo"/>
    <s v="Dirección Investigación e InnovaciónPrácticas fraudulentas - corrupción en los diferentes procesos misionales de la universidad"/>
    <s v="Dirección Investigación e InnovaciónPrácticas fraudulentas - corrupción en los diferentes procesos misionales de la universidad"/>
    <s v="InvestigaciónBajo"/>
    <s v="InvestigaciónFuerte"/>
    <s v="RII-186"/>
    <s v="RI"/>
    <s v="Dirección Investigación e Innovación"/>
    <s v="Dirección Investigación e InnovaciónFuerte"/>
    <s v="Dirección Investigación e InnovaciónFuerte"/>
    <s v="Dirección Investigación e Innovación"/>
    <s v="Prácticas fraudulentas - corrupción en los diferentes procesos misionales de la universidad"/>
    <n v="1"/>
    <s v="Prácticas fraudulentas - corrupción en los diferentes procesos misionales de la universidad"/>
    <x v="21"/>
    <s v="Investigación"/>
    <s v="Divulgación científica, apropiación social y transferencia del conocimiento _x000a_"/>
    <s v="Procedimiento para la protección de la propiedad intelectual de la Universidad CES_x000a_"/>
    <s v="RII-7"/>
    <s v="Investigación"/>
    <s v="Mala conducta científica"/>
    <s v="Investigación"/>
    <s v="Prácticas fraudulentas - corrupción en los diferentes procesos misionales de la universidad"/>
    <s v="Fraude: Alteración, modificación o manipulación de información o datos de la Universidad, con el propósito de reflejar una situación equivocada o engañosa."/>
    <s v="Búsqueda del beneficio propio"/>
    <n v="2"/>
    <s v="Uso de herramientas tecnológicas (Turnitin)_x000a_Curso virtual de derechos de autor"/>
    <n v="2"/>
    <n v="2"/>
    <n v="1"/>
    <n v="1"/>
    <s v="Curso de integridad científica"/>
    <n v="1"/>
    <n v="0"/>
    <n v="0"/>
    <n v="0"/>
    <x v="3"/>
    <n v="3"/>
    <n v="3"/>
    <s v="33"/>
    <s v="Moderado"/>
    <s v="Se adiciono este riesgo"/>
    <s v="Improbable"/>
    <s v="Menor"/>
    <x v="4"/>
    <n v="2"/>
    <n v="2"/>
    <s v="22"/>
    <s v="Fuerte"/>
    <s v="Se realiza verificacion a traves de la entrega de documentos de los compromisos técnicos y financieros de los proyectos y desde la dirección se gestionan las compras, contratos y demas actividades que disminuyan este riesgo."/>
  </r>
  <r>
    <n v="187"/>
    <s v="Investigación1"/>
    <n v="1"/>
    <s v="Investigación1"/>
    <n v="1"/>
    <s v="Dirección Investigación e InnovaciónBajo"/>
    <s v="Dirección Investigación e InnovaciónBajo"/>
    <s v="Dirección Investigación e InnovaciónPrácticas fraudulentas - corrupción en los diferentes procesos misionales de la universidad"/>
    <s v="Dirección Investigación e InnovaciónPrácticas fraudulentas - corrupción en los diferentes procesos misionales de la universidad"/>
    <s v="InvestigaciónBajo"/>
    <s v="InvestigaciónFuerte"/>
    <s v="RII-187"/>
    <s v="RI"/>
    <s v="Dirección Investigación e Innovación"/>
    <s v="Dirección Investigación e InnovaciónFuerte"/>
    <s v="Dirección Investigación e InnovaciónFuerte"/>
    <s v="Dirección Investigación e Innovación"/>
    <s v="Prácticas fraudulentas - corrupción en los diferentes procesos misionales de la universidad"/>
    <n v="1"/>
    <s v="Prácticas fraudulentas - corrupción en los diferentes procesos misionales de la universidad"/>
    <x v="21"/>
    <s v="Investigación"/>
    <s v="Divulgación científica, apropiación social y transferencia del conocimiento _x000a_"/>
    <s v="Procedimiento para la protección de la propiedad intelectual de la Universidad CES_x000a_"/>
    <s v="RII-8"/>
    <s v="Investigación"/>
    <s v="Delegación indebida de funciones"/>
    <s v="Investigación"/>
    <s v="Prácticas fraudulentas - corrupción en los diferentes procesos misionales de la universidad"/>
    <s v="Corrupción: Pagos ilegales o prevendas y beneficios, realizados a servidores públicos o funcionarios de compañías privadas para obtener o retener algún contrato o cualquier otro beneficio personal o para un tercero."/>
    <s v="Mala conducta científica"/>
    <s v="Incumplimiento de compromisos, inconsistencia en los reportes técnicos y científicos"/>
    <s v="Auditorías en los procesos de investigación_x000a_Informes de avance de proyectos"/>
    <n v="2"/>
    <n v="2"/>
    <n v="1"/>
    <n v="1"/>
    <s v="Diseñar política de gobernanza de centros, grupos, proyectos"/>
    <n v="1"/>
    <n v="0"/>
    <n v="0"/>
    <n v="0"/>
    <x v="3"/>
    <n v="2"/>
    <n v="4"/>
    <s v="24"/>
    <s v="Moderado"/>
    <s v="Se adiciono este riesgo"/>
    <s v="Improbable"/>
    <s v="Menor"/>
    <x v="4"/>
    <n v="2"/>
    <n v="2"/>
    <s v="22"/>
    <s v="Fuerte"/>
    <s v="Se verifica la descripción de actividades de los informes técnicos y que se lleven a cabo los compromisos."/>
  </r>
  <r>
    <n v="188"/>
    <s v="Investigación1"/>
    <n v="1"/>
    <s v="Investigación1"/>
    <n v="1"/>
    <s v="Dirección Investigación e InnovaciónBajo"/>
    <s v="Dirección Investigación e InnovaciónBajo"/>
    <s v="Dirección Investigación e InnovaciónPrácticas fraudulentas - corrupción en los diferentes procesos misionales de la universidad"/>
    <s v="Dirección Investigación e InnovaciónPrácticas fraudulentas - corrupción en los diferentes procesos misionales de la universidad"/>
    <s v="InvestigaciónBajo"/>
    <s v="InvestigaciónFuerte"/>
    <s v="RII-188"/>
    <s v="RI"/>
    <s v="Dirección Investigación e Innovación"/>
    <s v="Dirección Investigación e InnovaciónFuerte"/>
    <s v="Dirección Investigación e InnovaciónFuerte"/>
    <s v="Dirección Investigación e Innovación"/>
    <s v="Prácticas fraudulentas - corrupción en los diferentes procesos misionales de la universidad"/>
    <n v="1"/>
    <s v="Prácticas fraudulentas - corrupción en los diferentes procesos misionales de la universidad"/>
    <x v="21"/>
    <s v="Investigación"/>
    <s v="Desarrollo de los procesos de Investigación, empresarismo e innovación "/>
    <s v="Procedimiento para la asignación de los recursos para investigación e innovación "/>
    <s v="RII-9"/>
    <s v="Investigación"/>
    <s v="Disminución de los recursos de los fondos de la DII por atender incumplimientos de las contrapartidas"/>
    <s v="Investigación"/>
    <s v="Prácticas fraudulentas - corrupción en los diferentes procesos misionales de la universidad"/>
    <s v="Posibilidad de presentar costos errados, de acuerdo con la realidad de la ejecución del mismo, ya sea por desacierto, desconocimiento, fraude o modificaciones en su alcance."/>
    <s v="Inadecuada valoración de los costos de contrapartida._x000a__x000a_Falta de planeación"/>
    <s v="Déficit presupuestal de un centro de costo o un proyecto"/>
    <s v="Monitoreo presupuestal"/>
    <n v="1"/>
    <n v="1"/>
    <n v="1"/>
    <n v="1"/>
    <n v="1"/>
    <n v="1"/>
    <n v="1"/>
    <s v=""/>
    <s v="Sin controles"/>
    <x v="2"/>
    <n v="2"/>
    <n v="3"/>
    <s v="23"/>
    <s v="Fuerte"/>
    <s v="Se adiciono este riesgo"/>
    <s v="Raro"/>
    <s v="Insignificante"/>
    <x v="4"/>
    <n v="1"/>
    <n v="1"/>
    <s v="11"/>
    <s v="Fuerte"/>
    <s v="Desde la presentación del proyecto la DII tiene control de la administración del presupuesto del proyecto, y a ella llegan todas las solicitudes de posibles modificaciones, por lo cual es fácil analizar y controlar el impacto de este riesgo."/>
  </r>
  <r>
    <n v="189"/>
    <s v="Investigación1"/>
    <n v="1"/>
    <s v="Investigación1"/>
    <n v="1"/>
    <s v="Dirección Investigación e InnovaciónMedio"/>
    <s v="Dirección Investigación e InnovaciónMedio"/>
    <s v="Dirección Investigación e InnovaciónFallas en la gestión, planeación o ejecución de proyectos."/>
    <s v="Dirección Investigación e InnovaciónFallas en la gestión, planeación o ejecución de proyectos."/>
    <s v="InvestigaciónMedio"/>
    <s v="InvestigaciónModerado"/>
    <s v="RII-189"/>
    <s v="RI"/>
    <s v="Dirección Investigación e Innovación"/>
    <s v="Dirección Investigación e InnovaciónModerado"/>
    <s v="Dirección Investigación e InnovaciónModerado"/>
    <s v="Dirección Investigación e Innovación"/>
    <s v="Fallas en la gestión, planeación o ejecución de proyectos."/>
    <n v="1"/>
    <s v="Fallas en la gestión, planeación o ejecución de proyectos."/>
    <x v="21"/>
    <s v="Investigación"/>
    <s v="•Desarrollo de los procesos de Investigación, empresarismo e innovación "/>
    <s v="´-Procedimiento para la asignación de los recursos para investigación e innovación _x000a__x000a_•Consolidación y fortalecimiento de centros de investigación Financiación  de la investigación e innovación con recursos institucionales "/>
    <s v="RII-10"/>
    <s v="Investigación"/>
    <s v="Suspensión de la ejecución de proyectos activos"/>
    <n v="1"/>
    <s v="Fallas en la gestión, planeación o ejecución de proyectos."/>
    <s v="Retrasos en la ejecución del proyecto."/>
    <s v="El aislamiento obligatorio y su impacto en la asistencia presencial para el desarrollo de actividades"/>
    <n v="1"/>
    <n v="1"/>
    <n v="1"/>
    <n v="1"/>
    <s v=" "/>
    <s v="Sin controles"/>
    <n v="1"/>
    <n v="1"/>
    <n v="1"/>
    <s v=""/>
    <s v="Sin controles"/>
    <x v="4"/>
    <s v=""/>
    <s v=""/>
    <s v=""/>
    <n v="1"/>
    <n v="1"/>
    <s v="Casi Seguro"/>
    <s v="Menor"/>
    <x v="1"/>
    <n v="5"/>
    <n v="2"/>
    <s v="52"/>
    <s v="Moderado"/>
    <s v="Mecanismo para asignar proactivamente prórroga a los proyectos que tienen vencimiento de términos con el fin de asegurar el cumplimiento de los compromisos."/>
  </r>
  <r>
    <n v="190"/>
    <s v="Investigación1"/>
    <n v="1"/>
    <s v="Investigación1"/>
    <n v="1"/>
    <s v="Dirección Investigación e InnovaciónMedio"/>
    <s v="Dirección Investigación e InnovaciónMedio"/>
    <s v="Dirección Investigación e InnovaciónPérdida de la continuidad del negocio."/>
    <s v="Dirección Investigación e InnovaciónPérdida de la continuidad del negocio."/>
    <s v="InvestigaciónMedio"/>
    <s v="InvestigaciónModerado"/>
    <s v="RII-190"/>
    <s v="RI"/>
    <s v="Dirección Investigación e Innovación"/>
    <s v="Dirección Investigación e InnovaciónDébil"/>
    <s v="Dirección Investigación e InnovaciónModerado"/>
    <s v="Dirección Investigación e Innovación"/>
    <s v="Pérdida de la continuidad del negocio."/>
    <n v="1"/>
    <s v="Pérdida de la continuidad del negocio."/>
    <x v="21"/>
    <s v="Investigación"/>
    <s v="Desarrollo de los procesos de Investigación, empresarismo e innovación "/>
    <s v="´-Procedimiento para la asignación de los recursos para investigación e innovación "/>
    <s v="RII-11"/>
    <s v="Investigación"/>
    <s v="Suspensión de la financiación de convocatorias internas"/>
    <n v="3"/>
    <s v="Pérdida de la continuidad del negocio."/>
    <s v="Indisponibilidad de recursos financieros, físicos o tecnológicos necesarios para llevar a cabo las funciones de la Universidad"/>
    <s v="El aislamiento obligatorio y su impacto enconómico. "/>
    <n v="3"/>
    <n v="3"/>
    <n v="3"/>
    <n v="3"/>
    <s v=" "/>
    <s v="Sin controles"/>
    <n v="3"/>
    <n v="3"/>
    <n v="3"/>
    <s v=""/>
    <s v="Sin controles"/>
    <x v="4"/>
    <s v=""/>
    <s v=""/>
    <s v=""/>
    <n v="3"/>
    <n v="3"/>
    <s v="Casi Seguro"/>
    <s v="Insignificante"/>
    <x v="1"/>
    <n v="5"/>
    <n v="1"/>
    <s v="51"/>
    <s v="Débil"/>
    <s v="El riesgo ocurre por decisiones estrategicas de las instancias superiores de la institución."/>
  </r>
  <r>
    <s v=""/>
    <s v="Investigación0"/>
    <n v="0"/>
    <s v="Investigación0"/>
    <n v="0"/>
    <s v=" "/>
    <s v=" "/>
    <s v=" 3"/>
    <s v=" "/>
    <s v="Investigación"/>
    <s v="Investigación3"/>
    <s v=""/>
    <s v="RI"/>
    <s v=" "/>
    <s v=" 3"/>
    <s v=" 3"/>
    <s v=" "/>
    <s v=""/>
    <n v="0"/>
    <s v=""/>
    <x v="21"/>
    <m/>
    <m/>
    <m/>
    <s v="RII-12"/>
    <s v="Investigación"/>
    <n v="3"/>
    <n v="3"/>
    <n v="3"/>
    <n v="3"/>
    <n v="3"/>
    <n v="3"/>
    <n v="3"/>
    <n v="3"/>
    <n v="3"/>
    <s v=" "/>
    <s v="Sin controles"/>
    <n v="3"/>
    <n v="3"/>
    <n v="3"/>
    <s v=""/>
    <s v="Sin controles"/>
    <x v="4"/>
    <s v=""/>
    <s v=""/>
    <s v=""/>
    <n v="3"/>
    <n v="3"/>
    <n v="3"/>
    <n v="3"/>
    <x v="2"/>
    <s v=""/>
    <s v=""/>
    <s v=""/>
    <n v="3"/>
    <n v="3"/>
  </r>
  <r>
    <n v="191"/>
    <s v="Laboratorios1"/>
    <n v="1"/>
    <s v="Laboratorios1"/>
    <n v="1"/>
    <s v="Dirección AcadémicaMedio"/>
    <s v="Dirección AcadémicaExtremo"/>
    <s v="Dirección AcadémicaConflicto, desconocimiento o incumplimientos normativos, legales, regulatorios o contractuales."/>
    <s v="Dirección AcadémicaConflicto, desconocimiento o incumplimientos normativos, legales, regulatorios o contractuales."/>
    <s v="LaboratoriosExtremo"/>
    <s v="LaboratoriosFuerte"/>
    <s v="RAL-191"/>
    <s v="RA"/>
    <s v="Dirección Académica"/>
    <s v="Dirección AcadémicaModerado"/>
    <s v="Dirección AcadémicaFuerte"/>
    <s v="Dirección Académica"/>
    <s v="Conflicto, desconocimiento o incumplimientos normativos, legales, regulatorios o contractuales."/>
    <n v="1"/>
    <s v="Conflicto, desconocimiento o incumplimientos normativos, legales, regulatorios o contractuales."/>
    <x v="22"/>
    <s v="Laboratorios"/>
    <s v="Orientación y asesoría para la implementación normativa de los laboratorios "/>
    <s v="•Procedimiento para la Identificación de requisitos mínimos para la conformación de los laboratorios (construcción, remodelación, dotación, cumplimiento de requisitos técnicos)._x000a_-•Procedimiento para la implementación normativa en los laboratorios. "/>
    <s v="RAL-1"/>
    <s v="Laboratorios"/>
    <s v="Incumplimiento de alguna de las normatividades aplicables a los laboratorios o secciones de las mismas que se pueda materializar en cierres o multas"/>
    <s v="Gestión Legal y Documental_x000a_Gestión Financiera_x000a_Gestión de Autoevaluación y Calidad_x000a_IPS CES Sabaneta_x000a_CVZ_x000a_ICMT"/>
    <s v="Conflicto, desconocimiento o incumplimientos normativos, legales, regulatorios o contractuales."/>
    <s v="Incumplimiento parcial o total de las condiciones de contratos, convenios, leyes  o acuerdos o celebración indebida de contratos."/>
    <s v="Errores o no aplicación de actividades de auditoria_x000a__x000a_Desconocimiento de la aplicación de la normatividad._x000a__x000a_Desactualización por cambio rápidos en las normas_x000a__x000a_Diferencias en la interpretación de las normatividades"/>
    <n v="0"/>
    <s v="Auditoria internas periódicas_x000a__x000a_Actualización permanente en las normas_x000a_"/>
    <n v="2"/>
    <n v="2"/>
    <n v="1"/>
    <n v="1"/>
    <s v="Auditoria periódicas_x000a__x000a_Actualización permanente en las normas_x000a_"/>
    <n v="2"/>
    <n v="2"/>
    <n v="1"/>
    <n v="1"/>
    <x v="2"/>
    <n v="2"/>
    <n v="3"/>
    <s v="23"/>
    <s v="Moderado"/>
    <s v="Las auditorias y actualizaciones de la normatividad si bien no son permanentes sirve como semaforos para evidenciar posibles fallas y plantear actividades de tipo correctivo o de mejoramieto"/>
    <s v="Improbable"/>
    <s v="Moderado"/>
    <x v="1"/>
    <n v="2"/>
    <n v="3"/>
    <s v="23"/>
    <s v="Moderado"/>
    <s v="Las auditorias y actualizaciones de la normatividad si bien no son permanentes sirve como semaforos para evidenciar posibles fallas y plantear actividades de tipo correctivo o de mejoramieto_x000a__x000a_Normatividad aplicable exclusivamente al área de laboratorios"/>
  </r>
  <r>
    <n v="192"/>
    <s v="Laboratorios1"/>
    <n v="1"/>
    <s v="Laboratorios1"/>
    <n v="1"/>
    <s v="Dirección AcadémicaAlto"/>
    <s v="Dirección AcadémicaAlto"/>
    <s v="Dirección AcadémicaPérdida de la continuidad del negocio."/>
    <s v="Dirección AcadémicaPérdida de la continuidad del negocio."/>
    <s v="LaboratoriosAlto"/>
    <s v="LaboratoriosModerado"/>
    <s v="RAL-192"/>
    <s v="RA"/>
    <s v="Dirección Académica"/>
    <s v="Dirección AcadémicaModerado"/>
    <s v="Dirección AcadémicaModerado"/>
    <s v="Dirección Académica"/>
    <s v="Pérdida de la continuidad del negocio."/>
    <n v="1"/>
    <s v="Pérdida de la continuidad del negocio."/>
    <x v="22"/>
    <s v="Laboratorios"/>
    <s v="•Identificación de las necesidades para el desarrollo de actividades de D-I-E en los laboratorios"/>
    <s v="•PR-GL-001 Procedimiento para programación de actividades de D-I-E en los laboratorios y escenarios de simulación"/>
    <s v="RAL-2"/>
    <s v="Laboratorios"/>
    <s v="Indisponibilidad de algunas de las tecnologías críticas que tenemos involucradas en las actividades de docencia en pregrado y posgrado e investigación e innovación"/>
    <s v="Docencia e Investigación e innovación"/>
    <s v="Pérdida de la continuidad del negocio."/>
    <s v="Indisponibilidad de recursos financieros, físicos o tecnológicos necesarios para llevar a cabo las funciones de la Universidad"/>
    <s v="Daño voluntario o involuntario por parte del usuario_x000a__x000a_Indisponibilidad de la tecnología por uso de otra área_x000a__x000a_Falta de actividades de mantenimiento_x000a__x000a_Falla imprevista del equipo_x000a__x000a_Falla de la infraestructura (electricidad, aires, redes hidrosanitarias, redes de datos)"/>
    <s v="Frecuentes reparaciones o incidentes de menor importancia que no afectan profundamente el funcionamiento de los equipos_x000a__x000a_Reclamaciones frecuentes de las áreas por insuficiencia de recursos_x000a__x000a_Reclamaciones frecuentes de las áreas por corte de servicio (electricidad, aire, redes hidrosanitarias, redes de datos)"/>
    <s v="Capacitación al usuario_x000a__x000a_Programación de actividades de mantenimiento_x000a__x000a_Análisis de requerimientos para solicitudes de equipos"/>
    <n v="3"/>
    <n v="2"/>
    <n v="0.66666666666666663"/>
    <n v="0.66666666666666663"/>
    <s v="Solicitud permanente de personal para el desarrollo de las actividades de mantenimiento_x000a__x000a_Requerimientos a las áreas responsables de garantizar la estabilidad de los recursos (electricidad, aire, redes hidrosanitarias, redes de datos)"/>
    <n v="2"/>
    <n v="1"/>
    <n v="0.5"/>
    <n v="0.5"/>
    <x v="3"/>
    <n v="3"/>
    <n v="4"/>
    <s v="34"/>
    <s v="Débil"/>
    <s v="La programacion de actividades de mtto es para momentos en donde se presentan las fallas, no hay actividades que se programen de manera preventiva."/>
    <s v="Posible"/>
    <s v="Mayor"/>
    <x v="0"/>
    <n v="3"/>
    <n v="4"/>
    <s v="34"/>
    <s v="Moderado"/>
    <s v="La programacion de actividades de mtto es para momentos en donde se presentan las fallas, no hay actividades que se programen de manera preventiva._x000a__x000a_Poco personal de mtto en el area de infraestructura para prevenir que los riesgos se materialicen"/>
  </r>
  <r>
    <n v="193"/>
    <s v="Laboratorios1"/>
    <n v="1"/>
    <s v="Laboratorios1"/>
    <n v="1"/>
    <s v="Dirección AcadémicaBajo"/>
    <s v="Dirección AcadémicaAlto"/>
    <s v="Dirección AcadémicaPérdida de la continuidad del negocio."/>
    <s v="Dirección AcadémicaPérdida de la continuidad del negocio."/>
    <s v="LaboratoriosAlto"/>
    <s v="LaboratoriosFuerte"/>
    <s v="RAL-193"/>
    <s v="RA"/>
    <s v="Dirección Académica"/>
    <s v="Dirección AcadémicaFuerte"/>
    <s v="Dirección AcadémicaFuerte"/>
    <s v="Dirección Académica"/>
    <s v="Pérdida de la continuidad del negocio."/>
    <n v="1"/>
    <s v="Pérdida de la continuidad del negocio."/>
    <x v="22"/>
    <s v="Laboratorios"/>
    <s v="•Identificación de las necesidades para el desarrollo de actividades de D-I-E en los laboratorios"/>
    <s v="•PR-GL-001 Procedimiento para programación de actividades de D-I-E en los laboratorios y escenarios de simulación"/>
    <s v="RAL-3"/>
    <s v="Laboratorios"/>
    <s v="Indisponibilidad de algunas de las tecnologías críticas que tenemos involucradas en las actividades de extensión"/>
    <s v="Extensión_x000a_IPS CES Sabaneta_x000a_CVZ_x000a_ICMT"/>
    <s v="Pérdida de la continuidad del negocio."/>
    <s v="Indisponibilidad de recursos financieros, físicos o tecnológicos necesarios para llevar a cabo las funciones de la Universidad"/>
    <s v="Daño voluntario o involuntario por parte del usuario_x000a__x000a_Indisponibilidad de la tecnología por uso de otra área_x000a__x000a_Falta de actividades de mantenimiento_x000a__x000a_Falla imprevista del equipo_x000a__x000a_Falla de la infraestructura (electricidad, aires, redes hidrosanitarias, redes de datos)"/>
    <s v="Frecuentes reparaciones o incidentes de menor importancia que no afectan profundamente el funcionamiento de los equipos_x000a__x000a_Reclamaciones frecuentes de las áreas por insuficiencia de recursos_x000a__x000a_Reclamaciones frecuentes de las áreas por corte de servicio (electricidad, aire, redes hidrosanitarias, redes de datos)"/>
    <s v="Capacitación al usuario_x000a__x000a_Programación de actividades de mantenimiento_x000a__x000a_Análisis de requerimientos para solicitudes de equipos_x000a__x000a_Contratos de mtto con proveedores"/>
    <n v="4"/>
    <n v="4"/>
    <n v="1"/>
    <n v="1"/>
    <s v="Continuas auditorias internas y externas_x000a__x000a_Capacitación al usuario_x000a__x000a_Programación de actividades de mantenimiento"/>
    <n v="3"/>
    <n v="3"/>
    <n v="1"/>
    <n v="1"/>
    <x v="0"/>
    <n v="2"/>
    <n v="2"/>
    <s v="22"/>
    <s v="Fuerte"/>
    <s v="Los controles establecidos para la mitigacion del riesgo han permite poder disminuir el impacto._x000a__x000a_El seguiemiento a las actividades es continuo lo que garantizar tener el riesgo bajo control"/>
    <s v="Improbable"/>
    <s v="Menor"/>
    <x v="4"/>
    <n v="2"/>
    <n v="2"/>
    <s v="22"/>
    <s v="Fuerte"/>
    <s v="Los controles establecidos para la mitigacion del riesgo han permite poder disminuir el impacto._x000a__x000a_El seguimiento a las actividades es continuo lo que garantizar tener el riesgo bajo control"/>
  </r>
  <r>
    <n v="194"/>
    <s v="Laboratorios1"/>
    <n v="1"/>
    <s v="Laboratorios1"/>
    <n v="1"/>
    <s v="Dirección AcadémicaAlto"/>
    <s v="Dirección AcadémicaAlto"/>
    <s v="Dirección AcadémicaFallas o indisponibilidad de la infraestructura física relacionada con problemas estructurales o técnicos."/>
    <s v="Dirección AcadémicaFallas o indisponibilidad de la infraestructura física relacionada con problemas estructurales o técnicos."/>
    <s v="LaboratoriosAlto"/>
    <s v="LaboratoriosModerado"/>
    <s v="RAL-194"/>
    <s v="RA"/>
    <s v="Dirección Académica"/>
    <s v="Dirección AcadémicaModerado"/>
    <s v="Dirección AcadémicaModerado"/>
    <s v="Dirección Académica"/>
    <s v="Fallas o indisponibilidad de la infraestructura física relacionada con problemas estructurales o técnicos."/>
    <n v="1"/>
    <s v="Fallas o indisponibilidad de la infraestructura física relacionada con problemas estructurales o técnicos."/>
    <x v="22"/>
    <s v="Laboratorios"/>
    <s v="•Planificación de los recursos de laboratorios "/>
    <s v="•PR-GL-002 Procedimiento para la asistencia técnica, mantenimiento y metrología _x000a_•GU-GL-002 Guía de preservación de equipos_x000a__x000a_•PR-GL-001 Procedimiento para programación de actividades de D-I-E en los laboratorios y escenarios de simulación"/>
    <s v="RAL-4"/>
    <s v="Laboratorios"/>
    <s v="Daño de uno de los simuladores de alta fidelidad o de otro equipo de alto costo"/>
    <s v="docencia, Investigación e innovación y extensión"/>
    <s v="Fallas o indisponibilidad de la infraestructura física relacionada con problemas estructurales o técnicos."/>
    <s v="Daño súbito o imprevisto"/>
    <s v="Daño voluntario o involuntario por parte del usuario_x000a__x000a_Falta de actividades de mantenimiento_x000a__x000a_Falla imprevista del equipo"/>
    <s v="Frecuentes reparaciones o incidentes de menor importancia que no afectan profundamente el funcionamiento de los equipos"/>
    <s v="Capacitación al usuario_x000a__x000a_Programación de actividades de mantenimiento"/>
    <n v="2"/>
    <n v="1"/>
    <n v="0.5"/>
    <n v="0.5"/>
    <s v="Mayor programación de actividades de mantenimiento_x000a__x000a_Actividades de sensibilidad del cuido de los equipos_x000a__x000a_Solicitud permanente de personal para el desarrollo de las actividades de mantenimiento"/>
    <n v="3"/>
    <n v="1"/>
    <n v="0.33333333333333331"/>
    <n v="0.33333333333333331"/>
    <x v="3"/>
    <n v="3"/>
    <n v="3"/>
    <s v="33"/>
    <s v="Moderado"/>
    <s v="Falta mayor programacion de actividades de mtto preventvo_x000a_Falta de personal para la programacion de actividades de mtto preventivo"/>
    <s v="Posible"/>
    <s v="Moderado"/>
    <x v="0"/>
    <n v="3"/>
    <n v="3"/>
    <s v="33"/>
    <s v="Moderado"/>
    <s v="Falta mayor programacion de actividades de mtto preventvo_x000a_Falta de personal para la programacion de actividades de mtto preventivo"/>
  </r>
  <r>
    <n v="195"/>
    <s v="Laboratorios1"/>
    <n v="1"/>
    <s v="Laboratorios1"/>
    <n v="1"/>
    <s v="Dirección AcadémicaAlto"/>
    <s v="Dirección AcadémicaAlto"/>
    <s v="Dirección AcadémicaFalla o falta de adecuación, consistencia, confiabilidad, confidencialidad y disponibilidad de la información que se genera o se custodia (física o electrónica)."/>
    <s v="Dirección AcadémicaFalla o falta de adecuación, consistencia, confiabilidad, confidencialidad y disponibilidad de la información que se genera o se custodia (física o electrónica)."/>
    <s v="LaboratoriosAlto"/>
    <s v="LaboratoriosDébil"/>
    <s v="RAL-195"/>
    <s v="RA"/>
    <s v="Dirección Académica"/>
    <s v="Dirección AcadémicaDébil"/>
    <s v="Dirección AcadémicaDébil"/>
    <s v="Dirección Académic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22"/>
    <s v="Gestión de las TIC"/>
    <s v="Puesta en producción y soporte de las soluciones estructuradas para TIC´s y continuidad de negocio. _x000a_"/>
    <s v="Procedimiento para la detección de fallas técnicas o funcionales de las soluciones entregadas_x000a_"/>
    <s v="RAL-5"/>
    <s v="Laboratorios"/>
    <s v="Restricción o imposibilidad de acceso a la programación académica almacenada en los calendarios de los laboratorios"/>
    <s v="docencia, Investigación e innovación y extensión"/>
    <s v="Falla o falta de adecuación, consistencia, confiabilidad, confidencialidad y disponibilidad de la información que se genera o se custodia (física o electrónica)."/>
    <s v="Indisponibilidad  de la información (Por ejemplo por deterioro)."/>
    <s v="Falla en los sistemas de información que soportan la programación académica"/>
    <s v="Desconexión de los calendarios, fallas en las redes de datos institucionales"/>
    <n v="0"/>
    <n v="0"/>
    <n v="0"/>
    <s v=" "/>
    <s v="Sin controles"/>
    <s v="Búsqueda de otra herramienta confiable_x000a__x000a_apoyo de TI con backup de los calendarios"/>
    <n v="2"/>
    <n v="0"/>
    <n v="0"/>
    <n v="0"/>
    <x v="3"/>
    <n v="1"/>
    <n v="5"/>
    <s v="15"/>
    <s v="Débil"/>
    <s v="Se tiene total desconocimiento de los controles que se tengan implementados por el Area de Tecnologias de la Informacion"/>
    <s v="Raro"/>
    <s v="Severo"/>
    <x v="0"/>
    <n v="1"/>
    <n v="5"/>
    <s v="15"/>
    <s v="Débil"/>
    <s v="Se tiene total desconocimiento de los controles que se tengan implementados por el Area de Tecnologias de la Informacion_x000a__x000a_Se requiere mayor disposicion del area de Tecnologias de la Informacion para encontrar una herramienta en donde se puedan programar estas actividades"/>
  </r>
  <r>
    <n v="196"/>
    <s v="Laboratorios1"/>
    <n v="1"/>
    <s v="Laboratorios1"/>
    <n v="1"/>
    <s v="Dirección AcadémicaExtremo"/>
    <s v="Dirección AcadémicaAlto"/>
    <s v="Dirección AcadémicaFallas o indisponibilidad de la infraestructura física relacionada con problemas estructurales o técnicos."/>
    <s v="Dirección AcadémicaFallas o indisponibilidad de la infraestructura física relacionada con problemas estructurales o técnicos."/>
    <s v="LaboratoriosAlto"/>
    <s v="LaboratoriosFuerte"/>
    <s v="RAL-196"/>
    <s v="RA"/>
    <s v="Dirección Académica"/>
    <s v="Dirección AcadémicaFuerte"/>
    <s v="Dirección AcadémicaFuerte"/>
    <s v="Dirección Académica"/>
    <s v="Fallas o indisponibilidad de la infraestructura física relacionada con problemas estructurales o técnicos."/>
    <n v="1"/>
    <s v="Fallas o indisponibilidad de la infraestructura física relacionada con problemas estructurales o técnicos."/>
    <x v="22"/>
    <s v="Gestión administrativa"/>
    <s v="identificación de necesidades institucionales"/>
    <s v="•Procedimiento para la gestión de compras y contratación de servicios _x000a__x000a_Procedimiento para la programación de espacios_x000a_"/>
    <s v="RAL-6"/>
    <s v="Laboratorios"/>
    <s v="Falta de recursos físicos (insumos, espacios) que están involucrados en los procesos logísticos de las actividades"/>
    <s v="docencia, Investigación e innovación y extensión"/>
    <s v="Fallas o indisponibilidad de la infraestructura física relacionada con problemas estructurales o técnicos."/>
    <s v="Errores en las distintas etapas de planificación de las obras (diseño, ejecución, interventoría)."/>
    <s v="Falta de planeación en la compra de recursos_x000a__x000a_Solicitudes a destiempo que no permiten la correcta programación de las compras_x000a__x000a_Falta de proveedores que suministren los recursos_x000a__x000a_Incumplimiento por parte de proveedores"/>
    <s v="Frecuente reporte por parte de docentes, estudiante acerca de falta de recursos_x000a__x000a_Agotamiento del inventario por actividades que genera mucha demanda en uso de insumos_x000a_"/>
    <s v="Solicitud con antelación en formatos estandarizados de los recursos para las actividades practicas_x000a__x000a_Inventario periódico de los recursos_x000a__x000a_Reuniones semanales en las que se revisa la programación académica de la semana siguiente para evidenciar falta de recursos_x000a__x000a_Dialogo permanente con los usuarios de los laboratorios"/>
    <n v="4"/>
    <n v="4"/>
    <n v="1"/>
    <n v="1"/>
    <s v="Mayor rigurosidad en la solicitud de formatos de reservas con todos los recursos para las actividades practicas_x000a__x000a_Continuar con la revisión semanal de la programación académica_x000a__x000a_Continuar con las actividades periodicas de inventario de insumos"/>
    <n v="3"/>
    <n v="3"/>
    <n v="1"/>
    <n v="1"/>
    <x v="5"/>
    <n v="2"/>
    <n v="5"/>
    <s v="25"/>
    <s v="Fuerte"/>
    <s v="Los controles establecidos para la mitigacion del riesgo han permite poder disminuir el impacto._x000a__x000a_El seguiemiento a las actividades es continuo lo que garantizar tener el riesgo bajo control"/>
    <s v="Improbable"/>
    <s v="Severo"/>
    <x v="3"/>
    <n v="2"/>
    <n v="5"/>
    <s v="25"/>
    <s v="Fuerte"/>
    <s v="Los controles establecidos para la mitigacion del riesgo permite poder disminuir el impacto._x000a__x000a_El seguimiento a las actividades es continuo lo que garantizar tener el riesgo bajo control"/>
  </r>
  <r>
    <n v="197"/>
    <s v="Laboratorios1"/>
    <n v="1"/>
    <s v="Laboratorios1"/>
    <n v="1"/>
    <s v="Dirección AcadémicaBajo"/>
    <s v="Dirección AcadémicaExtremo"/>
    <s v="Dirección AcadémicaFalta o falla de la capacidad de gestión del talento humano."/>
    <s v="Dirección AcadémicaFalta o falla de la capacidad de gestión del talento humano."/>
    <s v="LaboratoriosExtremo"/>
    <s v="LaboratoriosFuerte"/>
    <s v="RAL-197"/>
    <s v="RA"/>
    <s v="Dirección Académica"/>
    <s v="Dirección AcadémicaFuerte"/>
    <s v="Dirección AcadémicaFuerte"/>
    <s v="Dirección Académica"/>
    <s v="Falta o falla de la capacidad de gestión del talento humano."/>
    <n v="1"/>
    <s v="Falta o falla de la capacidad de gestión del talento humano."/>
    <x v="22"/>
    <s v="Desarrollo humano y bienestar institucional"/>
    <s v="Captación del capital humano_x000a_"/>
    <s v="•Procedimiento para la selección y vinculación de personal administrativo"/>
    <s v="RAL-7"/>
    <s v="Laboratorios"/>
    <s v="Indisponibilidad del recurso humano involucrado en las actividades operativas de montaje de practicas de laboratorio"/>
    <s v="docencia, Investigación e innovación y extensión"/>
    <s v="Falta o falla de la capacidad de gestión del talento humano."/>
    <s v="Indisponibilidad del talento humano por eventos internos o externos"/>
    <s v="Enfermedad general (incapacidades)_x000a__x000a_Programaciones que desbordan el personal asignado a las tareas"/>
    <s v="Frecuente reporte por parte de docentes, estudiantes o investigadores acerca de falta de humano"/>
    <s v="Reuniones semanales en las que se revisa la programación académica de la semana siguiente para evidenciar falta de recursos_x000a__x000a_Revisión semanal de la programación académica"/>
    <n v="2"/>
    <n v="2"/>
    <n v="1"/>
    <n v="1"/>
    <s v="Mayor rigurosidad en la revisión semanal de la programación académica"/>
    <n v="1"/>
    <n v="1"/>
    <n v="1"/>
    <n v="1"/>
    <x v="0"/>
    <n v="2"/>
    <n v="2"/>
    <s v="22"/>
    <s v="Fuerte"/>
    <s v="Los controles establecidos para la mitigacion del riesgo han permite poder disminuir el impacto._x000a__x000a_El seguiemiento a las actividades es continuo lo que garantizar tener el riesgo bajo control"/>
    <s v="Improbable"/>
    <s v="Menor"/>
    <x v="4"/>
    <n v="2"/>
    <n v="2"/>
    <s v="22"/>
    <s v="Fuerte"/>
    <s v="Los controles establecidos para la mitigacion del riesgo permite poder disminuir el impacto._x000a__x000a_El seguimiento a las actividades es continuo lo que garantizar tener el riesgo bajo control"/>
  </r>
  <r>
    <n v="198"/>
    <s v="Laboratorios1"/>
    <n v="1"/>
    <s v="Laboratorios1"/>
    <n v="1"/>
    <s v="Dirección AcadémicaAlto"/>
    <s v="Dirección AcadémicaAlto"/>
    <s v="Dirección AcadémicaFalta o falla de la capacidad de gestión del talento humano."/>
    <s v="Dirección AcadémicaFalta o falla de la capacidad de gestión del talento humano."/>
    <s v="LaboratoriosAlto"/>
    <s v="LaboratoriosFuerte"/>
    <s v="RAL-198"/>
    <s v="RA"/>
    <s v="Dirección Académica"/>
    <s v="Dirección AcadémicaDébil"/>
    <s v="Dirección AcadémicaFuerte"/>
    <s v="Dirección Académica"/>
    <s v="Falta o falla de la capacidad de gestión del talento humano."/>
    <n v="1"/>
    <s v="Falta o falla de la capacidad de gestión del talento humano."/>
    <x v="22"/>
    <s v="Laboratorios_x000a__x000a_Bienestar institucional y desarrollo humano "/>
    <s v="•Planificación de los recursos de laboratorios _x000a__x000a_Captación del capital humano_x000a_"/>
    <s v="•PR-GL-002 Procedimiento para la asistencia técnica, mantenimiento y metrología _x000a__x000a_•Procedimiento para la selección y vinculación de personal administrativo"/>
    <s v="RAL-8"/>
    <s v="Laboratorios"/>
    <s v="Falta de personal propio para actividades de mantenimiento de los equipos que permite realizar actividades con celeridad"/>
    <s v="docencia, Investigación e innovación y extensión"/>
    <s v="Falta o falla de la capacidad de gestión del talento humano."/>
    <s v="Indisponibilidad del talento humano por eventos internos o externos"/>
    <s v="La persona asignada a estas tareas no es del área, se requiere programación de terceros para realizar las actividades"/>
    <s v="Falta de mantenimiento_x000a__x000a_daños frecuentes en los equipos"/>
    <s v="Funciona a demanda, cuando se dañan los equipos se hace solicitud de reparación"/>
    <n v="1"/>
    <n v="1"/>
    <n v="1"/>
    <n v="1"/>
    <s v="Solicitud permanente de personal para el desarrollo de estas actividades"/>
    <n v="1"/>
    <n v="1"/>
    <n v="1"/>
    <n v="1"/>
    <x v="3"/>
    <n v="5"/>
    <n v="3"/>
    <s v="53"/>
    <s v="Débil"/>
    <s v="La programacion de actividades de mtto es deficil teniendo en cuenta que no esta disponible 100% del tiempo para las actividades del area de laboratorios, se comparte con el area de Infraestructura"/>
    <s v="Casi Seguro"/>
    <s v="Moderado"/>
    <x v="0"/>
    <n v="5"/>
    <n v="3"/>
    <s v="53"/>
    <s v="Débil"/>
    <s v="La programacion de actividades de mtto es deficil teniendo en cuenta que no esta disponible 100% del tiempo para las actividades del area de laboratorios, se comparte con el area de Infraestructura"/>
  </r>
  <r>
    <n v="199"/>
    <s v="Laboratorios1"/>
    <n v="1"/>
    <s v="Laboratorios1"/>
    <n v="1"/>
    <s v="Dirección AcadémicaAlto"/>
    <s v="Dirección AcadémicaMedio"/>
    <s v="Dirección AcadémicaIntoxicación, lesión, enfermedad o accidente que afecte la integridad o salud de las personas en la Universidad."/>
    <s v="Dirección AcadémicaIntoxicación, lesión, enfermedad o accidente que afecte la integridad o salud de las personas en la Universidad."/>
    <s v="LaboratoriosMedio"/>
    <s v="LaboratoriosModerado"/>
    <s v="RAL-199"/>
    <s v="RA"/>
    <s v="Dirección Académica"/>
    <s v="Dirección AcadémicaModerado"/>
    <s v="Dirección AcadémicaModerado"/>
    <s v="Dirección Académica"/>
    <s v="Intoxicación, lesión, enfermedad o accidente que afecte la integridad o salud de las personas en la Universidad."/>
    <n v="1"/>
    <s v="Intoxicación, lesión, enfermedad o accidente que afecte la integridad o salud de las personas en la Universidad."/>
    <x v="22"/>
    <s v="Desarrollo humano y bienestar institucional"/>
    <s v="Formulación de programas, planes y acciones para el Bienestar y Desarrollo Humano_x000a__x000a__x000a_ Ejecución de acciones para el Bienestar y Desarrollo Humano_x000a_"/>
    <s v="Procedimiento para la Gestión del Riesgo SST._x000a__x000a_Procedimiento para la prevención atención y respuesta ante emergencias_x000a__x000a_Procedimiento para programa de vigilancia epidemiológica _x000a__x000a_Procedimiento para protocolos de atención en seguridad_x000a_"/>
    <s v="RAL-9"/>
    <s v="Laboratorios"/>
    <s v="Lesiones de los auxiliares de laboratorio durante las actividades practicas (biológicos, incendios, intoxicación, derrames, explosiones)"/>
    <s v="docencia, Investigación e innovación y extensión"/>
    <s v="Intoxicación, lesión, enfermedad o accidente que afecte la integridad o salud de las personas en la Universidad."/>
    <s v="Enfermedades (Incluye enfermedades profesionales)."/>
    <s v="Incumplimiento de las normas de bioseguridad y descarte de material"/>
    <s v="Indicadores de accidentes o incidentes dentro de los laboratorios"/>
    <s v="Inducciones a personal nuevo (docentes, estudiantes, investigadores)_x000a__x000a_Capacitaciones_x000a__x000a_Normas bioseguridad_x000a__x000a_Reporte de incidentes a las áreas responsables"/>
    <n v="4"/>
    <n v="4"/>
    <n v="1"/>
    <n v="1"/>
    <s v="Curso de bioseguridad"/>
    <n v="1"/>
    <n v="0"/>
    <n v="0"/>
    <n v="0"/>
    <x v="3"/>
    <n v="3"/>
    <n v="3"/>
    <s v="33"/>
    <s v="Moderado"/>
    <n v="0"/>
    <s v="Posible"/>
    <s v="Moderado"/>
    <x v="0"/>
    <n v="3"/>
    <n v="3"/>
    <s v="33"/>
    <s v="Moderado"/>
    <s v="En conjunto con el area de SST se está desarrollando un aula virtual para capacitación en temas de bioseguridad para las prácticas de laboratorio y las prácticas en clínica_x000a__x000a_Se debe implementar de forma rapida la puesta en funcionamiento el aula virtual de bioseguridad"/>
  </r>
  <r>
    <n v="200"/>
    <s v="Laboratorios1"/>
    <n v="1"/>
    <s v="Laboratorios1"/>
    <n v="1"/>
    <s v="Dirección AcadémicaAlto"/>
    <s v="Dirección AcadémicaAlto"/>
    <s v="Dirección AcadémicaActos mal intencionados de terceros (AMIT)."/>
    <s v="Dirección AcadémicaActos mal intencionados de terceros (AMIT)."/>
    <s v="LaboratoriosAlto"/>
    <s v="LaboratoriosFuerte"/>
    <s v="RAL-200"/>
    <s v="RA"/>
    <s v="Dirección Académica"/>
    <s v="Dirección AcadémicaFuerte"/>
    <s v="Dirección AcadémicaFuerte"/>
    <s v="Dirección Académica"/>
    <s v="Actos mal intencionados de terceros (AMIT)."/>
    <n v="1"/>
    <s v="Actos mal intencionados de terceros (AMIT)."/>
    <x v="22"/>
    <s v="Gestión administrativa"/>
    <s v="•Intervención, logística y mantenimiento _x000a__x000a_Seguimiento a la gestión administrativa _x000a_"/>
    <s v="Procedimiento para el control de ingreso a la Universidad_x000a__x000a_Procedimiento para la gestión y reclamación de pólizas y siniestros_x000a_"/>
    <s v="RAL-10"/>
    <s v="Laboratorios"/>
    <s v="Robo de equipos o materiales de laboratorio"/>
    <s v="docencia, Investigación e innovación y extensión"/>
    <s v="Actos mal intencionados de terceros (AMIT)."/>
    <s v="Hurto y/o robo"/>
    <s v="Personas malintencionadas_x000a__x000a_Descuido por parte de estudiantes, docentes y personal propio de los laboratorios"/>
    <s v="Falta de material o equipamiento"/>
    <s v="Puertas con chapa de seguridad_x000a__x000a_Inventario periódico de las áreas de laboratorio"/>
    <n v="2"/>
    <n v="2"/>
    <n v="1"/>
    <n v="1"/>
    <s v="Instalación de cantoneras eléctricas en las puertas de todos los laboratorio, solo se podrá ingresar con el carné"/>
    <n v="1"/>
    <n v="0"/>
    <n v="0"/>
    <n v="0"/>
    <x v="5"/>
    <n v="4"/>
    <n v="4"/>
    <s v="44"/>
    <s v="Débil"/>
    <s v="La universidad cada vez esta mas expuesta y con mas frecuencia a actos mal intencionados de tercero"/>
    <s v="Improbable"/>
    <s v="Mayor"/>
    <x v="0"/>
    <n v="2"/>
    <n v="4"/>
    <s v="24"/>
    <s v="Fuerte"/>
    <s v="Se implementó el sistema de control de acceso a traves de carné en el ingreso a la sede Poblado edificio C y a cada espacio de laboratorios_x000a__x000a_Se implementó el sistema de control de acceso a traves de carné en el ingreso a la sede Poblado edificio C y a cada espacio de laboratorios"/>
  </r>
  <r>
    <s v=""/>
    <s v="Laboratorios0"/>
    <n v="0"/>
    <s v="Laboratorios0"/>
    <n v="0"/>
    <s v=" "/>
    <s v=" "/>
    <s v=" 0"/>
    <s v=" "/>
    <s v="Laboratorios"/>
    <s v="Laboratorios0"/>
    <s v=""/>
    <s v="RA"/>
    <s v=" "/>
    <s v=" 0"/>
    <s v=" 0"/>
    <s v=" "/>
    <s v=""/>
    <n v="0"/>
    <s v=""/>
    <x v="22"/>
    <m/>
    <m/>
    <m/>
    <s v="RAL-11"/>
    <s v="Laboratorios"/>
    <n v="0"/>
    <n v="0"/>
    <n v="0"/>
    <n v="0"/>
    <n v="0"/>
    <n v="0"/>
    <n v="0"/>
    <n v="0"/>
    <n v="0"/>
    <s v=" "/>
    <s v="Sin controles"/>
    <n v="0"/>
    <n v="0"/>
    <n v="0"/>
    <s v=""/>
    <s v="Sin controles"/>
    <x v="4"/>
    <s v=""/>
    <s v=""/>
    <s v=""/>
    <n v="0"/>
    <n v="0"/>
    <n v="0"/>
    <n v="0"/>
    <x v="2"/>
    <s v=""/>
    <s v=""/>
    <s v=""/>
    <n v="0"/>
    <n v="0"/>
  </r>
  <r>
    <s v=""/>
    <s v="Laboratorios0"/>
    <n v="0"/>
    <s v="Laboratorios0"/>
    <n v="0"/>
    <s v=" "/>
    <s v=" "/>
    <s v=" 0"/>
    <s v=" "/>
    <s v="Laboratorios"/>
    <s v="Laboratorios0"/>
    <s v=""/>
    <s v="RA"/>
    <s v=" "/>
    <s v=" 0"/>
    <s v=" 0"/>
    <s v=" "/>
    <s v=""/>
    <n v="0"/>
    <s v=""/>
    <x v="22"/>
    <m/>
    <m/>
    <m/>
    <s v="RAL-12"/>
    <s v="Laboratorios"/>
    <n v="0"/>
    <n v="0"/>
    <n v="0"/>
    <n v="0"/>
    <n v="0"/>
    <n v="0"/>
    <n v="0"/>
    <n v="0"/>
    <n v="0"/>
    <s v=" "/>
    <s v="Sin controles"/>
    <n v="0"/>
    <n v="0"/>
    <n v="0"/>
    <s v=""/>
    <s v="Sin controles"/>
    <x v="4"/>
    <s v=""/>
    <s v=""/>
    <s v=""/>
    <n v="0"/>
    <n v="0"/>
    <n v="0"/>
    <n v="0"/>
    <x v="2"/>
    <s v=""/>
    <s v=""/>
    <s v=""/>
    <n v="0"/>
    <n v="0"/>
  </r>
  <r>
    <n v="201"/>
    <s v="Asuntos Globales1"/>
    <n v="1"/>
    <s v="Asuntos Globales1"/>
    <n v="1"/>
    <s v="RectoríaMedio"/>
    <s v="RectoríaMedio"/>
    <s v="RectoríaConflicto, desconocimiento o incumplimientos normativos, legales, regulatorios o contractuales."/>
    <s v="RectoríaConflicto, desconocimiento o incumplimientos normativos, legales, regulatorios o contractuales."/>
    <s v="Asuntos GlobalesMedio"/>
    <s v="Asuntos GlobalesFuerte"/>
    <s v="RRG-201"/>
    <s v="RR"/>
    <s v="Rectoría"/>
    <s v="RectoríaFuerte"/>
    <s v="RectoríaFuerte"/>
    <s v="Rectoría"/>
    <s v="Conflicto, desconocimiento o incumplimientos normativos, legales, regulatorios o contractuales."/>
    <n v="1"/>
    <s v="Conflicto, desconocimiento o incumplimientos normativos, legales, regulatorios o contractuales."/>
    <x v="23"/>
    <s v="Gestión legal y documental "/>
    <s v="Gestión legal, reglamentaria y administrativa_x000a_"/>
    <s v="Para la materialización de los relacionamientos contractuales "/>
    <s v="RRG-1"/>
    <s v="Asuntos Globales"/>
    <s v="Debido a una mala comunicación y planeación de las partes, pueden incumplirse las condiciones pactadas en los diferentes acuerdos, contratos y proyectos; lo que provocaría una mala reputación de la universidad CES."/>
    <s v="Internacionalización"/>
    <s v="Conflicto, desconocimiento o incumplimientos normativos, legales, regulatorios o contractuales."/>
    <s v="Incumplimiento parcial o total de las condiciones de contratos, convenios, leyes  o acuerdos o celebración indebida de contratos."/>
    <s v="Las facultades o dependencias de la Universidad no cumplen con lo acordado por falta de planeación _x000a__x000a_Las facultades o dependencias de la Universidad no cumplen con lo acordado por falta de personal encargado de su ejecución."/>
    <s v="Falta de compromiso por parte de la facultad o dependencia.                                                                          _x000a_       No respuesta a las notificaciones de la Oficina de Asuntos Globales                                                                                       Falta de designación de una persona encargada de sacar a delante los acuerdos                                                              Falta de interés del decano o jefe de la dependencia respectiva"/>
    <s v="Estudio de viabilidad a cada convenio en el cual se establecen las metas a corto, mediano y largo plazo y la definición de un responsable ya que de esta manera se contribuye con la planeación_x000a__x000a_Incorporación de nuevas personas al equipo para que realicen el seguimiento de los convenios."/>
    <n v="2"/>
    <n v="2"/>
    <n v="1"/>
    <n v="1"/>
    <s v="Hacer análisis previo de posible firma o no de acuerdos._x000a_Hacer seguimiento de lo acordado_x000a_Reforzar el equipo de seguimiento a convenios."/>
    <n v="3"/>
    <n v="3"/>
    <n v="1"/>
    <n v="1"/>
    <x v="0"/>
    <n v="2"/>
    <n v="2"/>
    <s v="22"/>
    <s v="Fuerte"/>
    <s v="Se han venido realizando estudios de viabilidad para cada convenio, sin estos no se procede a firma de los mismos y dentro de estos se establecen los responsables y los interéses de cada decano o jefe de la respectiva dependencia promotora de la cooperación. Se incorporó una nueva persona para el seguimiento y control de los convenios y la cooperación."/>
    <s v="Posible"/>
    <s v="Menor"/>
    <x v="1"/>
    <n v="3"/>
    <n v="2"/>
    <s v="32"/>
    <s v="Fuerte"/>
    <s v="Se continua realizando el contro de estudio de viabilidad con cada una de las facultades para definir los objetivos a cumplir con cada nuevo relacionamiento, la pertinencia de los mismos, las responsabilidades adquiridas por cada actor y las personas responsables._x000a__x000a_Se hacen reuniones de seguimiento con cada facultad para evitar estos riesgos y se definen los responsables sin embargo, se queda limitado a las acciones que efectivamente realicen las facultades promotoras del convenio., "/>
  </r>
  <r>
    <n v="202"/>
    <s v="Asuntos Globales1"/>
    <n v="1"/>
    <s v="Asuntos Globales1"/>
    <n v="1"/>
    <s v="RectoríaMedio"/>
    <s v="RectoríaMedio"/>
    <s v="RectoríaFallas en la gestión de los recursos financieros"/>
    <s v="RectoríaFallas en la gestión de los recursos financieros"/>
    <s v="Asuntos GlobalesMedio"/>
    <s v="Asuntos GlobalesFuerte"/>
    <s v="RRG-202"/>
    <s v="RR"/>
    <s v="Rectoría"/>
    <s v="RectoríaFuerte"/>
    <s v="RectoríaFuerte"/>
    <s v="Rectoría"/>
    <s v="Fallas en la gestión de los recursos financieros"/>
    <n v="1"/>
    <s v="Fallas en la gestión de los recursos financieros"/>
    <x v="23"/>
    <s v="Internacionalización"/>
    <s v="Cooperación y suscripción de proyectos "/>
    <s v="Formalización y seguimiento de convenios _x000a__x000a_Emisión, ejecución y seguimiento de proyecto mediante convocatorias"/>
    <s v="RRG-2"/>
    <s v="Asuntos Globales"/>
    <s v="Que el dinero recibido para proyectos de cooperación no sea el presupuestado lo cual puede pasar por cambios en las variables macroeconómicas lo que generaría no percibir los recursos necesarios para la ejecución."/>
    <s v="Internacionalización"/>
    <s v="Fallas en la gestión de los recursos financieros"/>
    <s v="Variaciones desfavorables de las variables macroeconómicas, como IPC, tasa de cambio, tasas de interés, etc."/>
    <s v="Al momento de la Planeación no se tomaron en cuenta las posibles variables macroeconómicas (la reserva)._x000a__x000a_La unidad que elabora el proyecto no solicitó asesoría de la oficina de asuntos globales ni del área financiera."/>
    <s v="Variaciones importantes en las variables macroeconómicas                                            _x000a_             Falta de análisis por parte del área financiera sobre la viabilidad de los proyectos planteados_x000a__x000a_"/>
    <s v="El procedimiento establece que se solicite la asesoría de la Coordinación de Cooperación Internacional y del  área financiera._x000a__x000a_El área financiera considera en sus cálculos las posibles variables macroeconómicas."/>
    <n v="2"/>
    <n v="2"/>
    <n v="1"/>
    <n v="1"/>
    <s v="Promover que todos los responsables de proyecto pidan la revisión del área financiera y de la Coordinación de Cooperación Internacional de asuntos globales._x000a_"/>
    <n v="1"/>
    <n v="1"/>
    <n v="1"/>
    <n v="1"/>
    <x v="2"/>
    <n v="3"/>
    <n v="2"/>
    <s v="32"/>
    <s v="Fuerte"/>
    <s v="Se estableció proceso de cooperación difundiendo el mismo a las diferentes facultades y dependencias"/>
    <s v="Improbable"/>
    <s v="Moderado"/>
    <x v="1"/>
    <n v="2"/>
    <n v="3"/>
    <s v="23"/>
    <s v="Fuerte"/>
    <s v="Para cada proyecto de cooperación que se desee realizar, la Oficina de Asuntos Globales hace socialización del mismo con el área de Dirección Financiera quienes revisan la viabilidad económica de cada proyecto, la proyección de los valores financiero, entre otros aspectos, para evitar posibles diferenciaciones económicas relacionadas al proyecto._x000a__x000a_Para cada proyecto se vincula a la Dirección Financiera con el objetivo de restringir posibles dificultades económicas en el proyecto."/>
  </r>
  <r>
    <n v="203"/>
    <s v="Asuntos Globales1"/>
    <n v="1"/>
    <s v="Asuntos Globales1"/>
    <n v="1"/>
    <s v="RectoríaMedio"/>
    <s v="RectoríaMedio"/>
    <s v="RectoríaIncumplimiento por parte de la comunidad universitaria, contratistas y visitantes de las políticas, reglamentos y directrices institucionales."/>
    <s v="RectoríaIncumplimiento por parte de la comunidad universitaria, contratistas y visitantes de las políticas, reglamentos y directrices institucionales."/>
    <s v="Asuntos GlobalesMedio"/>
    <s v="Asuntos GlobalesFuerte"/>
    <s v="RRG-203"/>
    <s v="RR"/>
    <s v="Rectoría"/>
    <s v="RectoríaFuerte"/>
    <s v="RectoríaFuerte"/>
    <s v="Rectorí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23"/>
    <s v="Internacionalización"/>
    <s v="Movilidad académica"/>
    <s v="Procedimiento para la movilidad entrante estudiantes _x000a__x000a_Procedimiento para la movilidad  entrante docentes_x000a__x000a_procedimiento para la movilidad  entrante administrativos_x000a__x000a_Procedimiento para el ingreso de estudiantes extranjeros a educación formal   "/>
    <s v="RRG-3"/>
    <s v="Asuntos Globales"/>
    <s v="Por errores en los procesos de migración Colombia puede ocurrir la no adjudicación del visado o permiso migratorio correcto a los visitantes extranjeros, lo que provocaría sanciones económicas o que no se realice la actividad académica planificada."/>
    <s v="Internacionalización"/>
    <s v="Incumplimiento por parte de la comunidad universitaria, contratistas y visitantes de las políticas, reglamentos y directrices institucionales."/>
    <s v="Error, omisión o violación de procedimientos. (que pueda llevar incluso a excesos o despilfarros)."/>
    <s v="Los visitantes no muestran la documentación respectiva al momento de ingresar al país o en la embajada respectiva.                    Los funcionarios de Migración no realizan el procedimiento adecuado"/>
    <s v="Falta de interés y de respuesta de confirmación de entendimiento por parte de los visitantes sobre la documentación a presentar."/>
    <s v="Se envía documentación completa explicita sobre el proceso a seguir para el ingreso a Colombia"/>
    <n v="1"/>
    <n v="1"/>
    <n v="1"/>
    <n v="1"/>
    <s v="Notificación por parte de la Universidad sobre posibles sanciones y efectos que pueden suceder por la falta de no compartir la documentación. Sacar guía tutorial con fotografías."/>
    <n v="2"/>
    <n v="2"/>
    <n v="1"/>
    <n v="1"/>
    <x v="2"/>
    <n v="3"/>
    <n v="2"/>
    <s v="32"/>
    <s v="Fuerte"/>
    <s v="Se ha estado enviando la información y se comparte guía tutorial con imágenes sobre ejemplo de visados y permisos"/>
    <s v="Posible"/>
    <s v="Menor"/>
    <x v="1"/>
    <n v="3"/>
    <n v="2"/>
    <s v="32"/>
    <s v="Fuerte"/>
    <s v="Se realiza un seguimiento directo sobre cada uno de los procesos de movilidad entrante, desde antes de la movilidad, durante la misma y despues de terminada la misma. El proceso se realiza a través de la plataforma INCLUCES y poder medio de acompañamiento a través de correos electronicos y video llamadas._x000a__x000a_Se esta compartiendo la información a las facultades cada 15 días recordando los procesos respectivos. Sin embargo en Migración Colombia sus respectivos fiuncionarios en multiples oportunidades no generan el permiso adecuado a quienes ingresan al país."/>
  </r>
  <r>
    <n v="204"/>
    <s v="Asuntos Globales1"/>
    <n v="1"/>
    <s v="Asuntos Globales1"/>
    <n v="1"/>
    <s v="RectoríaBajo"/>
    <s v="RectoríaBajo"/>
    <s v="RectoríaActos mal intencionados de terceros (AMIT)."/>
    <s v="RectoríaActos mal intencionados de terceros (AMIT)."/>
    <s v="Asuntos GlobalesBajo"/>
    <s v="Asuntos GlobalesFuerte"/>
    <s v="RRG-204"/>
    <s v="RR"/>
    <s v="Rectoría"/>
    <s v="RectoríaFuerte"/>
    <s v="RectoríaFuerte"/>
    <s v="Rectoría"/>
    <s v="Actos mal intencionados de terceros (AMIT)."/>
    <n v="1"/>
    <s v="Actos mal intencionados de terceros (AMIT)."/>
    <x v="23"/>
    <s v="Internacionalización"/>
    <s v="Movilidad académica"/>
    <s v="Procedimiento para la movilidad entrante estudiantes _x000a__x000a_Procedimiento para la movilidad  entrante docentes_x000a__x000a_procedimiento para la movilidad  entrante administrativos_x000a__x000a_Procedimiento para el ingreso de estudiantes extranjeros a educación formal   "/>
    <s v="RRG-4"/>
    <s v="Asuntos Globales"/>
    <s v="Debido a actos malintencionados de terceros en Colombia que afectan la seguridad de los visitantes extranjeros, el interés de las instituciones de participar en convenios de movilidad se minimizaría, lo cual afectaría la reputación de la Universidad."/>
    <s v="Internacionalización"/>
    <s v="Actos mal intencionados de terceros (AMIT)."/>
    <s v="Hurto y/o robo"/>
    <s v="Los visitantes no tienen cuidado suficiente en su diario vivir en Colombia"/>
    <s v="Estudiantes poco conscientes de la inseguridad del país y con poca prudencia"/>
    <s v="Se hace una inducción sobre la ciudad y se brinda advertencia de temas de seguridad"/>
    <n v="1"/>
    <n v="1"/>
    <n v="1"/>
    <n v="1"/>
    <s v="Guía tutorial sobre cuidado en Colombia"/>
    <n v="1"/>
    <n v="0.5"/>
    <n v="0.5"/>
    <n v="0.5"/>
    <x v="0"/>
    <n v="2"/>
    <n v="1"/>
    <s v="21"/>
    <s v="Fuerte"/>
    <s v="Se brinda a cada estudiante y visitante una información sobre cuidados para tener en la ciudad"/>
    <s v="Improbable"/>
    <s v="Insignificante"/>
    <x v="4"/>
    <n v="2"/>
    <n v="1"/>
    <s v="21"/>
    <s v="Fuerte"/>
    <s v="Se creo guía para práctica para estudiantes que van a  visitar la Universidad, señalando aspectos relacionados al ciudado en la ciudad._x000a__x000a_Se elaboró guía práctica para estudiantes de movilidad entrante asociada al sitio web de internacionalización. Y se esta trabajando en la estructura de un programa de apadrinamiento por parte de la comunidad universitaria CES a los estudiantes de movilidad entrante."/>
  </r>
  <r>
    <n v="205"/>
    <s v="Asuntos Globales1"/>
    <n v="1"/>
    <s v="Asuntos Globales1"/>
    <n v="1"/>
    <s v="RectoríaBajo"/>
    <s v="RectoríaMedio"/>
    <s v="RectoríaIncumplimiento por parte de la comunidad universitaria, contratistas y visitantes de las políticas, reglamentos y directrices institucionales."/>
    <s v="RectoríaIncumplimiento por parte de la comunidad universitaria, contratistas y visitantes de las políticas, reglamentos y directrices institucionales."/>
    <s v="Asuntos GlobalesMedio"/>
    <s v="Asuntos GlobalesFuerte"/>
    <s v="RRG-205"/>
    <s v="RR"/>
    <s v="Rectoría"/>
    <s v="RectoríaFuerte"/>
    <s v="RectoríaFuerte"/>
    <s v="Rectorí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23"/>
    <s v="Internacionalización"/>
    <s v="Movilidad académica"/>
    <s v="Procedimiento para la movilidad entrante estudiantes _x000a__x000a_Procedimiento para la movilidad  entrante docentes_x000a__x000a_procedimiento para la movilidad  entrante administrativos_x000a__x000a_Procedimiento para el ingreso de estudiantes extranjeros a educación formal   "/>
    <s v="RRG-5"/>
    <s v="Asuntos Globales"/>
    <s v="Por la falta de notificación a la Oficina de Asuntos Globales sobre los próximos visitantes extranjeros a la Universidad puede ocurrir la no adjudicación del sello correcto a los visitantes extranjeros por parte de Migración Colombia, lo que provocaría sanciones económicas o que no se realice la actividad académica planificada."/>
    <s v="Internacionalización"/>
    <s v="Incumplimiento por parte de la comunidad universitaria, contratistas y visitantes de las políticas, reglamentos y directrices institucionales."/>
    <s v="Error, omisión o violación de procedimientos. (que pueda llevar incluso a excesos o despilfarros)."/>
    <s v="Las facultades o dependencias no tienen el debido cuidado de notificar a tiempo a la Oficina de Asuntos Globales sobre los visitantes extranjeros que estarán visitando la Universidad"/>
    <s v="Las facultades no verifican con tiempo suficiente los procesos a seguir respecto a la movilidad entrante de visitantes extranjeros"/>
    <s v="Proceso de movilidad académica socializado a cada facultad y dependencia"/>
    <n v="1"/>
    <n v="1"/>
    <n v="1"/>
    <n v="1"/>
    <s v="Firma de cada decano o jefe de cada dependencia haciéndose responsable de las posibles sanciones que puedan ocurrir"/>
    <n v="1"/>
    <n v="1"/>
    <n v="1"/>
    <n v="1"/>
    <x v="2"/>
    <n v="3"/>
    <n v="2"/>
    <s v="32"/>
    <s v="Fuerte"/>
    <s v="Por parte de la Coordinación de intercambio se envia notificación a cada facultad y dependencia informando sobre las consecuencias de no notificar a tiempo e indicando que en caso de no seguir el proceso respectivo serán estas las responsables de las posibles sanciones"/>
    <s v="Improbable"/>
    <s v="Menor"/>
    <x v="4"/>
    <n v="2"/>
    <n v="2"/>
    <s v="22"/>
    <s v="Fuerte"/>
    <s v="Se realiza seguimiento sobre cada una de las movilidad académicas que recibirá la Universidad y se comparte información cada mes a las facultades recordando de la importancia de realizar estos reportes.  Se creo un nuevo cargo en movilidad, dividiendo las coordinaciones en 2: movilidad entrante y movilidad saliente, para asegurra un mayor control en aspectos de movilidad académica._x000a__x000a_Por lo general se reciben todas las notificaciones y se recuerda este proceso contantemente"/>
  </r>
  <r>
    <n v="206"/>
    <s v="Asuntos Globales1"/>
    <n v="1"/>
    <s v="Asuntos Globales1"/>
    <n v="1"/>
    <s v="RectoríaMedio"/>
    <s v="RectoríaBajo"/>
    <s v="RectoríaIncumplimiento por parte de la comunidad universitaria, contratistas y visitantes de las políticas, reglamentos y directrices institucionales."/>
    <s v="RectoríaIncumplimiento por parte de la comunidad universitaria, contratistas y visitantes de las políticas, reglamentos y directrices institucionales."/>
    <s v="Asuntos GlobalesBajo"/>
    <s v="Asuntos GlobalesFuerte"/>
    <s v="RRG-206"/>
    <s v="RR"/>
    <s v="Rectoría"/>
    <s v="RectoríaFuerte"/>
    <s v="RectoríaFuerte"/>
    <s v="Rectorí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23"/>
    <s v="Direccionamiento Estratégico"/>
    <s v="•. Fomento de la cultura de gestión de riesgos y autorregulación"/>
    <s v="•Manual de SARLAFT"/>
    <s v="RRG-6"/>
    <s v="Asuntos Globales"/>
    <s v="La universidad puede verse relacionada con personas / instituciones involucradas en lavado de activos, por dejar de hacerse la debida revisión de las instituciones y sus respectivos representantes legales, lo cual afectaría la reputación y ocasionaría sanciones"/>
    <s v="Internacionalización"/>
    <s v="Incumplimiento por parte de la comunidad universitaria, contratistas y visitantes de las políticas, reglamentos y directrices institucionales."/>
    <s v="Error, omisión o violación de procedimientos. (que pueda llevar incluso a excesos o despilfarros)."/>
    <s v="Las facultades no notifican a la Oficina de Asuntos Globales sobre las instituciones con las cuales se relacionan"/>
    <s v="Procesos en curso identificados con instituciones externas sin convenios previamente existentes"/>
    <s v="Notificación de cada facultad a la Oficina de Asuntos Globales sobre cada institución con la cual desee generar un relacionamiento y compartir formato de registros de avances en cooperación con instituciones terceras"/>
    <n v="1"/>
    <n v="1"/>
    <n v="1"/>
    <n v="1"/>
    <s v="Completar por parte de cada facultad formato de instituciones externas con las cuales desee generar un relacionamiento "/>
    <n v="1"/>
    <n v="1"/>
    <n v="1"/>
    <n v="1"/>
    <x v="0"/>
    <n v="2"/>
    <n v="2"/>
    <s v="22"/>
    <s v="Fuerte"/>
    <s v="Por parte de la Oficina de Asuntos Globales se realizan encuentros cada mes con cada facultad para hacer seguimiento a cada relación con instituciones externas. Y se completa estudio de vaibilidad y de sarlaft"/>
    <s v="Raro"/>
    <s v="Mayor"/>
    <x v="1"/>
    <n v="1"/>
    <n v="4"/>
    <s v="14"/>
    <s v="Fuerte"/>
    <s v="Para cada relacionamiento de cooperación, la Oficina de Asuntos Globales revisa el Sarlaft y registros de antecedentes de la institución para definir la pertinencia del relacionamiento y eliminar posibles relacionamientos con instituciones relacionadas con actividades delictivas._x000a__x000a_Se hacen estudios de vaibilidad y estudios de sarlaft"/>
  </r>
  <r>
    <n v="207"/>
    <s v="Asuntos Globales1"/>
    <n v="1"/>
    <s v="Asuntos Globales1"/>
    <n v="1"/>
    <s v="RectoríaBajo"/>
    <s v="RectoríaMedio"/>
    <s v="RectoríaDificultades en la alineación organizacional para el logro de los objetivos."/>
    <s v="RectoríaDificultades en la alineación organizacional para el logro de los objetivos."/>
    <s v="Asuntos GlobalesMedio"/>
    <s v="Asuntos GlobalesFuerte"/>
    <s v="RRG-207"/>
    <s v="RR"/>
    <s v="Rectoría"/>
    <s v="RectoríaFuerte"/>
    <s v="RectoríaFuerte"/>
    <s v="Rectoría"/>
    <s v="Dificultades en la alineación organizacional para el logro de los objetivos."/>
    <n v="1"/>
    <s v="Dificultades en la alineación organizacional para el logro de los objetivos."/>
    <x v="23"/>
    <s v="Gestión legal y documental "/>
    <s v="•Gestión de seguimiento y control legal – reglamentaria - administrativa"/>
    <s v="Para la materialización de los relacionamientos contractuales "/>
    <s v="RRG-7"/>
    <s v="Asuntos Globales"/>
    <s v="No poder hacer seguimiento al cumplimiento de los convenios/contratos, debido a la falta de reporte y coordinación con las facultades y dependencias ejecutoras, lo que ocasiona desarticulación, reprocesos, retrasos y afectación reputacional."/>
    <s v="Internacionalización"/>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Las facultades no notifican a la Oficina de Asuntos Globales y a las demás áreas de apoyo sobre los avances con las instituciones con las cuales se relacionan"/>
    <s v="La facultades y dependencias no son conscientes de la importancia de la notificación de la información."/>
    <s v="Completar formato de la Oficina de Asuntos Globales de avances históricos con cada institución"/>
    <n v="1"/>
    <n v="1"/>
    <n v="1"/>
    <n v="1"/>
    <s v="Completar los formatos de seguimiento de avances de cooperación establecidos por la Oficina de Asuntos Globales"/>
    <n v="1"/>
    <n v="1"/>
    <n v="1"/>
    <n v="1"/>
    <x v="0"/>
    <n v="2"/>
    <n v="2"/>
    <s v="22"/>
    <s v="Fuerte"/>
    <s v="Se concretan reuniones con cada facultad una vez al mes y se hace seguimiento de formato de avances con cada institución."/>
    <s v="Raro"/>
    <s v="Insignificante"/>
    <x v="4"/>
    <n v="1"/>
    <n v="1"/>
    <s v="11"/>
    <s v="Fuerte"/>
    <s v="Se actualiza cada relacionamiento con sus respectivos avances en la plataforma de administración de internacionalización INCLUCES_x000a_Se actualizó la información en INCLUCES y se esta manteniendo actualizando de forma continua."/>
  </r>
  <r>
    <n v="208"/>
    <s v="Asuntos Globales1"/>
    <n v="1"/>
    <s v="Asuntos Globales1"/>
    <n v="1"/>
    <s v="RectoríaMedio"/>
    <s v="RectoríaMedio"/>
    <s v="RectoríaDificultades en la alineación organizacional para el logro de los objetivos."/>
    <s v="RectoríaDificultades en la alineación organizacional para el logro de los objetivos."/>
    <s v="Asuntos GlobalesMedio"/>
    <s v="Asuntos GlobalesFuerte"/>
    <s v="RRG-208"/>
    <s v="RR"/>
    <s v="Rectoría"/>
    <s v="RectoríaFuerte"/>
    <s v="RectoríaFuerte"/>
    <s v="Rectoría"/>
    <s v="Dificultades en la alineación organizacional para el logro de los objetivos."/>
    <n v="1"/>
    <s v="Dificultades en la alineación organizacional para el logro de los objetivos."/>
    <x v="23"/>
    <s v="Direccionamiento Estratégico"/>
    <s v="Consolidación de estadísticas institucionales"/>
    <s v="•Procedimiento para la consolidación de información estadística"/>
    <s v="RRG-8"/>
    <s v="Asuntos Globales"/>
    <s v="Debido a la falta de mecanismos para la consecución de información técnica por parte de las facultades, la oficina no tiene información sobre el porcentaje de ejecución de las metas u objetivos de cada instrumento, lo cual imposibilita la tarea de analizar la pertinencia de renovación o profundización de las relaciones con otras instituciones en el ámbito nacional e internacional."/>
    <s v="Internacionalización"/>
    <s v="Dificultades en la alineación organizacional para el logro de los objetivos."/>
    <s v="Falta de un esquema (o fallas del mismo) para la rendición de cuentas de la gestión por parte de las diferentes áreas."/>
    <s v="No se cuenta con una herramienta definida para indicadores de cumplimiento"/>
    <s v="Falta de claridad en los objetivos a cumplirse en cada acuerdo"/>
    <s v="Estructurar herramienta de indicadores de cumplimiento y socialización con facultades para su respectiva aplicación"/>
    <n v="1"/>
    <n v="1"/>
    <n v="1"/>
    <n v="1"/>
    <s v="Creación de herramienta de seguimiento estadístico y socialización con facultades"/>
    <n v="1"/>
    <n v="1"/>
    <n v="1"/>
    <n v="1"/>
    <x v="0"/>
    <n v="2"/>
    <n v="2"/>
    <s v="22"/>
    <s v="Fuerte"/>
    <s v="Se realiza estudio de vaibilidad con metas a corto, mediano y largo plazo para hacer seguimiento y se elaboró instrumento INCLUCES para el respectivo seguimiento."/>
    <s v="Posible"/>
    <s v="Menor"/>
    <x v="1"/>
    <n v="3"/>
    <n v="2"/>
    <s v="32"/>
    <s v="Fuerte"/>
    <s v="Se realiza seguimiento sobre cada actividad que realiza la Universidad con instituciones pares y se solicita de forma periódica esta información a las áreas de investigación, extensión y las respectivas facultades. Y se actualiza la información en INCLUCES_x000a__x000a_Se continua actualizando cada uno de los relacionamientos entre la Universidad con otras instituciones por medio de INCLUCES y se estaá realizando una articulación con las otras áreas de apoyo. Sin embargo se continuá con dificultades para recopilar toda la información, dado que de las áreas de Investigación y Extensión no cuentan con la infomación total actualizada."/>
  </r>
  <r>
    <n v="209"/>
    <s v="Asuntos Globales1"/>
    <n v="1"/>
    <s v="Asuntos Globales1"/>
    <n v="1"/>
    <s v="RectoríaBajo"/>
    <s v="RectoríaBajo"/>
    <s v="RectoríaConcepto público desfavorable que causa una pérdida de credibilidad sobre la Universidad en sus grupos de interés."/>
    <s v="RectoríaConcepto público desfavorable que causa una pérdida de credibilidad sobre la Universidad en sus grupos de interés."/>
    <s v="Asuntos GlobalesBajo"/>
    <s v="Asuntos GlobalesFuerte"/>
    <s v="RRG-209"/>
    <s v="RR"/>
    <s v="Rectoría"/>
    <s v="RectoríaFuerte"/>
    <s v="RectoríaFuerte"/>
    <s v="Rectoría"/>
    <s v="Concepto público desfavorable que causa una pérdida de credibilidad sobre la Universidad en sus grupos de interés."/>
    <n v="1"/>
    <s v="Concepto público desfavorable que causa una pérdida de credibilidad sobre la Universidad en sus grupos de interés."/>
    <x v="23"/>
    <s v="Internacionalización"/>
    <s v="Movilidad académica"/>
    <s v="Procedimiento para la movilidad entrante estudiantes _x000a__x000a_Procedimiento para la movilidad  entrante docentes_x000a__x000a_procedimiento para la movilidad  entrante administrativos_x000a__x000a_Procedimiento para el ingreso de estudiantes extranjeros a educación formal   "/>
    <s v="RRG-9"/>
    <s v="Asuntos Globales"/>
    <s v="Personas que ingresan a la universidad en el marco de convenios de movilidad podrían cometer actos ilícitos en la Universidad CES, debido a la falta de mecanismos de evaluación de posibles actos ilícitos, lo cual afectaría la imagen del ces"/>
    <s v="Internacionalización"/>
    <s v="Concepto público desfavorable que causa una pérdida de credibilidad sobre la Universidad en sus grupos de interés."/>
    <s v="Pérdida del apoyo o credibilidad por parte de los grupos de interés."/>
    <s v="Falta de estudios previos de antecedentes penales de los visitantes"/>
    <s v="Desconocimiento del actuar diario del visitante"/>
    <s v="Documentación de recomendación de la institución de origen"/>
    <n v="1"/>
    <n v="1"/>
    <n v="1"/>
    <n v="1"/>
    <s v="Confirmación de los antecedentes por parte de la Oficina de Asuntos Globales"/>
    <n v="1"/>
    <n v="1"/>
    <n v="1"/>
    <n v="1"/>
    <x v="0"/>
    <n v="1"/>
    <n v="1"/>
    <s v="11"/>
    <s v="Fuerte"/>
    <s v="Se solicita cartas de recomendación de cada visitante antes de ser aceptado"/>
    <s v="Raro"/>
    <s v="Insignificante"/>
    <x v="4"/>
    <n v="1"/>
    <n v="1"/>
    <s v="11"/>
    <s v="Fuerte"/>
    <s v="Se solicitan antecedentes sobre cada participante de movilidad entrante a su institución de origen, con cartas de recomendación._x000a__x000a_Se verifican antecedentes "/>
  </r>
  <r>
    <n v="210"/>
    <s v="Asuntos Globales1"/>
    <n v="1"/>
    <s v="Asuntos Globales1"/>
    <n v="1"/>
    <s v="RectoríaBajo"/>
    <s v="RectoríaBajo"/>
    <s v="RectoríaConcepto público desfavorable que causa una pérdida de credibilidad sobre la Universidad en sus grupos de interés."/>
    <s v="RectoríaConcepto público desfavorable que causa una pérdida de credibilidad sobre la Universidad en sus grupos de interés."/>
    <s v="Asuntos GlobalesBajo"/>
    <s v="Asuntos GlobalesFuerte"/>
    <s v="RRG-210"/>
    <s v="RR"/>
    <s v="Rectoría"/>
    <s v="RectoríaFuerte"/>
    <s v="RectoríaFuerte"/>
    <s v="Rectoría"/>
    <s v="Concepto público desfavorable que causa una pérdida de credibilidad sobre la Universidad en sus grupos de interés."/>
    <n v="1"/>
    <s v="Concepto público desfavorable que causa una pérdida de credibilidad sobre la Universidad en sus grupos de interés."/>
    <x v="23"/>
    <s v="Internacionalización"/>
    <s v="Movilidad académica"/>
    <s v="Procedimiento para la movilidad saliente estudiantes _x000a__x000a_Procedimiento para la movilidad  saliente docentes_x000a__x000a_procedimiento para la movilidad  saliente administrativos"/>
    <s v="RRG-10"/>
    <s v="Asuntos Globales"/>
    <s v="Debido a la falta de mecanismos de identificación de posibles actos ilícitos realizados por personas del CES que realizarán una movilidad saliente a otra institución podrían producirse actos ilícitos en el exterior por parte de esta personas en dichas instituciones, dañando en tal sentido el relacionamiento entre ambas instituciones"/>
    <s v="Internacionalización"/>
    <s v="Concepto público desfavorable que causa una pérdida de credibilidad sobre la Universidad en sus grupos de interés."/>
    <s v="Pérdida del apoyo o credibilidad por parte de los grupos de interés."/>
    <s v="Falta de estudios previos de antecedentes penales del personal del CES._x000a__x000a_Fallas en la entrevista o proceso de selección"/>
    <s v="Desconocimiento del actuar diario del visitante"/>
    <s v="Documentación de recomendación de la facultad o dependencia del CES"/>
    <n v="1"/>
    <n v="1"/>
    <n v="1"/>
    <n v="1"/>
    <s v="Confirmación de los antecedentes por parte de la facultad o dependencia del CES"/>
    <n v="1"/>
    <n v="1"/>
    <n v="1"/>
    <n v="1"/>
    <x v="0"/>
    <n v="1"/>
    <n v="1"/>
    <s v="11"/>
    <s v="Fuerte"/>
    <s v="Se solicita recomendación a cada facultad de los estudiantes que saldrán a realizar intercambios"/>
    <s v="Raro"/>
    <s v="Insignificante"/>
    <x v="4"/>
    <n v="1"/>
    <n v="1"/>
    <s v="11"/>
    <s v="Fuerte"/>
    <s v="Cada facultad comparte recomendación a la Oficina de Asuntos Globales sobre cada estudiante que desee realizar una estancia en otra institución, de lo contrario la OAG no permite la movilidad._x000a__x000a_Se solicita a cada facultad y dependencia la recomendación respectiva de cada persona que saldrá  realizar movilidad la cual es enviada de parte del Comité de Facultad a la Coordinación de movilidad de la Oficina de Asuntos Globales (OAG)"/>
  </r>
  <r>
    <s v=""/>
    <s v="Asuntos Globales1"/>
    <n v="1"/>
    <s v="Asuntos Globales0"/>
    <n v="0"/>
    <s v="RectoríaAlto"/>
    <s v=" "/>
    <s v=" 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Asuntos Globales"/>
    <s v="Asuntos Globales0"/>
    <s v=""/>
    <s v="RR"/>
    <s v=" "/>
    <s v="RectoríaFuerte"/>
    <s v=" 0"/>
    <s v="Rectoría"/>
    <s v="Falta de innovación o rezago en los diferentes procesos o estructuras que dificultan el crecimiento y/o cumplimiento de los objetivos de la Universidad"/>
    <n v="1"/>
    <s v=""/>
    <x v="23"/>
    <s v="Gestión financiera"/>
    <s v="Gestión del presupuesto "/>
    <s v="Procedimiento para la elaboración y seguimiento al presupuesto de inversión y operaciones de la Universidad CES_x000a_"/>
    <s v="RRG-11"/>
    <s v="Asuntos Globales"/>
    <s v="Debido a restricciones de presupuesto para contratar expertos desarrolladores de cursos virtuales, se designa personal interno para este fin, lo cual conlleva a avanzar lentamente en nuevos desarrollos por ser el mismo personal que trabaja para toda la universidad, dandole ventaja a la competencia"/>
    <s v="Centro de idiomas"/>
    <s v="Falta de innovación o rezago en los diferentes procesos o estructuras que dificultan el crecimiento y/o cumplimiento de los objetivos de la Universidad"/>
    <s v="Incapacidad de estar a la vanguardia en uso y apropiación de Tecnologías de información y telecomunicación. "/>
    <s v="Falta de apoyo presupuestal para el Centro de Idiomas                 Apoyo y disponibilidad límitada por parte de otras áreas de apoyo  para estas actividades"/>
    <s v="Se cierra el año 2019 sin cursos virtuales para el centro de idiomas, por la dificultad en la realización de los mismos por poca disponibilidad del personal de CES Virtual, sin embargo se avanza para abrirlos en 2020"/>
    <s v="Se negociaron cronogramas de trabajo entre el Centro de Idiomas y CES Virtual. Se realizó presupuesto para compra de licencias den 2020. "/>
    <n v="2"/>
    <n v="2"/>
    <n v="1"/>
    <n v="1"/>
    <s v="Se realizó selección de proveedores para inglés, seleccionando a National geographic, y se desarrollo proyecto para comenzar clases en enero 2020. en cuanto a otros idiomas se trabaja con ces virtual para posible lanzamiento en julio 2020."/>
    <n v="2"/>
    <n v="2"/>
    <n v="1"/>
    <n v="1"/>
    <x v="2"/>
    <n v="3"/>
    <n v="2"/>
    <s v="32"/>
    <s v="Fuerte"/>
    <s v="Se realizó selección de proveedores para inglés, seleccionando a National geographic, y se desarrollo proyecto para comenzar clases en enero 2020. en cuanto a otros idiomas se trabaja con ces virtual para posible lanzamiento en julio 2020."/>
    <s v="Probable"/>
    <s v="Moderado"/>
    <x v="0"/>
    <n v="4"/>
    <n v="3"/>
    <s v="43"/>
    <s v="Fuerte"/>
    <s v="*Se generan mayor número de capacitaciones docentes para dar respuesta adecuada a los procesos de enseñanza-aprendizaje virtual. *Se debe implementar un seguimiento más periódico al cumplimiento de entregas en fechas pactadas por parte de Ces Virtual, ya que no se cumplieron los pactos iniciales de entrega y el proyecto de español para extranjeros no ha podido ser entregado. *Se debe generar un seguimiento más estricto a los docentes a cargo de la creación del programa de Portugués virtual por que tampoco se cumplieron las fechas pactadas inicialmente. *Se debe hacer un seguimiento a la capacitación de los docentes de LSC en herramientas virtuales para facilitarles este nuevo medio de enseñanza.  * Dada la pnademia actual se dificulto el desarrollo de ciertos avances en virtualidad de los cursos, debido a la dificultad para grabar vídeos, como en el caso de lengua de señas colombiano_x000a__x000a_Gracias al desarrollo del primer objetivo en 2019, se logró asumir con relativa facilidad la contingencia que nos llevó a la virtualidad educativa. Hay que ponernos al día con los compromisos en portugués, lengua de señas y español para avanzar en esta modalidad de enseñanza que nos permita obtener un mayor número de estudiantes."/>
  </r>
  <r>
    <s v=""/>
    <s v="Asuntos Globales1"/>
    <n v="1"/>
    <s v="Asuntos Globales0"/>
    <n v="0"/>
    <s v="RectoríaExtremo"/>
    <s v=" "/>
    <s v=" 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Asuntos Globales"/>
    <s v="Asuntos Globales0"/>
    <s v=""/>
    <s v="RR"/>
    <s v=" "/>
    <s v="RectoríaFuerte"/>
    <s v=" 0"/>
    <s v="Rectoría"/>
    <s v="Falta de innovación o rezago en los diferentes procesos o estructuras que dificultan el crecimiento y/o cumplimiento de los objetivos de la Universidad"/>
    <n v="1"/>
    <s v=""/>
    <x v="23"/>
    <s v="Gestión financiera"/>
    <s v="Gestión del presupuesto"/>
    <s v="•Procedimiento para la elaboración y seguimiento al presupuesto de inversión y operaciones de la Universidad CES_x000a_•Procedimiento para el costeo de los productos y servicios de la Universidad CES"/>
    <s v="RRG-12"/>
    <s v="Asuntos Globales"/>
    <s v="Debido a que no hay un lineamiento claro de parte de las directivas sobre el centro de idiomas, se estipulan metas de crecimiento, sin planear adecuamente la infraestructura necesaria y la inversión en mercadeo para cumplir con las metas, lo cual conlleva a poner en riesgo las mismas o rebajar la calidad del servicio"/>
    <s v="Centro de idiomas"/>
    <s v="Falta de innovación o rezago en los diferentes procesos o estructuras que dificultan el crecimiento y/o cumplimiento de los objetivos de la Universidad"/>
    <s v="Inadecuada estructura organizacional para soportar el crecimiento de la Universidad."/>
    <s v="Falta de un líneamiento institucional frente al futuro y finalidad del centro de idiomas. No participación en el Consejo Académico a pesar de tener mas del 20% de estudiantes de la Universidad. No tener en cuenta el Centro de Idiomas dentro del Plan de Desarrollo."/>
    <s v="Cierre de cursos por falta de salones, asignación de salones inadecuados, establecimiento de metas inadecuadas para el Centro de Idiomas, falta de presupuesto de mercadeo"/>
    <s v="Se realizan solicitudes formales y quejas para buscar el mejoramiento de situaciones diversas ante las directivas respectivas. Se crea el Comité de Idiomas."/>
    <n v="2"/>
    <n v="2"/>
    <n v="1"/>
    <n v="1"/>
    <s v="Se realizan solicitudes formales y quejas para buscar el mejoramiento de situaciones diversas ante las directivas respectivas. Se crea el Comité de Idiomas."/>
    <n v="2"/>
    <n v="2"/>
    <n v="1"/>
    <n v="1"/>
    <x v="3"/>
    <n v="4"/>
    <n v="3"/>
    <s v="43"/>
    <s v="Fuerte"/>
    <s v="Se realizan solicitudes formales y búsqueda de oportunidades para buscar el mejoramiento de situaciones diversas ante las directivas respectivas. Se crea el Comité de Idiomas."/>
    <s v="Probable"/>
    <s v="Mayor"/>
    <x v="3"/>
    <n v="4"/>
    <n v="4"/>
    <s v="44"/>
    <s v="Fuerte"/>
    <s v="*Se debe retomar la citación a reuniones de comité de idiomas, debido a que durante la contingencia no se ha realizado ninguna reunión. *La magnitud del riesgo se incrementa debido a que la recesión económica que ha traido la contingencia, muchos estudiantes no han podido pagar o matricularse en idiomas, lo cual genera que no vamos a cumplir con presupuesto inicial.  * Se genera tambien un riesgo de reconocimiento por no poder implementar el plan de mercadeo que se habia preaprobado debido a la restricción en el gasto de la universidad por contingencia.* Se implementa un cambio a nivel administrativo del Centro de Idiomas: Coordinación Académica y Coordinación Administrativa, para tener un mejor funcionamiento y se comenzo a participar de forma más activa en el grupo de modelo pedagógico._x000a__x000a_*Se ha dejado claro que Idiomas no participará en el comité académico de la universidad, pero en esta contingencia se ha evidenciado la pertinencia de que asuntos globales participe en dicho espacio.      * Es un hecho que el presupuesto asignado para el 2020 no se cumplirá para el Centro de Idiomas por la recesión que viven los estudiantes.         *Ha sido un cambio positivo el pasar a implementar la modalidad virtual aunque todavia nos falta desarrollar algunos procesos."/>
  </r>
  <r>
    <s v=""/>
    <s v="Asuntos Globales1"/>
    <n v="1"/>
    <s v="Asuntos Globales0"/>
    <n v="0"/>
    <s v="RectoríaMedio"/>
    <s v=" "/>
    <s v=" Conflicto, desconocimiento o incumplimientos normativos, legales, regulatorios o contractuales."/>
    <s v="RectoríaConflicto, desconocimiento o incumplimientos normativos, legales, regulatorios o contractuales."/>
    <s v="Asuntos Globales"/>
    <s v="Asuntos Globales0"/>
    <s v=""/>
    <s v="RR"/>
    <s v=" "/>
    <s v="RectoríaFuerte"/>
    <s v=" 0"/>
    <s v="Rectoría"/>
    <s v="Conflicto, desconocimiento o incumplimientos normativos, legales, regulatorios o contractuales."/>
    <n v="1"/>
    <s v=""/>
    <x v="23"/>
    <s v="Docencia"/>
    <s v="Planeación académica _x000a_"/>
    <s v="Procedimiento para plan de trabajo docente_x000a_"/>
    <s v="RRG-13"/>
    <s v="Asuntos Globales"/>
    <s v="Debido al crecimiento de la planta docente, se vuelve más dificil el control de todos los movimientos de cada uno, lo cual hace que si alguien procede en contra de reglamentos institucionales, provoca fallas en la calidad del servicio, de los cursos o incluso puede generar demandas de los estudiantes"/>
    <s v="Centro de idiomas"/>
    <s v="Conflicto, desconocimiento o incumplimientos normativos, legales, regulatorios o contractuales."/>
    <s v="Incumplimiento parcial o total de las condiciones de contratos, convenios, leyes  o acuerdos o celebración indebida de contratos."/>
    <s v="Falta de cumplimiento de reglamento por parte de algunos docentes"/>
    <s v="Evaluaciones negativas de parte de estudiantes y observaciones de la Coordinación académica"/>
    <s v="Se desarrollo nuevo control de observación docente durante todas las semanas. Las evaluaciones de estudiantes se realizan cada bimestre. Se da por terminado el contrato a quien no cumpla con el reglamento"/>
    <n v="3"/>
    <n v="3"/>
    <n v="1"/>
    <n v="1"/>
    <s v="Se desarrollo nuevo control de observación docente durante todas las semanas. Las evaluaciones de estudiantes se realizan cada bimestre. Se da por terminado el contrato a quien no cumpla con el reglamento"/>
    <n v="3"/>
    <n v="3"/>
    <n v="1"/>
    <n v="1"/>
    <x v="2"/>
    <n v="4"/>
    <n v="2"/>
    <s v="42"/>
    <s v="Fuerte"/>
    <s v="Se desarrollo nuevo control de observación docente durante todas las semanas. Las evaluaciones de estudiantes se realizan cada bimestre. Se da por terminado el contrato a quien no cumpla con el reglamento por falta grave. Si es falta leve se le realiza un proceso de mejora"/>
    <s v="Improbable"/>
    <s v="Moderado"/>
    <x v="1"/>
    <n v="2"/>
    <n v="3"/>
    <s v="23"/>
    <s v="Fuerte"/>
    <s v="*Se creó un comité académico y un comité de evaluación para realizar un seguimiento y formación a docentes más completo. Por medio de dichos comités se analizan los casos que puedan surgir con docentes o estudiantes, y se le dá al docente que así lo requiera un plan de mejora. * Teniendo en cuenta la creación del nuevo cargo de Coordinación académica, se hace un seguimiento más personalizado a cada docente._x000a__x000a_*ha sido muy positiva la implementación de ambos comités y la división de dos coordinaciones."/>
  </r>
  <r>
    <s v=""/>
    <s v="Asuntos Globales1"/>
    <n v="1"/>
    <s v="Asuntos Globales0"/>
    <n v="0"/>
    <s v="RectoríaBajo"/>
    <s v=" "/>
    <s v=" Actos mal intencionados de terceros (AMIT)."/>
    <s v="RectoríaActos mal intencionados de terceros (AMIT)."/>
    <s v="Asuntos Globales"/>
    <s v="Asuntos Globales0"/>
    <s v=""/>
    <s v="RR"/>
    <s v=" "/>
    <s v="RectoríaFuerte"/>
    <s v=" 0"/>
    <s v="Rectoría"/>
    <s v="Actos mal intencionados de terceros (AMIT)."/>
    <n v="1"/>
    <s v=""/>
    <x v="23"/>
    <s v="Gestión legal y documental "/>
    <s v="Gestión de seguimiento y control legal – reglamentaria - administrativa_x000a_"/>
    <m/>
    <s v="RRG-14"/>
    <s v="Asuntos Globales"/>
    <s v="Debido a fraudes en pruebas de certificación de examenes de idiomas que no administra directamente el centro de idiomas, se puede incurrir en problemas con estudiantes que pueden derivar en demandas para la Universidad "/>
    <s v="Centro de idiomas"/>
    <s v="Actos mal intencionados de terceros (AMIT)."/>
    <s v="Sabotaje"/>
    <s v="Actos de indebidos desarrollados por estudiantes"/>
    <s v="Falsificaciones presentadas al Centro de Idiomas"/>
    <s v="Verificación d ecada examén presentado con los entes administradores del examèn y reporte sistematizado de manejo exclusivo del Centro de Idiomas"/>
    <n v="2"/>
    <n v="2"/>
    <n v="1"/>
    <n v="1"/>
    <s v="Verificación de cada examén presentado con los entes administradores del examèn y reporte sistematizado de manejo exclusivo del Centro de Idiomas"/>
    <n v="2"/>
    <n v="2"/>
    <n v="1"/>
    <n v="1"/>
    <x v="0"/>
    <n v="2"/>
    <n v="1"/>
    <s v="21"/>
    <s v="Fuerte"/>
    <s v="Verificación de cada examén presentado con los entes administradores del examèn y reporte sistematizado de manejo exclusivo del Centro de Idiomas"/>
    <s v="Raro"/>
    <s v="Moderado"/>
    <x v="4"/>
    <n v="1"/>
    <n v="3"/>
    <s v="13"/>
    <s v="Fuerte"/>
    <s v="*Durante el 2020 se ha implementando un sistema de examenes de certificación virtual que cuenta con un sistema de verificación que permite verificar incidencias. Por el momento no se han recibido pruebas de otras instituciones, lo cual hace más sencilla la verificación. * Se realizó una nueva actualización con el British Council para dar continuidad a los examnes APTIS con todas los requiemientos necesarios de seguridad._x000a__x000a_*Se cuenta con la asesoría de la Oficina jurídica  * Por contingencia los examenes se están llevando a cabo en plataforma virtual que tiene acceso a un sistema de verifcación de incidencias"/>
  </r>
  <r>
    <s v=""/>
    <s v="Asuntos Globales1"/>
    <n v="1"/>
    <s v="Asuntos Globales0"/>
    <n v="0"/>
    <s v="RectoríaAlto"/>
    <s v=" "/>
    <s v=" Pérdida de la continuidad del negocio."/>
    <s v="RectoríaPérdida de la continuidad del negocio."/>
    <s v="Asuntos Globales"/>
    <s v="Asuntos Globales0"/>
    <s v=""/>
    <s v="RR"/>
    <s v=" "/>
    <s v="RectoríaFuerte"/>
    <s v=" 0"/>
    <s v="Rectoría"/>
    <s v="Pérdida de la continuidad del negocio."/>
    <n v="1"/>
    <s v=""/>
    <x v="23"/>
    <s v="Docencia"/>
    <s v="Evaluación y ajustes del proceso de formación_x000a_"/>
    <s v="Guía para la evaluación periódica de programas._x000a_Guía para acreditación institucional._x000a_Guía para acreditación de programas de pregrado._x000a_Guía para acreditación de programas de maestría y doctorado._x000a_Guía para acreditación de programas EMQ._x000a_Procedimiento para la evaluación de los programas de educación no formal_x000a_"/>
    <s v="RRG-15"/>
    <s v="Asuntos Globales"/>
    <s v="Debido a una perdida del estatus de acreditación institucional para la universidad, el centro de idiomas se vería expuesto a la pérdida del estatus autónomo ante la Secretaría de Educación, conllevando a tener que solicitar  insertarse como institución para el trabajo y desarrollo humano"/>
    <s v="Centro de idiomas"/>
    <s v="Pérdida de la continuidad del negocio."/>
    <s v="Indisponibilidad de recursos financieros, físicos o tecnológicos necesarios para llevar a cabo las funciones de la Universidad"/>
    <s v="Perdida de reacreditación institucional"/>
    <s v="Información encontrada en la normatividad vigente en Secretaria de Educación"/>
    <s v="Apoyo en el proceso de reacreditación"/>
    <n v="1"/>
    <n v="1"/>
    <n v="1"/>
    <n v="1"/>
    <s v="Apoyo en el proceso de reacreditación"/>
    <n v="1"/>
    <n v="1"/>
    <n v="1"/>
    <n v="1"/>
    <x v="3"/>
    <n v="2"/>
    <n v="4"/>
    <s v="24"/>
    <s v="Fuerte"/>
    <s v="Apoyo en el proceso de reacreditación"/>
    <s v="Improbable"/>
    <s v="Mayor"/>
    <x v="0"/>
    <n v="2"/>
    <n v="4"/>
    <s v="24"/>
    <s v="Fuerte"/>
    <s v="*Apoyo en procesos instituciones de acreditación de programas e institucional_x000a__x000a_*Se trabaja para apoyar a facultades en los criterios de bilinguismo del MEN"/>
  </r>
  <r>
    <n v="211"/>
    <s v="Asuntos Globales1"/>
    <n v="1"/>
    <s v="Asuntos Globales1"/>
    <n v="1"/>
    <s v="RectoríaExtremo"/>
    <s v="RectoríaExtremo"/>
    <s v="RectoríaIntoxicación, lesión, enfermedad o accidente que afecte la integridad o salud de las personas en la Universidad."/>
    <s v="RectoríaIntoxicación, lesión, enfermedad o accidente que afecte la integridad o salud de las personas en la Universidad."/>
    <s v="Asuntos GlobalesExtremo"/>
    <s v="Asuntos GlobalesFuerte"/>
    <s v="RRG-211"/>
    <s v="RR"/>
    <s v="Rectoría"/>
    <s v="RectoríaFuerte"/>
    <s v="RectoríaFuerte"/>
    <s v="Rectoría"/>
    <s v="Intoxicación, lesión, enfermedad o accidente que afecte la integridad o salud de las personas en la Universidad."/>
    <n v="1"/>
    <s v="Intoxicación, lesión, enfermedad o accidente que afecte la integridad o salud de las personas en la Universidad."/>
    <x v="23"/>
    <s v="Bienestar institucional y desarrollo humano_x000a__x000a_Internacionalización "/>
    <s v=" Ejecución de acciones para el Bienestar y Desarrollo Humano_x000a__x000a__x000a_Movilidad académica"/>
    <s v="Procedimiento para programa de vigilancia epidemiológica _x000a__x000a__x000a__x000a_Procedimiento para la movilidad entrante estudiantes _x000a__x000a_Procedimiento para la movilidad  entrante docentes_x000a__x000a_procedimiento para la movilidad  entrante administrativos_x000a__x000a_Procedimiento para el ingreso de estudiantes extranjeros a educación formal "/>
    <s v="RRG-16"/>
    <s v="Asuntos Globales"/>
    <s v="Debido a una falta adecuada de control en medidas de salud, se puede recibir un visitante en movilidad entrante con  alguna enfermedad o virus contagioso que pueda poner en riesgo la salud de la comunidad universitaria"/>
    <n v="0"/>
    <s v="Intoxicación, lesión, enfermedad o accidente que afecte la integridad o salud de las personas en la Universidad."/>
    <s v="Incapacidad, ausencia o muerte"/>
    <s v="Falta de información sobre virus / enfermedad preexistente en el visitante"/>
    <n v="0"/>
    <n v="0"/>
    <n v="0"/>
    <n v="0"/>
    <n v="0"/>
    <n v="0"/>
    <n v="0"/>
    <n v="0"/>
    <n v="0"/>
    <n v="0"/>
    <n v="0"/>
    <x v="4"/>
    <n v="0"/>
    <n v="0"/>
    <n v="0"/>
    <n v="0"/>
    <d v="1899-12-30T00:00:00"/>
    <s v="Probable"/>
    <s v="Severo"/>
    <x v="3"/>
    <n v="4"/>
    <n v="5"/>
    <s v="45"/>
    <s v="Fuerte"/>
    <s v="Se solicita a cada visitante información sobre su salud en documento incluces y durante el 2020 se cancela la movilidad a causa del covid19, para el 2021 se retoma movilidad cumpliendo con todos los estandares de protocolos de seguridad definicos a nivel institucional y de Migración Colombia_x000a__x000a_Debido a lla contingencia mundial por el covid19 se cancela para 2020 la movilidad académica entrante y saliente. Para a2021 se reestablece la movilidad pero cumpliendo con todos los protocolos de bioseguridad."/>
  </r>
  <r>
    <n v="212"/>
    <s v="Oficina Jurídica1"/>
    <n v="1"/>
    <s v="Oficina Jurídica1"/>
    <n v="1"/>
    <s v="Secretaría GeneralMedio"/>
    <s v="Secretaría GeneralMedio"/>
    <s v="Secretaría GeneralIncumplimiento por parte de la comunidad universitaria, contratistas y visitantes de las políticas, reglamentos y directrices institucionales."/>
    <s v="Secretaría GeneralIncumplimiento por parte de la comunidad universitaria, contratistas y visitantes de las políticas, reglamentos y directrices institucionales."/>
    <s v="Oficina JurídicaMedio"/>
    <s v="Oficina JurídicaModerado"/>
    <s v="RSJ-212"/>
    <s v="RS"/>
    <s v="Secretaría General"/>
    <s v="Secretaría GeneralFuerte"/>
    <s v="Secretaría GeneralModerado"/>
    <s v="Secretaría General"/>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24"/>
    <s v="Gestión legal y documental "/>
    <s v="Gestión legal, reglamentaria y administrativa"/>
    <s v="Para la materialización de los relacionamientos contractuales "/>
    <s v="RSJ-1"/>
    <s v="Oficina Jurídica"/>
    <s v="Ausencia de revisión jurídica en relacionamientos contractuales, por omisión de este requisito por parte de las  áreas gestoras. "/>
    <s v="Gestión legal y documental "/>
    <s v="Incumplimiento por parte de la comunidad universitaria, contratistas y visitantes de las políticas, reglamentos y directrices institucionales."/>
    <s v="Error, omisión o violación de procedimientos. (que pueda llevar incluso a excesos o despilfarros)."/>
    <s v="Omisión de la revisión jurídica por desconocimiento de las áreas gestoras."/>
    <s v="Problemas jurídicos en contratación, dificultades en los relacionamientos que han podido preverse. "/>
    <s v="Verificación del visto bueno en los contratos o convenios que pretende suscribir el Rector, bien sea en el documento físico o correo. "/>
    <n v="1"/>
    <n v="1"/>
    <n v="1"/>
    <n v="1"/>
    <s v="Compromiso de los gestores y de las unidades asistenciales en la revisión jurídica, previa a la firma de los contratos por el Rector. Reporte por correo electrónico a los responsables de las omisiones y a sus directivos, advirtiendo los riesgos que pueden generarse. "/>
    <n v="2"/>
    <n v="2"/>
    <n v="1"/>
    <n v="1"/>
    <x v="3"/>
    <n v="3"/>
    <n v="3"/>
    <s v="33"/>
    <s v="Fuerte"/>
    <s v="Existe mayor compromiso por parte de los gestores y del personal asistencial en la validación de la exitencia de la revisón jurídica previo a la firma del documento, lo que disminuye el riesgo. "/>
    <s v="Improbable"/>
    <s v="Moderado"/>
    <x v="1"/>
    <n v="2"/>
    <n v="3"/>
    <s v="23"/>
    <s v="Fuerte"/>
    <s v="Se ha incrementado el autocuidado por los gestores y los asistentes debido a los llamados de atención y a los correos de recordación y alerta. _x000a__x000a_La revisón en tiempo de pandemia se ha dado por correo electrónico, con lo cual se conoce solo lo que esta por este medio; la asistente de Rectoría al efectuar el trámite de firma del señor Rector -previa su autrización- verifica que se cuente con las revisiones necesarias antes de proceder con la firma. "/>
  </r>
  <r>
    <n v="213"/>
    <s v="Oficina Jurídica1"/>
    <n v="1"/>
    <s v="Oficina Jurídica1"/>
    <n v="1"/>
    <s v="Secretaría GeneralBajo"/>
    <s v="Secretaría GeneralBajo"/>
    <s v="Secretaría GeneralFallas en la gestión, planeación o ejecución de proyectos."/>
    <s v="Secretaría GeneralFallas en la gestión, planeación o ejecución de proyectos."/>
    <s v="Oficina JurídicaBajo"/>
    <s v="Oficina JurídicaDébil"/>
    <s v="RSJ-213"/>
    <s v="RS"/>
    <s v="Secretaría General"/>
    <s v="Secretaría GeneralFuerte"/>
    <s v="Secretaría GeneralDébil"/>
    <s v="Secretaría General"/>
    <s v="Fallas en la gestión, planeación o ejecución de proyectos."/>
    <n v="1"/>
    <s v="Fallas en la gestión, planeación o ejecución de proyectos."/>
    <x v="24"/>
    <s v="Gestión legal y documental "/>
    <s v="Gestión legal, reglamentaria y administrativa"/>
    <s v="Para la materialización de los relacionamientos contractuales "/>
    <s v="RSJ-2"/>
    <s v="Oficina Jurídica"/>
    <s v="Diferencia entre la realidad de la negociación y el contrato suscrito, por falta de revisión detallada del acuerdo y la correspondencia con el documento firmado."/>
    <s v="Gestión legal y documental "/>
    <s v="Fallas en la gestión, planeación o ejecución de proyectos."/>
    <s v="El proyecto ejecutado no cumple con los requerimientos para los cuales fue construido."/>
    <s v="Desconocimiento del negocio y lo plasmado en el contrato por los gestores del mismo."/>
    <s v="No correspondencia entre el acuerdo entre las partes y lo plasmado en el contrato o convenio. "/>
    <s v="No hay controles expresos. Solicitud formal de aclaraciones o explicaciones por parte de los gestores, en los que se vea claro el objeto del negocio. "/>
    <n v="1"/>
    <n v="1"/>
    <n v="1"/>
    <n v="1"/>
    <s v="Comunicación permanente con las áreas gestoras al momento de la revisión de los contratos, buscando que se entienda la correspondencia entre lo acordado y texto del contrato, "/>
    <n v="1"/>
    <n v="1"/>
    <n v="1"/>
    <n v="1"/>
    <x v="0"/>
    <n v="2"/>
    <n v="2"/>
    <s v="22"/>
    <s v="Fuerte"/>
    <s v="Se continua con la validación de la correspondencia entre lo escrito y lo negociado por los gestores logrando que el riesgo casi desaparezca"/>
    <s v="Improbable"/>
    <s v="Menor"/>
    <x v="4"/>
    <n v="2"/>
    <n v="2"/>
    <s v="22"/>
    <s v="Fuerte"/>
    <s v="Existe un poco más de información que permite evidenciar las diferencias entre lo mencionado por los negociadores y el documento de relacionamiento. _x000a__x000a_Se efectua la validación en las revisiones previas,  por correo electrónico. "/>
  </r>
  <r>
    <n v="214"/>
    <s v="Oficina Jurídica1"/>
    <n v="1"/>
    <s v="Oficina Jurídica1"/>
    <n v="1"/>
    <s v="Secretaría GeneralMedio"/>
    <s v="Secretaría GeneralMedio"/>
    <s v="Secretaría GeneralIncumplimiento por parte de la comunidad universitaria, contratistas y visitantes de las políticas, reglamentos y directrices institucionales."/>
    <s v="Secretaría GeneralIncumplimiento por parte de la comunidad universitaria, contratistas y visitantes de las políticas, reglamentos y directrices institucionales."/>
    <s v="Oficina JurídicaMedio"/>
    <s v="Oficina JurídicaModerado"/>
    <s v="RSJ-214"/>
    <s v="RS"/>
    <s v="Secretaría General"/>
    <s v="Secretaría GeneralFuerte"/>
    <s v="Secretaría GeneralModerado"/>
    <s v="Secretaría General"/>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24"/>
    <s v="Gestión legal y documental "/>
    <s v="Gestión legal, reglamentaria y administrativa"/>
    <s v="Para la materialización de los relacionamientos contractuales "/>
    <s v="RSJ-3"/>
    <s v="Oficina Jurídica"/>
    <s v="Suscripción de contratos o convenios posteriores a la ejecución o concomitante con el desarrollo de la actividad, por falta de previsión o planeación de las actividades."/>
    <s v="Gestión legal y documental "/>
    <s v="Incumplimiento por parte de la comunidad universitaria, contratistas y visitantes de las políticas, reglamentos y directrices institucionales."/>
    <s v="Error, omisión o violación de procedimientos. (que pueda llevar incluso a excesos o despilfarros)."/>
    <s v="Necesidad de inmediatez en los resultados y falta de planeación de las actividades de los gestores de los contratos. "/>
    <s v="Consultas de las diferentes áreas sin saberse de qué se trata, o el tema de consulta, por la no revisión previa del contrato o convenio. "/>
    <s v="No hay controles, porque la exigencias son a necesidad, por el día a día de los gestores."/>
    <n v="1"/>
    <n v="1"/>
    <n v="1"/>
    <n v="1"/>
    <s v="Establecer y divulgar el procedimiento en la contratación. Solicitar el cumplimiento de los controles y correctivos para la aplicación debida de los procedimientos. "/>
    <n v="2"/>
    <n v="2"/>
    <n v="1"/>
    <n v="1"/>
    <x v="3"/>
    <n v="3"/>
    <n v="3"/>
    <s v="33"/>
    <s v="Fuerte"/>
    <s v="Los controles han continaudo; sin embargo, a veces se firman los documentos luego de la realización del evento, lo que solo formaliza uan situación pasada. "/>
    <s v="Posible"/>
    <s v="Menor"/>
    <x v="1"/>
    <n v="3"/>
    <n v="2"/>
    <s v="32"/>
    <s v="Fuerte"/>
    <s v="Se ha incrementado el autocuidado por los gestores y los asistentes debido a los llamados de atención y a los correos de recordación y alerta. "/>
  </r>
  <r>
    <n v="215"/>
    <s v="Oficina Jurídica1"/>
    <n v="1"/>
    <s v="Oficina Jurídica1"/>
    <n v="1"/>
    <s v="Secretaría GeneralBajo"/>
    <s v="Secretaría GeneralMedio"/>
    <s v="Secretaría GeneralDificultades en la alineación organizacional para el logro de los objetivos."/>
    <s v="Secretaría GeneralDificultades en la alineación organizacional para el logro de los objetivos."/>
    <s v="Oficina JurídicaMedio"/>
    <s v="Oficina JurídicaModerado"/>
    <s v="RSJ-215"/>
    <s v="RS"/>
    <s v="Secretaría General"/>
    <s v="Secretaría GeneralFuerte"/>
    <s v="Secretaría GeneralModerado"/>
    <s v="Secretaría General"/>
    <s v="Dificultades en la alineación organizacional para el logro de los objetivos."/>
    <n v="1"/>
    <s v="Dificultades en la alineación organizacional para el logro de los objetivos."/>
    <x v="24"/>
    <s v="Gestión legal y documental "/>
    <s v="Gestión legal, reglamentaria y administrativa"/>
    <s v="Para la materialización de los relacionamientos contractuales "/>
    <s v="RSJ-4"/>
    <s v="Oficina Jurídica"/>
    <s v="Seguimiento al cumplimiento de obligaciones y/o requisitos contractuales, por falta de adherencia a lo plasmado en el contrato."/>
    <s v="Gestión legal y documental "/>
    <s v="Dificultades en la alineación organizacional para el logro de los objetivos."/>
    <s v="Falta de un esquema (o fallas del mismo) para la rendición de cuentas de la gestión por parte de las diferentes áreas."/>
    <s v="Por descuido o saturación en las actividades de los gestores, que desconozcan las obligaciones o requisitos contractuales."/>
    <s v="Problemas por la no expedición de pólizas o el cumplimiento de las obligaciones contractuales. "/>
    <s v="Se recuerda a los gestores el cumplimiento de la expedición de pólizas, y algunas veces cuando finalizaría el convenio; sin embargo, es insuficiente.  "/>
    <n v="1"/>
    <n v="1"/>
    <n v="1"/>
    <n v="1"/>
    <s v="Solicitar el cumplimiento de los controles y correctivos para la aplicación de las obligaciones. "/>
    <n v="1"/>
    <n v="1"/>
    <n v="1"/>
    <n v="1"/>
    <x v="3"/>
    <n v="3"/>
    <n v="3"/>
    <s v="33"/>
    <s v="Fuerte"/>
    <s v="Se recuerda a los gestores el cumplimiento de obligaciones especiales, no solo a través del correo electrónico sino en formato  de remisión entregado con el convenio o contrato firmado por el Rector. "/>
    <s v="Improbable"/>
    <s v="Menor"/>
    <x v="4"/>
    <n v="2"/>
    <n v="2"/>
    <s v="22"/>
    <s v="Fuerte"/>
    <s v="Los controles persisten por correo elecrónico, recordando a los gestores la validación de las obligaciones a cargo. "/>
  </r>
  <r>
    <n v="216"/>
    <s v="Oficina Jurídica1"/>
    <n v="1"/>
    <s v="Oficina Jurídica1"/>
    <n v="1"/>
    <s v="Secretaría GeneralBajo"/>
    <s v="Secretaría GeneralMedio"/>
    <s v="Secretaría GeneralDificultades en la alineación organizacional para el logro de los objetivos."/>
    <s v="Secretaría GeneralDificultades en la alineación organizacional para el logro de los objetivos."/>
    <s v="Oficina JurídicaMedio"/>
    <s v="Oficina JurídicaModerado"/>
    <s v="RSJ-216"/>
    <s v="RS"/>
    <s v="Secretaría General"/>
    <s v="Secretaría GeneralFuerte"/>
    <s v="Secretaría GeneralModerado"/>
    <s v="Secretaría General"/>
    <s v="Dificultades en la alineación organizacional para el logro de los objetivos."/>
    <n v="1"/>
    <s v="Dificultades en la alineación organizacional para el logro de los objetivos."/>
    <x v="24"/>
    <s v="Gestión legal y documental "/>
    <s v="Gestión legal, reglamentaria y administrativa"/>
    <s v="Para la materialización de los relacionamientos contractuales "/>
    <s v="RSJ-5"/>
    <s v="Oficina Jurídica"/>
    <s v="Pérdida de documentos contractuales, por la falta de devolución de los contratos y convenios firmados, lo que genera debilidad en la centralización documental de la memoria contractual institucional."/>
    <s v="Gestión legal y documental "/>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Por descuido o saturación de las actividades de los gestores o dejar de lado la importancia de la memoria contractual institucional. "/>
    <s v="No se encuentran los archivos, ni los documentos que denotan las experticia contractual o la memoria institucional."/>
    <s v="Entrega de los contratos y convenios con la advertencia de devolución del documento dentro de los 8 días siguientes a la firma. Solicitud de convenios y contratos a las áreas gestoras, sin resultado satisfactorio. "/>
    <n v="2"/>
    <n v="1"/>
    <n v="0.5"/>
    <n v="0.5"/>
    <s v="Establecer y divulgar el procedimiento en la contratación. Revisión y consulta dentro del mes siguiente a la firma del contrato o convenio para la devolución del documento firmado por las partes. "/>
    <n v="2"/>
    <n v="2"/>
    <n v="1"/>
    <n v="1"/>
    <x v="3"/>
    <n v="4"/>
    <n v="3"/>
    <s v="43"/>
    <s v="Fuerte"/>
    <s v="Se hace mayor seguimiento y se iniste en la devolución de los ejempalres de la Universidad CES, tanto por correo electrónio como en el formato de remisión de los convenios, cuando se entregan firmados por el Rector. "/>
    <s v="Improbable"/>
    <s v="Menor"/>
    <x v="4"/>
    <n v="2"/>
    <n v="2"/>
    <s v="22"/>
    <s v="Fuerte"/>
    <s v="La situación ha mejorado recordando la devolución de manera insitente a los usuarios; sin embargo, aun quedan dcumentos no centralizados. _x000a__x000a_Se advierten mejorias en la devolución de estos en especial en las vigencias actuales; no en los años anteriores a este. Al realizarse la validación de los documentos contractuales por correo, en la mayoria de eventos la firma final es la del Rector, por tanto quedamos con la copia firmada y registrada en el correo electrónico.   "/>
  </r>
  <r>
    <n v="217"/>
    <s v="Oficina Jurídica1"/>
    <n v="1"/>
    <s v="Oficina Jurídica1"/>
    <n v="1"/>
    <s v="Secretaría GeneralBajo"/>
    <s v="Secretaría GeneralBajo"/>
    <s v="Secretaría GeneralDificultades en la alineación organizacional para el logro de los objetivos."/>
    <s v="Secretaría GeneralDificultades en la alineación organizacional para el logro de los objetivos."/>
    <s v="Oficina JurídicaBajo"/>
    <s v="Oficina JurídicaFuerte"/>
    <s v="RSJ-217"/>
    <s v="RS"/>
    <s v="Secretaría General"/>
    <s v="Secretaría GeneralFuerte"/>
    <s v="Secretaría GeneralFuerte"/>
    <s v="Secretaría General"/>
    <s v="Dificultades en la alineación organizacional para el logro de los objetivos."/>
    <n v="1"/>
    <s v="Dificultades en la alineación organizacional para el logro de los objetivos."/>
    <x v="24"/>
    <s v="Gestión legal y documental "/>
    <s v="Gestión del seguimiento y control legal, reglamentaria, administrativa "/>
    <m/>
    <s v="RSJ-6"/>
    <s v="Oficina Jurídica"/>
    <s v="Realización inoficiosa de procesos disciplinarios  contra estudiantes, por la no previsión de los requisitos del Reglamento y/ condicionantes jurisprudenciales."/>
    <s v="Gestión legal y documental "/>
    <s v="Dificultades en la alineación organizacional para el logro de los objetivos."/>
    <s v="Dificultad o imposibilidad de homologar prácticas o sinergias, transferir el conocimiento."/>
    <s v="Necesidad de sanción distinta a la académica, que no puede darse en todos los procesos disciplinarios contra estudiantes."/>
    <s v="Se promociona el estudiante a un nivel superior sin tener en cuenta la suspensión que establece el Reglamento Estudiantil hasta tanto se termine el proceso disciplinario."/>
    <s v="No hay controles. El proceso disciplinario se realiza por solicitud de los Decanos o Jefes de programa."/>
    <n v="1"/>
    <n v="1"/>
    <n v="1"/>
    <n v="1"/>
    <s v="Se ha instruido en mayor medida a las unidades gestoras buscando la adherencia e interiorización del Reglamento, o recordando las dificultades que pueden genrearse apra que eviten caer en ellas. "/>
    <n v="2"/>
    <n v="2"/>
    <n v="1"/>
    <n v="1"/>
    <x v="0"/>
    <n v="2"/>
    <n v="2"/>
    <s v="22"/>
    <s v="Moderado"/>
    <s v="Se recuerda a los Decanos o Jefes de programa al momento de la Remisón a Secretaria General de los requisitos pendientes en la queja, buscando la mayor adherencia a lo establecido en el Reglamento Estudiantil; asimismo, para eventos furturos de procesos disciplinarios, se mencionan recomendaciones en el Proyecto de informe, acorde a las posturas jurisprudenciales sobre el tema.  "/>
    <s v="Improbable"/>
    <s v="Insignificante"/>
    <x v="4"/>
    <n v="2"/>
    <n v="1"/>
    <s v="21"/>
    <s v="Fuerte"/>
    <s v="Alto compromiso y mayor conocimiento de quienes remites los procesos, lo que evidencia mayora alineación a la reglamentación aplicable. _x000a__x000a_En tiempos de pandemia disminuyeron notablemente la remisión de quejas a Secretaria General, en torno a la revisión de la viabilidad del inicio y ejecucion de un proceso disciplinario.  "/>
  </r>
  <r>
    <s v=""/>
    <s v="Oficina Jurídica0"/>
    <n v="0"/>
    <s v="Oficina Jurídica0"/>
    <n v="0"/>
    <s v=" "/>
    <s v=" "/>
    <s v=" 0"/>
    <s v=" "/>
    <s v="Oficina Jurídica"/>
    <s v="Oficina Jurídica0"/>
    <s v=""/>
    <s v="RS"/>
    <s v=" "/>
    <s v=" 0"/>
    <s v=" 0"/>
    <s v=" "/>
    <s v=""/>
    <n v="0"/>
    <s v=""/>
    <x v="24"/>
    <m/>
    <m/>
    <m/>
    <s v="RSJ-7"/>
    <s v="Oficina Jurídica"/>
    <n v="0"/>
    <n v="0"/>
    <n v="0"/>
    <n v="0"/>
    <n v="0"/>
    <n v="0"/>
    <n v="0"/>
    <n v="0"/>
    <n v="0"/>
    <s v=" "/>
    <s v="Sin controles"/>
    <n v="0"/>
    <n v="0"/>
    <n v="0"/>
    <s v=""/>
    <s v="Sin controles"/>
    <x v="4"/>
    <s v=""/>
    <s v=""/>
    <s v=""/>
    <n v="0"/>
    <n v="0"/>
    <n v="0"/>
    <n v="0"/>
    <x v="2"/>
    <s v=""/>
    <s v=""/>
    <s v=""/>
    <n v="0"/>
    <n v="0"/>
  </r>
  <r>
    <s v=""/>
    <s v="Oficina Jurídica0"/>
    <n v="0"/>
    <s v="Oficina Jurídica0"/>
    <n v="0"/>
    <s v=" "/>
    <s v=" "/>
    <s v=" 0"/>
    <s v=" "/>
    <s v="Oficina Jurídica"/>
    <s v="Oficina Jurídica0"/>
    <s v=""/>
    <s v="RS"/>
    <s v=" "/>
    <s v=" 0"/>
    <s v=" 0"/>
    <s v=" "/>
    <s v=""/>
    <n v="0"/>
    <s v=""/>
    <x v="24"/>
    <m/>
    <m/>
    <m/>
    <s v="RSJ-8"/>
    <s v="Oficina Jurídica"/>
    <s v=" "/>
    <n v="0"/>
    <n v="0"/>
    <n v="0"/>
    <n v="0"/>
    <n v="0"/>
    <n v="0"/>
    <n v="0"/>
    <n v="0"/>
    <s v=" "/>
    <s v="Sin controles"/>
    <n v="0"/>
    <n v="0"/>
    <n v="0"/>
    <s v=""/>
    <s v="Sin controles"/>
    <x v="4"/>
    <s v=""/>
    <s v=""/>
    <s v=""/>
    <n v="0"/>
    <n v="0"/>
    <n v="0"/>
    <n v="0"/>
    <x v="2"/>
    <s v=""/>
    <s v=""/>
    <s v=""/>
    <n v="0"/>
    <n v="0"/>
  </r>
  <r>
    <s v=""/>
    <s v="Oficina Jurídica0"/>
    <n v="0"/>
    <s v="Oficina Jurídica0"/>
    <n v="0"/>
    <s v=" "/>
    <s v=" "/>
    <s v=" 0"/>
    <s v=" "/>
    <s v="Oficina Jurídica"/>
    <s v="Oficina Jurídica0"/>
    <s v=""/>
    <s v="RS"/>
    <s v=" "/>
    <s v=" 0"/>
    <s v=" 0"/>
    <s v=" "/>
    <s v=""/>
    <n v="0"/>
    <s v=""/>
    <x v="24"/>
    <m/>
    <m/>
    <m/>
    <s v="RSJ-9"/>
    <s v="Oficina Jurídica"/>
    <n v="0"/>
    <n v="0"/>
    <n v="0"/>
    <n v="0"/>
    <n v="0"/>
    <n v="0"/>
    <n v="0"/>
    <n v="0"/>
    <n v="0"/>
    <s v=" "/>
    <s v="Sin controles"/>
    <n v="0"/>
    <n v="0"/>
    <n v="0"/>
    <s v=""/>
    <s v="Sin controles"/>
    <x v="4"/>
    <s v=""/>
    <s v=""/>
    <s v=""/>
    <n v="0"/>
    <n v="0"/>
    <n v="0"/>
    <n v="0"/>
    <x v="2"/>
    <s v=""/>
    <s v=""/>
    <s v=""/>
    <n v="0"/>
    <n v="0"/>
  </r>
  <r>
    <s v=""/>
    <s v="Oficina Jurídica0"/>
    <n v="0"/>
    <s v="Oficina Jurídica0"/>
    <n v="0"/>
    <s v=" "/>
    <s v=" "/>
    <s v=" 0"/>
    <s v=" "/>
    <s v="Oficina Jurídica"/>
    <s v="Oficina Jurídica0"/>
    <s v=""/>
    <s v="RS"/>
    <s v=" "/>
    <s v=" 0"/>
    <s v=" 0"/>
    <s v=" "/>
    <s v=""/>
    <n v="0"/>
    <s v=""/>
    <x v="24"/>
    <m/>
    <m/>
    <m/>
    <s v="RSJ-10"/>
    <s v="Oficina Jurídica"/>
    <n v="0"/>
    <n v="0"/>
    <n v="0"/>
    <n v="0"/>
    <n v="0"/>
    <n v="0"/>
    <n v="0"/>
    <n v="0"/>
    <n v="0"/>
    <s v=" "/>
    <s v="Sin controles"/>
    <n v="0"/>
    <n v="0"/>
    <n v="0"/>
    <s v=""/>
    <s v="Sin controles"/>
    <x v="4"/>
    <s v=""/>
    <s v=""/>
    <s v=""/>
    <n v="0"/>
    <n v="0"/>
    <n v="0"/>
    <n v="0"/>
    <x v="2"/>
    <s v=""/>
    <s v=""/>
    <s v=""/>
    <n v="0"/>
    <n v="0"/>
  </r>
  <r>
    <s v=""/>
    <s v="Oficina Jurídica0"/>
    <n v="0"/>
    <s v="Oficina Jurídica0"/>
    <n v="0"/>
    <s v=" "/>
    <s v=" "/>
    <s v=" 0"/>
    <s v=" "/>
    <s v="Oficina Jurídica"/>
    <s v="Oficina Jurídica0"/>
    <s v=""/>
    <s v="RS"/>
    <s v=" "/>
    <s v=" 0"/>
    <s v=" 0"/>
    <s v=" "/>
    <s v=""/>
    <n v="0"/>
    <s v=""/>
    <x v="24"/>
    <m/>
    <m/>
    <m/>
    <s v="RSJ-11"/>
    <s v="Oficina Jurídica"/>
    <n v="0"/>
    <n v="0"/>
    <n v="0"/>
    <n v="0"/>
    <n v="0"/>
    <n v="0"/>
    <n v="0"/>
    <n v="0"/>
    <n v="0"/>
    <s v=" "/>
    <s v="Sin controles"/>
    <n v="0"/>
    <n v="0"/>
    <n v="0"/>
    <s v=""/>
    <s v="Sin controles"/>
    <x v="4"/>
    <s v=""/>
    <s v=""/>
    <s v=""/>
    <n v="0"/>
    <n v="0"/>
    <n v="0"/>
    <n v="0"/>
    <x v="2"/>
    <s v=""/>
    <s v=""/>
    <s v=""/>
    <n v="0"/>
    <n v="0"/>
  </r>
  <r>
    <s v=""/>
    <s v="Oficina Jurídica0"/>
    <n v="0"/>
    <s v="Oficina Jurídica0"/>
    <n v="0"/>
    <s v=" "/>
    <s v=" "/>
    <s v=" 0"/>
    <s v=" "/>
    <s v="Oficina Jurídica"/>
    <s v="Oficina Jurídica0"/>
    <s v=""/>
    <s v="RS"/>
    <s v=" "/>
    <s v=" 0"/>
    <s v=" 0"/>
    <s v=" "/>
    <s v=""/>
    <n v="0"/>
    <s v=""/>
    <x v="24"/>
    <m/>
    <m/>
    <m/>
    <s v="RSJ-12"/>
    <s v="Oficina Jurídica"/>
    <n v="0"/>
    <n v="0"/>
    <n v="0"/>
    <n v="0"/>
    <n v="0"/>
    <n v="0"/>
    <n v="0"/>
    <n v="0"/>
    <n v="0"/>
    <s v=" "/>
    <s v="Sin controles"/>
    <n v="0"/>
    <n v="0"/>
    <n v="0"/>
    <s v=""/>
    <s v="Sin controles"/>
    <x v="4"/>
    <s v=""/>
    <s v=""/>
    <s v=""/>
    <n v="0"/>
    <n v="0"/>
    <n v="0"/>
    <n v="0"/>
    <x v="2"/>
    <s v=""/>
    <s v=""/>
    <s v=""/>
    <n v="0"/>
    <n v="0"/>
  </r>
  <r>
    <n v="218"/>
    <s v="Planeación1"/>
    <n v="1"/>
    <s v="Planeación1"/>
    <n v="1"/>
    <s v="Dirección AcadémicaAlto"/>
    <s v="Dirección AcadémicaAlto"/>
    <s v="Dirección AcadémicaFalla o falta de adecuación, consistencia, confiabilidad, confidencialidad y disponibilidad de la información que se genera o se custodia (física o electrónica)."/>
    <s v="Dirección AcadémicaFalla o falta de adecuación, consistencia, confiabilidad, confidencialidad y disponibilidad de la información que se genera o se custodia (física o electrónica)."/>
    <s v="PlaneaciónAlto"/>
    <s v="PlaneaciónModerado"/>
    <s v="RAP-218"/>
    <s v="RA"/>
    <s v="Dirección Académica"/>
    <s v="Dirección AcadémicaFuerte"/>
    <s v="Dirección AcadémicaModerado"/>
    <s v="Dirección Académic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25"/>
    <s v="Direccionamiento Estratégico"/>
    <s v="Implementación de la estrategia institucional"/>
    <s v="Guía para la elaboración y el seguimiento al Plan Estratégico de Desarrollo_x000a__x000a_Elaboración y control de documentos "/>
    <s v="RAP-1"/>
    <s v="Planeación"/>
    <s v="Desorientación de los procesos por falta de actualización "/>
    <s v="Todos"/>
    <s v="Falla o falta de adecuación, consistencia, confiabilidad, confidencialidad y disponibilidad de la información que se genera o se custodia (física o electrónica)."/>
    <s v="Información no confiable o imprecisa."/>
    <s v="1. Cambios normativos_x000a_2. Reestructuraciones en los procesos_x000a_3. Desconocimiento del procedimiento de control de documentos_x000a_4. Incumplimiento de procedimiento de control de documentos"/>
    <s v="1. Reprocesos_x000a_2. Quejas_x000a_3. Hallazgos de los entes de control internos y externos"/>
    <s v="1. Centralización de la documentación de los procesos en la Oficina de Planeación y Autoevaluación_x000a_2. Aplicación del procedimiento de elaboración y control de documentos"/>
    <n v="2"/>
    <n v="2"/>
    <n v="1"/>
    <n v="1"/>
    <s v="1. Formular el plan de gestión documental de los procesos (Cronograma de revisión y actualización de documentos, auditorías internas, otras)_x000a__x000a_2. Realizar la actualización de los documentos del sistema integrado de gestión"/>
    <n v="2"/>
    <n v="1.5"/>
    <n v="0.75"/>
    <n v="0.75"/>
    <x v="3"/>
    <n v="5"/>
    <n v="3"/>
    <s v="53"/>
    <s v="Débil"/>
    <s v="Sobre las acciones concretas de prevención y proteción adicionales, se ha venido desarrollando un cronograma de trabajo para la socialización de la gestión por procesos que incluye la gestión documental. Si bien se abaracaron los 12 procesos, mediante la presentación de una propuesta metodológica para la construcción y documentación de los procesos, el acompañamiento implica varios momentos, en los que se ha venido trabajando. Consideramos prudente reportar el cumplimiento en la aplicación de los controles en el próximo semestre"/>
    <s v="Posible"/>
    <s v="Moderado"/>
    <x v="0"/>
    <n v="3"/>
    <n v="3"/>
    <s v="33"/>
    <s v="Fuerte"/>
    <s v="Primer seguimiento: _x000a__x000a_Concluida la renovación de la Acreditación Institucional, la gestión documental ha sido una de las principales actividades que la Oficina de Planeación ha priorizado para el año 2020. De hecho, el actual periodo de emergencia sanitaria nos ha permitido avanzar de manera significativa en la creación y actualización de los documentos de los procesos de la institución. _x000a__x000a_Actualmente, todos los procesos están desarrollando actividades de documentación, con el acompañamiento permanente de la Oficina de Planeación. _x000a__x000a_Dados los avances, consideramos que el cumplimiento total de esta actividad se puede reportar finalizando el presente año._x000a__x000a_Segundo seguimiento: _x000a__x000a_Con el apoyo de la Oficina de Comunicaciones, se viene estructurando el micrositio institucional de Gestión por Procesos para la disposición y consulta de los documentos (se adjunta enlace  https://sitios.ces.edu.co/planeacion/index.php/2020/09/14/caracterizacion-docencia/). _x000a__x000a_Debido a las dificultades que ha generado la pandemia, los procesos de Gestión de TIC y Gestión Financiera, estarían concluyendo la documentación durante el primer trimestre del año 2021."/>
  </r>
  <r>
    <n v="219"/>
    <s v="Planeación1"/>
    <n v="1"/>
    <s v="Planeación1"/>
    <n v="1"/>
    <s v="Dirección AcadémicaAlto"/>
    <s v="Dirección AcadémicaAlto"/>
    <s v="Dirección AcadémicaIncumplimiento por parte de la comunidad universitaria, contratistas y visitantes de las políticas, reglamentos y directrices institucionales."/>
    <s v="Dirección AcadémicaIncumplimiento por parte de la comunidad universitaria, contratistas y visitantes de las políticas, reglamentos y directrices institucionales."/>
    <s v="PlaneaciónAlto"/>
    <s v="PlaneaciónModerado"/>
    <s v="RAP-219"/>
    <s v="RA"/>
    <s v="Dirección Académica"/>
    <s v="Dirección AcadémicaFuerte"/>
    <s v="Dirección AcadémicaModerado"/>
    <s v="Dirección Académic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25"/>
    <s v="Direccionamiento Estratégico"/>
    <s v="Implementación de la estrategia institucional"/>
    <s v="Guía para la elaboración y el seguimiento al Plan Estratégico de Desarrollo_x000a__x000a_Elaboración y control de documentos "/>
    <s v="RAP-2"/>
    <s v="Planeación"/>
    <s v="Desorientación de los procesos por falta de claridad en las instrucciones"/>
    <s v="Todos"/>
    <s v="Incumplimiento por parte de la comunidad universitaria, contratistas y visitantes de las políticas, reglamentos y directrices institucionales."/>
    <s v="Falta o falla en la de definición de procedimientos   "/>
    <s v="1. Falta de claridad en la asesoría del Analista de Procesos_x000a_2. Desconocimiento del procedimiento de elaboración y control de documentos_x000a_2. Falta de claridad en el procedimiento de elaboración y control de documentos_x000a_3. Fallas en la aplicación de los controles establecidos en el procedimiento de elaboración y control de documentos (Elaboración, revisión y aprobación)_x000a_4. Desconocimiento del proceso por parte del responsable de la elaboración de los documentos_x000a_"/>
    <s v="1. Errores en la ejecución de los procesos (Omisión de etapas, desconocimiento del conducto regular, fallas en la comunicación, uso indebido de los registros)_x000a_2. Uso de versiones desactualizadas_x000a_3. Reprocesos_x000a_4. Quejas_x000a_5. Hallazgos de los entes de control internos y externos"/>
    <s v="1. Asesoría personalizada "/>
    <n v="1"/>
    <n v="1"/>
    <n v="1"/>
    <n v="1"/>
    <s v="_x000a_1. Elaborar materiales que permitan entender el enfoque por procesos_x000a__x000a_2. Realizar capacitación sobre la aplicación del procedimiento de elaboración y control de documentos con las personas responsables en los distintos procesos"/>
    <n v="2"/>
    <n v="1.8"/>
    <n v="0.9"/>
    <n v="0.9"/>
    <x v="3"/>
    <n v="4"/>
    <n v="3"/>
    <s v="43"/>
    <s v="Moderado"/>
    <s v="Se diseñó el instrumento de capacitación y sensibilización en la forma de documentar los procesos y los procedimientos de la institución. _x000a__x000a_A la fecha se han abarcado todos los procesos con la sensibilización correspondiente. Para ello, en primera instancia se abordaron los líderes de los procesos introduciendo sobre el plan de trabajo que se espera ejecutar y posteriormente, de acuerdo a la asignación entregada por el líder, se sensibilizaron los equipos de trabajo, estando pendiente solo la sensiblización al equipo del proceso de Gestión Financiera."/>
    <s v="Posible"/>
    <s v="Moderado"/>
    <x v="0"/>
    <n v="3"/>
    <n v="3"/>
    <s v="33"/>
    <s v="Fuerte"/>
    <s v="Primer seguimiento: _x000a__x000a_Solo estamos pendientes de la socialización con el proceso de Gestión Financiera. Lo anterior, por solicitud del Director Administrativo y Financiero, dado que la emergencia sanitaria les ha impedido llevar a cabo reuniones de trabajo con su equipo para avanzar en este tema._x000a__x000a_Segundo seguimiento: _x000a__x000a_Todos los procesos de la Institución han participado de la socialización que está liderando la Oficina de Planeación sobre Gestión por Procesos; por tanto, las actividades propuestas para minimizar este riesgo se han cumplido en un 100%."/>
  </r>
  <r>
    <n v="220"/>
    <s v="Planeación1"/>
    <n v="1"/>
    <s v="Planeación1"/>
    <n v="1"/>
    <s v="Dirección AcadémicaAlto"/>
    <s v="Dirección AcadémicaAlto"/>
    <s v="Dirección AcadémicaDificultades en la alineación organizacional para el logro de los objetivos."/>
    <s v="Dirección AcadémicaDificultades en la alineación organizacional para el logro de los objetivos."/>
    <s v="PlaneaciónAlto"/>
    <s v="PlaneaciónModerado"/>
    <s v="RAP-220"/>
    <s v="RA"/>
    <s v="Dirección Académica"/>
    <s v="Dirección AcadémicaModerado"/>
    <s v="Dirección AcadémicaModerado"/>
    <s v="Dirección Académica"/>
    <s v="Dificultades en la alineación organizacional para el logro de los objetivos."/>
    <n v="1"/>
    <s v="Dificultades en la alineación organizacional para el logro de los objetivos."/>
    <x v="25"/>
    <s v="Direccionamiento Estratégico"/>
    <s v="Implementación de la estrategia institucional"/>
    <s v="Guía para la elaboración y el seguimiento al Plan Estratégico de Desarrollo_x000a__x000a_Elaboración y control de documentos "/>
    <s v="RAP-3"/>
    <s v="Planeación"/>
    <s v="Desconocimiento del enfoque por procesos, lo que puede generar dificultades en la alineación organizacional para el logro de los objetivos"/>
    <s v="Todos"/>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1. Desconocimiento por parte de la comunidad universitaria sobre la importancia y beneficios de la gestión por procesos"/>
    <s v="1. Falta de articulación entre las dependencias de la Universidad_x000a_2. Reprocesos_x000a_3. Toma de decisiones a partir de estructuras jerárquicas, mas que de lógicas de procesos"/>
    <s v="1. Actividades de socialización sobre el enfoque de gestión por procesos"/>
    <n v="1"/>
    <n v="1"/>
    <n v="1"/>
    <n v="1"/>
    <s v="1. Concientizar a la alta dirección con la implementación de la política del sistema integrado de gestión_x000a_2. Plan de sensibilización y comunicación sobre el sistema integrado de gestión"/>
    <n v="2"/>
    <n v="1.8"/>
    <n v="0.9"/>
    <n v="0.9"/>
    <x v="3"/>
    <n v="5"/>
    <n v="3"/>
    <s v="53"/>
    <s v="Fuerte"/>
    <s v="Se han realizado reuniones con directivos y líderes de procesos orientadas a sensibilizar sobre la importancia de la gestión por procesos: 15 reuniones con líderes de procesos y equipos de trabajo; y 4 reuniones con los directivos de la Universidad (3 directores y Secretaria General). Pendiente Comité Administrativo._x000a__x000a_Sobre el plan de comunicaciones, se hizo un primer acercamiento con la Oficina de Comunicación Organizacional para definir los contenidos de la campaña. _x000a__x000a_Se elaboró documento con contenidos alusivos a la gestión por procesos y en el año 2020 se dará despliegue a la campaña de comunicaciones. Lo anterior, para no generar una saturación de contenidos y lograr el impacto deseado en las actividades de comunicación."/>
    <s v="Casi Seguro"/>
    <s v="Moderado"/>
    <x v="0"/>
    <n v="5"/>
    <n v="3"/>
    <s v="53"/>
    <s v="Moderado"/>
    <s v="Primer seguimiento: _x000a__x000a_Con el apoyo de la oficina de Comunicación Organizacional, se viene diseñando la propuesta de socialización y sensibilización sobre el enfoque de Gestión por Procesos. Esta propuesta consiste en presentar de forma didáctica y por analogía la gestión por procesos, entorno a lo que se vive en una &quot;ciudad&quot;. La propuesta cuenta con el diseño realizado por parte de los publicistas y con la cotización correspondiente para ser implementada una vez se normalice la situación de emergencia._x000a__x000a_Segundo seguimiento: _x000a__x000a_Se continúa la espera del retorno a la normalidad."/>
  </r>
  <r>
    <n v="221"/>
    <s v="Planeación1"/>
    <n v="1"/>
    <s v="Planeación1"/>
    <n v="1"/>
    <s v="Dirección AcadémicaAlto"/>
    <s v="Dirección AcadémicaAlto"/>
    <s v="Dirección AcadémicaFalla o falta de adecuación, consistencia, confiabilidad, confidencialidad y disponibilidad de la información que se genera o se custodia (física o electrónica)."/>
    <s v="Dirección AcadémicaFalla o falta de adecuación, consistencia, confiabilidad, confidencialidad y disponibilidad de la información que se genera o se custodia (física o electrónica)."/>
    <s v="PlaneaciónAlto"/>
    <s v="PlaneaciónModerado"/>
    <s v="RAP-221"/>
    <s v="RA"/>
    <s v="Dirección Académica"/>
    <s v="Dirección AcadémicaModerado"/>
    <s v="Dirección AcadémicaModerado"/>
    <s v="Dirección Académic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25"/>
    <s v="Direccionamiento Estratégico"/>
    <s v="Consolidación de estadísticas institucionales"/>
    <s v="Procedimiento para la consolidación de información estadística"/>
    <s v="RAP-4"/>
    <s v="Planeación"/>
    <s v="Entrega de información estadística errada e inconsistente, lo que afecta la toma de decisiones, además de generar posibles sanciones y falta de credibilidad"/>
    <s v="Todos"/>
    <s v="Falla o falta de adecuación, consistencia, confiabilidad, confidencialidad y disponibilidad de la información que se genera o se custodia (física o electrónica)."/>
    <s v="Información no confiable o imprecisa."/>
    <s v="1. Incumplimiento de los procedimientos académicos por parte de las dependencias involucradas en el ciclo de vida de los estudiantes_x000a_2. Dificultades con los sistemas de información_x000a_3. Mala interpretación de las definiciones de los indicadores estadísticos_x000a_4. Deficiencia en los procesos de revisión y validación de datos"/>
    <s v="1. Inconsistencias entre distintos informes que manejan los mismos indicadores_x000a_2. Bajas calificaciones en las auditorias realizadas por el MEN_x000a_3. Baja calificación en algunos indicadores referidos en los ranking_x000a_4. Reprocesos en la generación de la información_x000a_5. Falta de credibilidad en los datos por parte de las facultades_x000a_6. Inadecuada interpretación de los indicadores e informes"/>
    <s v="1. Evaluación de los procesos involucrados en la generación de los datos (Presentación del diagnóstico y plan de trabajo)_x000a_2. Consolidación de los procesos de validación de la información estadística._x000a_3, Revisión de la información generada con los procesos involucrados._x000a_4. Creación de un archivo que consolida todas las inconsistencias detectadas en la información de la población estudiantil y de los docentes_x000a_5. Notificación de las inconsistencias detectadas a las áreas encargadas"/>
    <n v="5"/>
    <n v="5"/>
    <n v="1"/>
    <n v="1"/>
    <s v="1. Plan de trabajo para la consolidación del proceso de gestión de información_x000a__x000a_2. Construcción de una herramienta que consolida los principales indicadores de la Universidad_x000a__x000a_3. Documentación del proceso de Gestión de Información_x000a_"/>
    <n v="3"/>
    <n v="3"/>
    <n v="1"/>
    <n v="1"/>
    <x v="5"/>
    <n v="3"/>
    <n v="5"/>
    <s v="35"/>
    <s v="Moderado"/>
    <s v="Se ejecutaron varias actividades de divulgación del boletín estadístico (socialización en consejos de Facultad y plan de comunicación)_x000a__x000a_Se documentó la instrucción de trabajo para la validación de datos de docentes. "/>
    <s v="Improbable"/>
    <s v="Mayor"/>
    <x v="0"/>
    <n v="2"/>
    <n v="4"/>
    <s v="24"/>
    <s v="Moderado"/>
    <s v="Primer seguimiento: _x000a__x000a_'- Se documentó la instrucción de trabajo para la validación de datos de estudiantes. _x000a_- Se realizó la divulgación del Boletín Estadístico a toda la comunidad universitaria, con el apoyo de la Oficina de Comunicaciones._x000a_- Se continúa dligenciando en la bitácora las inconsistencias encontradas durante el proceso de validación de los datos._x000a_- Se avanza en la documentación de la Política de Gestión de Datos en la Universidad._x000a__x000a_Segundo seguimiento:  _x000a__x000a_- Se finalizó la documentación de la Política de Gestión de Datos en la Universidad, la cual se pondrá a disposición del Consejo Superior para su aprobación._x000a_- Se concluyó la mejora del diseño del Boletín Estadístico (íconos para el ingreso a los indicadores)._x000a_- Se incluyeron en Boletin Estadístico los indicadores de empleados y el indicador de porcentaje de cobertura de los serivicios de Bienestar Instucional y Desarrollo Humano._x000a__x000a_Éste riesgo está relacionado con el proceso de Gestión de Información, en el cual confluyen la Oficina de Planeación y la Dirección Académica."/>
  </r>
  <r>
    <s v=""/>
    <s v="Planeación0"/>
    <n v="0"/>
    <s v="Planeación0"/>
    <n v="0"/>
    <s v=" "/>
    <s v=" "/>
    <s v=" 4"/>
    <s v=" "/>
    <s v="Planeación"/>
    <s v="Planeación4"/>
    <s v=""/>
    <s v="RA"/>
    <s v=" "/>
    <s v=" 4"/>
    <s v=" 4"/>
    <s v=" "/>
    <s v=""/>
    <n v="0"/>
    <s v=""/>
    <x v="25"/>
    <m/>
    <m/>
    <m/>
    <s v="RAP-5"/>
    <s v="Planeación"/>
    <n v="4"/>
    <n v="4"/>
    <n v="4"/>
    <n v="4"/>
    <n v="4"/>
    <n v="4"/>
    <n v="4"/>
    <n v="4"/>
    <n v="4"/>
    <n v="4"/>
    <n v="4"/>
    <n v="4"/>
    <n v="4"/>
    <n v="4"/>
    <s v=" "/>
    <s v=" "/>
    <x v="4"/>
    <s v=""/>
    <s v=""/>
    <s v=""/>
    <n v="4"/>
    <n v="4"/>
    <n v="4"/>
    <n v="4"/>
    <x v="2"/>
    <s v=""/>
    <s v=""/>
    <s v=""/>
    <n v="4"/>
    <n v="4"/>
  </r>
  <r>
    <s v=""/>
    <s v="Planeación0"/>
    <n v="0"/>
    <s v="Planeación0"/>
    <n v="0"/>
    <s v=" "/>
    <s v=" "/>
    <s v=" 4"/>
    <s v=" "/>
    <s v="Planeación"/>
    <s v="Planeación4"/>
    <s v=""/>
    <s v="RA"/>
    <s v=" "/>
    <s v=" 4"/>
    <s v=" 4"/>
    <s v=" "/>
    <s v=""/>
    <n v="0"/>
    <s v=""/>
    <x v="25"/>
    <m/>
    <m/>
    <m/>
    <s v="RAP-6"/>
    <s v="Planeación"/>
    <n v="4"/>
    <n v="4"/>
    <n v="4"/>
    <n v="4"/>
    <n v="4"/>
    <n v="4"/>
    <n v="4"/>
    <n v="4"/>
    <n v="4"/>
    <n v="4"/>
    <n v="4"/>
    <n v="4"/>
    <n v="4"/>
    <n v="4"/>
    <s v=" "/>
    <s v=" "/>
    <x v="4"/>
    <s v=""/>
    <s v=""/>
    <s v=""/>
    <n v="4"/>
    <n v="4"/>
    <n v="4"/>
    <n v="4"/>
    <x v="2"/>
    <s v=""/>
    <s v=""/>
    <s v=""/>
    <n v="4"/>
    <n v="4"/>
  </r>
  <r>
    <n v="222"/>
    <s v="Aseguramiento de la calidad1"/>
    <n v="1"/>
    <s v="Aseguramiento de la calidad1"/>
    <n v="1"/>
    <s v="Dirección AcadémicaAlto"/>
    <s v="Dirección AcadémicaExtremo"/>
    <s v="Dirección AcadémicaFalla o falta de adecuación, consistencia, confiabilidad, confidencialidad y disponibilidad de la información que se genera o se custodia (física o electrónica)."/>
    <s v="Dirección AcadémicaFalla o falta de adecuación, consistencia, confiabilidad, confidencialidad y disponibilidad de la información que se genera o se custodia (física o electrónica)."/>
    <s v="Aseguramiento de la calidadExtremo"/>
    <s v="Aseguramiento de la calidadModerado"/>
    <s v="RAC-222"/>
    <s v="RA"/>
    <s v="Dirección Académica"/>
    <s v="Dirección AcadémicaModerado"/>
    <s v="Dirección AcadémicaModerado"/>
    <s v="Dirección Académic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26"/>
    <s v="Docencia"/>
    <s v="Evaluación y ajustes del proceso de formación_x000a_"/>
    <s v="Guía para la evaluación periódica de programas._x000a_Guía para acreditación institucional._x000a_Guía para acreditación de programas de pregrado._x000a_Guía para acreditación de programas de maestría y doctorado._x000a_Guía para acreditación de programas EMQ._x000a_Procedimiento para la evaluación de los programas de educación no formal_x000a_"/>
    <s v="RAC-1"/>
    <s v="Aseguramiento de la calidad"/>
    <s v="Devolución, traslado de concepto y/o negación al trámite de solicitud de registros calificados"/>
    <s v="Todos"/>
    <s v="Falla o falta de adecuación, consistencia, confiabilidad, confidencialidad y disponibilidad de la información que se genera o se custodia (física o electrónica)."/>
    <s v="Información no confiable o imprecisa."/>
    <s v="1. Falta reglamentación y divulgación de los procesos de aseguramiento de la calidad._x000a_2. Distintas interpretaciones al interior de la Universidad de la información que se debe suministrar para el trámite. _x000a_3. Información disponible permanentemente para la comunidad académica acerca de los procesos de aseguramiento de la calidad."/>
    <s v="Trámites de solicitud de registros calificados con devoluciones, traslados de concepto o negados"/>
    <s v="1. Se cuenta con formatos y guías para elaboración de los documentos que se deben entregar._x000a_2. Asesorías y acompañamiento personalizado por facultad y/o programa para adelantar los trámites._x000a_"/>
    <n v="2"/>
    <n v="2"/>
    <n v="1"/>
    <n v="1"/>
    <s v="1. Reglamentación de los procesos de aseguramiento de la calidad a nivel institucional_x000a_2. Estandarización de toda la información al interior de la Universidad._x000a_3. Generación de espacios y medios de divulgación con disponibilidad permanente de la información para toda la comunidad académica."/>
    <n v="3"/>
    <n v="1.5"/>
    <n v="0.5"/>
    <n v="0.5"/>
    <x v="5"/>
    <n v="4"/>
    <n v="4"/>
    <s v="44"/>
    <s v="Moderado"/>
    <s v="Se cuenta con una guía diseñada para elaboración del documento maestro con las condiciones de calidad que exige el MEN para otorgar los registros calificados, la cual esta socializada con toda la comunidad universitaria, se esta trabajando actualmente en la creación de el proceso para solicitud de registro calificado, renovación y modificación de programas y definiendo cual es medio mas pertinente para tener la actualización permanente ."/>
    <s v="Probable"/>
    <s v="Moderado"/>
    <x v="0"/>
    <n v="4"/>
    <n v="3"/>
    <s v="43"/>
    <s v="Moderado"/>
    <s v="En conjunto con la Unidad Docencia Servicios y Aseguramiento de la Calidad se esta trabajando para implementar un aplicativo en excel para el diligenciemiento de los anexos técnicos y se crea un instructivo con el paso a paso para su realización, se van a realizar capacitaciones a los encargados de cada facultad en el tema de anexos técnicos y se van a realizar prueba piloto la cual iniciará con el porgrama de odontología. _x000a_En la Asesoría y revisión del documento maestro se estan teniendo en cuenta las recientes devoluciones realizadas por el MEN para retroalimetar a las facultades y realizar los nuevos documentos._x000a__x000a_Éste riesgo está relacionado con el proceso de Aseguramiento de la Calidad, el cual depende directamente de la Dirección Académica."/>
  </r>
  <r>
    <n v="223"/>
    <s v="Aseguramiento de la calidad1"/>
    <n v="1"/>
    <s v="Aseguramiento de la calidad1"/>
    <n v="1"/>
    <s v="Dirección AcadémicaAlto"/>
    <s v="Dirección AcadémicaAlto"/>
    <s v="Dirección AcadémicaFalla o falta de adecuación, consistencia, confiabilidad, confidencialidad y disponibilidad de la información que se genera o se custodia (física o electrónica)."/>
    <s v="Dirección AcadémicaFalla o falta de adecuación, consistencia, confiabilidad, confidencialidad y disponibilidad de la información que se genera o se custodia (física o electrónica)."/>
    <s v="Aseguramiento de la calidadAlto"/>
    <s v="Aseguramiento de la calidadDébil"/>
    <s v="RAC-223"/>
    <s v="RA"/>
    <s v="Dirección Académica"/>
    <s v="Dirección AcadémicaModerado"/>
    <s v="Dirección AcadémicaDébil"/>
    <s v="Dirección Académic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26"/>
    <s v="Docencia"/>
    <s v="Evaluación y ajustes del proceso de formación_x000a_"/>
    <s v="Guía para la evaluación periódica de programas._x000a__x000a_Guía para acreditación de programas de pregrado._x000a__x000a_Guía para acreditación de programas de maestría y doctorado._x000a__x000a_Guía para acreditación de programas EMQ._x000a_"/>
    <s v="RAC-2"/>
    <s v="Aseguramiento de la calidad"/>
    <s v="Entrega inoportuna de la información para el trámite de renovación de los registros calificados"/>
    <s v="Todos "/>
    <s v="Falla o falta de adecuación, consistencia, confiabilidad, confidencialidad y disponibilidad de la información que se genera o se custodia (física o electrónica)."/>
    <s v="Indisponibilidad  de la información (Por ejemplo por deterioro)."/>
    <s v="1. Necesario incrementar la periodicidad de la recordación de entrega de los documentos para cumplir con el trámite._x000a_2. Incumplimiento de las fechas de entrega por parte de las facultades._x000a_3. Poca disponibilidad y difícil acceso a la información para la construcción de los documentos requeridos (Por ejemplo las autoevaluaciones, el seguimiento a los egresados)"/>
    <s v="Vencimiento del registro calificado y cierre parcial y/o definitivo del programa "/>
    <s v="Envío de correo electrónico con 12 meses de anticipación a la fecha límite del trámite ante el Ministerio de Educación, informando al decano, jefe de pregrado o posgrado y coordinador del programa, del plazo máximo para entrega de los documentos y la fecha de vencimiento del registro."/>
    <n v="1"/>
    <n v="0"/>
    <n v="0"/>
    <n v="0"/>
    <s v="Definir una estrategia de recordación mas efectiva por ejemplo generar alertas tempranas y periódicas."/>
    <n v="1"/>
    <n v="0"/>
    <n v="0"/>
    <n v="0"/>
    <x v="3"/>
    <n v="3"/>
    <n v="4"/>
    <s v="34"/>
    <s v="Moderado"/>
    <s v="En conjunto con gestión de la información se creo una alerta desde el boletin estadístico para aquellos programas que estan proximos  a vencerse el registro calificado, adicional se seguira enviando correo electronico con el tiempo necesario para que las facultades puedan trabar en el docuemnto maestro."/>
    <s v="Posible"/>
    <s v="Moderado"/>
    <x v="0"/>
    <n v="3"/>
    <n v="3"/>
    <s v="33"/>
    <s v="Moderado"/>
    <s v="Adiconal a enviarse el correo que se envia con 15 mese de antelación dependiendo si el programa es del área de la salud o no y la alerta en el boletin estadístico se implemento envio de nuevo correo a los 6 meses de antelación de vencimiento del regisro calificado._x000a__x000a_Éste riesgo está relacionado con el proceso de Aseguramiento de la Calidad, el cual depende directamente de la Dirección Académica"/>
  </r>
  <r>
    <n v="224"/>
    <s v="Aseguramiento de la calidad0"/>
    <n v="0"/>
    <s v="Aseguramiento de la calidad1"/>
    <n v="1"/>
    <s v=" "/>
    <s v="Dirección AcadémicaExtremo"/>
    <s v="Dirección AcadémicaConflicto, desconocimiento o incumplimientos normativos, legales, regulatorios o contractuales."/>
    <s v=" "/>
    <s v="Aseguramiento de la calidadExtremo"/>
    <s v="Aseguramiento de la calidadDébil"/>
    <s v="RAC-224"/>
    <s v="RA"/>
    <s v="Dirección Académica"/>
    <s v=" 0"/>
    <s v="Dirección AcadémicaDébil"/>
    <s v=" "/>
    <s v=""/>
    <n v="0"/>
    <s v="Conflicto, desconocimiento o incumplimientos normativos, legales, regulatorios o contractuales."/>
    <x v="26"/>
    <s v="Docencia"/>
    <s v="Evaluación y ajustes del proceso de formación_x000a_"/>
    <s v="Guía para la evaluación periódica de programas._x000a_Guía para acreditación institucional._x000a_Guía para acreditación de programas de pregrado._x000a_Guía para acreditación de programas de maestría y doctorado._x000a_Guía para acreditación de programas EMQ._x000a_Procedimiento para la evaluación de los programas de educación no formal_x000a_"/>
    <s v="RAC-3"/>
    <s v="Aseguramiento de la calidad"/>
    <s v="Vencimiento de las vigencias de acreditación de programas académicos o institucional"/>
    <n v="3"/>
    <s v="Conflicto, desconocimiento o incumplimientos normativos, legales, regulatorios o contractuales."/>
    <n v="0"/>
    <s v="1. Desconocimiento sobre las condiciones para renovación de las acreditaciones de los programas a nivel nacional (CNA) y regional (ARCUSUR)._x000a_2. Falta de revisión y permanente actualización sobre las convocatorias y eventos que lanza el MEN de manera oficial._x000a_3. Dificultad en la comunicación entre los diferentes actores del proceso."/>
    <n v="0"/>
    <n v="0"/>
    <n v="0"/>
    <n v="0"/>
    <s v=" "/>
    <s v="Sin controles"/>
    <n v="0"/>
    <n v="0"/>
    <n v="0"/>
    <s v=""/>
    <s v="Sin controles"/>
    <x v="4"/>
    <s v=""/>
    <s v=""/>
    <s v=""/>
    <n v="0"/>
    <n v="0"/>
    <n v="0"/>
    <n v="0"/>
    <x v="2"/>
    <s v=""/>
    <s v=""/>
    <s v=""/>
    <n v="0"/>
    <n v="0"/>
  </r>
  <r>
    <s v=""/>
    <s v="Aseguramiento de la calidad0"/>
    <n v="0"/>
    <s v="Aseguramiento de la calidad0"/>
    <n v="0"/>
    <s v=" "/>
    <s v=" "/>
    <s v=" 5"/>
    <s v=" "/>
    <s v="Aseguramiento de la calidad"/>
    <s v="Aseguramiento de la calidad5"/>
    <s v=""/>
    <s v="RA"/>
    <s v=" "/>
    <s v=" 5"/>
    <s v=" 5"/>
    <s v=" "/>
    <s v=""/>
    <n v="0"/>
    <s v=""/>
    <x v="26"/>
    <m/>
    <m/>
    <m/>
    <s v="RAC-4"/>
    <s v="Aseguramiento de la calidad"/>
    <n v="5"/>
    <n v="5"/>
    <n v="5"/>
    <n v="5"/>
    <n v="5"/>
    <n v="5"/>
    <n v="5"/>
    <n v="5"/>
    <n v="5"/>
    <s v=" "/>
    <s v="Sin controles"/>
    <n v="5"/>
    <n v="5"/>
    <n v="5"/>
    <s v=""/>
    <s v="Sin controles"/>
    <x v="4"/>
    <s v=""/>
    <s v=""/>
    <s v=""/>
    <n v="5"/>
    <n v="5"/>
    <n v="5"/>
    <n v="5"/>
    <x v="2"/>
    <s v=""/>
    <s v=""/>
    <s v=""/>
    <n v="5"/>
    <n v="5"/>
  </r>
  <r>
    <s v=""/>
    <s v="Aseguramiento de la calidad0"/>
    <n v="0"/>
    <s v="Aseguramiento de la calidad0"/>
    <n v="0"/>
    <s v=" "/>
    <s v=" "/>
    <s v=" 5"/>
    <s v=" "/>
    <s v="Aseguramiento de la calidad"/>
    <s v="Aseguramiento de la calidad5"/>
    <s v=""/>
    <s v="RA"/>
    <s v=" "/>
    <s v=" 5"/>
    <s v=" 5"/>
    <s v=" "/>
    <s v=""/>
    <n v="0"/>
    <s v=""/>
    <x v="26"/>
    <m/>
    <m/>
    <m/>
    <s v="RAC-5"/>
    <s v="Aseguramiento de la calidad"/>
    <n v="5"/>
    <n v="5"/>
    <n v="5"/>
    <n v="5"/>
    <n v="5"/>
    <n v="5"/>
    <n v="5"/>
    <n v="5"/>
    <n v="5"/>
    <s v=" "/>
    <s v="Sin controles"/>
    <n v="5"/>
    <n v="5"/>
    <n v="5"/>
    <s v=""/>
    <s v="Sin controles"/>
    <x v="4"/>
    <s v=""/>
    <s v=""/>
    <s v=""/>
    <n v="5"/>
    <n v="5"/>
    <n v="5"/>
    <n v="5"/>
    <x v="2"/>
    <s v=""/>
    <s v=""/>
    <s v=""/>
    <n v="5"/>
    <n v="5"/>
  </r>
  <r>
    <s v=""/>
    <s v="Aseguramiento de la calidad0"/>
    <n v="0"/>
    <s v="Aseguramiento de la calidad0"/>
    <n v="0"/>
    <s v=" "/>
    <s v=" "/>
    <s v=" 5"/>
    <s v=" "/>
    <s v="Aseguramiento de la calidad"/>
    <s v="Aseguramiento de la calidad5"/>
    <s v=""/>
    <s v="RA"/>
    <s v=" "/>
    <s v=" 5"/>
    <s v=" 5"/>
    <s v=" "/>
    <s v=""/>
    <n v="0"/>
    <s v=""/>
    <x v="26"/>
    <m/>
    <m/>
    <m/>
    <s v="RAC-6"/>
    <s v="Aseguramiento de la calidad"/>
    <n v="5"/>
    <n v="5"/>
    <n v="5"/>
    <n v="5"/>
    <n v="5"/>
    <n v="5"/>
    <n v="5"/>
    <n v="5"/>
    <n v="5"/>
    <s v=" "/>
    <s v="Sin controles"/>
    <n v="5"/>
    <n v="5"/>
    <n v="5"/>
    <s v=""/>
    <s v="Sin controles"/>
    <x v="4"/>
    <s v=""/>
    <s v=""/>
    <s v=""/>
    <n v="5"/>
    <n v="5"/>
    <n v="5"/>
    <n v="5"/>
    <x v="2"/>
    <s v=""/>
    <s v=""/>
    <s v=""/>
    <n v="5"/>
    <n v="5"/>
  </r>
  <r>
    <s v=""/>
    <s v="Aseguramiento de la calidad0"/>
    <n v="0"/>
    <s v="Aseguramiento de la calidad0"/>
    <n v="0"/>
    <s v=" "/>
    <s v=" "/>
    <s v=" 5"/>
    <s v=" "/>
    <s v="Aseguramiento de la calidad"/>
    <s v="Aseguramiento de la calidad5"/>
    <s v=""/>
    <s v="RA"/>
    <s v=" "/>
    <s v=" 5"/>
    <s v=" 5"/>
    <s v=" "/>
    <s v=""/>
    <n v="0"/>
    <s v=""/>
    <x v="26"/>
    <m/>
    <m/>
    <m/>
    <s v="RAC-7"/>
    <s v="Aseguramiento de la calidad"/>
    <n v="5"/>
    <n v="5"/>
    <n v="5"/>
    <n v="5"/>
    <n v="5"/>
    <n v="5"/>
    <n v="5"/>
    <n v="5"/>
    <n v="5"/>
    <s v=" "/>
    <s v="Sin controles"/>
    <n v="5"/>
    <n v="5"/>
    <n v="5"/>
    <s v=""/>
    <s v="Sin controles"/>
    <x v="4"/>
    <s v=""/>
    <s v=""/>
    <s v=""/>
    <n v="5"/>
    <n v="5"/>
    <n v="5"/>
    <n v="5"/>
    <x v="2"/>
    <s v=""/>
    <s v=""/>
    <s v=""/>
    <n v="5"/>
    <n v="5"/>
  </r>
  <r>
    <n v="225"/>
    <s v="Proyectos1"/>
    <n v="1"/>
    <s v="Proyectos1"/>
    <n v="1"/>
    <s v="Dirección Administrativa y FinancieraMedio"/>
    <s v="Dirección Administrativa y FinancieraMedio"/>
    <s v="Dirección Administrativa y FinancieraFalta o falla de la capacidad de gestión del talento humano."/>
    <s v="Dirección Administrativa y FinancieraFalta o falla de la capacidad de gestión del talento humano."/>
    <s v="ProyectosMedio"/>
    <s v="ProyectosFuerte"/>
    <s v="RFY-225"/>
    <s v="RF"/>
    <s v="Dirección Administrativa y Financiera"/>
    <s v="Dirección Administrativa y FinancieraFuerte"/>
    <s v="Dirección Administrativa y FinancieraFuerte"/>
    <s v="Dirección Administrativa y Financiera"/>
    <s v="Falta o falla de la capacidad de gestión del talento humano."/>
    <n v="1"/>
    <s v="Falta o falla de la capacidad de gestión del talento humano."/>
    <x v="27"/>
    <s v="Gestión financiera"/>
    <s v="Gestión del presupuesto"/>
    <s v="Procedimiento para la gestión de proyectos de la Universidad CES_x000a_"/>
    <s v="RFY-1"/>
    <s v="Proyectos"/>
    <s v="Inadecuada asesoría a las dependencias encargadas de realizar proyectos por desconocimiento de los procedimientos internos administrativos y financieros que causen una ejecución inapropiada de los proyectos y reprocesos "/>
    <m/>
    <s v="Falta o falla de la capacidad de gestión del talento humano."/>
    <m/>
    <s v="- Inadecuado proceso de selección del personal._x000a_- Falta de capacitación continua de los procesos internos y de la normatividad externa._x000a_- Desconocimiento de los pliegos de condiciones y de los proyectos a ejecutar"/>
    <m/>
    <s v="- Capacitaciones sobre temas de interés del área._x000a_- Reuniones al interior del área de proyectos a unificar criterios y aclarar inquietudes. _x000a_- Consultar con la dirección administrativa y financiera las directrices sobre asuntos no contemplados en el mapa de procesos _x000a_- Solicitar aclaración de los procedimientos con las diferentes áreas involucradas al proceso. (contabilidad, tesorería, apoyo financiero, ed. continua, etc.)"/>
    <n v="4"/>
    <n v="3"/>
    <n v="0.75"/>
    <n v="0.75"/>
    <s v="- Actualizar y revisar los manuales de proceso, conforme a los cambios normativos"/>
    <n v="1"/>
    <n v="0"/>
    <n v="0"/>
    <n v="0"/>
    <x v="2"/>
    <n v="2"/>
    <n v="3"/>
    <s v="23"/>
    <s v="Fuerte"/>
    <s v="Monitoreo periodico de los resultados de la convocatoria o entrega de propuestas"/>
    <s v="Posible"/>
    <s v="Menor"/>
    <x v="1"/>
    <n v="3"/>
    <n v="2"/>
    <s v="32"/>
    <s v="Fuerte"/>
    <s v="* No se adicionan mas controles. _x000a_* no hay cambio en la magnitud_x000a_*el riesgo se desea eliminar"/>
  </r>
  <r>
    <n v="226"/>
    <s v="Proyectos1"/>
    <n v="1"/>
    <s v="Proyectos1"/>
    <n v="1"/>
    <s v="Dirección Administrativa y FinancieraAlto"/>
    <s v="Dirección Administrativa y FinancieraAlto"/>
    <s v="Dirección Administrativa y FinancieraFallas en la gestión, planeación o ejecución de proyectos."/>
    <s v="Dirección Administrativa y FinancieraFallas en la gestión, planeación o ejecución de proyectos."/>
    <s v="ProyectosAlto"/>
    <s v="ProyectosFuerte"/>
    <s v="RFY-226"/>
    <s v="RF"/>
    <s v="Dirección Administrativa y Financiera"/>
    <s v="Dirección Administrativa y FinancieraFuerte"/>
    <s v="Dirección Administrativa y FinancieraFuerte"/>
    <s v="Dirección Administrativa y Financiera"/>
    <s v="Fallas en la gestión, planeación o ejecución de proyectos."/>
    <n v="1"/>
    <s v="Fallas en la gestión, planeación o ejecución de proyectos."/>
    <x v="27"/>
    <s v="Gestión financiera"/>
    <s v="Gestión del presupuesto"/>
    <s v="Procedimiento para la gestión de proyectos de la Universidad CES_x000a_"/>
    <s v="RFY-2"/>
    <s v="Proyectos"/>
    <s v="Inadecuada asesoría a las dependencias encargadas de realizar proyectos y eventos por desconocimiento de los procedimientos internos administrativos y financieros que causen una ejecución inapropiada de los proyectos y reprocesos "/>
    <m/>
    <s v="Fallas en la gestión, planeación o ejecución de proyectos."/>
    <m/>
    <s v="- Inadecuado proceso de selección del personal._x000a_- Falta de capacitación continua de los procesos internos y de la normatividad externa._x000a_- Desconocimiento de los pliegos de condiciones y de los proyectos a ejecutar"/>
    <m/>
    <s v="- Capacitaciones sobre temas de interés del área._x000a_- Reuniones al interior del área de proyectos a unificar criterios y aclarar inquietudes. _x000a_- Consultar con la dirección administrativa y financiera las directrices sobre asuntos no contemplados en el mapa de procesos _x000a_- Solicitar aclaración de los procedimientos con las diferentes áreas involucradas al proceso. (contabilidad, tesorería, apoyo financiero, ed. continua, etc.)"/>
    <n v="4"/>
    <n v="3"/>
    <n v="0.75"/>
    <n v="0.75"/>
    <n v="0"/>
    <n v="0"/>
    <n v="0"/>
    <s v=""/>
    <s v="Sin controles"/>
    <x v="3"/>
    <n v="3"/>
    <n v="3"/>
    <s v="33"/>
    <s v="Fuerte"/>
    <s v="un continuo contacto con las dependencias y sus encargados sobre los cambios administrativos que se pueden gnerar a traves del tiempo."/>
    <s v="Posible"/>
    <s v="Mayor"/>
    <x v="0"/>
    <n v="3"/>
    <n v="4"/>
    <s v="34"/>
    <s v="Fuerte"/>
    <s v="* No se adicionan mas controles. _x000a_* no hay cambio en la magnitud_x000a_*el riesgo se desea eliminar"/>
  </r>
  <r>
    <n v="227"/>
    <s v="Proyectos1"/>
    <n v="1"/>
    <s v="Proyectos1"/>
    <n v="1"/>
    <s v="Dirección Administrativa y FinancieraMedio"/>
    <s v="Dirección Administrativa y FinancieraMedio"/>
    <s v="Dirección Administrativa y FinancieraConflicto, desconocimiento o incumplimientos normativos, legales, regulatorios o contractuales."/>
    <s v="Dirección Administrativa y FinancieraConflicto, desconocimiento o incumplimientos normativos, legales, regulatorios o contractuales."/>
    <s v="ProyectosMedio"/>
    <s v="ProyectosModerado"/>
    <s v="RFY-227"/>
    <s v="RF"/>
    <s v="Dirección Administrativa y Financiera"/>
    <s v="Dirección Administrativa y FinancieraModerado"/>
    <s v="Dirección Administrativa y FinancieraModerado"/>
    <s v="Dirección Administrativa y Financiera"/>
    <s v="Conflicto, desconocimiento o incumplimientos normativos, legales, regulatorios o contractuales."/>
    <n v="1"/>
    <s v="Conflicto, desconocimiento o incumplimientos normativos, legales, regulatorios o contractuales."/>
    <x v="27"/>
    <s v="Gestión financiera"/>
    <s v="Gestión del presupuesto"/>
    <s v="Procedimiento para la gestión de proyectos de la Universidad CES_x000a_"/>
    <s v="RFY-3"/>
    <s v="Proyectos"/>
    <s v="Falta de Oportunidad en la entrega de  información financiera y reportes de ejecución financiera de proyectos ocasionando incumpliendo en los compromisos adquiridos con Terceros"/>
    <m/>
    <s v="Conflicto, desconocimiento o incumplimientos normativos, legales, regulatorios o contractuales."/>
    <m/>
    <s v="- Sobrecarga laboral de los encargados._x000a_- Inadecuada planeación de los responsables._x000a_- Fallas en la comunicación de los coordinadores con la dependencia financiera de proyectos."/>
    <m/>
    <s v="-cuadro control, con la información de proyectos que requieren informe financiero indicando la periodicidad, requerimientos, soportes exigidos, etc."/>
    <n v="1"/>
    <n v="1"/>
    <n v="1"/>
    <n v="1"/>
    <s v="- Revisar y actualizar constantemente el cuadro control._x000a_- Generar alertas automáticas con herramientas del sistema que utilicen calendario (Outlook)."/>
    <n v="2"/>
    <n v="1"/>
    <n v="0.5"/>
    <n v="0.5"/>
    <x v="3"/>
    <n v="3"/>
    <n v="3"/>
    <s v="33"/>
    <s v="Moderado"/>
    <n v="0"/>
    <s v="Improbable"/>
    <s v="Moderado"/>
    <x v="1"/>
    <n v="2"/>
    <n v="3"/>
    <s v="23"/>
    <s v="Moderado"/>
    <s v="* No se adicionan mas controles. _x000a_* hay un cambio en la magnitud del riesgo por la contratación para el área de una asistente adicional que apoya en la entrega de informes._x000a_*el riesgo se desea eliminar"/>
  </r>
  <r>
    <n v="228"/>
    <s v="Proyectos1"/>
    <n v="1"/>
    <s v="Proyectos1"/>
    <n v="1"/>
    <s v="Dirección Administrativa y FinancieraMedio"/>
    <s v="Dirección Administrativa y FinancieraMedio"/>
    <s v="Dirección Administrativa y FinancieraPrácticas fraudulentas - corrupción en los diferentes procesos misionales de la universidad"/>
    <s v="Dirección Administrativa y FinancieraPrácticas fraudulentas - corrupción en los diferentes procesos misionales de la universidad"/>
    <s v="ProyectosMedio"/>
    <s v="ProyectosModerado"/>
    <s v="RFY-228"/>
    <s v="RF"/>
    <s v="Dirección Administrativa y Financiera"/>
    <s v="Dirección Administrativa y FinancieraModerado"/>
    <s v="Dirección Administrativa y FinancieraModerado"/>
    <s v="Dirección Administrativa y Financiera"/>
    <s v="Prácticas fraudulentas - corrupción en los diferentes procesos misionales de la universidad"/>
    <n v="1"/>
    <s v="Prácticas fraudulentas - corrupción en los diferentes procesos misionales de la universidad"/>
    <x v="27"/>
    <s v="Gestión financiera"/>
    <s v="Gestión del presupuesto"/>
    <s v="Procedimiento para la gestión de proyectos de la Universidad CES_x000a_"/>
    <s v="RFY-4"/>
    <s v="Proyectos"/>
    <s v="La entrega de datos imprecisos o erróneos en los reportes de proyectos por practicas fraudulentas presentados a las dependencias o facultades afectando la adecuada toma de decisiones "/>
    <m/>
    <s v="Prácticas fraudulentas - corrupción en los diferentes procesos misionales de la universidad"/>
    <m/>
    <s v="- Mostrar un mejor desempeño en la gestión._x000a_- obtener beneficios económicos_x000a_- Necesidad de Reconocimiento._x000a_- Continuidad en el Cargo"/>
    <m/>
    <s v="- Análisis de variaciones y de cambios inusuales."/>
    <n v="1"/>
    <n v="1"/>
    <n v="1"/>
    <n v="1"/>
    <s v="- Revisión periódica por parte de revisoría fiscal o auditorías internas, de los resultados de proyectos de áreas específicas."/>
    <n v="1"/>
    <n v="0"/>
    <n v="0"/>
    <n v="0"/>
    <x v="2"/>
    <n v="1"/>
    <n v="4"/>
    <s v="14"/>
    <s v="Moderado"/>
    <s v="Correciones inmediatas a la informacion enviada erroneamente"/>
    <s v="Improbable"/>
    <s v="Moderado"/>
    <x v="1"/>
    <n v="2"/>
    <n v="3"/>
    <s v="23"/>
    <s v="Moderado"/>
    <s v="* No se adicionan mas controles. _x000a_* no hay cambio en la magnitud_x000a_*el riesgo se desea eliminar"/>
  </r>
  <r>
    <n v="229"/>
    <s v="Proyectos1"/>
    <n v="1"/>
    <s v="Proyectos1"/>
    <n v="1"/>
    <s v="Dirección Administrativa y FinancieraMedio"/>
    <s v="Dirección Administrativa y FinancieraMedio"/>
    <s v="Dirección Administrativa y FinancieraFalla o falta de adecuación, consistencia, confiabilidad, confidencialidad y disponibilidad de la información que se genera o se custodia (física o electrónica)."/>
    <s v="Dirección Administrativa y FinancieraFalla o falta de adecuación, consistencia, confiabilidad, confidencialidad y disponibilidad de la información que se genera o se custodia (física o electrónica)."/>
    <s v="ProyectosMedio"/>
    <s v="ProyectosFuerte"/>
    <s v="RFY-229"/>
    <s v="RF"/>
    <s v="Dirección Administrativa y Financiera"/>
    <s v="Dirección Administrativa y FinancieraFuerte"/>
    <s v="Dirección Administrativa y FinancieraFuerte"/>
    <s v="Dirección Administrativa y Financier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27"/>
    <s v="Gestión financiera"/>
    <s v="Gestión del presupuesto"/>
    <s v="Procedimiento para la gestión de proyectos de la Universidad CES_x000a_"/>
    <s v="RFY-5"/>
    <s v="Proyectos"/>
    <s v="La entrega de datos imprecisos o erróneos en los reportes de proyectos presentados a las dependencias o facultades afectando la adecuada toma de decisiones"/>
    <m/>
    <s v="Falla o falta de adecuación, consistencia, confiabilidad, confidencialidad y disponibilidad de la información que se genera o se custodia (física o electrónica)."/>
    <m/>
    <s v="- Desconocimiento del manejo del ERP. (SAP)._x000a_- Uso inadecuada o falta de manejo de las herramientas informáticas y de base de datos._x000a_- Fallas en la plataforma"/>
    <m/>
    <s v="- Capacitaciones en las herramientas necesarias para la generación de la información. (ERP, Excel, Access, Etc.)._x000a_- Validación por parte de las facultades, de la información entregada, respecto a la realidad. _x000a_- Análisis de razonabilidad de la información generada por el sistema de información._x000a_"/>
    <n v="3"/>
    <n v="2"/>
    <n v="0.66666666666666663"/>
    <n v="0.66666666666666663"/>
    <s v="- Mantenimiento y actualización a la plataforma"/>
    <n v="1"/>
    <n v="1"/>
    <n v="1"/>
    <n v="1"/>
    <x v="2"/>
    <n v="2"/>
    <n v="3"/>
    <s v="23"/>
    <s v="Fuerte"/>
    <s v="Revisiones periodicas con el equipo de trabajo y ambien con los investigadores o personal directamente involucrado antes de generar informes finales "/>
    <s v="Posible"/>
    <s v="Menor"/>
    <x v="1"/>
    <n v="3"/>
    <n v="2"/>
    <s v="32"/>
    <s v="Fuerte"/>
    <s v="* No se adicionan mas controles. _x000a_* no hay cambio en la magnitud_x000a_*el riesgo se desea eliminar"/>
  </r>
  <r>
    <n v="230"/>
    <s v="Proyectos1"/>
    <n v="1"/>
    <s v="Proyectos1"/>
    <n v="1"/>
    <s v="Dirección Administrativa y FinancieraAlto"/>
    <s v="Dirección Administrativa y FinancieraAlto"/>
    <s v="Dirección Administrativa y FinancieraConflicto, desconocimiento o incumplimientos normativos, legales, regulatorios o contractuales."/>
    <s v="Dirección Administrativa y FinancieraConflicto, desconocimiento o incumplimientos normativos, legales, regulatorios o contractuales."/>
    <s v="ProyectosAlto"/>
    <s v="ProyectosFuerte"/>
    <s v="RFY-230"/>
    <s v="RF"/>
    <s v="Dirección Administrativa y Financiera"/>
    <s v="Dirección Administrativa y FinancieraFuerte"/>
    <s v="Dirección Administrativa y FinancieraFuerte"/>
    <s v="Dirección Administrativa y Financiera"/>
    <s v="Conflicto, desconocimiento o incumplimientos normativos, legales, regulatorios o contractuales."/>
    <n v="1"/>
    <s v="Conflicto, desconocimiento o incumplimientos normativos, legales, regulatorios o contractuales."/>
    <x v="27"/>
    <s v="Gestión financiera"/>
    <s v="Gestión del presupuesto"/>
    <s v="Procedimiento para la gestión de proyectos de la Universidad CES_x000a_"/>
    <s v="RFY-6"/>
    <s v="Proyectos"/>
    <s v="El no cumplimiento a cambios normativos internos y externos a los proyectos, puede afectar su correcta formulación, ejecución y cierre"/>
    <m/>
    <s v="Conflicto, desconocimiento o incumplimientos normativos, legales, regulatorios o contractuales."/>
    <m/>
    <s v="- Falta de actualización en los cambios normativos por desinterés y desmotivación._x000a_- Complejidad, ambigüedad y falta de claridad en las nuevas normas."/>
    <m/>
    <s v="- Búsqueda de asesoría especializada._x000a_- Se brindan opciones de capacitaciones con temas relacionados."/>
    <n v="2"/>
    <n v="2"/>
    <n v="1"/>
    <n v="1"/>
    <s v="- Reforzar la retroalimentación por parte de las áreas encargadas de los procesos transversales a proyectos que han sufrido cambios."/>
    <n v="1"/>
    <n v="1"/>
    <n v="1"/>
    <n v="1"/>
    <x v="3"/>
    <n v="3"/>
    <n v="4"/>
    <s v="34"/>
    <s v="Fuerte"/>
    <s v="Asesoría Legal  por externos"/>
    <s v="Posible"/>
    <s v="Moderado"/>
    <x v="0"/>
    <n v="3"/>
    <n v="3"/>
    <s v="33"/>
    <s v="Fuerte"/>
    <s v="* No se adicionan mas controles. _x000a_* no hay cambio en la magnitud_x000a_*el riesgo se desea eliminar"/>
  </r>
  <r>
    <n v="231"/>
    <s v="Proyectos1"/>
    <n v="1"/>
    <s v="Proyectos1"/>
    <n v="1"/>
    <s v="Dirección Administrativa y FinancieraMedio"/>
    <s v="Dirección Administrativa y FinancieraMedio"/>
    <s v="Dirección Administrativa y FinancieraConflicto, desconocimiento o incumplimientos normativos, legales, regulatorios o contractuales."/>
    <s v="Dirección Administrativa y FinancieraConflicto, desconocimiento o incumplimientos normativos, legales, regulatorios o contractuales."/>
    <s v="ProyectosMedio"/>
    <s v="ProyectosFuerte"/>
    <s v="RFY-231"/>
    <s v="RF"/>
    <s v="Dirección Administrativa y Financiera"/>
    <s v="Dirección Administrativa y FinancieraFuerte"/>
    <s v="Dirección Administrativa y FinancieraFuerte"/>
    <s v="Dirección Administrativa y Financiera"/>
    <s v="Conflicto, desconocimiento o incumplimientos normativos, legales, regulatorios o contractuales."/>
    <n v="1"/>
    <s v="Conflicto, desconocimiento o incumplimientos normativos, legales, regulatorios o contractuales."/>
    <x v="27"/>
    <s v="Gestión financiera"/>
    <s v="Gestión del presupuesto"/>
    <s v="Procedimiento para la gestión de proyectos de la Universidad CES_x000a_"/>
    <s v="RFY-7"/>
    <s v="Proyectos"/>
    <s v="El no cumplimiento de cambios normativos internos y externos a los proyectos, puede afectar su correcta formulación, ejecución y cierre"/>
    <m/>
    <s v="Conflicto, desconocimiento o incumplimientos normativos, legales, regulatorios o contractuales."/>
    <m/>
    <s v="- Falta de actualización en los cambios normativos por desinterés y desmotivación._x000a_- Complejidad, ambigüedad y falta de claridad en las nuevas normas."/>
    <m/>
    <s v="- Búsqueda de asesoría especializada._x000a_- Se brindan opciones de capacitaciones con temas relacionados."/>
    <n v="2"/>
    <n v="2"/>
    <n v="1"/>
    <n v="1"/>
    <n v="0"/>
    <n v="0"/>
    <n v="0"/>
    <s v=""/>
    <s v="Sin controles"/>
    <x v="3"/>
    <n v="3"/>
    <n v="4"/>
    <s v="34"/>
    <s v="Fuerte"/>
    <n v="0"/>
    <s v="Improbable"/>
    <s v="Moderado"/>
    <x v="1"/>
    <n v="2"/>
    <n v="3"/>
    <s v="23"/>
    <s v="Fuerte"/>
    <s v="* No se adicionan mas controles_x000a_* hay un cambio en la magnitud del riesgo, de alto a medio, básicamente por el fortalecimiento del área jurídica con la contratación de una abogada especialista en el tema de licitaciones y contrato que permite uun mayor apoyo respecto a la normatividad y su aplicación_x000a_*El riesgo se desea eliminar"/>
  </r>
  <r>
    <n v="232"/>
    <s v="Proyectos1"/>
    <n v="1"/>
    <s v="Proyectos1"/>
    <n v="1"/>
    <s v="Dirección Administrativa y FinancieraBajo"/>
    <s v="Dirección Administrativa y FinancieraBajo"/>
    <s v="Dirección Administrativa y FinancieraFalta de innovación o rezago en los diferentes procesos o estructuras que dificultan el crecimiento y/o cumplimiento de los objetivos de la Universidad"/>
    <s v="Dirección Administrativa y FinancieraFalta de innovación o rezago en los diferentes procesos o estructuras que dificultan el crecimiento y/o cumplimiento de los objetivos de la Universidad"/>
    <s v="ProyectosBajo"/>
    <s v="ProyectosFuerte"/>
    <s v="RFY-232"/>
    <s v="RF"/>
    <s v="Dirección Administrativa y Financiera"/>
    <s v="Dirección Administrativa y FinancieraFuerte"/>
    <s v="Dirección Administrativa y FinancieraFuerte"/>
    <s v="Dirección Administrativa y Financiera"/>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x v="27"/>
    <s v="Gestión financiera"/>
    <s v="Gestión del presupuesto"/>
    <s v="Procedimiento para la gestión de proyectos de la Universidad CES_x000a_"/>
    <s v="RFY-8"/>
    <s v="Proyectos"/>
    <s v="por limitaciones de disponibilidad de tiempo del área encargada, se puede presentar una respuesta inoportuna a los requerimientos de los usuarios, que pueda afectar la adecuada ejecución de los proyectos"/>
    <m/>
    <s v="Falta de innovación o rezago en los diferentes procesos o estructuras que dificultan el crecimiento y/o cumplimiento de los objetivos de la Universidad"/>
    <m/>
    <s v="- Crecimiento acelerado de las facultades y dependencias._x000a_- Ejecución de una gran cantidad de proyectos._x000a_- Creación y ejecución de una gran cantidad de eventos"/>
    <m/>
    <s v="_x000a_- Disposición del personal necesario. _x000a_- Planeación y elaboración de cronograma de trabajo"/>
    <n v="2"/>
    <n v="2"/>
    <n v="1"/>
    <n v="1"/>
    <n v="0"/>
    <n v="0"/>
    <n v="0"/>
    <s v=""/>
    <s v="Sin controles"/>
    <x v="2"/>
    <n v="3"/>
    <n v="2"/>
    <s v="32"/>
    <s v="Moderado"/>
    <n v="0"/>
    <s v="Improbable"/>
    <s v="Menor"/>
    <x v="4"/>
    <n v="2"/>
    <n v="2"/>
    <s v="22"/>
    <s v="Fuerte"/>
    <s v="* no se adicionan mas controles_x000a_* Hay un cambio en la magnitud del riesgo de Medio a menor, porque con la llegada de la nueva asistente al área, permite una mayor disponibilidad y atenciión a requerimiento de los usuarios_x000a_*El riesgo se desea Eliminar"/>
  </r>
  <r>
    <n v="233"/>
    <s v="Proyectos1"/>
    <n v="1"/>
    <s v="Proyectos1"/>
    <n v="1"/>
    <s v="Dirección Administrativa y FinancieraAlto"/>
    <s v="Dirección Administrativa y FinancieraAlto"/>
    <s v="Dirección Administrativa y FinancieraFallas en la gestión, planeación o ejecución de proyectos."/>
    <s v="Dirección Administrativa y FinancieraFallas en la gestión, planeación o ejecución de proyectos."/>
    <s v="ProyectosAlto"/>
    <s v="ProyectosModerado"/>
    <s v="RFY-233"/>
    <s v="RF"/>
    <s v="Dirección Administrativa y Financiera"/>
    <s v="Dirección Administrativa y FinancieraModerado"/>
    <s v="Dirección Administrativa y FinancieraModerado"/>
    <s v="Dirección Administrativa y Financiera"/>
    <s v="Fallas en la gestión, planeación o ejecución de proyectos."/>
    <n v="1"/>
    <s v="Fallas en la gestión, planeación o ejecución de proyectos."/>
    <x v="27"/>
    <s v="Gestión financiera"/>
    <s v="Gestión del presupuesto"/>
    <s v="Procedimiento para la gestión de proyectos de la Universidad CES_x000a_"/>
    <s v="RFY-9"/>
    <s v="Proyectos"/>
    <s v="Negociación, firma y ejecución de proyectos sin el aval financiero que puedan conllevar a pérdidas en su ejecución, por la inadecuada presupuestación"/>
    <m/>
    <s v="Fallas en la gestión, planeación o ejecución de proyectos."/>
    <m/>
    <s v="- Desconocimiento del proceso por parte de los responsables en las facultades._x000a_- Inicio en la operación de áreas o nuevos programas._x000a_- Pasar por alto las normas institucionales para acelerar los trámites"/>
    <m/>
    <s v="- Adecuado canal de comunicación entre el Rector y la dirección financiera en cuanto a claridad del proceso._x000a_- existe un proceso claro de autorizaciones y atribuciones."/>
    <n v="2"/>
    <n v="2"/>
    <n v="1"/>
    <n v="1"/>
    <n v="0"/>
    <n v="0"/>
    <n v="0"/>
    <s v=""/>
    <s v="Sin controles"/>
    <x v="3"/>
    <n v="3"/>
    <n v="4"/>
    <s v="34"/>
    <s v="Fuerte"/>
    <n v="0"/>
    <s v="Posible"/>
    <s v="Mayor"/>
    <x v="0"/>
    <n v="3"/>
    <n v="4"/>
    <s v="34"/>
    <s v="Moderado"/>
    <s v="* No se adicionan mas controles_x000a_* Hay un cambio en los controles, porque teniendo en cuenta la pandemia, al ser virtual todo canal de comunicación, han existido dificultades y ha sido mas dificultuoso la implementación de algunos controles_x000a_El riesgo se debe eliminar"/>
  </r>
  <r>
    <n v="234"/>
    <s v="Proyectos1"/>
    <n v="1"/>
    <s v="Proyectos1"/>
    <n v="1"/>
    <s v="Dirección Administrativa y FinancieraAlto"/>
    <s v="Dirección Administrativa y FinancieraAlto"/>
    <s v="Dirección Administrativa y FinancieraFallas en la gestión, planeación o ejecución de proyectos."/>
    <s v="Dirección Administrativa y FinancieraFallas en la gestión, planeación o ejecución de proyectos."/>
    <s v="ProyectosAlto"/>
    <s v="ProyectosModerado"/>
    <s v="RFY-234"/>
    <s v="RF"/>
    <s v="Dirección Administrativa y Financiera"/>
    <s v="Dirección Administrativa y FinancieraModerado"/>
    <s v="Dirección Administrativa y FinancieraModerado"/>
    <s v="Dirección Administrativa y Financiera"/>
    <s v="Fallas en la gestión, planeación o ejecución de proyectos."/>
    <n v="1"/>
    <s v="Fallas en la gestión, planeación o ejecución de proyectos."/>
    <x v="27"/>
    <s v="Gestión financiera"/>
    <s v="Gestión del presupuesto"/>
    <s v="Procedimiento para la gestión de proyectos de la Universidad CES_x000a_"/>
    <s v="RFY-10"/>
    <s v="Proyectos"/>
    <s v="Sobrejecución de recursos Asignados"/>
    <m/>
    <s v="Fallas en la gestión, planeación o ejecución de proyectos."/>
    <m/>
    <s v="- Desconocimiento del presupuesto por parte del Coordinador del proyecto_x000a_- Error en la imputación de gastos"/>
    <m/>
    <s v="- Capacitación inicial al coordinador del proyecto respecto a la forma de ejecutar los recursos_x000a_- monitoreo del estado de ejecución de proyectos_x000a_- control previo a la asingación de recursos en el sistema"/>
    <n v="0"/>
    <n v="0"/>
    <s v=" "/>
    <s v="Sin controles"/>
    <n v="0"/>
    <n v="0"/>
    <n v="0"/>
    <s v=""/>
    <s v="Sin controles"/>
    <x v="4"/>
    <s v=""/>
    <s v=""/>
    <s v=""/>
    <n v="0"/>
    <n v="0"/>
    <s v="Posible"/>
    <s v="Moderado"/>
    <x v="0"/>
    <n v="3"/>
    <n v="3"/>
    <s v="33"/>
    <s v="Moderado"/>
    <s v="*El riesgo es nuevo, se detectó a raiz de que se materializó el riesgo en algunos proyectos de emprendimiento. Los controles que se implementaron tienden a disminuir la probabilidad de ocurrencia."/>
  </r>
  <r>
    <s v=""/>
    <s v="Proyectos0"/>
    <n v="0"/>
    <s v="Proyectos0"/>
    <n v="0"/>
    <s v=" "/>
    <s v=" "/>
    <s v=" 0"/>
    <s v=" "/>
    <s v="Proyectos"/>
    <s v="Proyectos0"/>
    <s v=""/>
    <s v="RF"/>
    <s v=" "/>
    <s v=" 0"/>
    <s v=" 0"/>
    <s v=" "/>
    <s v=""/>
    <n v="0"/>
    <s v=""/>
    <x v="27"/>
    <m/>
    <m/>
    <m/>
    <s v="RFY-11"/>
    <s v="Proyectos"/>
    <n v="0"/>
    <m/>
    <n v="0"/>
    <m/>
    <n v="0"/>
    <m/>
    <n v="0"/>
    <n v="0"/>
    <n v="0"/>
    <s v=" "/>
    <s v="Sin controles"/>
    <n v="0"/>
    <n v="0"/>
    <n v="0"/>
    <s v=""/>
    <s v="Sin controles"/>
    <x v="4"/>
    <s v=""/>
    <s v=""/>
    <s v=""/>
    <n v="0"/>
    <n v="0"/>
    <n v="0"/>
    <n v="0"/>
    <x v="2"/>
    <s v=""/>
    <s v=""/>
    <s v=""/>
    <n v="0"/>
    <n v="0"/>
  </r>
  <r>
    <s v=""/>
    <s v="Proyectos0"/>
    <n v="0"/>
    <s v="Proyectos0"/>
    <n v="0"/>
    <s v=" "/>
    <s v=" "/>
    <s v=" 0"/>
    <s v=" "/>
    <s v="Proyectos"/>
    <s v="Proyectos0"/>
    <s v=""/>
    <s v="RF"/>
    <s v=" "/>
    <s v=" 0"/>
    <s v=" 0"/>
    <s v=" "/>
    <s v=""/>
    <n v="0"/>
    <s v=""/>
    <x v="27"/>
    <m/>
    <m/>
    <m/>
    <s v="RFY-12"/>
    <s v="Proyectos"/>
    <n v="0"/>
    <m/>
    <n v="0"/>
    <m/>
    <n v="0"/>
    <m/>
    <n v="0"/>
    <n v="0"/>
    <n v="0"/>
    <s v=" "/>
    <s v="Sin controles"/>
    <n v="0"/>
    <n v="0"/>
    <n v="0"/>
    <s v=""/>
    <s v="Sin controles"/>
    <x v="4"/>
    <s v=""/>
    <s v=""/>
    <s v=""/>
    <n v="0"/>
    <n v="0"/>
    <n v="0"/>
    <n v="0"/>
    <x v="2"/>
    <s v=""/>
    <s v=""/>
    <s v=""/>
    <n v="0"/>
    <n v="0"/>
  </r>
  <r>
    <n v="235"/>
    <s v="Sostenibilidad1"/>
    <n v="1"/>
    <s v="Sostenibilidad1"/>
    <n v="1"/>
    <s v="RectoríaMedio"/>
    <s v="RectoríaMedio"/>
    <s v="RectoríaConflicto, desconocimiento o incumplimientos normativos, legales, regulatorios o contractuales."/>
    <s v="RectoríaConflicto, desconocimiento o incumplimientos normativos, legales, regulatorios o contractuales."/>
    <s v="SostenibilidadMedio"/>
    <s v="SostenibilidadFuerte"/>
    <s v="RRS-235"/>
    <s v="RR"/>
    <s v="Rectoría"/>
    <s v="RectoríaFuerte"/>
    <s v="RectoríaFuerte"/>
    <s v="Rectoría"/>
    <s v="Conflicto, desconocimiento o incumplimientos normativos, legales, regulatorios o contractuales."/>
    <n v="1"/>
    <s v="Conflicto, desconocimiento o incumplimientos normativos, legales, regulatorios o contractuales."/>
    <x v="28"/>
    <s v="Gestión legal y documental "/>
    <s v="Gestión legal, reglamentaria y administrativa"/>
    <m/>
    <s v="RRS-1"/>
    <s v="Sostenibilidad"/>
    <s v="Debido al desconocimiento del marco normativo relacionado con el área de sostenibilidad (temas ambientales, sociales, culturales), podemos incumplir o no acatar directrices que pueden desencadenar en demandas o conflictos"/>
    <m/>
    <s v="Conflicto, desconocimiento o incumplimientos normativos, legales, regulatorios o contractuales."/>
    <m/>
    <s v="Falta de conocimiento en ciertas áreas o vacíos normativos"/>
    <m/>
    <s v="Visto bueno por parte del área jurídica, financiera  y rectoría  diferentes áreas"/>
    <n v="1"/>
    <n v="1"/>
    <n v="1"/>
    <n v="1"/>
    <s v="Reforzar revisión normas especificas aplicables al proyecto. Involucrar al área de riesgo para revisar este aspecto del proyecto. "/>
    <n v="2"/>
    <n v="2"/>
    <n v="1"/>
    <n v="1"/>
    <x v="2"/>
    <n v="2"/>
    <n v="3"/>
    <s v="23"/>
    <s v="Moderado"/>
    <s v="La probabilidad ha disminuido ya que hemos trabajado de forma articulada para lograr unos mejores contratos, así como la alineación con otras áreas de apoyo que nos han llevado a disminuir la probabilidad de ocurrencia, con más controles articulados a otros procesos como SST. Se incluyeron algunas claúsulas nuevas en los contratos, adicional al tema de lavado de activos, también sobre el uso de la imagen del CES y se revisa la norma vigente, además de contar con visto bueno del área jurídica y administrativa cuando aplica, de forma que se abarquen todos los posibles riesgos y se tenga conocimiento completo del tema antes de firmar. Debido a estos controles y el seguimiento permanente, se disminuye el riesgo"/>
    <s v="Improbable"/>
    <s v="Moderado"/>
    <x v="1"/>
    <n v="2"/>
    <n v="3"/>
    <s v="23"/>
    <s v="Fuerte"/>
    <s v="Trabajo articulado, así cada contrato contempla el marco normativo y especificidades. Alineación con otras áreas de apoyo que nos han llevado a disminuir la probabilidad de ocurrencia, con más controles articulados a otros procesos como SST. Se incluyeron algunas claúsulas nuevas en los contratos, adicional al tema de lavado de activos, también sobre el uso de la imagen del CES y se revisa la norma vigente. Se actualizan los documentos de soporte de manera frecuente y siempre con visto bueno del área jurídica y administrativa cuando aplica, de forma que se abarquen todos los posibles riesgos y se tenga conocimiento completo del tema antes de firmar._x000a_Se envían las guías a los proveedores. No se ha materializado el riesgo."/>
  </r>
  <r>
    <n v="236"/>
    <s v="Sostenibilidad1"/>
    <n v="1"/>
    <s v="Sostenibilidad1"/>
    <n v="1"/>
    <s v="RectoríaMedio"/>
    <s v="RectoríaMedio"/>
    <s v="RectoríaFalla o falta de adecuación, consistencia, confiabilidad, confidencialidad y disponibilidad de la información que se genera o se custodia (física o electrónica)."/>
    <s v="RectoríaFalla o falta de adecuación, consistencia, confiabilidad, confidencialidad y disponibilidad de la información que se genera o se custodia (física o electrónica)."/>
    <s v="SostenibilidadMedio"/>
    <s v="SostenibilidadFuerte"/>
    <s v="RRS-236"/>
    <s v="RR"/>
    <s v="Rectoría"/>
    <s v="RectoríaFuerte"/>
    <s v="RectoríaFuerte"/>
    <s v="Rectorí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28"/>
    <s v="Direccionamiento Estratégico"/>
    <s v="Consolidación de estadísticas institucionales_x000a_"/>
    <s v="Procedimiento para la consolidación de información estadística_x000a_"/>
    <s v="RRS-2"/>
    <s v="Sostenibilidad"/>
    <s v="No hay un sistema único, amigable y centralizado lo cual lleva a tener información incompleta, desactualizada y no confiable, esto afecta la toma de decisiones, la falta de medición y la rendición de cuentas frente a los grupos de interés"/>
    <m/>
    <s v="Falla o falta de adecuación, consistencia, confiabilidad, confidencialidad y disponibilidad de la información que se genera o se custodia (física o electrónica)."/>
    <m/>
    <s v="Falta de una política definida de resguardo y de información. Ausencia de un sistema único que centralice la información. _x000a_Hermetismo en la información. "/>
    <m/>
    <s v="Se realizó revisión de los indicadores del reporte de sostenibilidad con el área de planeación y se comenzó el desarrollo en el sistema de gestión de información de la Universidad para hacer seguimiento a los indicadores, acompañados con una caracterización de cada indicador y su fuente"/>
    <n v="1"/>
    <n v="1"/>
    <n v="1"/>
    <n v="1"/>
    <s v="Centralización de información, auditorías internas y externas a las fuentes primarias, mayor compromiso de los responsables de la información, estandarizar indicadores y fuentes"/>
    <n v="3"/>
    <n v="3"/>
    <n v="1"/>
    <n v="1"/>
    <x v="3"/>
    <n v="3"/>
    <n v="4"/>
    <s v="34"/>
    <s v="Fuerte"/>
    <s v="Se implementó un control inicial y se llevaron a cabo los propuestos. Con la implementación de la centralización de información y el nuevo desarrollo que se está trabajando con planeación, el riesgo disminuye. Asimismo, cada indicador se detalla con información sobre fuente, responsable y fórmula, haciendo más fácil el seguimiento y generación de información. Aún se requiere capacitar al personal sobre ciertos procesos para evitar el subregistro de información."/>
    <s v="Improbable"/>
    <s v="Moderado"/>
    <x v="1"/>
    <n v="2"/>
    <n v="3"/>
    <s v="23"/>
    <s v="Fuerte"/>
    <s v="Se definieron con las diferentes áreas del CES como planeación y secretaría general, cuales son los responsables de las fuentes de información. De esta forma se centraliza aún más la información. Se crea, articula y alimenta el boletín estadístico digital para centralizar los hechos y datos que permitan preservar la historia institucional y apoyar la toma de decisiones. Cada indicador se detalla con información sobre fuente, responsable y fórmula, haciendo más fácil el seguimiento y generación de información. Se debe hacer permanente la capacitación del personal sobre ciertos procesos para evitar el subregistro de información. No se ha materializado el riesgo."/>
  </r>
  <r>
    <n v="237"/>
    <s v="Sostenibilidad1"/>
    <n v="1"/>
    <s v="Sostenibilidad1"/>
    <n v="1"/>
    <s v="RectoríaMedio"/>
    <s v="RectoríaMedio"/>
    <s v="RectoríaFalla o falta de adecuación, consistencia, confiabilidad, confidencialidad y disponibilidad de la información que se genera o se custodia (física o electrónica)."/>
    <s v="RectoríaFalla o falta de adecuación, consistencia, confiabilidad, confidencialidad y disponibilidad de la información que se genera o se custodia (física o electrónica)."/>
    <s v="SostenibilidadMedio"/>
    <s v="SostenibilidadFuerte"/>
    <s v="RRS-237"/>
    <s v="RR"/>
    <s v="Rectoría"/>
    <s v="RectoríaFuerte"/>
    <s v="RectoríaFuerte"/>
    <s v="Rectorí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28"/>
    <s v="Direccionamiento Estratégico"/>
    <s v="Consolidación de estadísticas institucionales_x000a_"/>
    <s v="Procedimiento para la consolidación de información estadística_x000a_"/>
    <s v="RRS-3"/>
    <s v="Sostenibilidad"/>
    <s v="No hay un sistema amigable y centralizado lo cual lleva a tener información incompleta, desactualizada y no confiable, esto afecta la toma de decisiones, la falta de medición y la rendición de cuentas frente a los grupos de interés"/>
    <m/>
    <s v="Falla o falta de adecuación, consistencia, confiabilidad, confidencialidad y disponibilidad de la información que se genera o se custodia (física o electrónica)."/>
    <m/>
    <s v="Ausencia de un sistema único que centralice la información. _x000a_Hermetismo en la información"/>
    <m/>
    <s v="Revisión de procesos y establecimiento de fuentes de información"/>
    <n v="1"/>
    <n v="1"/>
    <n v="1"/>
    <n v="1"/>
    <s v="Centralización de información, auditorías internas y externas a las fuentes primarias, mayor compromiso de los responsables de la información, estandarizar indicadores y fuentes"/>
    <n v="3"/>
    <n v="3"/>
    <n v="1"/>
    <n v="1"/>
    <x v="2"/>
    <n v="2"/>
    <n v="3"/>
    <s v="23"/>
    <s v="Fuerte"/>
    <s v="Se han identificado las fuentes de información y trabajado con ellas para tener la información histórica y medición de manera permanente, mejorando los procesos y evitando pérdida de información. Para informes y ranking institucionales se trabajó en el desarrollo de unas fichas para identificar responsables y fuentes de información. El riesgo disminuye al realizarse el proceso de identificación clara de fuentes y responsables. Además se implementaron tanto el control inicial como los demás propuestos"/>
    <s v="Improbable"/>
    <s v="Moderado"/>
    <x v="1"/>
    <n v="2"/>
    <n v="3"/>
    <s v="23"/>
    <s v="Fuerte"/>
    <s v="Se definieron con las diferentes áreas del CES como planeación y secretaría general, cuales son los responsables de las fuentes de información. De esta forma se centraliza aún más la información. Se crea, articula y alimenta el boletín estadístico digital para centralizar los hechos y datos que permitan preservar la historia institucional y apoyar la toma de decisiones. Cada indicador se detalla con información sobre fuente, responsable y fórmula, haciendo más fácil el seguimiento y generación de información. Se debe hacer permanente la capacitación del personal sobre ciertos procesos para evitar el subregistro de información. No se ha materializado el riesgo."/>
  </r>
  <r>
    <n v="238"/>
    <s v="Sostenibilidad1"/>
    <n v="1"/>
    <s v="Sostenibilidad1"/>
    <n v="1"/>
    <s v="RectoríaMedio"/>
    <s v="RectoríaMedio"/>
    <s v="RectoríaIncumplimiento por parte de la comunidad universitaria, contratistas y visitantes de las políticas, reglamentos y directrices institucionales."/>
    <s v="RectoríaIncumplimiento por parte de la comunidad universitaria, contratistas y visitantes de las políticas, reglamentos y directrices institucionales."/>
    <s v="SostenibilidadMedio"/>
    <s v="SostenibilidadFuerte"/>
    <s v="RRS-238"/>
    <s v="RR"/>
    <s v="Rectoría"/>
    <s v="RectoríaFuerte"/>
    <s v="RectoríaFuerte"/>
    <s v="Rectorí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28"/>
    <s v="Desarrollo humano y bienestar institucional"/>
    <s v="Formulación de programas, planes y acciones para el Bienestar y Desarrollo Humano_x000a_"/>
    <s v="Procedimiento para la Gestión del Riesgo SST_x000a_"/>
    <s v="RRS-4"/>
    <s v="Sostenibilidad"/>
    <s v="Debido al desconocimiento de los procesos institucionales proveedores, visitantes y contratistas pueden no estar informados a incumplir las directrices ocasionando efectos adversos en la salud, infraestructura o medio ambiente"/>
    <m/>
    <s v="Incumplimiento por parte de la comunidad universitaria, contratistas y visitantes de las políticas, reglamentos y directrices institucionales."/>
    <m/>
    <s v="Ausencia de un sistema único que centralice la información. _x000a_Canales de comunicación ineficaces "/>
    <m/>
    <s v="Verificación de documentación por parte de SST"/>
    <n v="1"/>
    <n v="1"/>
    <n v="1"/>
    <n v="1"/>
    <s v="Tener un sitio para proveedores y comunidad universitaria donde puedan revisar los procesos y directrices actualizadas, hacer capacitaciones permanentes, mejorar la comunicación de estas políticas, reglamentos y directrices para que la comunidad interna las conozca y pueda replicar"/>
    <n v="3"/>
    <n v="3"/>
    <n v="1"/>
    <n v="1"/>
    <x v="2"/>
    <n v="2"/>
    <n v="3"/>
    <s v="23"/>
    <s v="Fuerte"/>
    <s v="Hay una articulación y diálogo permanente que permitió mejor conocimiento del proceso, acompañamiento por parte de SST y conocimiento de los requisitos, que ahora se envían a todos los contartistas, proveedores y externos. Se han implementado todos los controles y se dio a conocer el proceso a todo el equipo de trabajo. De esta forma, previo a la visita y actividades de los proveedores, se conoce y ejecutan los procesos de forma adecuada. Se hacen las capacitaciones a proveedores y SST verifica la documentación previo a que ingresen a la universidad. _x000a_No se han materializado los riesgos. _x000a_Adicional, se envió a los proveedores del área el correo con el manual y cartillas pertinentes"/>
    <s v="Improbable"/>
    <s v="Moderado"/>
    <x v="1"/>
    <n v="2"/>
    <n v="3"/>
    <s v="23"/>
    <s v="Fuerte"/>
    <s v="Articulación y diálogo permanente que permitió mejor conocimiento del proceso, acompañamiento por parte de SST y conocimiento de los requisitos del área y extensión a los , que ahora se envían a todos los contartistas, proveedores y externos. Se han implementado todos los controles y se dio a conocer el proceso a todo el equipo y se extiende a los proveedores y cadena. Se informa previo a la visita y actividades de los proveedores para ejecutar los procesos de forma adecuada. Se hacen las capacitaciones a proveedores y SST verifica la documentación previo a que ingresen a la universidad. _x000a_No se han materializado los riesgos. _x000a_Adicional, se envió a los proveedores del área el correo con el manual y cartillas pertinentes"/>
  </r>
  <r>
    <n v="239"/>
    <s v="Sostenibilidad1"/>
    <n v="1"/>
    <s v="Sostenibilidad1"/>
    <n v="1"/>
    <s v="RectoríaMedio"/>
    <s v="RectoríaMedio"/>
    <s v="Rectoría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SostenibilidadMedio"/>
    <s v="SostenibilidadFuerte"/>
    <s v="RRS-239"/>
    <s v="RR"/>
    <s v="Rectoría"/>
    <s v="RectoríaFuerte"/>
    <s v="RectoríaFuerte"/>
    <s v="Rectoría"/>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x v="28"/>
    <s v="Direccionamiento Estratégico"/>
    <s v="Definición del direccionamiento estratégico de la Universidad_x000a_"/>
    <s v="Guía para la elaboración y el seguimiento al Plan Estratégico de Desarrollo"/>
    <s v="RRS-5"/>
    <s v="Sostenibilidad"/>
    <s v="Por causa de un crecimiento no planificado y respuesta tardía, la institución puede quedarse atrasada en temas de sostenibilidad y no responder y ser competitivos frente a los grupos de interés"/>
    <m/>
    <s v="Falta de innovación o rezago en los diferentes procesos o estructuras que dificultan el crecimiento y/o cumplimiento de los objetivos de la Universidad"/>
    <m/>
    <s v="Falta de visión y conocimiento en nuevas tendencias, falta de fluidez"/>
    <m/>
    <s v="Capacitación del recurso humano, relacionamiento con pares, participación en mesas y juntas, rankings y comparaciones"/>
    <n v="3"/>
    <n v="3"/>
    <n v="1"/>
    <n v="1"/>
    <s v="Mejorar el relacionamiento con grupos de interés que permitan conocer sus intereses/expectativas y plantear correctamente el crecimiento, hacer evaluación del cumplimiento de los objetivos y metas del plan de desarrollo, benchmarking que permita plantear el desarrollo con base en futuro y tendencias"/>
    <n v="3"/>
    <n v="3"/>
    <n v="1"/>
    <n v="1"/>
    <x v="3"/>
    <n v="3"/>
    <n v="3"/>
    <s v="33"/>
    <s v="Fuerte"/>
    <s v="Se comenzó un proceso de cualificación docente que permitirá que muchos más conozcan sobre sostenibilidad. Además, nos alineamos con el diseño del plan de desarrollo institucional, integrando a los grupos de interés y permitiendo que la sostenibilidad sea transversal y se articue un presupuesto institucional con base en la planeación. Capacitación de los equipos, participación en redes y mesas de trabajo para conocer tendencias e implementar buenas prácticas. Trabajo articulado con los grupos de interés y con el área de planeación para diseño del nuevo plan de desarrollo"/>
    <s v="Improbable"/>
    <s v="Moderado"/>
    <x v="1"/>
    <n v="2"/>
    <n v="3"/>
    <s v="23"/>
    <s v="Fuerte"/>
    <s v="El área ha logrado extender la importancia y conocimientos sobre sostenibilidad a la comunidad en general. Compromiso desde la alta dirección, articulación y trabajo unido con facultades y áreas de apoyo. _x000a_Alineación del plan de desarrollo institucional con la sostenibilidad de forma transversal, integrando a los grupos de interés y permitiendo que la sostenibilidad sea transversal y se articue un presupuesto institucional con base en la planeación. Mayor reconocimiento, posicionamiento en ranking nacionales e internacionales, participación en redes y mesas de trabajo para conocer tendencias e implementar buenas prácticas. No se ha materializado el riesgo."/>
  </r>
  <r>
    <n v="240"/>
    <s v="Sostenibilidad1"/>
    <n v="1"/>
    <s v="Sostenibilidad1"/>
    <n v="1"/>
    <s v="RectoríaMedio"/>
    <s v="RectoríaAlto"/>
    <s v="Rectoría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SostenibilidadAlto"/>
    <s v="SostenibilidadModerado"/>
    <s v="RRS-240"/>
    <s v="RR"/>
    <s v="Rectoría"/>
    <s v="RectoríaFuerte"/>
    <s v="RectoríaModerado"/>
    <s v="Rectoría"/>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x v="28"/>
    <s v="Direccionamiento Estratégico"/>
    <s v="Definición del direccionamiento estratégico de la Universidad_x000a_"/>
    <s v="Guía para la elaboración y el seguimiento al Plan Estratégico de Desarrollo"/>
    <s v="RRS-6"/>
    <s v="Sostenibilidad"/>
    <s v="Por causa de un crecimiento no planificado y respuesta tardía la institución puede quedarse atrasada en temas de sostenibilidad y no responder y ser competitivos frente a los grupos de interés"/>
    <m/>
    <s v="Falta de innovación o rezago en los diferentes procesos o estructuras que dificultan el crecimiento y/o cumplimiento de los objetivos de la Universidad"/>
    <m/>
    <s v="Falta de planeación"/>
    <m/>
    <s v="Ejercicio de planeación"/>
    <n v="1"/>
    <n v="1"/>
    <n v="1"/>
    <n v="1"/>
    <n v="0"/>
    <n v="0"/>
    <n v="0"/>
    <s v=""/>
    <s v="Sin controles"/>
    <x v="3"/>
    <n v="3"/>
    <n v="4"/>
    <s v="34"/>
    <s v="Fuerte"/>
    <s v="Trabajo articulado con los grupos de interés y con el área de planeación para diseño del nuevo plan de desarrollo"/>
    <s v="Improbable"/>
    <s v="Moderado"/>
    <x v="1"/>
    <n v="2"/>
    <n v="3"/>
    <s v="23"/>
    <s v="Fuerte"/>
    <s v="El área ha logrado extender la importancia y conocimientos sobre sostenibilidad a la comunidad en general. Compromiso desde la alta dirección, articulación y trabajo unido con facultades y áreas de apoyo. Alineación del plan de desarrollo institucional con la sostenibilidad de forma transversal, integrando a los grupos de interés y permitiendo que la sostenibilidad sea transversal y se articue un presupuesto institucional con base en la planeación. Mayor reconocimiento, posicionamiento en ranking nacionales e internacionales, participación en redes y mesas de trabajo para conocer tendencias e implementar buenas prácticas. No se ha materializado el riesgo."/>
  </r>
  <r>
    <n v="241"/>
    <s v="Sostenibilidad1"/>
    <n v="1"/>
    <s v="Sostenibilidad1"/>
    <n v="1"/>
    <s v="RectoríaMedio"/>
    <s v="RectoríaMedio"/>
    <s v="RectoríaDificultades en la alineación organizacional para el logro de los objetivos."/>
    <s v="RectoríaDificultades en la alineación organizacional para el logro de los objetivos."/>
    <s v="SostenibilidadMedio"/>
    <s v="SostenibilidadFuerte"/>
    <s v="RRS-241"/>
    <s v="RR"/>
    <s v="Rectoría"/>
    <s v="RectoríaFuerte"/>
    <s v="RectoríaFuerte"/>
    <s v="Rectoría"/>
    <s v="Dificultades en la alineación organizacional para el logro de los objetivos."/>
    <n v="1"/>
    <s v="Dificultades en la alineación organizacional para el logro de los objetivos."/>
    <x v="28"/>
    <s v="Direccionamiento Estratégico"/>
    <s v="Definición del direccionamiento estratégico de la Universidad_x000a_"/>
    <s v="Guía para la elaboración y el seguimiento al Plan Estratégico de Desarrollo"/>
    <s v="RRS-7"/>
    <s v="Sostenibilidad"/>
    <s v="Debido a desconocimiento de los objetivos, procedimientos y actividades de las diferentes áreas, se pueden presentar reprocesos, desarrollos desarticulados que llevan a la gestión ineficiente de recursos y falta de resultados oportunos y óptimos"/>
    <m/>
    <s v="Dificultades en la alineación organizacional para el logro de los objetivos."/>
    <m/>
    <s v="Estructura organizacional y roles pocos claros"/>
    <m/>
    <s v="Exposición de las áreas en espacios de planeación"/>
    <n v="1"/>
    <n v="1"/>
    <n v="1"/>
    <n v="1"/>
    <s v="Evaluar otros esquemas que permitan la correcta rendición de cuentas y articulación; definir claramente roles, responsabilidades y objetivos de cada área y de trabajo conjunto, fortalecer el trabajo en equipo como un todo, no por áreas; implementar medios de comunicación eficaces para conocer claramente objetivos, procedimientos y formas de trabajo articulado"/>
    <n v="3"/>
    <n v="3"/>
    <n v="1"/>
    <n v="1"/>
    <x v="2"/>
    <n v="2"/>
    <n v="3"/>
    <s v="23"/>
    <s v="Fuerte"/>
    <s v="Se evidencia mayor articulación entre las áreas, logrando trabajo en equipo y agilización de los procesos, sin repetición. El riesgo disminuyó al implementarse un nuevo control con la creación del comité logístico con todas las áreas de apoyo para mejorar la articulación y trabajo en equipo"/>
    <s v="Improbable"/>
    <s v="Moderado"/>
    <x v="1"/>
    <n v="2"/>
    <n v="3"/>
    <s v="23"/>
    <s v="Fuerte"/>
    <s v="Mayor articulación entre las áreas, logrando trabajo en equipo y agilización de los procesos, sin repetición. El riesgo disminuyó al implementarse un nuevo control con la creación del comité logístico con todas las áreas de apoyo para mejorar la articulación y trabajo en equipo. No se ha materializado el riesgo."/>
  </r>
  <r>
    <n v="242"/>
    <s v="Sostenibilidad1"/>
    <n v="1"/>
    <s v="Sostenibilidad1"/>
    <n v="1"/>
    <s v="RectoríaMedio"/>
    <s v="RectoríaAlto"/>
    <s v="RectoríaConcepto público desfavorable que causa una pérdida de credibilidad sobre la Universidad en sus grupos de interés."/>
    <s v="RectoríaConcepto público desfavorable que causa una pérdida de credibilidad sobre la Universidad en sus grupos de interés."/>
    <s v="SostenibilidadAlto"/>
    <s v="SostenibilidadModerado"/>
    <s v="RRS-242"/>
    <s v="RR"/>
    <s v="Rectoría"/>
    <s v="RectoríaFuerte"/>
    <s v="RectoríaModerado"/>
    <s v="Rectoría"/>
    <s v="Concepto público desfavorable que causa una pérdida de credibilidad sobre la Universidad en sus grupos de interés."/>
    <n v="1"/>
    <s v="Concepto público desfavorable que causa una pérdida de credibilidad sobre la Universidad en sus grupos de interés."/>
    <x v="28"/>
    <s v="Gestión legal y documental_x000a__x000a_Direccionamiento estratégico"/>
    <s v="Definición del direccionamiento estratégico de la Universidad_x000a_"/>
    <m/>
    <s v="RRS-8"/>
    <s v="Sostenibilidad"/>
    <s v="Por falta de información unificada y clara se puede generar un impacto negativo en la credibilidad de los representantes de la institución o incluso de la misma organización, que lleven a un desprestigio y reputación negativa"/>
    <m/>
    <s v="Concepto público desfavorable que causa una pérdida de credibilidad sobre la Universidad en sus grupos de interés."/>
    <m/>
    <s v="Falta de claridad en la información, desconocimiento de directrices institucionales como código de ética y buen gobierno"/>
    <m/>
    <s v="Aprobación de piezas por el área de comunicación organizacional"/>
    <n v="1"/>
    <n v="1"/>
    <n v="1"/>
    <n v="1"/>
    <s v="Asesoría para presentación en medios, validación de los contenidos a publicar, protocolos de manejo de crisis, definición de personal oficiales como oficiales para comunicar"/>
    <n v="4"/>
    <n v="4"/>
    <n v="1"/>
    <n v="1"/>
    <x v="0"/>
    <n v="2"/>
    <n v="2"/>
    <s v="22"/>
    <s v="Fuerte"/>
    <s v="Se implementan correctamente los controles y el riesgo no se ha materializado. Comunicaciones selecciona con base en la experticia, los voceros de la Universidad para los diferentes temas y referenciaciónc con medios, teniendo clara la información por la cual se pregunta, de forma que las respuestas sean claras. Hay un manejo de redes y piezas que pasa por aprobación previa, así como la política de comunicaciones"/>
    <s v="Improbable"/>
    <s v="Moderado"/>
    <x v="1"/>
    <n v="2"/>
    <n v="3"/>
    <s v="23"/>
    <s v="Fuerte"/>
    <s v="El riesgo no se ha materializado. Comunicaciones selecciona con base en la experticia, los voceros de la Universidad para los diferentes temas y referenciaciónc con medios, teniendo clara la información por la cual se pregunta, de forma que las respuestas sean claras. Aumento significativo en medios y el CES como referente. Posicionamiento en ranking nacionales en temas de reputación. Hay un manejo de redes y piezas que pasa por aprobación previa, así como la política de comunicaciones"/>
  </r>
  <r>
    <s v=""/>
    <s v="Sostenibilidad0"/>
    <n v="0"/>
    <s v="Sostenibilidad0"/>
    <n v="0"/>
    <s v=" "/>
    <s v=" "/>
    <s v=" 0"/>
    <s v=" "/>
    <s v="Sostenibilidad"/>
    <s v="Sostenibilidad0"/>
    <s v=""/>
    <s v="RR"/>
    <s v=" "/>
    <s v=" 0"/>
    <s v=" 0"/>
    <s v=" "/>
    <s v=""/>
    <n v="0"/>
    <s v=""/>
    <x v="28"/>
    <m/>
    <m/>
    <m/>
    <s v="RRS-9"/>
    <s v="Sostenibilidad"/>
    <n v="0"/>
    <m/>
    <n v="0"/>
    <m/>
    <n v="0"/>
    <m/>
    <n v="0"/>
    <n v="0"/>
    <n v="0"/>
    <n v="0"/>
    <n v="0"/>
    <n v="0"/>
    <n v="0"/>
    <n v="0"/>
    <n v="0"/>
    <n v="0"/>
    <x v="7"/>
    <n v="0"/>
    <n v="0"/>
    <n v="0"/>
    <n v="0"/>
    <n v="0"/>
    <n v="0"/>
    <n v="0"/>
    <x v="6"/>
    <n v="0"/>
    <n v="0"/>
    <n v="0"/>
    <n v="0"/>
    <n v="0"/>
  </r>
  <r>
    <s v=""/>
    <s v="Sostenibilidad0"/>
    <n v="0"/>
    <s v="Sostenibilidad0"/>
    <n v="0"/>
    <s v=" "/>
    <s v=" "/>
    <s v=" 0"/>
    <s v=" "/>
    <s v="Sostenibilidad"/>
    <s v="Sostenibilidad0"/>
    <s v=""/>
    <s v="RR"/>
    <s v=" "/>
    <s v=" 0"/>
    <s v=" 0"/>
    <s v=" "/>
    <s v=""/>
    <n v="0"/>
    <s v=""/>
    <x v="28"/>
    <m/>
    <m/>
    <m/>
    <s v="RRS-10"/>
    <s v="Sostenibilidad"/>
    <n v="0"/>
    <m/>
    <n v="0"/>
    <m/>
    <n v="0"/>
    <m/>
    <n v="0"/>
    <n v="0"/>
    <n v="0"/>
    <s v=" "/>
    <s v="Sin controles"/>
    <n v="0"/>
    <n v="0"/>
    <n v="0"/>
    <s v=""/>
    <s v="Sin controles"/>
    <x v="4"/>
    <s v=""/>
    <s v=""/>
    <s v=""/>
    <n v="0"/>
    <n v="0"/>
    <n v="0"/>
    <n v="0"/>
    <x v="2"/>
    <s v=""/>
    <s v=""/>
    <s v=""/>
    <n v="0"/>
    <n v="0"/>
  </r>
  <r>
    <s v=""/>
    <s v="Sostenibilidad0"/>
    <n v="0"/>
    <s v="Sostenibilidad0"/>
    <n v="0"/>
    <s v=" "/>
    <s v=" "/>
    <s v=" 0"/>
    <s v=" "/>
    <s v="Sostenibilidad"/>
    <s v="Sostenibilidad0"/>
    <s v=""/>
    <s v="RR"/>
    <s v=" "/>
    <s v=" 0"/>
    <s v=" 0"/>
    <s v=" "/>
    <s v=""/>
    <n v="0"/>
    <s v=""/>
    <x v="28"/>
    <m/>
    <m/>
    <m/>
    <s v="RRS-11"/>
    <s v="Sostenibilidad"/>
    <n v="0"/>
    <m/>
    <n v="0"/>
    <m/>
    <n v="0"/>
    <m/>
    <n v="0"/>
    <n v="0"/>
    <n v="0"/>
    <s v=" "/>
    <s v="Sin controles"/>
    <n v="0"/>
    <n v="0"/>
    <n v="0"/>
    <s v=""/>
    <s v="Sin controles"/>
    <x v="4"/>
    <s v=""/>
    <s v=""/>
    <s v=""/>
    <n v="0"/>
    <n v="0"/>
    <n v="0"/>
    <n v="0"/>
    <x v="2"/>
    <s v=""/>
    <s v=""/>
    <s v=""/>
    <n v="0"/>
    <n v="0"/>
  </r>
  <r>
    <s v=""/>
    <s v="Sostenibilidad0"/>
    <n v="0"/>
    <s v="Sostenibilidad0"/>
    <n v="0"/>
    <s v=" "/>
    <s v=" "/>
    <s v=" 0"/>
    <s v=" "/>
    <s v="Sostenibilidad"/>
    <s v="Sostenibilidad0"/>
    <s v=""/>
    <s v="RR"/>
    <s v=" "/>
    <s v=" 0"/>
    <s v=" 0"/>
    <s v=" "/>
    <s v=""/>
    <n v="0"/>
    <s v=""/>
    <x v="28"/>
    <m/>
    <m/>
    <m/>
    <s v="RRS-12"/>
    <s v="Sostenibilidad"/>
    <n v="0"/>
    <m/>
    <n v="0"/>
    <m/>
    <n v="0"/>
    <m/>
    <n v="0"/>
    <n v="0"/>
    <n v="0"/>
    <s v=" "/>
    <s v="Sin controles"/>
    <n v="0"/>
    <n v="0"/>
    <n v="0"/>
    <s v=""/>
    <s v="Sin controles"/>
    <x v="4"/>
    <s v=""/>
    <s v=""/>
    <s v=""/>
    <n v="0"/>
    <n v="0"/>
    <n v="0"/>
    <n v="0"/>
    <x v="2"/>
    <s v=""/>
    <s v=""/>
    <s v=""/>
    <n v="0"/>
    <n v="0"/>
  </r>
  <r>
    <n v="243"/>
    <s v="Tecnología de la Información 1"/>
    <n v="1"/>
    <s v="Tecnología de la Información 1"/>
    <n v="1"/>
    <s v="RectoríaMedio"/>
    <s v="RectoríaBajo"/>
    <s v="RectoríaPérdida de la continuidad del negocio."/>
    <s v="RectoríaPérdida de la continuidad del negocio."/>
    <s v="Tecnología de la Información Bajo"/>
    <s v="Tecnología de la Información Fuerte"/>
    <s v="RRT-243"/>
    <s v="RR"/>
    <s v="Rectoría"/>
    <s v="RectoríaFuerte"/>
    <s v="RectoríaFuerte"/>
    <s v="Rectoría"/>
    <s v="Pérdida de la continuidad del negocio."/>
    <n v="1"/>
    <s v="Pérdida de la continuidad del negocio."/>
    <x v="29"/>
    <s v="Gestión de las TIC"/>
    <s v="• Elaborar procesos de planeación estratégica para proyectos de TIC´s y continuidad de negocio"/>
    <s v="Procedimiento para la toma de requerimientos de las necesidades de las diferentes áreas de la universidad_x000a_-Procedimiento del área de TIC para la identificación de las necesidades de la continuidad de negocio._x000a_"/>
    <s v="RRT-1"/>
    <s v="Tecnología de la Información "/>
    <s v="Inexistencia de un DataCenter adecuado que garantice la operación normal "/>
    <m/>
    <s v="Pérdida de la continuidad del negocio."/>
    <m/>
    <s v="´- Desarticulación con subsistemas de la Universidad (Aire acondicionado, red eléctrica)_x000a_-Falla en la planeación inicial corporativa (planes de mantenimiento) _x000a_-Inexistencia de DC y cuartos técnicos adecuados)  "/>
    <m/>
    <s v="´- Participación del área de TIC con reuniones en planeación e infraestructura _x000a_- Mitigación con mejoras puntuales sobre los subsistemas instalados, en algunos casos considerando las normas aplicables. En otros casos,_x000a_- Concientización de la alta dirección con respecto a la importancia misional del área TIC y los requerimientos técnicos de un DC _x000a_"/>
    <n v="3"/>
    <n v="3"/>
    <n v="1"/>
    <n v="1"/>
    <s v="*Contatacion de un Datacenter principal para el CES ubicado en la ciudad de Bogota._x000a_*Contratación de un Datacenter de Contingencia-unido en tiempo real al principal-en Curazao._x000a_*Aprobación de recursos económicos para Datacenter en el preupuesto 2019 al 2023_x000a_*Aprobación de las Politicas de TI"/>
    <n v="4"/>
    <n v="4"/>
    <n v="1"/>
    <n v="1"/>
    <x v="0"/>
    <n v="2"/>
    <n v="2"/>
    <s v="22"/>
    <s v="Fuerte"/>
    <s v="La probabilidad disminuyo por la implementación del datacenter con todo el plan de contingencia adecuada  con nivel de controles fuerte porque se implementaron todos los controles propuestos "/>
    <s v="Posible"/>
    <s v="Menor"/>
    <x v="1"/>
    <n v="3"/>
    <n v="2"/>
    <s v="32"/>
    <s v="Fuerte"/>
    <s v="La probabilidad continua siendo baja, dadas las condiciones operativas de los  controles fuertes implemntados en el datacenter IaaS y en el datacenter DRaaS._x000a__x000a_*Octubre de 2018 presupuesto funcionamiento CES_x000a_*Noviembre de 2018 para ermianr la implementacion de los Datacenter en Bogotá y Curazao._x000a_*Noviembre de 2018, implementacion del canal reduntante de inteernaet desde CES Poblado hacia Bogota y Curazao._x000a_*Octubre de 2018 aprobación Politicas TI_x000a_**Politicas TI aprobadas mediante resolución 0069 de 2018.                                                                                        ***********Octubre 2019 - Se tiene contratado y en funcionamiento el datacenter tocancipa y Curazao _x000a_*******************Junio de 2020-los datacenter IaaS y DRaaS operan acorde a los requerimeintos de continuidad de negocio del CES            _x000a_  ********************* Noviembre  de 2020--los datacenter IaaS y DRaaS operan acorde a los requerimeintos de continuidad de negocio del CES                "/>
  </r>
  <r>
    <n v="244"/>
    <s v="Tecnología de la Información 1"/>
    <n v="1"/>
    <s v="Tecnología de la Información 1"/>
    <n v="1"/>
    <s v="RectoríaExtremo"/>
    <s v="RectoríaAlto"/>
    <s v="RectoríaFalla o falta de adecuación, consistencia, confiabilidad, confidencialidad y disponibilidad de la información que se genera o se custodia (física o electrónica)."/>
    <s v="RectoríaFalla o falta de adecuación, consistencia, confiabilidad, confidencialidad y disponibilidad de la información que se genera o se custodia (física o electrónica)."/>
    <s v="Tecnología de la Información Alto"/>
    <s v="Tecnología de la Información Moderado"/>
    <s v="RRT-244"/>
    <s v="RR"/>
    <s v="Rectoría"/>
    <s v="RectoríaDébil"/>
    <s v="RectoríaModerado"/>
    <s v="Rectorí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29"/>
    <s v="Gestión de las TIC"/>
    <s v="•Gestión de los proyectos de TIC´s y continuidad de negocio basados en las metodologías de cada área de conocimiento"/>
    <s v="•Gestión de bases de datos, seguridad informática, redes"/>
    <s v="RRT-2"/>
    <s v="Tecnología de la Información "/>
    <s v="Inadecuada protección de la información "/>
    <m/>
    <s v="Falla o falta de adecuación, consistencia, confiabilidad, confidencialidad y disponibilidad de la información que se genera o se custodia (física o electrónica)."/>
    <m/>
    <s v="´- Falta de herramientas modernas para detectar malware legacy, nuevas amenazas y cifrado e intercambio de datos_x000a_-No hay control de dispositivos externos _x000a_-Inexistencia de una política de seguridad de la información _x000a_-Falta de sensibilización a los usuarios de la información "/>
    <m/>
    <s v="* Campañas de conzientizacion a los usuarios CES de herrameintas TIC sobre el buen uso del correo electronico y el auto respaldo de la inforamción del CES almacenda en computadorers portatiles y de escritorio."/>
    <n v="2"/>
    <n v="2"/>
    <n v="1"/>
    <n v="1"/>
    <s v="*Aprobación de recursos económicos para adquirir herramientas de seguridad._x000a_*Aprobación de las Politicas de TI."/>
    <n v="2"/>
    <n v="1"/>
    <n v="0.5"/>
    <n v="0.5"/>
    <x v="3"/>
    <n v="3"/>
    <n v="3"/>
    <s v="33"/>
    <s v="Débil"/>
    <s v="*- Aprobación de recursos económicos para adquirir herramientas de seguridad. Este control no se pudo implementar por falta de presupuesto _x000a_- Teniendo en cuenta el taller de cyberseguridad el riesgo sigue con la misma magnitud pero el control pasa a debil "/>
    <s v="Probable"/>
    <s v="Severo"/>
    <x v="3"/>
    <n v="4"/>
    <n v="5"/>
    <s v="45"/>
    <s v="Débil"/>
    <s v="*-  No se aprobaron recursos económicos para adquirir herramientas de seguridad. Este control aún no se ha podido  implementar.Contunimos funcionando con controles básicos de seguridad_x000a_- El riesgo sigue con la misma magnitud presente y el control continua en debil _x000a__x000a_* Octubre de 2018 presupuesto funcionamiento CES._x000a_*Octubre 2018 aprobacion Politicas TI._x000a_**No se aprobó presupeusto para comprar herramientas de suguridad en 2019; se aplazan para 2020._x000a_*Politicas TI aprobadas mediante resolución 0069 de 2018._x000a_******************Junio de 2020 continuamos sin presupuesto para implementar heramientas de seguridad y protección._x000a_************ Noviembre de 2020- continuamos sin presupuesto para implementar heramientas de seguridad y protección."/>
  </r>
  <r>
    <n v="245"/>
    <s v="Tecnología de la Información 1"/>
    <n v="1"/>
    <s v="Tecnología de la Información 1"/>
    <n v="1"/>
    <s v="RectoríaMedio"/>
    <s v="RectoríaMedio"/>
    <s v="RectoríaIncumplimiento por parte de la comunidad universitaria, contratistas y visitantes de las políticas, reglamentos y directrices institucionales."/>
    <s v="RectoríaIncumplimiento por parte de la comunidad universitaria, contratistas y visitantes de las políticas, reglamentos y directrices institucionales."/>
    <s v="Tecnología de la Información Medio"/>
    <s v="Tecnología de la Información Fuerte"/>
    <s v="RRT-245"/>
    <s v="RR"/>
    <s v="Rectoría"/>
    <s v="RectoríaModerado"/>
    <s v="RectoríaFuerte"/>
    <s v="Rectorí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29"/>
    <s v="Gestión de las TIC"/>
    <s v="•Gestión de los proyectos de TIC´s y continuidad de negocio basados en las metodologías de cada área de conocimiento"/>
    <s v="•Gestión de bases de datos, seguridad informática, redes"/>
    <s v="RRT-3"/>
    <s v="Tecnología de la Información "/>
    <s v="Uso inadecuado de licencias"/>
    <m/>
    <s v="Incumplimiento por parte de la comunidad universitaria, contratistas y visitantes de las políticas, reglamentos y directrices institucionales."/>
    <m/>
    <s v="´- Ausencia de perfiles adecuados _x000a_- Falta de cumplimiento de instrucciones de compra y uso de software _x000a_-Falta de una política de cumplimiento de uso de licencias"/>
    <m/>
    <s v="* Campañas de conzientizacion a los usuarios CES de las TIC sobre el uso de software legal y free autorizado por el CES"/>
    <n v="1"/>
    <n v="1"/>
    <n v="1"/>
    <n v="1"/>
    <s v="*Aprobación de recursos económicos para adquirir software TIC legal._x000a_*Aprobación de las Politicas de TI."/>
    <n v="2"/>
    <n v="2"/>
    <n v="1"/>
    <n v="1"/>
    <x v="2"/>
    <n v="2"/>
    <n v="3"/>
    <s v="23"/>
    <s v="Moderado"/>
    <s v="*- la politica TI ha permitido tener heramientas para hacer cumplir aun siguen faltando herramientas para cumplir fuertemente. "/>
    <s v="Posible"/>
    <s v="Menor"/>
    <x v="1"/>
    <n v="3"/>
    <n v="2"/>
    <s v="32"/>
    <s v="Moderado"/>
    <s v="*- El uso de software legal y del licenciamiento del software adquirido por CES se converido en cultura en el CES; cultura apoyada fuertemene por todos los estamentos del CES. _x000a__x000a_* Octubre de 2018 presupuesto funcionamiento CES._x000a_*Octubre 2018 aprobacion Politicas TI._x000a_*Politicas TI aprobadas mediante resolución 0069 de 2018._x000a_****** Junio de 2020 Poltica TI vigente; desarrollo de cultura de uso legal de software y de proteccion de datos._x000a_****** Noviembre de 2020 Poltica TI vigente; desarrollo de cultura de uso legal de software y de proteccion de datos."/>
  </r>
  <r>
    <n v="246"/>
    <s v="Tecnología de la Información 1"/>
    <n v="1"/>
    <s v="Tecnología de la Información 1"/>
    <n v="1"/>
    <s v="RectoríaMedio"/>
    <s v="RectoríaMedio"/>
    <s v="RectoríaIncumplimiento por parte de la comunidad universitaria, contratistas y visitantes de las políticas, reglamentos y directrices institucionales."/>
    <s v="RectoríaIncumplimiento por parte de la comunidad universitaria, contratistas y visitantes de las políticas, reglamentos y directrices institucionales."/>
    <s v="Tecnología de la Información Medio"/>
    <s v="Tecnología de la Información Moderado"/>
    <s v="RRT-246"/>
    <s v="RR"/>
    <s v="Rectoría"/>
    <s v="RectoríaModerado"/>
    <s v="RectoríaModerado"/>
    <s v="Rectorí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29"/>
    <s v="Gestión de las TIC"/>
    <s v="Elaborar procesos de planeación estratégica para proyectos de TIC´s y continuidad de negocio_x000a_"/>
    <s v="Resolución 0069 política de tic "/>
    <s v="RRT-4"/>
    <s v="Tecnología de la Información "/>
    <s v="Falta de políticas claras de tecnología de la información (Gobernanza TI)"/>
    <m/>
    <s v="Incumplimiento por parte de la comunidad universitaria, contratistas y visitantes de las políticas, reglamentos y directrices institucionales."/>
    <m/>
    <s v="´- Falta de claridad en el rol del área de TI_x000a_-Falta de apalancamiento de los directivos _x000a_-Falta de ejecución de proyectos con las demás facultades, áreas de simulación, laboratorios y áreas administrativas_x000a_-Falta de deficion de estándares tecnológicos "/>
    <m/>
    <s v="* Campañas de conzientizacion a los usuarios CES de las TIC sobre el uso de estandaraes de ingenieria de software._x000a_*Campañas de capacitacion sobre Modelamiento de Software."/>
    <n v="2"/>
    <n v="2"/>
    <n v="1"/>
    <n v="1"/>
    <s v="*Aprobación de las Politicas de TI._x000a_*Cursos de formación en Modelamiento de Software."/>
    <n v="2"/>
    <n v="2"/>
    <n v="1"/>
    <n v="1"/>
    <x v="3"/>
    <n v="3"/>
    <n v="3"/>
    <s v="33"/>
    <s v="Moderado"/>
    <s v="*- aun quedan cosas por tabajar ya existe la piliti TI que da un marco de trabajo pero falta que toda la comunidad la acoja "/>
    <s v="Posible"/>
    <s v="Menor"/>
    <x v="1"/>
    <n v="3"/>
    <n v="2"/>
    <s v="32"/>
    <s v="Moderado"/>
    <s v="*- Se continua con la publicación de la Politica de TI; encontrando mas aceptación y cumplimiento de esta por los diferentes estamentos del CES._x000a__x000a_* Octubre de 2018 presupuesto funcionamiento area TI del CES._x000a_*Octubre 2018 aprobacion Politicas TI._x000a_**Politicas TI aprobadas mediante resolución 0069 de 2018._x000a_*******Junio de 2020, apropiacion de los recursos inforamticos legales por parte del CES y acatamiento de politicas TI_x000a_******* Noviembre de 2020, apropiacion de los recursos informaticos legales por parte del CES y acatamiento de politicas TI, hay mas concientizacion y conocimiento de la politica de TI"/>
  </r>
  <r>
    <n v="247"/>
    <s v="Tecnología de la Información 1"/>
    <n v="1"/>
    <s v="Tecnología de la Información 1"/>
    <n v="1"/>
    <s v="RectoríaMedio"/>
    <s v="RectoríaBajo"/>
    <s v="Rectoría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Tecnología de la Información Bajo"/>
    <s v="Tecnología de la Información Moderado"/>
    <s v="RRT-247"/>
    <s v="RR"/>
    <s v="Rectoría"/>
    <s v="RectoríaModerado"/>
    <s v="RectoríaModerado"/>
    <s v="Rectoría"/>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x v="29"/>
    <s v="Comunicación organizacional"/>
    <s v="Elaborar procesos de planeación estratégica para proyectos de TIC´s y continuidad de negocio_x000a_"/>
    <s v="Procedimiento para la planificación de la comunicación interna y externa_x000a__x000a_Manual Portal web_x000a_"/>
    <s v="RRT-5"/>
    <s v="Tecnología de la Información "/>
    <s v="Desactualización de la página web"/>
    <m/>
    <s v="Falta de innovación o rezago en los diferentes procesos o estructuras que dificultan el crecimiento y/o cumplimiento de los objetivos de la Universidad"/>
    <m/>
    <s v="´- No se suministra la información a tiempo y con errores por parte de los usuarios _x000a_- Fallas operativas del personal encargado de la actualización de la información _x000a_-Falla en la plataforma"/>
    <m/>
    <s v="*Una nueva plataforma de publicaciones externas e internas-nuevo portal._x000a_*normalizar los procesos de actualizaciones y publicaciones de información._x000a_*trasladar al area respectiva la administración de las publicaciones._x000a_*Especializar los técnicos de TI en las nuevas herramientas técnicas para el nuevo portal"/>
    <n v="4"/>
    <n v="4"/>
    <n v="1"/>
    <n v="1"/>
    <s v="*Implementación del nuevo portal del CES."/>
    <n v="1"/>
    <n v="1"/>
    <n v="1"/>
    <n v="1"/>
    <x v="2"/>
    <n v="3"/>
    <n v="2"/>
    <s v="32"/>
    <s v="Moderado"/>
    <s v="*- aun falta la integración del portal con SAP para fechas y tarifas. _x000a_- la información entregada cambia constantemente. "/>
    <s v="Posible"/>
    <s v="Menor"/>
    <x v="1"/>
    <n v="3"/>
    <n v="2"/>
    <s v="32"/>
    <s v="Moderado"/>
    <s v="Portal WEB actualizado e integrado los sitemsa SAP e INCLUCES_x000a__x000a_* Octubre de 2018 presupuesto: ratificacion de las apropiaciones presupuestales para finalizar el proyecto._x000a_*Octubre 2018 aprobacion Politicas TI._x000a_**Politicas TI aprobadas mediante resolución 0069 de 2018._x000a_*********Junio de 2020, portal integado a otros sistemas de inforamción operando con inforamción actualizada permanentemene_x000a_*********Noviembre de 2020, portal integado a otros sistemas de inforamción con informacion actualizada, pero materializa eventos bajo incidente informatico afectando la disponibilidad e initegridad del servicio y del código"/>
  </r>
  <r>
    <n v="248"/>
    <s v="Tecnología de la Información 1"/>
    <n v="1"/>
    <s v="Tecnología de la Información 1"/>
    <n v="1"/>
    <s v="RectoríaMedio"/>
    <s v="RectoríaBajo"/>
    <s v="RectoríaPérdida de la continuidad del negocio."/>
    <s v="RectoríaPérdida de la continuidad del negocio."/>
    <s v="Tecnología de la Información Bajo"/>
    <s v="Tecnología de la Información Fuerte"/>
    <s v="RRT-248"/>
    <s v="RR"/>
    <s v="Rectoría"/>
    <s v="RectoríaModerado"/>
    <s v="RectoríaFuerte"/>
    <s v="Rectoría"/>
    <s v="Pérdida de la continuidad del negocio."/>
    <n v="1"/>
    <s v="Pérdida de la continuidad del negocio."/>
    <x v="29"/>
    <s v="Gestión de las TIC"/>
    <s v="•Puesta en producción y soporte de las soluciones estructuradas para TIC´s y continuidad de negocio. "/>
    <s v="Procedimiento para la administración de las soluciones  en producción_x000a__x000a_-Procedimiento para la detección de fallas técnicas o funcionales de las soluciones entregadas_x000a_"/>
    <s v="RRT-6"/>
    <s v="Tecnología de la Información "/>
    <s v="Fallas en la funcionalidad de las plataformas de los sistemas de la información "/>
    <m/>
    <s v="Pérdida de la continuidad del negocio."/>
    <m/>
    <s v="´- No actualización de los módulos que ponen las soluciones de los diferentes sistemas _x000a_- Falta de capacitación de los usuarios nuevos y existentes _x000a_- Inadecuada capacidad de la infraestructura de hd y sft._x000a_-Ausencia de herramientas adecuadas para administración de los sistemas. "/>
    <m/>
    <s v="*Datacenter Principal-IaaS- y el Datcenter de Contingencia-DraS- con Hardware y tecnologias de administración y respaldo actualizadas al 2018._x000a_*Planes masivos y especializados de capacitación SAP. "/>
    <n v="2"/>
    <n v="2"/>
    <n v="1"/>
    <n v="1"/>
    <s v="*Contatacion de un Datacenter principal para el CES ubicado en la ciudad de Bogota._x000a_*Contratación de un Datacenter de Contingencia-unido en tiempo real al principal-en Curazao._x000a_*Aprobación de recursos económicos para Datacenter en el preupuesto 2019 al 2023_x000a_*Aprobación de las Politicas de TI"/>
    <n v="4"/>
    <n v="4"/>
    <n v="1"/>
    <n v="1"/>
    <x v="3"/>
    <n v="2"/>
    <n v="4"/>
    <s v="24"/>
    <s v="Fuerte"/>
    <s v="La probabilidad disminuyo por la implementación del datacenter con todo el plan de contingencia adecuada  con nivel de controles fuerte porque se implementaron todos los controles propuestos "/>
    <s v="Posible"/>
    <s v="Menor"/>
    <x v="1"/>
    <n v="3"/>
    <n v="2"/>
    <s v="32"/>
    <s v="Moderado"/>
    <s v="Los datacenter IaaS y DRaaS continuan funcionando permanentemente bajo los parametros de suguridad y de continuidad de negocio implementados para el CES; se continua con al paso de sistemas de inoramción criticos a esos datacenter._x000a__x000a_*Octubre de 2018 presupuesto funcionamiento CES_x000a_*Noviembre de 2018 para ermianr la implementacion de los Datacenter en Bogotá y Curazao._x000a_*Noviembre de 2018, implementacion del canal reduntante de inteernaet desde CES Poblado hacia Bogota y Curazao._x000a_*Octubre de 2018 aprobación Politicas TI_x000a_**Politicas TI aprobadas mediante resolución 0069 de 2018._x000a_******Junio de 2020, se continua la migración de sistemas de inforamción critica para CES hacia los datacenters IaaS y DRaaS_x000a_******Noviembre de 2020, se continua la migración de sistemas de inforamción critica para CES hacia los datacenters IaaS y DRaaS. y se migran a nubes de fabricantes sistemas de la biblioteca fundadores para garantizar disponibilidad de bases de datos y repositorios_x000a_"/>
  </r>
  <r>
    <n v="249"/>
    <s v="Tecnología de la Información 1"/>
    <n v="1"/>
    <s v="Tecnología de la Información 1"/>
    <n v="1"/>
    <s v="RectoríaAlto"/>
    <s v="RectoríaAlto"/>
    <s v="RectoríaDificultades en la alineación organizacional para el logro de los objetivos."/>
    <s v="RectoríaDificultades en la alineación organizacional para el logro de los objetivos."/>
    <s v="Tecnología de la Información Alto"/>
    <s v="Tecnología de la Información Fuerte"/>
    <s v="RRT-249"/>
    <s v="RR"/>
    <s v="Rectoría"/>
    <s v="RectoríaModerado"/>
    <s v="RectoríaFuerte"/>
    <s v="Rectoría"/>
    <s v="Dificultades en la alineación organizacional para el logro de los objetivos."/>
    <n v="1"/>
    <s v="Dificultades en la alineación organizacional para el logro de los objetivos."/>
    <x v="29"/>
    <s v="Gestión de las TIC"/>
    <s v="Elaborar procesos de planeación estratégica para proyectos de TIC´s y continuidad de negocio_x000a_"/>
    <s v="Resolución 0069 política de tic "/>
    <s v="RRT-7"/>
    <s v="Tecnología de la Información "/>
    <s v="Ausencia de una estructura adecuada de tecnología de la información "/>
    <m/>
    <s v="Dificultades en la alineación organizacional para el logro de los objetivos."/>
    <m/>
    <s v="´- Falta de una política clara de tecnología de la información _x000a_-Falta de restructuración de cargos y funciones "/>
    <m/>
    <s v="* Campañas de conzientizacion a los usuarios CES sobre el alcance y estrategias TIC del CES._x000a_*Propuestas de actualización de funciones de los cargos del área TIC"/>
    <n v="2"/>
    <n v="2"/>
    <n v="1"/>
    <n v="1"/>
    <s v="*Aprobacion de las funciones de los cargos del área de TI."/>
    <n v="1"/>
    <n v="1"/>
    <n v="1"/>
    <n v="1"/>
    <x v="3"/>
    <n v="3"/>
    <n v="3"/>
    <s v="33"/>
    <s v="Moderado"/>
    <s v="*- se hace la propuesta por parte del area pero no se ha ejecutado por falta de una respuesta de la universidad a nivel organizacional  "/>
    <s v="Probable"/>
    <s v="Moderado"/>
    <x v="0"/>
    <n v="4"/>
    <n v="3"/>
    <s v="43"/>
    <s v="Moderado"/>
    <s v="La estructura organizacionl del área continua siendo igual, no ha cambiado. CES autorizo actualizar roles y responsabilidades de algunos cargos._x000a__x000a_*Octubre de 2018 aprobación de Políticas TI._x000a_*Octubre de 2018, cargos del área TI actualizados_x000a_***Politicas TI aprobadas mediante resolución 0069 de 2018._x000a_*Cargos Actualizados en funciones y responsabilidades_x000a_********Junio de 2020 se continuo con la actualización de roles y responsabilidades de algunos cargos._x000a_********Noviembre de 2020 se continuo con la actualización de roles y responsabilidades de algunos cargos._x000a_"/>
  </r>
  <r>
    <n v="250"/>
    <s v="Tecnología de la Información 1"/>
    <n v="1"/>
    <s v="Tecnología de la Información 1"/>
    <n v="1"/>
    <s v="RectoríaMedio"/>
    <s v="RectoríaMedio"/>
    <s v="RectoríaPérdida de la continuidad del negocio."/>
    <s v="RectoríaPérdida de la continuidad del negocio."/>
    <s v="Tecnología de la Información Medio"/>
    <s v="Tecnología de la Información Fuerte"/>
    <s v="RRT-250"/>
    <s v="RR"/>
    <s v="Rectoría"/>
    <s v="RectoríaFuerte"/>
    <s v="RectoríaFuerte"/>
    <s v="Rectoría"/>
    <s v="Pérdida de la continuidad del negocio."/>
    <n v="1"/>
    <s v="Pérdida de la continuidad del negocio."/>
    <x v="29"/>
    <s v="Gestión de las TIC"/>
    <s v="Asegurar la continuidad de las soluciones  TIC´s y continuidad de negocio implementadas para  Universidad CES_x000a_"/>
    <s v="Mediante el cual se define las estrategias para garantizar que las TIC estén operativas ante incidentes o eventualidades "/>
    <s v="RRT-8"/>
    <s v="Tecnología de la Información "/>
    <s v="Falta de infraestructura contingentes "/>
    <m/>
    <s v="Pérdida de la continuidad del negocio."/>
    <m/>
    <s v="´- Inexistencia de un DRP corporativo (plan de recuperación de desastres)_x000a_- Falla en la planeación inicial corporativa"/>
    <m/>
    <s v="´- Participación del área de TIC con reuniones en planeación e infraestructura _x000a_- Mitigación con mejoras puntuales sobre los subsistemas instalados, en algunos casos considerando las normas aplicables. En otros casos,_x000a_- Concientización de la alta dirección con respecto a la importancia misional del área TIC y los requerimientos técnicos de un DC _x000a_"/>
    <n v="3"/>
    <n v="3"/>
    <n v="1"/>
    <n v="1"/>
    <s v="*Contatacion de un Datacenter principal para el CES ubicado en la ciudad de Bogota._x000a_*Contratación de un Datacenter de Contingencia-unido en tiempo real al principal-en Curazao._x000a_*Aprobación de recursos económicos para Datacenter en el preupuesto 2019 al 2023_x000a_*Aprobación de las Politicas de TI"/>
    <n v="4"/>
    <n v="4"/>
    <n v="1"/>
    <n v="1"/>
    <x v="0"/>
    <n v="2"/>
    <n v="2"/>
    <s v="22"/>
    <s v="Moderado"/>
    <s v="La probabilidad disminuyo por la implementación del datacenter con todo el plan de contingencia adecuada  con nivel de controles fuerte porque se implementaron todos los controles propuestos "/>
    <s v="Posible"/>
    <s v="Menor"/>
    <x v="1"/>
    <n v="3"/>
    <n v="2"/>
    <s v="32"/>
    <s v="Fuerte"/>
    <s v="Al implemntarse IaaS y DRaaS se disminuyo la probalidad de ocurrencia. _x000a__x000a_*Octubre de 2018 presupuesto funcionamiento CES_x000a_*Noviembre de 2018 para ermianr la implementacion de los Datacenter en Bogotá y Curazao._x000a_*Noviembre de 2018, implementacion del canal reduntante de inteernaet desde CES Poblado hacia Bogota y Curazao._x000a_*Octubre de 2018 aprobación Politicas TI_x000a_**Politicas TI aprobadas mediante resolución 0069 de 2018.                                                                                                   ***********Octubre 2019 - Se tiene contratado y en funcionamiento el datacenter tocancipa y Curazao  y politicas de TI aprobadas y en funcionamiento_x000a_********Junio de 2020: se continua operando con IaaS y DRaaS._x000a_********Noviembre: se continua operando con IaaS y DRaaS."/>
  </r>
  <r>
    <n v="251"/>
    <s v="Tecnología de la Información 1"/>
    <n v="1"/>
    <s v="Tecnología de la Información 1"/>
    <n v="1"/>
    <s v="RectoríaMedio"/>
    <s v="RectoríaAlto"/>
    <s v="Rectoría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Tecnología de la Información Alto"/>
    <s v="Tecnología de la Información Fuerte"/>
    <s v="RRT-251"/>
    <s v="RR"/>
    <s v="Rectoría"/>
    <s v="RectoríaModerado"/>
    <s v="RectoríaFuerte"/>
    <s v="Rectoría"/>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x v="29"/>
    <s v="Gestión de las TIC"/>
    <s v="Asegurar la continuidad de las soluciones  TIC´s y continuidad de negocio implementadas para  Universidad CES_x000a_"/>
    <s v="Mediante el cual se define las estrategias para garantizar que las TIC estén operativas ante incidentes o eventualidades _x000a__x000a_Mediante el cual se definen las estrategias y las acciones para garantizar que en caso de fallas masivas la continuidad operacional de las plataformas tecnológicas_x000a__x000a_mediante el cual se definen los controles que permiten garantizar en las plataformas de TIC el aseguramiento de las mismas y la protección de la información "/>
    <s v="RRT-9"/>
    <s v="Tecnología de la Información "/>
    <s v="Falta de mantenimiento de sistemas informáticos obsoletos y aislados "/>
    <m/>
    <s v="Falta de innovación o rezago en los diferentes procesos o estructuras que dificultan el crecimiento y/o cumplimiento de los objetivos de la Universidad"/>
    <m/>
    <s v="´- Custodia de información antigua _x000a_- Falta de actualización de plataformas y versionamiento de software _x000a_-Falta de respaldo de la información "/>
    <m/>
    <s v="´- Creación de una herramienta que le permita hacer seguimiento a los diferentes sistemas de información legados _x000a_- Garantizar respaldo de la información y disponibilidad de los servidores donde están alojados los sistemas legados según la criticidad definida. _x000a_- Identificar los diferentes sistemas de información legados, clasificarlos según criticidad y asignar responsables."/>
    <n v="3"/>
    <n v="2"/>
    <n v="0.66666666666666663"/>
    <n v="0.66666666666666663"/>
    <s v="*Contatacion de un Datacenter principal para el CES ubicado en la ciudad de Bogota._x000a_*Contratación de un Datacenter de Contingencia-unido en tiempo real al principal-en Curazao._x000a_*Aprobación de recursos económicos para Datacenter en el preupuesto 2019 al 2023_x000a_*Aprobación de las Politicas de TI"/>
    <n v="4"/>
    <n v="4"/>
    <n v="1"/>
    <n v="1"/>
    <x v="2"/>
    <n v="3"/>
    <n v="2"/>
    <s v="32"/>
    <s v="Fuerte"/>
    <s v="*- lo qque queda faltando es la implementación de herramientas que permitan hacer el control "/>
    <s v="Posible"/>
    <s v="Menor"/>
    <x v="1"/>
    <n v="3"/>
    <n v="2"/>
    <s v="32"/>
    <s v="Moderado"/>
    <s v="Con la Implementación de IaaS y DRaaS para los sistemas CES de misión criitica en operación, se pudieron implemnetar acciones de protección para los sistemas historicos que por accion del  tiempo quedan obsoletos al no poderse actualizar en sus versiones (estos continuan activos para consultas)_x000a__x000a_*Octubre de 2018 presupuesto funcionamiento CES_x000a_*Noviembre de 2018 para ermianr la implementacion de los Datacenter en Bogotá y Curazao._x000a_*Noviembre de 2018, implementacion del canal reduntante de inteernaet desde CES Poblado hacia Bogota y Curazao._x000a_*Octubre de 2018 aprobación Politicas TI_x000a_**Politicas TI aprobadas mediante resolución 0069 de 2018.                                                                                           ***********Octubre 2019 - Se tiene contratado y en funcionamiento el datacenter tocancipa y Curazao , se han mejorado los procesos de monitoreo mediante herramietas de ALCATEL y VMWARE_x000a_******Junio de 2020, implementacion de acciones de protección para sistemas historicos._x000a_****** Noviembre de 2020, implementacion de acciones de protección para otros sistemas de la blilioteca y de gestion documental"/>
  </r>
  <r>
    <n v="252"/>
    <s v="Tecnología de la Información 1"/>
    <n v="1"/>
    <s v="Tecnología de la Información 1"/>
    <n v="1"/>
    <s v="RectoríaExtremo"/>
    <s v="RectoríaAlto"/>
    <s v="RectoríaFalla o falta de adecuación, consistencia, confiabilidad, confidencialidad y disponibilidad de la información que se genera o se custodia (física o electrónica)."/>
    <s v="RectoríaFalla o falta de adecuación, consistencia, confiabilidad, confidencialidad y disponibilidad de la información que se genera o se custodia (física o electrónica)."/>
    <s v="Tecnología de la Información Alto"/>
    <s v="Tecnología de la Información Moderado"/>
    <s v="RRT-252"/>
    <s v="RR"/>
    <s v="Rectoría"/>
    <s v="RectoríaDébil"/>
    <s v="RectoríaModerado"/>
    <s v="Rectorí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29"/>
    <s v="Gestión de las TIC"/>
    <s v="Elaborar procesos de planeación estratégica para proyectos de TIC´s y continuidad de negocio_x000a_"/>
    <s v="Resolución 0069 política de tic "/>
    <s v="RRT-10"/>
    <s v="Tecnología de la Información "/>
    <s v="Inexistencia de un área de auditoría de sistemas"/>
    <m/>
    <s v="Falla o falta de adecuación, consistencia, confiabilidad, confidencialidad y disponibilidad de la información que se genera o se custodia (física o electrónica)."/>
    <m/>
    <s v="Falta de una política clara en el control en el uso de la de tecnología de la información en el CES"/>
    <m/>
    <s v="*Creación de un area que agrupe el control y el riesgo asocioado a continuidad de negocio y riesgo cibernetico "/>
    <n v="1"/>
    <n v="0"/>
    <n v="0"/>
    <n v="0"/>
    <s v="*Creacion de un ara estrategica para liderar este proceso"/>
    <n v="1"/>
    <n v="0"/>
    <n v="0"/>
    <n v="0"/>
    <x v="3"/>
    <n v="4"/>
    <n v="3"/>
    <s v="43"/>
    <s v="Débil"/>
    <s v="*- Falta trabajar en este tema, se tiene en cuenta lo tratado en el taller de cyberseguridad"/>
    <s v="Casi Seguro"/>
    <s v="Severo"/>
    <x v="3"/>
    <n v="5"/>
    <n v="5"/>
    <s v="55"/>
    <s v="Débil"/>
    <s v="No ha prosperado la idea de implementar el proceso de Auditoria de Sistemas_x000a__x000a_*  Octubre 2019. La rectoria dio autorizacion de creacion de un area para este proceso, se esta en la fase de estudio y sensiblizacion interna para comprender el alcance. Jefatura de TI y Riesgos inicairon  reuniones con proveedores para referenciarse al respecto.  Se sigue con la busqueda de informacion mediante renuines con expertos externos._x000a_Junio de 2020, acorde a los talleres realizados y a los argumentos presentados se paso una propuesta que no prosperó._x000a_Noviembre de 2020, acorde a los talleres realizados y a los argumentos presentados se paso una propuesta que no prosperó, pero se viene planteando una propuesta para dar inicio al proceso de ciberseguridad"/>
  </r>
  <r>
    <s v=""/>
    <s v="Tecnología de la Información 0"/>
    <n v="0"/>
    <s v="Tecnología de la Información 0"/>
    <n v="0"/>
    <s v=" "/>
    <s v=" "/>
    <s v=" 0"/>
    <s v=" "/>
    <s v="Tecnología de la Información "/>
    <s v="Tecnología de la Información 0"/>
    <s v=""/>
    <s v="RR"/>
    <s v=" "/>
    <s v=" 0"/>
    <s v=" 0"/>
    <s v=" "/>
    <s v=""/>
    <n v="0"/>
    <s v=""/>
    <x v="29"/>
    <m/>
    <m/>
    <m/>
    <s v="RRT-11"/>
    <s v="Tecnología de la Información "/>
    <n v="0"/>
    <m/>
    <n v="0"/>
    <m/>
    <n v="0"/>
    <m/>
    <n v="0"/>
    <n v="0"/>
    <n v="0"/>
    <s v=" "/>
    <s v="Sin controles"/>
    <n v="0"/>
    <n v="0"/>
    <n v="0"/>
    <s v=""/>
    <s v="Sin controles"/>
    <x v="4"/>
    <s v=""/>
    <s v=""/>
    <s v=""/>
    <n v="0"/>
    <n v="0"/>
    <n v="0"/>
    <n v="0"/>
    <x v="2"/>
    <s v=""/>
    <s v=""/>
    <s v=""/>
    <n v="0"/>
    <n v="0"/>
  </r>
  <r>
    <s v=""/>
    <s v="Tecnología de la Información 0"/>
    <n v="0"/>
    <s v="Tecnología de la Información 0"/>
    <n v="0"/>
    <s v=" "/>
    <s v=" "/>
    <s v=" 0"/>
    <s v=" "/>
    <s v="Tecnología de la Información "/>
    <s v="Tecnología de la Información 0"/>
    <s v=""/>
    <s v="RR"/>
    <s v=" "/>
    <s v=" 0"/>
    <s v=" 0"/>
    <s v=" "/>
    <s v=""/>
    <n v="0"/>
    <s v=""/>
    <x v="29"/>
    <m/>
    <m/>
    <m/>
    <s v="RRT-12"/>
    <s v="Tecnología de la Información "/>
    <n v="0"/>
    <m/>
    <n v="0"/>
    <m/>
    <n v="0"/>
    <m/>
    <n v="0"/>
    <n v="0"/>
    <n v="0"/>
    <s v=" "/>
    <s v="Sin controles"/>
    <n v="0"/>
    <n v="0"/>
    <n v="0"/>
    <s v=""/>
    <s v="Sin controles"/>
    <x v="4"/>
    <s v=""/>
    <s v=""/>
    <s v=""/>
    <n v="0"/>
    <n v="0"/>
    <n v="0"/>
    <n v="0"/>
    <x v="2"/>
    <s v=""/>
    <s v=""/>
    <s v=""/>
    <n v="0"/>
    <n v="0"/>
  </r>
  <r>
    <n v="253"/>
    <s v="Tesorería1"/>
    <n v="1"/>
    <s v="Tesorería1"/>
    <n v="1"/>
    <s v="Dirección Administrativa y FinancieraAlto"/>
    <s v="Dirección Administrativa y FinancieraAlto"/>
    <s v="Dirección Administrativa y FinancieraPrácticas fraudulentas - corrupción en los diferentes procesos misionales de la universidad"/>
    <s v="Dirección Administrativa y FinancieraPrácticas fraudulentas - corrupción en los diferentes procesos misionales de la universidad"/>
    <s v="TesoreríaAlto"/>
    <s v="TesoreríaFuerte"/>
    <s v="RFT-253"/>
    <s v="RF"/>
    <s v="Dirección Administrativa y Financiera"/>
    <s v="Dirección Administrativa y FinancieraFuerte"/>
    <s v="Dirección Administrativa y FinancieraFuerte"/>
    <s v="Dirección Administrativa y Financiera"/>
    <s v="Prácticas fraudulentas - corrupción en los diferentes procesos misionales de la universidad"/>
    <n v="1"/>
    <s v="Prácticas fraudulentas - corrupción en los diferentes procesos misionales de la universidad"/>
    <x v="30"/>
    <s v="Gestión financiera"/>
    <s v="Facturación, recaudo, cartera e inversiones_x000a_"/>
    <s v="Procedimiento para la gestión de caja _x000a_"/>
    <s v="RFT-1"/>
    <s v="Tesorería"/>
    <s v="Debido al manejo de dinero en efectivo se pueden presentar fraudes por parte del personal de recaudos, directamente o en complicidad con otras área, lo que llevaría a tener pérdidas económicas"/>
    <m/>
    <s v="Prácticas fraudulentas - corrupción en los diferentes procesos misionales de la universidad"/>
    <s v="Malversación de activos, robo o uso indebido de recursos de la Universidad."/>
    <s v="* Falta de restricción de accesos a los sistemas  _x000a_* Vulnerabilidades de las personas en cargos de manejo de dinero(Dificultades Económicas, Consumo de drogas, alcohol, ludopatía, Personas con inestabilidad emocional)_x000a_* Falta de auditorias externas * Funciones de recaudo y cartera en una misma persona"/>
    <m/>
    <s v="* Conciliación diaria de caja y en línea a través del sistema de información   *Arqueos sorpresa   * Las anulaciones se encuentran centralizadas y deben tener el visto bueno del coordinador de servicio, cuando hay demoras se puede verificar la información desde el sistema  *Cámaras de seguridad  Visita domiciliaria, exámenes de ingreso *existen restricciones de acceso a los sistema"/>
    <n v="5"/>
    <n v="5"/>
    <n v="1"/>
    <n v="1"/>
    <s v="*Mayor intensidad en las auditorías   *Buscar mejoras en el sistema de información  *Segregación de funciones *Programa de onitores social a las personas en cargos críticos * Creación de un área de auditoría al interior de la Universidad"/>
    <n v="5"/>
    <n v="5"/>
    <n v="1"/>
    <n v="1"/>
    <x v="3"/>
    <n v="4"/>
    <n v="3"/>
    <s v="43"/>
    <s v="Fuerte"/>
    <s v="* Arqueos periodícos * Conciliación bancaria oportuna"/>
    <s v="Probable"/>
    <s v="Moderado"/>
    <x v="0"/>
    <n v="4"/>
    <n v="3"/>
    <s v="43"/>
    <s v="Fuerte"/>
    <s v="* Conciliación diaria de cajas_x000a_*Recaudo mediante transportadora de valores en las sedes Sabaneta y Envigado_x000a_* Política de tope de recepción de efectivo en caja poblado. Sólo hasta $300.000_x000a_* Prohibición de recepción de efectivo en punto de recaudo gimnasio_x000a_* Prohibición de recepción de efectivo en el restaurante durante la cuarentena del COVID_19"/>
  </r>
  <r>
    <n v="254"/>
    <s v="Tesorería1"/>
    <n v="1"/>
    <s v="Tesorería1"/>
    <n v="1"/>
    <s v="Dirección Administrativa y FinancieraAlto"/>
    <s v="Dirección Administrativa y FinancieraAlt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TesoreríaAlto"/>
    <s v="TesoreríaModerado"/>
    <s v="RFT-254"/>
    <s v="RF"/>
    <s v="Dirección Administrativa y Financiera"/>
    <s v="Dirección Administrativa y FinancieraModerado"/>
    <s v="Dirección Administrativa y FinancieraModerado"/>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30"/>
    <s v="Desarrollo humano y bienestar institucional"/>
    <s v="Identificación de necesidades e intereses para el Bienestar y Desarrollo Humano_x000a_"/>
    <s v="Procedimiento para la definición del plan de desarrollo y capacitación institucional (plan de capacitaciones SST)"/>
    <s v="RFT-2"/>
    <s v="Tesorería"/>
    <s v="Debido al desconocimiento  de las políticas y reglamentos internos por parte del personal de recaudos, se vería afectada la economía de la compañía y la prestación del servicio"/>
    <m/>
    <s v="Incumplimiento por parte de la comunidad universitaria, contratistas y visitantes de las políticas, reglamentos y directrices institucionales."/>
    <s v="Error, omisión o violación de procedimientos. (que pueda llevar incluso a excesos o despilfarros)."/>
    <s v="* Desconocimiento u omisión de la reglamentación interna"/>
    <m/>
    <s v="* Reuniones periódicas   * Realización de capacitaciones   * Envío procesos documentados   *Al personal de caja se le entrega físicamente y a través del correo electrónico el reglamento de tesorería"/>
    <n v="4"/>
    <n v="5"/>
    <n v="1.25"/>
    <n v="1.25"/>
    <s v="* Cambiar la metodología en la transferencia de conocimiento de procesos de los usuarios finales"/>
    <n v="1"/>
    <n v="1"/>
    <n v="1"/>
    <n v="1"/>
    <x v="3"/>
    <n v="4"/>
    <n v="3"/>
    <s v="43"/>
    <s v="Fuerte"/>
    <s v="* En las visitas de arqueo se hace un recaordatorio de normas y políticas vigentes"/>
    <s v="Probable"/>
    <s v="Moderado"/>
    <x v="0"/>
    <n v="4"/>
    <n v="3"/>
    <s v="43"/>
    <s v="Moderado"/>
    <s v="* Dado el incremento de las consignaciones pendientes por identificar, se hizo la apertura de cuentas bancarias independientes para las sedes: Sabaneta y Envigado._x000a_* Su magnitud cambió porque se detecto que los controles se deben reforzar. En las auditorías se ha detectado que en algunos casos se presta el servicio y no se factura o se factura y no se elabora el recibo de caja."/>
  </r>
  <r>
    <n v="255"/>
    <s v="Tesorería1"/>
    <n v="1"/>
    <s v="Tesorería1"/>
    <n v="1"/>
    <s v="Dirección Administrativa y FinancieraAlto"/>
    <s v="Dirección Administrativa y FinancieraMedio"/>
    <s v="Dirección Administrativa y FinancieraFalta o falla de la capacidad de gestión del talento humano."/>
    <s v="Dirección Administrativa y FinancieraFalta o falla de la capacidad de gestión del talento humano."/>
    <s v="TesoreríaMedio"/>
    <s v="TesoreríaFuerte"/>
    <s v="RFT-255"/>
    <s v="RF"/>
    <s v="Dirección Administrativa y Financiera"/>
    <s v="Dirección Administrativa y FinancieraModerado"/>
    <s v="Dirección Administrativa y FinancieraFuerte"/>
    <s v="Dirección Administrativa y Financiera"/>
    <s v="Falta o falla de la capacidad de gestión del talento humano."/>
    <n v="1"/>
    <s v="Falta o falla de la capacidad de gestión del talento humano."/>
    <x v="30"/>
    <s v="Gestión financiera"/>
    <s v="Facturación, recaudo, cartera e inversiones_x000a_"/>
    <s v="Procedimiento para la gestión de caja _x000a_"/>
    <s v="RFT-3"/>
    <s v="Tesorería"/>
    <s v="Debido al desconocimiento de  procedimientos y normas que se aplican en el control de las operaciones con Tarjetas de Crédito y Débito, la compañía se vería afectada en términos económicos y legales."/>
    <m/>
    <s v="Falta o falla de la capacidad de gestión del talento humano."/>
    <s v="El personal en el cargo no cuenta con los conocimientos para llevar a cabo adecuadamente su función."/>
    <s v="* Desconocimiento u omisión de la reglamentación externa       *Complicidad con personal del otras áreas                     *Influencia del cliente"/>
    <m/>
    <s v="* Capacitación de usuarios"/>
    <n v="1"/>
    <n v="1"/>
    <n v="1"/>
    <n v="1"/>
    <s v="* Instalar avisos en los puntos de recaudo   * Enviar clientes incognitos "/>
    <n v="2"/>
    <n v="2"/>
    <n v="1"/>
    <n v="1"/>
    <x v="3"/>
    <n v="3"/>
    <n v="4"/>
    <s v="34"/>
    <s v="Moderado"/>
    <s v="* En las visitas de arqueo se hace un recaordatorio de normas y políticas vigentes * Telefónicamente se realizar asesorias al personal de los puntos de recaudo"/>
    <s v="Posible"/>
    <s v="Moderado"/>
    <x v="0"/>
    <n v="3"/>
    <n v="3"/>
    <s v="33"/>
    <s v="Moderado"/>
    <n v="0"/>
  </r>
  <r>
    <n v="256"/>
    <s v="Tesorería1"/>
    <n v="1"/>
    <s v="Tesorería1"/>
    <n v="1"/>
    <s v="Dirección Administrativa y FinancieraBajo"/>
    <s v="Dirección Administrativa y FinancieraAlto"/>
    <s v="Dirección Administrativa y FinancieraActos mal intencionados de terceros (AMIT)."/>
    <s v="Dirección Administrativa y FinancieraActos mal intencionados de terceros (AMIT)."/>
    <s v="TesoreríaAlto"/>
    <s v="TesoreríaFuerte"/>
    <s v="RFT-256"/>
    <s v="RF"/>
    <s v="Dirección Administrativa y Financiera"/>
    <s v="Dirección Administrativa y FinancieraFuerte"/>
    <s v="Dirección Administrativa y FinancieraFuerte"/>
    <s v="Dirección Administrativa y Financiera"/>
    <s v="Actos mal intencionados de terceros (AMIT)."/>
    <n v="1"/>
    <s v="Actos mal intencionados de terceros (AMIT)."/>
    <x v="30"/>
    <s v="Gestión administrativa"/>
    <s v="Intervención, logística y mantenimiento _x000a_"/>
    <s v="Procedimiento para el control de ingreso a la Universidad_x000a_"/>
    <s v="RFT-4"/>
    <s v="Tesorería"/>
    <s v="Debido a la falta de seguridad se puede producir un hurto en alguno de los puntos de recaudo, la compañía se vería afectada en términos económicos"/>
    <m/>
    <s v="Actos mal intencionados de terceros (AMIT)."/>
    <s v="Hurto y/o robo"/>
    <s v="* Falta de seguridad en los puntos de recaudo    * Las chapas de puertas y cajones no son de seguridad, ni tienen restricción de acceso      *Autocuidado del personal de caja                        * No hay personal de vigilancia en los puntos de recaudo   * No hay alarma monitoreada en los puntos de recaudo"/>
    <m/>
    <s v="* Verificación del plan de seguridad en los puntos de recaudo"/>
    <n v="1"/>
    <n v="1"/>
    <n v="1"/>
    <n v="1"/>
    <s v="* Instalación de alarma de monitoreo    * Restricción de acceso a los puntos de recaudo   * Instalación de chapas de seguridad "/>
    <n v="3"/>
    <n v="3"/>
    <n v="1"/>
    <n v="1"/>
    <x v="3"/>
    <n v="3"/>
    <n v="4"/>
    <s v="34"/>
    <s v="Moderado"/>
    <s v="*Se instaló puerta y chapa de seguridad en el área de caja_x000a_* Se instaló chapa de seguridad en la oficina de tesorería y dos cámaras que cubren toda el área de tesorería"/>
    <s v="Raro"/>
    <s v="Moderado"/>
    <x v="4"/>
    <n v="1"/>
    <n v="3"/>
    <s v="13"/>
    <s v="Fuerte"/>
    <s v="* Cambio de puesta y vidrio en caja poblado_x000a_* Remodelación de infraestructura física de caja Sabaneta"/>
  </r>
  <r>
    <n v="257"/>
    <s v="Tesorería1"/>
    <n v="1"/>
    <s v="Tesorería1"/>
    <n v="1"/>
    <s v="Dirección Administrativa y FinancieraAlto"/>
    <s v="Dirección Administrativa y FinancieraAlto"/>
    <s v="Dirección Administrativa y FinancieraFallas en la gestión de los recursos financieros"/>
    <s v="Dirección Administrativa y FinancieraFallas en la gestión de los recursos financieros"/>
    <s v="TesoreríaAlto"/>
    <s v="TesoreríaModerado"/>
    <s v="RFT-257"/>
    <s v="RF"/>
    <s v="Dirección Administrativa y Financiera"/>
    <s v="Dirección Administrativa y FinancieraModerado"/>
    <s v="Dirección Administrativa y FinancieraModerado"/>
    <s v="Dirección Administrativa y Financiera"/>
    <s v="Fallas en la gestión de los recursos financieros"/>
    <n v="1"/>
    <s v="Fallas en la gestión de los recursos financieros"/>
    <x v="30"/>
    <s v="Gestión financiera"/>
    <s v="Revisión y seguimiento financiero_x000a_"/>
    <m/>
    <s v="RFT-5"/>
    <s v="Tesorería"/>
    <s v="Disminución de las utilidades por las variaciones en las tasas de mercado de las variables macroeconómicas"/>
    <m/>
    <s v="Fallas en la gestión de los recursos financieros"/>
    <s v="Variaciones desfavorables de las variables macroeconómicas, como IPC, tasa de cambio, tasas de interés, etc."/>
    <s v="* Mayor pago de intereses      * Menos rendimientos financieros recibidos   * Con el aumento de la Tasa de cambio se tendrían que hacer mayores desembolsos a los proveedores"/>
    <m/>
    <s v="* Cobertura de tasa de interés y de tasa de cambio -SWAP/FORWARD"/>
    <n v="1"/>
    <n v="1"/>
    <n v="1"/>
    <n v="1"/>
    <n v="0"/>
    <n v="0"/>
    <n v="0"/>
    <s v=""/>
    <s v="Sin controles"/>
    <x v="3"/>
    <n v="3"/>
    <n v="3"/>
    <s v="33"/>
    <s v="Moderado"/>
    <s v="* Diariamente se revisa el comportamiento del dólar  * Dos veces a la semana se revisan las cuentas por pagar para darle prioridad al pago de las facturas en divisas para mitigar los sobrecostos o aprovechar las difencias en cambio"/>
    <s v="Probable"/>
    <s v="Moderado"/>
    <x v="0"/>
    <n v="4"/>
    <n v="3"/>
    <s v="43"/>
    <s v="Moderado"/>
    <n v="0"/>
  </r>
  <r>
    <n v="258"/>
    <s v="Tesorería1"/>
    <n v="1"/>
    <s v="Tesorería1"/>
    <n v="1"/>
    <s v="Dirección Administrativa y FinancieraAlto"/>
    <s v="Dirección Administrativa y FinancieraAlto"/>
    <s v="Dirección Administrativa y FinancieraFallas en la gestión de los recursos financieros"/>
    <s v="Dirección Administrativa y FinancieraFallas en la gestión de los recursos financieros"/>
    <s v="TesoreríaAlto"/>
    <s v="TesoreríaFuerte"/>
    <s v="RFT-258"/>
    <s v="RF"/>
    <s v="Dirección Administrativa y Financiera"/>
    <s v="Dirección Administrativa y FinancieraFuerte"/>
    <s v="Dirección Administrativa y FinancieraFuerte"/>
    <s v="Dirección Administrativa y Financiera"/>
    <s v="Fallas en la gestión de los recursos financieros"/>
    <n v="1"/>
    <s v="Fallas en la gestión de los recursos financieros"/>
    <x v="30"/>
    <s v="Gestión financiera"/>
    <s v="Gestión de compras pagos y endeudamientos "/>
    <m/>
    <s v="RFT-6"/>
    <s v="Tesorería"/>
    <s v="Incumplimiento en el cronograma de pagos a proveedores por la falta de liquidez, podría ocasionar dificultades en temas relacionados con reportes en centrales de riesgos o con la suspensión de nuevos despachos de bienes o corte en los servicios"/>
    <m/>
    <s v="Fallas en la gestión de los recursos financieros"/>
    <s v="Indisponibilidad de recursos financieros. Iliquidez."/>
    <s v="* Incremento en los gastos, superior a los ingresos_x000a_* Mala planeación de caja   _x000a_* Malas decisiones de inversión _x000a_* Mala gestión de cupos de crédito con las entidades financieras     "/>
    <m/>
    <s v="* Planeación de caja semestral con monitoreo mensual_x000a_* Envío de soporte de pago a los proveedores_x000a_* Publicación en la web del calendario de pago a proveedores_x000a_* Incentivos para pagos anticipados (descuento por pronto pago)"/>
    <n v="4"/>
    <n v="4"/>
    <n v="1"/>
    <n v="1"/>
    <s v="* Doble revisión de las facturas de pago a proveedor"/>
    <n v="1"/>
    <n v="1"/>
    <n v="1"/>
    <n v="1"/>
    <x v="3"/>
    <n v="3"/>
    <n v="4"/>
    <s v="34"/>
    <s v="Fuerte"/>
    <s v="* Mensulamente se realizan controles de caja   * Se revisa la cartera * Se audita la facturación y recaudo de las facturas de  los proyectos"/>
    <s v="Posible"/>
    <s v="Mayor"/>
    <x v="0"/>
    <n v="3"/>
    <n v="4"/>
    <s v="34"/>
    <s v="Fuerte"/>
    <n v="0"/>
  </r>
  <r>
    <n v="259"/>
    <s v="Tesorería1"/>
    <n v="1"/>
    <s v="Tesorería1"/>
    <n v="1"/>
    <s v="Dirección Administrativa y FinancieraAlto"/>
    <s v="Dirección Administrativa y FinancieraAlto"/>
    <s v="Dirección Administrativa y FinancieraConflicto, desconocimiento o incumplimientos normativos, legales, regulatorios o contractuales."/>
    <s v="Dirección Administrativa y FinancieraConflicto, desconocimiento o incumplimientos normativos, legales, regulatorios o contractuales."/>
    <s v="TesoreríaAlto"/>
    <s v="TesoreríaModerado"/>
    <s v="RFT-259"/>
    <s v="RF"/>
    <s v="Dirección Administrativa y Financiera"/>
    <s v="Dirección Administrativa y FinancieraModerado"/>
    <s v="Dirección Administrativa y FinancieraModerado"/>
    <s v="Dirección Administrativa y Financiera"/>
    <s v="Conflicto, desconocimiento o incumplimientos normativos, legales, regulatorios o contractuales."/>
    <n v="1"/>
    <s v="Conflicto, desconocimiento o incumplimientos normativos, legales, regulatorios o contractuales."/>
    <x v="30"/>
    <s v="Gestión financiera"/>
    <s v="Facturación, recaudo, cartera e inversiones_x000a_"/>
    <s v="Procedimiento para la gestión de caja _x000a_"/>
    <s v="RFT-7"/>
    <s v="Tesorería"/>
    <s v="El incumplimiento normativo puede ocasionar el pago de sanciones económicas"/>
    <m/>
    <s v="Conflicto, desconocimiento o incumplimientos normativos, legales, regulatorios o contractuales."/>
    <s v="Incumplimiento parcial o total de las condiciones de contratos, convenios, leyes  o acuerdos o celebración indebida de contratos."/>
    <s v="* Desconocimiento de normas aplicables al área_x000a_* Error humano en la interpretación de normas"/>
    <m/>
    <s v="* Asistencia a capacitaciones y seminarios_x000a_* Asesoría con el IMC_x000a_* Control de los documentos soporte de la operaciones de régimen cambiario y aduanero"/>
    <n v="3"/>
    <n v="3"/>
    <n v="1"/>
    <n v="1"/>
    <s v="* Establecer un área de compras "/>
    <n v="1"/>
    <n v="1"/>
    <n v="1"/>
    <n v="1"/>
    <x v="3"/>
    <n v="3"/>
    <n v="4"/>
    <s v="34"/>
    <s v="Moderado"/>
    <s v="* No se ha creado el área de compras"/>
    <s v="Posible"/>
    <s v="Moderado"/>
    <x v="0"/>
    <n v="3"/>
    <n v="3"/>
    <s v="33"/>
    <s v="Moderado"/>
    <s v="* Se debe implementar un control mediante la herramienta Outlook para hacer seguimiento a la legalización de importaciones y exportaciones ante el banco"/>
  </r>
  <r>
    <n v="260"/>
    <s v="Tesorería1"/>
    <n v="1"/>
    <s v="Tesorería1"/>
    <n v="1"/>
    <s v="Dirección Administrativa y FinancieraAlto"/>
    <s v="Dirección Administrativa y FinancieraAlto"/>
    <s v="Dirección Administrativa y FinancieraFalla o falta de adecuación, consistencia, confiabilidad, confidencialidad y disponibilidad de la información que se genera o se custodia (física o electrónica)."/>
    <s v="Dirección Administrativa y FinancieraFalla o falta de adecuación, consistencia, confiabilidad, confidencialidad y disponibilidad de la información que se genera o se custodia (física o electrónica)."/>
    <s v="TesoreríaAlto"/>
    <s v="TesoreríaModerado"/>
    <s v="RFT-260"/>
    <s v="RF"/>
    <s v="Dirección Administrativa y Financiera"/>
    <s v="Dirección Administrativa y FinancieraModerado"/>
    <s v="Dirección Administrativa y FinancieraModerado"/>
    <s v="Dirección Administrativa y Financier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30"/>
    <s v="Gestión de las TIC"/>
    <s v="Gestión de los proyectos de TIC´s y continuidad de negocio basados en las metodologías de cada área de conocimiento_x000a_"/>
    <s v="Gestión de bases de datos, seguridad informática, redes_x000a_"/>
    <s v="RFT-8"/>
    <s v="Tesorería"/>
    <s v="Perdida de información por deficiencia en los procesos informáticos"/>
    <m/>
    <s v="Falla o falta de adecuación, consistencia, confiabilidad, confidencialidad y disponibilidad de la información que se genera o se custodia (física o electrónica)."/>
    <s v="Pérdida o fuga de información de la Universidad (digital o física, confidencial o no)."/>
    <s v="  * Falla en el  procedimiento periódico de ejecución del backup de área _x000a_* Insuficiencia en la seguridad que limita el acceso a la información_x000a_* Falta de una política de respaldo de la información_x000a_* Poca capacidad de almacenamiento en el servidor_x000a_*Caída de la red interna e internet_x000a_"/>
    <m/>
    <s v="* Backup de la información almacenada en el servidor para algunas carpetas con información sensible_x000a_* Restricción de acceso a páginas web y a descargas_x000a_* Reporte de correos sospechosos al área de TI_x000a_* Con las entidades financieras se tiene token, identificación de equipos y control dual para la aprobación de transferencias_x000a_* Carpeta en la nube con el respaldo de la información "/>
    <n v="5"/>
    <n v="5"/>
    <n v="1"/>
    <n v="1"/>
    <s v="* Solicitar al área de TI mayor capacidad de almacenamiento en el servidor_x000a_* Solicitar al área de TI un esquema de seguridad para el acceso a la información del computador portátil (acceso con token)_x000a_* Restricción de descargas desde  puertos USB del computador portátil_x000a_* Fijar fechas para elaboración de backup"/>
    <n v="4"/>
    <n v="4"/>
    <n v="1"/>
    <n v="1"/>
    <x v="3"/>
    <n v="3"/>
    <n v="4"/>
    <s v="34"/>
    <s v="Moderado"/>
    <s v="* Se solicitó al área de TI la ampliación del espacio en el servidor"/>
    <s v="Posible"/>
    <s v="Moderado"/>
    <x v="0"/>
    <n v="3"/>
    <n v="3"/>
    <s v="33"/>
    <s v="Moderado"/>
    <n v="0"/>
  </r>
  <r>
    <n v="261"/>
    <s v="Tesorería1"/>
    <n v="1"/>
    <s v="Tesorería1"/>
    <n v="1"/>
    <s v="Dirección Administrativa y FinancieraMedio"/>
    <s v="Dirección Administrativa y FinancieraAlto"/>
    <s v="Dirección Administrativa y FinancieraActos mal intencionados de terceros (AMIT)."/>
    <s v="Dirección Administrativa y FinancieraActos mal intencionados de terceros (AMIT)."/>
    <s v="TesoreríaAlto"/>
    <s v="TesoreríaModerado"/>
    <s v="RFT-261"/>
    <s v="RF"/>
    <s v="Dirección Administrativa y Financiera"/>
    <s v="Dirección Administrativa y FinancieraFuerte"/>
    <s v="Dirección Administrativa y FinancieraModerado"/>
    <s v="Dirección Administrativa y Financiera"/>
    <s v="Actos mal intencionados de terceros (AMIT)."/>
    <n v="1"/>
    <s v="Actos mal intencionados de terceros (AMIT)."/>
    <x v="30"/>
    <s v="Gestión administrativa"/>
    <s v="Intervención, logística y mantenimiento _x000a_"/>
    <s v="Procedimiento para el control de ingreso a la Universidad_x000a_"/>
    <s v="RFT-9"/>
    <s v="Tesorería"/>
    <s v="Facilidad para ingresar a las oficinas de tesorería, lo que puede ocasionar un robo que implique pérdidas económicas"/>
    <m/>
    <s v="Actos mal intencionados de terceros (AMIT)."/>
    <s v="Hurto y/o robo"/>
    <s v="* Fácil acceso a las oficinas de tesorería                        _x000a_* Las chapas de puertas y cajones no son de seguridad, ni tienen restricción de acceso *Autocuidado de información sensible          _x000a_*No hay cámaras en las oficinas de tesorería   "/>
    <m/>
    <s v="* Autocuidado_x000a_* Bloqueo del computador y cierre de la puerta con seguro cuando la oficina se encuentra sola_x000a_* Caja fuerte para custodia de tarjetas de crédito y token"/>
    <n v="3"/>
    <n v="3"/>
    <n v="1"/>
    <n v="1"/>
    <s v="* Instalación de cámaras de seguridad en la tesorería_x000a_* Control de acceso a visitantes a la oficina de tesorería_x000a_* Instalación de Chapa de seguridad en los cajones donde se custodian los títulos valores"/>
    <n v="3"/>
    <n v="3"/>
    <n v="1"/>
    <n v="1"/>
    <x v="3"/>
    <n v="3"/>
    <n v="3"/>
    <s v="33"/>
    <s v="Moderado"/>
    <s v="* Se continúa con el autocuidado  * La puerta de la oficina siempre se encuentra cerrada cuando no hat gente"/>
    <s v="Posible"/>
    <s v="Menor"/>
    <x v="1"/>
    <n v="3"/>
    <n v="2"/>
    <s v="32"/>
    <s v="Fuerte"/>
    <s v="* Existen cámaras de seguridad_x000a_* Se instaló chapa de seguridad en la oficina de tesorería"/>
  </r>
  <r>
    <n v="262"/>
    <s v="Tesorería1"/>
    <n v="1"/>
    <s v="Tesorería1"/>
    <n v="1"/>
    <s v="Dirección Administrativa y FinancieraAlto"/>
    <s v="Dirección Administrativa y FinancieraAlto"/>
    <s v="Dirección Administrativa y FinancieraPrácticas fraudulentas - corrupción en los diferentes procesos misionales de la universidad"/>
    <s v="Dirección Administrativa y FinancieraPrácticas fraudulentas - corrupción en los diferentes procesos misionales de la universidad"/>
    <s v="TesoreríaAlto"/>
    <s v="TesoreríaModerado"/>
    <s v="RFT-262"/>
    <s v="RF"/>
    <s v="Dirección Administrativa y Financiera"/>
    <s v="Dirección Administrativa y FinancieraModerado"/>
    <s v="Dirección Administrativa y FinancieraModerado"/>
    <s v="Dirección Administrativa y Financiera"/>
    <s v="Prácticas fraudulentas - corrupción en los diferentes procesos misionales de la universidad"/>
    <n v="1"/>
    <s v="Prácticas fraudulentas - corrupción en los diferentes procesos misionales de la universidad"/>
    <x v="30"/>
    <s v="Gestión de las TIC"/>
    <s v="Gestión de los proyectos de TIC´s y continuidad de negocio basados en las metodologías de cada área de conocimiento_x000a_"/>
    <s v="Gestión de bases de datos, seguridad informática, redes_x000a_"/>
    <s v="RFT-10"/>
    <s v="Tesorería"/>
    <s v="Robo de información por actos malintencionados de personal interno y externo a la Institución"/>
    <m/>
    <s v="Prácticas fraudulentas - corrupción en los diferentes procesos misionales de la universidad"/>
    <s v="Cibercrimen: Actividades ilícitas que se llevan a cabo para alterar , manipular, enajenar o destruir información o activos (como dinero, valores o bienes desmaterializados)  de las compañías afectadas, utilizando para dicho fin algún medio informático o componente electrónico."/>
    <s v="* Secuestro de información a través de la web, por la recepción de correos electrónicos mal intencionados o por acceder a sitios de pago sospechosos    _x000a_*Robo de información de las tarjetas de crédito institucionales                   "/>
    <m/>
    <s v="* Instalación de antivirus_x000a_* Capacitación por parte de entidades financieras_x000a_* Bloqueo de remitentes sospechosos por parte del área de TI_x000a_* Autocuidado al momento de abrir correos electrónicos_x000a_* Custodia en caja fuerte de la información de las tarjetas de crédito _x000a_*Uso de token para todas las transacciones financieras_x000a_* Conciliación Bancaria Diaria"/>
    <n v="7"/>
    <n v="7"/>
    <n v="1"/>
    <n v="1"/>
    <s v="* Creación de políticas y procedimientos  enfocadas a la prevención del riesgo informático_x000a_* Capacitación en Cibercrimen_x000a_* Evaluación del estado de las medidas de seguridad que se tienen en la tesorería y Dirección Financiera "/>
    <n v="3"/>
    <n v="3"/>
    <n v="1"/>
    <n v="1"/>
    <x v="3"/>
    <n v="3"/>
    <n v="3"/>
    <s v="33"/>
    <s v="Moderado"/>
    <s v="* Se continua con el reporte de correos sospechosos al área de TI * Pendiente capacitación de manejo de la información "/>
    <s v="Posible"/>
    <s v="Moderado"/>
    <x v="0"/>
    <n v="3"/>
    <n v="3"/>
    <s v="33"/>
    <s v="Moderado"/>
    <s v="* Cuando se presenta algo sospechoso en el computador se reporta inmediatamente a TI_x000a__x000a_El jefe de TI es responsable de la creación de políticas de prevención del riesgo informático"/>
  </r>
  <r>
    <n v="263"/>
    <s v="Tesorería1"/>
    <n v="1"/>
    <s v="Tesorería1"/>
    <n v="1"/>
    <s v="Dirección Administrativa y FinancieraBajo"/>
    <s v="Dirección Administrativa y FinancieraAlto"/>
    <s v="Dirección Administrativa y FinancieraFalta o falla de la capacidad de gestión del talento humano."/>
    <s v="Dirección Administrativa y FinancieraFalta o falla de la capacidad de gestión del talento humano."/>
    <s v="TesoreríaAlto"/>
    <s v="TesoreríaModerado"/>
    <s v="RFT-263"/>
    <s v="RF"/>
    <s v="Dirección Administrativa y Financiera"/>
    <s v="Dirección Administrativa y FinancieraModerado"/>
    <s v="Dirección Administrativa y FinancieraModerado"/>
    <s v="Dirección Administrativa y Financiera"/>
    <s v="Falta o falla de la capacidad de gestión del talento humano."/>
    <n v="1"/>
    <s v="Falta o falla de la capacidad de gestión del talento humano."/>
    <x v="30"/>
    <s v="Desarrollo humano y bienestar institucional"/>
    <m/>
    <m/>
    <s v="RFT-11"/>
    <s v="Tesorería"/>
    <s v="Fuga de conocimiento por retiro de personal"/>
    <m/>
    <s v="Falta o falla de la capacidad de gestión del talento humano."/>
    <s v="Pérdida de capital humano por retiro de personal "/>
    <s v="* Los colaboradores que se han capacitado y tienen todo el conocimiento y experiencia en el proceso que manejan buscan mejores oportunidades laborales y salariales por fuera de la Institución_x000a_* Falta de una política de promoción y nivelación salarial"/>
    <m/>
    <s v="* Programas desde el área de Desarrollo Humano que contemplan incentivos motivacionales_x000a_* Apoyo Económico para capacitación_x000a_* Estabilidad laboral"/>
    <n v="3"/>
    <n v="3"/>
    <n v="1"/>
    <n v="1"/>
    <s v="* Establecimiento de una política salarial"/>
    <n v="1"/>
    <n v="1"/>
    <n v="1"/>
    <n v="1"/>
    <x v="2"/>
    <n v="4"/>
    <n v="2"/>
    <s v="42"/>
    <s v="Moderado"/>
    <s v="* Se continúa con el apoyo por concepto de capacitación al personal"/>
    <s v="Raro"/>
    <s v="Moderado"/>
    <x v="4"/>
    <n v="1"/>
    <n v="3"/>
    <s v="13"/>
    <s v="Moderado"/>
    <s v="La política salarial no depende de la tesorería"/>
  </r>
  <r>
    <n v="264"/>
    <s v="Tesorería1"/>
    <n v="1"/>
    <s v="Tesorería1"/>
    <n v="1"/>
    <s v="Dirección Administrativa y FinancieraMedio"/>
    <s v="Dirección Administrativa y FinancieraMedi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TesoreríaMedio"/>
    <s v="TesoreríaFuerte"/>
    <s v="RFT-264"/>
    <s v="RF"/>
    <s v="Dirección Administrativa y Financiera"/>
    <s v="Dirección Administrativa y FinancieraModerado"/>
    <s v="Dirección Administrativa y FinancieraFuerte"/>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30"/>
    <s v="Direccionamiento Estratégico"/>
    <s v="Definición del direccionamiento estratégico de la Universidad_x000a_"/>
    <s v="Elaboración y seguimiento de documentos"/>
    <s v="RFT-12"/>
    <s v="Tesorería"/>
    <s v="Falta u omisión de documentación de procesos que puede ocasionar error en la ejecución de actividades "/>
    <m/>
    <s v="Incumplimiento por parte de la comunidad universitaria, contratistas y visitantes de las políticas, reglamentos y directrices institucionales."/>
    <s v="Error, omisión o violación de procedimientos. (que pueda llevar incluso a excesos o despilfarros)."/>
    <s v="* Desconocimiento u omisión de la reglamentación interna_x000a_* Falta y desactualización de procedimientos_x000a_* Falta de publicación de procesos documentados                          *Influencia por parte del proveedor    _x000a_* Propuestas de prebendas por parte de proveedores"/>
    <m/>
    <s v="* Resolución de compras bienes y servicios _x000a_* Código de Ética y Buen Gobierno_x000a_* Reglamento interno de trabajo_x000a_* Procesos documentados_x000a_* Política SARLAFT"/>
    <n v="5"/>
    <n v="5"/>
    <n v="1"/>
    <n v="1"/>
    <s v="* Actualización de procedimientos_x000a_* Publicación de procesos documentados_x000a_* Política de selección de proveedores"/>
    <n v="3"/>
    <n v="2"/>
    <n v="0.66666666666666663"/>
    <n v="0.66666666666666663"/>
    <x v="2"/>
    <n v="4"/>
    <n v="2"/>
    <s v="42"/>
    <s v="Fuerte"/>
    <s v="* Los procesos se encuentran documentados, no publicados"/>
    <s v="Posible"/>
    <s v="Menor"/>
    <x v="1"/>
    <n v="3"/>
    <n v="2"/>
    <s v="32"/>
    <s v="Moderado"/>
    <s v="* Falta documentar procesos que se integran con otras áreas_x000a_ * El riesgo se está tratando con la oficina de planeación, los procesos deben quedar documentados antes del 31/12/2020_x000a__x000a__x000a_La publicación de los procesos no depende de la tesorería"/>
  </r>
  <r>
    <n v="265"/>
    <s v="Propiedad Intelectual1"/>
    <n v="1"/>
    <s v="Propiedad Intelectual1"/>
    <n v="1"/>
    <s v="Dirección Investigación e InnovaciónAlto"/>
    <s v="Dirección Investigación e InnovaciónAlto"/>
    <s v="Dirección Investigación e InnovaciónPrácticas fraudulentas - corrupción en los diferentes procesos misionales de la universidad"/>
    <s v="Dirección Investigación e InnovaciónPrácticas fraudulentas - corrupción en los diferentes procesos misionales de la universidad"/>
    <s v="Propiedad IntelectualAlto"/>
    <s v="Propiedad IntelectualModerado"/>
    <s v="RIP-265"/>
    <s v="RI"/>
    <s v="Dirección Investigación e Innovación"/>
    <s v="Dirección Investigación e InnovaciónModerado"/>
    <s v="Dirección Investigación e InnovaciónModerado"/>
    <s v="Dirección Investigación e Innovación"/>
    <s v="Prácticas fraudulentas - corrupción en los diferentes procesos misionales de la universidad"/>
    <n v="1"/>
    <s v="Prácticas fraudulentas - corrupción en los diferentes procesos misionales de la universidad"/>
    <x v="31"/>
    <s v="Gestión legal y documental "/>
    <s v="Recepción de requerimientos legales_x000a_"/>
    <s v="Para la recolección, almacenamiento procesamiento y supresión de datos personales"/>
    <s v="RIP-1"/>
    <s v="Propiedad Intelectual"/>
    <s v="Acciones u omisiones que reflejen datos o información equivocada en diferentes registros de la universidad, como pueden ser los registros académicos y de proveedores"/>
    <m/>
    <s v="Prácticas fraudulentas - corrupción en los diferentes procesos misionales de la universidad"/>
    <m/>
    <s v="Que cada área tenga accesos a sistemas de información con perfiles que les permitan modificar información específica tal como: registros académicos y/o certificaciones expedidas por la universidad"/>
    <m/>
    <s v="Tener por resolución rectoral unos guardianes de bases de datos sensibles como: nómina, registro académicos, datos financieros, etc.  Comité de tratamiento de datos. Curso virtual de tratamiento de datos personales.Auditorías en tratamiento de datos"/>
    <n v="4"/>
    <n v="4"/>
    <n v="1"/>
    <n v="1"/>
    <s v="Solicitar a TI revisión periódica de los perfiles y permisos que tengan los colaboradores en las plataformas informáticas y bases de datos (al menos una por semestre) "/>
    <n v="1"/>
    <n v="1"/>
    <n v="1"/>
    <n v="1"/>
    <x v="3"/>
    <n v="3"/>
    <n v="4"/>
    <s v="34"/>
    <s v="Moderado"/>
    <n v="0"/>
    <s v="Posible"/>
    <s v="Mayor"/>
    <x v="0"/>
    <n v="3"/>
    <n v="4"/>
    <s v="34"/>
    <s v="Moderado"/>
    <n v="0"/>
  </r>
  <r>
    <n v="266"/>
    <s v="Propiedad Intelectual1"/>
    <n v="1"/>
    <s v="Propiedad Intelectual1"/>
    <n v="1"/>
    <s v="Dirección Investigación e InnovaciónMedio"/>
    <s v="Dirección Investigación e InnovaciónMedio"/>
    <s v="Dirección Investigación e InnovaciónConflicto, desconocimiento o incumplimientos normativos, legales, regulatorios o contractuales."/>
    <s v="Dirección Investigación e InnovaciónConflicto, desconocimiento o incumplimientos normativos, legales, regulatorios o contractuales."/>
    <s v="Propiedad IntelectualMedio"/>
    <s v="Propiedad IntelectualModerado"/>
    <s v="RIP-266"/>
    <s v="RI"/>
    <s v="Dirección Investigación e Innovación"/>
    <s v="Dirección Investigación e InnovaciónModerado"/>
    <s v="Dirección Investigación e InnovaciónModerado"/>
    <s v="Dirección Investigación e Innovación"/>
    <s v="Conflicto, desconocimiento o incumplimientos normativos, legales, regulatorios o contractuales."/>
    <n v="1"/>
    <s v="Conflicto, desconocimiento o incumplimientos normativos, legales, regulatorios o contractuales."/>
    <x v="31"/>
    <s v="Gestión legal y documental "/>
    <s v="Gestión legal, reglamentaria y administrativa"/>
    <s v="Para materialización de los relacionamientos contractuales "/>
    <s v="RIP-2"/>
    <s v="Propiedad Intelectual"/>
    <s v="Incumplimiento de obligaciones contractuales por parte de la universidad o sus aliados debido al desconocimiento de la normatividad en ciertas materias como propiedad intelectual o tratamiento de datos personales"/>
    <m/>
    <s v="Conflicto, desconocimiento o incumplimientos normativos, legales, regulatorios o contractuales."/>
    <m/>
    <s v="Que los responsables de los contratos en cada área o facultad no realicen un seguimiento adecuado y oportuno a las obligaciones contractuales que tiene la universidad para con terceros o que debe hacer exigibles la universidad"/>
    <m/>
    <s v="Tener en el área una bitácora que almacena todos los contratos revisados y avalados por la oficina de propiedad intelectual desde el año 2016"/>
    <n v="1"/>
    <n v="1"/>
    <n v="1"/>
    <n v="1"/>
    <s v="Insertar campos en la bitácora con control de contratos revisados o elaborados, pero que no se han firmado"/>
    <n v="1"/>
    <n v="1"/>
    <n v="1"/>
    <n v="1"/>
    <x v="2"/>
    <n v="3"/>
    <n v="2"/>
    <s v="32"/>
    <s v="Moderado"/>
    <n v="0"/>
    <s v="Posible"/>
    <s v="Menor"/>
    <x v="1"/>
    <n v="3"/>
    <n v="2"/>
    <s v="32"/>
    <s v="Moderado"/>
    <n v="0"/>
  </r>
  <r>
    <n v="267"/>
    <s v="Propiedad Intelectual1"/>
    <n v="1"/>
    <s v="Propiedad Intelectual1"/>
    <n v="1"/>
    <s v="Dirección Investigación e InnovaciónAlto"/>
    <s v="Dirección Investigación e InnovaciónAlto"/>
    <s v="Dirección Investigación e InnovaciónConcepto público desfavorable que causa una pérdida de credibilidad sobre la Universidad en sus grupos de interés."/>
    <s v="Dirección Investigación e InnovaciónConcepto público desfavorable que causa una pérdida de credibilidad sobre la Universidad en sus grupos de interés."/>
    <s v="Propiedad IntelectualAlto"/>
    <s v="Propiedad IntelectualFuerte"/>
    <s v="RIP-267"/>
    <s v="RI"/>
    <s v="Dirección Investigación e Innovación"/>
    <s v="Dirección Investigación e InnovaciónFuerte"/>
    <s v="Dirección Investigación e InnovaciónFuerte"/>
    <s v="Dirección Investigación e Innovación"/>
    <s v="Concepto público desfavorable que causa una pérdida de credibilidad sobre la Universidad en sus grupos de interés."/>
    <n v="1"/>
    <s v="Concepto público desfavorable que causa una pérdida de credibilidad sobre la Universidad en sus grupos de interés."/>
    <x v="31"/>
    <s v="Gestión legal y documental "/>
    <s v="Gestión de seguimiento y control legal – reglamentaria - administrativa_x000a_"/>
    <m/>
    <s v="RIP-3"/>
    <s v="Propiedad Intelectual"/>
    <s v="Uso idenbido de signos distintivos (marcas y lemas comerciales) de la Universidad que afecte la reputación o genere asociación con otras empresas con las cuales la Universidad no tiene vinculos comerciales o contractuales"/>
    <m/>
    <s v="Concepto público desfavorable que causa una pérdida de credibilidad sobre la Universidad en sus grupos de interés."/>
    <m/>
    <s v="Uso indebido de los signos distintivos de la universidad (marcas y logos) por parte de terceros no autorizados para hacerlo que puede generar asociación a eventos, empresas o personas que nada tienen que ver con la universidad."/>
    <m/>
    <s v="Revisión semanal en internet con las expresiones de las marcas de la universidad, para iniciar procesos de infracción marcaria en caso de ser necesario._x000a_Revisión de la gaceta de propiedad industrial de la Superintendencia de Industria y Comercio."/>
    <n v="2"/>
    <n v="2"/>
    <n v="1"/>
    <n v="1"/>
    <n v="0"/>
    <n v="0"/>
    <n v="0"/>
    <s v=""/>
    <s v="Sin controles"/>
    <x v="3"/>
    <n v="3"/>
    <n v="3"/>
    <s v="33"/>
    <s v="Fuerte"/>
    <n v="0"/>
    <s v="Posible"/>
    <s v="Moderado"/>
    <x v="0"/>
    <n v="3"/>
    <n v="3"/>
    <s v="33"/>
    <s v="Fuerte"/>
    <n v="0"/>
  </r>
  <r>
    <n v="268"/>
    <s v="Propiedad Intelectual1"/>
    <n v="1"/>
    <s v="Propiedad Intelectual1"/>
    <n v="1"/>
    <s v="Dirección Investigación e InnovaciónMedio"/>
    <s v="Dirección Investigación e InnovaciónMedio"/>
    <s v="Dirección Investigación e InnovaciónConflicto, desconocimiento o incumplimientos normativos, legales, regulatorios o contractuales."/>
    <s v="Dirección Investigación e InnovaciónConflicto, desconocimiento o incumplimientos normativos, legales, regulatorios o contractuales."/>
    <s v="Propiedad IntelectualMedio"/>
    <s v="Propiedad IntelectualModerado"/>
    <s v="RIP-268"/>
    <s v="RI"/>
    <s v="Dirección Investigación e Innovación"/>
    <s v="Dirección Investigación e InnovaciónModerado"/>
    <s v="Dirección Investigación e InnovaciónModerado"/>
    <s v="Dirección Investigación e Innovación"/>
    <s v="Conflicto, desconocimiento o incumplimientos normativos, legales, regulatorios o contractuales."/>
    <n v="1"/>
    <s v="Conflicto, desconocimiento o incumplimientos normativos, legales, regulatorios o contractuales."/>
    <x v="31"/>
    <s v="Gestión legal y documental "/>
    <s v="Gestión de seguimiento y control legal – reglamentaria - administrativa_x000a_"/>
    <m/>
    <s v="RIP-4"/>
    <s v="Propiedad Intelectual"/>
    <s v="Sanciones por parte de entes reguladores  por violación de los derechos de autor y la normatividad vigente en materia de propiedad intelectual"/>
    <m/>
    <s v="Conflicto, desconocimiento o incumplimientos normativos, legales, regulatorios o contractuales."/>
    <m/>
    <s v="Que los estudiantes, empleados y docentes de la Universidad transgredan los derechos de autor en el entorno administrativo, académico o científico. _x000a_Que por desconocimiento se incurra en prácticas violatorias de los derechos de autor. "/>
    <m/>
    <s v="Curso virtual en derecho de autor. _x000a_Reglamento de propiedad intelectual de la Universidad CES."/>
    <n v="2"/>
    <n v="2"/>
    <n v="1"/>
    <n v="1"/>
    <s v="capacitaciones periódicas en temáticas de interés en derechos de autor y propiedad industrial_x000a_generar notas editorialescon tips relacionados con el tema de propiedad intelectual._x000a_Reporte trimestral por parte de Ces Virtual del resultado de la auditoría a las aulas virtuales"/>
    <n v="3"/>
    <n v="0"/>
    <n v="0"/>
    <n v="0"/>
    <x v="2"/>
    <n v="3"/>
    <n v="2"/>
    <s v="32"/>
    <s v="Moderado"/>
    <n v="0"/>
    <s v="Posible"/>
    <s v="Menor"/>
    <x v="1"/>
    <n v="3"/>
    <n v="2"/>
    <s v="32"/>
    <s v="Moderado"/>
    <n v="0"/>
  </r>
  <r>
    <n v="269"/>
    <s v="Propiedad Intelectual1"/>
    <n v="1"/>
    <s v="Propiedad Intelectual1"/>
    <n v="1"/>
    <s v="Dirección Investigación e InnovaciónAlto"/>
    <s v="Dirección Investigación e InnovaciónAlto"/>
    <s v="Dirección Investigación e InnovaciónFalla o falta de adecuación, consistencia, confiabilidad, confidencialidad y disponibilidad de la información que se genera o se custodia (física o electrónica)."/>
    <s v="Dirección Investigación e InnovaciónFalla o falta de adecuación, consistencia, confiabilidad, confidencialidad y disponibilidad de la información que se genera o se custodia (física o electrónica)."/>
    <s v="Propiedad IntelectualAlto"/>
    <s v="Propiedad IntelectualDébil"/>
    <s v="RIP-269"/>
    <s v="RI"/>
    <s v="Dirección Investigación e Innovación"/>
    <s v="Dirección Investigación e InnovaciónDébil"/>
    <s v="Dirección Investigación e InnovaciónDébil"/>
    <s v="Dirección Investigación e Innovación"/>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x v="31"/>
    <s v="Gestión legal y documental "/>
    <s v="Gestión legal, reglamentaria y administrativa"/>
    <s v="Para la materialización de los relacionamientos contractuales "/>
    <s v="RIP-5"/>
    <s v="Propiedad Intelectual"/>
    <s v="Fuga de información confidencial que represente una ventaja competitiva para proyectos y/o unidades de negocio de la Universidad CES"/>
    <m/>
    <s v="Falla o falta de adecuación, consistencia, confiabilidad, confidencialidad y disponibilidad de la información que se genera o se custodia (física o electrónica)."/>
    <m/>
    <s v="Cuando un empleado termine contrato de trabajo se lleve información a la que haya accedido y que sea de uso exclusivo de la universidad por considerarse reservada y secreta. _x000a_Que terceros accedan por cualquier causa a información confidencial de la universidad y la use con fines no autorizados."/>
    <m/>
    <s v="Acuerdos de confidencialidad suscritos con terceros. _x000a_Cláusula de confidencialidad en contratos de trabajo y prestación de servicios.  "/>
    <n v="2"/>
    <n v="2"/>
    <n v="1"/>
    <n v="1"/>
    <s v="Validar con el área de TIC la existencia de un sistema de encriptación o de acceso a la infromación que tenga unos controles mucho más severos para que la información que sea clasificada como reservada y secreta se resguarde con mayores estándares de seguridad"/>
    <n v="1"/>
    <n v="1"/>
    <n v="1"/>
    <n v="1"/>
    <x v="3"/>
    <n v="3"/>
    <n v="4"/>
    <s v="34"/>
    <s v="Débil"/>
    <n v="0"/>
    <s v="Posible"/>
    <s v="Mayor"/>
    <x v="0"/>
    <n v="3"/>
    <n v="4"/>
    <s v="34"/>
    <s v="Débil"/>
    <n v="0"/>
  </r>
  <r>
    <n v="270"/>
    <s v="Propiedad Intelectual1"/>
    <n v="1"/>
    <s v="Propiedad Intelectual1"/>
    <n v="1"/>
    <s v="Dirección Investigación e InnovaciónAlto"/>
    <s v="Dirección Investigación e InnovaciónAlto"/>
    <s v="Dirección Investigación e InnovaciónPérdida de la continuidad del negocio."/>
    <s v="Dirección Investigación e InnovaciónPérdida de la continuidad del negocio."/>
    <s v="Propiedad IntelectualAlto"/>
    <s v="Propiedad IntelectualDébil"/>
    <s v="RIP-270"/>
    <s v="RI"/>
    <s v="Dirección Investigación e Innovación"/>
    <s v="Dirección Investigación e InnovaciónDébil"/>
    <s v="Dirección Investigación e InnovaciónDébil"/>
    <s v="Dirección Investigación e Innovación"/>
    <s v="Pérdida de la continuidad del negocio."/>
    <n v="1"/>
    <s v="Pérdida de la continuidad del negocio."/>
    <x v="31"/>
    <s v="Desarrollo humano y bienestar institucional"/>
    <s v="Captación del capital humano_x000a_"/>
    <s v="Procedimiento para la selección y vinculación de personal administrativo_x000a__x000a__x000a_Procedimiento para la contratación por prestación de servicios_x000a_"/>
    <s v="RIP-6"/>
    <s v="Propiedad Intelectual"/>
    <s v="Dependencia de personas clave en los proyectos o unidades de negocio "/>
    <m/>
    <s v="Pérdida de la continuidad del negocio."/>
    <m/>
    <s v="Las personas que tienen un alto grado de experticia en temas especificos no gestionan el aprendizaje y transferencia de conocimiento a otros colaboradores que están vinculados a la unidad de negocio o área específica"/>
    <m/>
    <s v="Posibilidad de pagar alguna retribución económica a empleados en sus proyectos de innovación y/o empresarismo (política de investigación e innovación)._x000a_Acuerdos de exclusividad."/>
    <n v="2"/>
    <n v="2"/>
    <n v="1"/>
    <n v="1"/>
    <s v="generar espacios con otras IES para identificar posibles soluciones a estos eventos"/>
    <n v="0"/>
    <n v="0"/>
    <s v=""/>
    <s v="Sin controles"/>
    <x v="3"/>
    <n v="3"/>
    <n v="4"/>
    <s v="34"/>
    <s v="Débil"/>
    <n v="0"/>
    <s v="Posible"/>
    <s v="Mayor"/>
    <x v="0"/>
    <n v="3"/>
    <n v="4"/>
    <s v="34"/>
    <s v="Débil"/>
    <n v="0"/>
  </r>
  <r>
    <n v="271"/>
    <s v="Propiedad Intelectual1"/>
    <n v="1"/>
    <s v="Propiedad Intelectual1"/>
    <n v="1"/>
    <s v="Dirección Investigación e InnovaciónExtremo"/>
    <s v="Dirección Investigación e InnovaciónExtremo"/>
    <s v="Dirección Investigación e InnovaciónIncumplimiento por parte de la comunidad universitaria, contratistas y visitantes de las políticas, reglamentos y directrices institucionales."/>
    <s v="Dirección Investigación e InnovaciónIncumplimiento por parte de la comunidad universitaria, contratistas y visitantes de las políticas, reglamentos y directrices institucionales."/>
    <s v="Propiedad IntelectualExtremo"/>
    <s v="Propiedad IntelectualModerado"/>
    <s v="RIP-271"/>
    <s v="RI"/>
    <s v="Dirección Investigación e Innovación"/>
    <s v="Dirección Investigación e InnovaciónModerado"/>
    <s v="Dirección Investigación e InnovaciónModerado"/>
    <s v="Dirección Investigación e Innovación"/>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x v="31"/>
    <s v="Gestión legal y documental "/>
    <s v="Recepción de requerimientos legales_x000a_"/>
    <s v="Para la recolección, almacenamiento procesamiento y supresión de datos personales_x000a__x000a_Para la atención de consultas y reclamos presentadas por los titulares de datos personales "/>
    <s v="RIP-7"/>
    <s v="Propiedad Intelectual"/>
    <s v="Recolección, almacenamiento, tratamiento y supresión de infromación sin el cumplimiento de los requisitos legales"/>
    <m/>
    <s v="Incumplimiento por parte de la comunidad universitaria, contratistas y visitantes de las políticas, reglamentos y directrices institucionales."/>
    <m/>
    <s v="Que el personal de la universidad recolecte información sin saber que se debe hacer con el texto de autorización para el tratamiento de datos personales. _x000a_Que los datos se recolecten en eventos con aliados donde dependamos de terceros para la recolección del dato y éstos no lo hagan con el cumplimiento de requisitos legales"/>
    <m/>
    <s v="Política de tratamiento de la infromación. Procedimiento para la recolección, almacenamiento, tratamiento y supresión de datos personales. _x000a_Comité de tratameinto de datos personales. "/>
    <n v="3"/>
    <n v="3"/>
    <n v="1"/>
    <n v="1"/>
    <s v="Que en las inducciones al personal nuevo que ingresa a la universidad bajo cualquier modalidad contractual, se tenga un espacio para exponer la importancia de respetar la normatividad institucional y nacional relacionada con este tema._x000a_Elaborar un documento con información relevante acerca del tratamiento de datos personales en la universidad"/>
    <n v="2"/>
    <n v="0"/>
    <n v="0"/>
    <n v="0"/>
    <x v="5"/>
    <n v="4"/>
    <n v="4"/>
    <s v="44"/>
    <s v="Moderado"/>
    <n v="0"/>
    <s v="Probable"/>
    <s v="Mayor"/>
    <x v="3"/>
    <n v="4"/>
    <n v="4"/>
    <s v="44"/>
    <s v="Moderado"/>
    <n v="0"/>
  </r>
  <r>
    <n v="272"/>
    <s v="Propiedad Intelectual1"/>
    <n v="1"/>
    <s v="Propiedad Intelectual1"/>
    <n v="1"/>
    <s v="Dirección Investigación e InnovaciónAlto"/>
    <s v="Dirección Investigación e InnovaciónAlto"/>
    <s v="Dirección Investigación e InnovaciónFallas en la gestión, planeación o ejecución de proyectos."/>
    <s v="Dirección Investigación e InnovaciónFallas en la gestión, planeación o ejecución de proyectos."/>
    <s v="Propiedad IntelectualAlto"/>
    <s v="Propiedad IntelectualDébil"/>
    <s v="RIP-272"/>
    <s v="RI"/>
    <s v="Dirección Investigación e Innovación"/>
    <s v="Dirección Investigación e InnovaciónDébil"/>
    <s v="Dirección Investigación e InnovaciónDébil"/>
    <s v="Dirección Investigación e Innovación"/>
    <s v="Fallas en la gestión, planeación o ejecución de proyectos."/>
    <n v="1"/>
    <s v="Fallas en la gestión, planeación o ejecución de proyectos."/>
    <x v="31"/>
    <s v="Investigación"/>
    <s v="Evaluación de los resultados de la investigación, empresarismo e impacto de la innovación_x000a_"/>
    <s v="Procedimiento para la evaluación del impacto de la actividad investigativa _x000a__x000a_Procedimiento para la evaluación del impacto de la innovación_x000a_"/>
    <s v="RIP-8"/>
    <s v="Propiedad Intelectual"/>
    <s v="Fallas en la planeación o en la ejecución de proyectos que tengan activos susceptibles de explotación, como por ejemplo patentes o secretos industriales"/>
    <m/>
    <s v="Fallas en la gestión, planeación o ejecución de proyectos."/>
    <m/>
    <s v="En la universidad muchas investigaciones y proyectos desarrollan productos protegidos bajo el régimen de propiedad intelectual, pero no se hace una buena planeación sobre la comercialización de los productos resultado del proyecto, lo cual aumenta los activos intangibles de la Universidad pero no se refleja en el ingreso"/>
    <m/>
    <s v="Se tiene un área de transferencia de tecnología que ayuda en la planeación sobre la estrategia de comercialización de los productos derivados de Propiedad intelectual. "/>
    <n v="1"/>
    <n v="1"/>
    <n v="1"/>
    <n v="1"/>
    <s v="Creación de un área de gestión comercial de los productos de innovación."/>
    <n v="1"/>
    <n v="1"/>
    <n v="1"/>
    <n v="1"/>
    <x v="3"/>
    <n v="3"/>
    <n v="3"/>
    <s v="33"/>
    <s v="Débil"/>
    <n v="0"/>
    <s v="Posible"/>
    <s v="Moderado"/>
    <x v="0"/>
    <n v="3"/>
    <n v="3"/>
    <s v="33"/>
    <s v="Débil"/>
    <n v="0"/>
  </r>
  <r>
    <n v="273"/>
    <s v="Propiedad Intelectual1"/>
    <n v="1"/>
    <s v="Propiedad Intelectual1"/>
    <n v="1"/>
    <s v="Dirección Investigación e InnovaciónMedio"/>
    <s v="Dirección Investigación e InnovaciónMedio"/>
    <s v="Dirección Investigación e InnovaciónConflicto, desconocimiento o incumplimientos normativos, legales, regulatorios o contractuales."/>
    <s v="Dirección Investigación e InnovaciónConflicto, desconocimiento o incumplimientos normativos, legales, regulatorios o contractuales."/>
    <s v="Propiedad IntelectualMedio"/>
    <s v="Propiedad IntelectualModerado"/>
    <s v="RIP-273"/>
    <s v="RI"/>
    <s v="Dirección Investigación e Innovación"/>
    <s v="Dirección Investigación e InnovaciónModerado"/>
    <s v="Dirección Investigación e InnovaciónModerado"/>
    <s v="Dirección Investigación e Innovación"/>
    <s v="Conflicto, desconocimiento o incumplimientos normativos, legales, regulatorios o contractuales."/>
    <n v="1"/>
    <s v="Conflicto, desconocimiento o incumplimientos normativos, legales, regulatorios o contractuales."/>
    <x v="31"/>
    <s v="Gestión legal y documental "/>
    <s v="Recepción de requerimientos legales_x000a_"/>
    <s v="Para la recolección, almacenamiento procesamiento y supresión de datos personales_x000a__x000a_Para la atención de consultas y reclamos presentadas por los titulares de datos personales "/>
    <s v="RIP-9"/>
    <s v="Propiedad Intelectual"/>
    <s v="Uso de datos personales para finalidades diferentes a las indicadas al titular de los datos al momento de la recolección"/>
    <m/>
    <s v="Conflicto, desconocimiento o incumplimientos normativos, legales, regulatorios o contractuales."/>
    <m/>
    <s v="En la Universidad se recolectan datos personales a través de muchos canales de entrada de los datos. Esos datos despues de un tiempo los empiezan a usar para finalidades que no fueron informadas al titular de los datos, incurriendo así en un riesgo legal al no cumplir con lo dispuesto en la ley 1581 de 2012"/>
    <m/>
    <n v="0"/>
    <n v="0"/>
    <n v="0"/>
    <s v=" "/>
    <s v="Sin controles"/>
    <n v="0"/>
    <n v="0"/>
    <n v="0"/>
    <s v=""/>
    <s v="Sin controles"/>
    <x v="4"/>
    <s v=""/>
    <s v=""/>
    <s v=""/>
    <n v="0"/>
    <n v="0"/>
    <s v="Posible"/>
    <s v="Menor"/>
    <x v="1"/>
    <n v="3"/>
    <n v="2"/>
    <s v="32"/>
    <s v="Moderado"/>
    <s v="Comité de tratamiento de datos. oficial de ratamiento de datos personales. política de tratamiento de la información"/>
  </r>
  <r>
    <s v=""/>
    <s v="Propiedad Intelectual0"/>
    <n v="0"/>
    <s v="Propiedad Intelectual0"/>
    <n v="0"/>
    <s v=" "/>
    <s v=" "/>
    <s v=" 0"/>
    <s v=" "/>
    <s v="Propiedad Intelectual"/>
    <s v="Propiedad Intelectual0"/>
    <s v=""/>
    <s v="RI"/>
    <s v=" "/>
    <s v=" 0"/>
    <s v=" 0"/>
    <s v=" "/>
    <s v=""/>
    <n v="0"/>
    <s v=""/>
    <x v="31"/>
    <m/>
    <m/>
    <m/>
    <s v="RIP-10"/>
    <s v="Propiedad Intelectual"/>
    <n v="0"/>
    <m/>
    <n v="0"/>
    <m/>
    <n v="0"/>
    <m/>
    <n v="0"/>
    <n v="0"/>
    <n v="0"/>
    <s v=" "/>
    <s v="Sin controles"/>
    <n v="0"/>
    <n v="0"/>
    <n v="0"/>
    <s v=""/>
    <s v="Sin controles"/>
    <x v="4"/>
    <s v=""/>
    <s v=""/>
    <s v=""/>
    <n v="0"/>
    <n v="0"/>
    <n v="0"/>
    <n v="0"/>
    <x v="2"/>
    <s v=""/>
    <s v=""/>
    <s v=""/>
    <n v="0"/>
    <n v="0"/>
  </r>
  <r>
    <s v=""/>
    <s v="Propiedad Intelectual0"/>
    <n v="0"/>
    <s v="Propiedad Intelectual0"/>
    <n v="0"/>
    <s v=" "/>
    <s v=" "/>
    <s v=" 0"/>
    <s v=" "/>
    <s v="Propiedad Intelectual"/>
    <s v="Propiedad Intelectual0"/>
    <s v=""/>
    <s v="RI"/>
    <s v=" "/>
    <s v=" 0"/>
    <s v=" 0"/>
    <s v=" "/>
    <s v=""/>
    <n v="0"/>
    <s v=""/>
    <x v="31"/>
    <m/>
    <m/>
    <m/>
    <s v="RIP-11"/>
    <s v="Propiedad Intelectual"/>
    <n v="0"/>
    <m/>
    <n v="0"/>
    <m/>
    <n v="0"/>
    <m/>
    <n v="0"/>
    <n v="0"/>
    <n v="0"/>
    <s v=" "/>
    <s v="Sin controles"/>
    <n v="0"/>
    <n v="0"/>
    <n v="0"/>
    <s v=""/>
    <s v="Sin controles"/>
    <x v="4"/>
    <s v=""/>
    <s v=""/>
    <s v=""/>
    <n v="0"/>
    <n v="0"/>
    <n v="0"/>
    <n v="0"/>
    <x v="2"/>
    <s v=""/>
    <s v=""/>
    <s v=""/>
    <n v="0"/>
    <n v="0"/>
  </r>
  <r>
    <s v=""/>
    <s v="Propiedad Intelectual0"/>
    <n v="0"/>
    <s v="Propiedad Intelectual0"/>
    <n v="0"/>
    <s v=" "/>
    <s v=" "/>
    <s v=" 0"/>
    <s v=" "/>
    <s v="Propiedad Intelectual"/>
    <s v="Propiedad Intelectual0"/>
    <s v=""/>
    <s v="RI"/>
    <s v=" "/>
    <s v=" 0"/>
    <s v=" 0"/>
    <s v=" "/>
    <s v=""/>
    <n v="0"/>
    <s v=""/>
    <x v="31"/>
    <m/>
    <m/>
    <m/>
    <s v="RIP-12"/>
    <s v="Propiedad Intelectual"/>
    <n v="0"/>
    <m/>
    <n v="0"/>
    <m/>
    <n v="0"/>
    <m/>
    <n v="0"/>
    <n v="0"/>
    <n v="0"/>
    <s v=" "/>
    <s v="Sin controles"/>
    <n v="0"/>
    <n v="0"/>
    <n v="0"/>
    <s v=""/>
    <s v="Sin controles"/>
    <x v="4"/>
    <s v=""/>
    <s v=""/>
    <s v=""/>
    <n v="0"/>
    <n v="0"/>
    <n v="0"/>
    <n v="0"/>
    <x v="2"/>
    <s v=""/>
    <s v=""/>
    <s v=""/>
    <n v="0"/>
    <n v="0"/>
  </r>
</pivotCacheRecords>
</file>

<file path=xl/pivotCache/pivotCacheRecords3.xml><?xml version="1.0" encoding="utf-8"?>
<pivotCacheRecords xmlns="http://schemas.openxmlformats.org/spreadsheetml/2006/main" xmlns:r="http://schemas.openxmlformats.org/officeDocument/2006/relationships" count="395">
  <r>
    <n v="1"/>
    <s v="Administración documental1"/>
    <n v="1"/>
    <s v="Administración documental1"/>
    <n v="1"/>
    <s v="Secretaría GeneralAlto"/>
    <s v="Secretaría GeneralBajo"/>
    <s v="Secretaría GeneralFalta o falla de la capacidad de gestión del talento humano."/>
    <s v="Secretaría GeneralFalta o falla de la capacidad de gestión del talento humano."/>
    <s v="Administración documentalBajo"/>
    <s v="Administración documentalFuerte"/>
    <s v="RSD-1"/>
    <s v="RS"/>
    <s v="Secretaría General"/>
    <s v="Secretaría GeneralFuerte"/>
    <s v="Secretaría GeneralFuerte"/>
    <s v="Secretaría General"/>
    <s v="Falta o falla de la capacidad de gestión del talento humano."/>
    <n v="1"/>
    <s v="Falta o falla de la capacidad de gestión del talento humano."/>
    <s v="Administración documental"/>
    <s v="Gestión legal y documental "/>
    <s v="Gestión legal, reglamentaria y administrativa"/>
    <m/>
    <s v="RSD-1"/>
    <s v="Administración documental"/>
    <s v="Fallas en el registro y envió de la información recibida por no seguir procedimientos"/>
    <m/>
    <s v="Falta o falla de la capacidad de gestión del talento humano."/>
    <s v="El personal en el cargo no cuenta con los conocimientos para llevar a cabo adecuadamente su función."/>
    <s v="*Falta de atención con la información recibida_x000a_ - Equipos deficientes _x000a_- personal adecuado para el trabajo"/>
    <m/>
    <s v="Planillas de registro de información _x000a_- capacitaciones sobre la importancia del registro de la información y entrega _x000a_- Revisiones de entrega de la información documentos importantes."/>
    <n v="3"/>
    <n v="3"/>
    <n v="1"/>
    <n v="1"/>
    <s v="Revisiones periódicas de la información recibida y entregada "/>
    <n v="1"/>
    <n v="1"/>
    <n v="1"/>
    <x v="0"/>
    <s v="Bajo"/>
    <n v="1"/>
    <n v="1"/>
    <s v="11"/>
    <s v="Fuerte"/>
    <s v="Se continua seguimiento a las actividades, se fortalece actividad con planilla FT-GJ-013 Planilla de capacitación y seguimiento de recepción y registro de correspondencia por parte personal CAD"/>
    <s v="Posible"/>
  </r>
  <r>
    <n v="2"/>
    <s v="Administración documental1"/>
    <n v="1"/>
    <s v="Administración documental1"/>
    <n v="1"/>
    <s v="Secretaría GeneralAlto"/>
    <s v="Secretaría GeneralBajo"/>
    <s v="Secretaría GeneralFallas o indisponibilidad de la infraestructura física relacionada con problemas estructurales o técnicos."/>
    <s v="Secretaría GeneralFallas o indisponibilidad de la infraestructura física relacionada con problemas estructurales o técnicos."/>
    <s v="Administración documentalBajo"/>
    <s v="Administración documentalFuerte"/>
    <s v="RSD-2"/>
    <s v="RS"/>
    <s v="Secretaría General"/>
    <s v="Secretaría GeneralFuerte"/>
    <s v="Secretaría GeneralFuerte"/>
    <s v="Secretaría General"/>
    <s v="Fallas o indisponibilidad de la infraestructura física relacionada con problemas estructurales o técnicos."/>
    <n v="1"/>
    <s v="Fallas o indisponibilidad de la infraestructura física relacionada con problemas estructurales o técnicos."/>
    <s v="Administración documental"/>
    <s v="Gestión de las TIC"/>
    <s v="Puesta en producción y soporte de las soluciones estructuradas para Tics y continuidad de negocio. "/>
    <s v="Procedimiento mesa de ayuda CES"/>
    <s v="RSD-2"/>
    <s v="Administración documental"/>
    <s v="Fallas en los equipos de computo de la oficina CAD"/>
    <m/>
    <s v="Fallas o indisponibilidad de la infraestructura física relacionada con problemas estructurales o técnicos."/>
    <s v="Daño súbito o imprevisto"/>
    <s v="*Descarga eléctrica _x000a_- Falla interna del equipo_x000a_- Deterioro por humedad o caída."/>
    <m/>
    <s v="Fuentes reguladoras de energía "/>
    <n v="1"/>
    <n v="1"/>
    <n v="1"/>
    <n v="1"/>
    <s v="Copia de seguridad en servidores de TIC para evitar pérdida e información del equipo_x000a_- Mantenimiento regulares de equipo y sistema operativo."/>
    <n v="2"/>
    <n v="2"/>
    <n v="1"/>
    <x v="0"/>
    <s v="Bajo"/>
    <n v="1"/>
    <n v="1"/>
    <s v="11"/>
    <s v="Moderado"/>
    <s v="Se realiza seguimiento al manjeo integral de conservación de archivos a traves de carpeta compartida, se crea planilla FT-GJ-015 Reunión de capacitación y Auditoria Software DocuWare con TI.     Se realizo conexión de equipos de computo  a tomas regulados para evitar bajas de voltaje."/>
    <s v="Posible"/>
  </r>
  <r>
    <n v="3"/>
    <s v="Administración documental1"/>
    <n v="1"/>
    <s v="Administración documental1"/>
    <n v="1"/>
    <s v="Secretaría GeneralAlto"/>
    <s v="Secretaría GeneralBajo"/>
    <s v="Secretaría GeneralFalla o falta de adecuación, consistencia, confiabilidad, confidencialidad y disponibilidad de la información que se genera o se custodia (física o electrónica)."/>
    <s v="Secretaría GeneralFalla o falta de adecuación, consistencia, confiabilidad, confidencialidad y disponibilidad de la información que se genera o se custodia (física o electrónica)."/>
    <s v="Administración documentalBajo"/>
    <s v="Administración documentalFuerte"/>
    <s v="RSD-3"/>
    <s v="RS"/>
    <s v="Secretaría General"/>
    <s v="Secretaría GeneralFuerte"/>
    <s v="Secretaría GeneralFuerte"/>
    <s v="Secretaría General"/>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Administración documental"/>
    <s v="Gestión de las TIC"/>
    <s v="Asegurar la continuidad de las soluciones  Tics y continuidad de negocio implementadas para  Universidad CES"/>
    <s v="Política TIC_x000a_Resolución 0069"/>
    <s v="RSD-3"/>
    <s v="Administración documental"/>
    <s v="Pérdida de información en el software documental DocuWare del CAD"/>
    <m/>
    <s v="Falla o falta de adecuación, consistencia, confiabilidad, confidencialidad y disponibilidad de la información que se genera o se custodia (física o electrónica)."/>
    <s v="Pérdida o fuga de información de la Universidad (digital o física, confindencial o no)."/>
    <s v="*Error humano o intencional _x000a_- Falta control operativo de seguridad en la información TIC "/>
    <m/>
    <s v="Consulta periódica sobre el procedimiento de conservación electrónica de la información. Consulta y autorización de permisos de las personas que pueden ingresar al sistema DocuWare."/>
    <n v="2"/>
    <n v="2"/>
    <n v="1"/>
    <n v="1"/>
    <s v="Auditoria a TIC sobre procedimientos de conservación de información del programa de gestión documental _x000a_- Capacitación sobre el programa y  conservación de información_x000a_ - Reuniones periódicas con los administradores del sistema TIC."/>
    <n v="3"/>
    <n v="3"/>
    <n v="1"/>
    <x v="0"/>
    <s v="Bajo"/>
    <n v="1"/>
    <n v="1"/>
    <s v="11"/>
    <s v="Fuerte"/>
    <s v="Se realiza seguimiento a manjeo integral de conservación de archivos a traves de carpeta compartida, se crea planilla FT-GJ-015 Reunión de capacitación y Auditoria Software DocuWare con TI."/>
    <s v="Posible"/>
  </r>
  <r>
    <n v="4"/>
    <s v="Administración documental1"/>
    <n v="1"/>
    <s v="Administración documental1"/>
    <n v="1"/>
    <s v="Secretaría GeneralAlto"/>
    <s v="Secretaría GeneralBajo"/>
    <s v="Secretaría GeneralFalta o falla de la capacidad de gestión del talento humano."/>
    <s v="Secretaría GeneralFalta o falla de la capacidad de gestión del talento humano."/>
    <s v="Administración documentalBajo"/>
    <s v="Administración documentalFuerte"/>
    <s v="RSD-4"/>
    <s v="RS"/>
    <s v="Secretaría General"/>
    <s v="Secretaría GeneralFuerte"/>
    <s v="Secretaría GeneralFuerte"/>
    <s v="Secretaría General"/>
    <s v="Falta o falla de la capacidad de gestión del talento humano."/>
    <n v="1"/>
    <s v="Falta o falla de la capacidad de gestión del talento humano."/>
    <s v="Administración documental"/>
    <s v="Gestión legal y documental "/>
    <s v="Gestión legal, reglamentaria y administrativa"/>
    <s v="Procedimientos del CAD"/>
    <s v="RSD-4"/>
    <s v="Administración documental"/>
    <s v=" Ubicación Física  de la información clasificada y ordenada de los archivos."/>
    <m/>
    <s v="Falta o falla de la capacidad de gestión del talento humano."/>
    <s v="El personal en el cargo no cuenta con los conocimientos para llevar a cabo adecuadamente su función."/>
    <s v="*Falta de conocimientos de la actividad _x000a_- Error humano_x000a_- Falta de atención_x000a_- Falta de seguir procedimientos  "/>
    <m/>
    <s v="Capacitación_x000a_- seguimiento de actividades"/>
    <n v="2"/>
    <n v="2"/>
    <n v="1"/>
    <n v="1"/>
    <s v="Capacitaciones en manejo y conservación de información_x000a_- Auditoria de ubicación y registro en inventarios de  la información"/>
    <n v="2"/>
    <n v="2"/>
    <n v="1"/>
    <x v="0"/>
    <s v="Bajo"/>
    <n v="1"/>
    <n v="1"/>
    <s v="11"/>
    <s v="Fuerte"/>
    <s v="Se continua capacitación a las áreas que lo solicitan en el software documental se da aplicabilidad a la planilla FT-GJ-012"/>
    <s v="Posible"/>
  </r>
  <r>
    <n v="5"/>
    <s v="Administración documental1"/>
    <n v="1"/>
    <s v="Administración documental1"/>
    <n v="1"/>
    <s v="Secretaría GeneralMedio"/>
    <s v="Secretaría GeneralBajo"/>
    <s v="Secretaría GeneralFallas o indisponibilidad de la infraestructura física relacionada con problemas estructurales o técnicos."/>
    <s v="Secretaría GeneralFallas o indisponibilidad de la infraestructura física relacionada con problemas estructurales o técnicos."/>
    <s v="Administración documentalBajo"/>
    <s v="Administración documentalFuerte"/>
    <s v="RSD-5"/>
    <s v="RS"/>
    <s v="Secretaría General"/>
    <s v="Secretaría GeneralModerado"/>
    <s v="Secretaría GeneralFuerte"/>
    <s v="Secretaría General"/>
    <s v="Fallas o indisponibilidad de la infraestructura física relacionada con problemas estructurales o técnicos."/>
    <n v="1"/>
    <s v="Fallas o indisponibilidad de la infraestructura física relacionada con problemas estructurales o técnicos."/>
    <s v="Administración documental"/>
    <s v="Gestión administrativa"/>
    <s v="Intervención, logística y mantenimiento"/>
    <m/>
    <s v="RSD-5"/>
    <s v="Administración documental"/>
    <s v="Pérdida de archivos e información por inundación del  sitio de conservación."/>
    <m/>
    <s v="Fallas o indisponibilidad de la infraestructura física relacionada con problemas estructurales o técnicos."/>
    <s v="Daño súbito o imprevisto"/>
    <s v="*Naturales_x000a_- Físicas bajantes de aguas negras."/>
    <m/>
    <s v="Revisiones periódicas de los bajantes. Semanales."/>
    <n v="1"/>
    <n v="1"/>
    <n v="1"/>
    <n v="1"/>
    <s v="Utilizar el espacio para ubicar  información no relevante para la universidad"/>
    <n v="1"/>
    <n v="1"/>
    <n v="1"/>
    <x v="0"/>
    <s v="Bajo"/>
    <n v="1"/>
    <n v="2"/>
    <s v="12"/>
    <s v="Moderado"/>
    <s v="Se crea planilla FT-GJ-014 sobre seguimiento a tubería hidrosanitarias expuestas en el CAD. Se deben registrar los hallazgos en caso de presentarse.  "/>
    <s v="Posible"/>
  </r>
  <r>
    <s v=""/>
    <s v="Administración documental0"/>
    <n v="0"/>
    <s v="Administración documental0"/>
    <n v="0"/>
    <s v=" "/>
    <s v=" "/>
    <s v=" 2"/>
    <s v=" "/>
    <s v="Administración documental"/>
    <s v="Administración documental2"/>
    <s v=""/>
    <s v="RS"/>
    <s v=" "/>
    <s v=" 2"/>
    <s v=" 2"/>
    <s v=" "/>
    <s v=""/>
    <n v="0"/>
    <s v=""/>
    <s v="Administración documental"/>
    <m/>
    <m/>
    <m/>
    <s v="RSD-6"/>
    <s v="Administración documental"/>
    <n v="2"/>
    <m/>
    <n v="2"/>
    <n v="2"/>
    <n v="2"/>
    <m/>
    <n v="2"/>
    <n v="2"/>
    <n v="2"/>
    <s v=" "/>
    <s v="Sin controles"/>
    <n v="2"/>
    <n v="2"/>
    <n v="2"/>
    <s v=" "/>
    <x v="1"/>
    <n v="2"/>
    <n v="2"/>
    <n v="2"/>
    <n v="2"/>
    <n v="2"/>
    <n v="2"/>
    <n v="2"/>
  </r>
  <r>
    <s v=""/>
    <s v="Administración documental0"/>
    <n v="0"/>
    <s v="Administración documental0"/>
    <n v="0"/>
    <s v=" "/>
    <s v=" "/>
    <s v=" 2"/>
    <s v=" "/>
    <s v="Administración documental"/>
    <s v="Administración documental2"/>
    <s v=""/>
    <s v="RS"/>
    <s v=" "/>
    <s v=" 2"/>
    <s v=" 2"/>
    <s v=" "/>
    <s v=""/>
    <n v="0"/>
    <s v=""/>
    <s v="Administración documental"/>
    <m/>
    <m/>
    <m/>
    <s v="RSD-7"/>
    <s v="Administración documental"/>
    <n v="2"/>
    <m/>
    <n v="2"/>
    <n v="2"/>
    <n v="2"/>
    <m/>
    <n v="2"/>
    <n v="2"/>
    <n v="2"/>
    <s v=" "/>
    <s v="Sin controles"/>
    <n v="2"/>
    <n v="2"/>
    <n v="2"/>
    <s v=" "/>
    <x v="1"/>
    <n v="2"/>
    <n v="2"/>
    <n v="2"/>
    <n v="2"/>
    <n v="2"/>
    <n v="2"/>
    <n v="2"/>
  </r>
  <r>
    <s v=""/>
    <s v="Administración documental0"/>
    <n v="0"/>
    <s v="Administración documental0"/>
    <n v="0"/>
    <s v=" "/>
    <s v=" "/>
    <s v=" 2"/>
    <s v=" "/>
    <s v="Administración documental"/>
    <s v="Administración documental2"/>
    <s v=""/>
    <s v="RS"/>
    <s v=" "/>
    <s v=" 2"/>
    <s v=" 2"/>
    <s v=" "/>
    <s v=""/>
    <n v="0"/>
    <s v=""/>
    <s v="Administración documental"/>
    <m/>
    <m/>
    <m/>
    <s v="RSD-8"/>
    <s v="Administración documental"/>
    <n v="2"/>
    <m/>
    <n v="2"/>
    <n v="2"/>
    <n v="2"/>
    <m/>
    <n v="2"/>
    <n v="2"/>
    <n v="2"/>
    <s v=" "/>
    <s v="Sin controles"/>
    <n v="2"/>
    <n v="2"/>
    <n v="2"/>
    <s v=" "/>
    <x v="1"/>
    <n v="2"/>
    <n v="2"/>
    <n v="2"/>
    <n v="2"/>
    <n v="2"/>
    <n v="2"/>
    <n v="2"/>
  </r>
  <r>
    <s v=""/>
    <s v="Administración documental0"/>
    <n v="0"/>
    <s v="Administración documental0"/>
    <n v="0"/>
    <s v=" "/>
    <s v=" "/>
    <s v=" 2"/>
    <s v=" "/>
    <s v="Administración documental"/>
    <s v="Administración documental2"/>
    <s v=""/>
    <s v="RS"/>
    <s v=" "/>
    <s v=" 2"/>
    <s v=" 2"/>
    <s v=" "/>
    <s v=""/>
    <n v="0"/>
    <s v=""/>
    <s v="Administración documental"/>
    <m/>
    <m/>
    <m/>
    <s v="RSD-9"/>
    <s v="Administración documental"/>
    <n v="2"/>
    <m/>
    <n v="2"/>
    <n v="2"/>
    <n v="2"/>
    <m/>
    <n v="2"/>
    <n v="2"/>
    <n v="2"/>
    <s v=" "/>
    <s v="Sin controles"/>
    <n v="2"/>
    <n v="2"/>
    <n v="2"/>
    <s v=" "/>
    <x v="1"/>
    <n v="2"/>
    <n v="2"/>
    <n v="2"/>
    <n v="2"/>
    <n v="2"/>
    <n v="2"/>
    <n v="2"/>
  </r>
  <r>
    <s v=""/>
    <s v="Administración documental0"/>
    <n v="0"/>
    <s v="Administración documental0"/>
    <n v="0"/>
    <s v=" "/>
    <s v=" "/>
    <s v=" 2"/>
    <s v=" "/>
    <s v="Administración documental"/>
    <s v="Administración documental2"/>
    <s v=""/>
    <s v="RS"/>
    <s v=" "/>
    <s v=" 2"/>
    <s v=" 2"/>
    <s v=" "/>
    <s v=""/>
    <n v="0"/>
    <s v=""/>
    <s v="Administración documental"/>
    <m/>
    <m/>
    <m/>
    <s v="RSD-10"/>
    <s v="Administración documental"/>
    <n v="2"/>
    <m/>
    <n v="2"/>
    <n v="2"/>
    <n v="2"/>
    <m/>
    <n v="2"/>
    <n v="2"/>
    <n v="2"/>
    <s v=" "/>
    <s v="Sin controles"/>
    <n v="2"/>
    <n v="2"/>
    <n v="2"/>
    <s v=" "/>
    <x v="1"/>
    <n v="2"/>
    <n v="2"/>
    <n v="2"/>
    <n v="2"/>
    <n v="2"/>
    <n v="2"/>
    <n v="2"/>
  </r>
  <r>
    <s v=""/>
    <s v="Administración documental0"/>
    <n v="0"/>
    <s v="Administración documental0"/>
    <n v="0"/>
    <s v=" "/>
    <s v=" "/>
    <s v=" 2"/>
    <s v=" "/>
    <s v="Administración documental"/>
    <s v="Administración documental2"/>
    <s v=""/>
    <s v="RS"/>
    <s v=" "/>
    <s v=" 2"/>
    <s v=" 2"/>
    <s v=" "/>
    <s v=""/>
    <n v="0"/>
    <s v=""/>
    <s v="Administración documental"/>
    <m/>
    <m/>
    <m/>
    <s v="RSD-11"/>
    <s v="Administración documental"/>
    <n v="2"/>
    <m/>
    <n v="2"/>
    <n v="2"/>
    <n v="2"/>
    <m/>
    <n v="2"/>
    <n v="2"/>
    <n v="2"/>
    <s v=" "/>
    <s v="Sin controles"/>
    <n v="2"/>
    <n v="2"/>
    <n v="2"/>
    <s v=" "/>
    <x v="1"/>
    <n v="2"/>
    <n v="2"/>
    <n v="2"/>
    <n v="2"/>
    <n v="2"/>
    <n v="2"/>
    <n v="2"/>
  </r>
  <r>
    <s v=""/>
    <s v="Administración documental0"/>
    <n v="0"/>
    <s v="Administración documental0"/>
    <n v="0"/>
    <s v=" "/>
    <s v=" "/>
    <s v=" 2"/>
    <s v=" "/>
    <s v="Administración documental"/>
    <s v="Administración documental2"/>
    <s v=""/>
    <s v="RS"/>
    <s v=" "/>
    <s v=" 2"/>
    <s v=" 2"/>
    <s v=" "/>
    <s v=""/>
    <n v="0"/>
    <s v=""/>
    <s v="Administración documental"/>
    <m/>
    <m/>
    <m/>
    <s v="RSD-12"/>
    <s v="Administración documental"/>
    <n v="2"/>
    <m/>
    <n v="2"/>
    <n v="2"/>
    <n v="2"/>
    <m/>
    <n v="2"/>
    <n v="2"/>
    <n v="2"/>
    <s v=" "/>
    <s v="Sin controles"/>
    <n v="2"/>
    <n v="2"/>
    <n v="2"/>
    <s v=" "/>
    <x v="1"/>
    <n v="2"/>
    <n v="2"/>
    <n v="2"/>
    <n v="2"/>
    <n v="2"/>
    <n v="2"/>
    <n v="2"/>
  </r>
  <r>
    <n v="6"/>
    <s v="Admisiones y Registro1"/>
    <n v="1"/>
    <s v="Admisiones y Registro1"/>
    <n v="1"/>
    <s v="Dirección AcadémicaAlto"/>
    <s v="Dirección AcadémicaAlto"/>
    <s v="Dirección AcadémicaIncumplimiento por parte de la comunidad universitaria, contratistas y visitantes de las políticas, reglamentos y directrices institucionales."/>
    <s v="Dirección AcadémicaIncumplimiento por parte de la comunidad universitaria, contratistas y visitantes de las políticas, reglamentos y directrices institucionales."/>
    <s v="Admisiones y RegistroAlto"/>
    <s v="Admisiones y RegistroModerado"/>
    <s v="RAR-6"/>
    <s v="RA"/>
    <s v="Dirección Académica"/>
    <s v="Dirección AcadémicaModerado"/>
    <s v="Dirección AcadémicaModerado"/>
    <s v="Dirección Académic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Admisiones y Registro"/>
    <s v="Docencia"/>
    <s v="Admisión de los estudiantes"/>
    <s v="•Procedimiento para la inscripción, admisión y matrícula de los estudiantes_x000a_•Procedimiento para la inscripción a programas de educación no formal"/>
    <s v="RAR-1"/>
    <s v="Admisiones y Registro"/>
    <s v="Fallas en el proceso de inscripciones por desconocimiento del proceso, no manejar la tecnología"/>
    <m/>
    <s v="Incumplimiento por parte de la comunidad universitaria, contratistas y visitantes de las políticas, reglamentos y directrices institucionales."/>
    <s v="Error, omisión o violación de procedimientos. (que pueda llevar incluso a excesos o despilfarros)."/>
    <s v="1. Recepción de documento adulterados, fuera de tiempo o con inconsistencias _x000a_2. Fallas en la página del ICFES para la verificación de los puntajes del ICFES_x000a_ o SABER11_x000a_3. Incumplimiento del Calendario Académico para el desarrollo de los procesos de admisiones_x000a_4. Falta de información oportuna en la divulgación de los resultados de los procesos de admisión_x000a_5. Realizar entrevistas sin la oportuna recepción y control de documentos por parte de Admisiones._x000a_6. Programación de entrevistas de manera casi inmediata antes de finalizado el proceso de inscripciones._x000a_7. Realización de entrevistas sin previo pago de la inscripción."/>
    <m/>
    <s v="1. Reclamaciones por parte de los aspirantes a los distintos programas ofrecidos por la Universidad porque no estaba todo listo para la entrevista._x000a_2. Reclamaciones por parte de las facultades porque los documentos para entrevista no se encuentran procesados en el sistema._x000a_3. Demora en la generación de liquidaciones para pago de matrícula de los nuevos por no tener información a tiempo o no tener el sistema dispuesto para ello._x000a_4. Inicio de clases con pendientes por parte de los estudiantes al no tener la documentación completa, reprocesos por parte de Admisiones._x000a_5. Las áreas que entrevistan o hacen proceso de selección no acatan las normas cuando una persona no ha finalizado el proceso de inscripción de manera adecuada y realizan proceso de selección."/>
    <n v="6"/>
    <n v="4"/>
    <n v="0.66666666666666663"/>
    <n v="0.66666666666666663"/>
    <s v="1. Verificación de documentos recibidos de los aspirantes al momento de la inscripción, permitiendo identificar los faltantes por este requisito._x000a_2. Consulta oportuna resultados ICFES._x000a_3. Control al calendario de admisiones._x000a_4. Verificación de los listados de inscritos y admitidos._x000a_5. Generar prematrículas a los admitidos._x000a_6. Tramitación y respuesta a las reclamaciones._x000a_7. Insistir en el cumplimiento del requerimiento."/>
    <n v="7"/>
    <n v="4"/>
    <n v="0.5714285714285714"/>
    <x v="2"/>
    <s v="Medio"/>
    <n v="4"/>
    <n v="2"/>
    <s v="42"/>
    <s v="Moderado"/>
    <s v="Inscripciones muy tempranas para entrevistas muy tardías._x000a_Períodos para cierre de procesos muy cortos, no facilita la revisión oportuna de la información y control de documentos y calidad de la información._x000a_El formulario no es muy amigable lo que conduce al error involuntario del aspirante, no cuenta con ayudas en línea para facilitar el proceso."/>
    <s v="Posible"/>
  </r>
  <r>
    <n v="7"/>
    <s v="Admisiones y Registro1"/>
    <n v="1"/>
    <s v="Admisiones y Registro1"/>
    <n v="1"/>
    <s v="Dirección AcadémicaMedio"/>
    <s v="Dirección AcadémicaAlto"/>
    <s v="Dirección AcadémicaFalla o falta de adecuación, consistencia, confiabilidad, confidencialidad y disponibilidad de la información que se genera o se custodia (física o electrónica)."/>
    <s v="Dirección AcadémicaFalla o falta de adecuación, consistencia, confiabilidad, confidencialidad y disponibilidad de la información que se genera o se custodia (física o electrónica)."/>
    <s v="Admisiones y RegistroAlto"/>
    <s v="Admisiones y RegistroModerado"/>
    <s v="RAR-7"/>
    <s v="RA"/>
    <s v="Dirección Académica"/>
    <s v="Dirección AcadémicaModerado"/>
    <s v="Dirección AcadémicaModerado"/>
    <s v="Dirección Académic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Admisiones y Registro"/>
    <s v="Docencia"/>
    <s v="Admisión de los estudiantes"/>
    <s v="•Procedimiento para la inscripción, admisión y matrícula de los estudiantes_x000a_•Procedimiento para la inscripción a programas de educación no formal"/>
    <s v="RAR-2"/>
    <s v="Admisiones y Registro"/>
    <s v="Inconsistencias en el proceso de matrículas por información no confiable generada por los diferentes actores, causa errores y reprocesos."/>
    <m/>
    <s v="Falla o falta de adecuación, consistencia, confiabilidad, confidencialidad y disponibilidad de la información que se genera o se custodia (física o electrónica)."/>
    <s v="Información no confiable o imprecisa."/>
    <s v="1. Incumplimiento de calendario Académico.  _x000a_2. Errores  en registros de matrícula de asignaturas._x000a_3. Listas de clase inconsistentes y Registro inoportuno de notas en el sistema._x000a_4. Fallas en la asignación de recursos (horario, aulas, docentes)._x000a_5. Entrega extemporánea de documentos por parte de los estudiantes._x000a_6. Fallas en el aplicativo que administra la información de los estudiantes._x000a_7. Proceso de matrícula por fuera de las fechas programadas._x000a_8. Fallas en la plataforma utilizada."/>
    <m/>
    <s v="1. Genera dificultades a los  estudiantes, facultades y a Admisiones y Registro para la generación de recibos de pago para la matrícula en los diferentes programas ofrecidos por la Universidad._x000a_2. Insatisfacción por el servicio prestado, genera inconformismo y se duda de los valores que deben cancelar por concepto de matrícula."/>
    <n v="5"/>
    <n v="2"/>
    <n v="0.4"/>
    <n v="0.4"/>
    <s v="1. Crear conciencia y respeto por las normas y reglamentaciones institucionales que afectan  los diferentes procesos  universitarios._x000a_2. Seguimiento y control en los pendientes de los estudiantes para que no tengan inconvenientes en la generación de las prematrículas._x000a_3. Reporte oportuno de la las notas en el sistema, disminuyendo errores en la visualización de las asignaturas a ser cursadas por los estudiantes en el siguiente período académico."/>
    <n v="3"/>
    <n v="1"/>
    <n v="0.33333333333333331"/>
    <x v="3"/>
    <s v="Alto"/>
    <n v="4"/>
    <n v="3"/>
    <s v="43"/>
    <s v="Fuerte"/>
    <s v="Periodos académicos muy extensos, cierre de semestre tardío, correcciones de notas una vez finalizado el semestre no facilita un adecuado control y generación de cierre definitivo del semestre"/>
    <s v="Posible"/>
  </r>
  <r>
    <n v="8"/>
    <s v="Admisiones y Registro1"/>
    <n v="1"/>
    <s v="Admisiones y Registro1"/>
    <n v="1"/>
    <s v="Dirección AcadémicaAlto"/>
    <s v="Dirección AcadémicaMedio"/>
    <s v="Dirección AcadémicaFalla o falta de adecuación, consistencia, confiabilidad, confidencialidad y disponibilidad de la información que se genera o se custodia (física o electrónica)."/>
    <s v="Dirección AcadémicaFalla o falta de adecuación, consistencia, confiabilidad, confidencialidad y disponibilidad de la información que se genera o se custodia (física o electrónica)."/>
    <s v="Admisiones y RegistroMedio"/>
    <s v="Admisiones y RegistroModerado"/>
    <s v="RAR-8"/>
    <s v="RA"/>
    <s v="Dirección Académica"/>
    <s v="Dirección AcadémicaModerado"/>
    <s v="Dirección AcadémicaModerado"/>
    <s v="Dirección Académic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Admisiones y Registro"/>
    <s v="Docencia"/>
    <s v="Gestión del proceso de formación "/>
    <s v="Procedimiento para certificaciones"/>
    <s v="RAR-3"/>
    <s v="Admisiones y Registro"/>
    <s v="Generación de certificados con información errada: Desconocimiento del proceso, no manejar la tecnología"/>
    <m/>
    <s v="Falla o falta de adecuación, consistencia, confiabilidad, confidencialidad y disponibilidad de la información que se genera o se custodia (física o electrónica)."/>
    <s v="Información no confiable o imprecisa."/>
    <s v="1. Dificultad en el ingreso o consecución de la información en el aplicativo._x000a_2. Información en archivo físico de la universidad aún no registrada en el sistema._x000a_3. Pérdida o daño de documentos o soportes para la expedición de certificación._x000a_4. Incumplimiento de los términos para la expedición de certificación.                                                                                            _x000a_5. Suministro inexacto de datos para la expedición de certificaciones.                                                                                                                                                                                                                                                                                                                                                                                                                                                                                                                                                         6. Desactualización de los datos del estudiante, como documento de identidad.                                                                                                                                                                                                                                       7. Historial académico incompleto._x000a_8. Diferentes fuentes o bases de datos de consulta. No está unificada."/>
    <m/>
    <s v="1. Errores en los datos registrados en las constancias y hojas de vida académicas._x000a_2. Errores en los certificados entregados a los usuarios."/>
    <n v="4"/>
    <n v="3"/>
    <n v="0.75"/>
    <n v="0.75"/>
    <s v="1. Revisión periódica de notas y de estados del estudiante._x000a_2. Control de certificados expedidos, corregidos y pagados._x000a_3. Actualización y modernización del sistema académico para consulta de certificados en línea con firma digital._x000a_4. Automatizar y estandarizar la elaboración de certificados de estudio."/>
    <n v="4"/>
    <n v="1"/>
    <n v="0.25"/>
    <x v="4"/>
    <s v="Alto"/>
    <n v="4"/>
    <n v="3"/>
    <s v="43"/>
    <s v="Moderado"/>
    <s v="El proceso de certificación es muy operativo, se adolece de no tener un sistema que facilite la gestión de certificado automáticos, no se cuenta con firma digital lo que no permite que sea posible enviarse por correo electrónico."/>
    <s v="Posible"/>
  </r>
  <r>
    <n v="9"/>
    <s v="Admisiones y Registro1"/>
    <n v="1"/>
    <s v="Admisiones y Registro1"/>
    <n v="1"/>
    <s v="Dirección AcadémicaMedio"/>
    <s v="Dirección AcadémicaMedio"/>
    <s v="Dirección AcadémicaFalla o falta de adecuación, consistencia, confiabilidad, confidencialidad y disponibilidad de la información que se genera o se custodia (física o electrónica)."/>
    <s v="Dirección AcadémicaFalla o falta de adecuación, consistencia, confiabilidad, confidencialidad y disponibilidad de la información que se genera o se custodia (física o electrónica)."/>
    <s v="Admisiones y RegistroMedio"/>
    <s v="Admisiones y RegistroFuerte"/>
    <s v="RAR-9"/>
    <s v="RA"/>
    <s v="Dirección Académica"/>
    <s v="Dirección AcadémicaFuerte"/>
    <s v="Dirección AcadémicaFuerte"/>
    <s v="Dirección Académic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Admisiones y Registro"/>
    <s v="Docencia"/>
    <s v="Graduación"/>
    <s v="Procedimiento para grados "/>
    <s v="RAR-4"/>
    <s v="Admisiones y Registro"/>
    <s v="Error en el proceso de grados: Desconocimiento del proceso, no manejar la tecnología"/>
    <m/>
    <s v="Falla o falta de adecuación, consistencia, confiabilidad, confidencialidad y disponibilidad de la información que se genera o se custodia (física o electrónica)."/>
    <s v="Información no confiable o imprecisa."/>
    <s v="1. Dificultad en la consecución o ingreso de la información en el aplicativo._x000a_2. Información en archivo físico de la universidad aún no registrada en el sistema._x000a_3. Pérdida o daño de documentos o soportes para la expedición de certificados de titulación._x000a_4. Incumplimiento de las fechas de paz y salvo establecidas en el Calendario Académico._x000a_5. Inclusión extemporánea de candidatos a grado.                                                                                                                                                                                                                                                                                                                                                                                                                                                                                                                                                6. Datos desactualizados de los estudiantes en el sistema y no contar oportunamente con todos los paz y salvo.                                                                                                                                                                                                                        _x000a_7. Historial académico incompleto."/>
    <m/>
    <s v="1. Demoras en el ingreso de notas en el sistema o ingreso inoportuno de las mismas._x000a_2. No promoción a grados de estudiantes que podían aplicar._x000a_3. Reprocesos en Admisiones por incumplimiento de fechas para promoción y paz y salvos de candidatos a grado, afectando la adecuada ejecución del proceso."/>
    <n v="4"/>
    <n v="4"/>
    <n v="1"/>
    <n v="1"/>
    <s v="1. Automatizar en el sistema controles de paz y salvo que faciliten la promoción a grados de los estudiantes._x000a_2. Sensibilización a las facultades sobre la dificultad de presentar candidatos extemporáneos a grados, sin dejar de considerar las situaciones extraordinarias que se puedan presentar siempre y cuando se puedan considerar por los tiempos limitados que se tiene para el proceso._x000a_3. Establecer medios que faciliten la promoción a grados por parte de las facultades, información del estado de promoción y paz y salvo para visualización de los estudiantes y control y notificación de estado de paz y salvo a los estudiantes a través de la Web."/>
    <n v="3"/>
    <n v="1"/>
    <n v="0.33333333333333331"/>
    <x v="3"/>
    <s v="Alto"/>
    <n v="3"/>
    <n v="3"/>
    <s v="33"/>
    <s v="Fuerte"/>
    <s v="Períodos muy cortos para realizar proceso de grados, promoción extemporánea de candidatos a grado fuera de los tiempos establecidos"/>
    <s v="Posible"/>
  </r>
  <r>
    <n v="10"/>
    <s v="Admisiones y Registro1"/>
    <n v="1"/>
    <s v="Admisiones y Registro1"/>
    <n v="1"/>
    <s v="Dirección AcadémicaMedio"/>
    <s v="Dirección AcadémicaAlto"/>
    <s v="Dirección AcadémicaFallas o indisponibilidad de la infraestructura física relacionada con problemas estructurales o técnicos."/>
    <s v="Dirección AcadémicaFallas o indisponibilidad de la infraestructura física relacionada con problemas estructurales o técnicos."/>
    <s v="Admisiones y RegistroAlto"/>
    <s v="Admisiones y RegistroModerado"/>
    <s v="RAR-10"/>
    <s v="RA"/>
    <s v="Dirección Académica"/>
    <s v="Dirección AcadémicaFuerte"/>
    <s v="Dirección AcadémicaModerado"/>
    <s v="Dirección Académica"/>
    <s v="Fallas o indisponibilidad de la infraestructura física relacionada con problemas estructurales o técnicos."/>
    <n v="1"/>
    <s v="Fallas o indisponibilidad de la infraestructura física relacionada con problemas estructurales o técnicos."/>
    <s v="Admisiones y Registro"/>
    <s v="Docencia"/>
    <s v="Admisión de los estudiantes"/>
    <s v="Procedimiento para la inscripción, admisión y matrícula de los estudiantes"/>
    <s v="RAR-5"/>
    <s v="Admisiones y Registro"/>
    <s v="Dificultad en carnetización"/>
    <m/>
    <s v="Fallas o indisponibilidad de la infraestructura física relacionada con problemas estructurales o técnicos."/>
    <s v="Errores en las distintas etapas de planificación de las obras (diseño, ejecución, interventoría)."/>
    <s v="1. No tener las bases de datos de consulta actualizadas o disponibles._x000a_2. Falta de insumos para la elaboración del carné._x000a_3. Error, omisión o violación de procedimiento._x000a_4. Daño en los equipos._x000a_5. Falta de personal de apoyo."/>
    <m/>
    <s v="1. Demora en la atención del usuario._x000a_2. Ingreso manual de los usuarios a carnteizar por no estar cargados en las bases de datos._x000a_3. Respuesta inoportuna a la necesidad prioritaria de revisión de equipos e insumos deteriorados._x000a_4. No contar con las fotos con las exigencias mínimas del sistema."/>
    <n v="3"/>
    <n v="2"/>
    <n v="0.66666666666666663"/>
    <n v="0.66666666666666663"/>
    <s v="1. Sensibilización y divulgación frecuente del proceso._x000a_2. Validar que cumpla con los requisitos para poder ser carnetizado: Estudiante activo, egresado, empleado"/>
    <n v="2"/>
    <n v="2"/>
    <n v="1"/>
    <x v="0"/>
    <s v="Bajo"/>
    <n v="2"/>
    <n v="2"/>
    <s v="22"/>
    <s v="Fuerte"/>
    <s v="el proceso ha ido mejorando, se ha podido implementar mejores controles. _x000a_Todavía se tiene inconvenientes con el tiempo de respuesta de los proveedores para consecusión de insumos."/>
    <s v="Posible"/>
  </r>
  <r>
    <n v="11"/>
    <s v="Admisiones y Registro1"/>
    <n v="1"/>
    <s v="Admisiones y Registro1"/>
    <n v="1"/>
    <s v="Dirección AcadémicaAlto"/>
    <s v="Dirección AcadémicaBajo"/>
    <s v="Dirección AcadémicaIncumplimiento por parte de la comunidad universitaria, contratistas y visitantes de las políticas, reglamentos y directrices institucionales."/>
    <s v="Dirección AcadémicaIncumplimiento por parte de la comunidad universitaria, contratistas y visitantes de las políticas, reglamentos y directrices institucionales."/>
    <s v="Admisiones y RegistroBajo"/>
    <s v="Admisiones y RegistroFuerte"/>
    <s v="RAR-11"/>
    <s v="RA"/>
    <s v="Dirección Académica"/>
    <s v="Dirección AcadémicaFuerte"/>
    <s v="Dirección AcadémicaFuerte"/>
    <s v="Dirección Académic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Admisiones y Registro"/>
    <s v="Gestión de las TIC"/>
    <s v="Elaborar procesos de planeación estratégica para proyectos de Tics y continuidad de negocio"/>
    <s v="Procedimiento para la toma de requerimientos de las necesidades de las diferentes áreas de la universidad"/>
    <s v="RAR-6"/>
    <s v="Admisiones y Registro"/>
    <s v=" Desarrollo nuevos aplicativos"/>
    <m/>
    <s v="Incumplimiento por parte de la comunidad universitaria, contratistas y visitantes de las políticas, reglamentos y directrices institucionales."/>
    <s v="Falta o falla en la de definición de procedimientos   "/>
    <s v="1. Nuevos desarrollos que obtienen información del Sistema Académico con un alcance no consultado con el área responsable._x000a_2. Solicitud de consultas por áreas no responsables de la custodia de la información, se rompe el debido control._x000a_3. Determinar nuevos responsables de la información."/>
    <m/>
    <s v="1. Áreas que solicitan reportes que son responsabilidades de Admisiones: Notas."/>
    <n v="0"/>
    <n v="0"/>
    <s v=" "/>
    <s v="Sin controles"/>
    <s v="NA"/>
    <n v="0"/>
    <n v="0"/>
    <s v=" "/>
    <x v="5"/>
    <s v="Alto"/>
    <n v="3"/>
    <n v="3"/>
    <s v="33"/>
    <s v="Moderado"/>
    <s v="Se adiciono este riesgo "/>
    <s v="Posible"/>
  </r>
  <r>
    <n v="12"/>
    <s v="Admisiones y Registro1"/>
    <n v="1"/>
    <s v="Admisiones y Registro1"/>
    <n v="1"/>
    <s v="Dirección AcadémicaAlto"/>
    <s v="Dirección AcadémicaAlto"/>
    <s v="Dirección AcadémicaFallas en la gestión, planeación o ejecución de proyectos."/>
    <s v="Dirección AcadémicaFallas en la gestión, planeación o ejecución de proyectos."/>
    <s v="Admisiones y RegistroAlto"/>
    <s v="Admisiones y RegistroModerado"/>
    <s v="RAR-12"/>
    <s v="RA"/>
    <s v="Dirección Académica"/>
    <s v="Dirección AcadémicaModerado"/>
    <s v="Dirección AcadémicaModerado"/>
    <s v="Dirección Académica"/>
    <s v="Fallas en la gestión, planeación o ejecución de proyectos."/>
    <n v="1"/>
    <s v="Fallas en la gestión, planeación o ejecución de proyectos."/>
    <s v="Admisiones y Registro"/>
    <s v="Gestión de las TIC"/>
    <s v="Puesta en producción y soporte de las soluciones estructuradas para TIC´s y continuidad de negocio. _x000a_"/>
    <m/>
    <s v="RAR-7"/>
    <s v="Admisiones y Registro"/>
    <s v="Las preinscripciones e inscripciones no admite todos los navegadores. Dificultad en la inscripción por parte de los interesados"/>
    <m/>
    <s v="Fallas en la gestión, planeación o ejecución de proyectos."/>
    <s v="Retrasos en la ejecución del proyecto."/>
    <s v="Sap no es compatible con todos los navegadores"/>
    <m/>
    <n v="0"/>
    <n v="0"/>
    <n v="0"/>
    <s v=" "/>
    <s v="Sin controles"/>
    <n v="0"/>
    <n v="0"/>
    <n v="0"/>
    <s v=" "/>
    <x v="1"/>
    <s v=""/>
    <s v=""/>
    <s v=""/>
    <s v=""/>
    <n v="0"/>
    <n v="0"/>
    <s v="Posible"/>
  </r>
  <r>
    <s v=""/>
    <s v="Admisiones y Registro0"/>
    <n v="0"/>
    <s v="Admisiones y Registro0"/>
    <n v="0"/>
    <s v=" "/>
    <s v=" "/>
    <s v=" 0"/>
    <s v=" "/>
    <s v="Admisiones y Registro"/>
    <s v="Admisiones y Registro0"/>
    <s v=""/>
    <s v="RA"/>
    <s v=" "/>
    <s v=" 0"/>
    <s v=" 0"/>
    <s v=" "/>
    <s v=""/>
    <n v="0"/>
    <s v=""/>
    <s v="Admisiones y Registro"/>
    <m/>
    <m/>
    <m/>
    <s v="RAR-8"/>
    <s v="Admisiones y Registro"/>
    <n v="0"/>
    <m/>
    <n v="0"/>
    <n v="0"/>
    <n v="0"/>
    <m/>
    <n v="0"/>
    <n v="0"/>
    <n v="0"/>
    <s v=" "/>
    <s v="Sin controles"/>
    <n v="0"/>
    <n v="0"/>
    <n v="0"/>
    <s v=" "/>
    <x v="1"/>
    <s v=""/>
    <s v=""/>
    <s v=""/>
    <s v=""/>
    <n v="0"/>
    <n v="0"/>
    <n v="0"/>
  </r>
  <r>
    <s v=""/>
    <s v="Admisiones y Registro0"/>
    <n v="0"/>
    <s v="Admisiones y Registro0"/>
    <n v="0"/>
    <s v=" "/>
    <s v=" "/>
    <s v=" 0"/>
    <s v=" "/>
    <s v="Admisiones y Registro"/>
    <s v="Admisiones y Registro0"/>
    <s v=""/>
    <s v="RA"/>
    <s v=" "/>
    <s v=" 0"/>
    <s v=" 0"/>
    <s v=" "/>
    <s v=""/>
    <n v="0"/>
    <s v=""/>
    <s v="Admisiones y Registro"/>
    <m/>
    <m/>
    <m/>
    <s v="RAR-9"/>
    <s v="Admisiones y Registro"/>
    <n v="0"/>
    <m/>
    <n v="0"/>
    <n v="0"/>
    <n v="0"/>
    <m/>
    <n v="0"/>
    <n v="0"/>
    <n v="0"/>
    <s v=" "/>
    <s v="Sin controles"/>
    <n v="0"/>
    <n v="0"/>
    <n v="0"/>
    <s v=" "/>
    <x v="1"/>
    <s v=""/>
    <s v=""/>
    <s v=""/>
    <s v=""/>
    <n v="0"/>
    <n v="0"/>
    <n v="0"/>
  </r>
  <r>
    <s v=""/>
    <s v="Admisiones y Registro0"/>
    <n v="0"/>
    <s v="Admisiones y Registro0"/>
    <n v="0"/>
    <s v=" "/>
    <s v=" "/>
    <s v=" 0"/>
    <s v=" "/>
    <s v="Admisiones y Registro"/>
    <s v="Admisiones y Registro0"/>
    <s v=""/>
    <s v="RA"/>
    <s v=" "/>
    <s v=" 0"/>
    <s v=" 0"/>
    <s v=" "/>
    <s v=""/>
    <n v="0"/>
    <s v=""/>
    <s v="Admisiones y Registro"/>
    <m/>
    <m/>
    <m/>
    <s v="RAR-10"/>
    <s v="Admisiones y Registro"/>
    <n v="0"/>
    <m/>
    <n v="0"/>
    <n v="0"/>
    <n v="0"/>
    <m/>
    <n v="0"/>
    <n v="0"/>
    <n v="0"/>
    <s v=" "/>
    <s v="Sin controles"/>
    <n v="0"/>
    <n v="0"/>
    <n v="0"/>
    <s v=" "/>
    <x v="1"/>
    <s v=""/>
    <s v=""/>
    <s v=""/>
    <s v=""/>
    <n v="0"/>
    <n v="0"/>
    <n v="0"/>
  </r>
  <r>
    <s v=""/>
    <s v="Admisiones y Registro0"/>
    <n v="0"/>
    <s v="Admisiones y Registro0"/>
    <n v="0"/>
    <s v=" "/>
    <s v=" "/>
    <s v=" 0"/>
    <s v=" "/>
    <s v="Admisiones y Registro"/>
    <s v="Admisiones y Registro0"/>
    <s v=""/>
    <s v="RA"/>
    <s v=" "/>
    <s v=" 0"/>
    <s v=" 0"/>
    <s v=" "/>
    <s v=""/>
    <n v="0"/>
    <s v=""/>
    <s v="Admisiones y Registro"/>
    <m/>
    <m/>
    <m/>
    <s v="RAR-11"/>
    <s v="Admisiones y Registro"/>
    <n v="0"/>
    <m/>
    <n v="0"/>
    <n v="0"/>
    <n v="0"/>
    <m/>
    <n v="0"/>
    <n v="0"/>
    <n v="0"/>
    <s v=" "/>
    <s v="Sin controles"/>
    <n v="0"/>
    <n v="0"/>
    <n v="0"/>
    <s v=" "/>
    <x v="1"/>
    <s v=""/>
    <s v=""/>
    <s v=""/>
    <s v=""/>
    <n v="0"/>
    <n v="0"/>
    <n v="0"/>
  </r>
  <r>
    <s v=""/>
    <s v="Admisiones y Registro0"/>
    <n v="0"/>
    <s v="Admisiones y Registro0"/>
    <n v="0"/>
    <s v=" "/>
    <s v=" "/>
    <s v=" 0"/>
    <s v=" "/>
    <s v="Admisiones y Registro"/>
    <s v="Admisiones y Registro0"/>
    <s v=""/>
    <s v="RA"/>
    <s v=" "/>
    <s v=" 0"/>
    <s v=" 0"/>
    <s v=" "/>
    <s v=""/>
    <n v="0"/>
    <s v=""/>
    <s v="Admisiones y Registro"/>
    <m/>
    <m/>
    <m/>
    <s v="RAR-12"/>
    <s v="Admisiones y Registro"/>
    <n v="0"/>
    <m/>
    <n v="0"/>
    <n v="0"/>
    <n v="0"/>
    <m/>
    <n v="0"/>
    <n v="0"/>
    <n v="0"/>
    <s v=" "/>
    <s v="Sin controles"/>
    <n v="0"/>
    <n v="0"/>
    <n v="0"/>
    <s v=" "/>
    <x v="1"/>
    <s v=""/>
    <s v=""/>
    <s v=""/>
    <s v=""/>
    <n v="0"/>
    <n v="0"/>
    <n v="0"/>
  </r>
  <r>
    <n v="13"/>
    <s v="Apoyo financiero1"/>
    <n v="1"/>
    <s v="Apoyo financiero1"/>
    <n v="1"/>
    <s v="Dirección Administrativa y FinancieraExtremo"/>
    <s v="Dirección Administrativa y FinancieraAlto"/>
    <s v="Dirección Administrativa y FinancieraFallas en la gestión de los recursos financieros"/>
    <s v="Dirección Administrativa y FinancieraFallas en la gestión de los recursos financieros"/>
    <s v="Apoyo financieroAlto"/>
    <s v="Apoyo financieroFuerte"/>
    <s v="RFF-13"/>
    <s v="RF"/>
    <s v="Dirección Administrativa y Financiera"/>
    <s v="Dirección Administrativa y FinancieraFuerte"/>
    <s v="Dirección Administrativa y FinancieraFuerte"/>
    <s v="Dirección Administrativa y Financiera"/>
    <s v="Fallas en la gestión de los recursos financieros"/>
    <n v="1"/>
    <s v="Fallas en la gestión de los recursos financieros"/>
    <s v="Apoyo financiero"/>
    <s v="Gestión financiera"/>
    <s v="Facturación, recaudo, cartera e inversiones"/>
    <s v="•Procedimiento para la facturación y el recaudo de las matrículas de contado y con planes de financiación_x000a_•Procedimiento para la gestión de cartera"/>
    <s v="RFF-1"/>
    <s v="Apoyo financiero"/>
    <s v="Incumplimiento de las obligaciones de pago por parte de los deudores de la Universidad "/>
    <s v="Liquidez y cartera"/>
    <s v="Fallas en la gestión de los recursos financieros"/>
    <s v="Riesgo de crédito. Incumplimiento en las obligaciones de pago por parte de terceros."/>
    <s v="Falta de control y seguimiento. Error en la elaboracion de los requerimientos de terceros "/>
    <s v="Incumplimiento al acuerdo realizado "/>
    <s v="Seguimiento constante con cartera preventiva "/>
    <n v="1"/>
    <n v="1"/>
    <n v="1"/>
    <n v="1"/>
    <s v="Gestion de cartera, en todas sus etapas. _x000a_"/>
    <n v="1"/>
    <n v="1"/>
    <n v="1"/>
    <x v="0"/>
    <s v="Alto"/>
    <n v="3"/>
    <n v="3"/>
    <s v="33"/>
    <s v="Moderado"/>
    <n v="0"/>
    <s v="Probable"/>
  </r>
  <r>
    <n v="14"/>
    <s v="Apoyo financiero1"/>
    <n v="1"/>
    <s v="Apoyo financiero1"/>
    <n v="1"/>
    <s v="Dirección Administrativa y FinancieraMedio"/>
    <s v="Dirección Administrativa y FinancieraAlto"/>
    <s v="Dirección Administrativa y FinancieraConflicto, desconocimiento o incumplimientos normativos, legales, regulatorios o contractuales."/>
    <s v="Dirección Administrativa y FinancieraConflicto, desconocimiento o incumplimientos normativos, legales, regulatorios o contractuales."/>
    <s v="Apoyo financieroAlto"/>
    <s v="Apoyo financieroFuerte"/>
    <s v="RFF-14"/>
    <s v="RF"/>
    <s v="Dirección Administrativa y Financiera"/>
    <s v="Dirección Administrativa y FinancieraModerado"/>
    <s v="Dirección Administrativa y FinancieraFuerte"/>
    <s v="Dirección Administrativa y Financiera"/>
    <s v="Conflicto, desconocimiento o incumplimientos normativos, legales, regulatorios o contractuales."/>
    <n v="1"/>
    <s v="Conflicto, desconocimiento o incumplimientos normativos, legales, regulatorios o contractuales."/>
    <s v="Apoyo financiero"/>
    <s v="Gestión legal y documental "/>
    <s v="Gestión legal, reglamentaria y administrativa"/>
    <m/>
    <s v="RFF-2"/>
    <s v="Apoyo financiero"/>
    <s v="Incumplimiento, diferencia de criterios o cambios inoportunos en los convenios y contratos celebrado con la Universidad"/>
    <s v="Facturacion y matricula "/>
    <s v="Conflicto, desconocimiento o incumplimientos normativos, legales, regulatorios o contractuales."/>
    <s v="Diferencia de criterio en la aplicación o interpretación de las normas entre las autoridades y la empresa"/>
    <s v="Falta de comunicación institucional "/>
    <s v="Realizacion de correcciones requeridas por las areas implicadas o terceros "/>
    <s v="Confirmacion con el area juridica de todos los elementos de los contratos y convenios "/>
    <n v="1"/>
    <n v="1"/>
    <n v="1"/>
    <n v="1"/>
    <s v="Comunicación permanente con el area juridica y demas areas encargadas "/>
    <n v="1"/>
    <n v="1"/>
    <n v="1"/>
    <x v="0"/>
    <s v="Alto"/>
    <n v="4"/>
    <n v="3"/>
    <s v="43"/>
    <s v="Moderado"/>
    <n v="3"/>
    <s v="Posible"/>
  </r>
  <r>
    <n v="15"/>
    <s v="Apoyo financiero1"/>
    <n v="1"/>
    <s v="Apoyo financiero1"/>
    <n v="1"/>
    <s v="Dirección Administrativa y FinancieraAlto"/>
    <s v="Dirección Administrativa y FinancieraAlt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Apoyo financieroAlto"/>
    <s v="Apoyo financieroModerado"/>
    <s v="RFF-15"/>
    <s v="RF"/>
    <s v="Dirección Administrativa y Financiera"/>
    <s v="Dirección Administrativa y FinancieraModerado"/>
    <s v="Dirección Administrativa y FinancieraModerado"/>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Apoyo financiero"/>
    <s v="Gestión financiera_x000a__x000a_Direccionamiento estratégico "/>
    <s v="Facturación, recaudo, cartera e inversiones_x000a__x000a__x000a_Implementación de la estrategia institucional "/>
    <s v="Procedimiento para la facturación y el recaudo de las matrículas de contado y con planes de financiación_x000a__x000a_Procedimiento para la gestión de cartera_x000a_"/>
    <s v="RFF-3"/>
    <s v="Apoyo financiero"/>
    <s v="Informacion deficiente para la realizacion de los procesos "/>
    <s v="Facturacion, matricula  y cartera "/>
    <s v="Incumplimiento por parte de la comunidad universitaria, contratistas y visitantes de las políticas, reglamentos y directrices institucionales."/>
    <s v="Falta o falla en la de definición de procedimientos   "/>
    <s v="Falta de procesos definidos "/>
    <s v="Falta de herramientas para culminar los procesos requeridos"/>
    <s v="Solicitud de informacion a todas las areas involucradas en los procesos de apoyo financiero "/>
    <n v="1"/>
    <n v="1"/>
    <n v="1"/>
    <n v="1"/>
    <s v="Solicitud previa a la realizacion de los procesos de la informacion necesaria "/>
    <n v="1"/>
    <n v="1"/>
    <n v="1"/>
    <x v="0"/>
    <s v="Medio"/>
    <n v="3"/>
    <n v="2"/>
    <s v="32"/>
    <s v="Moderado"/>
    <n v="2"/>
    <s v="Posible"/>
  </r>
  <r>
    <n v="16"/>
    <s v="Apoyo financiero1"/>
    <n v="1"/>
    <s v="Apoyo financiero1"/>
    <n v="1"/>
    <s v="Dirección Administrativa y FinancieraAlto"/>
    <s v="Dirección Administrativa y FinancieraExtremo"/>
    <s v="Dirección Administrativa y FinancieraPérdida de la continuidad del negocio."/>
    <s v="Dirección Administrativa y FinancieraPérdida de la continuidad del negocio."/>
    <s v="Apoyo financieroExtremo"/>
    <s v="Apoyo financieroFuerte"/>
    <s v="RFF-16"/>
    <s v="RF"/>
    <s v="Dirección Administrativa y Financiera"/>
    <s v="Dirección Administrativa y FinancieraFuerte"/>
    <s v="Dirección Administrativa y FinancieraFuerte"/>
    <s v="Dirección Administrativa y Financiera"/>
    <s v="Pérdida de la continuidad del negocio."/>
    <n v="1"/>
    <s v="Pérdida de la continuidad del negocio."/>
    <s v="Apoyo financiero"/>
    <s v="Gestión de las TIC"/>
    <s v="Elaborar procesos de planeación estratégica para proyectos de Tics y continuidad de negocio"/>
    <s v="Procedimiento para la toma de requerimientos de las necesidades de las diferentes áreas de la universidad"/>
    <s v="RFF-4"/>
    <s v="Apoyo financiero"/>
    <s v="Estabilidad tecnologica "/>
    <s v="Todos los procesos"/>
    <s v="Pérdida de la continuidad del negocio."/>
    <s v="Indisponibilidad de recursos financieros, físicos o tecnológicos necesarios para llevar a cabo las funciones de la Universidad"/>
    <s v="Inestabilidad en las redes tecnologicas "/>
    <s v="Apagones o daños en la red "/>
    <s v="Comunicación oportuna con el area responsable de realizar los correctivos"/>
    <n v="1"/>
    <n v="0"/>
    <n v="0"/>
    <n v="0"/>
    <s v="Revision y mantenimiento constante de las redes electricas y tecnologicas "/>
    <n v="1"/>
    <n v="1"/>
    <n v="1"/>
    <x v="0"/>
    <s v="Alto"/>
    <n v="4"/>
    <n v="3"/>
    <s v="43"/>
    <s v="Moderado"/>
    <n v="3"/>
    <s v="Posible"/>
  </r>
  <r>
    <n v="17"/>
    <s v="Apoyo financiero1"/>
    <n v="1"/>
    <s v="Apoyo financiero1"/>
    <n v="1"/>
    <s v="Dirección Administrativa y FinancieraMedio"/>
    <s v="Dirección Administrativa y FinancieraMedi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Apoyo financieroMedio"/>
    <s v="Apoyo financieroFuerte"/>
    <s v="RFF-17"/>
    <s v="RF"/>
    <s v="Dirección Administrativa y Financiera"/>
    <s v="Dirección Administrativa y FinancieraModerado"/>
    <s v="Dirección Administrativa y FinancieraFuerte"/>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Apoyo financiero"/>
    <s v="Gestión financiera"/>
    <s v="Facturación, recaudo, cartera e inversiones"/>
    <s v="Procedimiento para la facturación y el recaudo de las matrículas de contado y con planes de financiación"/>
    <s v="RFF-5"/>
    <s v="Apoyo financiero"/>
    <s v="Fallas en la gestion de asignacion de tarifas "/>
    <s v="Facturacion  y matriculas"/>
    <s v="Incumplimiento por parte de la comunidad universitaria, contratistas y visitantes de las políticas, reglamentos y directrices institucionales."/>
    <s v="Falta o falla en la de definición de procedimientos   "/>
    <s v="Desconocimiento u omision de procesos "/>
    <s v="Reclamaciones y reprocesos"/>
    <s v="Soluciones puntuales cuando se presentan las dificultades"/>
    <n v="1"/>
    <n v="1"/>
    <n v="1"/>
    <n v="1"/>
    <s v="Comunicación permanente entre las areas involucradas "/>
    <n v="1"/>
    <n v="1"/>
    <n v="1"/>
    <x v="0"/>
    <s v="Alto"/>
    <n v="4"/>
    <n v="3"/>
    <s v="43"/>
    <s v="Moderado"/>
    <n v="3"/>
    <s v="Posible"/>
  </r>
  <r>
    <n v="18"/>
    <s v="Apoyo financiero1"/>
    <n v="1"/>
    <s v="Apoyo financiero1"/>
    <n v="1"/>
    <s v="Dirección Administrativa y FinancieraAlto"/>
    <s v="Dirección Administrativa y FinancieraAlt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Apoyo financieroAlto"/>
    <s v="Apoyo financieroFuerte"/>
    <s v="RFF-18"/>
    <s v="RF"/>
    <s v="Dirección Administrativa y Financiera"/>
    <s v="Dirección Administrativa y FinancieraFuerte"/>
    <s v="Dirección Administrativa y FinancieraFuerte"/>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Apoyo financiero"/>
    <s v="Gestión financiera"/>
    <s v="Facturación, recaudo, cartera e inversiones_x000a_"/>
    <s v="Procedimiento para la facturación y el recaudo de las matrículas de contado y con planes de financiación_x000a__x000a__x000a_Procedimiento para la gestión de cartera_x000a_"/>
    <s v="RFF-6"/>
    <s v="Apoyo financiero"/>
    <s v="Reprocesos en las áreas de facturación y carterra que puede pasar por falta de claridad en los procedimientos lo que ocasiona dificultad para alcanzar los objetivos del área. "/>
    <s v="Todos los procesos"/>
    <s v="Incumplimiento por parte de la comunidad universitaria, contratistas y visitantes de las políticas, reglamentos y directrices institucionales."/>
    <s v="Falta o falla en la de definición de procedimientos   "/>
    <s v="- Desconocimiento u omisión de los procesos en los que está involucrada el área de apoyo financiero._x000a_- No está incluida el área de apoyo financiero dentro del proceso definido."/>
    <s v="- Reprocesos._x000a_- Quejas._x000a_- Retrasos._x000a_- Mala ejecucion de los procesos "/>
    <s v="- Capacitacion puntual al personal involucrado en la falla identificada._x000a_- Estandarizacion de procesos, igual instrucción para las otras áreas de la Universidad._x000a_- Comunicados informativos con instrucciones y guías para cumplir el proceso."/>
    <n v="3"/>
    <n v="2"/>
    <n v="0.66666666666666663"/>
    <n v="0.66666666666666663"/>
    <s v="- Propiciar la estandarizacion de los procesos administrativos relacionados con orden de facturacion y control de cartera._x000a_- Verificar que el área de apoyo financiero este incluida dentro de los procesos de las diferentes dependencias en los que interviene."/>
    <n v="2"/>
    <n v="1"/>
    <n v="0.5"/>
    <x v="6"/>
    <s v="Alto"/>
    <n v="4"/>
    <n v="3"/>
    <s v="43"/>
    <s v="Moderado"/>
    <n v="3"/>
    <s v="Probable"/>
  </r>
  <r>
    <s v=""/>
    <s v="Apoyo financiero0"/>
    <n v="0"/>
    <s v="Apoyo financiero0"/>
    <n v="0"/>
    <s v=" "/>
    <s v=" "/>
    <s v=" 3"/>
    <s v=" "/>
    <s v="Apoyo financiero"/>
    <s v="Apoyo financiero3"/>
    <s v=""/>
    <s v="RF"/>
    <s v=" "/>
    <s v=" 3"/>
    <s v=" 3"/>
    <s v=" "/>
    <s v=""/>
    <n v="0"/>
    <s v=""/>
    <s v="Apoyo financiero"/>
    <m/>
    <m/>
    <m/>
    <s v="RFF-7"/>
    <s v="Apoyo financiero"/>
    <n v="3"/>
    <n v="3"/>
    <n v="3"/>
    <n v="3"/>
    <n v="3"/>
    <n v="3"/>
    <n v="3"/>
    <n v="3"/>
    <n v="3"/>
    <s v=" "/>
    <s v="Sin controles"/>
    <n v="3"/>
    <n v="3"/>
    <n v="3"/>
    <s v=""/>
    <x v="5"/>
    <s v=""/>
    <s v=""/>
    <s v=""/>
    <s v=""/>
    <n v="3"/>
    <n v="3"/>
    <n v="3"/>
  </r>
  <r>
    <s v=""/>
    <s v="Apoyo financiero0"/>
    <n v="0"/>
    <s v="Apoyo financiero0"/>
    <n v="0"/>
    <s v=" "/>
    <s v=" "/>
    <s v=" 3"/>
    <s v=" "/>
    <s v="Apoyo financiero"/>
    <s v="Apoyo financiero3"/>
    <s v=""/>
    <s v="RF"/>
    <s v=" "/>
    <s v=" 3"/>
    <s v=" 3"/>
    <s v=" "/>
    <s v=""/>
    <n v="0"/>
    <s v=""/>
    <s v="Apoyo financiero"/>
    <m/>
    <m/>
    <m/>
    <s v="RFF-8"/>
    <s v="Apoyo financiero"/>
    <n v="3"/>
    <n v="3"/>
    <n v="3"/>
    <n v="3"/>
    <n v="3"/>
    <n v="3"/>
    <n v="3"/>
    <n v="3"/>
    <n v="3"/>
    <s v=" "/>
    <s v="Sin controles"/>
    <n v="3"/>
    <n v="3"/>
    <n v="3"/>
    <s v=""/>
    <x v="5"/>
    <s v=""/>
    <s v=""/>
    <s v=""/>
    <s v=""/>
    <n v="3"/>
    <n v="3"/>
    <n v="3"/>
  </r>
  <r>
    <s v=""/>
    <s v="Apoyo financiero0"/>
    <n v="0"/>
    <s v="Apoyo financiero0"/>
    <n v="0"/>
    <s v=" "/>
    <s v=" "/>
    <s v=" 3"/>
    <s v=" "/>
    <s v="Apoyo financiero"/>
    <s v="Apoyo financiero3"/>
    <s v=""/>
    <s v="RF"/>
    <s v=" "/>
    <s v=" 3"/>
    <s v=" 3"/>
    <s v=" "/>
    <s v=""/>
    <n v="0"/>
    <s v=""/>
    <s v="Apoyo financiero"/>
    <m/>
    <m/>
    <m/>
    <s v="RFF-9"/>
    <s v="Apoyo financiero"/>
    <n v="3"/>
    <n v="3"/>
    <n v="3"/>
    <n v="3"/>
    <n v="3"/>
    <n v="3"/>
    <n v="3"/>
    <n v="3"/>
    <n v="3"/>
    <s v=" "/>
    <s v="Sin controles"/>
    <n v="3"/>
    <n v="3"/>
    <n v="3"/>
    <s v=""/>
    <x v="5"/>
    <s v=""/>
    <s v=""/>
    <s v=""/>
    <s v=""/>
    <n v="3"/>
    <n v="3"/>
    <n v="3"/>
  </r>
  <r>
    <s v=""/>
    <s v="Apoyo financiero0"/>
    <n v="0"/>
    <s v="Apoyo financiero0"/>
    <n v="0"/>
    <s v=" "/>
    <s v=" "/>
    <s v=" 3"/>
    <s v=" "/>
    <s v="Apoyo financiero"/>
    <s v="Apoyo financiero3"/>
    <s v=""/>
    <s v="RF"/>
    <s v=" "/>
    <s v=" 3"/>
    <s v=" 3"/>
    <s v=" "/>
    <s v=""/>
    <n v="0"/>
    <s v=""/>
    <s v="Apoyo financiero"/>
    <m/>
    <m/>
    <m/>
    <s v="RFF-10"/>
    <s v="Apoyo financiero"/>
    <n v="3"/>
    <n v="3"/>
    <n v="3"/>
    <n v="3"/>
    <n v="3"/>
    <n v="3"/>
    <n v="3"/>
    <n v="3"/>
    <n v="3"/>
    <s v=" "/>
    <s v="Sin controles"/>
    <n v="3"/>
    <n v="3"/>
    <n v="3"/>
    <s v=""/>
    <x v="5"/>
    <s v=""/>
    <s v=""/>
    <s v=""/>
    <s v=""/>
    <n v="3"/>
    <n v="3"/>
    <n v="3"/>
  </r>
  <r>
    <s v=""/>
    <s v="Apoyo financiero0"/>
    <n v="0"/>
    <s v="Apoyo financiero0"/>
    <n v="0"/>
    <s v=" "/>
    <s v=" "/>
    <s v=" 3"/>
    <s v=" "/>
    <s v="Apoyo financiero"/>
    <s v="Apoyo financiero3"/>
    <s v=""/>
    <s v="RF"/>
    <s v=" "/>
    <s v=" 3"/>
    <s v=" 3"/>
    <s v=" "/>
    <s v=""/>
    <n v="0"/>
    <s v=""/>
    <s v="Apoyo financiero"/>
    <m/>
    <m/>
    <m/>
    <s v="RFF-11"/>
    <s v="Apoyo financiero"/>
    <n v="3"/>
    <n v="3"/>
    <n v="3"/>
    <n v="3"/>
    <n v="3"/>
    <n v="3"/>
    <n v="3"/>
    <n v="3"/>
    <n v="3"/>
    <s v=" "/>
    <s v="Sin controles"/>
    <n v="3"/>
    <n v="3"/>
    <n v="3"/>
    <s v=""/>
    <x v="5"/>
    <s v=""/>
    <s v=""/>
    <s v=""/>
    <s v=""/>
    <n v="3"/>
    <n v="3"/>
    <n v="3"/>
  </r>
  <r>
    <s v=""/>
    <s v="Apoyo financiero0"/>
    <n v="0"/>
    <s v="Apoyo financiero0"/>
    <n v="0"/>
    <s v=" "/>
    <s v=" "/>
    <s v=" 3"/>
    <s v=" "/>
    <s v="Apoyo financiero"/>
    <s v="Apoyo financiero3"/>
    <s v=""/>
    <s v="RF"/>
    <s v=" "/>
    <s v=" 3"/>
    <s v=" 3"/>
    <s v=" "/>
    <s v=""/>
    <n v="0"/>
    <s v=""/>
    <s v="Apoyo financiero"/>
    <m/>
    <m/>
    <m/>
    <s v="RFF-12"/>
    <s v="Apoyo financiero"/>
    <n v="3"/>
    <n v="3"/>
    <n v="3"/>
    <n v="3"/>
    <n v="3"/>
    <n v="3"/>
    <n v="3"/>
    <n v="3"/>
    <n v="3"/>
    <s v=" "/>
    <s v="Sin controles"/>
    <n v="3"/>
    <n v="3"/>
    <n v="3"/>
    <s v=""/>
    <x v="5"/>
    <s v=""/>
    <s v=""/>
    <s v=""/>
    <s v=""/>
    <n v="3"/>
    <n v="3"/>
    <n v="3"/>
  </r>
  <r>
    <s v=""/>
    <s v="Apoyo financiero0"/>
    <n v="0"/>
    <s v="Apoyo financiero0"/>
    <n v="0"/>
    <s v=" "/>
    <s v=" "/>
    <s v=" 3"/>
    <s v=" "/>
    <s v="Apoyo financiero"/>
    <s v="Apoyo financiero3"/>
    <s v=""/>
    <s v="RF"/>
    <s v=" "/>
    <s v=" 3"/>
    <s v=" 3"/>
    <s v=" "/>
    <s v=""/>
    <n v="0"/>
    <s v=""/>
    <s v="Apoyo financiero"/>
    <s v="Gestión administrativa"/>
    <s v="Intervención, logística y mantenimiento"/>
    <s v="Plan de mantenimiento institucional "/>
    <s v="RFF-13"/>
    <s v="Apoyo financiero"/>
    <n v="3"/>
    <n v="3"/>
    <n v="3"/>
    <n v="3"/>
    <n v="3"/>
    <n v="3"/>
    <n v="3"/>
    <n v="3"/>
    <n v="3"/>
    <s v=" "/>
    <s v="Sin controles"/>
    <n v="3"/>
    <n v="3"/>
    <n v="3"/>
    <s v=""/>
    <x v="5"/>
    <s v=""/>
    <s v=""/>
    <s v=""/>
    <s v=""/>
    <n v="3"/>
    <n v="3"/>
    <n v="3"/>
  </r>
  <r>
    <n v="19"/>
    <s v="Biblioteca1"/>
    <n v="1"/>
    <s v="Biblioteca1"/>
    <n v="1"/>
    <s v="Dirección Investigación e InnovaciónAlto"/>
    <s v="Dirección Investigación e InnovaciónBajo"/>
    <s v="Dirección Investigación e InnovaciónFalta o falla de la capacidad de gestión del talento humano."/>
    <s v="Dirección Investigación e InnovaciónFalta o falla de la capacidad de gestión del talento humano."/>
    <s v="BibliotecaBajo"/>
    <s v="BibliotecaFuerte"/>
    <s v="RAB-19"/>
    <s v="RA"/>
    <s v="Dirección Investigación e Innovación"/>
    <s v="Dirección Investigación e InnovaciónFuerte"/>
    <s v="Dirección Investigación e InnovaciónFuerte"/>
    <s v="Dirección Investigación e Innovación"/>
    <s v="Falta o falla de la capacidad de gestión del talento humano."/>
    <n v="1"/>
    <s v="Falta o falla de la capacidad de gestión del talento humano."/>
    <s v="Biblioteca"/>
    <s v="Docencia"/>
    <s v="Gestión de recursos y apoyo académico"/>
    <s v="Gestión de recursos y adquisición del material bibliográfico"/>
    <s v="RAB-1"/>
    <s v="Biblioteca"/>
    <s v="Fallas en el registro y envió de la información recibida por no seguir procedimientos"/>
    <s v="Gestión Administrativa - Gestión Legal"/>
    <s v="Falta o falla de la capacidad de gestión del talento humano."/>
    <s v="El personal en el cargo no cuenta con los conocimientos para llevar a cabo adecuadamente su función."/>
    <s v="*Falta de atención con la información recibida_x000a_ - Equipos deficientes _x000a_- personal adecuado para el trabajo"/>
    <s v="*Solicitud de áreas sobre la información que se recibió y no ha sido entregada_x000a_- demoras en las respuestas a información solicitada por externos."/>
    <s v="Planillas de registro de información _x000a_- capacitaciones sobre la importancia del registro de la información y entrega _x000a_- Revisiones de entrega de la información documentos importantes."/>
    <n v="3"/>
    <n v="3"/>
    <n v="1"/>
    <n v="1"/>
    <s v="Revisiones periódicas de la información recibida y entregada "/>
    <n v="1"/>
    <n v="1"/>
    <n v="1"/>
    <x v="0"/>
    <s v="Bajo"/>
    <n v="1"/>
    <n v="1"/>
    <s v="11"/>
    <s v="Fuerte"/>
    <s v="Se continua seguimiento a las actividades, se fortalece actividad con planilla FT-GJ-013 Planilla de capacitación y seguimiento de recepción y registro de correspondencia por parte personal CAD"/>
    <s v="Posible"/>
  </r>
  <r>
    <n v="20"/>
    <s v="Biblioteca1"/>
    <n v="1"/>
    <s v="Biblioteca1"/>
    <n v="1"/>
    <s v="Dirección Investigación e InnovaciónMedio"/>
    <s v="Dirección Investigación e InnovaciónBajo"/>
    <s v="Dirección Investigación e InnovaciónFalla o falta de adecuación, consistencia, confiabilidad, confidencialidad y disponibilidad de la información que se genera o se custodia (física o electrónica)."/>
    <s v="Dirección Investigación e InnovaciónFalla o falta de adecuación, consistencia, confiabilidad, confidencialidad y disponibilidad de la información que se genera o se custodia (física o electrónica)."/>
    <s v="BibliotecaBajo"/>
    <s v="BibliotecaModerado"/>
    <s v="RAB-20"/>
    <s v="RA"/>
    <s v="Dirección Investigación e Innovación"/>
    <s v="Dirección Investigación e InnovaciónModerado"/>
    <s v="Dirección Investigación e InnovaciónModerado"/>
    <s v="Dirección Investigación e Innovación"/>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Biblioteca"/>
    <s v="Gestión administrativa"/>
    <s v="Seguimiento a la gestión administrativa _x000a_"/>
    <s v="Procedimiento  para la gestión de activos fijos (Procedimiento para el préstamo de equipos, insumos, herramientas y mobiliario)_x000a_"/>
    <s v="RAB-2"/>
    <s v="Biblioteca"/>
    <s v="Deterioro de la colección bibliográfica por desactualización, la no inversión de recursos e insuficiencia de los materiales, lo que implica falta de disposición de la información para soportar los procesos misionales de la universidad."/>
    <s v="Docencia, investigación y gestión administrativa"/>
    <s v="Falla o falta de adecuación, consistencia, confiabilidad, confidencialidad y disponibilidad de la información que se genera o se custodia (física o electrónica)."/>
    <s v="Indisponibilidad  de la información (Por ejemplo por deterioro)."/>
    <s v="Mal uso del material,"/>
    <s v="alerta por parte de los usuarios y empleados"/>
    <s v="Entrenamiento y seguimiento al personal de aseo, encuadernación preventiva del material deteriorado _x000a_Campañas de uso adecuado del material bibliográfico"/>
    <n v="3"/>
    <n v="2"/>
    <n v="0.66666666666666663"/>
    <n v="0.66666666666666663"/>
    <s v="Se capacito al personal del aseo sobre la forma adeciada de limpiar los materiales bibliográficos y se realizó una campaña en redes sociales sobre el uso y cuidado de los mismos"/>
    <n v="2"/>
    <n v="2"/>
    <n v="1"/>
    <x v="0"/>
    <s v="Alto"/>
    <n v="3"/>
    <n v="3"/>
    <s v="33"/>
    <s v="Fuerte"/>
    <s v="Entrenamiento al personal de aseo de la bibloteca._x000a_Encuadernacion correctiva y preventiva del material deteriorado"/>
    <s v="Posible"/>
  </r>
  <r>
    <n v="21"/>
    <s v="Biblioteca1"/>
    <n v="1"/>
    <s v="Biblioteca1"/>
    <n v="1"/>
    <s v="Dirección Investigación e InnovaciónExtremo"/>
    <s v="Dirección Investigación e InnovaciónAlto"/>
    <s v="Dirección Investigación e InnovaciónActos mal intencionados de terceros (AMIT)."/>
    <s v="Dirección Investigación e InnovaciónActos mal intencionados de terceros (AMIT)."/>
    <s v="BibliotecaAlto"/>
    <s v="BibliotecaDébil"/>
    <s v="RAB-21"/>
    <s v="RA"/>
    <s v="Dirección Investigación e Innovación"/>
    <s v="Dirección Investigación e InnovaciónDébil"/>
    <s v="Dirección Investigación e InnovaciónDébil"/>
    <s v="Dirección Investigación e Innovación"/>
    <s v="Actos mal intencionados de terceros (AMIT)."/>
    <n v="1"/>
    <s v="Actos mal intencionados de terceros (AMIT)."/>
    <s v="Biblioteca"/>
    <s v="Desarrollo humano y bienestar institucional"/>
    <s v="Captación del capital humano"/>
    <s v="•Procedimiento para la selección y vinculación de personal administrativo"/>
    <s v="RAB-3"/>
    <s v="Biblioteca"/>
    <s v="Hurto y pérdida del material bibliográfico que finalmente limitan el acceso a la información académica a la comunidad universitaria e impacta los indicadores de gestión bibliográficos"/>
    <s v="Docencia, investigación y gestión administrativa"/>
    <s v="Actos mal intencionados de terceros (AMIT)."/>
    <s v="Hurto y/o robo"/>
    <s v="Falta de sentido de pertencia, falta de mecanismos de control automatizado y humano"/>
    <s v="Personas sospechosas, disminución del material en el inventario, ausencia física del material disponible en el catálogo, alerta de la ausencia del material por parte del personal de la biblioteca y los usuarios, alertas de los dispositivos de seguridad"/>
    <s v="Inventario, antenas anti hurto, rondas periódicas, revisión de cámaras de video"/>
    <n v="4"/>
    <n v="3"/>
    <n v="0.75"/>
    <n v="0.75"/>
    <s v="Se acordó con la empresa de vigilancia en relizar rondas diarias en la biblioteca con el fin de vigilar y controlar los usuarios, se realizó un diagnóstico a las antena antihurto, dando como resultados fallas en las mismas, está pendiente del area de mantenimiento para la aprobacion del arreglo. Se realizará el inventario la primera semana de diciembre"/>
    <n v="4"/>
    <n v="3"/>
    <n v="0.75"/>
    <x v="7"/>
    <s v="Extremo"/>
    <n v="4"/>
    <n v="4"/>
    <s v="44"/>
    <s v="Moderado"/>
    <s v="Revision de las antenas antihurto_x000a_Realización anual del invemtario_x000a_Control interno por parte del personal de la biblioteca_x000a_Aumento de la presencia de personal de vigilancia dentro de la biblioteca"/>
    <s v="Probable"/>
  </r>
  <r>
    <n v="22"/>
    <s v="Biblioteca1"/>
    <n v="1"/>
    <s v="Biblioteca1"/>
    <n v="1"/>
    <s v="Dirección Investigación e InnovaciónAlto"/>
    <s v="Dirección Investigación e InnovaciónAlto"/>
    <s v="Dirección Investigación e InnovaciónPérdida de la continuidad del negocio."/>
    <s v="Dirección Investigación e InnovaciónPérdida de la continuidad del negocio."/>
    <s v="BibliotecaAlto"/>
    <s v="BibliotecaDébil"/>
    <s v="RAB-22"/>
    <s v="RA"/>
    <s v="Dirección Investigación e Innovación"/>
    <s v="Dirección Investigación e InnovaciónModerado"/>
    <s v="Dirección Investigación e InnovaciónDébil"/>
    <s v="Dirección Investigación e Innovación"/>
    <s v="Pérdida de la continuidad del negocio."/>
    <n v="1"/>
    <s v="Pérdida de la continuidad del negocio."/>
    <s v="Biblioteca"/>
    <s v="Docencia"/>
    <s v="Evaluación y ajustes del proceso de formación_x000a_"/>
    <s v="Guía para la evaluación periódica de programas._x000a_Guía para acreditación institucional._x000a_Guía para acreditación de programas de pregrado._x000a_Guía para acreditación de programas de maestría y doctorado._x000a_Guía para acreditación de programas EMQ._x000a_"/>
    <s v="RAB-4"/>
    <s v="Biblioteca"/>
    <s v="Falta de personal suficiente en la biblioteca para ofrecer los servicios al público y dar cobertura al extenso horario de atención lo que implica una inconformidad por parte de los usuarios de la biblioteca al no tener quien lo acompañe y oriente"/>
    <s v="Docencia, investigación, gestión administrativa, gestión de la calidad, desarrollo humano y bienestar"/>
    <s v="Pérdida de la continuidad del negocio."/>
    <s v="Indisponibilidad de recursos humanos necesarios para llevar a cabo las funciones de la Universidad"/>
    <s v="Falta de asignación presupuestal para contratar nuevo personal"/>
    <s v="Comentarios de los usuarios de la biblioteca sobre la falta de personal para la atención tanto verbales como en la autoevaluación, poca flexibilidad para la asignación de actividades extras al personal de la biblioteca"/>
    <s v="reorganización y redistribución de las funciones y jornadas del personal del personal actual de la biblioteca, implementación de servicios bibliotecarios en línea y autónomos, implementación del programa del servicio social de bachilleres y solicitud de estudiantes de condonación de horas del programa de becas de la universidad"/>
    <n v="3"/>
    <n v="0"/>
    <n v="0"/>
    <n v="0"/>
    <s v="Solicitud de contratación de nuevo personal para el año 2020 la cual no fue aprobada por las directivas de launiversidad"/>
    <n v="1"/>
    <n v="0"/>
    <n v="0"/>
    <x v="8"/>
    <s v="Extremo"/>
    <n v="5"/>
    <n v="5"/>
    <s v="55"/>
    <s v="Débil"/>
    <s v="para el 2019 no se aprobó presupuesto para la contratación de personal, se ha venido mitigando esta situación con el apoyo de estudiantes de bachillerato que prestan su servicio social enla biblioteca"/>
    <s v="Probable"/>
  </r>
  <r>
    <n v="23"/>
    <s v="Biblioteca1"/>
    <n v="1"/>
    <s v="Biblioteca1"/>
    <n v="1"/>
    <s v="Dirección Investigación e InnovaciónBajo"/>
    <s v="Dirección Investigación e InnovaciónBajo"/>
    <s v="Dirección Investigación e InnovaciónDificultades en la alineación organizacional para el logro de los objetivos."/>
    <s v="Dirección Investigación e InnovaciónDificultades en la alineación organizacional para el logro de los objetivos."/>
    <s v="BibliotecaBajo"/>
    <s v="BibliotecaFuerte"/>
    <s v="RAB-23"/>
    <s v="RA"/>
    <s v="Dirección Investigación e Innovación"/>
    <s v="Dirección Investigación e InnovaciónFuerte"/>
    <s v="Dirección Investigación e InnovaciónFuerte"/>
    <s v="Dirección Investigación e Innovación"/>
    <s v="Dificultades en la alineación organizacional para el logro de los objetivos."/>
    <n v="1"/>
    <s v="Dificultades en la alineación organizacional para el logro de los objetivos."/>
    <s v="Biblioteca"/>
    <s v="Gestión administrativa"/>
    <s v="Seguimiento a la gestión administrativa _x000a_"/>
    <s v="Procedimiento a la gestión de activos fijos "/>
    <s v="RAB-5"/>
    <s v="Biblioteca"/>
    <s v="Incumplimiento de lineamientos dados por el CNA por poca ejecución del presupuesto en facultades, exponiendo la reacreditación, material bibliográfico insuficiente, desactualización y disminución en datos estadísticos presentados al SNIES."/>
    <s v="Docencia, investigación, gestión administrativa, gestión de la calidad, desarrollo humano y gestión financiera"/>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Falta de claridad y consciencia por parte de los ordenadores del gasto con respecto al impacto en los procesos académicos e investigativos que puede tener el no contar con recursos bibliográficos suficientes y actualizados"/>
    <s v="Disminución de las estadísticas e indicadores de la biblioteca propios y los presentados ante el MEN._x000a__x000a_Comentarios y sugerencias constantes de modo verbal  por parte de los estudiantes y docentes sobre la insuficiencia de material bibliográfico._x000a__x000a_Disminución en la calificación de la autoevaluación en los ítems correspondientes a la biblioteca"/>
    <s v="Envió semestral a cada uno de los decanos sobre el uso y adquisición de los recursos bibliográficos de cada programa académico._x000a__x000a_Reunión personal con los decanos y/o consejos de facultad que han aceptado, en donde se les presenta el informe semestral y se les hace una sensibilización sobre la importancia de tener actualizados y suficientes las colecciones bibliográficas de sus programas._x000a__x000a_Informe al área de planeación y la dirección académica sobre la situación en particular con el fin de analizar una posible acción que mitigue el riesgo"/>
    <n v="3"/>
    <n v="3"/>
    <n v="1"/>
    <n v="1"/>
    <s v="Proponer una revisión de la política de gestión de colecciones de la biblioteca en donde se centralice el presupuesto y se cree un comité de compras por parte de la biblioteca o se integre el actual, en donde se discuta y controle el gasto."/>
    <n v="2"/>
    <n v="2"/>
    <n v="1"/>
    <x v="0"/>
    <s v="Bajo"/>
    <n v="1"/>
    <n v="1"/>
    <s v="11"/>
    <s v="Fuerte"/>
    <s v="A partir del 2019 el presupuesto paso a estar centralizado en la biblioteca, desde alli se controlan la adquisicion del material y la pertinencia del mismo"/>
    <s v="Raro"/>
  </r>
  <r>
    <n v="24"/>
    <s v="Biblioteca1"/>
    <n v="1"/>
    <s v="Biblioteca1"/>
    <n v="1"/>
    <s v="Dirección Investigación e InnovaciónBajo"/>
    <s v="Dirección Investigación e InnovaciónAlto"/>
    <s v="Dirección Investigación e InnovaciónFalta de innovación o rezago en los diferentes procesos o estructuras que dificultan el crecimiento y/o cumplimiento de los objetivos de la Universidad"/>
    <s v="Dirección Investigación e InnovaciónFalta de innovación o rezago en los diferentes procesos o estructuras que dificultan el crecimiento y/o cumplimiento de los objetivos de la Universidad"/>
    <s v="BibliotecaAlto"/>
    <s v="BibliotecaModerado"/>
    <s v="RAB-24"/>
    <s v="RA"/>
    <s v="Dirección Investigación e Innovación"/>
    <s v="Dirección Investigación e InnovaciónModerado"/>
    <s v="Dirección Investigación e InnovaciónModerado"/>
    <s v="Dirección Investigación e Innovación"/>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s v="Biblioteca"/>
    <s v="Gestión administrativa"/>
    <s v="Intervención, logística y mantenimiento"/>
    <s v="Plan de mantenimiento institucional "/>
    <s v="RAB-6"/>
    <s v="Biblioteca"/>
    <s v="Obsolescencia y desactualización de espacios, equipos y recursos por la falla en los sistemas disponibles, la antigüedad de los equipos de computo, sumado a la constante demanda de espacios, genera ineficiencia y demora en la prestación de los servicios "/>
    <s v="Docencia, investigación, gestión administrativa, gestión de la calidad, desarrollo humano y gestión financiera"/>
    <s v="Falta de innovación o rezago en los diferentes procesos o estructuras que dificultan el crecimiento y/o cumplimiento de los objetivos de la Universidad"/>
    <s v="Falta de innovación en productos, servicios e infraestructura."/>
    <s v="Falta de asignación presupuestal para mejorar e innovar en los espacios y los equipos._x000a__x000a_Dificultades puntuales con las conexiones a las redes y sistemas de la biblioteca"/>
    <s v="La constante manifestación de los usuarios y docentes por la falta de espacio para estudiar o estar._x000a__x000a_El no funcionamiento adecuado de las redes y los sistemas de la biblioteca._x000a__x000a_Los correos electrónicos alertando sobre las fallas en las redes y sistemas de la biblioteca."/>
    <s v="Comunicación permanente y constante con el área de  TI para minimizar el impacto en el momento de la caída de las redes y los sistemas._x000a__x000a_Actualización permanente de los software necesarios para el adecuado funcionamiento de los servicios de la biblioteca._x000a__x000a_Solicitud de renovación de equipos y nuevo mobiliario a las áreas correspondientes"/>
    <n v="3"/>
    <n v="0"/>
    <n v="0"/>
    <n v="0"/>
    <s v="presupuesto"/>
    <n v="3"/>
    <n v="2"/>
    <n v="0.66666666666666663"/>
    <x v="9"/>
    <s v="Alto"/>
    <n v="4"/>
    <n v="3"/>
    <s v="43"/>
    <s v="Moderado"/>
    <s v="Se incluyó para el prespupuesto de 2019 la modernizacion de la sala de musica y patrimonial de la biblioteca, actualmente se están revisando los diseños._x000a_De igual forma se ha mejorado la infraestructura tecnologica dando estabilidad a los sistemas de la biblioteca."/>
    <s v="Raro"/>
  </r>
  <r>
    <n v="25"/>
    <s v="Biblioteca1"/>
    <n v="1"/>
    <s v="Biblioteca1"/>
    <n v="1"/>
    <s v="Dirección Investigación e InnovaciónBajo"/>
    <s v="Dirección Investigación e InnovaciónBajo"/>
    <s v="Dirección Investigación e InnovaciónFalla o falta de adecuación, consistencia, confiabilidad, confidencialidad y disponibilidad de la información que se genera o se custodia (física o electrónica)."/>
    <s v="Dirección Investigación e InnovaciónFalla o falta de adecuación, consistencia, confiabilidad, confidencialidad y disponibilidad de la información que se genera o se custodia (física o electrónica)."/>
    <s v="BibliotecaBajo"/>
    <s v="BibliotecaFuerte"/>
    <s v="RAB-25"/>
    <s v="RA"/>
    <s v="Dirección Investigación e Innovación"/>
    <s v="Dirección Investigación e InnovaciónFuerte"/>
    <s v="Dirección Investigación e InnovaciónFuerte"/>
    <s v="Dirección Investigación e Innovación"/>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Biblioteca"/>
    <s v="Docencia"/>
    <s v="Gestión de recursos y apoyo académico"/>
    <s v="Gestión de recursos y adquisición del material bibliográfico_x000a_"/>
    <s v="RAB-7"/>
    <s v="Biblioteca"/>
    <s v="Deterioro de la colección bibliográfica por plagas, debido al ingreso de comidas y bebidas dentro de la biblioteca por parte de los estudiantes."/>
    <s v="Docencia, investigación y gestión administrativa"/>
    <s v="Falla o falta de adecuación, consistencia, confiabilidad, confidencialidad y disponibilidad de la información que se genera o se custodia (física o electrónica)."/>
    <s v="Indisponibilidad  de la información (Por ejemplo por deterioro)."/>
    <s v="Ingreso de comidas y bebidas por parte de los estudiantes a la biblioteca"/>
    <s v="alerta por parte de los usuarios y empleados"/>
    <s v="Fumigación permanente por parte del área de mantenimiento de la universidad"/>
    <n v="1"/>
    <n v="1"/>
    <n v="1"/>
    <n v="1"/>
    <s v="Rutinas de fumigación, campañas de comportamiento en la biblioteca con respecto al consumo de alimentos"/>
    <n v="2"/>
    <n v="2"/>
    <n v="1"/>
    <x v="0"/>
    <s v="Medio"/>
    <n v="3"/>
    <n v="2"/>
    <s v="32"/>
    <s v="Fuerte"/>
    <s v="Control de plagas trimestral que se ha cumplido a cabalidad"/>
    <s v="Raro"/>
  </r>
  <r>
    <n v="26"/>
    <s v="Biblioteca1"/>
    <n v="1"/>
    <s v="Biblioteca1"/>
    <n v="1"/>
    <s v="Dirección Investigación e InnovaciónAlto"/>
    <s v="Dirección Investigación e InnovaciónAlto"/>
    <s v="Dirección Investigación e InnovaciónFalta de innovación o rezago en los diferentes procesos o estructuras que dificultan el crecimiento y/o cumplimiento de los objetivos de la Universidad"/>
    <s v="Dirección Investigación e InnovaciónFalta de innovación o rezago en los diferentes procesos o estructuras que dificultan el crecimiento y/o cumplimiento de los objetivos de la Universidad"/>
    <s v="BibliotecaAlto"/>
    <s v="BibliotecaFuerte"/>
    <s v="RAB-26"/>
    <s v="RA"/>
    <s v="Dirección Investigación e Innovación"/>
    <s v="Dirección Investigación e InnovaciónDébil"/>
    <s v="Dirección Investigación e InnovaciónFuerte"/>
    <s v="Dirección Investigación e Innovación"/>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s v="Biblioteca"/>
    <s v="Docencia"/>
    <s v="Gestión de recursos y apoyo académico"/>
    <s v="Gestión de recursos y adquisición del material bibliográfico_x000a_"/>
    <s v="RAB-8"/>
    <s v="Biblioteca"/>
    <s v="No implementar servicios bibliogràficos adecuados, innovadores y necesarios para apoyar las funciones universitarias y las necesidades de informacion de la comunidad académica"/>
    <n v="2"/>
    <s v="Falta de innovación o rezago en los diferentes procesos o estructuras que dificultan el crecimiento y/o cumplimiento de los objetivos de la Universidad"/>
    <s v="Variaciones en el entorno que dificulten el cumplimiento de la estrategia o afecten negativamente la ejecución de los planes de negocio "/>
    <s v="No disponer de los recursos físicos, tecnologicos, de personal y económicos para diseñar y ejecutar nuevos servicios"/>
    <n v="2"/>
    <n v="2"/>
    <n v="2"/>
    <n v="2"/>
    <s v=" "/>
    <s v="Sin controles"/>
    <n v="2"/>
    <n v="2"/>
    <n v="2"/>
    <s v=""/>
    <x v="5"/>
    <s v=""/>
    <s v=""/>
    <s v=""/>
    <s v=""/>
    <n v="2"/>
    <n v="2"/>
    <s v="Posible"/>
  </r>
  <r>
    <s v=""/>
    <s v="Biblioteca0"/>
    <n v="0"/>
    <s v="Biblioteca0"/>
    <n v="0"/>
    <s v=" "/>
    <s v=" "/>
    <s v=" 3"/>
    <s v=" "/>
    <s v="Biblioteca"/>
    <s v="Biblioteca3"/>
    <s v=""/>
    <s v="RA"/>
    <s v=" "/>
    <s v=" 3"/>
    <s v=" 3"/>
    <s v=" "/>
    <s v=""/>
    <n v="0"/>
    <s v=""/>
    <s v="Biblioteca"/>
    <m/>
    <m/>
    <m/>
    <s v="RAB-9"/>
    <s v="Biblioteca"/>
    <n v="3"/>
    <n v="3"/>
    <n v="3"/>
    <n v="3"/>
    <n v="3"/>
    <n v="3"/>
    <n v="3"/>
    <n v="3"/>
    <n v="3"/>
    <s v=" "/>
    <s v="Sin controles"/>
    <n v="3"/>
    <n v="3"/>
    <n v="3"/>
    <s v=""/>
    <x v="5"/>
    <s v=""/>
    <s v=""/>
    <s v=""/>
    <s v=""/>
    <n v="3"/>
    <n v="3"/>
    <n v="3"/>
  </r>
  <r>
    <s v=""/>
    <s v="Biblioteca0"/>
    <n v="0"/>
    <s v="Biblioteca0"/>
    <n v="0"/>
    <s v=" "/>
    <s v=" "/>
    <s v=" 3"/>
    <s v=" "/>
    <s v="Biblioteca"/>
    <s v="Biblioteca3"/>
    <s v=""/>
    <s v="RA"/>
    <s v=" "/>
    <s v=" 3"/>
    <s v=" 3"/>
    <s v=" "/>
    <s v=""/>
    <n v="0"/>
    <s v=""/>
    <s v="Biblioteca"/>
    <m/>
    <m/>
    <m/>
    <s v="RAB-10"/>
    <s v="Biblioteca"/>
    <n v="3"/>
    <n v="3"/>
    <n v="3"/>
    <n v="3"/>
    <n v="3"/>
    <n v="3"/>
    <n v="3"/>
    <n v="3"/>
    <n v="3"/>
    <s v=" "/>
    <s v="Sin controles"/>
    <n v="3"/>
    <n v="3"/>
    <n v="3"/>
    <s v=""/>
    <x v="5"/>
    <s v=""/>
    <s v=""/>
    <s v=""/>
    <s v=""/>
    <n v="3"/>
    <n v="3"/>
    <n v="3"/>
  </r>
  <r>
    <s v=""/>
    <s v="Biblioteca0"/>
    <n v="0"/>
    <s v="Biblioteca0"/>
    <n v="0"/>
    <s v=" "/>
    <s v=" "/>
    <s v=" 3"/>
    <s v=" "/>
    <s v="Biblioteca"/>
    <s v="Biblioteca3"/>
    <s v=""/>
    <s v="RA"/>
    <s v=" "/>
    <s v=" 3"/>
    <s v=" 3"/>
    <s v=" "/>
    <s v=""/>
    <n v="0"/>
    <s v=""/>
    <s v="Biblioteca"/>
    <m/>
    <m/>
    <m/>
    <s v="RAB-11"/>
    <s v="Biblioteca"/>
    <n v="3"/>
    <n v="3"/>
    <n v="3"/>
    <n v="3"/>
    <n v="3"/>
    <n v="3"/>
    <n v="3"/>
    <n v="3"/>
    <n v="3"/>
    <s v=" "/>
    <s v="Sin controles"/>
    <n v="3"/>
    <n v="3"/>
    <n v="3"/>
    <s v=""/>
    <x v="5"/>
    <s v=""/>
    <s v=""/>
    <s v=""/>
    <s v=""/>
    <n v="3"/>
    <n v="3"/>
    <n v="3"/>
  </r>
  <r>
    <n v="27"/>
    <s v="SST Administrativo1"/>
    <n v="1"/>
    <s v="SST Administrativo1"/>
    <n v="1"/>
    <s v="Dirección Administrativa y FinancieraAlto"/>
    <s v="Dirección Administrativa y FinancieraAlto"/>
    <s v="Dirección Administrativa y FinancieraDesastres naturales que puedan afectar las instalaciones o la operación de la Universidad."/>
    <s v="Dirección Administrativa y FinancieraDesastres naturales que puedan afectar las instalaciones o la operación de la Universidad."/>
    <s v="SST AdministrativoAlto"/>
    <s v="SST AdministrativoModerado"/>
    <s v="RFD-27"/>
    <s v="RF"/>
    <s v="Dirección Administrativa y Financiera"/>
    <s v="Dirección Administrativa y FinancieraModerado"/>
    <s v="Dirección Administrativa y FinancieraModerado"/>
    <s v="Dirección Administrativa y Financiera"/>
    <s v="Desastres naturales que puedan afectar las instalaciones o la operación de la Universidad."/>
    <n v="1"/>
    <s v="Desastres naturales que puedan afectar las instalaciones o la operación de la Universidad."/>
    <s v="SST Administrativo"/>
    <s v="Desarrollo humano y bienestar institucional_x000a__x000a_Gestión administrativa "/>
    <s v="Ejecución de acciones para el bienestar y desarrollo humano_x000a__x000a__x000a_Intervención, logística y mantenimiento "/>
    <s v="´-Procedimiento para inspecciones de seguridad_x000a_-Procedimiento para el desarrollo de simulacros_x000a_-Procedimiento para protocolos de atención en seguridad_x000a_-Procedimiento para programa de vigilancia epidemiológica _x000a_"/>
    <s v="RFD-1"/>
    <s v="SST Administrativo"/>
    <s v="Debido a la materialización de cualquier amenaza (incendio, sismo, fallas estructurales, entre otros) se pueden afectarla las personas, la infraestructura y los procesos."/>
    <m/>
    <s v="Desastres naturales que puedan afectar las instalaciones o la operación de la Universidad."/>
    <s v="Lluvia, tormenta, vendaval o huracán "/>
    <s v="* Ausencia de rutas de evacuación en las instalaciones._x000a_* Ausencia de recurso humano para elaboración y divulgación del plan de Gestión del riesgo._x000a_* Amenazas naturales no controlables._x000a__x000a_La sede CVZ no cuenta con redes contra incendio y no se cuenta con información del estado de su infraestructura._x000a__x000a_La sede Poblado en su edificio C presenta deficiencias en las escaleras que conectan con los niveles superiores, no cumplen para efectos de evacuación, adicionalmente para este edifico no se cuenta con informe de seguridad humana ni de ingeniería que oriente sobre las condiciones actuales del mismo para efectos de sismo resistencia"/>
    <m/>
    <s v="* Rutas de evacuación alternas a la indicadas según el informe de Seguridad Humana._x000a__x000a_* Rede contra incendios._x000a__x000a_* Realización de simulacro de evacuación anual._x000a__x000a_* Por parte de infraestructura se vienen realizando adecuaciones en la sedes._x000a__x000a_* Por parte de la coordinación administrativa se realizan mantenimientos preventivos y correctivos_x000a__x000a_* Entrenamiento a la brigada de emergencia y comités de evacuación como respondientes a cualquier amenaza._x000a__x000a_* Se cuenta con 4 APHS como primeros respondientes ante una amenaza "/>
    <n v="6"/>
    <n v="4"/>
    <n v="0.66666666666666663"/>
    <n v="0.66666666666666663"/>
    <s v="* Intervención a las rutas de evacuación de las tres sedes._x000a__x000a_* Repotencialización de edificio._x000a__x000a_* Mantenimientos preventivos y correctivos._x000a__x000a_* Actualización de manuales de seguridad acorde con la normativa de gestión del riesgo "/>
    <n v="4"/>
    <n v="3"/>
    <n v="0.75"/>
    <x v="7"/>
    <s v="Extremo"/>
    <n v="4"/>
    <n v="5"/>
    <s v="45"/>
    <s v="Débil"/>
    <s v="* Documentación y desarrollo del plan de Gestión de riesgos y Desastres, planeación y ejecución presupuestal del mismo._x000a__x000a_*Mejoras en el diseño del sistema de Seguridad (humana, física y electrónica y administrativa)_x000a__x000a_(Nuevos controles)"/>
    <s v="Posible"/>
  </r>
  <r>
    <n v="28"/>
    <s v="SST Administrativo1"/>
    <n v="1"/>
    <s v="SST Administrativo1"/>
    <n v="1"/>
    <s v="Dirección Administrativa y FinancieraMedio"/>
    <s v="Dirección Administrativa y FinancieraMedio"/>
    <s v="Dirección Administrativa y FinancieraConflicto, desconocimiento o incumplimientos normativos, legales, regulatorios o contractuales."/>
    <s v="Dirección Administrativa y FinancieraConflicto, desconocimiento o incumplimientos normativos, legales, regulatorios o contractuales."/>
    <s v="SST AdministrativoMedio"/>
    <s v="SST AdministrativoModerado"/>
    <s v="RFD-28"/>
    <s v="RF"/>
    <s v="Dirección Administrativa y Financiera"/>
    <s v="Dirección Administrativa y FinancieraModerado"/>
    <s v="Dirección Administrativa y FinancieraModerado"/>
    <s v="Dirección Administrativa y Financiera"/>
    <s v="Conflicto, desconocimiento o incumplimientos normativos, legales, regulatorios o contractuales."/>
    <n v="1"/>
    <s v="Conflicto, desconocimiento o incumplimientos normativos, legales, regulatorios o contractuales."/>
    <s v="SST Administrativo"/>
    <s v="Gestión legal y documental "/>
    <s v="Gestión legal, reglamentaria y administrativa"/>
    <m/>
    <s v="RFD-2"/>
    <s v="SST Administrativo"/>
    <s v="Debido al incumplimiento normativo, se pueden presentar, accidentes, sanciones, multas o cierre de las instalaciones provocando  perdidas humanas y  económicas."/>
    <m/>
    <s v="Conflicto, desconocimiento o incumplimientos normativos, legales, regulatorios o contractuales."/>
    <s v="Incumplimiento parcial o total de las condiciones de contratos, convenios, leyes  o acuerdos o celebración indebida de contratos."/>
    <s v="* Desconocimiento._x000a_* Aceptabilidad del riesgo."/>
    <m/>
    <s v="* Identificación de requisitos legales._x000a_* Socialización del requisito legal VS el impacto ante el incumplimiento."/>
    <n v="2"/>
    <n v="1"/>
    <n v="0.5"/>
    <n v="0.5"/>
    <s v="Cumplimiento de los estándares mínimos del SG-SST"/>
    <n v="1"/>
    <n v="1"/>
    <n v="1"/>
    <x v="0"/>
    <s v="Extremo"/>
    <n v="4"/>
    <n v="5"/>
    <s v="45"/>
    <s v="Débil"/>
    <s v="Se cumplen parcialmente, en la medición realizada el 10/04/2019, acorde con los estándares mínimos establecidos por el ministerio en la 0312 de 2019 se obtiene un resultado del 73 % de cumplimiento, se aclara que la calificación anteriormente mencionada corresponde a los procesos administrativos de la universidad y no tiene alcance a proyectos."/>
    <s v="Posible"/>
  </r>
  <r>
    <n v="29"/>
    <s v="SST Administrativo1"/>
    <n v="1"/>
    <s v="SST Administrativo1"/>
    <n v="1"/>
    <s v="Dirección Administrativa y FinancieraAlto"/>
    <s v="Dirección Administrativa y FinancieraAlto"/>
    <s v="Dirección Administrativa y FinancieraIntoxicación, lesión, enfermedad o accidente que afecte la integridad o salud de las personas en la Universidad."/>
    <s v="Dirección Administrativa y FinancieraIntoxicación, lesión, enfermedad o accidente que afecte la integridad o salud de las personas en la Universidad."/>
    <s v="SST AdministrativoAlto"/>
    <s v="SST AdministrativoModerado"/>
    <s v="RFD-29"/>
    <s v="RF"/>
    <s v="Dirección Administrativa y Financiera"/>
    <s v="Dirección Administrativa y FinancieraModerado"/>
    <s v="Dirección Administrativa y FinancieraModerado"/>
    <s v="Dirección Administrativa y Financiera"/>
    <s v="Intoxicación, lesión, enfermedad o accidente que afecte la integridad o salud de las personas en la Universidad."/>
    <n v="1"/>
    <s v="Intoxicación, lesión, enfermedad o accidente que afecte la integridad o salud de las personas en la Universidad."/>
    <s v="SST Administrativo"/>
    <s v="Desarrollo humano y bienestar institucional"/>
    <s v="Formulación de programas, planes y acciones para el bienestar y desarrollo humano "/>
    <s v="•Procedimiento para la Gestión del Riesgo SST._x000a_•Procedimiento para la prevención atención y respuesta ante emergencias"/>
    <s v="RFD-3"/>
    <s v="SST Administrativo"/>
    <s v="Debido a la materialización de accidentes de trabajo que pueden causar lesiones parciales, permanentes o la muerte."/>
    <m/>
    <s v="Intoxicación, lesión, enfermedad o accidente que afecte la integridad o salud de las personas en la Universidad."/>
    <s v="Incapacidad, ausencia o muerte"/>
    <s v="* Por falta de controles._x000a_* Por actos inseguros._x000a_* Por condiciones inseguras._x000a_* Por factores personales._x000a_* Por factores del trabajo._x000a_"/>
    <m/>
    <s v="* Protocolos de seguridad._x000a_* Inducción, capacitación y entrenamiento en los peligros asociados a su labor._x000a_* Compra y entrega de EPP._x000a_* Inspecciones de seguridad._x000a_* Estructura PESV._x000a_"/>
    <n v="5"/>
    <n v="3"/>
    <n v="0.6"/>
    <n v="0.6"/>
    <s v="* Curso certificable de Bioseguridad._x000a_* Campañas de promoción y prevención._x000a_* Protocolos de seguridad._x000a_"/>
    <n v="3"/>
    <n v="2"/>
    <n v="0.66666666666666663"/>
    <x v="9"/>
    <s v="Extremo"/>
    <n v="4"/>
    <n v="5"/>
    <s v="45"/>
    <s v="Débil"/>
    <s v="Inspecciones de seguridad (nuevo control)"/>
    <s v="Posible"/>
  </r>
  <r>
    <n v="30"/>
    <s v="SST Administrativo1"/>
    <n v="1"/>
    <s v="SST Administrativo1"/>
    <n v="1"/>
    <s v="Dirección Administrativa y FinancieraMedio"/>
    <s v="Dirección Administrativa y FinancieraMedio"/>
    <s v="Dirección Administrativa y FinancieraIntoxicación, lesión, enfermedad o accidente que afecte la integridad o salud de las personas en la Universidad."/>
    <s v="Dirección Administrativa y FinancieraIntoxicación, lesión, enfermedad o accidente que afecte la integridad o salud de las personas en la Universidad."/>
    <s v="SST AdministrativoMedio"/>
    <s v="SST AdministrativoModerado"/>
    <s v="RFD-30"/>
    <s v="RF"/>
    <s v="Dirección Administrativa y Financiera"/>
    <s v="Dirección Administrativa y FinancieraModerado"/>
    <s v="Dirección Administrativa y FinancieraModerado"/>
    <s v="Dirección Administrativa y Financiera"/>
    <s v="Intoxicación, lesión, enfermedad o accidente que afecte la integridad o salud de las personas en la Universidad."/>
    <n v="1"/>
    <s v="Intoxicación, lesión, enfermedad o accidente que afecte la integridad o salud de las personas en la Universidad."/>
    <s v="SST Administrativo"/>
    <s v="Desarrollo humano y bienestar institucional"/>
    <s v="Formulación de programas, planes y acciones para el bienestar y desarrollo humano "/>
    <s v="•Procedimiento para la Gestión del Riesgo SST._x000a_•Procedimiento para la prevención atención y respuesta ante emergencias"/>
    <s v="RFD-4"/>
    <s v="SST Administrativo"/>
    <s v="Debido a la materialización de enfermedades laborales que pueden causar lesiones incapacitantes parciales, permanentes, invalidez o la muerte."/>
    <m/>
    <s v="Intoxicación, lesión, enfermedad o accidente que afecte la integridad o salud de las personas en la Universidad."/>
    <s v="Incapacidad, ausencia o muerte"/>
    <s v="* Por falta de controles._x000a_* Por actos inseguros._x000a_* Por condiciones inseguras._x000a_* Por factores personales._x000a_* Por factores del trabajo._x000a_"/>
    <m/>
    <s v="* Programación de exámenes de ingreso, periódicos y egreso._x000a_* Seguimiento al ausentismo laboral._x000a_* Seguimiento a las condiciones de salud._x000a_* Compra y entrega de EPP._x000a_* Programación de vacunación."/>
    <n v="4"/>
    <n v="2"/>
    <n v="0.5"/>
    <n v="0.5"/>
    <s v="* Inspecciones de seguridad en  centros de rotación donde se haga seguimiento al uso de EPP y buenas practicas de seguridad."/>
    <n v="1"/>
    <n v="1"/>
    <n v="1"/>
    <x v="0"/>
    <s v="Extremo"/>
    <n v="4"/>
    <n v="5"/>
    <s v="45"/>
    <s v="Débil"/>
    <s v="* Se requiere la figura de medico laboral para apoyar el desarrollo de los sistemas de vigilancia epidemiológicos, tales como: exámenes médicos de ingreso y periódicos, seguimiento a recomendaciones médicas, seguimiento a casos especiales por presenta enfermedad laboral. (nuevo control)"/>
    <s v="Posible"/>
  </r>
  <r>
    <n v="31"/>
    <s v="SST Administrativo1"/>
    <n v="1"/>
    <s v="SST Administrativo1"/>
    <n v="1"/>
    <s v="Dirección Administrativa y FinancieraBajo"/>
    <s v="Dirección Administrativa y FinancieraAlto"/>
    <s v="Dirección Administrativa y FinancieraFallas en la gestión de los recursos financieros"/>
    <s v="Dirección Administrativa y FinancieraFallas en la gestión de los recursos financieros"/>
    <s v="SST AdministrativoAlto"/>
    <s v="SST AdministrativoModerado"/>
    <s v="RFD-31"/>
    <s v="RF"/>
    <s v="Dirección Administrativa y Financiera"/>
    <s v="Dirección Administrativa y FinancieraFuerte"/>
    <s v="Dirección Administrativa y FinancieraModerado"/>
    <s v="Dirección Administrativa y Financiera"/>
    <s v="Fallas en la gestión de los recursos financieros"/>
    <n v="1"/>
    <s v="Fallas en la gestión de los recursos financieros"/>
    <s v="SST Administrativo"/>
    <s v="Gestión financiera_x000a__x000a_Bienestar institucional y desarrollo humano "/>
    <s v="Gestión del presupuesto_x000a__x000a_Formulación de programas, planes y acciones para el bienestar y desarrollo humano"/>
    <s v="Procedimiento para la elaboración y seguimiento al presupuesto de inversión y operaciones de la Universidad CES_x000a_"/>
    <s v="RFD-5"/>
    <s v="SST Administrativo"/>
    <s v="Debido a la no asignación de recursos Técnicos, humanos y económicos no se da cumplimiento a la mediciones de indicadores de cobertura, eficiencia, eficacia y efectividad."/>
    <m/>
    <s v="Fallas en la gestión de los recursos financieros"/>
    <s v="Indisponibilidad de recursos financieros. Iliquidez."/>
    <s v="* Ausencias de recursos_x000a_* Aceptabilidad del riesgo"/>
    <m/>
    <s v="* Exponer la necesidad a las áreas interesadas._x000a_* Trabajar con el presupuesto aprobado."/>
    <n v="2"/>
    <n v="2"/>
    <n v="1"/>
    <n v="1"/>
    <s v="*Medición de indicadores a través de resultados que midan la cobertura, eficacia, eficiencia y efectividad del Sistema de Gestión, lo anterior en consecuencia con el desarrollo del programa de inspecciones de seguridad, cumplimiento al programa de formación, capacitación y entrenamiento, tasa de enfermedad laboral y tasa de accidentalidad, cumplimiento a los objetivos del Sistema de Gestión."/>
    <n v="1"/>
    <n v="2"/>
    <n v="2"/>
    <x v="10"/>
    <s v="Extremo"/>
    <n v="4"/>
    <n v="4"/>
    <s v="44"/>
    <s v="Débil"/>
    <s v="• Se requiere la asignación de recurso humano para el correcto desarrollo del sistema de gestión de Seguridad y Salud en el Trabajo, así como la asignación de presupuesto para el desarrollo de los planes de acción en lo que respecta al plan de atención, preparación y respuesta para emergencia; exámenes periódicos y vacunación. (nuevo control)"/>
    <s v="Improbable"/>
  </r>
  <r>
    <n v="32"/>
    <s v="SST Administrativo1"/>
    <n v="1"/>
    <s v="SST Administrativo1"/>
    <n v="1"/>
    <s v="Dirección Administrativa y FinancieraAlto"/>
    <s v="Dirección Administrativa y FinancieraAlto"/>
    <s v="Dirección Administrativa y FinancieraFallas o indisponibilidad de la infraestructura física relacionada con problemas estructurales o técnicos."/>
    <s v="Dirección Administrativa y FinancieraFallas o indisponibilidad de la infraestructura física relacionada con problemas estructurales o técnicos."/>
    <s v="SST AdministrativoAlto"/>
    <s v="SST AdministrativoModerado"/>
    <s v="RFD-32"/>
    <s v="RF"/>
    <s v="Dirección Administrativa y Financiera"/>
    <s v="Dirección Administrativa y FinancieraModerado"/>
    <s v="Dirección Administrativa y FinancieraModerado"/>
    <s v="Dirección Administrativa y Financiera"/>
    <s v="Fallas o indisponibilidad de la infraestructura física relacionada con problemas estructurales o técnicos."/>
    <n v="1"/>
    <s v="Fallas o indisponibilidad de la infraestructura física relacionada con problemas estructurales o técnicos."/>
    <s v="SST Administrativo"/>
    <s v="Desarrollo humano y bienestar institucional_x000a__x000a_Gestión administrativa "/>
    <s v="Formulación de programas, planes y acciones para el bienestar y desarrollo humano _x000a__x000a_Intervención, logística y mantenimiento "/>
    <s v="•Procedimiento para la Gestión del Riesgo SST._x000a_•Procedimiento para la prevención atención y respuesta ante emergencias"/>
    <s v="RFD-6"/>
    <s v="SST Administrativo"/>
    <s v="Debido a fallas estructurales se pueden presentar accidentes individuales o masivos que pueden causar lesiones incapacitantes permanentes o parciales , la muerte y perdidas económicas."/>
    <m/>
    <s v="Fallas o indisponibilidad de la infraestructura física relacionada con problemas estructurales o técnicos."/>
    <s v="Errores en las distintas etapas de planificación de las obras (diseño, ejecución, interventoría)."/>
    <s v="* Desde la planeación  no se cuentan con criterios de Seguridad y Salud en el trabajo para el diseño y adecuación de obras._x000a__x000a_* No se cuenta con un protocolo que vincule a Seguridad y Salud en el trabajo para el mantenimiento preventivo y correctivo de instalaciones._x000a__x000a_* Canales de comunicación deficientes, al no tener información previa de ubicación de mobiliario. "/>
    <m/>
    <s v="* Rutas de evacuación alternas._x000a__x000a_* Realización de simulacro de evacuación anual._x000a__x000a_* Por parte de infraestructura se vienen realizando adecuaciones en la sedes._x000a__x000a_* Por parte de la coordinación administrativa se realizan mantenimientos preventivos y correctivos_x000a__x000a_* Entrenamiento a la brigada de emergencia y comités de evacuación como respondientes a cualquier amenaza._x000a__x000a_* Se cuenta con 4 APHS como primeros respondientes ante una amenaza._x000a__x000a_* Inspecciones de seguridad. "/>
    <n v="6"/>
    <n v="0"/>
    <n v="0"/>
    <n v="0"/>
    <s v="* Intervención a las rutas de evacuación de las tres sedes._x000a__x000a_* Repotencialización de edificio._x000a__x000a_* Mantenimientos preventivos y correctivos._x000a__x000a_* Actualización de manuales de seguridad acorde con la normativa de gestión del riesgo "/>
    <n v="4"/>
    <n v="0"/>
    <n v="0"/>
    <x v="8"/>
    <s v="Extremo"/>
    <n v="4"/>
    <n v="5"/>
    <s v="45"/>
    <s v="Débil"/>
    <s v="* Documentación y desarrollo del plan de Gestión de riesgos y Desastres, planeación y ejecución presupuestal del mismo._x000a__x000a_• El área de Seguridad y Salud en el trabajo deberá hacer parte de os comités de obra con el fin de estar alineados en la información, nuevos proyectos y todo lo que implique crecimiento y desarrollo de la infraestructura en la organización._x000a_•  Deberá existir la trazabilidad de la gestión del cambio la cual deberá estar implícita en todos los procesos de desarrollo de la Universidad._x000a__x000a__x000a_*Mejoras en el diseño del sistema de Seguridad (humana, física y electrónica y administrativa)_x000a__x000a__x000a_(nuevos controles)"/>
    <s v="Posible"/>
  </r>
  <r>
    <n v="33"/>
    <s v="SST Administrativo1"/>
    <n v="1"/>
    <s v="SST Administrativo1"/>
    <n v="1"/>
    <s v="Dirección Administrativa y FinancieraAlto"/>
    <s v="Dirección Administrativa y FinancieraAlt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SST AdministrativoAlto"/>
    <s v="SST AdministrativoModerado"/>
    <s v="RFD-33"/>
    <s v="RF"/>
    <s v="Dirección Administrativa y Financiera"/>
    <s v="Dirección Administrativa y FinancieraModerado"/>
    <s v="Dirección Administrativa y FinancieraModerado"/>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SST Administrativo"/>
    <s v="Desarrollo humano y bienestar institucional_x000a__x000a_Gestión administrativa "/>
    <s v="Formulación de programas, planes y acciones para el bienestar y desarrollo humano _x000a__x000a_Intervención, logística y mantenimiento "/>
    <s v="Procedimiento para el control de ingreso a la universidad "/>
    <s v="RFD-7"/>
    <s v="SST Administrativo"/>
    <s v="Debido a la ausencia de controles  para contratistas y visitantes se pueden presentar eventos de tipo publico, accidentes, incidentes que pueden afectar, el personal humano, instalaciones y equipos.  "/>
    <m/>
    <s v="Incumplimiento por parte de la comunidad universitaria, contratistas y visitantes de las políticas, reglamentos y directrices institucionales."/>
    <s v="Falta o falla en la de definición de procedimientos   "/>
    <s v="Ausencia de protocolos de seguridad para el control de visitantes._x000a__x000a_Ausencia de infraestructura, como torniquetes para el ingreso de personas._x000a__x000a_Falta de divulgación a los contratistas sobre, manuales, protocolos y reglamentos internos._x000a__x000a_Las sedes CVZ, frontera y Sabaneta no cuentan con control de acceso, asi mismo el edificio B y el edificio A de la sede Poblado."/>
    <m/>
    <s v="* Vigilancia 24 horas._x000a_* Sistema de Alarma._x000a_* Sistema de monitoreo permanente"/>
    <n v="3"/>
    <n v="0"/>
    <n v="0"/>
    <n v="0"/>
    <s v="* Implementación de sistema de torniquetes, con control de acceso._x000a_*  Creación de protocolos de seguridad._x000a_"/>
    <n v="2"/>
    <n v="0"/>
    <n v="0"/>
    <x v="8"/>
    <s v="Extremo"/>
    <n v="5"/>
    <n v="4"/>
    <s v="54"/>
    <s v="Débil"/>
    <s v="* Mejoras en el diseño del sistema de Seguridad (humana, física y electrónica y administrativa)._x000a__x000a_* Identificación de contratistas acorde con el tiempo que permanezcan en la universidad y el tipo de actividad que estén realizando._x000a__x000a_*Notificación oportuna al área de Seguridad y Salud en el Trabajo (proyectos y contratistas) de las actividades a realizar y contratista que las ejecutara._x000a_Control de acceso con cámaras (referenciación de otras universidades)_x000a_"/>
    <s v="Probable"/>
  </r>
  <r>
    <s v=""/>
    <s v="SST Administrativo1"/>
    <n v="1"/>
    <s v="SST Administrativo0"/>
    <n v="0"/>
    <s v="Dirección Administrativa y FinancieraAlto"/>
    <s v=" "/>
    <s v=" Pérdida de la continuidad del negocio."/>
    <s v="Dirección Administrativa y FinancieraPérdida de la continuidad del negocio."/>
    <s v="SST Administrativo"/>
    <s v="SST Administrativo0"/>
    <s v=""/>
    <s v="RF"/>
    <s v=" "/>
    <s v="Dirección Administrativa y FinancieraModerado"/>
    <s v=" 0"/>
    <s v="Dirección Administrativa y Financiera"/>
    <s v="Pérdida de la continuidad del negocio."/>
    <n v="1"/>
    <s v=""/>
    <s v="SST Administrativo"/>
    <s v="Desarrollo humano y bienestar institucional_x000a__x000a_Gestión administrativa "/>
    <s v="Formulación de programas, planes y acciones para el bienestar y desarrollo humano _x000a__x000a_Intervención, logística y mantenimiento "/>
    <m/>
    <s v="RFD-8"/>
    <s v="SST Administrativo"/>
    <s v="Debido a la materialización de un evento que afecte las instalaciones y las vidas de la comunidad universitaria, sus contratistas y visitantes, se puede ver afectada la continuidad del negoción."/>
    <m/>
    <s v="Pérdida de la continuidad del negocio."/>
    <s v="Indisponibilidad de recursos financieros, físicos o tecnológicos necesarios para llevar a cabo las funciones de la Universidad"/>
    <s v="* No se siguieron recomendaciones técnicas del diseño de rutas de evacuación por indisponibilidad de recursos financieros._x000a__x000a_Indisponibilidad de recursos financieros para ejecución de controles en peligros y riesgo identificados._x000a_"/>
    <m/>
    <s v="* Rutas de evacuación alternas a la indicadas según el informe de Seguridad Humana._x000a__x000a_* Rede contra incendios._x000a__x000a_* Realización de simulacro de evacuación anual._x000a__x000a_* Por parte de infraestructura se vienen realizando adecuaciones en la sedes._x000a__x000a_* Por parte de la coordinación administrativa se realizan mantenimientos preventivos y correctivos_x000a__x000a_* Entrenamiento a la brigada de emergencia y comités de evacuación como respondientes a cualquier amenaza._x000a__x000a_* Se cuenta con 4 APHS como primeros respondientes ante una amenaza "/>
    <n v="6"/>
    <n v="0"/>
    <n v="0"/>
    <n v="0"/>
    <s v="* Intervención a las rutas de evacuación de las tres sedes._x000a__x000a_* Repotencialización de edificio._x000a__x000a_* Mantenimientos preventivos y correctivos._x000a__x000a_* Actualización de manuales de seguridad acorde con la normativa de gestión del riesgo "/>
    <n v="4"/>
    <n v="0"/>
    <n v="0"/>
    <x v="8"/>
    <s v="Extremo"/>
    <n v="4"/>
    <n v="5"/>
    <s v="45"/>
    <s v="Débil"/>
    <s v="* Documentación y desarrollo del plan de Gestión de riesgos y Desastres, planeación y ejecución presupuestal del mismo._x000a__x000a_• El área de Seguridad y Salud en el trabajo deberá hacer parte de os comités de obra con el fin de estar alineados en la información, nuevos proyectos y todo lo que implique crecimiento y desarrollo de la infraestructura en la organización._x000a_•  Deberá existir la trazabilidad de la gestión del cambio la cual deberá estar implícita en todos los procesos de desarrollo de la Universidad._x000a__x000a__x000a_*Mejoras en el diseño del sistema de Seguridad (humana, física y electrónica y administrativa)_x000a__x000a__x000a_(nuevos controles)"/>
    <s v="Posible"/>
  </r>
  <r>
    <s v=""/>
    <s v="SST Administrativo1"/>
    <n v="1"/>
    <s v="SST Administrativo0"/>
    <n v="0"/>
    <s v="Dirección Administrativa y FinancieraMedio"/>
    <s v=" "/>
    <s v=" 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SST Administrativo"/>
    <s v="SST Administrativo0"/>
    <s v=""/>
    <s v="RF"/>
    <s v=" "/>
    <s v="Dirección Administrativa y FinancieraFuerte"/>
    <s v=" 0"/>
    <s v="Dirección Administrativa y Financiera"/>
    <s v="Incumplimiento por parte de la comunidad universitaria, contratistas y visitantes de las políticas, reglamentos y directrices institucionales."/>
    <n v="1"/>
    <s v=""/>
    <s v="SST Administrativo"/>
    <s v="Desarrollo humano y bienestar institucional"/>
    <s v="Formulación de programas, planes y acciones para el bienestar y desarrollo humano "/>
    <m/>
    <s v="RFD-9"/>
    <s v="SST Administrativo"/>
    <s v="Fallas humanas o incumplimiento de procedimientos, políticas, reglamentos o directrices. Desviación entre el deber ser y lo que se hace debido a actuaciones humanas, no motivadas por la intención de causar un daño, o a la ausencia o deficiencia de los procedimientos. "/>
    <m/>
    <s v="Incumplimiento por parte de la comunidad universitaria, contratistas y visitantes de las políticas, reglamentos y directrices institucionales."/>
    <s v="Error, omisión o violación de procedimientos. (que pueda llevar incluso a excesos o despilfarros)."/>
    <s v="Incumplimiento de protocolos de bioseguridad por pandemia a causa del COVID -19"/>
    <m/>
    <n v="0"/>
    <n v="0"/>
    <n v="0"/>
    <s v=" "/>
    <s v="Sin controles"/>
    <n v="0"/>
    <n v="0"/>
    <n v="0"/>
    <s v=""/>
    <x v="5"/>
    <s v=""/>
    <s v=""/>
    <s v=""/>
    <s v=""/>
    <n v="0"/>
    <n v="0"/>
    <s v="Casi Seguro"/>
  </r>
  <r>
    <n v="34"/>
    <s v="SST Administrativo1"/>
    <n v="1"/>
    <s v="SST Administrativo1"/>
    <n v="1"/>
    <s v="Dirección Administrativa y FinancieraMedio"/>
    <s v="Dirección Administrativa y FinancieraBajo"/>
    <s v="Dirección Administrativa y FinancieraFalla o falta de adecuación, consistencia, confiabilidad, confidencialidad y disponibilidad de la información que se genera o se custodia (física o electrónica)."/>
    <s v="Dirección Administrativa y FinancieraFalla o falta de adecuación, consistencia, confiabilidad, confidencialidad y disponibilidad de la información que se genera o se custodia (física o electrónica)."/>
    <s v="SST AdministrativoBajo"/>
    <s v="SST AdministrativoFuerte"/>
    <s v="RFD-34"/>
    <s v="RF"/>
    <s v="Dirección Administrativa y Financiera"/>
    <s v="Dirección Administrativa y FinancieraFuerte"/>
    <s v="Dirección Administrativa y FinancieraFuerte"/>
    <s v="Dirección Administrativa y Financier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SST Administrativo"/>
    <s v="Desarrollo humano y bienestar institucional"/>
    <s v="Formulación de programas, planes y acciones para el bienestar y desarrollo humano "/>
    <m/>
    <s v="RFD-10"/>
    <s v="SST Administrativo"/>
    <s v="Información errónea, incompleta, no confiable que puede causar decisiones y conclusiones estratégicas, operacionales y financieras inapropiadas. También se contemplan efectos generados por la falta de disponibilidad de información en el momento en que es necesaria (por ejemplo por deterioro).- "/>
    <m/>
    <s v="Falla o falta de adecuación, consistencia, confiabilidad, confidencialidad y disponibilidad de la información que se genera o se custodia (física o electrónica)."/>
    <s v="Pérdida o fuga de información de la Universidad (digital o física, confindencial o no)."/>
    <s v="Manejo de información sensible por lineamientos gubernamentales para el manejo de la pandemia a causa del COVID-19"/>
    <m/>
    <n v="0"/>
    <n v="0"/>
    <n v="0"/>
    <s v=" "/>
    <s v="Sin controles"/>
    <n v="0"/>
    <n v="0"/>
    <n v="0"/>
    <s v=""/>
    <x v="5"/>
    <s v=""/>
    <s v=""/>
    <s v=""/>
    <s v=""/>
    <n v="0"/>
    <n v="0"/>
    <s v="Posible"/>
  </r>
  <r>
    <n v="35"/>
    <s v="SST Administrativo1"/>
    <n v="1"/>
    <s v="SST Administrativo1"/>
    <n v="1"/>
    <s v="Dirección Administrativa y FinancieraMedio"/>
    <s v="Dirección Administrativa y FinancieraAlto"/>
    <s v="Dirección Administrativa y FinancieraIntoxicación, lesión, enfermedad o accidente que afecte la integridad o salud de las personas en la Universidad."/>
    <s v="Dirección Administrativa y FinancieraIntoxicación, lesión, enfermedad o accidente que afecte la integridad o salud de las personas en la Universidad."/>
    <s v="SST AdministrativoAlto"/>
    <s v="SST AdministrativoModerado"/>
    <s v="RFD-35"/>
    <s v="RF"/>
    <s v="Dirección Administrativa y Financiera"/>
    <s v="Dirección Administrativa y FinancieraFuerte"/>
    <s v="Dirección Administrativa y FinancieraModerado"/>
    <s v="Dirección Administrativa y Financiera"/>
    <s v="Intoxicación, lesión, enfermedad o accidente que afecte la integridad o salud de las personas en la Universidad."/>
    <n v="1"/>
    <s v="Intoxicación, lesión, enfermedad o accidente que afecte la integridad o salud de las personas en la Universidad."/>
    <s v="SST Administrativo"/>
    <s v="Desarrollo humano y bienestar institucional"/>
    <s v="Formulación de programas, planes y acciones para el bienestar y desarrollo humano "/>
    <m/>
    <s v="RFD-11"/>
    <s v="SST Administrativo"/>
    <s v="Afectación a la integridad o salud de las personas por alimentos, fitosanitarios, uso de químicos o accidentes - "/>
    <m/>
    <s v="Intoxicación, lesión, enfermedad o accidente que afecte la integridad o salud de las personas en la Universidad."/>
    <s v="Incapacidad, ausencia o muerte"/>
    <s v="Enfermedades laborales a causa del riesgo biologico por la propagación del virus COVID-19 Pandemia, las mismas que podrian causar, incapacidad, ausencia o muerte"/>
    <m/>
    <n v="0"/>
    <n v="0"/>
    <n v="0"/>
    <s v=" "/>
    <s v="Sin controles"/>
    <n v="0"/>
    <n v="0"/>
    <n v="0"/>
    <s v=""/>
    <x v="5"/>
    <s v=""/>
    <s v=""/>
    <s v=""/>
    <s v=""/>
    <n v="0"/>
    <n v="0"/>
    <s v="Casi Seguro"/>
  </r>
  <r>
    <s v=""/>
    <s v="SST Administrativo0"/>
    <n v="0"/>
    <s v="SST Administrativo0"/>
    <n v="0"/>
    <s v=" "/>
    <s v=" "/>
    <s v=" 0"/>
    <s v=" "/>
    <s v="SST Administrativo"/>
    <s v="SST Administrativo0"/>
    <s v=""/>
    <s v="RF"/>
    <s v=" "/>
    <s v=" 0"/>
    <s v=" 0"/>
    <s v=" "/>
    <s v=""/>
    <n v="0"/>
    <s v=""/>
    <s v="SST Administrativo"/>
    <m/>
    <m/>
    <m/>
    <s v="RFD-12"/>
    <s v="SST Administrativo"/>
    <n v="0"/>
    <m/>
    <n v="0"/>
    <n v="0"/>
    <n v="0"/>
    <m/>
    <n v="0"/>
    <n v="0"/>
    <n v="0"/>
    <s v=" "/>
    <s v="Sin controles"/>
    <n v="0"/>
    <n v="0"/>
    <n v="0"/>
    <s v=""/>
    <x v="5"/>
    <s v=""/>
    <s v=""/>
    <s v=""/>
    <s v=""/>
    <n v="0"/>
    <n v="0"/>
    <n v="0"/>
  </r>
  <r>
    <n v="36"/>
    <s v="SST Proyectos1"/>
    <n v="1"/>
    <s v="SST Proyectos1"/>
    <n v="1"/>
    <s v="Dirección Administrativa y FinancieraMedio"/>
    <s v="Dirección Administrativa y FinancieraMedio"/>
    <s v="Dirección Administrativa y FinancieraDificultades en la alineación organizacional para el logro de los objetivos."/>
    <s v="Dirección Administrativa y FinancieraDificultades en la alineación organizacional para el logro de los objetivos."/>
    <s v="SST ProyectosMedio"/>
    <s v="SST ProyectosModerado"/>
    <s v="RFS-36"/>
    <s v="RF"/>
    <s v="Dirección Administrativa y Financiera"/>
    <s v="Dirección Administrativa y FinancieraModerado"/>
    <s v="Dirección Administrativa y FinancieraModerado"/>
    <s v="Dirección Administrativa y Financiera"/>
    <s v="Dificultades en la alineación organizacional para el logro de los objetivos."/>
    <n v="1"/>
    <s v="Dificultades en la alineación organizacional para el logro de los objetivos."/>
    <s v="SST Proyectos"/>
    <s v="Desarrollo humano y bienestar institucional"/>
    <s v="Identificación de necesidades e intereses para el bienestar y desarrollo humano"/>
    <s v="Procedimiento para la definición del plan de desarrollo y capacitación institucional (plan de capacitaciones SST)"/>
    <s v="RFS-1"/>
    <s v="SST Proyectos"/>
    <s v="Debido a la falta de alcance en términos de SST no se logra la intervención en el personal."/>
    <s v="Todos los proyectos de la organización"/>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No tener claridad sobre el alcense y funciones del área de Seguridad y Salud en el trabajo en los proyectos "/>
    <s v="* No poder visitar los proyectos._x000a_*A solicitud de intervención por eventos presentados, no poder realizarla por falta de definición del alcance"/>
    <s v="Solicitud de revisión y aprobación para el alcance a la Secretaria General y Dirección financiera._x000a_Inducción._x000a_Revisión de contratos"/>
    <s v="Solicitud de revisión y aprobación para el alcance a la Secretaria General y Dirección financiera._x000a_Inducción._x000a_Revisión de contratos"/>
    <n v="3"/>
    <n v="3"/>
    <n v="3"/>
    <s v="Conocido el alcance se proyecta plan de trabajo."/>
    <n v="1"/>
    <n v="1"/>
    <n v="1"/>
    <x v="0"/>
    <s v="Medio"/>
    <n v="3"/>
    <n v="2"/>
    <s v="32"/>
    <s v="Moderado"/>
    <s v="Conocimiento de los proyectos desde su planeacion._x000a_Se dan a conocer los poryectos ya aprobados y con presupuesto._x000a_Verificacion de los requerimiento antes de que inicie el proyecto_x000a_Aprobacion para las visitas _x000a_Capacitacion con todos los proyectos_x000a_"/>
    <s v="Posible"/>
  </r>
  <r>
    <n v="37"/>
    <s v="SST Proyectos1"/>
    <n v="1"/>
    <s v="SST Proyectos1"/>
    <n v="1"/>
    <s v="Dirección Administrativa y FinancieraMedio"/>
    <s v="Dirección Administrativa y FinancieraExtremo"/>
    <s v="Dirección Administrativa y FinancieraConflicto, desconocimiento o incumplimientos normativos, legales, regulatorios o contractuales."/>
    <s v="Dirección Administrativa y FinancieraConflicto, desconocimiento o incumplimientos normativos, legales, regulatorios o contractuales."/>
    <s v="SST ProyectosExtremo"/>
    <s v="SST ProyectosModerado"/>
    <s v="RFS-37"/>
    <s v="RF"/>
    <s v="Dirección Administrativa y Financiera"/>
    <s v="Dirección Administrativa y FinancieraFuerte"/>
    <s v="Dirección Administrativa y FinancieraModerado"/>
    <s v="Dirección Administrativa y Financiera"/>
    <s v="Conflicto, desconocimiento o incumplimientos normativos, legales, regulatorios o contractuales."/>
    <n v="1"/>
    <s v="Conflicto, desconocimiento o incumplimientos normativos, legales, regulatorios o contractuales."/>
    <s v="SST Proyectos"/>
    <s v="Gestión legal y documental "/>
    <s v="Gestión legal, reglamentaria y administrativa"/>
    <s v="Materialización de los relacionamientos contractuales "/>
    <s v="RFS-2"/>
    <s v="SST Proyectos"/>
    <s v="Debido al incumplimiento normativo, se pueden presentar, sanciones, multas o terminación de contratos o convenios que pueden llevar a perdidas económicas"/>
    <s v="Toda la organización "/>
    <s v="Conflicto, desconocimiento o incumplimientos normativos, legales, regulatorios o contractuales."/>
    <s v="Incumplimiento parcial o total de las condiciones de contratos, convenios, leyes  o acuerdos o celebración indebida de contratos."/>
    <s v="Por desconocimiento, o por no aceptación de la norma."/>
    <s v="* Cumplimento parcial del Decreto 1072 de 2015._x000a__x000a_* Cumplimiento parcial de la Resolución 1111 de 2017._x000a__x000a_ "/>
    <s v="Revisión de contratos._x000a_Manual para proyectos._x000a_Manual para contratistas."/>
    <n v="3"/>
    <n v="3"/>
    <n v="1"/>
    <n v="1"/>
    <s v="Divulgar los requisitos Legales._x000a_Hacer la matriz de identificación de peligros y riesgos."/>
    <n v="2"/>
    <n v="2"/>
    <n v="1"/>
    <x v="0"/>
    <s v="Medio"/>
    <n v="3"/>
    <n v="2"/>
    <s v="32"/>
    <s v="Fuerte"/>
    <s v="Mayor cumplimiento de la normatividad._x000a_Visitasa los proyectos lo que permite hacer en campo las matrices de peligros y riesgo._x000a_Capacitacion a los coordiandores y personal de los proyectos la normatividad vigente._x000a_Recursos económicos como lo solocita la ley"/>
    <s v="Posible"/>
  </r>
  <r>
    <n v="38"/>
    <s v="SST Proyectos1"/>
    <n v="1"/>
    <s v="SST Proyectos1"/>
    <n v="1"/>
    <s v="Dirección Administrativa y FinancieraMedio"/>
    <s v="Dirección Administrativa y FinancieraAlto"/>
    <s v="Dirección Administrativa y FinancieraIntoxicación, lesión, enfermedad o accidente que afecte la integridad o salud de las personas en la Universidad."/>
    <s v="Dirección Administrativa y FinancieraIntoxicación, lesión, enfermedad o accidente que afecte la integridad o salud de las personas en la Universidad."/>
    <s v="SST ProyectosAlto"/>
    <s v="SST ProyectosModerado"/>
    <s v="RFS-38"/>
    <s v="RF"/>
    <s v="Dirección Administrativa y Financiera"/>
    <s v="Dirección Administrativa y FinancieraModerado"/>
    <s v="Dirección Administrativa y FinancieraModerado"/>
    <s v="Dirección Administrativa y Financiera"/>
    <s v="Intoxicación, lesión, enfermedad o accidente que afecte la integridad o salud de las personas en la Universidad."/>
    <n v="1"/>
    <s v="Intoxicación, lesión, enfermedad o accidente que afecte la integridad o salud de las personas en la Universidad."/>
    <s v="SST Proyectos"/>
    <s v="Desarrollo humano y bienestar institucional"/>
    <s v="Formulación de programas, planes y acciones para el bienestar y desarrollo humano "/>
    <s v="•Procedimiento para la Gestión del Riesgo SST._x000a_•Procedimiento para la prevención atención y respuesta ante emergencias"/>
    <s v="RFS-3"/>
    <s v="SST Proyectos"/>
    <s v="Debido a la materialización de accidentes de trabajo que pueden causar lesiones incapacitantes o la muerte."/>
    <s v="Toda la organización "/>
    <s v="Intoxicación, lesión, enfermedad o accidente que afecte la integridad o salud de las personas en la Universidad."/>
    <s v="Incapacidad, ausencia o muerte"/>
    <s v="* Por falta de controles._x000a_* Por actos inseguros._x000a_* Por condiciones inseguras._x000a_* Por factores personales._x000a_* Por factores del trabajo._x000a_"/>
    <s v="Incidentes y accidentes presentados."/>
    <s v="Investigación de los AT._x000a_Seguimiento a las recomendaciones medicas."/>
    <n v="2"/>
    <n v="2"/>
    <n v="1"/>
    <n v="1"/>
    <s v="Programas de promoción y prevención._x000a_Adquisición y entrega de EPP_x000a_Inducción, capacitación y entrenamiento"/>
    <n v="3"/>
    <n v="3"/>
    <n v="1"/>
    <x v="0"/>
    <s v="Medio"/>
    <n v="3"/>
    <n v="2"/>
    <s v="32"/>
    <s v="Moderado"/>
    <s v="Capacitacion al personal sobre la importancia del uso de EPP_x000a_induccion a los contratistas sobre las normas de seguridad en el CES_x000a_realizacion de exámenes medico de ingreso, periodicos y de retiro._x000a_Capacitacion en la labor que realizara el trabajador_x000a_seguimiento a las recomendaciones medicas y encaso de requerir reubicacion se hace_x000a_visitas de inspeccion que permita estas mas pendiente de los empleados"/>
    <s v="Posible"/>
  </r>
  <r>
    <n v="39"/>
    <s v="SST Proyectos1"/>
    <n v="1"/>
    <s v="SST Proyectos1"/>
    <n v="1"/>
    <s v="Dirección Administrativa y FinancieraMedio"/>
    <s v="Dirección Administrativa y FinancieraMedio"/>
    <s v="Dirección Administrativa y FinancieraIntoxicación, lesión, enfermedad o accidente que afecte la integridad o salud de las personas en la Universidad."/>
    <s v="Dirección Administrativa y FinancieraIntoxicación, lesión, enfermedad o accidente que afecte la integridad o salud de las personas en la Universidad."/>
    <s v="SST ProyectosMedio"/>
    <s v="SST ProyectosModerado"/>
    <s v="RFS-39"/>
    <s v="RF"/>
    <s v="Dirección Administrativa y Financiera"/>
    <s v="Dirección Administrativa y FinancieraDébil"/>
    <s v="Dirección Administrativa y FinancieraModerado"/>
    <s v="Dirección Administrativa y Financiera"/>
    <s v="Intoxicación, lesión, enfermedad o accidente que afecte la integridad o salud de las personas en la Universidad."/>
    <n v="1"/>
    <s v="Intoxicación, lesión, enfermedad o accidente que afecte la integridad o salud de las personas en la Universidad."/>
    <s v="SST Proyectos"/>
    <s v="Desarrollo humano y bienestar institucional"/>
    <s v="Formulación de programas, planes y acciones para el bienestar y desarrollo humano "/>
    <s v="•Procedimiento para la Gestión del Riesgo SST._x000a_•Procedimiento para la prevención atención y respuesta ante emergencias"/>
    <s v="RFS-4"/>
    <s v="SST Proyectos"/>
    <s v="Debido a la materialización de enfermedades laborales que pueden causar lesiones incapacitantes o la muerte."/>
    <s v="Toda la organización "/>
    <s v="Intoxicación, lesión, enfermedad o accidente que afecte la integridad o salud de las personas en la Universidad."/>
    <s v="Incapacidad, ausencia o muerte"/>
    <s v="* Por falta de controles._x000a_* Por actos inseguros._x000a_* Por condiciones inseguras._x000a_* Por factores personales._x000a_* Por factores del trabajo._x000a_"/>
    <s v="Exámenes de ingreso y periódicos._x000a_Seguimiento al ausentismo._x000a_Seguimiento a las condiciones de salud._x000a_Casos presentados en horas laborales."/>
    <s v="Exámenes d e ingreso._x000a_Seguimiento a las recomendaciones medicas."/>
    <n v="2"/>
    <n v="2"/>
    <n v="1"/>
    <n v="1"/>
    <s v="Programas de promoción y prevención._x000a_Sistemas de Vigilancia Epidemiológica._x000a_Adquisición y entrega de EPP_x000a_Inducción, capacitación y entrenamiento"/>
    <n v="5"/>
    <n v="5"/>
    <n v="1"/>
    <x v="0"/>
    <s v="Medio"/>
    <n v="3"/>
    <n v="2"/>
    <s v="32"/>
    <s v="Débil"/>
    <s v="Mayo observacion en las recomendaciones medicas que nos puedan generar enfermedades._x000a_Reubicaciones que han sido necesarias_x000a_capacitacion y sensibilizacion frente a el autocuidado_x000a_se han aumentado los seguimientos por empleado que haya manifestado mal estar o dolencia y en caso de que haya sido necesario se apoyo con intervenciones independientes."/>
    <s v="Posible"/>
  </r>
  <r>
    <n v="40"/>
    <s v="SST Proyectos1"/>
    <n v="1"/>
    <s v="SST Proyectos1"/>
    <n v="1"/>
    <s v="Dirección Administrativa y FinancieraMedio"/>
    <s v="Dirección Administrativa y FinancieraBajo"/>
    <s v="Dirección Administrativa y FinancieraFallas en la gestión de los recursos financieros"/>
    <s v="Dirección Administrativa y FinancieraFallas en la gestión de los recursos financieros"/>
    <s v="SST ProyectosBajo"/>
    <s v="SST ProyectosModerado"/>
    <s v="RFS-40"/>
    <s v="RF"/>
    <s v="Dirección Administrativa y Financiera"/>
    <s v="Dirección Administrativa y FinancieraFuerte"/>
    <s v="Dirección Administrativa y FinancieraModerado"/>
    <s v="Dirección Administrativa y Financiera"/>
    <s v="Fallas en la gestión de los recursos financieros"/>
    <n v="1"/>
    <s v="Fallas en la gestión de los recursos financieros"/>
    <s v="SST Proyectos"/>
    <s v="Desarrollo humano y bienestar institucional"/>
    <s v="Identificación de necesidades e intereses para el Bienestar y Desarrollo Humano_x000a_"/>
    <s v="Procedimiento para la definición del plan de desarrollo y capacitación institucional (plan de capacitaciones SST)_x000a_"/>
    <s v="RFS-5"/>
    <s v="SST Proyectos"/>
    <s v="Debido a la ausencia de Recursos, no se pueden vista los proyectos lo que genera desconocimiento en la identificación de peligros y riesgo que pueden materializar accidentes y enfermedades."/>
    <s v="Todos los proyectos  "/>
    <s v="Fallas en la gestión de los recursos financieros"/>
    <s v="Indisponibilidad de recursos financieros. Iliquidez."/>
    <s v="Por desconocimiento, ausencia de recursos, aceptación del riesgo"/>
    <s v="Incidentes, accidentes, enfermedades y emergencias"/>
    <s v="Solicitud de aprobación a la Dirección financiera."/>
    <n v="1"/>
    <n v="1"/>
    <n v="1"/>
    <n v="1"/>
    <s v="Asignación de presupuesto y recursos técnicos y humanos"/>
    <n v="1"/>
    <n v="1"/>
    <n v="1"/>
    <x v="0"/>
    <s v="Medio"/>
    <n v="4"/>
    <n v="2"/>
    <s v="42"/>
    <s v="Fuerte"/>
    <s v="Aunque aun no se tiene presupuesto asignado, los gastos requeridos son autoprizados ya sea por el area financiera o por la coordinacion de los proyectos"/>
    <s v="Probable"/>
  </r>
  <r>
    <n v="41"/>
    <s v="SST Proyectos1"/>
    <n v="1"/>
    <s v="SST Proyectos1"/>
    <n v="1"/>
    <s v="Dirección Administrativa y FinancieraMedio"/>
    <s v="Dirección Administrativa y FinancieraAlt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SST ProyectosAlto"/>
    <s v="SST ProyectosModerado"/>
    <s v="RFS-41"/>
    <s v="RF"/>
    <s v="Dirección Administrativa y Financiera"/>
    <s v="Dirección Administrativa y FinancieraModerado"/>
    <s v="Dirección Administrativa y FinancieraModerado"/>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SST Proyectos"/>
    <s v="Desarrollo humano y bienestar institucional"/>
    <s v="Formulación de programas, planes y acciones para el bienestar y desarrollo humano "/>
    <s v="•Procedimiento para la Gestión del Riesgo SST._x000a_•Procedimiento para la prevención atención y respuesta ante emergencias"/>
    <s v="RFS-6"/>
    <s v="SST Proyectos"/>
    <s v="Por algunos incumplimientos  de manual de contratistas por parte de estos se pueden materializar algunos riesgos los cuales pudieron haber puesto en peligro las políticas de la Universidad y la seguridad de las personas que acá laboran"/>
    <s v="Toda la organización "/>
    <s v="Incumplimiento por parte de la comunidad universitaria, contratistas y visitantes de las políticas, reglamentos y directrices institucionales."/>
    <s v="Error, omisión o violación de procedimientos. (que pueda llevar incluso a excesos o despilfarros)."/>
    <s v="Incumplimiento por parte de los contratistas y falta de seguimiento de los mismos"/>
    <s v="En las inspecciones evidenciar que los trabajadores están sin EPP y incumpliendo las normas de seguridad"/>
    <s v="Manual de contratistas_x000a_Inspecciones a la labor_x000a_listas de verificación y calificación de los contratistas_x000a_Inducciones a contratistas"/>
    <n v="4"/>
    <n v="4"/>
    <n v="1"/>
    <n v="1"/>
    <s v="Asignación de recursos técnicos, económicos y humanos"/>
    <n v="1"/>
    <n v="1"/>
    <n v="1"/>
    <x v="0"/>
    <s v="Medio"/>
    <n v="3"/>
    <n v="2"/>
    <s v="32"/>
    <s v="Moderado"/>
    <s v="Se esta implementado el manual de contratistas_x000a_se esta realizando la induccion a los contratistas de la Universidad_x000a_se hace la verificacion de la seguridad social y capacitaciones que validen el conocimiento de los contratistas en su labor_x000a_Inspecciones a los contratistas en su labor_x000a_realizacion de informes y calidicacion de los contratistas."/>
    <s v="Posible"/>
  </r>
  <r>
    <n v="42"/>
    <s v="SST Proyectos1"/>
    <n v="1"/>
    <s v="SST Proyectos1"/>
    <n v="1"/>
    <s v="Dirección Administrativa y FinancieraMedio"/>
    <s v="Dirección Administrativa y FinancieraBajo"/>
    <s v="Dirección Administrativa y FinancieraDificultades en la alineación organizacional para el logro de los objetivos."/>
    <s v="Dirección Administrativa y FinancieraDificultades en la alineación organizacional para el logro de los objetivos."/>
    <s v="SST ProyectosBajo"/>
    <s v="SST ProyectosModerado"/>
    <s v="RFS-42"/>
    <s v="RF"/>
    <s v="Dirección Administrativa y Financiera"/>
    <s v="Dirección Administrativa y FinancieraModerado"/>
    <s v="Dirección Administrativa y FinancieraModerado"/>
    <s v="Dirección Administrativa y Financiera"/>
    <s v="Dificultades en la alineación organizacional para el logro de los objetivos."/>
    <n v="1"/>
    <s v="Dificultades en la alineación organizacional para el logro de los objetivos."/>
    <s v="SST Proyectos"/>
    <s v="Gestión financiera"/>
    <s v="Gestión del presupuesto"/>
    <s v="•Procedimiento para la gestión de proyectos de la Universidad CES"/>
    <s v="RFS-7"/>
    <s v="SST Proyectos"/>
    <s v="Debido al desconocimiento en SST por parte de las personas  que licitan los proyectos, se evidencia que no están contemplados criterios desde la planeación y asignación del presupuesto"/>
    <s v="Todos los proyectos  "/>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 El desconociemitno puede llevar a que se materialicen un riesgo_x000a_-* No se siguieron recomendaciones técnicas desde el diseño."/>
    <s v="Inasistencia a los proyectos_x000a_Se ha evidenciado que en algunos proyectos no se tienen contemplado rubros destinados para SST "/>
    <s v="Manual de SST para proyectos._x000a_Notificación a al director financiero y coordinadores de proyectos sobre la importancia de asignar un rubro para la gestión de SST_x000a_Inducción para algunos proyectos "/>
    <n v="4"/>
    <n v="4"/>
    <n v="1"/>
    <n v="1"/>
    <s v="Asignación de presupuesto desde la licitación y asignación de recurso humano"/>
    <n v="1"/>
    <n v="1"/>
    <n v="1"/>
    <x v="0"/>
    <s v="Medio"/>
    <n v="3"/>
    <n v="2"/>
    <s v="32"/>
    <s v="Moderado"/>
    <s v="En la actualidad no se asigna presupuestodesde la licitacion pero se sacan los recursos para los requeriientos de los proyectos_x000a_Al socializar el manual para los proyectos ya los coordinadores tienen claro que los nuevos poryectos deben contar con presupuesto para SST_x000a_se contrato un APH para capacitacion del personal de los proyectos_x000a_"/>
    <s v="Posible"/>
  </r>
  <r>
    <n v="43"/>
    <s v="SST Proyectos1"/>
    <n v="1"/>
    <s v="SST Proyectos1"/>
    <n v="1"/>
    <s v="Dirección Administrativa y FinancieraAlto"/>
    <s v="Dirección Administrativa y FinancieraBaj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SST ProyectosBajo"/>
    <s v="SST ProyectosModerado"/>
    <s v="RFS-43"/>
    <s v="RF"/>
    <s v="Dirección Administrativa y Financiera"/>
    <s v="Dirección Administrativa y FinancieraDébil"/>
    <s v="Dirección Administrativa y FinancieraModerado"/>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SST Proyectos"/>
    <s v="Desarrollo humano y bienestar institucional"/>
    <s v="Captación del capital humano"/>
    <s v="•Procedimiento para la selección y vinculación de personal administrativo"/>
    <s v="RFS-8"/>
    <s v="SST Proyectos"/>
    <s v=" Debido a que los proyectos no estan realizando examenes medicos desde la vinculacion se pueden presentar ingresos los cuales puedan generar riesgos en la Universidad "/>
    <s v="Toda la organización "/>
    <s v="Incumplimiento por parte de la comunidad universitaria, contratistas y visitantes de las políticas, reglamentos y directrices institucionales."/>
    <s v="Error, omisión o violación de procedimientos. (que pueda llevar incluso a excesos o despilfarros)."/>
    <s v="- La no realización de los examenes medicos hace que tengamos dentro de los proyectos empleados con enfermedades que luego hara dificil su desvinculacion_x000a_- No realizar examenes medicos puede generar sanciones "/>
    <s v="Se tiene identificado que no se tiene presupuesto para la realizacion de los examenes medicos y la valoracion del estado de salud ni de los EPP para la realizacion de las actividades"/>
    <s v="Manual de SST para proyectos._x000a_Notificación a al director financiero y coordinadores de proyectos sobre la importancia de asignar un rubro para la gestión de SST_x000a_Inducción para algunos proyectos "/>
    <n v="2"/>
    <n v="1"/>
    <n v="0.5"/>
    <n v="0.5"/>
    <s v="Asignación de presupuesto desde la licitación y asignación de recurso humano"/>
    <n v="2"/>
    <n v="1"/>
    <n v="0.5"/>
    <x v="6"/>
    <s v="Alto"/>
    <n v="3"/>
    <n v="4"/>
    <s v="34"/>
    <s v="Débil"/>
    <s v="En la actualidad no se asigna presupuestodesde la licitacion pero se sacan los recursos para los requeriientos de los proyectos_x000a_Al socializar el manual para los proyectos ya los coordinadores tienen claro que los nuevos poryectos deben contar con presupuesto para SST_x000a_se contrato un APH para capacitacion del personal de los proyectos_x000a_Se adiciono este riesgo "/>
    <s v="Posible"/>
  </r>
  <r>
    <n v="44"/>
    <s v="SST Proyectos1"/>
    <n v="1"/>
    <s v="SST Proyectos1"/>
    <n v="1"/>
    <s v="Dirección Administrativa y FinancieraAlto"/>
    <s v="Dirección Administrativa y FinancieraAlto"/>
    <s v="Dirección Administrativa y FinancieraConflicto, desconocimiento o incumplimientos normativos, legales, regulatorios o contractuales."/>
    <s v="Dirección Administrativa y FinancieraConflicto, desconocimiento o incumplimientos normativos, legales, regulatorios o contractuales."/>
    <s v="SST ProyectosAlto"/>
    <s v="SST ProyectosModerado"/>
    <s v="RFS-44"/>
    <s v="RF"/>
    <s v="Dirección Administrativa y Financiera"/>
    <s v="Dirección Administrativa y FinancieraDébil"/>
    <s v="Dirección Administrativa y FinancieraModerado"/>
    <s v="Dirección Administrativa y Financiera"/>
    <s v="Conflicto, desconocimiento o incumplimientos normativos, legales, regulatorios o contractuales."/>
    <n v="1"/>
    <s v="Conflicto, desconocimiento o incumplimientos normativos, legales, regulatorios o contractuales."/>
    <s v="SST Proyectos"/>
    <s v="Desarrollo humano y bienestar institucional"/>
    <s v="Intervención, logística y mantenimiento_x000a__x000a_Formulación de programas, planes y acciones para el Bienestar y Desarrollo Humano_x000a_"/>
    <s v="•Procedimiento para el control de ingreso a la Universidad_x000a__x000a__x000a_Procedimiento para la Gestión del Riesgo SST_x000a_"/>
    <s v="RFS-9"/>
    <s v="SST Proyectos"/>
    <s v=" Desde la Universidad y el personal encargado de los contratistas se evidencia desconocimiento de las normas y por ende el no hacer cumplir el manula de contratistas,"/>
    <s v="Toda la organización "/>
    <s v="Conflicto, desconocimiento o incumplimientos normativos, legales, regulatorios o contractuales."/>
    <s v="Incumplimiento parcial o total de las condiciones de contratos, convenios, leyes  o acuerdos o celebración indebida de contratos."/>
    <s v="* accidentalidad por parte de los contratistas_x000a_* Realizar acciones que puedan generar o potencializar el riesgo"/>
    <s v="* si no presentan seguridad social es para verificar la empresa como hace sus pagos_x000a_* Validar que tenga un SGSST activo"/>
    <s v="*Manual del contratista"/>
    <n v="1"/>
    <n v="1"/>
    <n v="1"/>
    <n v="1"/>
    <s v="Mayor validacion para la selección de los contratistas, que tengan un SGSST con una calificacion de un 80%"/>
    <n v="3"/>
    <n v="1"/>
    <n v="0.33333333333333331"/>
    <x v="3"/>
    <s v="Alto"/>
    <n v="3"/>
    <n v="3"/>
    <s v="33"/>
    <s v="Débil"/>
    <s v="Se adiciono este riesgo "/>
    <s v="Posible"/>
  </r>
  <r>
    <n v="45"/>
    <s v="SST Proyectos1"/>
    <n v="1"/>
    <s v="SST Proyectos1"/>
    <n v="1"/>
    <s v="Dirección Administrativa y FinancieraAlto"/>
    <s v="Dirección Administrativa y FinancieraAlto"/>
    <s v="Dirección Administrativa y FinancieraConflicto, desconocimiento o incumplimientos normativos, legales, regulatorios o contractuales."/>
    <s v="Dirección Administrativa y FinancieraConflicto, desconocimiento o incumplimientos normativos, legales, regulatorios o contractuales."/>
    <s v="SST ProyectosAlto"/>
    <s v="SST ProyectosModerado"/>
    <s v="RFS-45"/>
    <s v="RF"/>
    <s v="Dirección Administrativa y Financiera"/>
    <s v="Dirección Administrativa y FinancieraModerado"/>
    <s v="Dirección Administrativa y FinancieraModerado"/>
    <s v="Dirección Administrativa y Financiera"/>
    <s v="Conflicto, desconocimiento o incumplimientos normativos, legales, regulatorios o contractuales."/>
    <n v="1"/>
    <s v="Conflicto, desconocimiento o incumplimientos normativos, legales, regulatorios o contractuales."/>
    <s v="SST Proyectos"/>
    <s v="Desarrollo humano y bienestar institucional"/>
    <s v="Intervención, logística y mantenimiento_x000a__x000a_Formulación de programas, planes y acciones para el Bienestar y Desarrollo Humano_x000a__x000a_Gestión del presupuesto "/>
    <s v="•Procedimiento para el control de ingreso a la Universidad_x000a__x000a__x000a_Procedimiento para la Gestión del Riesgo SST_x000a__x000a_Procedimiento para la gestión de proyectos de la Universidad CES_x000a_"/>
    <s v="RFS-10"/>
    <s v="SST Proyectos"/>
    <s v=" La falta de control a los contratos desde la adjundicacion según la normatividad vigente y de acuerdo al manual de contratistas del CES se puede materializar algunos riesgo tanto fisicos como financieros"/>
    <s v="Toda la organización "/>
    <s v="Conflicto, desconocimiento o incumplimientos normativos, legales, regulatorios o contractuales."/>
    <s v="Incumplimiento parcial o total de las condiciones de contratos, convenios, leyes  o acuerdos o celebración indebida de contratos."/>
    <s v="* por falta de verificacion inicial pueden generar multas por falta de control_x000a_* "/>
    <n v="0"/>
    <s v="* se ha entregado el manual de contratistas_x000a_* lista de chequeo para validacion de documentacion."/>
    <n v="2"/>
    <n v="2"/>
    <n v="1"/>
    <n v="1"/>
    <s v="Mayor validacion para la selección de los contratistas, que tengan un SGSST con una calificacion de un 80%"/>
    <n v="0"/>
    <n v="0"/>
    <s v=""/>
    <x v="5"/>
    <s v="Alto"/>
    <n v="3"/>
    <n v="4"/>
    <s v="34"/>
    <s v="Débil"/>
    <s v="Se adiciono este riesgo "/>
    <s v="Posible"/>
  </r>
  <r>
    <n v="46"/>
    <s v="SST Proyectos1"/>
    <n v="1"/>
    <s v="SST Proyectos1"/>
    <n v="1"/>
    <s v="Dirección Administrativa y FinancieraAlto"/>
    <s v="Dirección Administrativa y FinancieraMedio"/>
    <s v="Dirección Administrativa y FinancieraConflicto, desconocimiento o incumplimientos normativos, legales, regulatorios o contractuales."/>
    <s v="Dirección Administrativa y FinancieraConflicto, desconocimiento o incumplimientos normativos, legales, regulatorios o contractuales."/>
    <s v="SST ProyectosMedio"/>
    <s v="SST ProyectosModerado"/>
    <s v="RFS-46"/>
    <s v="RF"/>
    <s v="Dirección Administrativa y Financiera"/>
    <s v="Dirección Administrativa y FinancieraDébil"/>
    <s v="Dirección Administrativa y FinancieraModerado"/>
    <s v="Dirección Administrativa y Financiera"/>
    <s v="Conflicto, desconocimiento o incumplimientos normativos, legales, regulatorios o contractuales."/>
    <n v="1"/>
    <s v="Conflicto, desconocimiento o incumplimientos normativos, legales, regulatorios o contractuales."/>
    <s v="SST Proyectos"/>
    <s v="Desarrollo humano y bienestar institucional"/>
    <s v="Captación del capital humano"/>
    <s v="Procedimiento para la selección y vinculación de personal administrativo_x000a_"/>
    <s v="RFS-11"/>
    <s v="SST Proyectos"/>
    <s v="Deficiencia en los procesos  de selección para el personal de proyectos lo que hace vincular personas con condiciones fiscas y mentales desfavorables para la ejecucion de sus actividades"/>
    <s v="Todos los proyectos"/>
    <s v="Conflicto, desconocimiento o incumplimientos normativos, legales, regulatorios o contractuales."/>
    <s v="Incumplimiento parcial o total de las condiciones de contratos, convenios, leyes  o acuerdos o celebración indebida de contratos."/>
    <s v="* Fingir enfermedades generales y hacerlas pasar por enfermedades laborales._x000a_* Materializacion de posibles accidentes de trabajo y/o hacer pasar accidentes generales como de trabajo_x000a_* Exagerar sintomas para aumentar dias de incapacidad"/>
    <s v="* no realizar el proceso completo de selección, con pruebas psicotecnicas._x000a_* Falta de induccion a las labores_x000a_"/>
    <n v="0"/>
    <n v="0"/>
    <n v="0"/>
    <s v=" "/>
    <s v="Sin controles"/>
    <n v="0"/>
    <n v="0"/>
    <n v="0"/>
    <s v=""/>
    <x v="5"/>
    <s v=""/>
    <s v=""/>
    <s v=""/>
    <s v=""/>
    <n v="0"/>
    <s v="Asigancion de un proceso de seleciion donde se hagan las pruebas psicotecnicas_x000a_Se adiciono este riesgo "/>
    <s v="Probable"/>
  </r>
  <r>
    <n v="47"/>
    <s v="SST Proyectos1"/>
    <n v="1"/>
    <s v="SST Proyectos1"/>
    <n v="1"/>
    <s v="Dirección Administrativa y FinancieraExtremo"/>
    <s v="Dirección Administrativa y FinancieraBajo"/>
    <s v="Dirección Administrativa y FinancieraFallas en la gestión de los recursos financieros"/>
    <s v="Dirección Administrativa y FinancieraFallas en la gestión de los recursos financieros"/>
    <s v="SST ProyectosBajo"/>
    <s v="SST ProyectosModerado"/>
    <s v="RFS-47"/>
    <s v="RF"/>
    <s v="Dirección Administrativa y Financiera"/>
    <s v="Dirección Administrativa y FinancieraDébil"/>
    <s v="Dirección Administrativa y FinancieraModerado"/>
    <s v="Dirección Administrativa y Financiera"/>
    <s v="Fallas en la gestión de los recursos financieros"/>
    <n v="1"/>
    <s v="Fallas en la gestión de los recursos financieros"/>
    <s v="SST Proyectos"/>
    <s v="Gestión financiera"/>
    <s v="Gestión del presupuesto"/>
    <s v="Procedimiento para la elaboración y seguimiento al presupuesto de inversión y operaciones de la Universidad CES"/>
    <s v="RFS-12"/>
    <s v="SST Proyectos"/>
    <s v="Disponer de un presupuesto previsto para todos los programas de SST ( examenes medico de ingreso, periodicos, de retiro, elementos de proteccion personal, para la tarea y por temas Covid-19, vacuancion)"/>
    <n v="0"/>
    <s v="Fallas en la gestión de los recursos financieros"/>
    <s v="Indisponibilidad de recursos financieros. Iliquidez."/>
    <s v="- accidentalidad_x000a_- ingreso de personal no apto para desempeñar las funciones asignadas_x000a_- Enfermedad laboral por Covid-19_x000a_-Enfermedades por falta oportuna de la vacunacion "/>
    <n v="0"/>
    <s v="-Jornadas de examenes medicos, ingreso, periodicos y de retiro_x000a_-Suministro de EPP por parte de la Universidad para temas Covid-19_x000a_- Capacitacion permanete virtual frentre al manejo del Covid-19 y los diferentes riesgos._x000a_-Seguimiento y acompañameinto frente a las situaciones presentadas en temas de SST._x000a_"/>
    <n v="0"/>
    <n v="0"/>
    <s v=" "/>
    <s v="Sin controles"/>
    <n v="0"/>
    <n v="0"/>
    <n v="0"/>
    <s v=""/>
    <x v="5"/>
    <s v=""/>
    <s v=""/>
    <s v=""/>
    <s v=""/>
    <n v="0"/>
    <n v="0"/>
    <s v="Probable"/>
  </r>
  <r>
    <n v="48"/>
    <s v="SST Proyectos1"/>
    <n v="1"/>
    <s v="SST Proyectos1"/>
    <n v="1"/>
    <s v="Dirección Administrativa y FinancieraExtremo"/>
    <s v="Dirección Administrativa y FinancieraAlt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SST ProyectosAlto"/>
    <s v="SST ProyectosModerado"/>
    <s v="RFS-48"/>
    <s v="RF"/>
    <s v="Dirección Administrativa y Financiera"/>
    <s v="Dirección Administrativa y FinancieraDébil"/>
    <s v="Dirección Administrativa y FinancieraModerado"/>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SST Proyectos"/>
    <s v="Desarrollo humano y bienestar institucional"/>
    <s v="Captación del capital humano"/>
    <s v="Procedimiento para la contratación por prestación de servicios_x000a_"/>
    <s v="RFS-13"/>
    <s v="SST Proyectos"/>
    <s v="Incumplimiento de requisitos del manual de contratistas frente al requerimiento de personal autonomo y capacitado para la supervision del personal en el campo de trabajo"/>
    <n v="0"/>
    <s v="Incumplimiento por parte de la comunidad universitaria, contratistas y visitantes de las políticas, reglamentos y directrices institucionales."/>
    <s v="Error, omisión o violación de procedimientos. (que pueda llevar incluso a excesos o despilfarros)."/>
    <s v="-Materializacion de los riesgos desde moderados, graves y hasta mortales._x000a_-Perdidad financieras altas en indeminzaciones a otros._x000a_- Generar lesiones a terceros por falta de supervision por parte del contratista. "/>
    <n v="0"/>
    <s v="-Inspeccione de seguridad_x000a_- induccion al personal nuevo y reinduccion al persona antiguo._x000a_- Informar sobre los eventeos o situaciones presentadas de no cumplimiento por parte de los contratistas._x000a_- Velar por el cumplimiento del manual de contratistas"/>
    <n v="0"/>
    <n v="0"/>
    <s v=" "/>
    <s v="Sin controles"/>
    <n v="0"/>
    <n v="0"/>
    <n v="0"/>
    <s v=""/>
    <x v="5"/>
    <s v=""/>
    <s v=""/>
    <s v=""/>
    <s v=""/>
    <n v="0"/>
    <n v="0"/>
    <s v="Probable"/>
  </r>
  <r>
    <n v="49"/>
    <s v="Bienestar institucional1"/>
    <n v="1"/>
    <s v="Bienestar institucional1"/>
    <n v="1"/>
    <s v="Bienestar Institucional Y Desarrollo HumanoAlto"/>
    <s v="Bienestar Institucional Y Desarrollo HumanoAlto"/>
    <s v="Bienestar Institucional Y Desarrollo HumanoDificultades en la alineación organizacional para el logro de los objetivos."/>
    <s v="Bienestar Institucional Y Desarrollo HumanoDificultades en la alineación organizacional para el logro de los objetivos."/>
    <s v="Bienestar institucionalAlto"/>
    <s v="Bienestar institucionalFuerte"/>
    <s v="RBB-49"/>
    <s v="RB"/>
    <s v="Bienestar Institucional Y Desarrollo Humano"/>
    <s v="Bienestar Institucional Y Desarrollo HumanoFuerte"/>
    <s v="Bienestar Institucional Y Desarrollo HumanoFuerte"/>
    <s v="Bienestar Institucional Y Desarrollo Humano"/>
    <s v="Dificultades en la alineación organizacional para el logro de los objetivos."/>
    <n v="1"/>
    <s v="Dificultades en la alineación organizacional para el logro de los objetivos."/>
    <s v="Bienestar institucional"/>
    <s v="Gestión financiera"/>
    <s v="Gestión del presupuesto"/>
    <s v="Procedimiento para la elaboración y seguimiento al presupuesto de inversión y operaciones de la Universidad CES"/>
    <s v="RBB-1"/>
    <s v="Bienestar institucional"/>
    <s v="Incumplimiento de la planeación por cambios en los criterios de asignación presupuestal por parte del comité administrativo"/>
    <s v="Planeación_x000a_Dirección Financiera_x000a_Bienestar"/>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Congelación del presupuesto_x000a_Falta de planeación (nuevo proyecto)_x000a_"/>
    <s v="Comité extraordinario para validar presupuestos._x000a_Aprobación de nuevos proyectos_x000a_Incrementos o variaciones monetarias externas"/>
    <s v="Exponer ante el comité administrativo las diferentes acciones para dar cumplimiento a la Ley 30_x000a_Validación con lista de proveedores para evaluar presupuestos y negociar precios._x000a_"/>
    <n v="2"/>
    <n v="2"/>
    <n v="1"/>
    <n v="1"/>
    <s v="Se expone al cómite administrativo y de logistica los riesgos a los cuales nos exponemos frente al cumplimiento de la Ley 30, de igual manera hay actividades que no se realizan por falta de asignación presupuestal"/>
    <n v="1"/>
    <n v="1"/>
    <n v="1"/>
    <x v="0"/>
    <s v="Extremo"/>
    <n v="4"/>
    <n v="4"/>
    <s v="44"/>
    <s v="Débil"/>
    <n v="0"/>
    <s v="Probable"/>
  </r>
  <r>
    <n v="50"/>
    <s v="Bienestar institucional1"/>
    <n v="1"/>
    <s v="Bienestar institucional1"/>
    <n v="1"/>
    <s v="Bienestar Institucional Y Desarrollo HumanoAlto"/>
    <s v="Bienestar Institucional Y Desarrollo HumanoBajo"/>
    <s v="Bienestar Institucional Y Desarrollo HumanoIncumplimiento por parte de la comunidad universitaria, contratistas y visitantes de las políticas, reglamentos y directrices institucionales."/>
    <s v="Bienestar Institucional Y Desarrollo HumanoIncumplimiento por parte de la comunidad universitaria, contratistas y visitantes de las políticas, reglamentos y directrices institucionales."/>
    <s v="Bienestar institucionalBajo"/>
    <s v="Bienestar institucionalFuerte"/>
    <s v="RBB-50"/>
    <s v="RB"/>
    <s v="Bienestar Institucional Y Desarrollo Humano"/>
    <s v="Bienestar Institucional Y Desarrollo HumanoFuerte"/>
    <s v="Bienestar Institucional Y Desarrollo HumanoFuerte"/>
    <s v="Bienestar Institucional Y Desarrollo Humano"/>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Bienestar institucional"/>
    <s v="Gestión administrativa"/>
    <s v="identificación de necesidades institucionales"/>
    <s v="•Procedimiento para la gestión de compras y contratación de servicios "/>
    <s v="RBB-2"/>
    <s v="Bienestar institucional"/>
    <s v="por falta de procedimiento de compras puede ocurrir que el producto que el proveedor ofrezca no cuente con las condiciones de calidad y seguridad alimentaria."/>
    <s v="_x000a_Bienestar"/>
    <s v="Incumplimiento por parte de la comunidad universitaria, contratistas y visitantes de las políticas, reglamentos y directrices institucionales."/>
    <s v="Falta o falla en la de definición de procedimientos   "/>
    <s v="Condiciones insalubres por parte del proveedor._x000a_Insumos de mala calidad._x000a_Manejo inadecuado de alimentos._x000a_Proveedor no certificado con las condiciones normativas correspondientes."/>
    <s v="Variación alterada en el precio._x000a_Certificados vencidos o no existentes por parte del proveedor._x000a_Condiciones de durabilidad del productos"/>
    <s v="Contratación con proveedores certificados y reconocidos._x000a_Establecer con el proveedor tiempos de vida útil del producto y sistema de almacenamiento."/>
    <n v="2"/>
    <n v="2"/>
    <n v="1"/>
    <n v="1"/>
    <s v="Centralizar el proceso de compras._x000a_Validar certificados de manipulación de alimentos y/o reglamentación sanitaria_x000a_"/>
    <n v="2"/>
    <n v="2"/>
    <n v="1"/>
    <x v="0"/>
    <s v="Bajo"/>
    <n v="2"/>
    <n v="2"/>
    <s v="22"/>
    <s v="Moderado"/>
    <n v="0"/>
    <s v="Posible"/>
  </r>
  <r>
    <n v="51"/>
    <s v="Bienestar institucional1"/>
    <n v="1"/>
    <s v="Bienestar institucional1"/>
    <n v="1"/>
    <s v="Bienestar Institucional Y Desarrollo HumanoAlto"/>
    <s v="Bienestar Institucional Y Desarrollo HumanoAlto"/>
    <s v="Bienestar Institucional Y Desarrollo HumanoIntoxicación, lesión, enfermedad o accidente que afecte la integridad o salud de las personas en la Universidad."/>
    <s v="Bienestar Institucional Y Desarrollo HumanoIntoxicación, lesión, enfermedad o accidente que afecte la integridad o salud de las personas en la Universidad."/>
    <s v="Bienestar institucionalAlto"/>
    <s v="Bienestar institucionalFuerte"/>
    <s v="RBB-51"/>
    <s v="RB"/>
    <s v="Bienestar Institucional Y Desarrollo Humano"/>
    <s v="Bienestar Institucional Y Desarrollo HumanoModerado"/>
    <s v="Bienestar Institucional Y Desarrollo HumanoFuerte"/>
    <s v="Bienestar Institucional Y Desarrollo Humano"/>
    <s v="Intoxicación, lesión, enfermedad o accidente que afecte la integridad o salud de las personas en la Universidad."/>
    <n v="1"/>
    <s v="Intoxicación, lesión, enfermedad o accidente que afecte la integridad o salud de las personas en la Universidad."/>
    <s v="Bienestar institucional"/>
    <s v="Gestión administrativa"/>
    <s v="Seguimiento a la gestión administrativa _x000a_"/>
    <s v="Procedimiento para el control y gestión de espacios otorgados en comodato_x000a_"/>
    <s v="RBB-3"/>
    <s v="Bienestar institucional"/>
    <s v="La falta de control al proveedor de servicios de alimentación puede ocurrir intoxicación"/>
    <s v="SST_x000a_Bienestar"/>
    <s v="Intoxicación, lesión, enfermedad o accidente que afecte la integridad o salud de las personas en la Universidad."/>
    <s v="Intoxicaciones"/>
    <n v="0"/>
    <n v="0"/>
    <n v="0"/>
    <n v="0"/>
    <n v="0"/>
    <s v=" "/>
    <s v="Sin controles"/>
    <s v="Se propone solicitar a los proveedores certificado de manipulación de alimentos, registros sanitario y polizas"/>
    <n v="1"/>
    <n v="0"/>
    <n v="0"/>
    <x v="8"/>
    <s v="Medio"/>
    <n v="3"/>
    <n v="2"/>
    <s v="32"/>
    <s v="Débil"/>
    <n v="0"/>
    <s v="Posible"/>
  </r>
  <r>
    <n v="52"/>
    <s v="Bienestar institucional1"/>
    <n v="1"/>
    <s v="Bienestar institucional1"/>
    <n v="1"/>
    <s v="Bienestar Institucional Y Desarrollo HumanoMedio"/>
    <s v="Bienestar Institucional Y Desarrollo HumanoMedio"/>
    <s v="Bienestar Institucional Y Desarrollo HumanoFallas en la gestión, planeación o ejecución de proyectos."/>
    <s v="Bienestar Institucional Y Desarrollo HumanoFallas en la gestión, planeación o ejecución de proyectos."/>
    <s v="Bienestar institucionalMedio"/>
    <s v="Bienestar institucionalFuerte"/>
    <s v="RBB-52"/>
    <s v="RB"/>
    <s v="Bienestar Institucional Y Desarrollo Humano"/>
    <s v="Bienestar Institucional Y Desarrollo HumanoFuerte"/>
    <s v="Bienestar Institucional Y Desarrollo HumanoFuerte"/>
    <s v="Bienestar Institucional Y Desarrollo Humano"/>
    <s v="Fallas en la gestión, planeación o ejecución de proyectos."/>
    <n v="1"/>
    <s v="Fallas en la gestión, planeación o ejecución de proyectos."/>
    <s v="Bienestar institucional"/>
    <s v="Gestión financiera"/>
    <s v="Gestión del presupuesto"/>
    <s v="•Procedimiento para la elaboración y seguimiento al presupuesto de inversión y operaciones de la Universidad CES"/>
    <s v="RBB-4"/>
    <s v="Bienestar institucional"/>
    <s v="Sobre costos en la ejecución del presupuesto debido a la falta de planeación pueden ocurrir"/>
    <s v="Dirección Financiera_x000a_Planeación_x000a_Bienestar"/>
    <s v="Fallas en la gestión, planeación o ejecución de proyectos."/>
    <s v="Posibilidad de presentar costos errados, de acuerdo con la realidad de la ejecución del mismo, ya sea por desacierto, desconocimiento, fraude o modificaciones en su alcance."/>
    <s v="Aprobación de nuevos proyectos y/o actividades que no están dentro de la planeación._x000a_Desconocimiento del sistema de compras._x000a_Desconocimiento de la logística o sistema de mercado del proveedor._x000a_"/>
    <s v="_x000a_Retrasos en la gestión de aprobación de la compra._x000a_Cuando el proveedor tercer iza el servicio._x000a_"/>
    <s v="Implementación del comité de compras._x000a_Validación de cotizaciones previas a la compra."/>
    <n v="2"/>
    <n v="2"/>
    <n v="1"/>
    <n v="1"/>
    <n v="0"/>
    <n v="0"/>
    <n v="0"/>
    <s v=""/>
    <x v="5"/>
    <s v="Alto"/>
    <n v="3"/>
    <n v="4"/>
    <s v="34"/>
    <s v="Moderado"/>
    <n v="0"/>
    <s v="Improbable"/>
  </r>
  <r>
    <s v=""/>
    <s v="Bienestar institucional1"/>
    <n v="1"/>
    <s v="Bienestar institucional0"/>
    <n v="0"/>
    <s v="Bienestar Institucional Y Desarrollo HumanoBajo"/>
    <s v=" "/>
    <s v=" Fallas en la gestión de los recursos financieros"/>
    <s v="Bienestar Institucional Y Desarrollo HumanoFallas en la gestión de los recursos financieros"/>
    <s v="Bienestar institucional"/>
    <s v="Bienestar institucional0"/>
    <s v=""/>
    <s v="RB"/>
    <s v=" "/>
    <s v="Bienestar Institucional Y Desarrollo HumanoFuerte"/>
    <s v=" 0"/>
    <s v="Bienestar Institucional Y Desarrollo Humano"/>
    <s v="Fallas en la gestión de los recursos financieros"/>
    <n v="1"/>
    <s v=""/>
    <s v="Bienestar institucional"/>
    <s v="Gestión financiera"/>
    <s v="Gestión del presupuesto"/>
    <s v="•Procedimiento para la elaboración y seguimiento al presupuesto de inversión y operaciones de la Universidad CES"/>
    <s v="RBB-5"/>
    <s v="Bienestar institucional"/>
    <s v="sobre costos en la ejecución del presupuesto debido a la falta de planeación pueden ocurrir"/>
    <s v="Rectoría_x000a_Dirección Financiera_x000a_Bienestar"/>
    <s v="Fallas en la gestión de los recursos financieros"/>
    <s v="Variaciones desfavorables de las variables macroeconómicas, como IPC, tasa de cambio, tasas de interés, etc."/>
    <s v="Desconocimiento del sistema de compras._x000a_Retraso por parte del ordenador del gasto para realizar la compra._x000a_Falta de claridad sobre la aprobación requerida."/>
    <s v="Cuando las cotizaciones tienen un rango de fecha asignada para realizar la compra y mantener el precio."/>
    <s v="Validación de cotizaciones previo a la compra._x000a_Gestión de consecución de aprobaciones."/>
    <n v="2"/>
    <n v="2"/>
    <n v="1"/>
    <n v="1"/>
    <s v="Gestión con proveedor para sostener el valor inicial de la cotización"/>
    <n v="1"/>
    <n v="1"/>
    <n v="1"/>
    <x v="0"/>
    <s v="Alto"/>
    <n v="3"/>
    <n v="3"/>
    <s v="33"/>
    <s v="Moderado"/>
    <n v="0"/>
    <s v="Raro"/>
  </r>
  <r>
    <s v=""/>
    <s v="Bienestar institucional1"/>
    <n v="1"/>
    <s v="Bienestar institucional0"/>
    <n v="0"/>
    <s v="Bienestar Institucional Y Desarrollo HumanoBajo"/>
    <s v=" "/>
    <s v=" Incumplimiento por parte de proveedores"/>
    <s v="Bienestar Institucional Y Desarrollo HumanoIncumplimiento por parte de proveedores"/>
    <s v="Bienestar institucional"/>
    <s v="Bienestar institucional0"/>
    <s v=""/>
    <s v="RB"/>
    <s v=" "/>
    <s v="Bienestar Institucional Y Desarrollo HumanoFuerte"/>
    <s v=" 0"/>
    <s v="Bienestar Institucional Y Desarrollo Humano"/>
    <s v="Incumplimiento por parte de proveedores"/>
    <n v="1"/>
    <s v=""/>
    <s v="Bienestar institucional"/>
    <s v="Gestión administrativa"/>
    <s v="Identificación de necesidades institucionales_x000a_"/>
    <s v="Procedimiento para la gestión de compras y contratación de servicios _x000a_"/>
    <s v="RBB-6"/>
    <s v="Bienestar institucional"/>
    <s v="retrasos en la entrega por parte del proveedor debido a la demora en la aprobación"/>
    <s v="Rectoría_x000a_Dirección Financiera_x000a_Bienestar"/>
    <s v="Incumplimiento por parte de proveedores"/>
    <s v="Entrega de productos y servicios por fuera de las canciones pactadas (producto inadecuado, falta de oportunidad)."/>
    <s v="Desconocimiento del sistema de compras._x000a_Retraso por parte del ordenador del gasto para realizar la compra._x000a_Falta de claridad sobre la aprobación requerida."/>
    <s v="Cuando el producto o servicio requiere de ciertas condiciones técnicas para su desarrollo._x000a_Incumplimiento en condiciones de pago pactadas (cuando se requiere de anticipo)"/>
    <s v="Gestión de aprobación._x000a_Validación gestión de pagos (en el caso de los anticipos)"/>
    <n v="2"/>
    <n v="2"/>
    <n v="1"/>
    <n v="1"/>
    <s v="Estandarizar base de datos de proveedores._x000a_Estandarizar y centralizar proceso de compas."/>
    <n v="2"/>
    <n v="1"/>
    <n v="0.5"/>
    <x v="6"/>
    <s v="Bajo"/>
    <n v="2"/>
    <n v="2"/>
    <s v="22"/>
    <s v="Moderado"/>
    <n v="0"/>
    <s v="Raro"/>
  </r>
  <r>
    <n v="53"/>
    <s v="Bienestar institucional1"/>
    <n v="1"/>
    <s v="Bienestar institucional1"/>
    <n v="1"/>
    <s v="Bienestar Institucional Y Desarrollo HumanoBajo"/>
    <s v="Bienestar Institucional Y Desarrollo HumanoBajo"/>
    <s v="Bienestar Institucional Y Desarrollo HumanoConflicto, desconocimiento o incumplimientos normativos, legales, regulatorios o contractuales."/>
    <s v="Bienestar Institucional Y Desarrollo HumanoConflicto, desconocimiento o incumplimientos normativos, legales, regulatorios o contractuales."/>
    <s v="Bienestar institucionalBajo"/>
    <s v="Bienestar institucionalFuerte"/>
    <s v="RBB-53"/>
    <s v="RB"/>
    <s v="Bienestar Institucional Y Desarrollo Humano"/>
    <s v="Bienestar Institucional Y Desarrollo HumanoModerado"/>
    <s v="Bienestar Institucional Y Desarrollo HumanoFuerte"/>
    <s v="Bienestar Institucional Y Desarrollo Humano"/>
    <s v="Conflicto, desconocimiento o incumplimientos normativos, legales, regulatorios o contractuales."/>
    <n v="1"/>
    <s v="Conflicto, desconocimiento o incumplimientos normativos, legales, regulatorios o contractuales."/>
    <s v="Bienestar institucional"/>
    <s v="Gestión legal y documental "/>
    <s v="Gestión legal, reglamentaria y administrativa_x000a_"/>
    <s v="Materialización de los relacionamientos contractuales "/>
    <s v="RBB-7"/>
    <s v="Bienestar institucional"/>
    <s v="debido al  incumplimiento de documentación puede ocurrir sanciones legales internas y externas que pueden representar costos adicionales."/>
    <s v="Área Jurídica_x000a_Bienestar_x000a_Externos"/>
    <s v="Conflicto, desconocimiento o incumplimientos normativos, legales, regulatorios o contractuales."/>
    <s v="Incumplimiento parcial o total de las condiciones de contratos, convenios, leyes  o acuerdos o celebración indebida de contratos."/>
    <s v="Entrega parcial de documentos._x000a_Validación inadecuada en sistemas de control del riesgo."/>
    <s v="Cuando no hay autorización para validación en sistemas de control._x000a_Cando hay  información errónea en los formatos de registro interno._x000a_"/>
    <s v="validación en sistemas de control del riesgo previo a la firma de contratos y/o contratación"/>
    <n v="1"/>
    <n v="1"/>
    <n v="1"/>
    <n v="1"/>
    <n v="0"/>
    <n v="0"/>
    <n v="0"/>
    <s v=""/>
    <x v="5"/>
    <s v="Alto"/>
    <n v="1"/>
    <n v="5"/>
    <s v="15"/>
    <s v="Fuerte"/>
    <n v="0"/>
    <s v="Improbable"/>
  </r>
  <r>
    <n v="54"/>
    <s v="Bienestar institucional1"/>
    <n v="1"/>
    <s v="Bienestar institucional1"/>
    <n v="1"/>
    <s v="Bienestar Institucional Y Desarrollo HumanoAlto"/>
    <s v="Bienestar Institucional Y Desarrollo HumanoBajo"/>
    <s v="Bienestar Institucional Y Desarrollo HumanoConflicto, desconocimiento o incumplimientos normativos, legales, regulatorios o contractuales."/>
    <s v="Bienestar Institucional Y Desarrollo HumanoConflicto, desconocimiento o incumplimientos normativos, legales, regulatorios o contractuales."/>
    <s v="Bienestar institucionalBajo"/>
    <s v="Bienestar institucionalFuerte"/>
    <s v="RBB-54"/>
    <s v="RB"/>
    <s v="Bienestar Institucional Y Desarrollo Humano"/>
    <s v="Bienestar Institucional Y Desarrollo HumanoModerado"/>
    <s v="Bienestar Institucional Y Desarrollo HumanoFuerte"/>
    <s v="Bienestar Institucional Y Desarrollo Humano"/>
    <s v="Conflicto, desconocimiento o incumplimientos normativos, legales, regulatorios o contractuales."/>
    <n v="1"/>
    <s v="Conflicto, desconocimiento o incumplimientos normativos, legales, regulatorios o contractuales."/>
    <s v="Bienestar institucional"/>
    <s v="Gestión legal y documental "/>
    <s v="Gestión legal, reglamentaria y administrativa"/>
    <s v="Materialización de los relacionamientos contractuales "/>
    <s v="RBB-8"/>
    <s v="Bienestar institucional"/>
    <s v="Debido al incumplimiento en las condiciones de negociación se puede afectar la imagen corporativa a tal punto que ya el proveedor se retire "/>
    <s v="Rectoría_x000a_Área Jurídica_x000a_Bienestar_x000a_Externos"/>
    <s v="Conflicto, desconocimiento o incumplimientos normativos, legales, regulatorios o contractuales."/>
    <s v="Incumplimiento parcial o total de las condiciones de contratos, convenios, leyes  o acuerdos o celebración indebida de contratos."/>
    <s v="anulación de la aprobación para gestionar la compra._x000a_Falta de liquidez para la consecución de la compra"/>
    <n v="0"/>
    <s v="Validación del presupuesto versus a la planeación de actividades._x000a_Gestión de aprobación de la compra"/>
    <n v="2"/>
    <n v="2"/>
    <n v="1"/>
    <n v="1"/>
    <n v="0"/>
    <n v="0"/>
    <n v="0"/>
    <s v=""/>
    <x v="5"/>
    <s v="Alto"/>
    <n v="1"/>
    <n v="5"/>
    <s v="15"/>
    <s v="Fuerte"/>
    <n v="0"/>
    <s v="Probable"/>
  </r>
  <r>
    <n v="55"/>
    <s v="Bienestar institucional1"/>
    <n v="1"/>
    <s v="Bienestar institucional1"/>
    <n v="1"/>
    <s v="Bienestar Institucional Y Desarrollo HumanoMedio"/>
    <s v="Bienestar Institucional Y Desarrollo HumanoAlto"/>
    <s v="Bienestar Institucional Y Desarrollo HumanoConflicto, desconocimiento o incumplimientos normativos, legales, regulatorios o contractuales."/>
    <s v="Bienestar Institucional Y Desarrollo HumanoConflicto, desconocimiento o incumplimientos normativos, legales, regulatorios o contractuales."/>
    <s v="Bienestar institucionalAlto"/>
    <s v="Bienestar institucionalFuerte"/>
    <s v="RBB-55"/>
    <s v="RB"/>
    <s v="Bienestar Institucional Y Desarrollo Humano"/>
    <s v="Bienestar Institucional Y Desarrollo HumanoModerado"/>
    <s v="Bienestar Institucional Y Desarrollo HumanoFuerte"/>
    <s v="Bienestar Institucional Y Desarrollo Humano"/>
    <s v="Conflicto, desconocimiento o incumplimientos normativos, legales, regulatorios o contractuales."/>
    <n v="1"/>
    <s v="Conflicto, desconocimiento o incumplimientos normativos, legales, regulatorios o contractuales."/>
    <s v="Bienestar institucional"/>
    <s v="Gestión legal y documental "/>
    <s v="Gestión legal, reglamentaria y administrativa"/>
    <s v="Materialización de los relacionamientos contractuales "/>
    <s v="RBB-9"/>
    <s v="Bienestar institucional"/>
    <s v="  Debido al incumplimiento en las condiciones de negociaciones se puede ocurrir sanciones legales y económicas "/>
    <s v="Rectoría_x000a_Área Jurídica_x000a_Bienestar"/>
    <s v="Conflicto, desconocimiento o incumplimientos normativos, legales, regulatorios o contractuales."/>
    <s v="Incumplimiento parcial o total de las condiciones de contratos, convenios, leyes  o acuerdos o celebración indebida de contratos."/>
    <s v="Incumplimiento en las condiciones pactadas en contratos con Fondos Municipales (Fondo SAPIENCIA)"/>
    <s v="La no asignación de becas o apoyos pactados en el contrato._x000a_Cuando se envia el reporte al Fondo se evidencia el incumplimiento"/>
    <n v="0"/>
    <n v="0"/>
    <n v="0"/>
    <s v=" "/>
    <s v="Sin controles"/>
    <s v="Asignación de apoyos y becas pactados en el convenio._x000a_Renegociar las condiciones del convenio."/>
    <n v="2"/>
    <n v="1"/>
    <n v="0.5"/>
    <x v="6"/>
    <s v="Extremo"/>
    <n v="4"/>
    <n v="4"/>
    <s v="44"/>
    <s v="Débil"/>
    <s v="Se adiciono este riesgo "/>
    <s v="Improbable"/>
  </r>
  <r>
    <s v=""/>
    <s v="Bienestar institucional0"/>
    <n v="0"/>
    <s v="Bienestar institucional0"/>
    <n v="0"/>
    <s v=" "/>
    <s v=" "/>
    <s v=" 0"/>
    <s v=" "/>
    <s v="Bienestar institucional"/>
    <s v="Bienestar institucional0"/>
    <s v=""/>
    <s v="RB"/>
    <s v=" "/>
    <s v=" 0"/>
    <s v=" 0"/>
    <s v=" "/>
    <s v=""/>
    <n v="0"/>
    <s v=""/>
    <s v="Bienestar institucional"/>
    <m/>
    <m/>
    <m/>
    <s v="RBB-10"/>
    <s v="Bienestar institucional"/>
    <n v="0"/>
    <n v="0"/>
    <n v="0"/>
    <n v="0"/>
    <n v="0"/>
    <n v="0"/>
    <n v="0"/>
    <n v="0"/>
    <n v="0"/>
    <s v=" "/>
    <s v="Sin controles"/>
    <n v="0"/>
    <n v="0"/>
    <n v="0"/>
    <s v=""/>
    <x v="5"/>
    <s v=""/>
    <s v=""/>
    <s v=""/>
    <s v=""/>
    <n v="0"/>
    <n v="0"/>
    <n v="0"/>
  </r>
  <r>
    <s v=""/>
    <s v="Bienestar institucional0"/>
    <n v="0"/>
    <s v="Bienestar institucional0"/>
    <n v="0"/>
    <s v=" "/>
    <s v=" "/>
    <s v=" 0"/>
    <s v=" "/>
    <s v="Bienestar institucional"/>
    <s v="Bienestar institucional0"/>
    <s v=""/>
    <s v="RB"/>
    <s v=" "/>
    <s v=" 0"/>
    <s v=" 0"/>
    <s v=" "/>
    <s v=""/>
    <n v="0"/>
    <s v=""/>
    <s v="Bienestar institucional"/>
    <m/>
    <m/>
    <m/>
    <s v="RBB-11"/>
    <s v="Bienestar institucional"/>
    <n v="0"/>
    <n v="0"/>
    <n v="0"/>
    <n v="0"/>
    <n v="0"/>
    <n v="0"/>
    <n v="0"/>
    <n v="0"/>
    <n v="0"/>
    <s v=" "/>
    <s v="Sin controles"/>
    <n v="0"/>
    <n v="0"/>
    <n v="0"/>
    <s v=""/>
    <x v="5"/>
    <s v=""/>
    <s v=""/>
    <s v=""/>
    <s v=""/>
    <n v="0"/>
    <n v="0"/>
    <n v="0"/>
  </r>
  <r>
    <s v=""/>
    <s v="Bienestar institucional0"/>
    <n v="0"/>
    <s v="Bienestar institucional0"/>
    <n v="0"/>
    <s v=" "/>
    <s v=" "/>
    <s v=" 0"/>
    <s v=" "/>
    <s v="Bienestar institucional"/>
    <s v="Bienestar institucional0"/>
    <s v=""/>
    <s v="RB"/>
    <s v=" "/>
    <s v=" 0"/>
    <s v=" 0"/>
    <s v=" "/>
    <s v=""/>
    <n v="0"/>
    <s v=""/>
    <s v="Bienestar institucional"/>
    <m/>
    <m/>
    <m/>
    <s v="RBB-12"/>
    <s v="Bienestar institucional"/>
    <n v="0"/>
    <n v="0"/>
    <n v="0"/>
    <n v="0"/>
    <n v="0"/>
    <n v="0"/>
    <n v="0"/>
    <n v="0"/>
    <n v="0"/>
    <s v=" "/>
    <s v="Sin controles"/>
    <n v="0"/>
    <n v="0"/>
    <n v="0"/>
    <s v=""/>
    <x v="5"/>
    <s v=""/>
    <s v=""/>
    <s v=""/>
    <s v=""/>
    <n v="0"/>
    <n v="0"/>
    <n v="0"/>
  </r>
  <r>
    <n v="56"/>
    <s v="CES activo y saludable / Promoción artistíca y cultural1"/>
    <n v="1"/>
    <s v="CES activo y saludable / Promoción artistíca y cultural1"/>
    <n v="1"/>
    <s v="Bienestar Institucional Y Desarrollo HumanoBajo"/>
    <s v="Bienestar Institucional Y Desarrollo HumanoBajo"/>
    <s v="Bienestar Institucional Y Desarrollo HumanoIncumplimiento por parte de la comunidad universitaria, contratistas y visitantes de las políticas, reglamentos y directrices institucionales."/>
    <s v="Bienestar Institucional Y Desarrollo HumanoIncumplimiento por parte de la comunidad universitaria, contratistas y visitantes de las políticas, reglamentos y directrices institucionales."/>
    <s v="CES activo y saludable / Promoción artistíca y culturalBajo"/>
    <s v="CES activo y saludable / Promoción artistíca y culturalFuerte"/>
    <s v="RBG-56"/>
    <s v="RB"/>
    <s v="Bienestar Institucional Y Desarrollo Humano"/>
    <s v="Bienestar Institucional Y Desarrollo HumanoFuerte"/>
    <s v="Bienestar Institucional Y Desarrollo HumanoFuerte"/>
    <s v="Bienestar Institucional Y Desarrollo Humano"/>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CES activo y saludable / Promoción artistíca y cultural"/>
    <s v="Desarrollo humano y bienestar institucional"/>
    <s v="Formulación de programas, planes y acciones para el bienestar y desarrollo humano "/>
    <s v="Procedimiento para la formación deportiva y cultural"/>
    <s v="RBG-1"/>
    <s v="CES activo y saludable / Promoción artistíca y cultural"/>
    <s v="Lesiones y accidentes en la práctica deportiva y cultural provocados  por el direccionamiento inadecuado del entrenamiento y procedimientos específicos que pueden generar demandas contractuales y afectación de la salud de los participantes"/>
    <s v="Todos"/>
    <s v="Incumplimiento por parte de la comunidad universitaria, contratistas y visitantes de las políticas, reglamentos y directrices institucionales."/>
    <s v="Error, omisión o violación de procedimientos. (que pueda llevar incluso a excesos o despilfarros)."/>
    <s v="Sobrecarga de entrenamiento, direccionamiento de la práctica, malos procedimientos ejecutados"/>
    <s v="Reporte de lesiones y accidentes, consulta al equipo medico, ausencia en la práctica deportiva, incapacidades provocadas"/>
    <s v="Póliza de riesgo en eventos específicos, valoración del equipo de salud a algunos participantes"/>
    <n v="2"/>
    <n v="1"/>
    <n v="0.5"/>
    <n v="0.5"/>
    <s v="Mayor control de los participantes a través de una evaluación inicial adquisión y revisión de pólizas que contrarresten el riesgo"/>
    <n v="2"/>
    <n v="1"/>
    <n v="0.5"/>
    <x v="6"/>
    <s v="Bajo"/>
    <n v="1"/>
    <n v="2"/>
    <s v="12"/>
    <s v="Fuerte"/>
    <s v="Se realiza evaluación inicial medica a todos los usuarios del gimnasio IPS, obligatoriamente deben pasar por el servicio de salud, así mismo el 100% de los usuarios tiene un plan de entrenamiento físico dirrecionado, planeado y con seguimiento por parte de los entrenadores de acuerdo a las recomendaciones medicas, por otra parte se aumentaron los procesos de capacitación del personal. "/>
    <s v="Raro"/>
  </r>
  <r>
    <n v="57"/>
    <s v="CES activo y saludable / Promoción artistíca y cultural1"/>
    <n v="1"/>
    <s v="CES activo y saludable / Promoción artistíca y cultural1"/>
    <n v="1"/>
    <s v="Bienestar Institucional Y Desarrollo HumanoBajo"/>
    <s v="Bienestar Institucional Y Desarrollo HumanoBajo"/>
    <s v="Bienestar Institucional Y Desarrollo HumanoIntoxicación, lesión, enfermedad o accidente que afecte la integridad o salud de las personas en la Universidad."/>
    <s v="Bienestar Institucional Y Desarrollo HumanoIntoxicación, lesión, enfermedad o accidente que afecte la integridad o salud de las personas en la Universidad."/>
    <s v="CES activo y saludable / Promoción artistíca y culturalBajo"/>
    <s v="CES activo y saludable / Promoción artistíca y culturalFuerte"/>
    <s v="RBG-57"/>
    <s v="RB"/>
    <s v="Bienestar Institucional Y Desarrollo Humano"/>
    <s v="Bienestar Institucional Y Desarrollo HumanoFuerte"/>
    <s v="Bienestar Institucional Y Desarrollo HumanoFuerte"/>
    <s v="Bienestar Institucional Y Desarrollo Humano"/>
    <s v="Intoxicación, lesión, enfermedad o accidente que afecte la integridad o salud de las personas en la Universidad."/>
    <n v="1"/>
    <s v="Intoxicación, lesión, enfermedad o accidente que afecte la integridad o salud de las personas en la Universidad."/>
    <s v="CES activo y saludable / Promoción artistíca y cultural"/>
    <s v="Desarrollo humano y bienestar institucional"/>
    <s v="Formulación de programas, planes y acciones para el bienestar y desarrollo humano "/>
    <s v="Procedimiento para la formación deportiva y cultural"/>
    <s v="RBG-2"/>
    <s v="CES activo y saludable / Promoción artistíca y cultural"/>
    <s v="Lesiones y accidentes en la práctica deportiva  y cultural provocados   por no diagnósticos previos  que pueden generar demandas contractuales y afectación de la salud de los participantes"/>
    <s v="Todos"/>
    <s v="Intoxicación, lesión, enfermedad o accidente que afecte la integridad o salud de las personas en la Universidad."/>
    <s v="El personal en el cargo no cuenta con los conocimientos para llevar a cabo adecuadamente su función."/>
    <s v="Falta de diagnostico por parte del personal medico"/>
    <s v="Lesiones deportivas, desconocimiento de antecedentes médicos "/>
    <s v="No existen"/>
    <n v="1"/>
    <n v="1"/>
    <n v="1"/>
    <n v="1"/>
    <s v="Contratación de personal para la evaluación de los participantes en los programas de actividad física en la universidad"/>
    <n v="2"/>
    <n v="1"/>
    <n v="0.5"/>
    <x v="6"/>
    <s v="Medio"/>
    <n v="3"/>
    <n v="2"/>
    <s v="32"/>
    <s v="Débil"/>
    <s v="Se realiza una ficha de anamnesis a los participantes en los programas de actividad física y deportiva de la universidad, solo los deportistas de los equipos de representación pasan por una valoración de fisioterapia y seguimiento, faltan algunas actividades como torneos, caminadas, bike, programas de actividad física que requieren un mayor control en la evaluación y diagnostico del estado de salud.  Es importante evidenciar que existe una línea jurídica con los empleados frente al riesgo en la práctica deportiva que pueda constituirse como accidente laboral. "/>
    <s v="Improbable"/>
  </r>
  <r>
    <n v="58"/>
    <s v="CES activo y saludable / Promoción artistíca y cultural1"/>
    <n v="1"/>
    <s v="CES activo y saludable / Promoción artistíca y cultural1"/>
    <n v="1"/>
    <s v="Bienestar Institucional Y Desarrollo HumanoBajo"/>
    <s v="Bienestar Institucional Y Desarrollo HumanoAlto"/>
    <s v="Bienestar Institucional Y Desarrollo HumanoFalta o falla de la capacidad de gestión del talento humano."/>
    <s v="Bienestar Institucional Y Desarrollo HumanoFalta o falla de la capacidad de gestión del talento humano."/>
    <s v="CES activo y saludable / Promoción artistíca y culturalAlto"/>
    <s v="CES activo y saludable / Promoción artistíca y culturalFuerte"/>
    <s v="RBG-58"/>
    <s v="RB"/>
    <s v="Bienestar Institucional Y Desarrollo Humano"/>
    <s v="Bienestar Institucional Y Desarrollo HumanoFuerte"/>
    <s v="Bienestar Institucional Y Desarrollo HumanoFuerte"/>
    <s v="Bienestar Institucional Y Desarrollo Humano"/>
    <s v="Falta o falla de la capacidad de gestión del talento humano."/>
    <n v="1"/>
    <s v="Falta o falla de la capacidad de gestión del talento humano."/>
    <s v="CES activo y saludable / Promoción artistíca y cultural"/>
    <s v="Desarrollo humano y bienestar institucional"/>
    <s v="Formulación de programas, planes y acciones para el Bienestar y Desarrollo Humano"/>
    <m/>
    <s v="RBG-3"/>
    <s v="CES activo y saludable / Promoción artistíca y cultural"/>
    <s v="Falta de seguimiento en el Cumplimiento adecuado del sistema de habilitación y auditoria en salud por falta de personal responsable del proceso que podría generar el cierre y prestación de los servicios de salud de la IPS CAPF"/>
    <s v="Todos"/>
    <s v="Falta o falla de la capacidad de gestión del talento humano."/>
    <s v="El personal en el cargo no cuenta con los conocimientos para llevar a cabo adecuadamente su función."/>
    <s v="Falta de personal especializado, disponibilidad de tiempo para el seguimiento del proceso"/>
    <s v="Incumplimiento en seguimientos a comités, atención al usuario, quejas de los usuarios, afectación y no resolución con éxito de procesos de quejas y reclamos, falta de auditorias internas  "/>
    <s v="Asesoría constante y de seguimiento de personal vinculado a la universidad pero que depende de otras áreas"/>
    <n v="1"/>
    <n v="1"/>
    <n v="1"/>
    <n v="1"/>
    <s v="Vinculación de personal especializado, formación del personal actual"/>
    <n v="2"/>
    <n v="1"/>
    <n v="0.5"/>
    <x v="6"/>
    <s v="Alto"/>
    <n v="4"/>
    <n v="3"/>
    <s v="43"/>
    <s v="Moderado"/>
    <s v="Se cuenta con el apoyo permanente del personal técnico de la IPS CES Sabaneta para los procesos de auditora y calidad en salud, pero el riesgo se evidencia en que no es personal propio de la IPS CES Poblado, lo que hace que se cuente con el tiempo limitado y la posibilidad de hacer controles mas detallados. Sin embargo desde el Gimnasio se cuenta con una persona formada y responsable del manejo de calidad y auditoria pero sin el conocimiento especializado."/>
    <s v="Raro"/>
  </r>
  <r>
    <n v="59"/>
    <s v="CES activo y saludable / Promoción artistíca y cultural1"/>
    <n v="1"/>
    <s v="CES activo y saludable / Promoción artistíca y cultural1"/>
    <n v="1"/>
    <s v="Bienestar Institucional Y Desarrollo HumanoMedio"/>
    <s v="Bienestar Institucional Y Desarrollo HumanoBajo"/>
    <s v="Bienestar Institucional Y Desarrollo HumanoFalla o falta de adecuación, consistencia, confiabilidad, confidencialidad y disponibilidad de la información que se genera o se custodia (física o electrónica)."/>
    <s v="Bienestar Institucional Y Desarrollo HumanoFalla o falta de adecuación, consistencia, confiabilidad, confidencialidad y disponibilidad de la información que se genera o se custodia (física o electrónica)."/>
    <s v="CES activo y saludable / Promoción artistíca y culturalBajo"/>
    <s v="CES activo y saludable / Promoción artistíca y culturalFuerte"/>
    <s v="RBG-59"/>
    <s v="RB"/>
    <s v="Bienestar Institucional Y Desarrollo Humano"/>
    <s v="Bienestar Institucional Y Desarrollo HumanoFuerte"/>
    <s v="Bienestar Institucional Y Desarrollo HumanoFuerte"/>
    <s v="Bienestar Institucional Y Desarrollo Humano"/>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CES activo y saludable / Promoción artistíca y cultural"/>
    <s v="Gestión de las TIC"/>
    <s v="•Gestión de los proyectos de TIC´s y continuidad de negocio basados en las metodologías de cada área de conocimiento"/>
    <s v="•Gestión de bases de datos, seguridad informática, redes"/>
    <s v="RBG-4"/>
    <s v="CES activo y saludable / Promoción artistíca y cultural"/>
    <s v="Inadecuado control a los sistemas de información de los usuarios y participantes de los programas deportivos que pueden causar perdida y custodia de la información de los usuarios por desintegración de los mismos"/>
    <s v="Todos"/>
    <s v="Falla o falta de adecuación, consistencia, confiabilidad, confidencialidad y disponibilidad de la información que se genera o se custodia (física o electrónica)."/>
    <s v="Fuga de información confidencial de terceros, custodiada por la Universidad"/>
    <s v="Desintegración de sistemas de información"/>
    <s v="Seguimiento por separado de usuarios de los practicantes de actividades físicas y deportivas, demora en la recolección de la información, entrega oportuna de los requerimientos de información, reprocesos en el ingreso de la información"/>
    <s v="Reportes trimestrales del seguimiento de los usuarios "/>
    <n v="1"/>
    <n v="1"/>
    <n v="1"/>
    <n v="1"/>
    <n v="0"/>
    <n v="1"/>
    <n v="1"/>
    <n v="1"/>
    <x v="0"/>
    <s v="Bajo"/>
    <n v="2"/>
    <n v="2"/>
    <s v="22"/>
    <s v="Moderado"/>
    <s v="Actualmente el gimnasio presenta 3 sistemas de información         ( biggboss, Quirom, SAP) Lo que hace que la información si este bajo custodia pero desagregada, lo que genera un reproceso en el seguimiento y auditoria de la información"/>
    <s v="Improbable"/>
  </r>
  <r>
    <n v="60"/>
    <s v="CES activo y saludable / Promoción artistíca y cultural1"/>
    <n v="1"/>
    <s v="CES activo y saludable / Promoción artistíca y cultural1"/>
    <n v="1"/>
    <s v="Bienestar Institucional Y Desarrollo HumanoMedio"/>
    <s v="Bienestar Institucional Y Desarrollo HumanoExtremo"/>
    <s v="Bienestar Institucional Y Desarrollo HumanoDificultades en la alineación organizacional para el logro de los objetivos."/>
    <s v="Bienestar Institucional Y Desarrollo HumanoDificultades en la alineación organizacional para el logro de los objetivos."/>
    <s v="CES activo y saludable / Promoción artistíca y culturalExtremo"/>
    <s v="CES activo y saludable / Promoción artistíca y culturalFuerte"/>
    <s v="RBG-60"/>
    <s v="RB"/>
    <s v="Bienestar Institucional Y Desarrollo Humano"/>
    <s v="Bienestar Institucional Y Desarrollo HumanoFuerte"/>
    <s v="Bienestar Institucional Y Desarrollo HumanoFuerte"/>
    <s v="Bienestar Institucional Y Desarrollo Humano"/>
    <s v="Dificultades en la alineación organizacional para el logro de los objetivos."/>
    <n v="1"/>
    <s v="Dificultades en la alineación organizacional para el logro de los objetivos."/>
    <s v="CES activo y saludable / Promoción artistíca y cultural"/>
    <s v="Mercadeo"/>
    <s v="Gestión comercial, promoción y mercadeo"/>
    <s v="Consolidación del portafolio de los servicios de la universidad CES "/>
    <s v="RBG-5"/>
    <s v="CES activo y saludable / Promoción artistíca y cultural"/>
    <s v="Ingresos previstos en el gimnasio de la universidad debido a gestión y apoyo de algunas áreas especificas en la consecución de recursos, infraestructura de espacios y calidad de los equipos "/>
    <s v="Todos"/>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Apoyo de áreas relacionados con mercadeo y comunicaciones, mayor gestión comercial, mayor numero de convenios, ampliación en la infraestructura "/>
    <s v="Gestión de convenios, diversificación de servicios, ofertas especiales para venta de servicios, control del gasto "/>
    <s v="Control de los procesos administrativos, seguimiento a ingresos y egresos permanentes, control de las compras, reducción en la nomina del gimnasio, "/>
    <n v="4"/>
    <n v="2"/>
    <n v="0.5"/>
    <n v="0.5"/>
    <s v="Definir una ruta estratégica  a largo plazo del Gimnasio como IPS"/>
    <n v="3"/>
    <n v="1"/>
    <n v="0.33333333333333331"/>
    <x v="3"/>
    <s v="Medio"/>
    <n v="2"/>
    <n v="3"/>
    <s v="23"/>
    <s v="Moderado"/>
    <s v="Se realiza constante seguimiento a los ingresos y egresos a través del comité de dirección, se hace seguimiento a nuevas estrategias comerciales y de proyección que permita el crecimiento de los servicios"/>
    <s v="Posible"/>
  </r>
  <r>
    <n v="61"/>
    <s v="CES activo y saludable / Promoción artistíca y cultural1"/>
    <n v="1"/>
    <s v="CES activo y saludable / Promoción artistíca y cultural1"/>
    <n v="1"/>
    <s v="Bienestar Institucional Y Desarrollo HumanoBajo"/>
    <s v="Bienestar Institucional Y Desarrollo HumanoBajo"/>
    <s v="Bienestar Institucional Y Desarrollo HumanoIncumplimiento por parte de la comunidad universitaria, contratistas y visitantes de las políticas, reglamentos y directrices institucionales."/>
    <s v="Bienestar Institucional Y Desarrollo HumanoIncumplimiento por parte de la comunidad universitaria, contratistas y visitantes de las políticas, reglamentos y directrices institucionales."/>
    <s v="CES activo y saludable / Promoción artistíca y culturalBajo"/>
    <s v="CES activo y saludable / Promoción artistíca y culturalFuerte"/>
    <s v="RBG-61"/>
    <s v="RB"/>
    <s v="Bienestar Institucional Y Desarrollo Humano"/>
    <s v="Bienestar Institucional Y Desarrollo HumanoFuerte"/>
    <s v="Bienestar Institucional Y Desarrollo HumanoFuerte"/>
    <s v="Bienestar Institucional Y Desarrollo Humano"/>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CES activo y saludable / Promoción artistíca y cultural"/>
    <s v="Gestión financiera"/>
    <s v="Facturación, recaudo, cartera e inversiones_x000a_"/>
    <s v="Procedimiento para la gestión de cartera_x000a_"/>
    <s v="RBG-6"/>
    <s v="CES activo y saludable / Promoción artistíca y cultural"/>
    <s v="Inadecuado control en el ingreso y recaudo de los usuarios al gimnasio por falta de claridad en procedimientos establecidos que puede ocasionar el flujo de ingresos y hurto "/>
    <s v="Todos"/>
    <s v="Incumplimiento por parte de la comunidad universitaria, contratistas y visitantes de las políticas, reglamentos y directrices institucionales."/>
    <s v="Error, omisión o violación de procedimientos. (que pueda llevar incluso a excesos o despilfarros)."/>
    <s v="Mayor difusión de los procedimientos establecidos, control del recaudo, confianza hacia el talento humano, horarios establecidos de recaudo en la universidad"/>
    <s v="Confianza de los usuarios hacia el talento humano, ingresos permanentes sin registro, demoras en los reportes de ingresos diarios, anomalía en el registro de usuarios"/>
    <s v="Reporte a tesorería de la universidad, control por parte de revisoría fiscal en algunas auditorias, no recibo de dinero en efectivo en puesto de recepción, seguimiento con cámaras en recepción"/>
    <n v="4"/>
    <n v="1"/>
    <n v="0.25"/>
    <n v="0.25"/>
    <s v="Mayores controles y seguimiento al personal encargado del recaudo, reportes, auditorias en el tiempo planeadas, formación y confianza del talento humano"/>
    <n v="3"/>
    <n v="1"/>
    <n v="0.33333333333333331"/>
    <x v="3"/>
    <s v="Medio"/>
    <n v="3"/>
    <n v="2"/>
    <s v="32"/>
    <s v="Moderado"/>
    <s v="Se realiza auditoria relacionados con los ingresos y recaudos del gimnasio que ha generado un proceso disciplinario y un llamado de atención, se evidencio un riesgo que requiere un mayor proceso de capacitación al personal y control de auditoria"/>
    <s v="Improbable"/>
  </r>
  <r>
    <s v=""/>
    <s v="CES activo y saludable / Promoción artistíca y cultural0"/>
    <n v="0"/>
    <s v="CES activo y saludable / Promoción artistíca y cultural0"/>
    <n v="0"/>
    <s v=" "/>
    <s v=" "/>
    <s v=" 0"/>
    <s v=" "/>
    <s v="CES activo y saludable / Promoción artistíca y cultural"/>
    <s v="CES activo y saludable / Promoción artistíca y cultural0"/>
    <s v=""/>
    <s v="RB"/>
    <s v=" "/>
    <s v=" 0"/>
    <s v=" 0"/>
    <s v=" "/>
    <s v=""/>
    <n v="0"/>
    <s v=""/>
    <s v="CES activo y saludable / Promoción artistíca y cultural"/>
    <m/>
    <m/>
    <m/>
    <s v="RBG-7"/>
    <s v="CES activo y saludable / Promoción artistíca y cultural"/>
    <n v="0"/>
    <n v="0"/>
    <n v="0"/>
    <n v="0"/>
    <n v="0"/>
    <n v="0"/>
    <n v="0"/>
    <n v="0"/>
    <n v="0"/>
    <s v=" "/>
    <s v="Sin controles"/>
    <n v="0"/>
    <n v="0"/>
    <n v="0"/>
    <s v=" "/>
    <x v="1"/>
    <s v=""/>
    <s v=""/>
    <s v=""/>
    <s v=""/>
    <n v="0"/>
    <n v="0"/>
    <n v="0"/>
  </r>
  <r>
    <s v=""/>
    <s v="CES activo y saludable / Promoción artistíca y cultural0"/>
    <n v="0"/>
    <s v="CES activo y saludable / Promoción artistíca y cultural0"/>
    <n v="0"/>
    <s v=" "/>
    <s v=" "/>
    <s v=" 0"/>
    <s v=" "/>
    <s v="CES activo y saludable / Promoción artistíca y cultural"/>
    <s v="CES activo y saludable / Promoción artistíca y cultural0"/>
    <s v=""/>
    <s v="RB"/>
    <s v=" "/>
    <s v=" 0"/>
    <s v=" 0"/>
    <s v=" "/>
    <s v=""/>
    <n v="0"/>
    <s v=""/>
    <s v="CES activo y saludable / Promoción artistíca y cultural"/>
    <m/>
    <m/>
    <m/>
    <s v="RBG-8"/>
    <s v="CES activo y saludable / Promoción artistíca y cultural"/>
    <n v="0"/>
    <n v="0"/>
    <n v="0"/>
    <n v="0"/>
    <n v="0"/>
    <n v="0"/>
    <n v="0"/>
    <n v="0"/>
    <n v="0"/>
    <s v=" "/>
    <s v="Sin controles"/>
    <n v="0"/>
    <n v="0"/>
    <n v="0"/>
    <s v=" "/>
    <x v="1"/>
    <s v=""/>
    <s v=""/>
    <s v=""/>
    <s v=""/>
    <n v="0"/>
    <n v="0"/>
    <n v="0"/>
  </r>
  <r>
    <s v=""/>
    <s v="CES activo y saludable / Promoción artistíca y cultural0"/>
    <n v="0"/>
    <s v="CES activo y saludable / Promoción artistíca y cultural0"/>
    <n v="0"/>
    <s v=" "/>
    <s v=" "/>
    <s v=" 0"/>
    <s v=" "/>
    <s v="CES activo y saludable / Promoción artistíca y cultural"/>
    <s v="CES activo y saludable / Promoción artistíca y cultural0"/>
    <s v=""/>
    <s v="RB"/>
    <s v=" "/>
    <s v=" 0"/>
    <s v=" 0"/>
    <s v=" "/>
    <s v=""/>
    <n v="0"/>
    <s v=""/>
    <s v="CES activo y saludable / Promoción artistíca y cultural"/>
    <m/>
    <m/>
    <m/>
    <s v="RBG-9"/>
    <s v="CES activo y saludable / Promoción artistíca y cultural"/>
    <n v="0"/>
    <n v="0"/>
    <n v="0"/>
    <n v="0"/>
    <n v="0"/>
    <n v="0"/>
    <n v="0"/>
    <n v="0"/>
    <n v="0"/>
    <s v=" "/>
    <s v="Sin controles"/>
    <n v="0"/>
    <n v="0"/>
    <n v="0"/>
    <s v=" "/>
    <x v="1"/>
    <s v=""/>
    <s v=""/>
    <s v=""/>
    <s v=""/>
    <n v="0"/>
    <n v="0"/>
    <n v="0"/>
  </r>
  <r>
    <s v=""/>
    <s v="CES activo y saludable / Promoción artistíca y cultural0"/>
    <n v="0"/>
    <s v="CES activo y saludable / Promoción artistíca y cultural0"/>
    <n v="0"/>
    <s v=" "/>
    <s v=" "/>
    <s v=" 0"/>
    <s v=" "/>
    <s v="CES activo y saludable / Promoción artistíca y cultural"/>
    <s v="CES activo y saludable / Promoción artistíca y cultural0"/>
    <s v=""/>
    <s v="RB"/>
    <s v=" "/>
    <s v=" 0"/>
    <s v=" 0"/>
    <s v=" "/>
    <s v=""/>
    <n v="0"/>
    <s v=""/>
    <s v="CES activo y saludable / Promoción artistíca y cultural"/>
    <m/>
    <m/>
    <m/>
    <s v="RBG-10"/>
    <s v="CES activo y saludable / Promoción artistíca y cultural"/>
    <n v="0"/>
    <n v="0"/>
    <n v="0"/>
    <n v="0"/>
    <n v="0"/>
    <n v="0"/>
    <n v="0"/>
    <n v="0"/>
    <n v="0"/>
    <s v=" "/>
    <s v="Sin controles"/>
    <n v="0"/>
    <n v="0"/>
    <n v="0"/>
    <s v=" "/>
    <x v="1"/>
    <s v=""/>
    <s v=""/>
    <s v=""/>
    <s v=""/>
    <n v="0"/>
    <n v="0"/>
    <n v="0"/>
  </r>
  <r>
    <s v=""/>
    <s v="CES activo y saludable / Promoción artistíca y cultural0"/>
    <n v="0"/>
    <s v="CES activo y saludable / Promoción artistíca y cultural0"/>
    <n v="0"/>
    <s v=" "/>
    <s v=" "/>
    <s v=" 0"/>
    <s v=" "/>
    <s v="CES activo y saludable / Promoción artistíca y cultural"/>
    <s v="CES activo y saludable / Promoción artistíca y cultural0"/>
    <s v=""/>
    <s v="RB"/>
    <s v=" "/>
    <s v=" 0"/>
    <s v=" 0"/>
    <s v=" "/>
    <s v=""/>
    <n v="0"/>
    <s v=""/>
    <s v="CES activo y saludable / Promoción artistíca y cultural"/>
    <m/>
    <m/>
    <m/>
    <s v="RBG-11"/>
    <s v="CES activo y saludable / Promoción artistíca y cultural"/>
    <n v="0"/>
    <n v="0"/>
    <n v="0"/>
    <n v="0"/>
    <n v="0"/>
    <n v="0"/>
    <n v="0"/>
    <n v="0"/>
    <n v="0"/>
    <s v=" "/>
    <s v="Sin controles"/>
    <n v="0"/>
    <n v="0"/>
    <n v="0"/>
    <s v=" "/>
    <x v="1"/>
    <s v=""/>
    <s v=""/>
    <s v=""/>
    <s v=""/>
    <n v="0"/>
    <n v="0"/>
    <n v="0"/>
  </r>
  <r>
    <s v=""/>
    <s v="CES activo y saludable / Promoción artistíca y cultural0"/>
    <n v="0"/>
    <s v="CES activo y saludable / Promoción artistíca y cultural0"/>
    <n v="0"/>
    <s v=" "/>
    <s v=" "/>
    <s v=" 0"/>
    <s v=" "/>
    <s v="CES activo y saludable / Promoción artistíca y cultural"/>
    <s v="CES activo y saludable / Promoción artistíca y cultural0"/>
    <s v=""/>
    <s v="RB"/>
    <s v=" "/>
    <s v=" 0"/>
    <s v=" 0"/>
    <s v=" "/>
    <s v=""/>
    <n v="0"/>
    <s v=""/>
    <s v="CES activo y saludable / Promoción artistíca y cultural"/>
    <m/>
    <m/>
    <m/>
    <s v="RBG-12"/>
    <s v="CES activo y saludable / Promoción artistíca y cultural"/>
    <n v="0"/>
    <n v="0"/>
    <n v="0"/>
    <n v="0"/>
    <n v="0"/>
    <n v="0"/>
    <n v="0"/>
    <n v="0"/>
    <n v="0"/>
    <s v=" "/>
    <s v="Sin controles"/>
    <n v="0"/>
    <n v="0"/>
    <n v="0"/>
    <s v=" "/>
    <x v="1"/>
    <s v=""/>
    <s v=""/>
    <s v=""/>
    <s v=""/>
    <n v="0"/>
    <n v="0"/>
    <n v="0"/>
  </r>
  <r>
    <s v=""/>
    <s v="Desarrollo humano1"/>
    <n v="1"/>
    <s v="Desarrollo humano0"/>
    <n v="0"/>
    <s v="Bienestar Institucional Y Desarrollo HumanoAlto"/>
    <s v=" "/>
    <s v=" Fallas en la gestión de los recursos financieros"/>
    <s v="Bienestar Institucional Y Desarrollo HumanoFallas en la gestión de los recursos financieros"/>
    <s v="Desarrollo humano"/>
    <s v="Desarrollo humano3"/>
    <s v=""/>
    <s v="RB"/>
    <s v=" "/>
    <s v="Bienestar Institucional Y Desarrollo HumanoFuerte"/>
    <s v=" 3"/>
    <s v="Bienestar Institucional Y Desarrollo Humano"/>
    <s v="Fallas en la gestión de los recursos financieros"/>
    <n v="1"/>
    <s v=""/>
    <s v="Desarrollo humano"/>
    <s v="Desarrollo humano y bienestar institucional"/>
    <s v="Identificación de necesidades e intereses para el Bienestar y Desarrollo Humano_x000a_"/>
    <s v="Procedimiento para la definición del plan de desarrollo y capacitación institucional (plan de capacitaciones SST)_x000a__x000a_"/>
    <s v="RBD-1"/>
    <s v="Desarrollo humano"/>
    <s v="Inasistencia a los procesos de formación, generando incumplimiento en los objetivos"/>
    <s v="Bienestar Institucional y Desarrollo Humano /Gestión de autoevaluación y calidad/ Gestión administrativa y áreas solicitantes de vacantes."/>
    <s v="Fallas en la gestión de los recursos financieros"/>
    <s v="Incumplimiento en las obligaciones financieras."/>
    <s v="*Inasistencia del personal citado_x000a__x000a_*Proceso de formacion o capacitacion no idoneo"/>
    <s v="*Inasistencia del personalPersonal_x000a_*Evaluaciones con puntuaciones bajas  "/>
    <s v="Realizar control de seguimiento al proceso de inscripción"/>
    <n v="1"/>
    <n v="1"/>
    <n v="1"/>
    <n v="1"/>
    <s v="Realizar filtros y un adecuado análisis del público objetivo"/>
    <n v="1"/>
    <n v="1"/>
    <n v="1"/>
    <x v="0"/>
    <s v="Medio"/>
    <n v="3"/>
    <n v="2"/>
    <s v="32"/>
    <s v="Fuerte"/>
    <n v="1"/>
    <s v="Posible"/>
  </r>
  <r>
    <s v=""/>
    <s v="Desarrollo humano1"/>
    <n v="1"/>
    <s v="Desarrollo humano0"/>
    <n v="0"/>
    <s v="Bienestar Institucional Y Desarrollo HumanoMedio"/>
    <s v=" "/>
    <s v=" Conflicto, desconocimiento o incumplimientos normativos, legales, regulatorios o contractuales."/>
    <s v="Bienestar Institucional Y Desarrollo HumanoConflicto, desconocimiento o incumplimientos normativos, legales, regulatorios o contractuales."/>
    <s v="Desarrollo humano"/>
    <s v="Desarrollo humano2"/>
    <s v=""/>
    <s v="RB"/>
    <s v=" "/>
    <s v="Bienestar Institucional Y Desarrollo HumanoFuerte"/>
    <s v=" 2"/>
    <s v="Bienestar Institucional Y Desarrollo Humano"/>
    <s v="Conflicto, desconocimiento o incumplimientos normativos, legales, regulatorios o contractuales."/>
    <n v="1"/>
    <s v=""/>
    <s v="Desarrollo humano"/>
    <s v="Desarrollo humano y bienestar institucional"/>
    <s v="Identificación de necesidades e intereses para el Bienestar y Desarrollo Humano_x000a_"/>
    <s v="Procedimiento para la definición del plan de desarrollo y capacitación institucional (plan de capacitaciones SST)_x000a__x000a_"/>
    <s v="RBD-2"/>
    <s v="Desarrollo humano"/>
    <s v="Inadecuada intervención en el proceso de entrenamiento del Rol (Empleados Administrativos/Docentes), generando posibles deserciones o crisis en el proceso"/>
    <s v="Bienestar Institucional y Desarrollo Humano /Gestión de autoevaluación y calidad/ Gestión administrativa y áreas solicitantes de vacantes."/>
    <s v="Conflicto, desconocimiento o incumplimientos normativos, legales, regulatorios o contractuales."/>
    <s v="Aplicación inoportuna de los cambios legales, regulatorios y contractuales."/>
    <s v="*Inadecuada intervención en el proceso._x000a_*Conflicto de intereses en la remisión de las personas a este entrenamiento. "/>
    <s v="*Signos de factores de riesgo psicosocial"/>
    <s v="*Cronograma con el respectivo acompañamiento, para ejecutar las acciones pertinentes."/>
    <n v="1"/>
    <n v="1"/>
    <n v="1"/>
    <n v="1"/>
    <s v="Realizar un adecuado analisis de funciones. _x000a__x000a_Acompañamiento con su equipo de trabajo"/>
    <n v="2"/>
    <n v="2"/>
    <n v="1"/>
    <x v="0"/>
    <s v="Alto"/>
    <n v="3"/>
    <n v="3"/>
    <s v="33"/>
    <s v="Fuerte"/>
    <s v="Se realiza seguimiento constante de todos los controles implementados, durante todos los procesos"/>
    <s v="Posible"/>
  </r>
  <r>
    <n v="62"/>
    <s v="Desarrollo humano1"/>
    <n v="1"/>
    <s v="Desarrollo humano1"/>
    <n v="1"/>
    <s v="Bienestar Institucional Y Desarrollo HumanoAlto"/>
    <s v="Bienestar Institucional Y Desarrollo HumanoBajo"/>
    <s v="Bienestar Institucional Y Desarrollo HumanoDificultades en la alineación organizacional para el logro de los objetivos."/>
    <s v="Bienestar Institucional Y Desarrollo HumanoDificultades en la alineación organizacional para el logro de los objetivos."/>
    <s v="Desarrollo humanoBajo"/>
    <s v="Desarrollo humanoFuerte"/>
    <s v="RBD-62"/>
    <s v="RB"/>
    <s v="Bienestar Institucional Y Desarrollo Humano"/>
    <s v="Bienestar Institucional Y Desarrollo HumanoFuerte"/>
    <s v="Bienestar Institucional Y Desarrollo HumanoFuerte"/>
    <s v="Bienestar Institucional Y Desarrollo Humano"/>
    <s v="Dificultades en la alineación organizacional para el logro de los objetivos."/>
    <n v="1"/>
    <s v="Dificultades en la alineación organizacional para el logro de los objetivos."/>
    <s v="Desarrollo humano"/>
    <s v="Desarrollo humano y bienestar institucional"/>
    <s v="Identificación de necesidades e intereses para el Bienestar y Desarrollo Humano_x000a_"/>
    <m/>
    <s v="RBD-3"/>
    <s v="Desarrollo humano"/>
    <s v="No información oportuna del personal nuevo que ingresa, para la realización de inducciones.(Empleados/Docentes)"/>
    <s v="Bienestar Institucional y Desarrollo Humano /Gestión de autoevaluación y calidad/ Gestión administrativa y áreas solicitantes de vacantes."/>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inadecuado manejo de la información analizada y entregada. "/>
    <s v="*Mal manejo de los requisitos de las modalidades en las diferentes áreas de la institución.  "/>
    <s v="Documento y política de modalidades en aprobación. "/>
    <n v="1"/>
    <n v="0"/>
    <n v="0"/>
    <n v="0"/>
    <s v="*Solicitud constante de las nuevas contrataciones._x000a_*Base trazabilidad de las inducciones realizadas."/>
    <n v="2"/>
    <n v="0"/>
    <n v="0"/>
    <x v="8"/>
    <s v="Alto"/>
    <n v="4"/>
    <n v="3"/>
    <s v="43"/>
    <s v="Fuerte"/>
    <n v="2"/>
    <s v="Probable"/>
  </r>
  <r>
    <n v="63"/>
    <s v="Desarrollo humano1"/>
    <n v="1"/>
    <s v="Desarrollo humano1"/>
    <n v="1"/>
    <s v="Bienestar Institucional Y Desarrollo HumanoExtremo"/>
    <s v="Bienestar Institucional Y Desarrollo HumanoBajo"/>
    <s v="Bienestar Institucional Y Desarrollo HumanoConflicto, desconocimiento o incumplimientos normativos, legales, regulatorios o contractuales."/>
    <s v="Bienestar Institucional Y Desarrollo HumanoConflicto, desconocimiento o incumplimientos normativos, legales, regulatorios o contractuales."/>
    <s v="Desarrollo humanoBajo"/>
    <s v="Desarrollo humanoFuerte"/>
    <s v="RBD-63"/>
    <s v="RB"/>
    <s v="Bienestar Institucional Y Desarrollo Humano"/>
    <s v="Bienestar Institucional Y Desarrollo HumanoFuerte"/>
    <s v="Bienestar Institucional Y Desarrollo HumanoFuerte"/>
    <s v="Bienestar Institucional Y Desarrollo Humano"/>
    <s v="Conflicto, desconocimiento o incumplimientos normativos, legales, regulatorios o contractuales."/>
    <n v="1"/>
    <s v="Conflicto, desconocimiento o incumplimientos normativos, legales, regulatorios o contractuales."/>
    <s v="Desarrollo humano"/>
    <s v="Desarrollo humano y bienestar institucional"/>
    <s v="Evaluación  de las acciones de Bienestar Institucional y Desarrollo Humano_x000a_"/>
    <s v="Procedimiento para la evaluación del desempeño_x000a_"/>
    <s v="RBD-4"/>
    <s v="Desarrollo humano"/>
    <s v="No realización de evaluaciones objetivas en el sistema de evaluación de desempeño, generando sesgos y conflictos de intereses."/>
    <s v="Bienestar Institucional y Desarrollo Humano /Gestión de autoevaluación y calidad/ Gestión administrativa y áreas solicitantes de vacantes."/>
    <s v="Conflicto, desconocimiento o incumplimientos normativos, legales, regulatorios o contractuales."/>
    <s v="Diferencia de criterio en la aplicación o interpretación de las normas entre las autoridades y la empresa"/>
    <s v="*Conflicto de intereses de quienes realizan la retroalimentación a los empleados._x000a_*Mala interpretación de la evaluación por parte de los evaluados. "/>
    <s v="*Conflitos en las retroalimentación que se presenta. "/>
    <s v="Politica de Evaluación de desempeño._x000a_*sensibilización sobre el sistema de evaluación de desempeño."/>
    <n v="2"/>
    <n v="2"/>
    <n v="1"/>
    <n v="1"/>
    <s v="*Sesibilización a toda la comunidad"/>
    <n v="1"/>
    <n v="1"/>
    <n v="1"/>
    <x v="0"/>
    <s v="Alto"/>
    <n v="4"/>
    <n v="3"/>
    <s v="43"/>
    <s v="Fuerte"/>
    <n v="2"/>
    <s v="Probable"/>
  </r>
  <r>
    <n v="64"/>
    <s v="Desarrollo humano0"/>
    <n v="0"/>
    <s v="Desarrollo humano1"/>
    <n v="1"/>
    <s v=" "/>
    <s v="Bienestar Institucional Y Desarrollo HumanoBajo"/>
    <s v="Bienestar Institucional Y Desarrollo HumanoConflicto, desconocimiento o incumplimientos normativos, legales, regulatorios o contractuales."/>
    <s v=" "/>
    <s v="Desarrollo humanoBajo"/>
    <s v="Desarrollo humanoFuerte"/>
    <s v="RBD-64"/>
    <s v="RB"/>
    <s v="Bienestar Institucional Y Desarrollo Humano"/>
    <s v=" 2"/>
    <s v="Bienestar Institucional Y Desarrollo HumanoFuerte"/>
    <s v=" "/>
    <s v=""/>
    <n v="0"/>
    <s v="Conflicto, desconocimiento o incumplimientos normativos, legales, regulatorios o contractuales."/>
    <s v="Desarrollo humano"/>
    <s v="Desarrollo humano y bienestar institucional"/>
    <s v="Captación del capital humano"/>
    <s v="•Procedimiento para la selección y vinculación de personal administrativo_x000a_•Procedimiento para la selección y vinculación de personal docente_x000a_"/>
    <s v="RBD-5"/>
    <s v="Desarrollo humano"/>
    <s v="No realización de la batería de Riesgo Psicosocial según el nivel de riesgo"/>
    <n v="3"/>
    <s v="Conflicto, desconocimiento o incumplimientos normativos, legales, regulatorios o contractuales."/>
    <s v="Diferencia de criterio en la aplicación o interpretación de las normas entre las autoridades y la empresa"/>
    <s v="*Desconocimiento de la normatividad en el área de Gestión del Talento Humano_x000a_*No articulación con el profesional o empresa que realizará el informe de la batería"/>
    <n v="3"/>
    <n v="3"/>
    <n v="3"/>
    <n v="3"/>
    <s v=" "/>
    <s v="Sin controles"/>
    <n v="3"/>
    <n v="3"/>
    <n v="3"/>
    <s v=""/>
    <x v="5"/>
    <s v=""/>
    <s v=""/>
    <s v=""/>
    <s v=""/>
    <n v="3"/>
    <n v="2"/>
    <n v="2"/>
  </r>
  <r>
    <s v=""/>
    <s v="Desarrollo humano0"/>
    <n v="0"/>
    <s v="Desarrollo humano0"/>
    <n v="0"/>
    <s v=" "/>
    <s v=" "/>
    <s v=" 3"/>
    <s v=" "/>
    <s v="Desarrollo humano"/>
    <s v="Desarrollo humano2"/>
    <s v=""/>
    <s v="RB"/>
    <s v=" "/>
    <s v=" 2"/>
    <s v=" 2"/>
    <s v=" "/>
    <s v=""/>
    <n v="0"/>
    <s v=""/>
    <s v="Desarrollo humano"/>
    <m/>
    <m/>
    <m/>
    <s v="RBD-6"/>
    <s v="Desarrollo humano"/>
    <n v="3"/>
    <n v="3"/>
    <n v="3"/>
    <n v="3"/>
    <n v="3"/>
    <n v="3"/>
    <n v="3"/>
    <n v="3"/>
    <n v="3"/>
    <s v=" "/>
    <s v="Sin controles"/>
    <n v="3"/>
    <n v="3"/>
    <n v="3"/>
    <s v=""/>
    <x v="5"/>
    <s v=""/>
    <s v=""/>
    <s v=""/>
    <s v=""/>
    <n v="3"/>
    <n v="2"/>
    <n v="2"/>
  </r>
  <r>
    <s v=""/>
    <s v="Desarrollo humano0"/>
    <n v="0"/>
    <s v="Desarrollo humano0"/>
    <n v="0"/>
    <s v=" "/>
    <s v=" "/>
    <s v=" 3"/>
    <s v=" "/>
    <s v="Desarrollo humano"/>
    <s v="Desarrollo humano2"/>
    <s v=""/>
    <s v="RB"/>
    <s v=" "/>
    <s v=" 2"/>
    <s v=" 2"/>
    <s v=" "/>
    <s v=""/>
    <n v="0"/>
    <s v=""/>
    <s v="Desarrollo humano"/>
    <s v="Desarrollo humano y bienestar institucional"/>
    <s v="Captación del capital humano"/>
    <s v="´-Procedimiento para la selección y vinculación de personal administrativo _x000a_-Procedimiento para la selección y vinculación de personal docente"/>
    <s v="RBD-7"/>
    <s v="Desarrollo humano"/>
    <n v="3"/>
    <n v="3"/>
    <n v="3"/>
    <n v="3"/>
    <n v="3"/>
    <n v="3"/>
    <n v="3"/>
    <n v="3"/>
    <n v="3"/>
    <s v=" "/>
    <s v="Sin controles"/>
    <n v="3"/>
    <n v="3"/>
    <n v="3"/>
    <s v=""/>
    <x v="5"/>
    <s v=""/>
    <s v=""/>
    <s v=""/>
    <s v=""/>
    <n v="3"/>
    <n v="2"/>
    <n v="2"/>
  </r>
  <r>
    <s v=""/>
    <s v="Desarrollo humano0"/>
    <n v="0"/>
    <s v="Desarrollo humano0"/>
    <n v="0"/>
    <s v=" "/>
    <s v=" "/>
    <s v=" 3"/>
    <s v=" "/>
    <s v="Desarrollo humano"/>
    <s v="Desarrollo humano2"/>
    <s v=""/>
    <s v="RB"/>
    <s v=" "/>
    <s v=" 2"/>
    <s v=" 2"/>
    <s v=" "/>
    <s v=""/>
    <n v="0"/>
    <s v=""/>
    <s v="Desarrollo humano"/>
    <m/>
    <m/>
    <m/>
    <s v="RBD-8"/>
    <s v="Desarrollo humano"/>
    <n v="3"/>
    <n v="3"/>
    <n v="3"/>
    <n v="3"/>
    <n v="3"/>
    <n v="3"/>
    <n v="3"/>
    <n v="3"/>
    <n v="3"/>
    <s v=" "/>
    <s v="Sin controles"/>
    <n v="3"/>
    <n v="3"/>
    <n v="3"/>
    <s v=""/>
    <x v="5"/>
    <s v=""/>
    <s v=""/>
    <s v=""/>
    <s v=""/>
    <n v="3"/>
    <n v="2"/>
    <n v="2"/>
  </r>
  <r>
    <s v=""/>
    <s v="Desarrollo humano0"/>
    <n v="0"/>
    <s v="Desarrollo humano0"/>
    <n v="0"/>
    <s v=" "/>
    <s v=" "/>
    <s v=" 3"/>
    <s v=" "/>
    <s v="Desarrollo humano"/>
    <s v="Desarrollo humano2"/>
    <s v=""/>
    <s v="RB"/>
    <s v=" "/>
    <s v=" 2"/>
    <s v=" 2"/>
    <s v=" "/>
    <s v=""/>
    <n v="0"/>
    <s v=""/>
    <s v="Desarrollo humano"/>
    <s v="Desarrollo humano y bienestar institucional"/>
    <s v="Captación del capital humano"/>
    <s v="´-Procedimiento para la selección y vinculación de personal administrativo _x000a_-Procedimiento para la selección y vinculación de personal docente"/>
    <s v="RBD-9"/>
    <s v="Desarrollo humano"/>
    <n v="3"/>
    <n v="3"/>
    <n v="3"/>
    <n v="3"/>
    <n v="3"/>
    <n v="3"/>
    <n v="3"/>
    <n v="3"/>
    <n v="3"/>
    <s v=" "/>
    <s v="Sin controles"/>
    <n v="3"/>
    <n v="3"/>
    <n v="3"/>
    <s v=""/>
    <x v="5"/>
    <s v=""/>
    <s v=""/>
    <s v=""/>
    <s v=""/>
    <n v="3"/>
    <n v="2"/>
    <n v="2"/>
  </r>
  <r>
    <s v=""/>
    <s v="Desarrollo humano0"/>
    <n v="0"/>
    <s v="Desarrollo humano0"/>
    <n v="0"/>
    <s v=" "/>
    <s v=" "/>
    <s v=" 3"/>
    <s v=" "/>
    <s v="Desarrollo humano"/>
    <s v="Desarrollo humano2"/>
    <s v=""/>
    <s v="RB"/>
    <s v=" "/>
    <s v=" 2"/>
    <s v=" 2"/>
    <s v=" "/>
    <s v=""/>
    <n v="0"/>
    <s v=""/>
    <s v="Desarrollo humano"/>
    <s v="Gestión financiera"/>
    <s v="Gestión del presupuesto"/>
    <s v="•Procedimiento para la elaboración y seguimiento al presupuesto de inversión y operaciones de la Universidad CES"/>
    <s v="RBD-10"/>
    <s v="Desarrollo humano"/>
    <n v="3"/>
    <n v="3"/>
    <n v="3"/>
    <n v="3"/>
    <n v="3"/>
    <n v="3"/>
    <n v="3"/>
    <n v="3"/>
    <n v="3"/>
    <s v=" "/>
    <s v="Sin controles"/>
    <n v="3"/>
    <n v="3"/>
    <n v="3"/>
    <s v=""/>
    <x v="5"/>
    <s v=""/>
    <s v=""/>
    <s v=""/>
    <s v=""/>
    <n v="3"/>
    <n v="2"/>
    <n v="2"/>
  </r>
  <r>
    <s v=""/>
    <s v="Desarrollo humano0"/>
    <n v="0"/>
    <s v="Desarrollo humano0"/>
    <n v="0"/>
    <s v=" "/>
    <s v=" "/>
    <s v=" 3"/>
    <s v=" "/>
    <s v="Desarrollo humano"/>
    <s v="Desarrollo humano2"/>
    <s v=""/>
    <s v="RB"/>
    <s v=" "/>
    <s v=" 2"/>
    <s v=" 2"/>
    <s v=" "/>
    <s v=""/>
    <n v="0"/>
    <s v=""/>
    <s v="Desarrollo humano"/>
    <s v="Desarrollo humano y bienestar institucional"/>
    <s v="Evaluación de las acciones de bienestar institucional y desarrollo humano"/>
    <s v="Procedimiento para la evaluación de desempeño "/>
    <s v="RBD-11"/>
    <s v="Desarrollo humano"/>
    <n v="3"/>
    <n v="3"/>
    <n v="3"/>
    <n v="3"/>
    <n v="3"/>
    <n v="3"/>
    <n v="3"/>
    <n v="3"/>
    <n v="3"/>
    <s v=" "/>
    <s v="Sin controles"/>
    <n v="3"/>
    <n v="3"/>
    <n v="3"/>
    <s v=""/>
    <x v="5"/>
    <s v=""/>
    <s v=""/>
    <s v=""/>
    <s v=""/>
    <n v="3"/>
    <n v="2"/>
    <n v="2"/>
  </r>
  <r>
    <s v=""/>
    <s v="Desarrollo humano0"/>
    <n v="0"/>
    <s v="Desarrollo humano0"/>
    <n v="0"/>
    <s v=" "/>
    <s v=" "/>
    <s v=" 3"/>
    <s v=" "/>
    <s v="Desarrollo humano"/>
    <s v="Desarrollo humano2"/>
    <s v=""/>
    <s v="RB"/>
    <s v=" "/>
    <s v=" 2"/>
    <s v=" 2"/>
    <s v=" "/>
    <s v=""/>
    <n v="0"/>
    <s v=""/>
    <s v="Desarrollo humano"/>
    <m/>
    <m/>
    <m/>
    <s v="RBD-12"/>
    <s v="Desarrollo humano"/>
    <n v="3"/>
    <n v="3"/>
    <n v="3"/>
    <n v="3"/>
    <n v="3"/>
    <n v="3"/>
    <n v="3"/>
    <n v="3"/>
    <n v="3"/>
    <s v=" "/>
    <s v="Sin controles"/>
    <n v="3"/>
    <n v="3"/>
    <n v="3"/>
    <s v=""/>
    <x v="5"/>
    <s v=""/>
    <s v=""/>
    <s v=""/>
    <s v=""/>
    <n v="3"/>
    <n v="2"/>
    <n v="2"/>
  </r>
  <r>
    <n v="65"/>
    <s v="Salud mental y atracción del talento humano1"/>
    <n v="1"/>
    <s v="Salud mental y atracción del talento humano1"/>
    <n v="1"/>
    <s v="Bienestar Institucional Y Desarrollo HumanoExtremo"/>
    <s v="Bienestar Institucional Y Desarrollo HumanoExtremo"/>
    <s v="Bienestar Institucional Y Desarrollo HumanoDificultades en la alineación organizacional para el logro de los objetivos."/>
    <s v="Bienestar Institucional Y Desarrollo HumanoDificultades en la alineación organizacional para el logro de los objetivos."/>
    <s v="Salud mental y atracción del talento humanoExtremo"/>
    <s v="Salud mental y atracción del talento humanoFuerte"/>
    <s v="RBA-65"/>
    <s v="RB"/>
    <s v="Bienestar Institucional Y Desarrollo Humano"/>
    <s v="Bienestar Institucional Y Desarrollo HumanoFuerte"/>
    <s v="Bienestar Institucional Y Desarrollo HumanoFuerte"/>
    <s v="Bienestar Institucional Y Desarrollo Humano"/>
    <s v="Dificultades en la alineación organizacional para el logro de los objetivos."/>
    <n v="1"/>
    <s v="Dificultades en la alineación organizacional para el logro de los objetivos."/>
    <s v="Salud mental y atracción del talento humano"/>
    <s v="Desarrollo humano y bienestar institucional"/>
    <s v="Captación del capital humano"/>
    <s v="•Procedimiento para la selección y vinculación de personal administrativo"/>
    <s v="RBA-1"/>
    <s v="Salud mental y atracción del talento humano"/>
    <s v="Falta de claridad en las vacantes de las áreas que se requieren para la organización, por tanto puede incurrirse en fallos en la selección idonea de los cadidatos y en probables costos de las áreas en vacantes que no son necesarias."/>
    <s v="Bienestar Institucional  /Gestión de autoevaluación y calidad/ Gestión administrativa y áreas solicitantes de vacantes. "/>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Falta de claridad en las vacantes por parte de las áreas que los requieren._x000a_*Falta de levantamiento de perfiles optimos que den cuenta de una estructura de áreas organizadas_x000a_"/>
    <s v="Retrasos en los inicios de los procesos de selección por demora en las actualizaciones de los procesos."/>
    <s v=".* Cronogramas de cumplimiento con en los proceos de selección_x000a_*Levantamiento del perfil personalizado con las areas de los cargos requeridos._x000a_*Autorización firmada por el Rector de los cargos aprobados para Ingresos._x000a_*Aprobación del comité Administrativo para el ingreso."/>
    <n v="4"/>
    <n v="4"/>
    <n v="1"/>
    <n v="1"/>
    <s v="Concientización de las areas y los jefes sobre la importancia de definir en detalle los cargos y las acciones de los mismos antes de seleccionar las personas "/>
    <n v="1"/>
    <n v="1"/>
    <n v="1"/>
    <x v="0"/>
    <m/>
    <m/>
    <m/>
    <m/>
    <m/>
    <s v="Se realiza seguimiento constante de todos los controles implementados, durante todos los procesos"/>
    <s v="Probable"/>
  </r>
  <r>
    <n v="66"/>
    <s v="Salud mental y atracción del talento humano1"/>
    <n v="1"/>
    <s v="Salud mental y atracción del talento humano1"/>
    <n v="1"/>
    <s v="Bienestar Institucional Y Desarrollo HumanoAlto"/>
    <s v="Bienestar Institucional Y Desarrollo HumanoAlto"/>
    <s v="Bienestar Institucional Y Desarrollo HumanoFalta o falla de la capacidad de gestión del talento humano."/>
    <s v="Bienestar Institucional Y Desarrollo HumanoFalta o falla de la capacidad de gestión del talento humano."/>
    <s v="Salud mental y atracción del talento humanoAlto"/>
    <s v="Salud mental y atracción del talento humanoFuerte"/>
    <s v="RBA-66"/>
    <s v="RB"/>
    <s v="Bienestar Institucional Y Desarrollo Humano"/>
    <s v="Bienestar Institucional Y Desarrollo HumanoFuerte"/>
    <s v="Bienestar Institucional Y Desarrollo HumanoFuerte"/>
    <s v="Bienestar Institucional Y Desarrollo Humano"/>
    <s v="Falta o falla de la capacidad de gestión del talento humano."/>
    <n v="1"/>
    <s v="Falta o falla de la capacidad de gestión del talento humano."/>
    <s v="Salud mental y atracción del talento humano"/>
    <s v="Desarrollo humano y bienestar institucional"/>
    <s v="Captación del capital humano"/>
    <s v="•Procedimiento para la selección y vinculación de personal administrativo"/>
    <s v="RBA-2"/>
    <s v="Salud mental y atracción del talento humano"/>
    <s v="Preselección de hojas de vida (Ingreso de hojas de vida, al proceso de selección, que no cumplen con los requerimientos del cargo)"/>
    <s v="Bienestar Institucional  /Gestión de autoevaluación y calidad/ Gestión administrativa y áreas solicitantes de vacantes. "/>
    <s v="Falta o falla de la capacidad de gestión del talento humano."/>
    <s v="El personal en el cargo no cuenta con los conocimientos para llevar a cabo adecuadamente su función."/>
    <s v="*Hojas de vida que llegan de manera extemporanea._x000a_*Hojas de vida que se sugieren sin el perfil requerido"/>
    <s v="*Hojas de vida posterioes a los cierres reglamentarios de los pasos del proceos de selección."/>
    <s v="*Generación de bases de datos con cierres de fechas para garantizar la oportunidad en la que deben llegar las hojas de vida"/>
    <n v="1"/>
    <n v="1"/>
    <n v="1"/>
    <n v="1"/>
    <s v="Se llevan a cabo los controles en los cierres de tiempos de recibo de hojas de vida y revisión rigurosa de las hojas de vida que llegan.   "/>
    <n v="2"/>
    <n v="2"/>
    <n v="1"/>
    <x v="0"/>
    <m/>
    <m/>
    <m/>
    <m/>
    <m/>
    <s v="Se realiza seguimiento fuerte al ingreso de hojas de vida a Desarrollo Humano"/>
    <s v="Probable"/>
  </r>
  <r>
    <n v="67"/>
    <s v="Salud mental y atracción del talento humano1"/>
    <n v="1"/>
    <s v="Salud mental y atracción del talento humano1"/>
    <n v="1"/>
    <s v="Bienestar Institucional Y Desarrollo HumanoExtremo"/>
    <s v="Bienestar Institucional Y Desarrollo HumanoExtremo"/>
    <s v="Bienestar Institucional Y Desarrollo HumanoFalta o falla de la capacidad de gestión del talento humano."/>
    <s v="Bienestar Institucional Y Desarrollo HumanoFalta o falla de la capacidad de gestión del talento humano."/>
    <s v="Salud mental y atracción del talento humanoExtremo"/>
    <s v="Salud mental y atracción del talento humanoFuerte"/>
    <s v="RBA-67"/>
    <s v="RB"/>
    <s v="Bienestar Institucional Y Desarrollo Humano"/>
    <s v="Bienestar Institucional Y Desarrollo HumanoFuerte"/>
    <s v="Bienestar Institucional Y Desarrollo HumanoFuerte"/>
    <s v="Bienestar Institucional Y Desarrollo Humano"/>
    <s v="Falta o falla de la capacidad de gestión del talento humano."/>
    <n v="1"/>
    <s v="Falta o falla de la capacidad de gestión del talento humano."/>
    <s v="Salud mental y atracción del talento humano"/>
    <s v="Desarrollo humano y bienestar institucional"/>
    <s v="Captación del capital humano"/>
    <s v="•Procedimiento para la selección y vinculación de personal administrativo"/>
    <s v="RBA-3"/>
    <s v="Salud mental y atracción del talento humano"/>
    <s v="Inclusión de candidatos en la fase final, afectando la transparencia del proceos de selección "/>
    <s v="Bienestar Institucional /Gestión de autoevaluación y calidad/ Gestión administrativa y áreas solicitantes de vacantes. "/>
    <s v="Falta o falla de la capacidad de gestión del talento humano."/>
    <s v="El personal en el cargo no cuenta con los conocimientos para llevar a cabo adecuadamente su función."/>
    <s v="Recomendaiones por fuera del perfil del cargo"/>
    <s v="Hojas de vida que deben ser tenidas en cuenta sin el perfil especifico"/>
    <s v="*Informes actuales con la descripción de la idoneidad de los candidatos."/>
    <n v="1"/>
    <n v="1"/>
    <n v="1"/>
    <n v="1"/>
    <s v="Filtros de cada uno de los pasos del proceso de selección"/>
    <n v="1"/>
    <n v="1"/>
    <n v="1"/>
    <x v="0"/>
    <m/>
    <m/>
    <m/>
    <m/>
    <m/>
    <s v="Se entrega informes detallados de los candidatos a las áreas y a la Rectoría para control de los cadidatos mas cercanos a la idoneidad del perfil"/>
    <s v="Probable"/>
  </r>
  <r>
    <n v="68"/>
    <s v="Salud mental y atracción del talento humano1"/>
    <n v="1"/>
    <s v="Salud mental y atracción del talento humano1"/>
    <n v="1"/>
    <s v="Bienestar Institucional Y Desarrollo HumanoAlto"/>
    <s v="Bienestar Institucional Y Desarrollo HumanoAlto"/>
    <s v="Bienestar Institucional Y Desarrollo HumanoConflicto, desconocimiento o incumplimientos normativos, legales, regulatorios o contractuales."/>
    <s v="Bienestar Institucional Y Desarrollo HumanoConflicto, desconocimiento o incumplimientos normativos, legales, regulatorios o contractuales."/>
    <s v="Salud mental y atracción del talento humanoAlto"/>
    <s v="Salud mental y atracción del talento humanoFuerte"/>
    <s v="RBA-68"/>
    <s v="RB"/>
    <s v="Bienestar Institucional Y Desarrollo Humano"/>
    <s v="Bienestar Institucional Y Desarrollo HumanoFuerte"/>
    <s v="Bienestar Institucional Y Desarrollo HumanoFuerte"/>
    <s v="Bienestar Institucional Y Desarrollo Humano"/>
    <s v="Conflicto, desconocimiento o incumplimientos normativos, legales, regulatorios o contractuales."/>
    <n v="1"/>
    <s v="Conflicto, desconocimiento o incumplimientos normativos, legales, regulatorios o contractuales."/>
    <s v="Salud mental y atracción del talento humano"/>
    <s v="Desarrollo humano y bienestar institucional"/>
    <s v="Captación del capital humano"/>
    <s v="•Procedimiento para la selección y vinculación de personal administrativo"/>
    <s v="RBA-4"/>
    <s v="Salud mental y atracción del talento humano"/>
    <s v="Incluisión de hojas de vida por fuera de los requerimientos de las convocatorias, "/>
    <s v="Bienestar Institucional  /Gestión de autoevaluación y calidad/ Gestión administrativa y áreas solicitantes de vacantes. "/>
    <s v="Conflicto, desconocimiento o incumplimientos normativos, legales, regulatorios o contractuales."/>
    <s v="Incumplimiento parcial o total de las condiciones de contratos, convenios, leyes  o acuerdos o celebración indebida de contratos."/>
    <s v="*inclusión de candidatos no idoneos para los procesos de selección. "/>
    <s v="*hojas de vida que ingresan por fuera de las fechas establecidas en las convocatorias._x000a_"/>
    <s v="*Autorización con apertura y cierre de la convocatoria por parte de Rectoria._x000a_*Garantizar que las hojas de vida que ingresan a los procesos cumplan con los requisitos de las convocatorias"/>
    <n v="2"/>
    <n v="2"/>
    <n v="1"/>
    <n v="1"/>
    <s v="*Base de datos con la trazabilidad y seguimiento de los controles actuales"/>
    <n v="1"/>
    <n v="1"/>
    <n v="1"/>
    <x v="0"/>
    <m/>
    <m/>
    <m/>
    <m/>
    <m/>
    <s v="Se lleva con rigurosidad las autorización y el seguimiento de las bases de datos de análsis de requisitos"/>
    <s v="Probable"/>
  </r>
  <r>
    <n v="69"/>
    <s v="Salud mental y atracción del talento humano1"/>
    <n v="1"/>
    <s v="Salud mental y atracción del talento humano1"/>
    <n v="1"/>
    <s v="Bienestar Institucional Y Desarrollo HumanoAlto"/>
    <s v="Bienestar Institucional Y Desarrollo HumanoAlto"/>
    <s v="Bienestar Institucional Y Desarrollo HumanoConflicto, desconocimiento o incumplimientos normativos, legales, regulatorios o contractuales."/>
    <s v="Bienestar Institucional Y Desarrollo HumanoConflicto, desconocimiento o incumplimientos normativos, legales, regulatorios o contractuales."/>
    <s v="Salud mental y atracción del talento humanoAlto"/>
    <s v="Salud mental y atracción del talento humanoFuerte"/>
    <s v="RBA-69"/>
    <s v="RB"/>
    <s v="Bienestar Institucional Y Desarrollo Humano"/>
    <s v="Bienestar Institucional Y Desarrollo HumanoFuerte"/>
    <s v="Bienestar Institucional Y Desarrollo HumanoFuerte"/>
    <s v="Bienestar Institucional Y Desarrollo Humano"/>
    <s v="Conflicto, desconocimiento o incumplimientos normativos, legales, regulatorios o contractuales."/>
    <n v="1"/>
    <s v="Conflicto, desconocimiento o incumplimientos normativos, legales, regulatorios o contractuales."/>
    <s v="Salud mental y atracción del talento humano"/>
    <s v="Desarrollo humano y bienestar institucional_x000a__x000a__x000a_Direccionamiento Estratégico_x000a__x000a_"/>
    <s v="Captación del capital humano_x000a__x000a_•Fomento de la cultura de gestión de riesgos y autorregulación_x000a__x000a_"/>
    <s v="•Procedimiento para la selección y vinculación de personal administrativo_x000a__x000a_•Manual de SARLAFT_x000a__x000a_"/>
    <s v="RBA-5"/>
    <s v="Salud mental y atracción del talento humano"/>
    <s v="Hallazgos negativos en la validación de titulos académicos, referencias laborales y Sarlaft, en los candidatos finales, generando reprocesos"/>
    <s v="Bienestar Institucional /Gestión de autoevaluación y calidad/ Gestión administrativa y áreas solicitantes de vacantes."/>
    <s v="Conflicto, desconocimiento o incumplimientos normativos, legales, regulatorios o contractuales."/>
    <s v="Incumplimiento parcial o total de las condiciones de contratos, convenios, leyes  o acuerdos o celebración indebida de contratos."/>
    <s v="Dificultad de consulta en las plataformas establecidas para este fin. "/>
    <s v="Cuando el candidato que se encuentra dentro del proceso no autoriza la respectiva validacion de titulos y referencias"/>
    <s v="Realizar control se seguimiento y generar informe  notificando la no autorizacion de la respesctiva validacion"/>
    <n v="1"/>
    <n v="0"/>
    <n v="0"/>
    <n v="0"/>
    <s v="Filtros de cada uno de los pasos del proceso de selección"/>
    <n v="1"/>
    <n v="0"/>
    <n v="0"/>
    <x v="8"/>
    <m/>
    <m/>
    <m/>
    <m/>
    <m/>
    <s v="Se lleva el seguimiento, sin embargo el control no solo depende de la Universidad CES, depende también de los tiempos de otras instituciones responsables de la validación."/>
    <s v="Posible"/>
  </r>
  <r>
    <s v=""/>
    <s v="Salud mental y atracción del talento humano0"/>
    <n v="0"/>
    <s v="Salud mental y atracción del talento humano0"/>
    <n v="0"/>
    <s v=" "/>
    <s v=" "/>
    <s v=" 0"/>
    <s v=" "/>
    <s v="Salud mental y atracción del talento humano"/>
    <s v="Salud mental y atracción del talento humano0"/>
    <s v=""/>
    <s v="RB"/>
    <s v=" "/>
    <s v=" 0"/>
    <s v=" 0"/>
    <s v=" "/>
    <s v=""/>
    <n v="0"/>
    <s v=""/>
    <s v="Salud mental y atracción del talento humano"/>
    <m/>
    <m/>
    <m/>
    <s v="RBA-6"/>
    <s v="Salud mental y atracción del talento humano"/>
    <n v="0"/>
    <n v="0"/>
    <n v="0"/>
    <n v="0"/>
    <n v="0"/>
    <n v="0"/>
    <n v="0"/>
    <n v="0"/>
    <n v="0"/>
    <s v=" "/>
    <s v="Sin controles"/>
    <n v="0"/>
    <n v="0"/>
    <n v="0"/>
    <s v=""/>
    <x v="5"/>
    <m/>
    <m/>
    <m/>
    <m/>
    <m/>
    <n v="0"/>
    <n v="0"/>
  </r>
  <r>
    <s v=""/>
    <s v="Salud mental y atracción del talento humano0"/>
    <n v="0"/>
    <s v="Salud mental y atracción del talento humano0"/>
    <n v="0"/>
    <s v=" "/>
    <s v=" "/>
    <s v=" 0"/>
    <s v=" "/>
    <s v="Salud mental y atracción del talento humano"/>
    <s v="Salud mental y atracción del talento humano0"/>
    <s v=""/>
    <s v="RB"/>
    <s v=" "/>
    <s v=" 0"/>
    <s v=" 0"/>
    <s v=" "/>
    <s v=""/>
    <n v="0"/>
    <s v=""/>
    <s v="Salud mental y atracción del talento humano"/>
    <m/>
    <m/>
    <m/>
    <s v="RBA-7"/>
    <s v="Salud mental y atracción del talento humano"/>
    <n v="0"/>
    <n v="0"/>
    <n v="0"/>
    <n v="0"/>
    <n v="0"/>
    <n v="0"/>
    <n v="0"/>
    <n v="0"/>
    <n v="0"/>
    <s v=" "/>
    <s v="Sin controles"/>
    <n v="0"/>
    <n v="0"/>
    <n v="0"/>
    <s v=""/>
    <x v="5"/>
    <m/>
    <m/>
    <m/>
    <m/>
    <m/>
    <n v="0"/>
    <n v="0"/>
  </r>
  <r>
    <s v=""/>
    <s v="Salud mental y atracción del talento humano0"/>
    <n v="0"/>
    <s v="Salud mental y atracción del talento humano0"/>
    <n v="0"/>
    <s v=" "/>
    <s v=" "/>
    <s v=" 0"/>
    <s v=" "/>
    <s v="Salud mental y atracción del talento humano"/>
    <s v="Salud mental y atracción del talento humano0"/>
    <s v=""/>
    <s v="RB"/>
    <s v=" "/>
    <s v=" 0"/>
    <s v=" 0"/>
    <s v=" "/>
    <s v=""/>
    <n v="0"/>
    <s v=""/>
    <s v="Salud mental y atracción del talento humano"/>
    <m/>
    <m/>
    <m/>
    <s v="RBA-8"/>
    <s v="Salud mental y atracción del talento humano"/>
    <n v="0"/>
    <n v="0"/>
    <n v="0"/>
    <n v="0"/>
    <n v="0"/>
    <n v="0"/>
    <n v="0"/>
    <n v="0"/>
    <n v="0"/>
    <s v=" "/>
    <s v="Sin controles"/>
    <n v="0"/>
    <n v="0"/>
    <n v="0"/>
    <s v=""/>
    <x v="5"/>
    <m/>
    <m/>
    <m/>
    <m/>
    <m/>
    <n v="0"/>
    <n v="0"/>
  </r>
  <r>
    <s v=""/>
    <s v="Salud mental y atracción del talento humano0"/>
    <n v="0"/>
    <s v="Salud mental y atracción del talento humano0"/>
    <n v="0"/>
    <s v=" "/>
    <s v=" "/>
    <s v=" 0"/>
    <s v=" "/>
    <s v="Salud mental y atracción del talento humano"/>
    <s v="Salud mental y atracción del talento humano0"/>
    <s v=""/>
    <s v="RB"/>
    <s v=" "/>
    <s v=" 0"/>
    <s v=" 0"/>
    <s v=" "/>
    <s v=""/>
    <n v="0"/>
    <s v=""/>
    <s v="Salud mental y atracción del talento humano"/>
    <m/>
    <m/>
    <m/>
    <s v="RBA-9"/>
    <s v="Salud mental y atracción del talento humano"/>
    <n v="0"/>
    <n v="0"/>
    <n v="0"/>
    <n v="0"/>
    <n v="0"/>
    <n v="0"/>
    <n v="0"/>
    <n v="0"/>
    <n v="0"/>
    <s v=" "/>
    <s v="Sin controles"/>
    <n v="0"/>
    <n v="0"/>
    <n v="0"/>
    <s v=""/>
    <x v="5"/>
    <m/>
    <m/>
    <m/>
    <m/>
    <m/>
    <n v="0"/>
    <n v="0"/>
  </r>
  <r>
    <s v=""/>
    <s v="Salud mental y atracción del talento humano0"/>
    <n v="0"/>
    <s v="Salud mental y atracción del talento humano0"/>
    <n v="0"/>
    <s v=" "/>
    <s v=" "/>
    <s v=" 0"/>
    <s v=" "/>
    <s v="Salud mental y atracción del talento humano"/>
    <s v="Salud mental y atracción del talento humano0"/>
    <s v=""/>
    <s v="RB"/>
    <s v=" "/>
    <s v=" 0"/>
    <s v=" 0"/>
    <s v=" "/>
    <s v=""/>
    <n v="0"/>
    <s v=""/>
    <s v="Salud mental y atracción del talento humano"/>
    <m/>
    <m/>
    <m/>
    <s v="RBA-10"/>
    <s v="Salud mental y atracción del talento humano"/>
    <n v="0"/>
    <n v="0"/>
    <n v="0"/>
    <n v="0"/>
    <n v="0"/>
    <n v="0"/>
    <n v="0"/>
    <n v="0"/>
    <n v="0"/>
    <s v=" "/>
    <s v="Sin controles"/>
    <n v="0"/>
    <n v="0"/>
    <n v="0"/>
    <s v=""/>
    <x v="5"/>
    <m/>
    <m/>
    <m/>
    <m/>
    <m/>
    <n v="0"/>
    <n v="0"/>
  </r>
  <r>
    <s v=""/>
    <s v="Salud mental y atracción del talento humano0"/>
    <n v="0"/>
    <s v="Salud mental y atracción del talento humano0"/>
    <n v="0"/>
    <s v=" "/>
    <s v=" "/>
    <s v=" 0"/>
    <s v=" "/>
    <s v="Salud mental y atracción del talento humano"/>
    <s v="Salud mental y atracción del talento humano0"/>
    <s v=""/>
    <s v="RB"/>
    <s v=" "/>
    <s v=" 0"/>
    <s v=" 0"/>
    <s v=" "/>
    <s v=""/>
    <n v="0"/>
    <s v=""/>
    <s v="Salud mental y atracción del talento humano"/>
    <m/>
    <m/>
    <m/>
    <s v="RBA-11"/>
    <s v="Salud mental y atracción del talento humano"/>
    <n v="0"/>
    <n v="0"/>
    <n v="0"/>
    <n v="0"/>
    <n v="0"/>
    <n v="0"/>
    <n v="0"/>
    <n v="0"/>
    <n v="0"/>
    <s v=" "/>
    <s v="Sin controles"/>
    <n v="0"/>
    <n v="0"/>
    <n v="0"/>
    <s v=""/>
    <x v="5"/>
    <m/>
    <m/>
    <m/>
    <m/>
    <m/>
    <n v="0"/>
    <n v="0"/>
  </r>
  <r>
    <s v=""/>
    <s v="Salud mental y atracción del talento humano0"/>
    <n v="0"/>
    <s v="Salud mental y atracción del talento humano0"/>
    <n v="0"/>
    <s v=" "/>
    <s v=" "/>
    <s v=" 0"/>
    <s v=" "/>
    <s v="Salud mental y atracción del talento humano"/>
    <s v="Salud mental y atracción del talento humano0"/>
    <s v=""/>
    <s v="RB"/>
    <s v=" "/>
    <s v=" 0"/>
    <s v=" 0"/>
    <s v=" "/>
    <s v=""/>
    <n v="0"/>
    <s v=""/>
    <s v="Salud mental y atracción del talento humano"/>
    <m/>
    <m/>
    <m/>
    <s v="RBA-12"/>
    <s v="Salud mental y atracción del talento humano"/>
    <n v="0"/>
    <n v="0"/>
    <n v="0"/>
    <n v="0"/>
    <n v="0"/>
    <n v="0"/>
    <n v="0"/>
    <n v="0"/>
    <n v="0"/>
    <s v=" "/>
    <s v="Sin controles"/>
    <n v="0"/>
    <n v="0"/>
    <n v="0"/>
    <s v=""/>
    <x v="5"/>
    <m/>
    <m/>
    <m/>
    <m/>
    <m/>
    <n v="0"/>
    <n v="0"/>
  </r>
  <r>
    <n v="70"/>
    <s v="CES Virtual1"/>
    <n v="1"/>
    <s v="CES Virtual1"/>
    <n v="1"/>
    <s v="Dirección AcadémicaAlto"/>
    <s v="Dirección AcadémicaAlto"/>
    <s v="Dirección AcadémicaIncumplimiento por parte de la comunidad universitaria, contratistas y visitantes de las políticas, reglamentos y directrices institucionales."/>
    <s v="Dirección AcadémicaIncumplimiento por parte de la comunidad universitaria, contratistas y visitantes de las políticas, reglamentos y directrices institucionales."/>
    <s v="CES VirtualAlto"/>
    <s v="CES VirtualFuerte"/>
    <s v="RAV-70"/>
    <s v="RA"/>
    <s v="Dirección Académica"/>
    <s v="Dirección AcadémicaFuerte"/>
    <s v="Dirección AcadémicaFuerte"/>
    <s v="Dirección Académic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CES Virtual"/>
    <s v="Investigación"/>
    <s v="Divulgación científica, apropiación social y transferencia del conocimiento _x000a_"/>
    <s v="Procedimiento para la protección de la propiedad intelectual de la Universidad CES_x000a_"/>
    <s v="RAV-1"/>
    <s v="CES Virtual"/>
    <s v="Violación de los derechos de autor en las aulas virtuales"/>
    <s v="Procesos de Apoyo"/>
    <s v="Incumplimiento por parte de la comunidad universitaria, contratistas y visitantes de las políticas, reglamentos y directrices institucionales."/>
    <s v="Error, omisión o violación de procedimientos. (que pueda llevar incluso a excesos o despilfarros)."/>
    <s v="Desconocimiento y omisión de la norma que regula el derecho de autor"/>
    <s v="Solicitud de ampliación de capacidad de subida de archivos"/>
    <s v="_x000a_Revisión de aulas previo a la activación_x000a_Revisión regular de aulas activas_x000a_Firma de autorización de uso de obra"/>
    <n v="3"/>
    <n v="3"/>
    <n v="1"/>
    <n v="1"/>
    <s v="Capacitaciones periódicas sobre el tema_x000a_Revisión de aulas previo a la activación_x000a_Revisión regular de aulas activas_x000a_Campaña digital de sensibilización_x000a_Firma de autorización de uso de obra"/>
    <n v="5"/>
    <n v="5"/>
    <n v="1"/>
    <x v="0"/>
    <s v="Alto"/>
    <n v="3"/>
    <n v="3"/>
    <s v="33"/>
    <s v="Fuerte"/>
    <s v="Las medidas se están tomando de acuerdo con los planeado y han sido efectivas para detectar posibles infracciones."/>
    <s v="Posible"/>
  </r>
  <r>
    <n v="71"/>
    <s v="CES Virtual1"/>
    <n v="1"/>
    <s v="CES Virtual1"/>
    <n v="1"/>
    <s v="Dirección AcadémicaExtremo"/>
    <s v="Dirección AcadémicaExtremo"/>
    <s v="Dirección AcadémicaFallas o indisponibilidad de la infraestructura física relacionada con problemas estructurales o técnicos."/>
    <s v="Dirección AcadémicaFallas o indisponibilidad de la infraestructura física relacionada con problemas estructurales o técnicos."/>
    <s v="CES VirtualExtremo"/>
    <s v="CES VirtualFuerte"/>
    <s v="RAV-71"/>
    <s v="RA"/>
    <s v="Dirección Académica"/>
    <s v="Dirección AcadémicaFuerte"/>
    <s v="Dirección AcadémicaFuerte"/>
    <s v="Dirección Académica"/>
    <s v="Fallas o indisponibilidad de la infraestructura física relacionada con problemas estructurales o técnicos."/>
    <n v="1"/>
    <s v="Fallas o indisponibilidad de la infraestructura física relacionada con problemas estructurales o técnicos."/>
    <s v="CES Virtual"/>
    <s v="Gestión de las TIC"/>
    <s v="Puesta en producción y soporte de las soluciones estructuradas para TIC´s y continuidad de negocio. "/>
    <s v="•Procedimiento para la detección de fallas técnicas o funcionales de las soluciones entregadas"/>
    <s v="RAV-2"/>
    <s v="CES Virtual"/>
    <s v="Indisponibilidad del servidor que aloja CES Virtual"/>
    <s v="Procesos de Apoyo"/>
    <s v="Fallas o indisponibilidad de la infraestructura física relacionada con problemas estructurales o técnicos."/>
    <s v="Daño súbito o imprevisto"/>
    <s v="Indisponibilidad del servicio de parte del proveedor que aloja nuestros servidores en la nube"/>
    <s v="Lentitud de navegación_x000a_Mensajes intermitentes de error_x000a_Elementos que no cargan"/>
    <s v="Reuniones periódicas con el área a cargo (TI)_x000a_"/>
    <n v="1"/>
    <n v="1"/>
    <n v="1"/>
    <n v="1"/>
    <s v="Proyecto para contar con un servidor espejo en la nube._x000a_Hacer informe con histórico de fallas para socializar con TI."/>
    <n v="2"/>
    <n v="2"/>
    <n v="1"/>
    <x v="0"/>
    <s v="Alto"/>
    <n v="3"/>
    <n v="3"/>
    <s v="33"/>
    <s v="Fuerte"/>
    <s v="Se hace seguimiento permanente en conjunto con el área de TI, se hizo la migración el 27 de julio de 2019 de nuestros servidores a la nube, garantizando mayor disponibilidad del sistema"/>
    <s v="Posible"/>
  </r>
  <r>
    <n v="72"/>
    <s v="CES Virtual1"/>
    <n v="1"/>
    <s v="CES Virtual1"/>
    <n v="1"/>
    <s v="Dirección AcadémicaAlto"/>
    <s v="Dirección AcadémicaAlto"/>
    <s v="Dirección AcadémicaFallas o indisponibilidad de la infraestructura física relacionada con problemas estructurales o técnicos."/>
    <s v="Dirección AcadémicaFallas o indisponibilidad de la infraestructura física relacionada con problemas estructurales o técnicos."/>
    <s v="CES VirtualAlto"/>
    <s v="CES VirtualFuerte"/>
    <s v="RAV-72"/>
    <s v="RA"/>
    <s v="Dirección Académica"/>
    <s v="Dirección AcadémicaFuerte"/>
    <s v="Dirección AcadémicaFuerte"/>
    <s v="Dirección Académica"/>
    <s v="Fallas o indisponibilidad de la infraestructura física relacionada con problemas estructurales o técnicos."/>
    <n v="1"/>
    <s v="Fallas o indisponibilidad de la infraestructura física relacionada con problemas estructurales o técnicos."/>
    <s v="CES Virtual"/>
    <s v="Gestión de las TIC"/>
    <s v="•. Elaborar procesos de planeación estratégica para proyectos de TIC´s y continuidad de negocio"/>
    <s v="Procedimiento para la toma de requerimientos de las necesidades de las diferentes áreas de la universidad_x000a_-Procedimiento del área de TIC para la identificación de las necesidades de la continuidad de negocio._x000a__x000a_Procedimiento para mesa de ayuda_x000a_"/>
    <s v="RAV-3"/>
    <s v="CES Virtual"/>
    <s v="Impedimento para la incorporación de TIC en el ejercicio docente"/>
    <s v="Procesos de Apoyo"/>
    <s v="Fallas o indisponibilidad de la infraestructura física relacionada con problemas estructurales o técnicos."/>
    <s v="Deterioro, desgaste u obsolescencia "/>
    <s v="Falta renovación y actualización de los equipos de cómputo (software y hardware) de los docentes en las aulas de clase."/>
    <s v="Reporte de imposibilidad de operar herramientas o software en línea de parte del docente"/>
    <s v="Reporte a SUAT para que acompañen el proceso y  den el soporte necesario"/>
    <n v="1"/>
    <n v="1"/>
    <n v="1"/>
    <n v="1"/>
    <s v="Revisión y actualización de equipos en hardware y software."/>
    <n v="2"/>
    <n v="0"/>
    <n v="0"/>
    <x v="8"/>
    <s v="Alto"/>
    <n v="3"/>
    <n v="3"/>
    <s v="33"/>
    <s v="Débil"/>
    <s v="Los controles deben ser aplicados por SUAT en cabeza del área de TI, desde CES Virtual se reportan las dificultades que nos manifiestan docentes o que evidenciamos nosotros mismos"/>
    <s v="Posible"/>
  </r>
  <r>
    <n v="73"/>
    <s v="CES Virtual1"/>
    <n v="1"/>
    <s v="CES Virtual1"/>
    <n v="1"/>
    <s v="Dirección AcadémicaAlto"/>
    <s v="Dirección AcadémicaExtremo"/>
    <s v="Dirección AcadémicaFallas o indisponibilidad de la infraestructura física relacionada con problemas estructurales o técnicos."/>
    <s v="Dirección AcadémicaFallas o indisponibilidad de la infraestructura física relacionada con problemas estructurales o técnicos."/>
    <s v="CES VirtualExtremo"/>
    <s v="CES VirtualFuerte"/>
    <s v="RAV-73"/>
    <s v="RA"/>
    <s v="Dirección Académica"/>
    <s v="Dirección AcadémicaFuerte"/>
    <s v="Dirección AcadémicaFuerte"/>
    <s v="Dirección Académica"/>
    <s v="Fallas o indisponibilidad de la infraestructura física relacionada con problemas estructurales o técnicos."/>
    <n v="1"/>
    <s v="Fallas o indisponibilidad de la infraestructura física relacionada con problemas estructurales o técnicos."/>
    <s v="CES Virtual"/>
    <s v="Gestión de las TIC"/>
    <s v="•. Elaborar procesos de planeación estratégica para proyectos de TIC´s y continuidad de negocio"/>
    <s v="Procedimiento para la toma de requerimientos de las necesidades de las diferentes áreas de la universidad_x000a_-Procedimiento del área de TIC para la identificación de las necesidades de la continuidad de negocio._x000a__x000a_Procedimiento para mesa de ayuda_x000a_"/>
    <s v="RAV-4"/>
    <s v="CES Virtual"/>
    <s v="Imposibilidad de cumplir con el desarrollo efectivo de los procesos y procedimientos de CES Virtual"/>
    <s v="Procesos de Apoyo"/>
    <s v="Fallas o indisponibilidad de la infraestructura física relacionada con problemas estructurales o técnicos."/>
    <s v="Deterioro, desgaste u obsolescencia "/>
    <s v="Lentitud de la navegación desde las oficinas de CES Virtual"/>
    <s v="Imposibilidad de acceder a ciertos sitios, lentitud para descargar archivos"/>
    <s v="Revisión de conectividad y reporte oportuno"/>
    <n v="1"/>
    <n v="1"/>
    <n v="1"/>
    <n v="1"/>
    <s v="Reporte y reuniones con el área de TI para que apliquen medidas correctivas"/>
    <n v="1"/>
    <n v="1"/>
    <n v="1"/>
    <x v="0"/>
    <s v="Alto"/>
    <n v="4"/>
    <n v="3"/>
    <s v="43"/>
    <s v="Fuerte"/>
    <s v="Se hace seguimiento permanente de la conectividad desde las oficinas de CES Virtual, se hacen los reportes respectivos al área responsable. Los problemas en la actualidad persisten."/>
    <s v="Posible"/>
  </r>
  <r>
    <n v="74"/>
    <s v="CES Virtual1"/>
    <n v="1"/>
    <s v="CES Virtual1"/>
    <n v="1"/>
    <s v="Dirección AcadémicaAlto"/>
    <s v="Dirección AcadémicaAlto"/>
    <s v="Dirección AcadémicaPrácticas fraudulentas - corrupción en los diferentes procesos misionales de la universidad"/>
    <s v="Dirección AcadémicaPrácticas fraudulentas - corrupción en los diferentes procesos misionales de la universidad"/>
    <s v="CES VirtualAlto"/>
    <s v="CES VirtualModerado"/>
    <s v="RAV-74"/>
    <s v="RA"/>
    <s v="Dirección Académica"/>
    <s v="Dirección AcadémicaModerado"/>
    <s v="Dirección AcadémicaModerado"/>
    <s v="Dirección Académica"/>
    <s v="Prácticas fraudulentas - corrupción en los diferentes procesos misionales de la universidad"/>
    <n v="1"/>
    <s v="Prácticas fraudulentas - corrupción en los diferentes procesos misionales de la universidad"/>
    <s v="CES Virtual"/>
    <s v="Gestión de las TIC"/>
    <m/>
    <s v="Política TIC"/>
    <s v="RAV-5"/>
    <s v="CES Virtual"/>
    <s v="Suplantación de usuarios (no solo de otros estudiantes)."/>
    <s v="Procesos Misionales"/>
    <s v="Prácticas fraudulentas - corrupción en los diferentes procesos misionales de la universidad"/>
    <s v="Fraude: Alteración, modificación o manipulación de información o datos de la Universidad, con el propósito de reflejar una situación equivocada o engañosa."/>
    <s v="Mala intensión con fines fraudulentos de los usuarios._x000a_Dejar los usuarios abiertos en computadores de acceso público"/>
    <s v="Reporte de los docentes que detectan las malas prácticas de los estudiantes"/>
    <s v="Implementación de restricciones técnicas que impide el doble logueo en CES Virtual_x000a_Capacitación con respecto al manejo de información personal._x000a_Normatividad."/>
    <n v="2"/>
    <n v="2"/>
    <n v="1"/>
    <n v="1"/>
    <s v="Implementación de un sistema de identificación biométrica a la Moodle"/>
    <n v="1"/>
    <n v="0"/>
    <n v="0"/>
    <x v="8"/>
    <s v="Alto"/>
    <n v="3"/>
    <n v="3"/>
    <s v="33"/>
    <s v="Moderado"/>
    <s v="Se está estudiando la posibilidad de adquirir una aplicación que nos permita hacer identificación biométrica del estudiante y captura aleatoria del comportamiento del mismo durante la presentación del examen._x000a_La configuración de los exámenes es modificable por el docente, por lo tanto se le hace acompañamiento desde CES Virtual cunado así lo requiere."/>
    <s v="Posible"/>
  </r>
  <r>
    <n v="75"/>
    <s v="CES Virtual1"/>
    <n v="1"/>
    <s v="CES Virtual1"/>
    <n v="1"/>
    <s v="Dirección AcadémicaExtremo"/>
    <s v="Dirección AcadémicaExtremo"/>
    <s v="Dirección AcadémicaFalla o falta de adecuación, consistencia, confiabilidad, confidencialidad y disponibilidad de la información que se genera o se custodia (física o electrónica)."/>
    <s v="Dirección AcadémicaFalla o falta de adecuación, consistencia, confiabilidad, confidencialidad y disponibilidad de la información que se genera o se custodia (física o electrónica)."/>
    <s v="CES VirtualExtremo"/>
    <s v="CES VirtualModerado"/>
    <s v="RAV-75"/>
    <s v="RA"/>
    <s v="Dirección Académica"/>
    <s v="Dirección AcadémicaModerado"/>
    <s v="Dirección AcadémicaModerado"/>
    <s v="Dirección Académic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CES Virtual"/>
    <s v="Gestión de las TIC"/>
    <s v="•Gestión de los proyectos de TIC´s y continuidad de negocio basados en las metodologías de cada área de conocimiento"/>
    <s v="•Gestión de bases de datos, seguridad informática, redes"/>
    <s v="RAV-6"/>
    <s v="CES Virtual"/>
    <s v="Pérdida o hurto de información en servidores."/>
    <s v="Procesos de Apoyo"/>
    <s v="Falla o falta de adecuación, consistencia, confiabilidad, confidencialidad y disponibilidad de la información que se genera o se custodia (física o electrónica)."/>
    <s v="Pérdida o fuga de información de la Universidad (digital o física, confidencial o no)."/>
    <s v="No contar con backup de la información del servidor."/>
    <s v="Reporte de imposibilidad para acceder a la información."/>
    <s v="Backup diario con políticas claras para este proceso._x000a_Implementación de sistemas de seguridad en servidores."/>
    <n v="2"/>
    <n v="2"/>
    <n v="1"/>
    <n v="1"/>
    <s v="Backup periódicos"/>
    <n v="1"/>
    <n v="1"/>
    <n v="1"/>
    <x v="0"/>
    <s v="Extremo"/>
    <n v="2"/>
    <n v="5"/>
    <s v="25"/>
    <s v="Débil"/>
    <s v="No tengo conocimiento de los procesos de respaldo implementados en este momento con la nueva política de TI, desde CES Virtual se hacen los BackUp pertinentes a la información de trabajo regular, se escalará consulta a TI de los protocolos que se están aplicando en la actualidad a la plataforma de aulas virtuales y sus servidores."/>
    <s v="Posible"/>
  </r>
  <r>
    <n v="76"/>
    <s v="CES Virtual1"/>
    <n v="1"/>
    <s v="CES Virtual1"/>
    <n v="1"/>
    <s v="Dirección AcadémicaAlto"/>
    <s v="Dirección AcadémicaAlto"/>
    <s v="Dirección AcadémicaPrácticas fraudulentas - corrupción en los diferentes procesos misionales de la universidad"/>
    <s v="Dirección AcadémicaPrácticas fraudulentas - corrupción en los diferentes procesos misionales de la universidad"/>
    <s v="CES VirtualAlto"/>
    <s v="CES VirtualFuerte"/>
    <s v="RAV-76"/>
    <s v="RA"/>
    <s v="Dirección Académica"/>
    <s v="Dirección AcadémicaFuerte"/>
    <s v="Dirección AcadémicaFuerte"/>
    <s v="Dirección Académica"/>
    <s v="Prácticas fraudulentas - corrupción en los diferentes procesos misionales de la universidad"/>
    <n v="1"/>
    <s v="Prácticas fraudulentas - corrupción en los diferentes procesos misionales de la universidad"/>
    <s v="CES Virtual"/>
    <s v="Gestión de las TIC"/>
    <s v=" Asegurar la continuidad de las soluciones  TIC´s y continuidad de negocio implementadas para  Universidad CES_x000a_"/>
    <s v="Política TIC"/>
    <s v="RAV-7"/>
    <s v="CES Virtual"/>
    <s v="Fraude en actividades virtuales evaluativas "/>
    <s v="Procesos Misionales_x000a_Procesos de Apoyo"/>
    <s v="Prácticas fraudulentas - corrupción en los diferentes procesos misionales de la universidad"/>
    <s v="Fraude: Alteración, modificación o manipulación de información o datos de la Universidad, con el propósito de reflejar una situación equivocada o engañosa."/>
    <s v="No contamos con protocolos y software suficientes que permitan hacer un control  más estricto de fraudes en actividades virtuales"/>
    <s v="Reporte de los docentes que detectan las malas prácticas de los estudiantes"/>
    <s v="Capacitaciones permanentes._x000a_Implementación de plugins o programas de seguridad._x000a_Instrucciones orientadoras en las pruebas."/>
    <n v="3"/>
    <n v="2"/>
    <n v="0.66666666666666663"/>
    <n v="0.66666666666666663"/>
    <s v="Implementación de un sistema de identificación biométrica a la Moodle"/>
    <n v="1"/>
    <n v="0"/>
    <n v="0"/>
    <x v="8"/>
    <s v="Medio"/>
    <n v="3"/>
    <n v="2"/>
    <s v="32"/>
    <s v="Moderado"/>
    <s v="Se está estudiando la posibilidad de adquirir una aplicación que nos permita hacer identificación biométrica del estudiante y captura aleatoria del comportamiento del mismo durante la presentación del examen._x000a_La configuración de los exámenes es modificable por el docente, por lo tanto se le hace acompañamiento desde CES Virtual cuando así lo requiere._x000a_Se implementó un nuevo software (Safe Exam Browser) para presentar exámenes que disminuye las posibilidades de fraude-"/>
    <s v="Posible"/>
  </r>
  <r>
    <n v="77"/>
    <s v="CES Virtual1"/>
    <n v="1"/>
    <s v="CES Virtual1"/>
    <n v="1"/>
    <s v="Dirección AcadémicaExtremo"/>
    <s v="Dirección AcadémicaExtremo"/>
    <s v="Dirección AcadémicaActos mal intencionados de terceros (AMIT)."/>
    <s v="Dirección AcadémicaActos mal intencionados de terceros (AMIT)."/>
    <s v="CES VirtualExtremo"/>
    <s v="CES VirtualModerado"/>
    <s v="RAV-77"/>
    <s v="RA"/>
    <s v="Dirección Académica"/>
    <s v="Dirección AcadémicaModerado"/>
    <s v="Dirección AcadémicaModerado"/>
    <s v="Dirección Académica"/>
    <s v="Actos mal intencionados de terceros (AMIT)."/>
    <n v="1"/>
    <s v="Actos mal intencionados de terceros (AMIT)."/>
    <s v="CES Virtual"/>
    <s v="Gestión administrativa"/>
    <s v="Intervención, logística y mantenimiento"/>
    <s v="Procedimiento para el control de ingreso a la Universidad_x000a_"/>
    <s v="RAV-8"/>
    <s v="CES Virtual"/>
    <s v="Hurto de equipos de CES Virtual"/>
    <s v="Procesos de Apoyo"/>
    <s v="Actos mal intencionados de terceros (AMIT)."/>
    <s v="Hurto y/o robo"/>
    <s v="Descuido de los equipos del área._x000a_No cerrar la puerta con seguro cuando todos están ausentes de las oficinas._x000a_Falta de control de ingreso de personas externas a la universitaria."/>
    <s v="Antecedentes de hurto al interior de la universidad._x000a_Ver personas extrañas al interior de la universidad."/>
    <s v="Dejar con seguro las puertas y cajones donde se guardan elementos de valor._x000a_Reporte de personas sospechas."/>
    <n v="2"/>
    <n v="2"/>
    <n v="1"/>
    <n v="1"/>
    <s v="Instalación de guayas de seguridad en los computadores._x000a_Tener control de inventario de los equipos que se transportan por fuera de la universidad."/>
    <n v="2"/>
    <n v="1"/>
    <n v="0.5"/>
    <x v="6"/>
    <s v="Alto"/>
    <n v="3"/>
    <n v="4"/>
    <s v="34"/>
    <s v="Moderado"/>
    <s v="Las guayas no se pudieron instalar debido a que los equipos de los que disponemos no tienen como asegurarse."/>
    <s v="Posible"/>
  </r>
  <r>
    <n v="78"/>
    <s v="CES Virtual1"/>
    <n v="1"/>
    <s v="CES Virtual1"/>
    <n v="1"/>
    <s v="Dirección AcadémicaAlto"/>
    <s v="Dirección AcadémicaAlto"/>
    <s v="Dirección AcadémicaIntoxicación, lesión, enfermedad o accidente que afecte la integridad o salud de las personas en la Universidad."/>
    <s v="Dirección AcadémicaIntoxicación, lesión, enfermedad o accidente que afecte la integridad o salud de las personas en la Universidad."/>
    <s v="CES VirtualAlto"/>
    <s v="CES VirtualFuerte"/>
    <s v="RAV-78"/>
    <s v="RA"/>
    <s v="Dirección Académica"/>
    <s v="Dirección AcadémicaFuerte"/>
    <s v="Dirección AcadémicaFuerte"/>
    <s v="Dirección Académica"/>
    <s v="Intoxicación, lesión, enfermedad o accidente que afecte la integridad o salud de las personas en la Universidad."/>
    <n v="1"/>
    <s v="Intoxicación, lesión, enfermedad o accidente que afecte la integridad o salud de las personas en la Universidad."/>
    <s v="CES Virtual"/>
    <s v="Desarrollo humano y bienestar institucional"/>
    <s v="Formulación de programas, planes y acciones para el Bienestar y Desarrollo Humano_x000a_"/>
    <s v="Procedimiento para la Gestión del Riesgo SST._x000a_Procedimiento para la prevención atención y respuesta ante emergencias_x000a_"/>
    <s v="RAV-9"/>
    <s v="CES Virtual"/>
    <s v="Accidente con el Drone que pueda afectar la integridad de las personas"/>
    <s v="_x000a_Procesos de Apoyo"/>
    <s v="Intoxicación, lesión, enfermedad o accidente que afecte la integridad o salud de las personas en la Universidad."/>
    <s v="Lesiones"/>
    <s v="Manipulación inadecuada de los equipos audiovisuales de uso externo._x000a_Fallas técnicas de los equipos audiovisuales._x000a_Imprudencia de terceros"/>
    <s v="Reporte de fallas del equipo_x000a_Terceros que evidentemente atenten contra el dispositivo"/>
    <s v="Capacitación periódica para el personal de CES Multimedia._x000a_Revisión del estado de los equipos audiovisuales._x000a_Seguimiento de la normatividad."/>
    <n v="3"/>
    <n v="3"/>
    <n v="1"/>
    <n v="1"/>
    <s v="Capacitación periódica para el personal de CES Multimedia._x000a_Revisión del estado de los equipos audiovisuales._x000a_Definir protocolos de manipulación segura de los equipos audiovisuales._x000a_Contar con un seguro "/>
    <n v="4"/>
    <n v="4"/>
    <n v="1"/>
    <x v="0"/>
    <s v="Medio"/>
    <n v="2"/>
    <n v="3"/>
    <s v="23"/>
    <s v="Fuerte"/>
    <n v="3"/>
    <s v="Probable"/>
  </r>
  <r>
    <n v="79"/>
    <s v="CES Virtual1"/>
    <n v="1"/>
    <s v="CES Virtual1"/>
    <n v="1"/>
    <s v="Dirección AcadémicaExtremo"/>
    <s v="Dirección AcadémicaExtremo"/>
    <s v="Dirección AcadémicaActos mal intencionados de terceros (AMIT)."/>
    <s v="Dirección AcadémicaActos mal intencionados de terceros (AMIT)."/>
    <s v="CES VirtualExtremo"/>
    <s v="CES VirtualFuerte"/>
    <s v="RAV-79"/>
    <s v="RA"/>
    <s v="Dirección Académica"/>
    <s v="Dirección AcadémicaFuerte"/>
    <s v="Dirección AcadémicaFuerte"/>
    <s v="Dirección Académica"/>
    <s v="Actos mal intencionados de terceros (AMIT)."/>
    <n v="1"/>
    <s v="Actos mal intencionados de terceros (AMIT)."/>
    <s v="CES Virtual"/>
    <s v="Gestión de las TIC"/>
    <s v="Gestión de los proyectos de Tics y continuidad de negocio basados en las metodologías de cada área de conocimiento"/>
    <s v="Gestión de bases de datos, seguridad informática, redes"/>
    <s v="RAV-10"/>
    <s v="CES Virtual"/>
    <s v="Ciberataque"/>
    <s v="Todos"/>
    <s v="Actos mal intencionados de terceros (AMIT)."/>
    <s v="Sabotaje"/>
    <s v="Falta de protocolos de seguridad al manipular los servidores. _x000a_No instalar periódicamente actualizaciones de seguridad en los servidores."/>
    <s v="Comportamientos extraños en el servidor. _x000a_Cambios en la página que no han sido implementados por el área._x000a_Indisponibilidad en el servicio"/>
    <s v="Se actualizan periódicamente todos los componentes del servidor. (Moodle, PHP, Apache)_x000a_Se programa mantenimiento a los servidores periódicamente"/>
    <n v="2"/>
    <n v="2"/>
    <n v="1"/>
    <n v="1"/>
    <s v="Se actualizan periódicamente todos los componentes del servidor. (Moodle, PHP, Apache)_x000a_Se programa mantenimiento a los servidores periódicamente."/>
    <n v="2"/>
    <n v="2"/>
    <n v="1"/>
    <x v="0"/>
    <s v="Extremo"/>
    <n v="2"/>
    <n v="5"/>
    <s v="25"/>
    <s v="Fuerte"/>
    <s v="Se aplican las medidas pertinentes para evitar riesgos de la integridad de los sistemas que soportan CES Virtual"/>
    <s v="Improbable"/>
  </r>
  <r>
    <n v="80"/>
    <s v="CES Virtual1"/>
    <n v="1"/>
    <s v="CES Virtual1"/>
    <n v="1"/>
    <s v="Dirección AcadémicaAlto"/>
    <s v="Dirección AcadémicaMedio"/>
    <s v="Dirección AcadémicaActos mal intencionados de terceros (AMIT)."/>
    <s v="Dirección AcadémicaActos mal intencionados de terceros (AMIT)."/>
    <s v="CES VirtualMedio"/>
    <s v="CES VirtualFuerte"/>
    <s v="RAV-80"/>
    <s v="RA"/>
    <s v="Dirección Académica"/>
    <s v="Dirección AcadémicaModerado"/>
    <s v="Dirección AcadémicaFuerte"/>
    <s v="Dirección Académica"/>
    <s v="Actos mal intencionados de terceros (AMIT)."/>
    <n v="1"/>
    <s v="Actos mal intencionados de terceros (AMIT)."/>
    <s v="CES Virtual"/>
    <s v="Gestión de las TIC"/>
    <m/>
    <s v="Política TIC_x000a__x000a_Procedimiento para la gestión de aulas virtuales"/>
    <s v="RAV-11"/>
    <s v="CES Virtual"/>
    <s v="Intrusiones en clases sincrónicas a través de Sistemas Videoconferencia"/>
    <n v="5"/>
    <s v="Actos mal intencionados de terceros (AMIT)."/>
    <s v="Sabotaje"/>
    <s v="Filtración de información de acceso de los espacios de encuentros sincrónicos"/>
    <n v="5"/>
    <s v="Se han llevado a cabo capacitaciones para que los docentes sepan evitar y controlar este tipo de situaciones, además, con el apoyo de la oficina de comunicaciones se desarrolló una campaña para que los estudiantes protejan la información de acceso a sus clases. Se aplicaron configuraciones en las salas de Zoom para minimizar el impacto del riesgo."/>
    <n v="5"/>
    <n v="5"/>
    <s v=" "/>
    <s v="Sin controles"/>
    <n v="5"/>
    <n v="5"/>
    <n v="5"/>
    <s v=""/>
    <x v="5"/>
    <s v=""/>
    <s v=""/>
    <s v=""/>
    <s v=""/>
    <n v="5"/>
    <n v="5"/>
    <s v="Probable"/>
  </r>
  <r>
    <s v=""/>
    <s v="CES Virtual0"/>
    <n v="0"/>
    <s v="CES Virtual0"/>
    <n v="0"/>
    <s v=" "/>
    <s v=" "/>
    <s v=" 2"/>
    <s v=" "/>
    <s v="CES Virtual"/>
    <s v="CES Virtual2"/>
    <s v=""/>
    <s v="RA"/>
    <s v=" "/>
    <s v=" 2"/>
    <s v=" 2"/>
    <s v=" "/>
    <s v=""/>
    <n v="0"/>
    <s v=""/>
    <s v="CES Virtual"/>
    <s v="Gestión de las TIC"/>
    <s v="Gestión de los proyectos de Tics y continuidad de negocio basados en las metodologías de cada área de conocimiento"/>
    <s v="•Gestión de bases de datos, seguridad informática, redes"/>
    <s v="RAV-12"/>
    <s v="CES Virtual"/>
    <n v="2"/>
    <n v="2"/>
    <n v="2"/>
    <n v="2"/>
    <n v="2"/>
    <n v="2"/>
    <n v="2"/>
    <n v="2"/>
    <n v="2"/>
    <s v=" "/>
    <s v="Sin controles"/>
    <n v="2"/>
    <n v="2"/>
    <n v="2"/>
    <s v=""/>
    <x v="5"/>
    <s v=""/>
    <s v=""/>
    <s v=""/>
    <s v=""/>
    <n v="2"/>
    <n v="2"/>
    <n v="2"/>
  </r>
  <r>
    <s v=""/>
    <s v="CES Virtual0"/>
    <n v="0"/>
    <s v="CES Virtual0"/>
    <n v="0"/>
    <s v=" "/>
    <s v=" "/>
    <s v=" 2"/>
    <s v=" "/>
    <s v="CES Virtual"/>
    <s v="CES Virtual2"/>
    <s v=""/>
    <s v="RA"/>
    <s v=" "/>
    <s v=" 2"/>
    <s v=" 2"/>
    <s v=" "/>
    <s v=""/>
    <n v="0"/>
    <s v=""/>
    <s v="CES Virtual"/>
    <m/>
    <m/>
    <m/>
    <s v="RAV-13"/>
    <s v="CES Virtual"/>
    <n v="2"/>
    <n v="2"/>
    <n v="2"/>
    <n v="2"/>
    <n v="2"/>
    <n v="2"/>
    <n v="2"/>
    <n v="2"/>
    <n v="2"/>
    <s v=" "/>
    <s v="Sin controles"/>
    <n v="2"/>
    <n v="2"/>
    <n v="2"/>
    <s v=""/>
    <x v="5"/>
    <s v=""/>
    <s v=""/>
    <s v=""/>
    <s v=""/>
    <n v="2"/>
    <n v="2"/>
    <n v="2"/>
  </r>
  <r>
    <n v="81"/>
    <s v="Comité de Ética Humanos1"/>
    <n v="1"/>
    <s v="Comité de Ética Humanos1"/>
    <n v="1"/>
    <s v="Dirección Investigación e InnovaciónMedio"/>
    <s v="Dirección Investigación e InnovaciónAlto"/>
    <s v="Dirección Investigación e InnovaciónFalta de innovación o rezago en los diferentes procesos o estructuras que dificultan el crecimiento y/o cumplimiento de los objetivos de la Universidad"/>
    <s v="Dirección Investigación e InnovaciónFalta de innovación o rezago en los diferentes procesos o estructuras que dificultan el crecimiento y/o cumplimiento de los objetivos de la Universidad"/>
    <s v="Comité de Ética HumanosAlto"/>
    <s v="Comité de Ética HumanosFuerte"/>
    <s v="RIC-81"/>
    <s v="RI"/>
    <s v="Dirección Investigación e Innovación"/>
    <s v="Dirección Investigación e InnovaciónModerado"/>
    <s v="Dirección Investigación e InnovaciónFuerte"/>
    <s v="Dirección Investigación e Innovación"/>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s v="Comité de Ética Humanos"/>
    <s v="Investigación"/>
    <s v="Desarrollo de los procesos de Investigación, empresarismo e innovación _x000a_"/>
    <s v="Procedimiento para la asignación de los recursos para investigación e innovación_x000a_-Procedimiento para el acompañamiento a las actividades de investigación_x000a_-Consolidación y fortalecimiento de centros de investigación Financiación  de la investigación e innovación con recursos institucionales_x000a_-Procedimiento para el acompañamiento a las actividades de e innovación"/>
    <s v="RIC-1"/>
    <s v="Comité de Ética Humanos"/>
    <s v="No hay oferta de estudios clínicos ( no hay interés de los patrocinadores en realizar investigación en Colombia o Medellín)"/>
    <s v="Investigación"/>
    <s v="Falta de innovación o rezago en los diferentes procesos o estructuras que dificultan el crecimiento y/o cumplimiento de los objetivos de la Universidad"/>
    <s v="Incapacidad operativa, financiera o administrativa para atender las necesidades que surgen y sostener el crecimiento "/>
    <s v="*Los patrocinadores no deseen realizar investigación en el país_x000a_ _x000a_*El ente regulatorio INVIMA cambie su regulación _x000a__x000a_*El patrocinador no está interesado en desarrollar moléculas o medicamentos para ciertas patologías_x000a__x000a_*Los centros contratados no investigan en todas las patologías"/>
    <s v="*Publicación de nueva normatividad._x000a__x000a_*Tendencias de mercado en investigación contratada_x000a__x000a_*Cambios o terminación en la contratación de lo centros de investigación con el comité de ética"/>
    <s v="* Revisión de la normatividad_x000a__x000a_*Revisión de las tendencias de contratación a través de asociaciones como ACIC_x000a__x000a_"/>
    <n v="2"/>
    <n v="2"/>
    <n v="1"/>
    <n v="1"/>
    <s v="*Constante comunicación con los centros de investigación al respecto de sus alianzas o contrataciones hasta donde su confidencialidad lo permita._x000a__x000a_*Revisión del listado de nuevos centros de investigación que reciban certificación_x000a__x000a_* Contratar con otros centros que tengan más cobertura de patologías"/>
    <n v="2"/>
    <n v="2"/>
    <n v="1"/>
    <x v="0"/>
    <s v="Alto"/>
    <n v="3"/>
    <n v="4"/>
    <s v="34"/>
    <s v="Fuerte"/>
    <s v="Ningún control cambió, aunque la magnitud sigue siendo la misma debido a que atender las necesidades del medio siempre será clave para mantener la sostenibiildad científica y financiera _x000a__x000a__x000a_"/>
    <s v="Probable"/>
  </r>
  <r>
    <n v="82"/>
    <s v="Comité de Ética Humanos1"/>
    <n v="1"/>
    <s v="Comité de Ética Humanos1"/>
    <n v="1"/>
    <s v="Dirección Investigación e InnovaciónExtremo"/>
    <s v="Dirección Investigación e InnovaciónAlto"/>
    <s v="Dirección Investigación e InnovaciónDificultades en la alineación organizacional para el logro de los objetivos."/>
    <s v="Dirección Investigación e InnovaciónDificultades en la alineación organizacional para el logro de los objetivos."/>
    <s v="Comité de Ética HumanosAlto"/>
    <s v="Comité de Ética HumanosModerado"/>
    <s v="RIC-82"/>
    <s v="RI"/>
    <s v="Dirección Investigación e Innovación"/>
    <s v="Dirección Investigación e InnovaciónDébil"/>
    <s v="Dirección Investigación e InnovaciónModerado"/>
    <s v="Dirección Investigación e Innovación"/>
    <s v="Dificultades en la alineación organizacional para el logro de los objetivos."/>
    <n v="1"/>
    <s v="Dificultades en la alineación organizacional para el logro de los objetivos."/>
    <s v="Comité de Ética Humanos"/>
    <s v="Direccionamiento Estratégico"/>
    <s v="Implementación de la estrategia institucional_x000a_"/>
    <s v="Manual de SARLAFT_x000a_Manual gestión del riesgo_x000a_Procedimiento para la consolidación de información estadística_x000a_"/>
    <s v="RIC-2"/>
    <s v="Comité de Ética Humanos"/>
    <s v="Falta una integración del  sistema de planeación instutucional con el comité de ética "/>
    <s v="Investigación"/>
    <s v="Dificultades en la alineación organizacional para el logro de los objetivos."/>
    <s v="Falta de un esquema (o fallas del mismo) para la rendición de cuentas de la gestión por parte de las diferentes áreas."/>
    <s v="_x000a_* Falta implementación y evaluación de indicadores que midan la gestión del comité de ética_x000a__x000a_* Falta una evaluación por riegos a los centros de investigación, tanto por actor como por proceso"/>
    <s v="_x000a__x000a_*No se hacen auditorias internas"/>
    <s v="Guía operativa del comité de ética"/>
    <n v="1"/>
    <n v="1"/>
    <n v="1"/>
    <n v="1"/>
    <s v="Integrar las actividades del sistema de gestión  a las directrices de planeación de la universidad "/>
    <n v="1"/>
    <n v="0"/>
    <n v="0"/>
    <x v="8"/>
    <s v="Alto"/>
    <n v="4"/>
    <n v="3"/>
    <s v="43"/>
    <s v="Débil"/>
    <s v="_x000a_Realizar la auditoría anual _x000a_"/>
    <s v="Casi Seguro"/>
  </r>
  <r>
    <n v="83"/>
    <s v="Comité de Ética Humanos1"/>
    <n v="1"/>
    <s v="Comité de Ética Humanos1"/>
    <n v="1"/>
    <s v="Dirección Investigación e InnovaciónExtremo"/>
    <s v="Dirección Investigación e InnovaciónMedio"/>
    <s v="Dirección Investigación e InnovaciónDificultades en la alineación organizacional para el logro de los objetivos."/>
    <s v="Dirección Investigación e InnovaciónDificultades en la alineación organizacional para el logro de los objetivos."/>
    <s v="Comité de Ética HumanosMedio"/>
    <s v="Comité de Ética HumanosFuerte"/>
    <s v="RIC-83"/>
    <s v="RI"/>
    <s v="Dirección Investigación e Innovación"/>
    <s v="Dirección Investigación e InnovaciónDébil"/>
    <s v="Dirección Investigación e InnovaciónFuerte"/>
    <s v="Dirección Investigación e Innovación"/>
    <s v="Dificultades en la alineación organizacional para el logro de los objetivos."/>
    <n v="1"/>
    <s v="Dificultades en la alineación organizacional para el logro de los objetivos."/>
    <s v="Comité de Ética Humanos"/>
    <s v="Investigación"/>
    <s v="•. Identificación de las necesidades de investigación, empresarismo o retos de innovación"/>
    <s v="•Procedimiento para el registro, evaluación, selección y financiación de propuestas de investigación, empresarismo e innovación"/>
    <s v="RIC-3"/>
    <s v="Comité de Ética Humanos"/>
    <s v="Demoras en la entrega de las cartas de respuesta"/>
    <s v="Investigación"/>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_x000a_*Demoras en la consecución de firmas de las cartas de respuesta_x000a_*Dificultades en el envío  y recepción de las cartas al centro de investigación_x000a_*Aceptación extemporánea de proyectos"/>
    <s v="_x000a_*Ausencia del presidente del comité el cual debe firmar las cartas_x000a__x000a_*Se acepta un proyecto para ser evaluado luego del tiempo definido en el cronograma"/>
    <s v="Consulta de la agenda del presidente para programar la firma de las cartas"/>
    <n v="1"/>
    <n v="1"/>
    <n v="1"/>
    <n v="1"/>
    <s v="Guía operativa del comité de ética"/>
    <n v="1"/>
    <n v="1"/>
    <n v="1"/>
    <x v="0"/>
    <s v="Alto"/>
    <n v="4"/>
    <n v="3"/>
    <s v="43"/>
    <s v="Débil"/>
    <s v="Manejo de un sello seco una vez el presidente las revise las cartas de respuesta"/>
    <s v="Casi Seguro"/>
  </r>
  <r>
    <n v="84"/>
    <s v="Comité de Ética Humanos1"/>
    <n v="1"/>
    <s v="Comité de Ética Humanos1"/>
    <n v="1"/>
    <s v="Dirección Investigación e InnovaciónAlto"/>
    <s v="Dirección Investigación e InnovaciónMedio"/>
    <s v="Dirección Investigación e InnovaciónConflicto, desconocimiento o incumplimientos normativos, legales, regulatorios o contractuales."/>
    <s v="Dirección Investigación e InnovaciónConflicto, desconocimiento o incumplimientos normativos, legales, regulatorios o contractuales."/>
    <s v="Comité de Ética HumanosMedio"/>
    <s v="Comité de Ética HumanosFuerte"/>
    <s v="RIC-84"/>
    <s v="RI"/>
    <s v="Dirección Investigación e Innovación"/>
    <s v="Dirección Investigación e InnovaciónDébil"/>
    <s v="Dirección Investigación e InnovaciónFuerte"/>
    <s v="Dirección Investigación e Innovación"/>
    <s v="Conflicto, desconocimiento o incumplimientos normativos, legales, regulatorios o contractuales."/>
    <n v="1"/>
    <s v="Conflicto, desconocimiento o incumplimientos normativos, legales, regulatorios o contractuales."/>
    <s v="Comité de Ética Humanos"/>
    <s v="Gestión legal y documental "/>
    <s v="Gestión legal, reglamentaria y administrativa"/>
    <s v="Materialización de los relacionamientos contractuales "/>
    <s v="RIC-4"/>
    <s v="Comité de Ética Humanos"/>
    <s v="Fallas en la contratación"/>
    <s v="Investigación"/>
    <s v="Conflicto, desconocimiento o incumplimientos normativos, legales, regulatorios o contractuales."/>
    <s v="Incumplimiento parcial o total de las condiciones de contratos, convenios, leyes  o acuerdos o celebración indebida de contratos."/>
    <s v="_x000a__x000a__x000a__x000a__x000a__x000a_*No se cumple con toda la documentación/formatos o quedan faltando dcoumentos para la formalización de los contratos_x000a__x000a_"/>
    <s v="*Quejas del cliente, los proveedores ( comité de ética)_x000a__x000a_"/>
    <s v="*Reunión del líder de investigación con auxiliar administrativa"/>
    <n v="1"/>
    <n v="1"/>
    <n v="1"/>
    <n v="1"/>
    <s v="*Revisión y actualización de las contrataciones_x000a_*Revisión del proceso de facturación_x000a__x000a_ "/>
    <n v="2"/>
    <n v="2"/>
    <n v="1"/>
    <x v="0"/>
    <s v="Medio"/>
    <n v="4"/>
    <n v="2"/>
    <s v="42"/>
    <s v="Fuerte"/>
    <s v="Auditoría anual"/>
    <s v="Probable"/>
  </r>
  <r>
    <n v="85"/>
    <s v="Comité de Ética Humanos1"/>
    <n v="1"/>
    <s v="Comité de Ética Humanos1"/>
    <n v="1"/>
    <s v="Dirección Investigación e InnovaciónExtremo"/>
    <s v="Dirección Investigación e InnovaciónAlto"/>
    <s v="Dirección Investigación e InnovaciónFalla o falta de adecuación, consistencia, confiabilidad, confidencialidad y disponibilidad de la información que se genera o se custodia (física o electrónica)."/>
    <s v="Dirección Investigación e InnovaciónFalla o falta de adecuación, consistencia, confiabilidad, confidencialidad y disponibilidad de la información que se genera o se custodia (física o electrónica)."/>
    <s v="Comité de Ética HumanosAlto"/>
    <s v="Comité de Ética HumanosFuerte"/>
    <s v="RIC-85"/>
    <s v="RI"/>
    <s v="Dirección Investigación e Innovación"/>
    <s v="Dirección Investigación e InnovaciónDébil"/>
    <s v="Dirección Investigación e InnovaciónFuerte"/>
    <s v="Dirección Investigación e Innovación"/>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Comité de Ética Humanos"/>
    <s v="Gestión legal y documental "/>
    <s v="Gestión legal, reglamentaria y administrativa"/>
    <s v="Materialización de los relacionamientos contractuales _x000a__x000a_Procedimiento para la recolección, almacenamiento, procesamiento y supresión de datos personales "/>
    <s v="RIC-5"/>
    <s v="Comité de Ética Humanos"/>
    <s v="Violación de la confidencialidad"/>
    <s v="Investigación"/>
    <s v="Falla o falta de adecuación, consistencia, confiabilidad, confidencialidad y disponibilidad de la información que se genera o se custodia (física o electrónica)."/>
    <s v="Fuga de información confidencial de terceros, custodiada por la Universidad"/>
    <s v="*Ingreso sin autorización al sitio donde se archiva o guarda la información que se debe custodiar_x000a__x000a_*Ingreso a las bases de datos donde está almacenada la información electrónica de los contenidos de los proyectos_x000a__x000a_*Espacios físicos en los que se encuantra la oficna del comité que no permiten manter la confidencialidad"/>
    <s v="*Amenazas a la seguridad informática_x000a__x000a_*Detectar inseguridad o descuido en el área donde están archivados los estudios o proyectos_x000a_* Fácil cceso a la oficina donde se desarrolla la actividad operativa del comité"/>
    <s v="*Revisión del área física todos los días cuando se toma la temperatura ambiental_x000a__x000a_*Adherencia a las políticas de protección de la información en la Universidad_x000a__x000a_*Adecuación del espacio físico para mantener el acceso limitado al espacio donde funciona el comité de ética o sus oficinas"/>
    <n v="3"/>
    <n v="2"/>
    <n v="0.66666666666666663"/>
    <n v="0.66666666666666663"/>
    <s v="Continuar con los controles actuales"/>
    <n v="1"/>
    <n v="0"/>
    <n v="0"/>
    <x v="8"/>
    <s v="Extremo"/>
    <n v="4"/>
    <n v="4"/>
    <s v="44"/>
    <s v="Moderado"/>
    <s v="Auditoría anual"/>
    <s v="Probable"/>
  </r>
  <r>
    <n v="86"/>
    <s v="Comité de Ética Humanos0"/>
    <n v="0"/>
    <s v="Comité de Ética Humanos1"/>
    <n v="1"/>
    <s v=" "/>
    <s v="Dirección Investigación e InnovaciónMedio"/>
    <s v="Dirección Investigación e InnovaciónFallas en la gestión de los recursos financieros"/>
    <s v=" "/>
    <s v="Comité de Ética HumanosMedio"/>
    <s v="Comité de Ética HumanosFuerte"/>
    <s v="RIC-86"/>
    <s v="RI"/>
    <s v="Dirección Investigación e Innovación"/>
    <s v=" 0"/>
    <s v="Dirección Investigación e InnovaciónFuerte"/>
    <s v=" "/>
    <s v=""/>
    <n v="0"/>
    <s v="Fallas en la gestión de los recursos financieros"/>
    <s v="Comité de Ética Humanos"/>
    <s v="Gestión financiera"/>
    <s v="•Facturación, recaudo, cartera e inversiones"/>
    <s v="Procedimiento para la gestión de cartera_x000a_"/>
    <s v="RIC-6"/>
    <s v="Comité de Ética Humanos"/>
    <s v="Cartera vencida de los Centros de Investigación"/>
    <n v="0"/>
    <s v="Fallas en la gestión de los recursos financieros"/>
    <s v="Riesgo de crédito. Incumplimiento en las obligaciones de pago por parte de terceros."/>
    <s v="Cartera vencida hasta de 3 meses por parte de los centros de investigación y pago no oportuno de personas naturales"/>
    <n v="0"/>
    <n v="0"/>
    <n v="0"/>
    <n v="0"/>
    <s v=" "/>
    <s v="Sin controles"/>
    <n v="0"/>
    <n v="0"/>
    <n v="0"/>
    <s v=""/>
    <x v="5"/>
    <s v=""/>
    <s v=""/>
    <s v=""/>
    <s v=""/>
    <n v="0"/>
    <n v="0"/>
    <n v="0"/>
  </r>
  <r>
    <n v="87"/>
    <s v="Comité de Ética Humanos0"/>
    <n v="0"/>
    <s v="Comité de Ética Humanos1"/>
    <n v="1"/>
    <s v=" "/>
    <s v="Dirección Investigación e InnovaciónExtremo"/>
    <s v="Dirección Investigación e InnovaciónFalla o falta de adecuación, consistencia, confiabilidad, confidencialidad y disponibilidad de la información que se genera o se custodia (física o electrónica)."/>
    <s v=" "/>
    <s v="Comité de Ética HumanosExtremo"/>
    <s v="Comité de Ética HumanosDébil"/>
    <s v="RIC-87"/>
    <s v="RI"/>
    <s v="Dirección Investigación e Innovación"/>
    <s v=" 0"/>
    <s v="Dirección Investigación e InnovaciónDébil"/>
    <s v=" "/>
    <s v=""/>
    <n v="0"/>
    <s v="Falla o falta de adecuación, consistencia, confiabilidad, confidencialidad y disponibilidad de la información que se genera o se custodia (física o electrónica)."/>
    <s v="Comité de Ética Humanos"/>
    <s v="Gestión de las TIC"/>
    <s v="Gestión de los proyectos de TIC´s y continuidad de negocio basados en las metodologías de cada área de conocimiento_x000a_"/>
    <s v="Gestión de bases de datos, seguridad informática, redes_x000a_"/>
    <s v="RIC-7"/>
    <s v="Comité de Ética Humanos"/>
    <s v="Uso de múltiples bases de datos, para registrar información del comité de ética"/>
    <n v="0"/>
    <s v="Falla o falta de adecuación, consistencia, confiabilidad, confidencialidad y disponibilidad de la información que se genera o se custodia (física o electrónica)."/>
    <s v="Información no confiable o imprecisa."/>
    <s v="*Tener información en duplicada imprecisa e incompleta en varias plataformas de la Universidad_x000a_*Acceso a las plataformas solo permiten ingreso desde la red de la Universidad"/>
    <n v="0"/>
    <n v="0"/>
    <n v="0"/>
    <n v="0"/>
    <s v=" "/>
    <s v="Sin controles"/>
    <n v="0"/>
    <n v="0"/>
    <n v="0"/>
    <s v=""/>
    <x v="5"/>
    <s v=""/>
    <s v=""/>
    <s v=""/>
    <s v=""/>
    <n v="0"/>
    <n v="0"/>
    <n v="0"/>
  </r>
  <r>
    <n v="88"/>
    <s v="Comité de Ética Humanos0"/>
    <n v="0"/>
    <s v="Comité de Ética Humanos1"/>
    <n v="1"/>
    <s v=" "/>
    <s v="Dirección Investigación e InnovaciónExtremo"/>
    <s v="Dirección Investigación e InnovaciónFalta o falla de la capacidad de gestión del talento humano."/>
    <s v=" "/>
    <s v="Comité de Ética HumanosExtremo"/>
    <s v="Comité de Ética HumanosDébil"/>
    <s v="RIC-88"/>
    <s v="RI"/>
    <s v="Dirección Investigación e Innovación"/>
    <s v=" 0"/>
    <s v="Dirección Investigación e InnovaciónDébil"/>
    <s v=" "/>
    <s v=""/>
    <n v="0"/>
    <s v="Falta o falla de la capacidad de gestión del talento humano."/>
    <s v="Comité de Ética Humanos"/>
    <s v="Desarrollo humano y bienestar institucional"/>
    <s v="Captación del capital humano_x000a_"/>
    <s v="Procedimiento para la selección y vinculación de personal administrativo_x000a_"/>
    <s v="RIC-8"/>
    <s v="Comité de Ética Humanos"/>
    <s v="Aumento en la cantidad de estudios a evaluar en cada sesión"/>
    <n v="0"/>
    <s v="Falta o falla de la capacidad de gestión del talento humano."/>
    <s v="Indisponibilidad del talento humano por eventos internos o externos"/>
    <s v="* Falta de disponibilidad de tiempo de los miembros para el analisis de los documentos_x000a_* Los miembros deben usar su tiempo no laboral para análisis de los estudios_x000a_* Actividades adicionales a sesión plena (extraordinaria, expedita, auditorías, análisis de reportes de seguridad)_x000a_* Evaluación incompleta de los documentos "/>
    <n v="0"/>
    <n v="0"/>
    <n v="0"/>
    <n v="0"/>
    <s v=" "/>
    <s v="Sin controles"/>
    <n v="0"/>
    <n v="0"/>
    <n v="0"/>
    <s v=""/>
    <x v="5"/>
    <s v=""/>
    <s v=""/>
    <s v=""/>
    <s v=""/>
    <n v="0"/>
    <n v="0"/>
    <n v="0"/>
  </r>
  <r>
    <n v="89"/>
    <s v="Comité de Ética Humanos0"/>
    <n v="0"/>
    <s v="Comité de Ética Humanos1"/>
    <n v="1"/>
    <s v=" "/>
    <s v="Dirección Investigación e InnovaciónAlto"/>
    <s v="Dirección Investigación e InnovaciónFallas en la gestión, planeación o ejecución de proyectos."/>
    <s v=" "/>
    <s v="Comité de Ética HumanosAlto"/>
    <s v="Comité de Ética HumanosFuerte"/>
    <s v="RIC-89"/>
    <s v="RI"/>
    <s v="Dirección Investigación e Innovación"/>
    <s v=" 0"/>
    <s v="Dirección Investigación e InnovaciónFuerte"/>
    <s v=" "/>
    <s v=""/>
    <n v="0"/>
    <s v="Fallas en la gestión, planeación o ejecución de proyectos."/>
    <s v="Comité de Ética Humanos"/>
    <m/>
    <m/>
    <m/>
    <s v="RIC-9"/>
    <s v="Comité de Ética Humanos"/>
    <s v="Alta demanda de proyecto para evaluacion en cada sesión tanto internos como externos"/>
    <n v="0"/>
    <s v="Fallas en la gestión, planeación o ejecución de proyectos."/>
    <s v="Retrasos en la ejecución del proyecto."/>
    <n v="0"/>
    <n v="0"/>
    <n v="0"/>
    <n v="0"/>
    <n v="0"/>
    <s v=" "/>
    <s v="Sin controles"/>
    <n v="0"/>
    <n v="0"/>
    <n v="0"/>
    <s v=""/>
    <x v="5"/>
    <s v=""/>
    <s v=""/>
    <s v=""/>
    <s v=""/>
    <n v="0"/>
    <n v="0"/>
    <n v="0"/>
  </r>
  <r>
    <s v=""/>
    <s v="Comité de Ética Humanos0"/>
    <n v="0"/>
    <s v="Comité de Ética Humanos0"/>
    <n v="0"/>
    <s v=" "/>
    <s v=" "/>
    <s v=" 0"/>
    <s v=" "/>
    <s v="Comité de Ética Humanos"/>
    <s v="Comité de Ética Humanos0"/>
    <s v=""/>
    <s v="RI"/>
    <s v=" "/>
    <s v=" 0"/>
    <s v=" 0"/>
    <s v=" "/>
    <s v=""/>
    <n v="0"/>
    <s v=""/>
    <s v="Comité de Ética Humanos"/>
    <m/>
    <m/>
    <m/>
    <s v="RIC-10"/>
    <s v="Comité de Ética Humanos"/>
    <n v="0"/>
    <n v="0"/>
    <n v="0"/>
    <n v="0"/>
    <n v="0"/>
    <n v="0"/>
    <n v="0"/>
    <n v="0"/>
    <n v="0"/>
    <s v=" "/>
    <s v="Sin controles"/>
    <n v="0"/>
    <n v="0"/>
    <n v="0"/>
    <s v=""/>
    <x v="5"/>
    <s v=""/>
    <s v=""/>
    <s v=""/>
    <s v=""/>
    <n v="0"/>
    <n v="0"/>
    <n v="0"/>
  </r>
  <r>
    <s v=""/>
    <s v="Comité de Ética Humanos0"/>
    <n v="0"/>
    <s v="Comité de Ética Humanos0"/>
    <n v="0"/>
    <s v=" "/>
    <s v=" "/>
    <s v=" 0"/>
    <s v=" "/>
    <s v="Comité de Ética Humanos"/>
    <s v="Comité de Ética Humanos0"/>
    <s v=""/>
    <s v="RI"/>
    <s v=" "/>
    <s v=" 0"/>
    <s v=" 0"/>
    <s v=" "/>
    <s v=""/>
    <n v="0"/>
    <s v=""/>
    <s v="Comité de Ética Humanos"/>
    <m/>
    <m/>
    <m/>
    <s v="RIC-11"/>
    <s v="Comité de Ética Humanos"/>
    <n v="0"/>
    <n v="0"/>
    <n v="0"/>
    <n v="0"/>
    <n v="0"/>
    <n v="0"/>
    <n v="0"/>
    <n v="0"/>
    <n v="0"/>
    <s v=" "/>
    <s v="Sin controles"/>
    <n v="0"/>
    <n v="0"/>
    <n v="0"/>
    <s v=""/>
    <x v="5"/>
    <s v=""/>
    <s v=""/>
    <s v=""/>
    <s v=""/>
    <n v="0"/>
    <n v="0"/>
    <n v="0"/>
  </r>
  <r>
    <s v=""/>
    <s v="Comité de Ética Humanos0"/>
    <n v="0"/>
    <s v="Comité de Ética Humanos0"/>
    <n v="0"/>
    <s v=" "/>
    <s v=" "/>
    <s v=" 0"/>
    <s v=" "/>
    <s v="Comité de Ética Humanos"/>
    <s v="Comité de Ética Humanos0"/>
    <s v=""/>
    <s v="RI"/>
    <s v=" "/>
    <s v=" 0"/>
    <s v=" 0"/>
    <s v=" "/>
    <s v=""/>
    <n v="0"/>
    <s v=""/>
    <s v="Comité de Ética Humanos"/>
    <m/>
    <m/>
    <m/>
    <s v="RIC-12"/>
    <s v="Comité de Ética Humanos"/>
    <n v="0"/>
    <n v="0"/>
    <n v="0"/>
    <n v="0"/>
    <n v="0"/>
    <n v="0"/>
    <n v="0"/>
    <n v="0"/>
    <n v="0"/>
    <s v=" "/>
    <s v="Sin controles"/>
    <n v="0"/>
    <n v="0"/>
    <n v="0"/>
    <s v=""/>
    <x v="5"/>
    <s v=""/>
    <s v=""/>
    <s v=""/>
    <s v=""/>
    <n v="0"/>
    <n v="0"/>
    <n v="0"/>
  </r>
  <r>
    <n v="90"/>
    <s v="  Comunicación y Mercadeo1"/>
    <n v="1"/>
    <s v="  Comunicación y Mercadeo1"/>
    <n v="1"/>
    <s v="RectoríaAlto"/>
    <s v="RectoríaMedio"/>
    <s v="Rectoría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  Comunicación y MercadeoMedio"/>
    <s v="  Comunicación y MercadeoFuerte"/>
    <s v="RRC-90"/>
    <s v="RR"/>
    <s v="Rectoría"/>
    <s v="RectoríaFuerte"/>
    <s v="RectoríaFuerte"/>
    <s v="Rectoría"/>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s v="  Comunicación y Mercadeo"/>
    <s v="Comunicación organizacional"/>
    <s v="Identificación de las necesidades de comunicación"/>
    <s v="Manual de procesos para la solicitud  de piezas gráficas "/>
    <s v="RRC-1"/>
    <s v="  Comunicación y Mercadeo"/>
    <s v="Ineficiencia y retrasos en la entrega de los procesos y solicitudes de la oficina"/>
    <s v="Todos"/>
    <s v="Falta de innovación o rezago en los diferentes procesos o estructuras que dificultan el crecimiento y/o cumplimiento de los objetivos de la Universidad"/>
    <s v="Incapacidad operativa, financiera o administrativa para atender las necesidades que surgen y sostener el crecimiento "/>
    <s v="Falta de equipos tecnológicos con las características necesarias para la ejecución de procesos exitosos._x000a__x000a_Falta de gestión efectiva de otras oficinas de las cuales depende nuestra labor._x000a__x000a_Solicitudes inmediatas y a destiempo._x000a__x000a_Priorizar solicitudes inmediatas dejando a un lado el cronograma de actividades establecido."/>
    <s v="Insatisfacción, reclamos y quejas de los empleados."/>
    <s v="Sensibilización a los directivos y áreas institucionales sobre la planeación oportuna para la solicitud del acompañamiento por parte del área. "/>
    <n v="1"/>
    <n v="1"/>
    <n v="1"/>
    <n v="1"/>
    <s v="Sensibilización a los directivos y áreas institucionales sobre la planeación oportuna para la solicitud del acompañamiento por parte del área."/>
    <n v="1"/>
    <n v="1"/>
    <n v="1"/>
    <x v="0"/>
    <s v="Medio"/>
    <n v="3"/>
    <n v="2"/>
    <s v="32"/>
    <s v="Fuerte"/>
    <s v="Capacitaciones con diferentes grupos de interés (Directivos, docentes, voceros, coordinadores de extensión)"/>
    <s v="Probable"/>
  </r>
  <r>
    <n v="91"/>
    <s v="  Comunicación y Mercadeo1"/>
    <n v="1"/>
    <s v="  Comunicación y Mercadeo1"/>
    <n v="1"/>
    <s v="RectoríaMedio"/>
    <s v="RectoríaMedio"/>
    <s v="RectoríaDificultades en la alineación organizacional para el logro de los objetivos."/>
    <s v="RectoríaDificultades en la alineación organizacional para el logro de los objetivos."/>
    <s v="  Comunicación y MercadeoMedio"/>
    <s v="  Comunicación y MercadeoFuerte"/>
    <s v="RRC-91"/>
    <s v="RR"/>
    <s v="Rectoría"/>
    <s v="RectoríaFuerte"/>
    <s v="RectoríaFuerte"/>
    <s v="Rectoría"/>
    <s v="Dificultades en la alineación organizacional para el logro de los objetivos."/>
    <n v="1"/>
    <s v="Dificultades en la alineación organizacional para el logro de los objetivos."/>
    <s v="  Comunicación y Mercadeo"/>
    <s v="Desarrollo humano y bienestar institucional"/>
    <s v="•Evaluación  de las acciones de Bienestar Institucional y Desarrollo Humano"/>
    <s v="•Procedimiento para la evaluación del clima laboral"/>
    <s v="RRC-2"/>
    <s v="  Comunicación y Mercadeo"/>
    <s v="Clima organizacional"/>
    <s v="Todos"/>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Conflictos personales y profesionales entre los colaboradores._x000a__x000a_Intromisión de terceros en entornos laborales._x000a__x000a_Exceso de confianza y susceptibilidades._x000a_"/>
    <s v="Tensión colectiva en el equipo de trabajo._x000a_Trabajo desarticulado entre colaboradores._x000a_Manifestación de malestar por parte de algún colaborador. _x000a_Expresiones agresivas entre colaboradores frente a un proceso."/>
    <s v="Apoyarse en el área de talento humano para que en el momento de la contratación de nuevo personal, se adapte al ritmo y ambiente de la oficina._x000a__x000a_Escuchar a las personas que están en conflicto y brindar soluciones conciliadoras._x000a__x000a_Delegar funciones en las que ambas partes tengan responsabilidades compartidas."/>
    <n v="3"/>
    <n v="2"/>
    <n v="0.66666666666666663"/>
    <n v="0.66666666666666663"/>
    <s v="Apoyarse en el área de talento humano para que en el momento de la contratación de nuevo personal, se adapte al ritmo y ambiente de la oficina._x000a__x000a_Escuchar a las personas que están en conflicto y brindar soluciones conciliadoras._x000a__x000a_Delegar funciones en las que ambas partes tengan responsabilidades compartidas."/>
    <n v="3"/>
    <n v="2"/>
    <n v="0.66666666666666663"/>
    <x v="9"/>
    <s v="Medio"/>
    <n v="3"/>
    <n v="2"/>
    <s v="32"/>
    <s v="Fuerte"/>
    <s v="Sensibilización con el equipo de trabajo.                                                         Llamados de antención a los colaboradores.                                     Mediación a través de la palabra. "/>
    <s v="Posible"/>
  </r>
  <r>
    <n v="92"/>
    <s v="  Comunicación y Mercadeo1"/>
    <n v="1"/>
    <s v="  Comunicación y Mercadeo1"/>
    <n v="1"/>
    <s v="RectoríaMedio"/>
    <s v="RectoríaBajo"/>
    <s v="RectoríaIncumplimiento por parte de proveedores"/>
    <s v="RectoríaIncumplimiento por parte de proveedores"/>
    <s v="  Comunicación y MercadeoBajo"/>
    <s v="  Comunicación y MercadeoFuerte"/>
    <s v="RRC-92"/>
    <s v="RR"/>
    <s v="Rectoría"/>
    <s v="RectoríaModerado"/>
    <s v="RectoríaFuerte"/>
    <s v="Rectoría"/>
    <s v="Incumplimiento por parte de proveedores"/>
    <n v="1"/>
    <s v="Incumplimiento por parte de proveedores"/>
    <s v="  Comunicación y Mercadeo"/>
    <s v="Gestión administrativa"/>
    <s v="identificación de necesidades institucionales"/>
    <s v="Procedimiento para la gestión de compras y contratación de servicios _x000a_"/>
    <s v="RRC-3"/>
    <s v="  Comunicación y Mercadeo"/>
    <s v="Incumplimiento de los proveedores que afecta en normal desarrollo de las actividades del área."/>
    <s v="Todos"/>
    <s v="Incumplimiento por parte de proveedores"/>
    <s v="Falta de entrega de productos o servicios contratados con proveedores."/>
    <s v="Falta de verificaciones en listas._x000a__x000a_Entregas a destiempo._x000a__x000a_Entregas que no cumplen lo pactado._x000a__x000a_Cambios en los términos de las negociaciones._x000a__x000a_Imposición de proveedores."/>
    <s v="Llamados de atención de seguridad y salud en el trabajo._x000a_Insatisfacción en las entregas que realiza la oficina a los clientes pero que tienen intervención de promovedor._x000a_Falta de respuesta oportuna al momento de contactar._x000a_Mala referencia del proveedor"/>
    <s v="Verificación de los antecedentes de los proveedores_x000a__x000a_Solicitud de requerimientos legales para la contracción_x000a__x000a_Solicitud de facturas o cuentas de cobro formales"/>
    <n v="3"/>
    <n v="3"/>
    <n v="1"/>
    <n v="1"/>
    <s v="Apoyarse con el área de Sarlaft y jurídica"/>
    <n v="1"/>
    <n v="1"/>
    <n v="1"/>
    <x v="0"/>
    <s v="Bajo"/>
    <n v="1"/>
    <n v="2"/>
    <s v="12"/>
    <s v="Fuerte"/>
    <s v="Se aplicaron todos los controles para evitar "/>
    <s v="Improbable"/>
  </r>
  <r>
    <n v="93"/>
    <s v="  Comunicación y Mercadeo1"/>
    <n v="1"/>
    <s v="  Comunicación y Mercadeo1"/>
    <n v="1"/>
    <s v="RectoríaExtremo"/>
    <s v="RectoríaExtremo"/>
    <s v="RectoríaDificultades en la alineación organizacional para el logro de los objetivos."/>
    <s v="RectoríaDificultades en la alineación organizacional para el logro de los objetivos."/>
    <s v="  Comunicación y MercadeoExtremo"/>
    <s v="  Comunicación y MercadeoModerado"/>
    <s v="RRC-93"/>
    <s v="RR"/>
    <s v="Rectoría"/>
    <s v="RectoríaFuerte"/>
    <s v="RectoríaModerado"/>
    <s v="Rectoría"/>
    <s v="Dificultades en la alineación organizacional para el logro de los objetivos."/>
    <n v="1"/>
    <s v="Dificultades en la alineación organizacional para el logro de los objetivos."/>
    <s v="  Comunicación y Mercadeo"/>
    <s v="Comunicación organizacional"/>
    <s v="(apunta a todas las etapas)"/>
    <s v="Procedimiento para la planificación de la comunicación interna y externa"/>
    <s v="RRC-4"/>
    <s v="  Comunicación y Mercadeo"/>
    <s v="Inconvenientes en los canales de comunicación"/>
    <s v="Todos"/>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Fallas tecnológicas en los medios de comunicación digitales._x000a__x000a_Desconocimiento de las diferentes áreas y facultades frente a los canales más efectivos de difusión._x000a__x000a_Saturación de información en algunos canales de comunicación._x000a__x000a_Desconocimiento del talento humano frente a algunas herramientas tecnológicas._x000a__x000a_Mal uso de carteleras físicas._x000a__x000a_Falta de aplicación de la Política de Comunicaciones."/>
    <s v="Quejas por la no entrega oportuna de la información. _x000a_Las personas constantemente manifiestan que no les llega, ni ven la información. _x000a_"/>
    <s v="Seguimiento a las diferentes etapas de los procesos y canales comunicativos._x000a__x000a_Solicitudes escritas a las áreas que intervienen en los desarrollos tecnológicos de la institución._x000a__x000a_Socialización de la Política de Comunicaciones"/>
    <n v="3"/>
    <n v="1"/>
    <n v="0.33333333333333331"/>
    <n v="0.33333333333333331"/>
    <s v="Seguimiento a las diferentes etapas de los procesos y canales comunicativos._x000a__x000a_Solicitudes escritas a las áreas que intervienen en los desarrollos tecnológicos de la institución._x000a__x000a_Socialización de la Política de Comunicaciones"/>
    <n v="3"/>
    <n v="1"/>
    <n v="0.33333333333333331"/>
    <x v="3"/>
    <s v="Alto"/>
    <n v="4"/>
    <n v="3"/>
    <s v="43"/>
    <s v="Fuerte"/>
    <s v="Se socializó la Política de comunicaciones. "/>
    <s v="Probable"/>
  </r>
  <r>
    <n v="94"/>
    <s v="  Comunicación y Mercadeo1"/>
    <n v="1"/>
    <s v="  Comunicación y Mercadeo1"/>
    <n v="1"/>
    <s v="RectoríaBajo"/>
    <s v="RectoríaExtremo"/>
    <s v="RectoríaDificultades en la alineación organizacional para el logro de los objetivos."/>
    <s v="RectoríaDificultades en la alineación organizacional para el logro de los objetivos."/>
    <s v="  Comunicación y MercadeoExtremo"/>
    <s v="  Comunicación y MercadeoModerado"/>
    <s v="RRC-94"/>
    <s v="RR"/>
    <s v="Rectoría"/>
    <s v="RectoríaFuerte"/>
    <s v="RectoríaModerado"/>
    <s v="Rectoría"/>
    <s v="Dificultades en la alineación organizacional para el logro de los objetivos."/>
    <n v="1"/>
    <s v="Dificultades en la alineación organizacional para el logro de los objetivos."/>
    <s v="  Comunicación y Mercadeo"/>
    <s v="Comunicación organizacional"/>
    <s v="Planeación estratégica de las comunicaciones internas y externas"/>
    <s v="•Procedimiento para la planificación de la comunicación interna y externa"/>
    <s v="RRC-5"/>
    <s v="  Comunicación y Mercadeo"/>
    <s v="Desconocimiento de las decisiones de los entes directivos"/>
    <s v="Todos"/>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No se comunica a la oficina las decisiones tomadas en los entes de gobierno de la institución, por lo cual se hace difícil transmitir le mensaje a la comunidad universitaria."/>
    <s v="Cuando la Oficina de Comunicación organizacional conoce las decisiones trascendentales de la organización por parte de terceros._x000a_Rumores e información fragmentada"/>
    <s v="Solicitud constante a al rectoría para la inclusión en estos espacios decisivos."/>
    <n v="1"/>
    <n v="0"/>
    <n v="0"/>
    <n v="0"/>
    <s v="Solicitud constante a al rectoría para la inclusión en estos espacios decisivos."/>
    <n v="1"/>
    <n v="0"/>
    <n v="0"/>
    <x v="8"/>
    <s v="Extremo"/>
    <n v="5"/>
    <n v="5"/>
    <s v="55"/>
    <s v="Débil"/>
    <s v="Es imposible tener la información de primera mano, por lo cual se hace muy poco probable transmitir la información que necesita la comunidad universitaria. "/>
    <s v="Improbable"/>
  </r>
  <r>
    <n v="95"/>
    <s v="  Comunicación y Mercadeo1"/>
    <n v="1"/>
    <s v="  Comunicación y Mercadeo1"/>
    <n v="1"/>
    <s v="RectoríaMedio"/>
    <s v="RectoríaAlto"/>
    <s v="RectoríaDificultades en la alineación organizacional para el logro de los objetivos."/>
    <s v="RectoríaDificultades en la alineación organizacional para el logro de los objetivos."/>
    <s v="  Comunicación y MercadeoAlto"/>
    <s v="  Comunicación y MercadeoFuerte"/>
    <s v="RRC-95"/>
    <s v="RR"/>
    <s v="Rectoría"/>
    <s v="RectoríaFuerte"/>
    <s v="RectoríaFuerte"/>
    <s v="Rectoría"/>
    <s v="Dificultades en la alineación organizacional para el logro de los objetivos."/>
    <n v="1"/>
    <s v="Dificultades en la alineación organizacional para el logro de los objetivos."/>
    <s v="  Comunicación y Mercadeo"/>
    <s v="Direccionamiento Estratégico"/>
    <s v="Implementación de la estrategia institucional_x000a_"/>
    <s v="Materialización de los relacionamientos contractuales"/>
    <s v="RRC-6"/>
    <s v="  Comunicación y Mercadeo"/>
    <s v="Dificultad  de un trabajo articulado con las demas dependencias para realizar efectivamente las actividades del área."/>
    <s v="Todos"/>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Falta de trabajo articulado y colaborativo entre áreas y facultades._x000a__x000a_Otras áreas o facultades, llevan a cabo funciones que le corresponden al área de Comunicación Organizacional._x000a__x000a_Las áreas y facultades no comunican sus actividades a la oficina."/>
    <s v="Rotación de piezas gráficas que no se diseñaron en la Oficina de Comunicación organizacional. _x000a_Eventos en los que se solicita registro fotográfico y sobre los cuales no se tenía conocimiento._x000a_Cuando personas externas nos hacen comentarios de eventos que desconocíamos."/>
    <s v="Socialización de la Política de Comunicaciones"/>
    <n v="1"/>
    <n v="1"/>
    <n v="1"/>
    <n v="1"/>
    <s v="Socialización de la Política de Comunicaciones"/>
    <n v="1"/>
    <n v="1"/>
    <n v="1"/>
    <x v="0"/>
    <s v="Alto"/>
    <n v="4"/>
    <n v="3"/>
    <s v="43"/>
    <s v="Fuerte"/>
    <s v="Se han canalizado más solicitudes a la Oficina de comunicaciones. Sin embargo, tenemos todavía algunas facultades, areas de apoyo o centros de servicio que hacen sus productos de forma independiente."/>
    <s v="Improbable"/>
  </r>
  <r>
    <n v="96"/>
    <s v="  Comunicación y Mercadeo1"/>
    <n v="1"/>
    <s v="  Comunicación y Mercadeo1"/>
    <n v="1"/>
    <s v="RectoríaBajo"/>
    <s v="RectoríaAlto"/>
    <s v="RectoríaIncumplimiento por parte de la comunidad universitaria, contratistas y visitantes de las políticas, reglamentos y directrices institucionales."/>
    <s v="RectoríaIncumplimiento por parte de la comunidad universitaria, contratistas y visitantes de las políticas, reglamentos y directrices institucionales."/>
    <s v="  Comunicación y MercadeoAlto"/>
    <s v="  Comunicación y MercadeoFuerte"/>
    <s v="RRC-96"/>
    <s v="RR"/>
    <s v="Rectoría"/>
    <s v="RectoríaFuerte"/>
    <s v="RectoríaFuerte"/>
    <s v="Rectorí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  Comunicación y Mercadeo"/>
    <s v="Gestión legal y documental "/>
    <s v="Gestión legal, reglamentaria y administrativa"/>
    <s v="Materialización de los relacionamientos contractuales"/>
    <s v="RRC-7"/>
    <s v="  Comunicación y Mercadeo"/>
    <s v="Desconocimiento de los convenios, contratos y licitaciones interinstitucionales en los que tiene participación la Universidad "/>
    <s v="Todos"/>
    <s v="Incumplimiento por parte de la comunidad universitaria, contratistas y visitantes de las políticas, reglamentos y directrices institucionales."/>
    <s v="Falta o falla en la de definición de procedimientos   "/>
    <s v="Asignación de tareas extras que no hacen parte del cronograma de la oficina y son necesarias y urgentes para los contratos interinstitucionales_x000a__x000a_No se explica a la oficina el detalle de los contratos en la parte de comunicaciones."/>
    <s v="Citaciones tardías para asignar responsabilidades que hacen parte de los convenios firmados._x000a_Información en redes sociales empresariales externas con las cuales se tienen convenios y se desconocía."/>
    <s v="Sensibilización a los directivos y áreas institucionales sobre la planeación oportuna para la solicitud del acompañamiento por parte del área. "/>
    <n v="1"/>
    <n v="1"/>
    <n v="1"/>
    <n v="1"/>
    <s v="Solicitud a los directivos frente a los alcances de los contratos en los que hay alguna responsabilidad de la Oficina de Comunicación organizacional."/>
    <n v="1"/>
    <n v="1"/>
    <n v="1"/>
    <x v="0"/>
    <s v="Alto"/>
    <n v="4"/>
    <n v="3"/>
    <s v="43"/>
    <s v="Fuerte"/>
    <s v="Se conocen desde el área los proyectos que actualmente desarrolla la Universidad y en los cuales hay una intervención del área. "/>
    <s v="Improbable"/>
  </r>
  <r>
    <n v="97"/>
    <s v="  Comunicación y Mercadeo1"/>
    <n v="1"/>
    <s v="  Comunicación y Mercadeo1"/>
    <n v="1"/>
    <s v="RectoríaBajo"/>
    <s v="RectoríaBajo"/>
    <s v="RectoríaFalta o falla de la capacidad de gestión del talento humano."/>
    <s v="RectoríaFalta o falla de la capacidad de gestión del talento humano."/>
    <s v="  Comunicación y MercadeoBajo"/>
    <s v="  Comunicación y MercadeoFuerte"/>
    <s v="RRC-97"/>
    <s v="RR"/>
    <s v="Rectoría"/>
    <s v="RectoríaFuerte"/>
    <s v="RectoríaFuerte"/>
    <s v="Rectoría"/>
    <s v="Falta o falla de la capacidad de gestión del talento humano."/>
    <n v="1"/>
    <s v="Falta o falla de la capacidad de gestión del talento humano."/>
    <s v="  Comunicación y Mercadeo"/>
    <s v="Desarrollo humano y bienestar institucional"/>
    <s v="Captación del capital humano"/>
    <s v="Procedimiento para la selección y vinculación de personal administrativo. "/>
    <s v="RRC-8"/>
    <s v="  Comunicación y Mercadeo"/>
    <s v="Falta de idoneidad del equipo"/>
    <s v="Todos"/>
    <s v="Falta o falla de la capacidad de gestión del talento humano."/>
    <s v="El personal en el cargo no cuenta con los conocimientos para llevar a cabo adecuadamente su función."/>
    <s v="Contratación de practicantes._x000a__x000a_Oferta laboral limitada en el mercado para cargos puntuales."/>
    <s v="Reprocesos continuos. _x000a_Solicitudes para ausentarse constantemente._x000a_Correcciones reiterativas _x000a_"/>
    <s v="Apoyarse en el área de talento humano para que en el momento de la contratación de nuevo personal, se adapte al ritmo y ambiente de la oficina."/>
    <n v="1"/>
    <n v="1"/>
    <n v="1"/>
    <n v="1"/>
    <n v="0"/>
    <n v="1"/>
    <n v="1"/>
    <n v="1"/>
    <x v="0"/>
    <s v="Medio"/>
    <n v="3"/>
    <n v="2"/>
    <s v="32"/>
    <s v="Fuerte"/>
    <s v="Se realiza inducción a los practicantes de dos semanas para que reconozcan los procesos con mayor facilidad."/>
    <s v="Improbable"/>
  </r>
  <r>
    <n v="98"/>
    <s v="  Comunicación y Mercadeo1"/>
    <n v="1"/>
    <s v="  Comunicación y Mercadeo1"/>
    <n v="1"/>
    <s v="RectoríaAlto"/>
    <s v="RectoríaExtremo"/>
    <s v="Rectoría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  Comunicación y MercadeoExtremo"/>
    <s v="  Comunicación y MercadeoFuerte"/>
    <s v="RRC-98"/>
    <s v="RR"/>
    <s v="Rectoría"/>
    <s v="RectoríaModerado"/>
    <s v="RectoríaFuerte"/>
    <s v="Rectoría"/>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s v="  Comunicación y Mercadeo"/>
    <s v="Desarrollo humano y bienestar institucional_x000a__x000a_Gestión legal y documental_x000a__x000a_Gestión administrativa "/>
    <s v="Captación del capital humano_x000a__x000a_Gestión legal, reglamentaria y administrativa_x000a__x000a_Identificación de necesidades institucionales_x000a_"/>
    <s v="Procedimiento para la selección y vinculación de personal administrativo. _x000a__x000a_Materialización de los relacionamientos contractuales _x000a__x000a_Procedimiento para la gestión de compras y contratación de servicios _x000a_"/>
    <s v="RRC-9"/>
    <s v="  Comunicación y Mercadeo"/>
    <s v="_x000a_Contratación  externa de procesos de comunicación por parte de las facultades o áreas de apoyo."/>
    <s v="Todos"/>
    <s v="Falta de innovación o rezago en los diferentes procesos o estructuras que dificultan el crecimiento y/o cumplimiento de los objetivos de la Universidad"/>
    <s v="Inadecuada estructura organizacional para soportar el crecimiento de la Universidad."/>
    <s v="No se permite la contratación de nuevo personal que tenga un enfoque específico para potencializar procesos.                            "/>
    <s v="Ausencia de solicitudes por un área específica."/>
    <s v="Capacitación del equipo de trabajo"/>
    <n v="1"/>
    <n v="1"/>
    <n v="1"/>
    <n v="1"/>
    <n v="0"/>
    <n v="1"/>
    <n v="1"/>
    <n v="1"/>
    <x v="0"/>
    <s v="Bajo"/>
    <n v="2"/>
    <n v="2"/>
    <s v="22"/>
    <s v="Débil"/>
    <s v="Se realiza capacitación al personal "/>
    <s v="Probable"/>
  </r>
  <r>
    <n v="99"/>
    <s v="  Comunicación y Mercadeo1"/>
    <n v="1"/>
    <s v="  Comunicación y Mercadeo1"/>
    <n v="1"/>
    <s v="RectoríaAlto"/>
    <s v="RectoríaAlto"/>
    <s v="RectoríaFalta o falla de la capacidad de gestión del talento humano."/>
    <s v="RectoríaFalta o falla de la capacidad de gestión del talento humano."/>
    <s v="  Comunicación y MercadeoAlto"/>
    <s v="  Comunicación y MercadeoFuerte"/>
    <s v="RRC-99"/>
    <s v="RR"/>
    <s v="Rectoría"/>
    <s v="RectoríaFuerte"/>
    <s v="RectoríaFuerte"/>
    <s v="Rectoría"/>
    <s v="Falta o falla de la capacidad de gestión del talento humano."/>
    <n v="1"/>
    <s v="Falta o falla de la capacidad de gestión del talento humano."/>
    <s v="  Comunicación y Mercadeo"/>
    <s v="Desarrollo humano y bienestar institucional"/>
    <s v="Captación del capital humano"/>
    <s v="Procedimiento para la selección y vinculación de personal administrativo. "/>
    <s v="RRC-10"/>
    <s v="  Comunicación y Mercadeo"/>
    <s v="Dependencia de los procesos en una sola persona"/>
    <s v="Todos"/>
    <s v="Falta o falla de la capacidad de gestión del talento humano."/>
    <s v="Indisponibilidad del talento humano por eventos internos o externos"/>
    <s v="Las responsabilidades de cada proceso están en cabeza de un solo colaborador. Frente a momentos de calamidades personales, las funciones del área se ven afectadas."/>
    <s v="Manifestar al cliente interno o externo que el proceso no se puede llevar a cabo por la incapacidad del personal."/>
    <n v="0"/>
    <n v="0"/>
    <n v="0"/>
    <s v=" "/>
    <s v="Sin controles"/>
    <s v="Retroalimentación de las funciones que realizan los compañeros de la oficina"/>
    <n v="1"/>
    <n v="1"/>
    <n v="1"/>
    <x v="0"/>
    <s v="Medio"/>
    <n v="4"/>
    <n v="2"/>
    <s v="42"/>
    <s v="Débil"/>
    <n v="0"/>
    <s v="Probable"/>
  </r>
  <r>
    <n v="100"/>
    <s v="  Comunicación y Mercadeo1"/>
    <n v="1"/>
    <s v="  Comunicación y Mercadeo1"/>
    <n v="1"/>
    <s v="Rectoría0"/>
    <s v="Rectoría0"/>
    <s v="Rectoría0"/>
    <s v="Rectoría0"/>
    <s v="  Comunicación y Mercadeo0"/>
    <s v="  Comunicación y Mercadeo0"/>
    <s v="RRC-100"/>
    <s v="RR"/>
    <s v="Rectoría"/>
    <s v="Rectoría0"/>
    <s v="Rectoría0"/>
    <s v="Rectoría"/>
    <n v="0"/>
    <n v="1"/>
    <n v="0"/>
    <s v="  Comunicación y Mercadeo"/>
    <s v="Gestión financiera"/>
    <s v="Gestión del presupuesto_x000a_"/>
    <s v="Procedimiento para la elaboración y seguimiento al presupuesto de inversión y operaciones de la Universidad CES_x000a_"/>
    <s v="RRC-11"/>
    <s v="  Comunicación y Mercadeo"/>
    <n v="0"/>
    <n v="0"/>
    <n v="0"/>
    <n v="0"/>
    <n v="0"/>
    <n v="0"/>
    <n v="0"/>
    <n v="0"/>
    <n v="0"/>
    <n v="0"/>
    <n v="0"/>
    <n v="0"/>
    <n v="0"/>
    <n v="0"/>
    <n v="0"/>
    <x v="8"/>
    <n v="0"/>
    <n v="0"/>
    <n v="0"/>
    <n v="0"/>
    <n v="0"/>
    <n v="0"/>
    <n v="0"/>
  </r>
  <r>
    <n v="101"/>
    <s v="  Comunicación y Mercadeo1"/>
    <n v="1"/>
    <s v="  Comunicación y Mercadeo1"/>
    <n v="1"/>
    <s v="Rectoría0"/>
    <s v="Rectoría0"/>
    <s v="Rectoría0"/>
    <s v="Rectoría0"/>
    <s v="  Comunicación y Mercadeo0"/>
    <s v="  Comunicación y Mercadeo0"/>
    <s v="RRC-101"/>
    <s v="RR"/>
    <s v="Rectoría"/>
    <s v="Rectoría0"/>
    <s v="Rectoría0"/>
    <s v="Rectoría"/>
    <n v="0"/>
    <n v="1"/>
    <n v="0"/>
    <s v="  Comunicación y Mercadeo"/>
    <s v="Gestión de las TIC"/>
    <s v="Gestión de los proyectos de TIC´s y continuidad de negocio basados en las metodologías de cada área de conocimiento_x000a_"/>
    <s v="Gestión de bases de datos, seguridad informática, redes_x000a_"/>
    <s v="RRC-12"/>
    <s v="  Comunicación y Mercadeo"/>
    <n v="0"/>
    <n v="0"/>
    <n v="0"/>
    <n v="0"/>
    <n v="0"/>
    <n v="0"/>
    <n v="0"/>
    <n v="0"/>
    <n v="0"/>
    <n v="0"/>
    <n v="0"/>
    <n v="0"/>
    <n v="0"/>
    <n v="0"/>
    <n v="0"/>
    <x v="8"/>
    <n v="0"/>
    <n v="0"/>
    <n v="0"/>
    <n v="0"/>
    <n v="0"/>
    <n v="0"/>
    <n v="0"/>
  </r>
  <r>
    <n v="102"/>
    <s v="  Comunicación y Mercadeo1"/>
    <n v="1"/>
    <s v="  Comunicación y Mercadeo1"/>
    <n v="1"/>
    <s v="Rectoría0"/>
    <s v="Rectoría0"/>
    <s v="Rectoría0"/>
    <s v="Rectoría0"/>
    <s v="  Comunicación y Mercadeo0"/>
    <s v="  Comunicación y Mercadeo0"/>
    <s v="RRC-102"/>
    <s v="RR"/>
    <s v="Rectoría"/>
    <s v="Rectoría0"/>
    <s v="Rectoría0"/>
    <s v="Rectoría"/>
    <n v="0"/>
    <n v="1"/>
    <n v="0"/>
    <s v="  Comunicación y Mercadeo"/>
    <s v="Gestión de las TIC"/>
    <s v="Puesta en producción y soporte de las soluciones estructuradas para TIC´s y continuidad de negocio. _x000a_"/>
    <s v="Procedimiento para la detección de fallas técnicas o funcionales de las soluciones entregadas"/>
    <s v="RRC-13"/>
    <s v="  Comunicación y Mercadeo"/>
    <n v="0"/>
    <n v="0"/>
    <n v="0"/>
    <n v="0"/>
    <n v="0"/>
    <n v="0"/>
    <n v="0"/>
    <n v="0"/>
    <n v="0"/>
    <n v="0"/>
    <m/>
    <n v="0"/>
    <n v="0"/>
    <n v="0"/>
    <n v="0"/>
    <x v="11"/>
    <n v="0"/>
    <n v="0"/>
    <n v="0"/>
    <n v="0"/>
    <n v="0"/>
    <n v="0"/>
    <n v="0"/>
  </r>
  <r>
    <n v="103"/>
    <s v="  Comunicación y Mercadeo1"/>
    <n v="1"/>
    <s v="  Comunicación y Mercadeo1"/>
    <n v="1"/>
    <s v="Rectoría0"/>
    <s v="Rectoría0"/>
    <s v="Rectoría0"/>
    <s v="Rectoría0"/>
    <s v="  Comunicación y Mercadeo0"/>
    <s v="  Comunicación y Mercadeo0"/>
    <s v="RRC-103"/>
    <s v="RR"/>
    <s v="Rectoría"/>
    <s v="Rectoría0"/>
    <s v="Rectoría0"/>
    <s v="Rectoría"/>
    <n v="0"/>
    <n v="1"/>
    <n v="0"/>
    <s v="  Comunicación y Mercadeo"/>
    <s v="Gestión administrativa"/>
    <s v="identificación de necesidades institucionales"/>
    <s v=" Procedimiento para la gestión de compras y contratación de servicios "/>
    <s v="RRC-14"/>
    <s v="  Comunicación y Mercadeo"/>
    <n v="0"/>
    <n v="0"/>
    <n v="0"/>
    <n v="0"/>
    <n v="0"/>
    <n v="0"/>
    <n v="0"/>
    <n v="0"/>
    <n v="0"/>
    <n v="0"/>
    <m/>
    <n v="0"/>
    <n v="0"/>
    <n v="0"/>
    <n v="0"/>
    <x v="11"/>
    <n v="0"/>
    <n v="0"/>
    <n v="0"/>
    <n v="0"/>
    <n v="0"/>
    <n v="0"/>
    <n v="0"/>
  </r>
  <r>
    <n v="104"/>
    <s v="  Comunicación y Mercadeo1"/>
    <n v="1"/>
    <s v="  Comunicación y Mercadeo1"/>
    <n v="1"/>
    <s v="Rectoría0"/>
    <s v="Rectoría0"/>
    <s v="Rectoría0"/>
    <s v="Rectoría0"/>
    <s v="  Comunicación y Mercadeo0"/>
    <s v="  Comunicación y Mercadeo0"/>
    <s v="RRC-104"/>
    <s v="RR"/>
    <s v="Rectoría"/>
    <s v="Rectoría0"/>
    <s v="Rectoría0"/>
    <s v="Rectoría"/>
    <n v="0"/>
    <n v="1"/>
    <n v="0"/>
    <s v="  Comunicación y Mercadeo"/>
    <s v="Mercadeo"/>
    <s v="Formalización de la oferta académica y de servicios "/>
    <s v="•Procedimiento para la consolidación del portafolio y promoción de los servicios de la universidad CES "/>
    <s v="RRC-15"/>
    <s v="  Comunicación y Mercadeo"/>
    <n v="0"/>
    <n v="0"/>
    <n v="0"/>
    <n v="0"/>
    <n v="0"/>
    <n v="0"/>
    <n v="0"/>
    <n v="0"/>
    <n v="0"/>
    <n v="0"/>
    <m/>
    <n v="0"/>
    <n v="0"/>
    <n v="0"/>
    <n v="0"/>
    <x v="11"/>
    <n v="0"/>
    <n v="0"/>
    <n v="0"/>
    <n v="0"/>
    <n v="0"/>
    <n v="0"/>
    <n v="0"/>
  </r>
  <r>
    <n v="105"/>
    <s v="  Comunicación y Mercadeo1"/>
    <n v="1"/>
    <s v="  Comunicación y Mercadeo1"/>
    <n v="1"/>
    <s v="Rectoría0"/>
    <s v="Rectoría0"/>
    <s v="Rectoría0"/>
    <s v="Rectoría0"/>
    <s v="  Comunicación y Mercadeo0"/>
    <s v="  Comunicación y Mercadeo0"/>
    <s v="RRC-105"/>
    <s v="RR"/>
    <s v="Rectoría"/>
    <s v="Rectoría0"/>
    <s v="Rectoría0"/>
    <s v="Rectoría"/>
    <n v="0"/>
    <n v="1"/>
    <n v="0"/>
    <s v="  Comunicación y Mercadeo"/>
    <s v="Mercadeo"/>
    <s v="Formalización de la oferta académica y de servicios "/>
    <s v="•Procedimiento para la consolidación del portafolio y promoción de los servicios de la universidad CES "/>
    <s v="RRC-16"/>
    <s v="  Comunicación y Mercadeo"/>
    <n v="0"/>
    <n v="0"/>
    <n v="0"/>
    <n v="0"/>
    <n v="0"/>
    <n v="0"/>
    <n v="0"/>
    <n v="0"/>
    <n v="0"/>
    <n v="0"/>
    <m/>
    <n v="0"/>
    <n v="0"/>
    <n v="0"/>
    <n v="0"/>
    <x v="11"/>
    <n v="0"/>
    <n v="0"/>
    <n v="0"/>
    <n v="0"/>
    <n v="0"/>
    <n v="0"/>
    <n v="0"/>
  </r>
  <r>
    <n v="106"/>
    <s v="  Comunicación y Mercadeo1"/>
    <n v="1"/>
    <s v="  Comunicación y Mercadeo1"/>
    <n v="1"/>
    <s v="Rectoría0"/>
    <s v="Rectoría0"/>
    <s v="Rectoría0"/>
    <s v="Rectoría0"/>
    <s v="  Comunicación y Mercadeo0"/>
    <s v="  Comunicación y Mercadeo0"/>
    <s v="RRC-106"/>
    <s v="RR"/>
    <s v="Rectoría"/>
    <s v="Rectoría0"/>
    <s v="Rectoría0"/>
    <s v="Rectoría"/>
    <n v="0"/>
    <n v="1"/>
    <n v="0"/>
    <s v="  Comunicación y Mercadeo"/>
    <m/>
    <m/>
    <m/>
    <s v="RRC-17"/>
    <s v="  Comunicación y Mercadeo"/>
    <n v="0"/>
    <n v="0"/>
    <n v="0"/>
    <n v="0"/>
    <n v="0"/>
    <n v="0"/>
    <n v="0"/>
    <n v="0"/>
    <n v="0"/>
    <n v="0"/>
    <m/>
    <n v="0"/>
    <n v="0"/>
    <n v="0"/>
    <n v="0"/>
    <x v="11"/>
    <n v="0"/>
    <n v="0"/>
    <n v="0"/>
    <n v="0"/>
    <n v="0"/>
    <n v="0"/>
    <n v="0"/>
  </r>
  <r>
    <n v="107"/>
    <s v="  Comunicación y Mercadeo1"/>
    <n v="1"/>
    <s v="  Comunicación y Mercadeo1"/>
    <n v="1"/>
    <s v="Rectoría0"/>
    <s v="Rectoría0"/>
    <s v="Rectoría0"/>
    <s v="Rectoría0"/>
    <s v="  Comunicación y Mercadeo0"/>
    <s v="  Comunicación y Mercadeo0"/>
    <s v="RRC-107"/>
    <s v="RR"/>
    <s v="Rectoría"/>
    <s v="Rectoría0"/>
    <s v="Rectoría0"/>
    <s v="Rectoría"/>
    <n v="0"/>
    <n v="1"/>
    <n v="0"/>
    <s v="  Comunicación y Mercadeo"/>
    <s v="Mercadeo"/>
    <s v="•. Formalización de la oferta académica y de servicios "/>
    <s v="•Procedimiento para la consolidación del portafolio y promoción de los servicios de la universidad CES "/>
    <s v="RRC-18"/>
    <s v="  Comunicación y Mercadeo"/>
    <n v="0"/>
    <n v="0"/>
    <n v="0"/>
    <n v="0"/>
    <n v="0"/>
    <n v="0"/>
    <n v="0"/>
    <n v="0"/>
    <n v="0"/>
    <n v="0"/>
    <m/>
    <n v="0"/>
    <n v="0"/>
    <n v="0"/>
    <n v="0"/>
    <x v="11"/>
    <n v="0"/>
    <n v="0"/>
    <n v="0"/>
    <n v="0"/>
    <n v="0"/>
    <n v="0"/>
    <n v="0"/>
  </r>
  <r>
    <n v="108"/>
    <s v="  Comunicación y Mercadeo1"/>
    <n v="1"/>
    <s v="  Comunicación y Mercadeo1"/>
    <n v="1"/>
    <s v="Rectoría0"/>
    <s v="Rectoría0"/>
    <s v="Rectoría0"/>
    <s v="Rectoría0"/>
    <s v="  Comunicación y Mercadeo0"/>
    <s v="  Comunicación y Mercadeo0"/>
    <s v="RRC-108"/>
    <s v="RR"/>
    <s v="Rectoría"/>
    <s v="Rectoría0"/>
    <s v="Rectoría0"/>
    <s v="Rectoría"/>
    <n v="0"/>
    <n v="1"/>
    <n v="0"/>
    <s v="  Comunicación y Mercadeo"/>
    <s v="Docencia"/>
    <s v="Gestión del proceso de Formación_x000a_"/>
    <s v="Procedimiento para la gestión del currículo_x000a_"/>
    <s v="RRC-19"/>
    <s v="  Comunicación y Mercadeo"/>
    <n v="0"/>
    <n v="0"/>
    <n v="0"/>
    <n v="0"/>
    <n v="0"/>
    <n v="0"/>
    <n v="0"/>
    <n v="0"/>
    <n v="0"/>
    <n v="0"/>
    <m/>
    <n v="0"/>
    <n v="0"/>
    <n v="0"/>
    <n v="0"/>
    <x v="11"/>
    <n v="0"/>
    <n v="0"/>
    <n v="0"/>
    <n v="0"/>
    <n v="0"/>
    <n v="0"/>
    <n v="0"/>
  </r>
  <r>
    <n v="109"/>
    <s v="  Comunicación y Mercadeo1"/>
    <n v="1"/>
    <s v="  Comunicación y Mercadeo1"/>
    <n v="1"/>
    <s v="Rectoría0"/>
    <s v="Rectoría0"/>
    <s v="Rectoría0"/>
    <s v="Rectoría0"/>
    <s v="  Comunicación y Mercadeo0"/>
    <s v="  Comunicación y Mercadeo0"/>
    <s v="RRC-109"/>
    <s v="RR"/>
    <s v="Rectoría"/>
    <s v="Rectoría0"/>
    <s v="Rectoría0"/>
    <s v="Rectoría"/>
    <n v="0"/>
    <n v="1"/>
    <n v="0"/>
    <s v="  Comunicación y Mercadeo"/>
    <s v="Gestión de las TIC"/>
    <s v="Gestión de los proyectos de TIC´s y continuidad de negocio basados en las metodologías de cada área de conocimiento_x000a_"/>
    <s v="Gestión de bases de datos, seguridad informática, redes_x000a_"/>
    <s v="RRC-20"/>
    <s v="  Comunicación y Mercadeo"/>
    <n v="0"/>
    <n v="0"/>
    <n v="0"/>
    <n v="0"/>
    <n v="0"/>
    <n v="0"/>
    <n v="0"/>
    <n v="0"/>
    <n v="0"/>
    <n v="0"/>
    <m/>
    <n v="0"/>
    <n v="0"/>
    <n v="0"/>
    <n v="0"/>
    <x v="11"/>
    <n v="0"/>
    <n v="0"/>
    <n v="0"/>
    <n v="0"/>
    <n v="0"/>
    <n v="0"/>
    <n v="0"/>
  </r>
  <r>
    <n v="110"/>
    <s v="Contabilidad 1"/>
    <n v="1"/>
    <s v="Contabilidad 1"/>
    <n v="1"/>
    <s v="Dirección Administrativa y FinancieraAlto"/>
    <s v="Dirección Administrativa y FinancieraBajo"/>
    <s v="Dirección Administrativa y FinancieraConflicto, desconocimiento o incumplimientos normativos, legales, regulatorios o contractuales."/>
    <s v="Dirección Administrativa y FinancieraConflicto, desconocimiento o incumplimientos normativos, legales, regulatorios o contractuales."/>
    <s v="Contabilidad Bajo"/>
    <s v="Contabilidad Fuerte"/>
    <s v="RFC-110"/>
    <s v="RF"/>
    <s v="Dirección Administrativa y Financiera"/>
    <s v="Dirección Administrativa y FinancieraModerado"/>
    <s v="Dirección Administrativa y FinancieraFuerte"/>
    <s v="Dirección Administrativa y Financiera"/>
    <s v="Conflicto, desconocimiento o incumplimientos normativos, legales, regulatorios o contractuales."/>
    <n v="1"/>
    <s v="Conflicto, desconocimiento o incumplimientos normativos, legales, regulatorios o contractuales."/>
    <s v="Contabilidad "/>
    <s v="Gestión legal y documental "/>
    <s v="Gestión de seguimiento y control legal – reglamentaria - administrativa_x000a_"/>
    <m/>
    <s v="RFC-1"/>
    <s v="Contabilidad "/>
    <s v="Desactualización de la normatividad vigente (tributaria y de NIIF)"/>
    <s v="Contabilidad"/>
    <s v="Conflicto, desconocimiento o incumplimientos normativos, legales, regulatorios o contractuales."/>
    <s v="Incumplimiento parcial o total de las condiciones de contratos, convenios, leyes  o acuerdos o celebración indebida de contratos."/>
    <s v="Desconocimiento o falta de capacitación de la normatividad actual._x000a_Cambios frecuentes de la normatividad."/>
    <s v="Informes de auditoria, recepción de requerimientos"/>
    <s v="Capacitaciones al inicio del año._x000a_Contratación de auditorias con expertos en NIIF._x000a_Suscripción a servicios de monitoreo de cambio de normativa._x000a_Registro en panel tributario._x000a_Interacción con contadores de Universidades para actualizarse de novedades relacionadas con el sector."/>
    <n v="5"/>
    <n v="5"/>
    <n v="1"/>
    <n v="1"/>
    <s v="Revisiones frecuentes en las plataformas WEB de los diferentes entes de control._x000a_Creación de grupos de estudio interno con la participación de la revisoría fiscal._x000a_"/>
    <n v="2"/>
    <n v="1"/>
    <n v="0.5"/>
    <x v="6"/>
    <s v="Alto"/>
    <n v="4"/>
    <n v="3"/>
    <s v="43"/>
    <s v="Moderado"/>
    <s v="Continua pendiente la conformación de grupos de estudios dentro del área, es importante para socializar los cambios normativos e internos "/>
    <s v="Posible"/>
  </r>
  <r>
    <n v="111"/>
    <s v="Contabilidad 1"/>
    <n v="1"/>
    <s v="Contabilidad 1"/>
    <n v="1"/>
    <s v="Dirección Administrativa y FinancieraAlto"/>
    <s v="Dirección Administrativa y FinancieraMedio"/>
    <s v="Dirección Administrativa y FinancieraFalta o falla de la capacidad de gestión del talento humano."/>
    <s v="Dirección Administrativa y FinancieraFalta o falla de la capacidad de gestión del talento humano."/>
    <s v="Contabilidad Medio"/>
    <s v="Contabilidad Fuerte"/>
    <s v="RFC-111"/>
    <s v="RF"/>
    <s v="Dirección Administrativa y Financiera"/>
    <s v="Dirección Administrativa y FinancieraFuerte"/>
    <s v="Dirección Administrativa y FinancieraFuerte"/>
    <s v="Dirección Administrativa y Financiera"/>
    <s v="Falta o falla de la capacidad de gestión del talento humano."/>
    <n v="1"/>
    <s v="Falta o falla de la capacidad de gestión del talento humano."/>
    <s v="Contabilidad "/>
    <s v="Gestión financiera"/>
    <s v="Revisión y seguimiento financiero_x000a_"/>
    <s v="Procedimiento para la elaboración y seguimiento al presupuesto de inversión y operaciones de la Universidad CES_x000a_Procedimiento para el seguimiento del resultado contable _x000a_Procedimiento para la gestión de cartera_x000a_Procedimiento para la gestión de caja_x000a_"/>
    <s v="RFC-2"/>
    <s v="Contabilidad "/>
    <s v="Incumplimiento o inexactitud en la presentación de estados financieros por errores en la ejecución del procedimiento."/>
    <s v="Dirección Financiera"/>
    <s v="Falta o falla de la capacidad de gestión del talento humano."/>
    <s v="El personal en el cargo no cuenta con los conocimientos para llevar a cabo adecuadamente su función."/>
    <s v="Errores en el registro de la información._x000a_Desconfiguración o errores en el manejo de alguno de los módulos que alimentan la contabilidad. _x000a_Tiempos cortos para las conciliaciones por parte del área de contabilidad._x000a_Fallas tecnológicas."/>
    <s v="Diferencias en las conciliaciones de los diferentes módulos con la contabilidad, cifras no acordes frente a las variaciones (mes/año) frente al presupuesto.  "/>
    <s v="- Capacitación en el manejo del sistema y en la parte normativa._x000a_- Acceso a fuentes de información que permiten capacitación._x000a_- Socialización de errores para evitar que se repitan._x000a_- Conciliaciones FI vs Módulos, revisión por cuentas contables de la información. "/>
    <n v="4"/>
    <n v="4"/>
    <n v="1"/>
    <n v="1"/>
    <s v="_x000a_'- Cronograma para la presentación de EF, que permita un tiempo de holgura para hacer revisiones.       _x000a_- Exigir mayor calidad de la información suministrada por las áreas que suministran información a contabilidad.                                                                                                                                                                                          ' - Cuando se requiera realizar reuniones con los lideres de los módulos para aclarar diferencias o adecuar procesos                                                                                                                                                                                  "/>
    <n v="3"/>
    <n v="3"/>
    <n v="1"/>
    <x v="0"/>
    <s v="Alto"/>
    <n v="4"/>
    <n v="3"/>
    <s v="43"/>
    <s v="Fuerte"/>
    <s v="Se adiciono una acción a este riesgo porque es importante socializar con los lideres de cada una de las áreas las diferencias que se presenten o si se considera deben realizar cambios en los procesos implementados para minimizar este Riesgo"/>
    <s v="Probable"/>
  </r>
  <r>
    <n v="112"/>
    <s v="Contabilidad 1"/>
    <n v="1"/>
    <s v="Contabilidad 1"/>
    <n v="1"/>
    <s v="Dirección Administrativa y FinancieraBajo"/>
    <s v="Dirección Administrativa y FinancieraBaj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Contabilidad Bajo"/>
    <s v="Contabilidad Fuerte"/>
    <s v="RFC-112"/>
    <s v="RF"/>
    <s v="Dirección Administrativa y Financiera"/>
    <s v="Dirección Administrativa y FinancieraFuerte"/>
    <s v="Dirección Administrativa y FinancieraFuerte"/>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Contabilidad "/>
    <s v="Gestión financiera"/>
    <s v="Revisión y seguimiento financiero_x000a_"/>
    <s v="Procedimiento para la elaboración y seguimiento al presupuesto de inversión y operaciones de la Universidad CES_x000a_Procedimiento para el seguimiento del resultado contable _x000a_Procedimiento para la gestión de cartera_x000a_Procedimiento para la gestión de caja_x000a__x000a__x000a_Procedimiento para la elaboración de documentos "/>
    <s v="RFC-3"/>
    <s v="Contabilidad "/>
    <s v="Incumplimiento o inexactitud en la presentación de estados financieros por procedimientos desactualizados."/>
    <s v="Dirección Financiera"/>
    <s v="Incumplimiento por parte de la comunidad universitaria, contratistas y visitantes de las políticas, reglamentos y directrices institucionales."/>
    <s v="Falta o falla en la de definición de procedimientos   "/>
    <s v="- Cambios en estructura administrativa de la Universidad."/>
    <n v="4"/>
    <s v="- Antigüedad del personal.                                                                                                                                                                                                             -Elaborar cronograma para la presentación de EF"/>
    <n v="1"/>
    <n v="1"/>
    <n v="1"/>
    <n v="1"/>
    <s v="- Solicitar la definición de procedimientos y alineación de aquellos que afectan los reportes contables.                                                                                                                                                                                                             "/>
    <n v="1"/>
    <n v="1"/>
    <n v="1"/>
    <x v="0"/>
    <s v="Bajo"/>
    <n v="1"/>
    <n v="2"/>
    <s v="12"/>
    <s v="Moderado"/>
    <n v="2"/>
    <s v="Raro"/>
  </r>
  <r>
    <n v="113"/>
    <s v="Contabilidad 1"/>
    <n v="1"/>
    <s v="Contabilidad 1"/>
    <n v="1"/>
    <s v="Dirección Administrativa y FinancieraAlto"/>
    <s v="Dirección Administrativa y FinancieraBajo"/>
    <s v="Dirección Administrativa y FinancieraFalla o falta de adecuación, consistencia, confiabilidad, confidencialidad y disponibilidad de la información que se genera o se custodia (física o electrónica)."/>
    <s v="Dirección Administrativa y FinancieraFalla o falta de adecuación, consistencia, confiabilidad, confidencialidad y disponibilidad de la información que se genera o se custodia (física o electrónica)."/>
    <s v="Contabilidad Bajo"/>
    <s v="Contabilidad Fuerte"/>
    <s v="RFC-113"/>
    <s v="RF"/>
    <s v="Dirección Administrativa y Financiera"/>
    <s v="Dirección Administrativa y FinancieraModerado"/>
    <s v="Dirección Administrativa y FinancieraFuerte"/>
    <s v="Dirección Administrativa y Financier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Contabilidad "/>
    <s v="Gestión legal y documental "/>
    <s v="Gestión de seguimiento y control legal – reglamentaria - administrativa_x000a_"/>
    <s v="Para la realización de transferencias documentales al archivo central"/>
    <s v="RFC-4"/>
    <s v="Contabilidad "/>
    <s v="Deterioro y perdida de los soportes físicos"/>
    <s v="Contabilidad"/>
    <s v="Falla o falta de adecuación, consistencia, confiabilidad, confidencialidad y disponibilidad de la información que se genera o se custodia (física o electrónica)."/>
    <s v="Pérdida o fuga de información de la Universidad (digital o física, confidencial o no)."/>
    <s v="- Errores al ordenar por código y orden cronológico de los soportes.  _x000a_- Mal manejo de los documentos recibidos de las diferentes áreas. _x000a_- Sustracción de documentos del archivo de contabilidad sin autorización"/>
    <s v="Cobro de proveedores, solicitud de soportes para entrega de informes, faltantes en los consecutivos"/>
    <s v="- Organización por tipo de documento y número consecutivo desde el área contable._x000a_- Control manual de los soportes que se reciben."/>
    <n v="2"/>
    <n v="2"/>
    <n v="1"/>
    <n v="1"/>
    <s v="- Solicitud de llave para el archivo físico."/>
    <n v="1"/>
    <n v="1"/>
    <n v="1"/>
    <x v="0"/>
    <s v="Alto"/>
    <n v="3"/>
    <n v="3"/>
    <s v="33"/>
    <s v="Moderado"/>
    <n v="3"/>
    <s v="Posible"/>
  </r>
  <r>
    <n v="114"/>
    <s v="Contabilidad 1"/>
    <n v="1"/>
    <s v="Contabilidad 1"/>
    <n v="1"/>
    <s v="Dirección Administrativa y FinancieraBajo"/>
    <s v="Dirección Administrativa y FinancieraBajo"/>
    <s v="Dirección Administrativa y FinancieraConflicto, desconocimiento o incumplimientos normativos, legales, regulatorios o contractuales."/>
    <s v="Dirección Administrativa y FinancieraConflicto, desconocimiento o incumplimientos normativos, legales, regulatorios o contractuales."/>
    <s v="Contabilidad Bajo"/>
    <s v="Contabilidad Fuerte"/>
    <s v="RFC-114"/>
    <s v="RF"/>
    <s v="Dirección Administrativa y Financiera"/>
    <s v="Dirección Administrativa y FinancieraModerado"/>
    <s v="Dirección Administrativa y FinancieraFuerte"/>
    <s v="Dirección Administrativa y Financiera"/>
    <s v="Conflicto, desconocimiento o incumplimientos normativos, legales, regulatorios o contractuales."/>
    <n v="1"/>
    <s v="Conflicto, desconocimiento o incumplimientos normativos, legales, regulatorios o contractuales."/>
    <s v="Contabilidad "/>
    <s v="Gestión legal y documental "/>
    <s v="Gestión legal, reglamentaria  y documental"/>
    <m/>
    <s v="RFC-5"/>
    <s v="Contabilidad "/>
    <s v="Incumplimiento de plazos en respuesta de requerimientos"/>
    <s v="Contabilidad"/>
    <s v="Conflicto, desconocimiento o incumplimientos normativos, legales, regulatorios o contractuales."/>
    <s v="Aplicación inoportuna de los cambios legales, regulatorios y contractuales."/>
    <s v="- No aviso oportuno por parte de los entes estatales. _x000a_- Que el requerimiento no llegue a tiempo al área contable. _x000a_- No priorización de estas solicitudes cuando se reciben por email"/>
    <s v="- Solicitudes similares a otras entidades de actividad similar._x000a_- Revisoría fiscal."/>
    <s v="- Revisión en páginas._x000a_- Revisión en foros con entidades pares."/>
    <n v="2"/>
    <n v="2"/>
    <n v="1"/>
    <n v="1"/>
    <n v="1"/>
    <n v="1"/>
    <n v="1"/>
    <s v=""/>
    <x v="5"/>
    <s v="Bajo"/>
    <n v="1"/>
    <n v="2"/>
    <s v="12"/>
    <s v="Moderado"/>
    <n v="2"/>
    <s v="Raro"/>
  </r>
  <r>
    <n v="115"/>
    <s v="Contabilidad 1"/>
    <n v="1"/>
    <s v="Contabilidad 1"/>
    <n v="1"/>
    <s v="Dirección Administrativa y FinancieraBajo"/>
    <s v="Dirección Administrativa y FinancieraBajo"/>
    <s v="Dirección Administrativa y FinancieraFalta o falla de la capacidad de gestión del talento humano."/>
    <s v="Dirección Administrativa y FinancieraFalta o falla de la capacidad de gestión del talento humano."/>
    <s v="Contabilidad Bajo"/>
    <s v="Contabilidad Fuerte"/>
    <s v="RFC-115"/>
    <s v="RF"/>
    <s v="Dirección Administrativa y Financiera"/>
    <s v="Dirección Administrativa y FinancieraDébil"/>
    <s v="Dirección Administrativa y FinancieraFuerte"/>
    <s v="Dirección Administrativa y Financiera"/>
    <s v="Falta o falla de la capacidad de gestión del talento humano."/>
    <n v="1"/>
    <s v="Falta o falla de la capacidad de gestión del talento humano."/>
    <s v="Contabilidad "/>
    <s v="Gestión financiera"/>
    <s v="Gestión de compras pagos y endeudamientos "/>
    <s v="Procedimiento para el cierre contable _x000a__x000a_Instructivo para el diferido de ingresos_x000a__x000a_Instructivo para la conciliación de bancos y anticipos pendientes de identificar _x000a_"/>
    <s v="RFC-6"/>
    <s v="Contabilidad "/>
    <s v="Realización de movimientos sin soportes"/>
    <s v="Contabilidad"/>
    <s v="Falta o falla de la capacidad de gestión del talento humano."/>
    <s v="El personal en el cargo no cuenta con los conocimientos para llevar a cabo adecuadamente su función."/>
    <s v="-Falta de capacitación del personal nuevo. _x000a_'-por priorizar una contabilización para pagos no se espere el soporte físico"/>
    <s v="La auditoria interna"/>
    <s v="- Registro físico de la recepción de facturas, estas deben estar registradas con pedido de acuerdo al control presupuestal y ser liberadas por el ordenador del gasto._x000a_'-  Deben registrarse en el sistema"/>
    <n v="2"/>
    <n v="2"/>
    <n v="1"/>
    <n v="1"/>
    <n v="1"/>
    <n v="1"/>
    <n v="1"/>
    <s v=""/>
    <x v="5"/>
    <s v="Bajo"/>
    <n v="1"/>
    <n v="2"/>
    <s v="12"/>
    <s v="Débil"/>
    <n v="2"/>
    <s v="Improbable"/>
  </r>
  <r>
    <s v=""/>
    <s v="Contabilidad 0"/>
    <n v="0"/>
    <s v="Contabilidad 0"/>
    <n v="0"/>
    <s v=" "/>
    <s v=" "/>
    <s v=" 2"/>
    <s v=" "/>
    <s v="Contabilidad "/>
    <s v="Contabilidad 2"/>
    <s v=""/>
    <s v="RF"/>
    <s v=" "/>
    <s v=" 2"/>
    <s v=" 2"/>
    <s v=" "/>
    <s v=""/>
    <n v="0"/>
    <s v=""/>
    <s v="Contabilidad "/>
    <m/>
    <m/>
    <m/>
    <s v="RFC-7"/>
    <s v="Contabilidad "/>
    <n v="2"/>
    <n v="2"/>
    <n v="2"/>
    <n v="2"/>
    <n v="2"/>
    <n v="2"/>
    <n v="2"/>
    <n v="2"/>
    <n v="2"/>
    <s v=" "/>
    <s v="Sin controles"/>
    <n v="2"/>
    <n v="2"/>
    <n v="2"/>
    <s v=""/>
    <x v="5"/>
    <s v=""/>
    <s v=""/>
    <s v=""/>
    <s v=""/>
    <n v="2"/>
    <n v="2"/>
    <n v="2"/>
  </r>
  <r>
    <s v=""/>
    <s v="Contabilidad 0"/>
    <n v="0"/>
    <s v="Contabilidad 0"/>
    <n v="0"/>
    <s v=" "/>
    <s v=" "/>
    <s v=" 2"/>
    <s v=" "/>
    <s v="Contabilidad "/>
    <s v="Contabilidad 2"/>
    <s v=""/>
    <s v="RF"/>
    <s v=" "/>
    <s v=" 2"/>
    <s v=" 2"/>
    <s v=" "/>
    <s v=""/>
    <n v="0"/>
    <s v=""/>
    <s v="Contabilidad "/>
    <m/>
    <m/>
    <m/>
    <s v="RFC-8"/>
    <s v="Contabilidad "/>
    <n v="2"/>
    <n v="2"/>
    <n v="2"/>
    <n v="2"/>
    <n v="2"/>
    <n v="2"/>
    <n v="2"/>
    <n v="2"/>
    <n v="2"/>
    <s v=" "/>
    <s v="Sin controles"/>
    <n v="2"/>
    <n v="2"/>
    <n v="2"/>
    <s v=""/>
    <x v="5"/>
    <s v=""/>
    <s v=""/>
    <s v=""/>
    <s v=""/>
    <n v="2"/>
    <n v="2"/>
    <n v="2"/>
  </r>
  <r>
    <s v=""/>
    <s v="Contabilidad 0"/>
    <n v="0"/>
    <s v="Contabilidad 0"/>
    <n v="0"/>
    <s v=" "/>
    <s v=" "/>
    <s v=" 2"/>
    <s v=" "/>
    <s v="Contabilidad "/>
    <s v="Contabilidad 2"/>
    <s v=""/>
    <s v="RF"/>
    <s v=" "/>
    <s v=" 2"/>
    <s v=" 2"/>
    <s v=" "/>
    <s v=""/>
    <n v="0"/>
    <s v=""/>
    <s v="Contabilidad "/>
    <m/>
    <m/>
    <m/>
    <s v="RFC-9"/>
    <s v="Contabilidad "/>
    <n v="2"/>
    <n v="2"/>
    <n v="2"/>
    <n v="2"/>
    <n v="2"/>
    <n v="2"/>
    <n v="2"/>
    <n v="2"/>
    <n v="2"/>
    <s v=" "/>
    <s v="Sin controles"/>
    <n v="2"/>
    <n v="2"/>
    <n v="2"/>
    <s v=""/>
    <x v="5"/>
    <s v=""/>
    <s v=""/>
    <s v=""/>
    <s v=""/>
    <n v="2"/>
    <n v="2"/>
    <n v="2"/>
  </r>
  <r>
    <s v=""/>
    <s v="Contabilidad 0"/>
    <n v="0"/>
    <s v="Contabilidad 0"/>
    <n v="0"/>
    <s v=" "/>
    <s v=" "/>
    <s v=" 2"/>
    <s v=" "/>
    <s v="Contabilidad "/>
    <s v="Contabilidad 2"/>
    <s v=""/>
    <s v="RF"/>
    <s v=" "/>
    <s v=" 2"/>
    <s v=" 2"/>
    <s v=" "/>
    <s v=""/>
    <n v="0"/>
    <s v=""/>
    <s v="Contabilidad "/>
    <m/>
    <m/>
    <m/>
    <s v="RFC-10"/>
    <s v="Contabilidad "/>
    <n v="2"/>
    <n v="2"/>
    <n v="2"/>
    <n v="2"/>
    <n v="2"/>
    <n v="2"/>
    <n v="2"/>
    <n v="2"/>
    <n v="2"/>
    <s v=" "/>
    <s v="Sin controles"/>
    <n v="2"/>
    <n v="2"/>
    <n v="2"/>
    <s v=""/>
    <x v="5"/>
    <s v=""/>
    <s v=""/>
    <s v=""/>
    <s v=""/>
    <n v="2"/>
    <n v="2"/>
    <n v="2"/>
  </r>
  <r>
    <s v=""/>
    <s v="Contabilidad 0"/>
    <n v="0"/>
    <s v="Contabilidad 0"/>
    <n v="0"/>
    <s v=" "/>
    <s v=" "/>
    <s v=" 2"/>
    <s v=" "/>
    <s v="Contabilidad "/>
    <s v="Contabilidad 2"/>
    <s v=""/>
    <s v="RF"/>
    <s v=" "/>
    <s v=" 2"/>
    <s v=" 2"/>
    <s v=" "/>
    <s v=""/>
    <n v="0"/>
    <s v=""/>
    <s v="Contabilidad "/>
    <m/>
    <m/>
    <m/>
    <s v="RFC-11"/>
    <s v="Contabilidad "/>
    <n v="2"/>
    <n v="2"/>
    <n v="2"/>
    <n v="2"/>
    <n v="2"/>
    <n v="2"/>
    <n v="2"/>
    <n v="2"/>
    <n v="2"/>
    <s v=" "/>
    <s v="Sin controles"/>
    <n v="2"/>
    <n v="2"/>
    <n v="2"/>
    <s v=""/>
    <x v="5"/>
    <s v=""/>
    <s v=""/>
    <s v=""/>
    <s v=""/>
    <n v="2"/>
    <n v="2"/>
    <n v="2"/>
  </r>
  <r>
    <s v=""/>
    <s v="Contabilidad 0"/>
    <n v="0"/>
    <s v="Contabilidad 0"/>
    <n v="0"/>
    <s v=" "/>
    <s v=" "/>
    <s v=" 2"/>
    <s v=" "/>
    <s v="Contabilidad "/>
    <s v="Contabilidad 2"/>
    <s v=""/>
    <s v="RF"/>
    <s v=" "/>
    <s v=" 2"/>
    <s v=" 2"/>
    <s v=" "/>
    <s v=""/>
    <n v="0"/>
    <s v=""/>
    <s v="Contabilidad "/>
    <m/>
    <m/>
    <m/>
    <s v="RFC-12"/>
    <s v="Contabilidad "/>
    <n v="2"/>
    <n v="2"/>
    <n v="2"/>
    <n v="2"/>
    <n v="2"/>
    <n v="2"/>
    <n v="2"/>
    <n v="2"/>
    <n v="2"/>
    <s v=" "/>
    <s v="Sin controles"/>
    <n v="2"/>
    <n v="2"/>
    <n v="2"/>
    <s v=""/>
    <x v="5"/>
    <s v=""/>
    <s v=""/>
    <s v=""/>
    <s v=""/>
    <n v="2"/>
    <n v="2"/>
    <n v="2"/>
  </r>
  <r>
    <n v="116"/>
    <s v="Contratación 1"/>
    <n v="1"/>
    <s v="Contratación 1"/>
    <n v="1"/>
    <s v="Secretaría GeneralMedio"/>
    <s v="Secretaría GeneralMedio"/>
    <s v="Secretaría GeneralConflicto, desconocimiento o incumplimientos normativos, legales, regulatorios o contractuales."/>
    <s v="Secretaría GeneralConflicto, desconocimiento o incumplimientos normativos, legales, regulatorios o contractuales."/>
    <s v="Contratación Medio"/>
    <s v="Contratación Fuerte"/>
    <s v="RSC-116"/>
    <s v="RS"/>
    <s v="Secretaría General"/>
    <s v="Secretaría GeneralFuerte"/>
    <s v="Secretaría GeneralFuerte"/>
    <s v="Secretaría General"/>
    <s v="Conflicto, desconocimiento o incumplimientos normativos, legales, regulatorios o contractuales."/>
    <n v="1"/>
    <s v="Conflicto, desconocimiento o incumplimientos normativos, legales, regulatorios o contractuales."/>
    <s v="Contratación "/>
    <s v="Gestión legal y documental "/>
    <s v="Gestión legal, reglamentaria y administrativa_x000a_"/>
    <s v="Reglamento interno de trabajo "/>
    <s v="RSC-1"/>
    <s v="Contratación "/>
    <s v="No cumplimiento de las normas legales laborales por desconocimiento de las mismas en contratos de vinculación laboral."/>
    <s v="Desarrollo Humano y bienestar"/>
    <s v="Conflicto, desconocimiento o incumplimientos normativos, legales, regulatorios o contractuales."/>
    <s v="Incumplimiento parcial o total de las condiciones de contratos, convenios, leyes  o acuerdos o celebración indebida de contratos."/>
    <s v="Falta de capacitación y actualización del personal encargado de la elaboración de los contratos"/>
    <s v="Perdida en la sentencia de demandas laborales"/>
    <s v="Revisión y aceptación de los contratos y clausulas por parte de Secretaria General"/>
    <n v="1"/>
    <n v="1"/>
    <n v="1"/>
    <n v="1"/>
    <s v="Revisión jurídica a contratos y cláusulas del personal y actualización del proceso de funciones y capacitación a los empleados."/>
    <n v="3"/>
    <n v="1"/>
    <n v="0.33333333333333331"/>
    <x v="3"/>
    <s v="Medio"/>
    <n v="3"/>
    <n v="2"/>
    <s v="32"/>
    <s v="Moderado"/>
    <s v="A medida que van realizando los contratos se van revisando para que quede correctamente antes de la firma del rector."/>
    <s v="Posible"/>
  </r>
  <r>
    <n v="117"/>
    <s v="Contratación 1"/>
    <n v="1"/>
    <s v="Contratación 1"/>
    <n v="1"/>
    <s v="Secretaría GeneralMedio"/>
    <s v="Secretaría GeneralMedio"/>
    <s v="Secretaría GeneralIncumplimiento por parte de la comunidad universitaria, contratistas y visitantes de las políticas, reglamentos y directrices institucionales."/>
    <s v="Secretaría GeneralIncumplimiento por parte de la comunidad universitaria, contratistas y visitantes de las políticas, reglamentos y directrices institucionales."/>
    <s v="Contratación Medio"/>
    <s v="Contratación Fuerte"/>
    <s v="RSC-117"/>
    <s v="RS"/>
    <s v="Secretaría General"/>
    <s v="Secretaría GeneralFuerte"/>
    <s v="Secretaría GeneralFuerte"/>
    <s v="Secretaría General"/>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Contratación "/>
    <s v="Desarrollo humano y bienestar institucional"/>
    <s v="Captación del capital humano"/>
    <s v="´-Procedimiento para la selección y vinculación de personal administrativo _x000a_-Procedimiento para la selección y vinculación de personal docente_x000a_- Procedimiento para la contratación por prestación de servicios."/>
    <s v="RSC-2"/>
    <s v="Contratación "/>
    <s v="Vinculación, pagos y retiros de personal de las áreas y facultades de la universidad sin cumplir con los procesos de vinculación y retiros "/>
    <s v="Desarrollo Humano y bienestar"/>
    <s v="Incumplimiento por parte de la comunidad universitaria, contratistas y visitantes de las políticas, reglamentos y directrices institucionales."/>
    <s v="Error, omisión o violación de procedimientos. (que pueda llevar incluso a excesos o despilfarros)."/>
    <s v="Las áreas no reportan a tiempo las novedades del retiro o ingreso del personal."/>
    <s v="Accidentes  laborales no cubiertos por la universidad, llamadas y notificación por correo de no pago de nómina o pagos sin estar vinculados."/>
    <s v="Listado de Documentos Requeridos para la contratación"/>
    <n v="1"/>
    <n v="1"/>
    <n v="1"/>
    <n v="1"/>
    <s v="Compromiso de los responsables ( Facultades )de enviar la información a tiempo"/>
    <n v="1"/>
    <n v="1"/>
    <n v="1"/>
    <x v="0"/>
    <s v="Bajo"/>
    <n v="2"/>
    <n v="2"/>
    <s v="22"/>
    <s v="Moderado"/>
    <s v="Se ha mejorado en cuanto no se puede contratar sin autorización de la secretaria general y se desigó a una persona que realice la afiliación para su contratación en los periodos de vacaciones colectivas"/>
    <s v="Posible"/>
  </r>
  <r>
    <n v="118"/>
    <s v="Contratación 1"/>
    <n v="1"/>
    <s v="Contratación 1"/>
    <n v="1"/>
    <s v="Secretaría GeneralMedio"/>
    <s v="Secretaría GeneralMedio"/>
    <s v="Secretaría GeneralIncumplimiento por parte de la comunidad universitaria, contratistas y visitantes de las políticas, reglamentos y directrices institucionales."/>
    <s v="Secretaría GeneralIncumplimiento por parte de la comunidad universitaria, contratistas y visitantes de las políticas, reglamentos y directrices institucionales."/>
    <s v="Contratación Medio"/>
    <s v="Contratación Fuerte"/>
    <s v="RSC-118"/>
    <s v="RS"/>
    <s v="Secretaría General"/>
    <s v="Secretaría GeneralFuerte"/>
    <s v="Secretaría GeneralFuerte"/>
    <s v="Secretaría General"/>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Contratación "/>
    <s v="Desarrollo humano y bienestar institucional"/>
    <s v="•Captación del capital humano"/>
    <s v="Procedimiento para la contratación por prestación de servicios"/>
    <s v="RSC-3"/>
    <s v="Contratación "/>
    <s v="La contratación masiva inmediata y sin planeación de proyectos otorgados a la universidad que genera retrasos en el día a día"/>
    <s v="Desarrollo Humano y bienestar"/>
    <s v="Incumplimiento por parte de la comunidad universitaria, contratistas y visitantes de las políticas, reglamentos y directrices institucionales."/>
    <s v="Error, omisión o violación de procedimientos. (que pueda llevar incluso a excesos o despilfarros)."/>
    <s v="Por la complejidad del ingreso el personal existente no alcanza a cumplir la demanda en los tiempos exigidos"/>
    <s v="Retrasos en la actividades diarias normales y exceso de horas de trabajo"/>
    <n v="0"/>
    <n v="0"/>
    <n v="0"/>
    <s v=" "/>
    <s v="Sin controles"/>
    <s v="Gestionar la planeación de las actividades en conjunto con relaciones laborales para el cumplimiento de las tareas, apoyos de otras áreas para la vinculación."/>
    <n v="2"/>
    <n v="1"/>
    <n v="0.5"/>
    <x v="6"/>
    <s v="Medio"/>
    <n v="3"/>
    <n v="2"/>
    <s v="32"/>
    <s v="Moderado"/>
    <s v="Este riesgo depende de entidades externas quienes son los que entrega las directrices ylos plazos, por lo cual se hace dificil un control mas efectivo."/>
    <s v="Posible"/>
  </r>
  <r>
    <n v="119"/>
    <s v="Contratación 1"/>
    <n v="1"/>
    <s v="Contratación 1"/>
    <n v="1"/>
    <s v="Secretaría GeneralAlto"/>
    <s v="Secretaría GeneralMedio"/>
    <s v="Secretaría GeneralPrácticas fraudulentas - corrupción en los diferentes procesos misionales de la universidad"/>
    <s v="Secretaría GeneralPrácticas fraudulentas - corrupción en los diferentes procesos misionales de la universidad"/>
    <s v="Contratación Medio"/>
    <s v="Contratación Fuerte"/>
    <s v="RSC-119"/>
    <s v="RS"/>
    <s v="Secretaría General"/>
    <s v="Secretaría GeneralFuerte"/>
    <s v="Secretaría GeneralFuerte"/>
    <s v="Secretaría General"/>
    <s v="Prácticas fraudulentas - corrupción en los diferentes procesos misionales de la universidad"/>
    <n v="1"/>
    <s v="Prácticas fraudulentas - corrupción en los diferentes procesos misionales de la universidad"/>
    <s v="Contratación "/>
    <s v="Desarrollo humano y bienestar institucional"/>
    <s v="Captación del capital humano"/>
    <s v="´-Procedimiento para la selección y vinculación de personal administrativo_x000a_- Procedimiento para la selección y vinculación de personal docente_x000a_-Procedimiento para la contratación por prestación de servicios"/>
    <s v="RSC-4"/>
    <s v="Contratación "/>
    <s v="Fraude en la presentación de títulos profesionales para la certificación del nivel educativo del personal"/>
    <s v="Desarrollo Humano y bienestar"/>
    <s v="Prácticas fraudulentas - corrupción en los diferentes procesos misionales de la universidad"/>
    <s v="Fraude: Alteración, modificación o manipulación de información o datos de la Universidad, con el propósito de reflejar una situación equivocada o engañosa."/>
    <s v="Para optar al cargo y mejores condiciones salariales"/>
    <s v="Por validación de títulos"/>
    <s v="Se realiza la validación de títulos solo al personal docente"/>
    <n v="1"/>
    <n v="1"/>
    <n v="1"/>
    <n v="1"/>
    <s v="Antes de ingreso de la persona realizar la validación del titulo de todo el personal tanto administrativo y docente"/>
    <n v="1"/>
    <n v="1"/>
    <n v="1"/>
    <x v="0"/>
    <s v="Bajo"/>
    <n v="2"/>
    <n v="2"/>
    <s v="22"/>
    <s v="Fuerte"/>
    <s v="Se realiza la respectiva validación."/>
    <s v="Posible"/>
  </r>
  <r>
    <n v="120"/>
    <s v="Contratación 1"/>
    <n v="1"/>
    <s v="Contratación 1"/>
    <n v="1"/>
    <s v="Secretaría GeneralMedio"/>
    <s v="Secretaría GeneralMedio"/>
    <s v="Secretaría GeneralConflicto, desconocimiento o incumplimientos normativos, legales, regulatorios o contractuales."/>
    <s v="Secretaría GeneralConflicto, desconocimiento o incumplimientos normativos, legales, regulatorios o contractuales."/>
    <s v="Contratación Medio"/>
    <s v="Contratación Fuerte"/>
    <s v="RSC-120"/>
    <s v="RS"/>
    <s v="Secretaría General"/>
    <s v="Secretaría GeneralFuerte"/>
    <s v="Secretaría GeneralFuerte"/>
    <s v="Secretaría General"/>
    <s v="Conflicto, desconocimiento o incumplimientos normativos, legales, regulatorios o contractuales."/>
    <n v="1"/>
    <s v="Conflicto, desconocimiento o incumplimientos normativos, legales, regulatorios o contractuales."/>
    <s v="Contratación "/>
    <s v="Gestión de las TIC"/>
    <s v="Puesta en producción y soporte de las soluciones estructuradas para Tics y continuidad de negocio"/>
    <s v="Procedimiento para la detección de fallas técnicas o funcionales de las soluciones entregadas"/>
    <s v="RSC-5"/>
    <s v="Contratación "/>
    <s v="Ejecución de trabajo manual por falta de actualización del programa SAP."/>
    <s v="Desarrollo Humano y bienestar"/>
    <s v="Conflicto, desconocimiento o incumplimientos normativos, legales, regulatorios o contractuales."/>
    <s v="Diferencia de criterio en la aplicación o interpretación de las normas entre las autoridades y la empresa"/>
    <s v="Desconociendo de la norma y falta de actualización de la misma"/>
    <s v="Requerimientos de la UGPP"/>
    <s v="Revisión de inconsistencias de las administradoras"/>
    <n v="1"/>
    <n v="1"/>
    <n v="1"/>
    <n v="1"/>
    <s v="Actualización periódica del sistema"/>
    <n v="1"/>
    <n v="1"/>
    <n v="1"/>
    <x v="0"/>
    <s v="Bajo"/>
    <n v="2"/>
    <n v="2"/>
    <s v="22"/>
    <s v="Moderado"/>
    <s v="Se programó con TI realizar las actualizaciones del sistema dos veces al año, sin embargo todavia sigue pendientes asuntos de mejora por hacer."/>
    <s v="Posible"/>
  </r>
  <r>
    <n v="121"/>
    <s v="Contratación 1"/>
    <n v="1"/>
    <s v="Contratación 1"/>
    <n v="1"/>
    <s v="Secretaría GeneralBajo"/>
    <s v="Secretaría GeneralBajo"/>
    <s v="Secretaría GeneralFalla o falta de adecuación, consistencia, confiabilidad, confidencialidad y disponibilidad de la información que se genera o se custodia (física o electrónica)."/>
    <s v="Secretaría GeneralFalla o falta de adecuación, consistencia, confiabilidad, confidencialidad y disponibilidad de la información que se genera o se custodia (física o electrónica)."/>
    <s v="Contratación Bajo"/>
    <s v="Contratación Fuerte"/>
    <s v="RSC-121"/>
    <s v="RS"/>
    <s v="Secretaría General"/>
    <s v="Secretaría GeneralFuerte"/>
    <s v="Secretaría GeneralFuerte"/>
    <s v="Secretaría General"/>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Contratación "/>
    <s v="Gestión legal y documental "/>
    <s v="´-Conservación de información legal y reglamentaria"/>
    <s v="Creación y actualización de las tablas de retención "/>
    <s v="RSC-6"/>
    <s v="Contratación "/>
    <s v="Falta de Repositorio para los archivos digitales de la seguridad social por no ser prioritario para el día a día"/>
    <s v="Desarrollo Humano y bienestar"/>
    <s v="Falla o falta de adecuación, consistencia, confiabilidad, confidencialidad y disponibilidad de la información que se genera o se custodia (física o electrónica)."/>
    <s v="Información incompleta"/>
    <s v="No tenemos implentado un sistema para guardar información relacionada con la seguridad social"/>
    <s v="No encontrar la información que el empleado necesita para complementar un requerimiento de la historia laboral"/>
    <s v="Se guardan los archivos en los computadores de trabajo de los responsables y no hay un procedimiento para almacenar dicha información"/>
    <n v="1"/>
    <n v="1"/>
    <n v="1"/>
    <n v="1"/>
    <s v="Implementar una base de datos exclusivamente para seguridad social, implementar procesos para dicha implementación."/>
    <n v="2"/>
    <n v="2"/>
    <n v="1"/>
    <x v="0"/>
    <s v="Bajo"/>
    <n v="2"/>
    <n v="2"/>
    <s v="22"/>
    <s v="Fuerte"/>
    <s v="Se creón un archivador en docuware para guardar la información relevante de seguridad social."/>
    <s v="Improbable"/>
  </r>
  <r>
    <n v="122"/>
    <s v="Contratación 1"/>
    <n v="1"/>
    <s v="Contratación 1"/>
    <n v="1"/>
    <s v="Secretaría GeneralAlto"/>
    <s v="Secretaría GeneralAlto"/>
    <s v="Secretaría GeneralConflicto, desconocimiento o incumplimientos normativos, legales, regulatorios o contractuales."/>
    <s v="Secretaría GeneralConflicto, desconocimiento o incumplimientos normativos, legales, regulatorios o contractuales."/>
    <s v="Contratación Alto"/>
    <s v="Contratación Fuerte"/>
    <s v="RSC-122"/>
    <s v="RS"/>
    <s v="Secretaría General"/>
    <s v="Secretaría GeneralFuerte"/>
    <s v="Secretaría GeneralFuerte"/>
    <s v="Secretaría General"/>
    <s v="Conflicto, desconocimiento o incumplimientos normativos, legales, regulatorios o contractuales."/>
    <n v="1"/>
    <s v="Conflicto, desconocimiento o incumplimientos normativos, legales, regulatorios o contractuales."/>
    <s v="Contratación "/>
    <s v="Desarrollo humano y bienestar institucional"/>
    <s v="Captación del capital humano"/>
    <s v="•Procedimiento para la contratación por prestación de servicios"/>
    <s v="RSC-7"/>
    <s v="Contratación "/>
    <s v="Manejo de la seguridad social en la vinculación de personal Independiente discrepa con la afiliacion en los sistemas de la seguridad social"/>
    <s v="Desarrollo Humano y bienestar"/>
    <s v="Conflicto, desconocimiento o incumplimientos normativos, legales, regulatorios o contractuales."/>
    <s v="Diferencia de criterio en la aplicación o interpretación de las normas entre las autoridades y la empresa"/>
    <s v="Falta de definicion de los procesos con el personal independiente en cuanto a  la aplicación de la normatividad de seguridad social."/>
    <s v="Inconsistencia con la EPS y ARL con el manejo de las novedades de Ingresos y Retiros de los independientes"/>
    <s v="Revision manual de las personas que continuan o se retiran de la seguridad social"/>
    <n v="1"/>
    <n v="1"/>
    <n v="1"/>
    <n v="1"/>
    <s v="Asumir costos de seguridad social que no estaban contemplados en el momento de la contratación."/>
    <n v="1"/>
    <n v="1"/>
    <n v="1"/>
    <x v="0"/>
    <s v="Extremo"/>
    <n v="4"/>
    <n v="4"/>
    <s v="44"/>
    <s v="Moderado"/>
    <s v="Hacer revision manual y los pagos adicionales  las área encargada realizan  los respectivos cobros."/>
    <s v="Posible"/>
  </r>
  <r>
    <n v="123"/>
    <s v="Contratación 1"/>
    <n v="1"/>
    <s v="Contratación 1"/>
    <n v="1"/>
    <s v="Secretaría GeneralAlto"/>
    <s v="Secretaría GeneralAlto"/>
    <s v="Secretaría GeneralFalla o falta de adecuación, consistencia, confiabilidad, confidencialidad y disponibilidad de la información que se genera o se custodia (física o electrónica)."/>
    <s v="Secretaría GeneralFalla o falta de adecuación, consistencia, confiabilidad, confidencialidad y disponibilidad de la información que se genera o se custodia (física o electrónica)."/>
    <s v="Contratación Alto"/>
    <s v="Contratación Fuerte"/>
    <s v="RSC-123"/>
    <s v="RS"/>
    <s v="Secretaría General"/>
    <s v="Secretaría GeneralFuerte"/>
    <s v="Secretaría GeneralFuerte"/>
    <s v="Secretaría General"/>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Contratación "/>
    <s v="Gestión legal y documental "/>
    <s v="Conservación de información legal y reglamentaria_x000a__x000a_"/>
    <s v="Creación y actualización de las tablas de retención "/>
    <s v="RSC-8"/>
    <s v="Contratación "/>
    <s v="Dificultad en la digitalización eficaz de la información de nuevo personal y descargas de documentos necesarios en Docuware"/>
    <n v="0"/>
    <s v="Falla o falta de adecuación, consistencia, confiabilidad, confidencialidad y disponibilidad de la información que se genera o se custodia (física o electrónica)."/>
    <s v="Indisponibilidad  de la información (Por ejemplo por deterioro)."/>
    <s v="Falta de permisos de Docuware para obtener la información y falta de equipos de digitalización en trabajo en casa."/>
    <n v="0"/>
    <n v="0"/>
    <n v="0"/>
    <n v="0"/>
    <s v=" "/>
    <s v="Sin controles"/>
    <n v="0"/>
    <n v="0"/>
    <n v="0"/>
    <s v=""/>
    <x v="5"/>
    <s v=""/>
    <s v=""/>
    <s v=""/>
    <s v=""/>
    <n v="0"/>
    <n v="0"/>
    <s v="Probable"/>
  </r>
  <r>
    <s v=""/>
    <s v="Contratación 0"/>
    <n v="0"/>
    <s v="Contratación 0"/>
    <n v="0"/>
    <s v=" "/>
    <s v=" "/>
    <s v=" 0"/>
    <s v=" "/>
    <s v="Contratación "/>
    <s v="Contratación 0"/>
    <s v=""/>
    <s v="RS"/>
    <s v=" "/>
    <s v=" 0"/>
    <s v=" 0"/>
    <s v=" "/>
    <s v=""/>
    <n v="0"/>
    <s v=""/>
    <s v="Contratación "/>
    <m/>
    <m/>
    <m/>
    <s v="RSC-9"/>
    <s v="Contratación "/>
    <n v="0"/>
    <n v="0"/>
    <n v="0"/>
    <n v="0"/>
    <n v="0"/>
    <n v="0"/>
    <n v="0"/>
    <n v="0"/>
    <n v="0"/>
    <s v=" "/>
    <s v="Sin controles"/>
    <n v="0"/>
    <n v="0"/>
    <n v="0"/>
    <s v=""/>
    <x v="5"/>
    <s v=""/>
    <s v=""/>
    <s v=""/>
    <s v=""/>
    <n v="0"/>
    <n v="0"/>
    <n v="0"/>
  </r>
  <r>
    <s v=""/>
    <s v="Contratación 0"/>
    <n v="0"/>
    <s v="Contratación 0"/>
    <n v="0"/>
    <s v=" "/>
    <s v=" "/>
    <s v=" 0"/>
    <s v=" "/>
    <s v="Contratación "/>
    <s v="Contratación 0"/>
    <s v=""/>
    <s v="RS"/>
    <s v=" "/>
    <s v=" 0"/>
    <s v=" 0"/>
    <s v=" "/>
    <s v=""/>
    <n v="0"/>
    <s v=""/>
    <s v="Contratación "/>
    <m/>
    <m/>
    <m/>
    <s v="RSC-10"/>
    <s v="Contratación "/>
    <n v="0"/>
    <n v="0"/>
    <n v="0"/>
    <n v="0"/>
    <n v="0"/>
    <n v="0"/>
    <n v="0"/>
    <n v="0"/>
    <n v="0"/>
    <s v=" "/>
    <s v="Sin controles"/>
    <n v="0"/>
    <n v="0"/>
    <n v="0"/>
    <s v=""/>
    <x v="5"/>
    <s v=""/>
    <s v=""/>
    <s v=""/>
    <s v=""/>
    <n v="0"/>
    <n v="0"/>
    <n v="0"/>
  </r>
  <r>
    <s v=""/>
    <s v="Contratación 0"/>
    <n v="0"/>
    <s v="Contratación 0"/>
    <n v="0"/>
    <s v=" "/>
    <s v=" "/>
    <s v=" 0"/>
    <s v=" "/>
    <s v="Contratación "/>
    <s v="Contratación 0"/>
    <s v=""/>
    <s v="RS"/>
    <s v=" "/>
    <s v=" 0"/>
    <s v=" 0"/>
    <s v=" "/>
    <s v=""/>
    <n v="0"/>
    <s v=""/>
    <s v="Contratación "/>
    <m/>
    <m/>
    <m/>
    <s v="RSC-11"/>
    <s v="Contratación "/>
    <n v="0"/>
    <n v="0"/>
    <n v="0"/>
    <n v="0"/>
    <n v="0"/>
    <n v="0"/>
    <n v="0"/>
    <n v="0"/>
    <n v="0"/>
    <s v=" "/>
    <s v="Sin controles"/>
    <n v="0"/>
    <n v="0"/>
    <n v="0"/>
    <s v=""/>
    <x v="5"/>
    <s v=""/>
    <s v=""/>
    <s v=""/>
    <s v=""/>
    <n v="0"/>
    <n v="0"/>
    <n v="0"/>
  </r>
  <r>
    <s v=""/>
    <s v="Contratación 0"/>
    <n v="0"/>
    <s v="Contratación 0"/>
    <n v="0"/>
    <s v=" "/>
    <s v=" "/>
    <s v=" 0"/>
    <s v=" "/>
    <s v="Contratación "/>
    <s v="Contratación 0"/>
    <s v=""/>
    <s v="RS"/>
    <s v=" "/>
    <s v=" 0"/>
    <s v=" 0"/>
    <s v=" "/>
    <s v=""/>
    <n v="0"/>
    <s v=""/>
    <s v="Contratación "/>
    <m/>
    <m/>
    <m/>
    <s v="RSC-12"/>
    <s v="Contratación "/>
    <n v="0"/>
    <n v="0"/>
    <n v="0"/>
    <n v="0"/>
    <n v="0"/>
    <n v="0"/>
    <n v="0"/>
    <n v="0"/>
    <n v="0"/>
    <s v=" "/>
    <s v="Sin controles"/>
    <n v="0"/>
    <n v="0"/>
    <n v="0"/>
    <s v=""/>
    <x v="5"/>
    <s v=""/>
    <s v=""/>
    <s v=""/>
    <s v=""/>
    <n v="0"/>
    <n v="0"/>
    <n v="0"/>
  </r>
  <r>
    <n v="124"/>
    <s v="Coordinación Administrativa 1"/>
    <n v="1"/>
    <s v="Coordinación Administrativa 1"/>
    <n v="1"/>
    <s v="Dirección Administrativa y FinancieraExtremo"/>
    <s v="Dirección Administrativa y FinancieraBajo"/>
    <s v="Dirección Administrativa y FinancieraDificultades en la alineación organizacional para el logro de los objetivos."/>
    <s v="Dirección Administrativa y FinancieraDificultades en la alineación organizacional para el logro de los objetivos."/>
    <s v="Coordinación Administrativa Bajo"/>
    <s v="Coordinación Administrativa Moderado"/>
    <s v="RFA-124"/>
    <s v="RF"/>
    <s v="Dirección Administrativa y Financiera"/>
    <s v="Dirección Administrativa y FinancieraDébil"/>
    <s v="Dirección Administrativa y FinancieraModerado"/>
    <s v="Dirección Administrativa y Financiera"/>
    <s v="Dificultades en la alineación organizacional para el logro de los objetivos."/>
    <n v="1"/>
    <s v="Dificultades en la alineación organizacional para el logro de los objetivos."/>
    <s v="Coordinación Administrativa "/>
    <s v="Gestión legal y documental "/>
    <s v="•Gestión legal, reglamentaria y administrativa"/>
    <s v="Materialización de los relacionamientos contractuales"/>
    <s v="RFA-1"/>
    <s v="Coordinación Administrativa "/>
    <s v=" Incumplimiento en los contratos por ausencia de mecanismos de control hacia proveedores lo que puede ocasionar perdidas económicas"/>
    <s v="Coordinación administrativa"/>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 Demora en la revisión del contrato que se traduce en dificultad para tramite de póliza de cumplimiento por parte del proveedor y perdiada de validez de la vigencia  del contrato ._x000a_- Inexistencia de un contrato marco que sirva como modelo para contratación de proveedores"/>
    <s v="Demoras en la contratación como proveedores_x000a_Incumplimiento en la expedición de pólizas_x000a_"/>
    <s v="Referenciación_x000a_Notificación a la oficina jurídica_x000a_Uso de contratos modelo suministrador por el proveedor"/>
    <n v="3"/>
    <n v="3"/>
    <n v="1"/>
    <n v="1"/>
    <s v="- Definir el procedimiento para la elaboración de contratos de compra de servicios y bienes_x000a_- elaboración de un contrato marco_x000a_-Creación y estructuración de una oficina de contratación para compras_x000a_- Establecimiento de listas de chequeo para revisar el avance y la evolución de los contratos"/>
    <n v="4"/>
    <n v="0"/>
    <n v="0"/>
    <x v="8"/>
    <s v="Extremo"/>
    <n v="5"/>
    <n v="5"/>
    <s v="55"/>
    <s v="Moderado"/>
    <s v="12/11/2019 Se encuentra en proceso la elaboración del procedimiento de compras y estructuración de esta nueva área a niver institucional, se tiene estimado inicio de funcionamiento enero 2020"/>
    <s v="Probable"/>
  </r>
  <r>
    <n v="125"/>
    <s v="Coordinación Administrativa 1"/>
    <n v="1"/>
    <s v="Coordinación Administrativa 1"/>
    <n v="1"/>
    <s v="Dirección Administrativa y FinancieraAlto"/>
    <s v="Dirección Administrativa y FinancieraMedio"/>
    <s v="Dirección Administrativa y FinancieraActos mal intencionados de terceros (AMIT)."/>
    <s v="Dirección Administrativa y FinancieraActos mal intencionados de terceros (AMIT)."/>
    <s v="Coordinación Administrativa Medio"/>
    <s v="Coordinación Administrativa Moderado"/>
    <s v="RFA-125"/>
    <s v="RF"/>
    <s v="Dirección Administrativa y Financiera"/>
    <s v="Dirección Administrativa y FinancieraModerado"/>
    <s v="Dirección Administrativa y FinancieraModerado"/>
    <s v="Dirección Administrativa y Financiera"/>
    <s v="Actos mal intencionados de terceros (AMIT)."/>
    <n v="1"/>
    <s v="Actos mal intencionados de terceros (AMIT)."/>
    <s v="Coordinación Administrativa "/>
    <s v="Gestión administrativa"/>
    <s v="•Intervención, logística y mantenimiento "/>
    <s v="•Procedimiento para el control de ingreso a la Universidad_x000a__x000a_Procedimiento para la gestión y reclamación de pólizas y siniestros_x000a_"/>
    <s v="RFA-2"/>
    <s v="Coordinación Administrativa "/>
    <s v="Debido a falta de mecanismos de control de acceso estamos expuestos a constantes pérdidas y sustracción de equipos o activos"/>
    <s v="Coordinación Administrativa y Activos Fijos"/>
    <s v="Actos mal intencionados de terceros (AMIT)."/>
    <s v="Hurto y/o robo"/>
    <s v="¨- Filosofía de puertas abiertas_x000a_- Falta de controles de seguridad_x000a_- Ausencia de central de monitoreo de cámaras y tecnología obsoleta_x000a_- Débil cultura del autocuidado_x000a_"/>
    <s v="¨- Constantes anuncios de pérdidas de equipos electrónicos por parte de los estudiantes_x000a_- Falta de cuidado personal con los objetos de mayor valor _x000a_"/>
    <s v="¨- Implementación de rondas de seguridad por los diferentes edificios de la universidad_x000a_- Revisión de cámaras posterior al suceso de robo o anuncio de perdida de elementos_x000a_- Campañas de autocuidado_x000a_"/>
    <n v="3"/>
    <n v="3"/>
    <n v="1"/>
    <n v="1"/>
    <s v="¨- Actualización tecnológica en sistema de monitoreo_x000a_ - Implementación de una central de monitoreo del C.C.T.V._x000a_- Implementación del proyecto de controles de acceso_x000a_- Mayor sensibilización en la cultura del autocuidado_x000a_- Creación de una nueva área encargada de la seguridad institucional_x000a_"/>
    <n v="5"/>
    <n v="1"/>
    <n v="0.2"/>
    <x v="12"/>
    <s v="Extremo"/>
    <n v="5"/>
    <n v="5"/>
    <s v="55"/>
    <s v="Moderado"/>
    <s v="12/11/2019 _x000a__x000a_- Desde el 1 de junio se inició implementación de área de seguridad institucional_x000a__x000a_-El contrato para proyecto de control de acceso se enxcuenta aporbado, se estima en diciembre 2019 iniciar con la instalacion de las talanqueras en edificio C._x000a__x000a_Se aprobó instalación de camaras ubicadas en los ingresos de parqueaderos del edificio B_x000a__x000a_Se aprobó inicio de migración a camaras IP en el edificio C_x000a__x000a_Se aprobó para el 2020 una persona encargada de manejar los medios tecnológicos de seguridad."/>
    <s v="Posible"/>
  </r>
  <r>
    <s v=""/>
    <s v="Coordinación Administrativa 1"/>
    <n v="1"/>
    <s v="Coordinación Administrativa 0"/>
    <n v="0"/>
    <s v="Dirección Administrativa y FinancieraAlto"/>
    <s v=" "/>
    <s v=" 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Coordinación Administrativa "/>
    <s v="Coordinación Administrativa 3"/>
    <s v=""/>
    <s v="RF"/>
    <s v=" "/>
    <s v="Dirección Administrativa y FinancieraModerado"/>
    <s v=" 3"/>
    <s v="Dirección Administrativa y Financiera"/>
    <s v="Incumplimiento por parte de la comunidad universitaria, contratistas y visitantes de las políticas, reglamentos y directrices institucionales."/>
    <n v="1"/>
    <s v=""/>
    <s v="Coordinación Administrativa "/>
    <s v="Gestión administrativa"/>
    <s v="•Identificación de necesidades institucionales"/>
    <s v="•Procedimiento para la gestión de compras y contratación de servicios "/>
    <s v="RFA-3"/>
    <s v="Coordinación Administrativa "/>
    <s v="Falta de control por Incumplimiento a la política de compras, lo que generaría compras amañadas, despilfarros, exclusión en las pólizas de seguros de activos"/>
    <s v="Coordinación Administrativa y Activos Fijos"/>
    <s v="Incumplimiento por parte de la comunidad universitaria, contratistas y visitantes de las políticas, reglamentos y directrices institucionales."/>
    <s v="Error, omisión o violación de procedimientos. (que pueda llevar incluso a excesos o despilfarros)."/>
    <s v="Desacato de la norma de compras existente en la universidad_x000a_- Exceso de poder en los cargos autorizados para autorizar compras_x000a_- Ausencia de sanciones para el incumplimiento de la norma"/>
    <s v="- Entrega de facturas de la compra con posterioridad_x000a_- Sobre costos por no tener el cumplimiento de la norma institucional_x000a_- Perdida de descuentos corporativos por comprar a titulo personal"/>
    <s v="´ - Existencia de normatividad de compras que reglamentan el proceso de compra_x000a_ - No se ha implementado ningún control porque el incumplimiento de la norma institucional se efectúa justamente por los altos director_x000a_ "/>
    <n v="2"/>
    <n v="2"/>
    <n v="1"/>
    <n v="1"/>
    <s v="¨- Creación de un área de compras_x000a_- Mayor sensibilización para la adherencia a la política de compras institucional_x000a_- Direccionar las solicitudes de compra a las áreas encargadas_x000a_ - Proponer la creación de un área de auditoría interna"/>
    <n v="4"/>
    <n v="2"/>
    <n v="0.5"/>
    <x v="6"/>
    <s v="Alto"/>
    <n v="3"/>
    <n v="3"/>
    <s v="33"/>
    <s v="Moderado"/>
    <s v="12/11/2019 Se realiza seguimiento, identificamos que esta avanzando la creación del área de compras y se espera inicio d efuncionamiento en enero 2020_x000a_Se generará por medio del área de comunicación organizacional un comunicado general a la comunidad universitaria para ampliar el conocimiento de la política de compras."/>
    <s v="Probable"/>
  </r>
  <r>
    <n v="126"/>
    <s v="Coordinación Administrativa 1"/>
    <n v="1"/>
    <s v="Coordinación Administrativa 1"/>
    <n v="1"/>
    <s v="Dirección Administrativa y FinancieraExtremo"/>
    <s v="Dirección Administrativa y FinancieraExtremo"/>
    <s v="Dirección Administrativa y FinancieraPérdida de la continuidad del negocio."/>
    <s v="Dirección Administrativa y FinancieraPérdida de la continuidad del negocio."/>
    <s v="Coordinación Administrativa Extremo"/>
    <s v="Coordinación Administrativa Fuerte"/>
    <s v="RFA-126"/>
    <s v="RF"/>
    <s v="Dirección Administrativa y Financiera"/>
    <s v="Dirección Administrativa y FinancieraModerado"/>
    <s v="Dirección Administrativa y FinancieraFuerte"/>
    <s v="Dirección Administrativa y Financiera"/>
    <s v="Pérdida de la continuidad del negocio."/>
    <n v="1"/>
    <s v="Pérdida de la continuidad del negocio."/>
    <s v="Coordinación Administrativa "/>
    <s v="Gestión administrativa"/>
    <s v="•Identificación de necesidades institucionales"/>
    <s v="•Procedimiento para la programación de espacios"/>
    <s v="RFA-4"/>
    <s v="Coordinación Administrativa "/>
    <s v="Indisponibilidad de aulas por falta de planeación asertiva lo que ocasiona insuficiencia de espacios físicos para atender las actividades académicas"/>
    <s v="Coordinación Administrativa "/>
    <s v="Pérdida de la continuidad del negocio."/>
    <s v="Indisponibilidad de recursos financieros, físicos o tecnológicos necesarios para llevar a cabo las funciones de la Universidad"/>
    <s v="¨- Aglomeración de la programación de actividades académicas en días y horarios específicos dejando otros horarios muertos_x000a_- Ausencia de identificación de las capacidades reales de los cupos a los cursos, lo que evita la asignación eficaz del espacio obstaculizando el aprovechamiento del espacio físico_x000a_- Creencias limitantes en la cultura organizacional entre la comodidad Vs. el aprovechamiento del espacio"/>
    <s v="¨- Insuficiencia de aulas para las asignaciones a la programación académica que ya ha sido ofertada y ha recibido matriculas deteriorando el prestigio de la organización en la institución_x000a_"/>
    <s v="¨- Negociaciones con las facultades para trasladar horarios de oferta de los cursos_x000a_ - Elaboración de estudios y generación de informes presentados al concejo académico de la situación de ocupación de aulas _x000a_ "/>
    <n v="2"/>
    <n v="2"/>
    <n v="1"/>
    <n v="1"/>
    <s v="¨-implementar en el sistema un método de pre-matriculas que ayuden a identificar cantidad de estudiantes que tomarán el curso en el semestre siguiente_x000a_ - Planeación de la coordinación académica centralizada teniendo en cuenta en la oferta la capacidad de los recursos físicos _x000a_ - Documentar y hacer cumplir el procedimiento de reserva y cancelación de aulas con criterios de oportunidad "/>
    <n v="3"/>
    <n v="1"/>
    <n v="0.33333333333333331"/>
    <x v="3"/>
    <s v="Extremo"/>
    <n v="5"/>
    <n v="5"/>
    <s v="55"/>
    <s v="Débil"/>
    <s v="12/11/2019_x000a__x000a_-Se presentó informe de uso de espacios a Consejo Académico, fomentando la migracion al uso de la jornada de la tarde._x000a__x000a_- En el infoeme se inicio resultado de migración a jornadas de la tarde y aumento de uso de espacios fisicos de la universidad del 49% al 63%_x000a__x000a_- Se evidencia mejoria en la cultura de liberación de espacios"/>
    <s v="Probable"/>
  </r>
  <r>
    <n v="127"/>
    <s v="Coordinación Administrativa 1"/>
    <n v="1"/>
    <s v="Coordinación Administrativa 1"/>
    <n v="1"/>
    <s v="Dirección Administrativa y FinancieraExtremo"/>
    <s v="Dirección Administrativa y FinancieraExtremo"/>
    <s v="Dirección Administrativa y FinancieraConcepto público desfavorable que causa una pérdida de credibilidad sobre la Universidad en sus grupos de interés."/>
    <s v="Dirección Administrativa y FinancieraConcepto público desfavorable que causa una pérdida de credibilidad sobre la Universidad en sus grupos de interés."/>
    <s v="Coordinación Administrativa Extremo"/>
    <s v="Coordinación Administrativa Moderado"/>
    <s v="RFA-127"/>
    <s v="RF"/>
    <s v="Dirección Administrativa y Financiera"/>
    <s v="Dirección Administrativa y FinancieraDébil"/>
    <s v="Dirección Administrativa y FinancieraModerado"/>
    <s v="Dirección Administrativa y Financiera"/>
    <s v="Concepto público desfavorable que causa una pérdida de credibilidad sobre la Universidad en sus grupos de interés."/>
    <n v="1"/>
    <s v="Concepto público desfavorable que causa una pérdida de credibilidad sobre la Universidad en sus grupos de interés."/>
    <s v="Coordinación Administrativa "/>
    <s v="Gestión administrativa"/>
    <s v="Planeación administrativa"/>
    <s v="•Procedimiento para la atención de eventos institucionales"/>
    <s v="RFA-5"/>
    <s v="Coordinación Administrativa "/>
    <s v=" Incumpliemto en el desarrollo de eventos institucionales o de terceros realizados en los espacios de la institución, por errores en la planeación de requerimientos"/>
    <s v="Coordinación Administrativa"/>
    <s v="Concepto público desfavorable que causa una pérdida de credibilidad sobre la Universidad en sus grupos de interés."/>
    <s v="Pérdida del apoyo o credibilidad por parte de los grupos de interés."/>
    <s v="´- Ausencia de identificación de requerimientos logistivos y tecnicos_x000a__x000a_- Ausencia de comunicación oportuna y asertiva entre todas las áreas implicadas en la atención de eventos_x000a__x000a_- Inexistencia de un procedimiento institucional que guie la gestión de eventos. "/>
    <s v="´- Avandono de actividades de la contunuidad del negocio por atenciones de ultima hora para suplir necesidades de eventos pcon poca planeacion _x000a__x000a_- Errores técnicos y logísticos materializados durante eventos que han sido perseptibles para el publico_x000a__x000a_- Cambios repentinos de programación de espacios, actividades y recurso humano por atención de eventos con errores de planeación"/>
    <s v="- Solicitud opoprtuna de diligenciamiento de formato de requerimientos_x000a__x000a_- Cadenas de correo consolidadas a nivel institucional para recordar diligenciamiento de formato e informar a todas las áreas relacionadas_x000a__x000a_- Reuniones personalizadas con organizadores de eventos para planeación"/>
    <n v="3"/>
    <n v="3"/>
    <n v="1"/>
    <n v="1"/>
    <s v="´- Documentar y hacer cumplir el procedimiento de gestión de eventos_x000a__x000a_- Reuniones de socialización con las áreas organizadoras de eventos para socialización del procedimiento de gestión de eventos._x000a__x000a_- Solicitud oportuna de requerimientos a los organzadores de eventos por medio de formatos_x000a__x000a_- Correos de sensibilicación sobre la imortancia de la oportunidad en la solicitud de requerimientos"/>
    <n v="4"/>
    <n v="2"/>
    <n v="0.5"/>
    <x v="6"/>
    <s v="Extremo"/>
    <n v="3"/>
    <n v="5"/>
    <s v="35"/>
    <s v="Débil"/>
    <s v="12/11/2019_x000a__x000a_-Tiene como propuesta presentar a la jefatura de extensión un plan de capacitación de organización de eventos para todas las asistentes, coordinadores de facultades, comunicación organizacional y bienestar universitario que planean eventos enlos diferentes espccios de la universidad"/>
    <s v="Probable"/>
  </r>
  <r>
    <n v="128"/>
    <s v="Coordinación Administrativa 1"/>
    <n v="1"/>
    <s v="Coordinación Administrativa 1"/>
    <n v="1"/>
    <s v="Dirección Administrativa y FinancieraAlto"/>
    <s v="Dirección Administrativa y FinancieraExtremo"/>
    <s v="Dirección Administrativa y FinancieraActos mal intencionados de terceros (AMIT)."/>
    <s v="Dirección Administrativa y FinancieraActos mal intencionados de terceros (AMIT)."/>
    <s v="Coordinación Administrativa Extremo"/>
    <s v="Coordinación Administrativa Moderado"/>
    <s v="RFA-128"/>
    <s v="RF"/>
    <s v="Dirección Administrativa y Financiera"/>
    <s v="Dirección Administrativa y FinancieraDébil"/>
    <s v="Dirección Administrativa y FinancieraModerado"/>
    <s v="Dirección Administrativa y Financiera"/>
    <s v="Actos mal intencionados de terceros (AMIT)."/>
    <n v="1"/>
    <s v="Actos mal intencionados de terceros (AMIT)."/>
    <s v="Coordinación Administrativa "/>
    <s v="Gestión administrativa"/>
    <s v="Intervención, logística y mantenimiento"/>
    <s v="Procedimiento para el control de ingreso a la Universidad_x000a__x000a__x000a_Procedimiento para la gestión y reclamación de pólizas y siniestros_x000a_"/>
    <s v="RFA-6"/>
    <s v="Coordinación Administrativa "/>
    <s v="Hurtos, robos, disturbios"/>
    <n v="4"/>
    <s v="Actos mal intencionados de terceros (AMIT)."/>
    <s v="Hurto y/o robo"/>
    <s v="Lesiones físicas, pérdida de bienes tanto de la empresa como del trabajador"/>
    <n v="4"/>
    <n v="4"/>
    <n v="4"/>
    <n v="4"/>
    <s v=" "/>
    <s v="Sin controles"/>
    <n v="4"/>
    <n v="4"/>
    <n v="4"/>
    <s v=""/>
    <x v="5"/>
    <s v=""/>
    <s v=""/>
    <s v=""/>
    <s v=""/>
    <n v="4"/>
    <n v="4"/>
    <s v="Probable"/>
  </r>
  <r>
    <n v="129"/>
    <s v="Coordinación Administrativa 1"/>
    <n v="1"/>
    <s v="Coordinación Administrativa 1"/>
    <n v="1"/>
    <s v="Dirección Administrativa y FinancieraExtremo"/>
    <s v="Dirección Administrativa y FinancieraExtremo"/>
    <s v="Dirección Administrativa y FinancieraIntoxicación, lesión, enfermedad o accidente que afecte la integridad o salud de las personas en la Universidad."/>
    <s v="Dirección Administrativa y FinancieraIntoxicación, lesión, enfermedad o accidente que afecte la integridad o salud de las personas en la Universidad."/>
    <s v="Coordinación Administrativa Extremo"/>
    <s v="Coordinación Administrativa Moderado"/>
    <s v="RFA-129"/>
    <s v="RF"/>
    <s v="Dirección Administrativa y Financiera"/>
    <s v="Dirección Administrativa y FinancieraDébil"/>
    <s v="Dirección Administrativa y FinancieraModerado"/>
    <s v="Dirección Administrativa y Financiera"/>
    <s v="Intoxicación, lesión, enfermedad o accidente que afecte la integridad o salud de las personas en la Universidad."/>
    <n v="1"/>
    <s v="Intoxicación, lesión, enfermedad o accidente que afecte la integridad o salud de las personas en la Universidad."/>
    <s v="Coordinación Administrativa "/>
    <s v="Desarrollo humano y bienestar institucional"/>
    <s v="Ejecución de acciones para el Bienestar y Desarrollo Humano_x000a_"/>
    <s v="Procedimiento para inspecciones de seguridad_x000a_Procedimiento para el desarrollo de simulacros_x000a_Procedimiento para protocolos de atención en seguridad_x000a_Procedimiento para programa de vigilancia epidemiológica _x000a__x000a_Procedimiento para la Gestión del Riesgo SST_x000a_"/>
    <s v="RFA-7"/>
    <s v="Coordinación Administrativa "/>
    <s v="Exposición  por contacto con la población"/>
    <n v="4"/>
    <s v="Intoxicación, lesión, enfermedad o accidente que afecte la integridad o salud de las personas en la Universidad."/>
    <s v="Enfermedades (Incluye enfermedades profesionales)."/>
    <s v="Enfermedades infectocontagiosas, alergias en otros"/>
    <n v="4"/>
    <n v="4"/>
    <n v="4"/>
    <n v="4"/>
    <s v=" "/>
    <s v="Sin controles"/>
    <n v="4"/>
    <n v="4"/>
    <n v="4"/>
    <s v=""/>
    <x v="5"/>
    <s v=""/>
    <s v=""/>
    <s v=""/>
    <s v=""/>
    <n v="4"/>
    <n v="4"/>
    <s v="Probable"/>
  </r>
  <r>
    <n v="130"/>
    <s v="Coordinación Administrativa 1"/>
    <n v="1"/>
    <s v="Coordinación Administrativa 1"/>
    <n v="1"/>
    <s v="Dirección Administrativa y FinancieraExtremo"/>
    <s v="Dirección Administrativa y FinancieraExtremo"/>
    <s v="Dirección Administrativa y FinancieraIntoxicación, lesión, enfermedad o accidente que afecte la integridad o salud de las personas en la Universidad."/>
    <s v="Dirección Administrativa y FinancieraIntoxicación, lesión, enfermedad o accidente que afecte la integridad o salud de las personas en la Universidad."/>
    <s v="Coordinación Administrativa Extremo"/>
    <s v="Coordinación Administrativa Moderado"/>
    <s v="RFA-130"/>
    <s v="RF"/>
    <s v="Dirección Administrativa y Financiera"/>
    <s v="Dirección Administrativa y FinancieraDébil"/>
    <s v="Dirección Administrativa y FinancieraModerado"/>
    <s v="Dirección Administrativa y Financiera"/>
    <s v="Intoxicación, lesión, enfermedad o accidente que afecte la integridad o salud de las personas en la Universidad."/>
    <n v="1"/>
    <s v="Intoxicación, lesión, enfermedad o accidente que afecte la integridad o salud de las personas en la Universidad."/>
    <s v="Coordinación Administrativa "/>
    <s v="Desarrollo humano y bienestar institucional"/>
    <s v="Ejecución de acciones para el Bienestar y Desarrollo Humano_x000a_"/>
    <s v="Procedimiento para inspecciones de seguridad_x000a_Procedimiento para el desarrollo de simulacros_x000a_Procedimiento para protocolos de atención en seguridad_x000a_Procedimiento para programa de vigilancia epidemiológica _x000a__x000a_Procedimiento para la Gestión del Riesgo SST_x000a__x000a_"/>
    <s v="RFA-8"/>
    <s v="Coordinación Administrativa "/>
    <s v="Accidentes de Tránsito"/>
    <n v="5"/>
    <s v="Intoxicación, lesión, enfermedad o accidente que afecte la integridad o salud de las personas en la Universidad."/>
    <s v="Incapacidad, ausencia o muerte"/>
    <s v="Fracturas,  lesiones graves, muerte, perdida del vehículo"/>
    <n v="5"/>
    <n v="5"/>
    <n v="5"/>
    <n v="5"/>
    <s v=" "/>
    <s v="Sin controles"/>
    <n v="5"/>
    <n v="5"/>
    <n v="5"/>
    <s v=""/>
    <x v="5"/>
    <s v=""/>
    <s v=""/>
    <s v=""/>
    <s v=""/>
    <n v="5"/>
    <n v="5"/>
    <s v="Probable"/>
  </r>
  <r>
    <n v="131"/>
    <s v="Coordinación Administrativa 1"/>
    <n v="1"/>
    <s v="Coordinación Administrativa 1"/>
    <n v="1"/>
    <s v="Dirección Administrativa y FinancieraExtremo"/>
    <s v="Dirección Administrativa y FinancieraExtremo"/>
    <s v="Dirección Administrativa y FinancieraIntoxicación, lesión, enfermedad o accidente que afecte la integridad o salud de las personas en la Universidad."/>
    <s v="Dirección Administrativa y FinancieraIntoxicación, lesión, enfermedad o accidente que afecte la integridad o salud de las personas en la Universidad."/>
    <s v="Coordinación Administrativa Extremo"/>
    <s v="Coordinación Administrativa Moderado"/>
    <s v="RFA-131"/>
    <s v="RF"/>
    <s v="Dirección Administrativa y Financiera"/>
    <s v="Dirección Administrativa y FinancieraDébil"/>
    <s v="Dirección Administrativa y FinancieraModerado"/>
    <s v="Dirección Administrativa y Financiera"/>
    <s v="Intoxicación, lesión, enfermedad o accidente que afecte la integridad o salud de las personas en la Universidad."/>
    <n v="1"/>
    <s v="Intoxicación, lesión, enfermedad o accidente que afecte la integridad o salud de las personas en la Universidad."/>
    <s v="Coordinación Administrativa "/>
    <s v="Desarrollo humano y bienestar institucional"/>
    <s v="Ejecución de acciones para el Bienestar y Desarrollo Humano_x000a_"/>
    <s v="Procedimiento para inspecciones de seguridad_x000a_Procedimiento para el desarrollo de simulacros_x000a_Procedimiento para protocolos de atención en seguridad_x000a_Procedimiento para programa de vigilancia epidemiológica _x000a__x000a_Procedimiento para la Gestión del Riesgo SST_x000a__x000a_"/>
    <s v="RFA-9"/>
    <s v="Coordinación Administrativa "/>
    <s v="Ruido"/>
    <n v="4"/>
    <s v="Intoxicación, lesión, enfermedad o accidente que afecte la integridad o salud de las personas en la Universidad."/>
    <s v="Enfermedades (Incluye enfermedades profesionales)."/>
    <s v="Dolores de cabeza,  disminución de la concetración, irritabilidad, perdida del equilibrio, perdida de la audición"/>
    <n v="4"/>
    <n v="4"/>
    <n v="4"/>
    <n v="4"/>
    <s v=" "/>
    <s v="Sin controles"/>
    <n v="4"/>
    <n v="4"/>
    <n v="4"/>
    <s v=""/>
    <x v="5"/>
    <s v=""/>
    <s v=""/>
    <s v=""/>
    <s v=""/>
    <n v="4"/>
    <n v="4"/>
    <s v="Probable"/>
  </r>
  <r>
    <n v="132"/>
    <s v="Coordinación Administrativa 1"/>
    <n v="1"/>
    <s v="Coordinación Administrativa 1"/>
    <n v="1"/>
    <s v="Dirección Administrativa y FinancieraAlto"/>
    <s v="Dirección Administrativa y FinancieraMedio"/>
    <s v="Dirección Administrativa y FinancieraIntoxicación, lesión, enfermedad o accidente que afecte la integridad o salud de las personas en la Universidad."/>
    <s v="Dirección Administrativa y FinancieraIntoxicación, lesión, enfermedad o accidente que afecte la integridad o salud de las personas en la Universidad."/>
    <s v="Coordinación Administrativa Medio"/>
    <s v="Coordinación Administrativa Moderado"/>
    <s v="RFA-132"/>
    <s v="RF"/>
    <s v="Dirección Administrativa y Financiera"/>
    <s v="Dirección Administrativa y FinancieraDébil"/>
    <s v="Dirección Administrativa y FinancieraModerado"/>
    <s v="Dirección Administrativa y Financiera"/>
    <s v="Intoxicación, lesión, enfermedad o accidente que afecte la integridad o salud de las personas en la Universidad."/>
    <n v="1"/>
    <s v="Intoxicación, lesión, enfermedad o accidente que afecte la integridad o salud de las personas en la Universidad."/>
    <s v="Coordinación Administrativa "/>
    <s v="Desarrollo humano y bienestar institucional"/>
    <s v="Ejecución de acciones para el Bienestar y Desarrollo Humano_x000a_"/>
    <s v="Procedimiento para inspecciones de seguridad_x000a_Procedimiento para el desarrollo de simulacros_x000a_Procedimiento para protocolos de atención en seguridad_x000a_Procedimiento para programa de vigilancia epidemiológica _x000a__x000a_Procedimiento para la Gestión del Riesgo SST_x000a__x000a_"/>
    <s v="RFA-10"/>
    <s v="Coordinación Administrativa "/>
    <s v="Gases, Vapores"/>
    <n v="4"/>
    <s v="Intoxicación, lesión, enfermedad o accidente que afecte la integridad o salud de las personas en la Universidad."/>
    <s v="Enfermedades (Incluye enfermedades profesionales)."/>
    <s v="Rinitis alergica, dolores de cabeza"/>
    <n v="4"/>
    <n v="4"/>
    <n v="4"/>
    <n v="4"/>
    <s v=" "/>
    <s v="Sin controles"/>
    <n v="4"/>
    <n v="4"/>
    <n v="4"/>
    <s v=""/>
    <x v="5"/>
    <s v=""/>
    <s v=""/>
    <s v=""/>
    <s v=""/>
    <n v="4"/>
    <n v="4"/>
    <s v="Posible"/>
  </r>
  <r>
    <n v="133"/>
    <s v="Coordinación Administrativa 1"/>
    <n v="1"/>
    <s v="Coordinación Administrativa 1"/>
    <n v="1"/>
    <s v="Dirección Administrativa y FinancieraAlto"/>
    <s v="Dirección Administrativa y FinancieraAlto"/>
    <s v="Dirección Administrativa y FinancieraIntoxicación, lesión, enfermedad o accidente que afecte la integridad o salud de las personas en la Universidad."/>
    <s v="Dirección Administrativa y FinancieraIntoxicación, lesión, enfermedad o accidente que afecte la integridad o salud de las personas en la Universidad."/>
    <s v="Coordinación Administrativa Alto"/>
    <s v="Coordinación Administrativa Moderado"/>
    <s v="RFA-133"/>
    <s v="RF"/>
    <s v="Dirección Administrativa y Financiera"/>
    <s v="Dirección Administrativa y FinancieraDébil"/>
    <s v="Dirección Administrativa y FinancieraModerado"/>
    <s v="Dirección Administrativa y Financiera"/>
    <s v="Intoxicación, lesión, enfermedad o accidente que afecte la integridad o salud de las personas en la Universidad."/>
    <n v="1"/>
    <s v="Intoxicación, lesión, enfermedad o accidente que afecte la integridad o salud de las personas en la Universidad."/>
    <s v="Coordinación Administrativa "/>
    <s v="Desarrollo humano y bienestar institucional"/>
    <s v="Ejecución de acciones para el Bienestar y Desarrollo Humano_x000a_"/>
    <s v="Procedimiento para inspecciones de seguridad_x000a_Procedimiento para el desarrollo de simulacros_x000a_Procedimiento para protocolos de atención en seguridad_x000a_Procedimiento para programa de vigilancia epidemiológica _x000a__x000a_Procedimiento para la Gestión del Riesgo SST_x000a__x000a_"/>
    <s v="RFA-11"/>
    <s v="Coordinación Administrativa "/>
    <s v="Manejo de cargas"/>
    <n v="2"/>
    <s v="Intoxicación, lesión, enfermedad o accidente que afecte la integridad o salud de las personas en la Universidad."/>
    <s v="Lesiones"/>
    <s v="Desgarro, calambre, escoliosis, hermia discal, lumbalgias,  dolor, rigidez, hinchazón, adormecimiento en  músculos, tendones, ligamentos, nervios, articulaciones,  de brazos, piernas, cabeza, cuello y/o la espalda. "/>
    <n v="2"/>
    <n v="2"/>
    <n v="2"/>
    <n v="2"/>
    <s v=" "/>
    <s v="Sin controles"/>
    <n v="2"/>
    <n v="2"/>
    <n v="2"/>
    <s v=""/>
    <x v="5"/>
    <s v=""/>
    <s v=""/>
    <s v=""/>
    <s v=""/>
    <n v="2"/>
    <n v="2"/>
    <s v="Posible"/>
  </r>
  <r>
    <s v=""/>
    <s v="Coordinación Administrativa 0"/>
    <n v="0"/>
    <s v="Coordinación Administrativa 0"/>
    <n v="0"/>
    <s v=" "/>
    <s v=" "/>
    <s v=" 3"/>
    <s v=" "/>
    <s v="Coordinación Administrativa "/>
    <s v="Coordinación Administrativa 3"/>
    <s v=""/>
    <s v="RF"/>
    <s v=" "/>
    <s v=" 3"/>
    <s v=" 3"/>
    <s v=" "/>
    <s v=""/>
    <n v="0"/>
    <s v=""/>
    <s v="Coordinación Administrativa "/>
    <m/>
    <m/>
    <m/>
    <s v="RFA-12"/>
    <s v="Coordinación Administrativa "/>
    <n v="3"/>
    <n v="3"/>
    <n v="3"/>
    <n v="3"/>
    <n v="3"/>
    <n v="3"/>
    <n v="3"/>
    <n v="3"/>
    <n v="3"/>
    <s v=" "/>
    <s v="Sin controles"/>
    <n v="3"/>
    <n v="3"/>
    <n v="3"/>
    <s v=""/>
    <x v="5"/>
    <s v=""/>
    <s v=""/>
    <s v=""/>
    <s v=""/>
    <n v="3"/>
    <n v="3"/>
    <n v="3"/>
  </r>
  <r>
    <n v="134"/>
    <s v="Costos y presupuesto 1"/>
    <n v="1"/>
    <s v="Costos y presupuesto 1"/>
    <n v="1"/>
    <s v="Dirección Administrativa y FinancieraMedio"/>
    <s v="Dirección Administrativa y FinancieraAlto"/>
    <s v="Dirección Administrativa y FinancieraFalla o falta de adecuación, consistencia, confiabilidad, confidencialidad y disponibilidad de la información que se genera o se custodia (física o electrónica)."/>
    <s v="Dirección Administrativa y FinancieraFalla o falta de adecuación, consistencia, confiabilidad, confidencialidad y disponibilidad de la información que se genera o se custodia (física o electrónica)."/>
    <s v="Costos y presupuesto Alto"/>
    <s v="Costos y presupuesto Moderado"/>
    <s v="RFP-134"/>
    <s v="RF"/>
    <s v="Dirección Administrativa y Financiera"/>
    <s v="Dirección Administrativa y FinancieraFuerte"/>
    <s v="Dirección Administrativa y FinancieraModerado"/>
    <s v="Dirección Administrativa y Financier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Costos y presupuesto "/>
    <s v="Gestión financiera"/>
    <s v="Revisión y seguimiento financiero_x000a_"/>
    <m/>
    <s v="RFP-1"/>
    <s v="Costos y presupuesto "/>
    <s v="Error en la liquidación de convenios con otras instituciones por una inadecuada clasificación de cuentas, centros de costos, ingresos y gastos, lo cual genera variación en el excedente de la Universidad según la situación determinada."/>
    <s v="Gestión financiera y gestión legal."/>
    <s v="Falla o falta de adecuación, consistencia, confiabilidad, confidencialidad y disponibilidad de la información que se genera o se custodia (física o electrónica)."/>
    <s v="Información no confiable o imprecisa."/>
    <s v="Mala clasificación de cuentas, centros de costos, ingresos y gastos"/>
    <s v="Naturaleza contraria en las cuentas contables."/>
    <s v="Verificar con las áreas encargadas de ingresos la información que se encuentre en el ERP._x000a_Enviar para aprobación previa a los jefes del programa._x000a_Hacer comparativos con las liquidaciones anteriores."/>
    <n v="3"/>
    <n v="3"/>
    <n v="1"/>
    <n v="1"/>
    <n v="0"/>
    <n v="0"/>
    <n v="0"/>
    <s v=""/>
    <x v="5"/>
    <s v="Medio"/>
    <n v="3"/>
    <n v="2"/>
    <s v="32"/>
    <s v="Fuerte"/>
    <s v="Estamos realizando los controles respectivos con mas frecuencia y orden, por lo tanto cambió de moderado a fuerte"/>
    <s v="Posible"/>
  </r>
  <r>
    <n v="135"/>
    <s v="Costos y presupuesto 1"/>
    <n v="1"/>
    <s v="Costos y presupuesto 1"/>
    <n v="1"/>
    <s v="Dirección Administrativa y FinancieraMedio"/>
    <s v="Dirección Administrativa y FinancieraMedi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Costos y presupuesto Medio"/>
    <s v="Costos y presupuesto Fuerte"/>
    <s v="RFP-135"/>
    <s v="RF"/>
    <s v="Dirección Administrativa y Financiera"/>
    <s v="Dirección Administrativa y FinancieraFuerte"/>
    <s v="Dirección Administrativa y FinancieraFuerte"/>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Costos y presupuesto "/>
    <s v="Gestión financiera"/>
    <s v="•Gestión del presupuesto"/>
    <s v="Procedimiento para la elaboración y seguimiento al presupuesto de inversión y operaciones de la Universidad CES_x000a__x000a_Procedimiento para el costeo de los productos y servicios de la Universidad CES"/>
    <s v="RFP-2"/>
    <s v="Costos y presupuesto "/>
    <s v="Por errores en cálculos de puntos de equilibrio en la apertura de programas académicos se puede generar déficit en los centros de costos y por lo tanto disminución en la rentabilidad. "/>
    <s v="Gestión financiera."/>
    <s v="Incumplimiento por parte de la comunidad universitaria, contratistas y visitantes de las políticas, reglamentos y directrices institucionales."/>
    <s v="Falta o falla en la de definición de procedimientos   "/>
    <s v="Errores en cálculos de puntos de equilibrio"/>
    <s v="Constatar horas docencia con horas de la malla curricular._x000a_Revisión de programas anteriores."/>
    <s v="Comparativos con otros programas y presupuestos similares._x000a_Revisión del jefe del programa."/>
    <n v="2"/>
    <n v="2"/>
    <n v="1"/>
    <n v="1"/>
    <n v="0"/>
    <n v="0"/>
    <n v="0"/>
    <s v=""/>
    <x v="5"/>
    <s v="Bajo"/>
    <n v="2"/>
    <n v="2"/>
    <s v="22"/>
    <s v="Fuerte"/>
    <s v="Se hacen todos los controles que están bajo el área de Costos y Presupuestos."/>
    <s v="Improbable"/>
  </r>
  <r>
    <n v="136"/>
    <s v="Costos y presupuesto 1"/>
    <n v="1"/>
    <s v="Costos y presupuesto 1"/>
    <n v="1"/>
    <s v="Dirección Administrativa y FinancieraBajo"/>
    <s v="Dirección Administrativa y FinancieraBaj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Costos y presupuesto Bajo"/>
    <s v="Costos y presupuesto Fuerte"/>
    <s v="RFP-136"/>
    <s v="RF"/>
    <s v="Dirección Administrativa y Financiera"/>
    <s v="Dirección Administrativa y FinancieraFuerte"/>
    <s v="Dirección Administrativa y FinancieraFuerte"/>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Costos y presupuesto "/>
    <s v="Gestión financiera"/>
    <s v="•Revisión y seguimiento financiero"/>
    <s v="•Procedimiento para la elaboración y seguimiento al presupuesto de inversión y operaciones de la Universidad CES"/>
    <s v="RFP-3"/>
    <s v="Costos y presupuesto "/>
    <s v="Falta de precisión en la revisión y elaboración del presupuesto institucional debido a errores en el sistema contable, ingreso de valores de forma manual y dificultades en la interpretación del lenguaje contable, lo cual incide en las metas reales "/>
    <s v="Gestión financiera y gestión de las TIC."/>
    <s v="Incumplimiento por parte de la comunidad universitaria, contratistas y visitantes de las políticas, reglamentos y directrices institucionales."/>
    <s v="Falta o falla en la de definición de procedimientos   "/>
    <s v="Errores en el sistema contable._x000a_Diferencias en la interpretación de la información._x000a_Errores de digitación._x000a_Falta de capacitación."/>
    <s v="Variaciones altas en los porcentajes de ejecución._x000a_Falta de coherencia entre el flujo de caja generada y los ingresos presupuestados."/>
    <s v="Verificación interna número de estudiantes presupuestados por valor de matricula versus ingreso presupuestado._x000a_Comparativo presupuestal versus proyección real._x000a_Aprobación por diferentes estamentos de la Universidad._x000a_Análisis de informes con comparativos históricos y de tendencias._x000a_"/>
    <n v="4"/>
    <n v="4"/>
    <n v="1"/>
    <n v="1"/>
    <s v="Asignación de recurso humano para el apoyo en la elaboración de presupuesto debido a la demanda de acompañamiento._x000a_Creación de herramientas mas amigables para la familiarización del presupuesto."/>
    <n v="2"/>
    <n v="2"/>
    <n v="1"/>
    <x v="0"/>
    <s v="Bajo"/>
    <n v="1"/>
    <n v="3"/>
    <s v="13"/>
    <s v="Fuerte"/>
    <s v="Con la implementación del nuevo modulo de presupuesto (FM), se vuelve mas amigable y detallada la revisión para mitigar dichos riesgos."/>
    <s v="Raro"/>
  </r>
  <r>
    <s v=""/>
    <s v="Costos y presupuesto 1"/>
    <n v="1"/>
    <s v="Costos y presupuesto 0"/>
    <n v="0"/>
    <s v="Dirección Administrativa y FinancieraBajo"/>
    <s v=" "/>
    <s v=" Dificultades en la alineación organizacional para el logro de los objetivos."/>
    <s v="Dirección Administrativa y FinancieraDificultades en la alineación organizacional para el logro de los objetivos."/>
    <s v="Costos y presupuesto "/>
    <s v="Costos y presupuesto 0"/>
    <s v=""/>
    <s v="RF"/>
    <s v=" "/>
    <s v="Dirección Administrativa y FinancieraFuerte"/>
    <s v=" 0"/>
    <s v="Dirección Administrativa y Financiera"/>
    <s v="Dificultades en la alineación organizacional para el logro de los objetivos."/>
    <n v="1"/>
    <s v=""/>
    <s v="Costos y presupuesto "/>
    <s v="Gestión financiera"/>
    <s v="Gestión del presupuesto"/>
    <s v="Procedimiento para la elaboración y seguimiento al presupuesto de inversión y operaciones de la Universidad CES"/>
    <s v="RFP-4"/>
    <s v="Costos y presupuesto "/>
    <s v="Fallas en el diligenciamiento de la información necesaria para la elaboración del presupuesto por falta de conocimientos previos y/o formación no enfocada a lo administrativo y contable, esto conlleva a un presupuesto no acorde con la realidad."/>
    <s v="Gestión financiera y comunicación organizacional."/>
    <s v="Dificultades en la alineación organizacional para el logro de los objetivos."/>
    <s v="Dificultad o imposibilidad de homologar prácticas o sinergias, transferir el conocimiento."/>
    <s v="Falta de claridad en la capacitación"/>
    <s v="Búsqueda constante de apoyo en la elaboración de presupuesto."/>
    <s v="Envío de manuales de capacitación._x000a_Varias reuniones con horarios flexibles._x000a_Asesorías continuas personalizadas."/>
    <n v="3"/>
    <n v="3"/>
    <n v="1"/>
    <n v="1"/>
    <s v="Asignación de recurso humano para el apoyo en la elaboración de presupuesto debido a la demanda de acompañamiento._x000a_Creación de herramientas mas amigables para la familiarización del presupuesto."/>
    <n v="2"/>
    <n v="2"/>
    <n v="1"/>
    <x v="0"/>
    <s v="Bajo"/>
    <n v="1"/>
    <n v="3"/>
    <s v="13"/>
    <s v="Fuerte"/>
    <s v="Aparte de los manuales se hicieron videos con el fin de volver mas didáctico y fácil el proceso."/>
    <s v="Raro"/>
  </r>
  <r>
    <n v="137"/>
    <s v="Costos y presupuesto 1"/>
    <n v="1"/>
    <s v="Costos y presupuesto 1"/>
    <n v="1"/>
    <s v="Dirección Administrativa y FinancieraBajo"/>
    <s v="Dirección Administrativa y FinancieraBajo"/>
    <s v="Dirección Administrativa y FinancieraFalta o falla de la capacidad de gestión del talento humano."/>
    <s v="Dirección Administrativa y FinancieraFalta o falla de la capacidad de gestión del talento humano."/>
    <s v="Costos y presupuesto Bajo"/>
    <s v="Costos y presupuesto Fuerte"/>
    <s v="RFP-137"/>
    <s v="RF"/>
    <s v="Dirección Administrativa y Financiera"/>
    <s v="Dirección Administrativa y FinancieraFuerte"/>
    <s v="Dirección Administrativa y FinancieraFuerte"/>
    <s v="Dirección Administrativa y Financiera"/>
    <s v="Falta o falla de la capacidad de gestión del talento humano."/>
    <n v="1"/>
    <s v="Falta o falla de la capacidad de gestión del talento humano."/>
    <s v="Costos y presupuesto "/>
    <s v="Gestión financiera"/>
    <s v="Revisión y seguimiento financiero_x000a_"/>
    <s v="•Procedimiento para la elaboración y seguimiento al presupuesto de inversión y operaciones de la Universidad CES"/>
    <s v="RFP-5"/>
    <s v="Costos y presupuesto "/>
    <s v="Debido a la falta de seguimiento periódico y control presupuestal se pueden generar desfases en el presupuesto institucional, ocasionando alteración en los indicadores de rentabilidad."/>
    <s v="Gestión financiera y gestión administrativa."/>
    <s v="Falta o falla de la capacidad de gestión del talento humano."/>
    <s v="Indisponibilidad del talento humano por eventos internos o externos"/>
    <s v="Falta de seguimiento periódico"/>
    <s v="Desfases en el presupuesto."/>
    <s v="Envío de informes en periodos específicos y revisión mensual por Facultades."/>
    <n v="2"/>
    <n v="2"/>
    <n v="1"/>
    <n v="1"/>
    <s v="Asignación de recurso humano para el apoyo en la elaboración de presupuesto debido a la demanda de acompañamiento._x000a_Incentivar la consulta periódica por parte de cada responsable de los centros de costos."/>
    <n v="2"/>
    <n v="1"/>
    <n v="0.5"/>
    <x v="6"/>
    <s v="Medio"/>
    <n v="3"/>
    <n v="2"/>
    <s v="32"/>
    <s v="Moderado"/>
    <s v="Se contrató un nuevo recurso humano para el seguimiento de dichos informes, pero sin embargo al estar en una etapa de implementación no se ha generado un control tan fuerte."/>
    <s v="Raro"/>
  </r>
  <r>
    <n v="138"/>
    <s v="Costos y presupuesto 1"/>
    <n v="1"/>
    <s v="Costos y presupuesto 1"/>
    <n v="1"/>
    <s v="Dirección Administrativa y FinancieraMedio"/>
    <s v="Dirección Administrativa y FinancieraMedio"/>
    <s v="Dirección Administrativa y FinancieraConflicto, desconocimiento o incumplimientos normativos, legales, regulatorios o contractuales."/>
    <s v="Dirección Administrativa y FinancieraConflicto, desconocimiento o incumplimientos normativos, legales, regulatorios o contractuales."/>
    <s v="Costos y presupuesto Medio"/>
    <s v="Costos y presupuesto Fuerte"/>
    <s v="RFP-138"/>
    <s v="RF"/>
    <s v="Dirección Administrativa y Financiera"/>
    <s v="Dirección Administrativa y FinancieraFuerte"/>
    <s v="Dirección Administrativa y FinancieraFuerte"/>
    <s v="Dirección Administrativa y Financiera"/>
    <s v="Conflicto, desconocimiento o incumplimientos normativos, legales, regulatorios o contractuales."/>
    <n v="1"/>
    <s v="Conflicto, desconocimiento o incumplimientos normativos, legales, regulatorios o contractuales."/>
    <s v="Costos y presupuesto "/>
    <s v="Gestión financiera"/>
    <s v="Depuración de la información financiera e informes de resultados_x000a_"/>
    <s v="Procedimiento para revisión y depuración de la información financiera_x000a_Procedimiento para la presentación de informes de resultados financieros (revelaciones, informe de sostenibilidad, entre otros)_x000a_"/>
    <s v="RFP-6"/>
    <s v="Costos y presupuesto "/>
    <s v="Errores en el envío de información a entidades externas y organismos de vigilancia (MEN) que la solicitan, por falta de orientación y formación adecuada del personal, lo que puede provocar multas y sanciones."/>
    <s v="Gestión financiera, gestión administrativa y gestión legal y documental."/>
    <s v="Conflicto, desconocimiento o incumplimientos normativos, legales, regulatorios o contractuales."/>
    <s v="Diferencia de criterio en la aplicación o interpretación de las normas entre las autoridades y la empresa"/>
    <s v="Falta de orientación de las entidades que solicitan la información"/>
    <s v="Recepción de comunicados._x000a_Verificación de alertas en las plataformas."/>
    <s v="Participación en actividades de capacitación programadas."/>
    <n v="1"/>
    <n v="1"/>
    <n v="1"/>
    <n v="1"/>
    <n v="0"/>
    <n v="0"/>
    <n v="0"/>
    <s v=""/>
    <x v="5"/>
    <s v="Medio"/>
    <n v="2"/>
    <n v="3"/>
    <s v="23"/>
    <s v="Moderado"/>
    <s v="Cada vez que el ministerio convoca a capacitaciones se sigue asistiendo con total responsabilidad y cumplimiento."/>
    <s v="Raro"/>
  </r>
  <r>
    <n v="139"/>
    <s v="Costos y presupuesto 1"/>
    <n v="1"/>
    <s v="Costos y presupuesto 1"/>
    <n v="1"/>
    <s v="Dirección Administrativa y FinancieraMedio"/>
    <s v="Dirección Administrativa y FinancieraBajo"/>
    <s v="Dirección Administrativa y FinancieraFalla o falta de adecuación, consistencia, confiabilidad, confidencialidad y disponibilidad de la información que se genera o se custodia (física o electrónica)."/>
    <s v="Dirección Administrativa y FinancieraFalla o falta de adecuación, consistencia, confiabilidad, confidencialidad y disponibilidad de la información que se genera o se custodia (física o electrónica)."/>
    <s v="Costos y presupuesto Bajo"/>
    <s v="Costos y presupuesto Fuerte"/>
    <s v="RFP-139"/>
    <s v="RF"/>
    <s v="Dirección Administrativa y Financiera"/>
    <s v="Dirección Administrativa y FinancieraFuerte"/>
    <s v="Dirección Administrativa y FinancieraFuerte"/>
    <s v="Dirección Administrativa y Financier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Costos y presupuesto "/>
    <s v="Gestión de las TIC"/>
    <s v="Puesta en producción y soporte de las soluciones estructuradas para TIC´s y continuidad de negocio. _x000a_"/>
    <s v="Procedimiento para la detección de fallas técnicas o funcionales de las soluciones entregadas_x000a_"/>
    <s v="RFP-7"/>
    <s v="Costos y presupuesto "/>
    <s v="Perdida de información financiera tanto en el ERP como en el hardware propio, debido a una falla en el sistema o en el respaldo del servidor, lo cual ocasionaría una ausencia de datos para análisis e históricos."/>
    <s v="Gestión del las TIC Y gestión administrativa."/>
    <s v="Falla o falta de adecuación, consistencia, confiabilidad, confidencialidad y disponibilidad de la información que se genera o se custodia (física o electrónica)."/>
    <s v="Pérdida o fuga de información de la Universidad (digital o física, confidencial o no)."/>
    <s v="Falla en el sistema o en el respaldo del servidor"/>
    <n v="0"/>
    <s v="Realizar copias de seguridad en servidores._x000a_Copias de mandantes en el ERP._x000a_Envío por correo electrónico."/>
    <n v="3"/>
    <n v="2"/>
    <n v="0.66666666666666663"/>
    <n v="0.66666666666666663"/>
    <n v="0"/>
    <n v="0"/>
    <n v="0"/>
    <s v=""/>
    <x v="5"/>
    <s v="Medio"/>
    <n v="1"/>
    <n v="4"/>
    <s v="14"/>
    <s v="Fuerte"/>
    <s v="Se elimina un control (Copias de los mandantes ERP), puesto que esto se hace desde el área de TI."/>
    <s v="Posible"/>
  </r>
  <r>
    <n v="140"/>
    <s v="Costos y presupuesto 1"/>
    <n v="1"/>
    <s v="Costos y presupuesto 1"/>
    <n v="1"/>
    <s v="Dirección Administrativa y FinancieraMedio"/>
    <s v="Dirección Administrativa y FinancieraMedio"/>
    <s v="Dirección Administrativa y FinancieraPrácticas fraudulentas - corrupción en los diferentes procesos misionales de la universidad"/>
    <s v="Dirección Administrativa y FinancieraPrácticas fraudulentas - corrupción en los diferentes procesos misionales de la universidad"/>
    <s v="Costos y presupuesto Medio"/>
    <s v="Costos y presupuesto Fuerte"/>
    <s v="RFP-140"/>
    <s v="RF"/>
    <s v="Dirección Administrativa y Financiera"/>
    <s v="Dirección Administrativa y FinancieraFuerte"/>
    <s v="Dirección Administrativa y FinancieraFuerte"/>
    <s v="Dirección Administrativa y Financiera"/>
    <s v="Prácticas fraudulentas - corrupción en los diferentes procesos misionales de la universidad"/>
    <n v="1"/>
    <s v="Prácticas fraudulentas - corrupción en los diferentes procesos misionales de la universidad"/>
    <s v="Costos y presupuesto "/>
    <s v="Gestión financiera"/>
    <s v="Revisión y seguimiento financiero_x000a_"/>
    <s v="Procedimiento para la elaboración y seguimiento al presupuesto de inversión y operaciones de la Universidad CES_x000a__x000a_Procedimiento para el seguimiento del resultado contable _x000a__x000a_Procedimiento para la gestión de cartera_x000a_Procedimiento para la gestión de caja_x000a_"/>
    <s v="RFP-8"/>
    <s v="Costos y presupuesto "/>
    <s v="Fraude en el manejo de la información financiera debido a alianzas con finalidad de beneficio particular y/o propio."/>
    <s v="Gestión financiera y gestión administrativa."/>
    <s v="Prácticas fraudulentas - corrupción en los diferentes procesos misionales de la universidad"/>
    <s v="Fraude: Alteración, modificación o manipulación de información o datos de la Universidad, con el propósito de reflejar una situación equivocada o engañosa."/>
    <s v="Alianzas internas con animo de lucro particular.._x000a_Falta de auditoria._x000a_Revisión mas detallada de las áreas implicadas."/>
    <s v="Variaciones significativas en las liquidaciones._x000a_Acoso y presión constante para acelerar los pagos."/>
    <s v="Evidencias a través de correos electrónicos._x000a_Comunicados oficiales desde la dirección administrativa y financiera._x000a_Recaudos a través de cuentas institucionales."/>
    <n v="3"/>
    <n v="3"/>
    <n v="1"/>
    <n v="1"/>
    <n v="0"/>
    <n v="0"/>
    <n v="0"/>
    <s v=""/>
    <x v="5"/>
    <s v="Medio"/>
    <n v="2"/>
    <n v="3"/>
    <s v="23"/>
    <s v="Fuerte"/>
    <s v="Se siguen todos los lineamientos y políticas de control puestas en marcha por la Universidad  CES."/>
    <s v="Improbable"/>
  </r>
  <r>
    <s v=""/>
    <s v="Costos y presupuesto 0"/>
    <n v="0"/>
    <s v="Costos y presupuesto 0"/>
    <n v="0"/>
    <s v=" "/>
    <s v=" "/>
    <s v=" 0"/>
    <s v=" "/>
    <s v="Costos y presupuesto "/>
    <s v="Costos y presupuesto 0"/>
    <s v=""/>
    <s v="RF"/>
    <s v=" "/>
    <s v=" 0"/>
    <s v=" 0"/>
    <s v=" "/>
    <s v=""/>
    <n v="0"/>
    <s v=""/>
    <s v="Costos y presupuesto "/>
    <m/>
    <m/>
    <m/>
    <s v="RFP-9"/>
    <s v="Costos y presupuesto "/>
    <n v="0"/>
    <n v="0"/>
    <n v="0"/>
    <n v="0"/>
    <n v="0"/>
    <n v="0"/>
    <n v="0"/>
    <n v="0"/>
    <n v="0"/>
    <s v=" "/>
    <s v="Sin controles"/>
    <n v="0"/>
    <n v="0"/>
    <n v="0"/>
    <s v=""/>
    <x v="5"/>
    <s v=""/>
    <s v=""/>
    <s v=""/>
    <s v=""/>
    <n v="0"/>
    <n v="0"/>
    <n v="0"/>
  </r>
  <r>
    <s v=""/>
    <s v="Costos y presupuesto 0"/>
    <n v="0"/>
    <s v="Costos y presupuesto 0"/>
    <n v="0"/>
    <s v=" "/>
    <s v=" "/>
    <s v=" 0"/>
    <s v=" "/>
    <s v="Costos y presupuesto "/>
    <s v="Costos y presupuesto 0"/>
    <s v=""/>
    <s v="RF"/>
    <s v=" "/>
    <s v=" 0"/>
    <s v=" 0"/>
    <s v=" "/>
    <s v=""/>
    <n v="0"/>
    <s v=""/>
    <s v="Costos y presupuesto "/>
    <m/>
    <m/>
    <m/>
    <s v="RFP-10"/>
    <s v="Costos y presupuesto "/>
    <n v="0"/>
    <n v="0"/>
    <n v="0"/>
    <n v="0"/>
    <n v="0"/>
    <n v="0"/>
    <n v="0"/>
    <n v="0"/>
    <n v="0"/>
    <s v=" "/>
    <s v="Sin controles"/>
    <n v="0"/>
    <n v="0"/>
    <n v="0"/>
    <s v=""/>
    <x v="5"/>
    <s v=""/>
    <s v=""/>
    <s v=""/>
    <s v=""/>
    <n v="0"/>
    <n v="0"/>
    <n v="0"/>
  </r>
  <r>
    <s v=""/>
    <s v="Costos y presupuesto 0"/>
    <n v="0"/>
    <s v="Costos y presupuesto 0"/>
    <n v="0"/>
    <s v=" "/>
    <s v=" "/>
    <s v=" 0"/>
    <s v=" "/>
    <s v="Costos y presupuesto "/>
    <s v="Costos y presupuesto 0"/>
    <s v=""/>
    <s v="RF"/>
    <s v=" "/>
    <s v=" 0"/>
    <s v=" 0"/>
    <s v=" "/>
    <s v=""/>
    <n v="0"/>
    <s v=""/>
    <s v="Costos y presupuesto "/>
    <m/>
    <m/>
    <m/>
    <s v="RFP-11"/>
    <s v="Costos y presupuesto "/>
    <n v="0"/>
    <n v="0"/>
    <n v="0"/>
    <n v="0"/>
    <n v="0"/>
    <n v="0"/>
    <n v="0"/>
    <n v="0"/>
    <n v="0"/>
    <s v=" "/>
    <s v="Sin controles"/>
    <n v="0"/>
    <n v="0"/>
    <n v="0"/>
    <s v=""/>
    <x v="5"/>
    <s v=""/>
    <s v=""/>
    <s v=""/>
    <s v=""/>
    <n v="0"/>
    <n v="0"/>
    <n v="0"/>
  </r>
  <r>
    <s v=""/>
    <s v="Costos y presupuesto 0"/>
    <n v="0"/>
    <s v="Costos y presupuesto 0"/>
    <n v="0"/>
    <s v=" "/>
    <s v=" "/>
    <s v=" 0"/>
    <s v=" "/>
    <s v="Costos y presupuesto "/>
    <s v="Costos y presupuesto 0"/>
    <s v=""/>
    <s v="RF"/>
    <s v=" "/>
    <s v=" 0"/>
    <s v=" 0"/>
    <s v=" "/>
    <s v=""/>
    <n v="0"/>
    <s v=""/>
    <s v="Costos y presupuesto "/>
    <m/>
    <m/>
    <m/>
    <s v="RFP-12"/>
    <s v="Costos y presupuesto "/>
    <n v="0"/>
    <n v="0"/>
    <n v="0"/>
    <n v="0"/>
    <n v="0"/>
    <n v="0"/>
    <n v="0"/>
    <n v="0"/>
    <n v="0"/>
    <s v=" "/>
    <s v="Sin controles"/>
    <n v="0"/>
    <n v="0"/>
    <n v="0"/>
    <s v=""/>
    <x v="5"/>
    <s v=""/>
    <s v=""/>
    <s v=""/>
    <s v=""/>
    <n v="0"/>
    <n v="0"/>
    <n v="0"/>
  </r>
  <r>
    <n v="141"/>
    <s v="Egresados1"/>
    <n v="1"/>
    <s v="Egresados1"/>
    <n v="1"/>
    <s v="RectoríaAlto"/>
    <s v="RectoríaAlto"/>
    <s v="RectoríaFalla o falta de adecuación, consistencia, confiabilidad, confidencialidad y disponibilidad de la información que se genera o se custodia (física o electrónica)."/>
    <s v="RectoríaFalla o falta de adecuación, consistencia, confiabilidad, confidencialidad y disponibilidad de la información que se genera o se custodia (física o electrónica)."/>
    <s v="EgresadosAlto"/>
    <s v="EgresadosModerado"/>
    <s v="RRE-141"/>
    <s v="RR"/>
    <s v="Rectoría"/>
    <s v="RectoríaModerado"/>
    <s v="RectoríaModerado"/>
    <s v="Rectorí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Egresados"/>
    <s v="Gestión de las TIC"/>
    <s v="Puesta en producción y soporte de las soluciones estructuradas para TIC´s y continuidad de negocio. _x000a_"/>
    <s v="Procedimiento para la detección de fallas técnicas o funcionales de las soluciones entregadas_x000a_"/>
    <s v="RRE-1"/>
    <s v="Egresados"/>
    <s v="Debido al inadecuado repositorio de los sistemas de información, esta podría perderse. Causando la afectación de las actividades de la Oficina."/>
    <s v="Gestión administrativa, internacionalización, extensión, Gestión de la autoevaluación y calidad."/>
    <s v="Falla o falta de adecuación, consistencia, confiabilidad, confidencialidad y disponibilidad de la información que se genera o se custodia (física o electrónica)."/>
    <s v="Pérdida o fuga de información de la Universidad (digital o física, confidencial o no)."/>
    <s v="Inexistencia de un adecuado sistema de información. "/>
    <n v="0"/>
    <s v="Repositorio de información en SAP."/>
    <n v="1"/>
    <n v="1"/>
    <n v="1"/>
    <n v="1"/>
    <s v="Implementación de un software más confiable."/>
    <n v="1"/>
    <n v="1"/>
    <n v="1"/>
    <x v="0"/>
    <s v="Alto"/>
    <n v="1"/>
    <n v="5"/>
    <s v="15"/>
    <s v="Moderado"/>
    <s v="Ya está la herramienta, en estos momentos nos encontramos diligenciando información y haciendo pruebas piloto"/>
    <s v="Raro"/>
  </r>
  <r>
    <n v="142"/>
    <s v="Egresados1"/>
    <n v="1"/>
    <s v="Egresados1"/>
    <n v="1"/>
    <s v="RectoríaAlto"/>
    <s v="RectoríaBajo"/>
    <s v="RectoríaFalla o falta de adecuación, consistencia, confiabilidad, confidencialidad y disponibilidad de la información que se genera o se custodia (física o electrónica)."/>
    <s v="RectoríaFalla o falta de adecuación, consistencia, confiabilidad, confidencialidad y disponibilidad de la información que se genera o se custodia (física o electrónica)."/>
    <s v="EgresadosBajo"/>
    <s v="EgresadosModerado"/>
    <s v="RRE-142"/>
    <s v="RR"/>
    <s v="Rectoría"/>
    <s v="RectoríaModerado"/>
    <s v="RectoríaModerado"/>
    <s v="Rectorí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Egresados"/>
    <s v="Gestión de las TIC"/>
    <s v="Puesta en producción y soporte de las soluciones estructuradas para TIC´s y continuidad de negocio. _x000a_"/>
    <s v="Procedimiento para la detección de fallas técnicas o funcionales de las soluciones entregadas_x000a_"/>
    <s v="RRE-2"/>
    <s v="Egresados"/>
    <s v="Debido a un inadecuado sistema, pudieran robarse la información lo que causaría demandas por dicha pérdida."/>
    <s v="Gestión administrativa."/>
    <s v="Falla o falta de adecuación, consistencia, confiabilidad, confidencialidad y disponibilidad de la información que se genera o se custodia (física o electrónica)."/>
    <s v="Fuga de información confidencial de terceros, custodiada por la Universidad"/>
    <s v="Compartir las bases de datos a otras áreas."/>
    <s v="Recepción de quejas y reclamos."/>
    <s v="Para  la entrega de información, debe diligenciarse previamente un formato establecido por el oficial de datos personal de la universidad."/>
    <n v="1"/>
    <n v="1"/>
    <n v="1"/>
    <n v="1"/>
    <s v="La base de datos se almacena solo en equipos de escritorio."/>
    <n v="1"/>
    <n v="1"/>
    <n v="1"/>
    <x v="0"/>
    <s v="Extremo"/>
    <n v="5"/>
    <n v="4"/>
    <s v="54"/>
    <s v="Moderado"/>
    <s v="Para poder acceder al  INCLUCES es necesario tener un usuario y contraseña, validados por el sistema"/>
    <s v="Raro"/>
  </r>
  <r>
    <n v="143"/>
    <s v="Egresados1"/>
    <n v="1"/>
    <s v="Egresados1"/>
    <n v="1"/>
    <s v="RectoríaAlto"/>
    <s v="RectoríaBajo"/>
    <s v="RectoríaFalla o falta de adecuación, consistencia, confiabilidad, confidencialidad y disponibilidad de la información que se genera o se custodia (física o electrónica)."/>
    <s v="RectoríaFalla o falta de adecuación, consistencia, confiabilidad, confidencialidad y disponibilidad de la información que se genera o se custodia (física o electrónica)."/>
    <s v="EgresadosBajo"/>
    <s v="EgresadosModerado"/>
    <s v="RRE-143"/>
    <s v="RR"/>
    <s v="Rectoría"/>
    <s v="RectoríaModerado"/>
    <s v="RectoríaModerado"/>
    <s v="Rectorí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Egresados"/>
    <s v="Gestión legal y documental "/>
    <s v="Recepción de requerimientos legales_x000a_"/>
    <s v="procedimiento para la recolección, almacenamiento, procesamiento y supresión de datos personales"/>
    <s v="RRE-3"/>
    <s v="Egresados"/>
    <s v="Debido a la falta de actualización de datos, puede ocurrir que la información almacenada en la base de datos no sea confiable, lo que provocaría una mala comunicación que interfería con el relacionamiento, convocatorias y otras actividades relacionadas. "/>
    <s v="Gestión administrativa, internacionalización, extensión, Gestión de la autoevaluación y calidad."/>
    <s v="Falla o falta de adecuación, consistencia, confiabilidad, confidencialidad y disponibilidad de la información que se genera o se custodia (física o electrónica)."/>
    <s v="Información no confiable o imprecisa."/>
    <s v="Falta de cultura de actualización de datos por parte de los egresados, Error humano al digitar información."/>
    <s v="Recepción de quejas y reclamos."/>
    <s v="Como requisito de graduación los estudiantes deben diligenciar la información en el INCLUCES."/>
    <n v="1"/>
    <n v="1"/>
    <n v="1"/>
    <n v="1"/>
    <s v="Campañas de actualización e Implementación de un software que almacene los datos."/>
    <n v="1"/>
    <n v="1"/>
    <n v="1"/>
    <x v="0"/>
    <s v="Alto"/>
    <n v="3"/>
    <n v="3"/>
    <s v="33"/>
    <s v="Moderado"/>
    <s v="La herramienta de incluces, empezó a funcionar en mayo de 2019 "/>
    <s v="Posible"/>
  </r>
  <r>
    <n v="144"/>
    <s v="Egresados1"/>
    <n v="1"/>
    <s v="Egresados1"/>
    <n v="1"/>
    <s v="RectoríaAlto"/>
    <s v="RectoríaAlto"/>
    <s v="RectoríaFalla o falta de adecuación, consistencia, confiabilidad, confidencialidad y disponibilidad de la información que se genera o se custodia (física o electrónica)."/>
    <s v="RectoríaFalla o falta de adecuación, consistencia, confiabilidad, confidencialidad y disponibilidad de la información que se genera o se custodia (física o electrónica)."/>
    <s v="EgresadosAlto"/>
    <s v="EgresadosModerado"/>
    <s v="RRE-144"/>
    <s v="RR"/>
    <s v="Rectoría"/>
    <s v="RectoríaModerado"/>
    <s v="RectoríaModerado"/>
    <s v="Rectorí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Egresados"/>
    <s v="Gestión legal y documental "/>
    <s v="Recepción de requerimientos legales_x000a_"/>
    <s v="procedimiento para la recolección, almacenamiento, procesamiento y supresión de datos personales"/>
    <s v="RRE-4"/>
    <s v="Egresados"/>
    <s v="No desuscribir a los egresados de las bases de datos por fallas en procesos internos, podría generar sanciones por parte de la SIC debido al incumplimiento de la ley de protección de datos."/>
    <s v="Gestión administrativa."/>
    <s v="Falla o falta de adecuación, consistencia, confiabilidad, confidencialidad y disponibilidad de la información que se genera o se custodia (física o electrónica)."/>
    <s v="Indisponibilidad  de la información (Por ejemplo por deterioro)."/>
    <s v="Error de la plataforma para el envío de correo masivo, Error humano (digitar mal la información)"/>
    <s v="Recepción de quejas y reclamos."/>
    <s v="El sistema automáticamente da de baja a quien se desuscriba de la base de datos."/>
    <n v="1"/>
    <n v="1"/>
    <n v="1"/>
    <n v="1"/>
    <s v="Llevar control interno de las personas que se desuscriben de la base de datos."/>
    <n v="1"/>
    <n v="1"/>
    <n v="1"/>
    <x v="0"/>
    <s v="Medio"/>
    <n v="3"/>
    <n v="2"/>
    <s v="32"/>
    <s v="Moderado"/>
    <s v="Las llamadas las va a hacer directamente  el contac center, para conservar el registro de la llamada y que la autorización de habeas data quede grabada"/>
    <s v="Probable"/>
  </r>
  <r>
    <s v=""/>
    <s v="Egresados0"/>
    <n v="0"/>
    <s v="Egresados0"/>
    <n v="0"/>
    <s v=" "/>
    <s v=" "/>
    <s v=" 0"/>
    <s v=" "/>
    <s v="Egresados"/>
    <s v="Egresados0"/>
    <s v=""/>
    <s v="RR"/>
    <s v=" "/>
    <s v=" 0"/>
    <s v=" 0"/>
    <s v=" "/>
    <s v=""/>
    <n v="0"/>
    <s v=""/>
    <s v="Egresados"/>
    <m/>
    <m/>
    <m/>
    <s v="RRE-5"/>
    <s v="Egresados"/>
    <n v="0"/>
    <n v="0"/>
    <n v="0"/>
    <n v="0"/>
    <n v="0"/>
    <n v="0"/>
    <n v="0"/>
    <n v="0"/>
    <n v="0"/>
    <s v=" "/>
    <s v="Sin controles"/>
    <n v="0"/>
    <n v="0"/>
    <n v="0"/>
    <s v=""/>
    <x v="5"/>
    <s v=""/>
    <s v=""/>
    <s v=""/>
    <s v=""/>
    <n v="0"/>
    <n v="0"/>
    <n v="0"/>
  </r>
  <r>
    <s v=""/>
    <s v="Egresados0"/>
    <n v="0"/>
    <s v="Egresados0"/>
    <n v="0"/>
    <s v=" "/>
    <s v=" "/>
    <s v=" 0"/>
    <s v=" "/>
    <s v="Egresados"/>
    <s v="Egresados0"/>
    <s v=""/>
    <s v="RR"/>
    <s v=" "/>
    <s v=" 0"/>
    <s v=" 0"/>
    <s v=" "/>
    <s v=""/>
    <n v="0"/>
    <s v=""/>
    <s v="Egresados"/>
    <m/>
    <m/>
    <m/>
    <s v="RRE-6"/>
    <s v="Egresados"/>
    <n v="0"/>
    <n v="0"/>
    <n v="0"/>
    <n v="0"/>
    <n v="0"/>
    <n v="0"/>
    <n v="0"/>
    <n v="0"/>
    <n v="0"/>
    <s v=" "/>
    <s v="Sin controles"/>
    <n v="0"/>
    <n v="0"/>
    <n v="0"/>
    <s v=""/>
    <x v="5"/>
    <s v=""/>
    <s v=""/>
    <s v=""/>
    <s v=""/>
    <n v="0"/>
    <n v="0"/>
    <n v="0"/>
  </r>
  <r>
    <s v=""/>
    <s v="Egresados0"/>
    <n v="0"/>
    <s v="Egresados0"/>
    <n v="0"/>
    <s v=" "/>
    <s v=" "/>
    <s v=" 0"/>
    <s v=" "/>
    <s v="Egresados"/>
    <s v="Egresados0"/>
    <s v=""/>
    <s v="RR"/>
    <s v=" "/>
    <s v=" 0"/>
    <s v=" 0"/>
    <s v=" "/>
    <s v=""/>
    <n v="0"/>
    <s v=""/>
    <s v="Egresados"/>
    <m/>
    <m/>
    <m/>
    <s v="RRE-7"/>
    <s v="Egresados"/>
    <n v="0"/>
    <n v="0"/>
    <n v="0"/>
    <n v="0"/>
    <n v="0"/>
    <n v="0"/>
    <n v="0"/>
    <n v="0"/>
    <n v="0"/>
    <s v=" "/>
    <s v="Sin controles"/>
    <n v="0"/>
    <n v="0"/>
    <n v="0"/>
    <s v=""/>
    <x v="5"/>
    <s v=""/>
    <s v=""/>
    <s v=""/>
    <s v=""/>
    <n v="0"/>
    <n v="0"/>
    <n v="0"/>
  </r>
  <r>
    <s v=""/>
    <s v="Egresados0"/>
    <n v="0"/>
    <s v="Egresados0"/>
    <n v="0"/>
    <s v=" "/>
    <s v=" "/>
    <s v=" 0"/>
    <s v=" "/>
    <s v="Egresados"/>
    <s v="Egresados0"/>
    <s v=""/>
    <s v="RR"/>
    <s v=" "/>
    <s v=" 0"/>
    <s v=" 0"/>
    <s v=" "/>
    <s v=""/>
    <n v="0"/>
    <s v=""/>
    <s v="Egresados"/>
    <m/>
    <m/>
    <m/>
    <s v="RRE-8"/>
    <s v="Egresados"/>
    <n v="0"/>
    <n v="0"/>
    <n v="0"/>
    <n v="0"/>
    <n v="0"/>
    <n v="0"/>
    <n v="0"/>
    <n v="0"/>
    <n v="0"/>
    <s v=" "/>
    <s v="Sin controles"/>
    <n v="0"/>
    <n v="0"/>
    <n v="0"/>
    <s v=""/>
    <x v="5"/>
    <s v=""/>
    <s v=""/>
    <s v=""/>
    <s v=""/>
    <n v="0"/>
    <n v="0"/>
    <n v="0"/>
  </r>
  <r>
    <s v=""/>
    <s v="Egresados0"/>
    <n v="0"/>
    <s v="Egresados0"/>
    <n v="0"/>
    <s v=" "/>
    <s v=" "/>
    <s v=" 0"/>
    <s v=" "/>
    <s v="Egresados"/>
    <s v="Egresados0"/>
    <s v=""/>
    <s v="RR"/>
    <s v=" "/>
    <s v=" 0"/>
    <s v=" 0"/>
    <s v=" "/>
    <s v=""/>
    <n v="0"/>
    <s v=""/>
    <s v="Egresados"/>
    <m/>
    <m/>
    <m/>
    <s v="RRE-9"/>
    <s v="Egresados"/>
    <n v="0"/>
    <n v="0"/>
    <n v="0"/>
    <n v="0"/>
    <n v="0"/>
    <n v="0"/>
    <n v="0"/>
    <n v="0"/>
    <n v="0"/>
    <s v=" "/>
    <s v="Sin controles"/>
    <n v="0"/>
    <n v="0"/>
    <n v="0"/>
    <s v=""/>
    <x v="5"/>
    <s v=""/>
    <s v=""/>
    <s v=""/>
    <s v=""/>
    <n v="0"/>
    <n v="0"/>
    <n v="0"/>
  </r>
  <r>
    <s v=""/>
    <s v="Egresados0"/>
    <n v="0"/>
    <s v="Egresados0"/>
    <n v="0"/>
    <s v=" "/>
    <s v=" "/>
    <s v=" 0"/>
    <s v=" "/>
    <s v="Egresados"/>
    <s v="Egresados0"/>
    <s v=""/>
    <s v="RR"/>
    <s v=" "/>
    <s v=" 0"/>
    <s v=" 0"/>
    <s v=" "/>
    <s v=""/>
    <n v="0"/>
    <s v=""/>
    <s v="Egresados"/>
    <m/>
    <m/>
    <m/>
    <s v="RRE-10"/>
    <s v="Egresados"/>
    <n v="0"/>
    <n v="0"/>
    <n v="0"/>
    <n v="0"/>
    <n v="0"/>
    <n v="0"/>
    <n v="0"/>
    <n v="0"/>
    <n v="0"/>
    <s v=" "/>
    <s v="Sin controles"/>
    <n v="0"/>
    <n v="0"/>
    <n v="0"/>
    <s v=""/>
    <x v="5"/>
    <s v=""/>
    <s v=""/>
    <s v=""/>
    <s v=""/>
    <n v="0"/>
    <n v="0"/>
    <n v="0"/>
  </r>
  <r>
    <s v=""/>
    <s v="Egresados0"/>
    <n v="0"/>
    <s v="Egresados0"/>
    <n v="0"/>
    <s v=" "/>
    <s v=" "/>
    <s v=" 0"/>
    <s v=" "/>
    <s v="Egresados"/>
    <s v="Egresados0"/>
    <s v=""/>
    <s v="RR"/>
    <s v=" "/>
    <s v=" 0"/>
    <s v=" 0"/>
    <s v=" "/>
    <s v=""/>
    <n v="0"/>
    <s v=""/>
    <s v="Egresados"/>
    <m/>
    <m/>
    <m/>
    <s v="RRE-11"/>
    <s v="Egresados"/>
    <n v="0"/>
    <n v="0"/>
    <n v="0"/>
    <n v="0"/>
    <n v="0"/>
    <n v="0"/>
    <n v="0"/>
    <n v="0"/>
    <n v="0"/>
    <s v=" "/>
    <s v="Sin controles"/>
    <n v="0"/>
    <n v="0"/>
    <n v="0"/>
    <s v=""/>
    <x v="5"/>
    <s v=""/>
    <s v=""/>
    <s v=""/>
    <s v=""/>
    <n v="0"/>
    <n v="0"/>
    <n v="0"/>
  </r>
  <r>
    <s v=""/>
    <s v="Egresados0"/>
    <n v="0"/>
    <s v="Egresados0"/>
    <n v="0"/>
    <s v=" "/>
    <s v=" "/>
    <s v=" 0"/>
    <s v=" "/>
    <s v="Egresados"/>
    <s v="Egresados0"/>
    <s v=""/>
    <s v="RR"/>
    <s v=" "/>
    <s v=" 0"/>
    <s v=" 0"/>
    <s v=" "/>
    <s v=""/>
    <n v="0"/>
    <s v=""/>
    <s v="Egresados"/>
    <m/>
    <m/>
    <m/>
    <s v="RRE-12"/>
    <s v="Egresados"/>
    <n v="0"/>
    <n v="0"/>
    <n v="0"/>
    <n v="0"/>
    <n v="0"/>
    <n v="0"/>
    <n v="0"/>
    <n v="0"/>
    <n v="0"/>
    <s v=" "/>
    <s v="Sin controles"/>
    <n v="0"/>
    <n v="0"/>
    <n v="0"/>
    <s v=""/>
    <x v="5"/>
    <s v=""/>
    <s v=""/>
    <s v=""/>
    <s v=""/>
    <n v="0"/>
    <n v="0"/>
    <n v="0"/>
  </r>
  <r>
    <n v="145"/>
    <s v="Extensión1"/>
    <n v="1"/>
    <s v="Extensión1"/>
    <n v="1"/>
    <s v="RectoríaMedio"/>
    <s v="RectoríaBajo"/>
    <s v="RectoríaIncumplimiento por parte de la comunidad universitaria, contratistas y visitantes de las políticas, reglamentos y directrices institucionales."/>
    <s v="RectoríaIncumplimiento por parte de la comunidad universitaria, contratistas y visitantes de las políticas, reglamentos y directrices institucionales."/>
    <s v="ExtensiónBajo"/>
    <s v="ExtensiónFuerte"/>
    <s v="RRX-145"/>
    <s v="RR"/>
    <s v="Rectoría"/>
    <s v="RectoríaFuerte"/>
    <s v="RectoríaFuerte"/>
    <s v="Rectorí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Extensión"/>
    <s v="Docencia"/>
    <s v="Vinculación y relacionamiento con el egresado"/>
    <s v="Procedimiento para el estudio de impacto a egresados_x000a__x000a_Procedimiento para otorgar el reconocimiento de egresado_x000a__x000a_Procedimiento para la intermediación laboral_x000a_"/>
    <s v="RRX-1"/>
    <s v="Extensión"/>
    <s v="No aplicación de descuentos en los convenios, beneficios por desconocimiento de los mismos, lo que podría afectar la credibilidad con las organizaciones o afectar a la Universidad en temas reputacionales."/>
    <s v="Extensión"/>
    <s v="Incumplimiento por parte de la comunidad universitaria, contratistas y visitantes de las políticas, reglamentos y directrices institucionales."/>
    <s v="Falta o falla en la difusión de procedimientos   "/>
    <s v="- Desconocimiento convenios._x000a_- Inexistencia de un canal de consulta de convenios._x000a_- Deficiencia en los procedimientos de divulgación de convenios."/>
    <s v="Quejas organizaciones con convenios"/>
    <n v="0"/>
    <n v="0"/>
    <n v="0"/>
    <s v=" "/>
    <s v="Sin controles"/>
    <s v="- Crear procedimiento de divulgación de convenios._x000a_- Creación de un canal de consulta de convenios."/>
    <n v="2"/>
    <n v="2"/>
    <n v="1"/>
    <x v="0"/>
    <s v="Medio"/>
    <n v="3"/>
    <n v="2"/>
    <s v="32"/>
    <s v="Moderado"/>
    <s v="Se publicaron en la página web en los descuentos._x000a_Se envió a las cajas de pago de la Universidad y coordinadores de Extensiòn y centrso de servicios el listado con los convenios vigentes._x000a_Consideramos que esos controles de riesgo eran pertinentes para disminuir el riesgo."/>
    <s v="Posible"/>
  </r>
  <r>
    <n v="146"/>
    <s v="Extensión1"/>
    <n v="1"/>
    <s v="Extensión1"/>
    <n v="1"/>
    <s v="RectoríaBajo"/>
    <s v="RectoríaBajo"/>
    <s v="RectoríaFallas o indisponibilidad de la infraestructura física relacionada con problemas estructurales o técnicos."/>
    <s v="RectoríaFallas o indisponibilidad de la infraestructura física relacionada con problemas estructurales o técnicos."/>
    <s v="ExtensiónBajo"/>
    <s v="ExtensiónFuerte"/>
    <s v="RRX-146"/>
    <s v="RR"/>
    <s v="Rectoría"/>
    <s v="RectoríaModerado"/>
    <s v="RectoríaFuerte"/>
    <s v="Rectoría"/>
    <s v="Fallas o indisponibilidad de la infraestructura física relacionada con problemas estructurales o técnicos."/>
    <n v="1"/>
    <s v="Fallas o indisponibilidad de la infraestructura física relacionada con problemas estructurales o técnicos."/>
    <s v="Extensión"/>
    <s v="Gestión administrativa"/>
    <s v="identificación de necesidades de institucionales"/>
    <s v="Procedimiento para la programación de espacios"/>
    <s v="RRX-2"/>
    <s v="Extensión"/>
    <s v="falta de espacios físicos para actividades por indisponibilidad de infraestructura lo que causa cancelaciones, reprogramación de actividades e insatisfacción de clientes."/>
    <s v="Extensión"/>
    <s v="Fallas o indisponibilidad de la infraestructura física relacionada con problemas estructurales o técnicos."/>
    <s v="Errores en las distintas etapas de planificación de las obras (diseño, ejecución, interventoría)."/>
    <s v="- Planeación._x000a_- Adjudicación espacios._x000a_- Cambio de fechas._x000a_- Falta de espacios en horarios pico."/>
    <s v="cambios de fechas  de eventos, quejas de asistentes, cancelaciones de actividades"/>
    <s v="- Negociación con logística de espacios (audiovisuales) y facultades._x000a_- Seguimiento a eventos y a adjudicación de aulas._x000a_- Reprogramación de cursos."/>
    <n v="3"/>
    <n v="3"/>
    <n v="1"/>
    <n v="1"/>
    <s v="Planeación oportuna de eventos manejo de tiempos"/>
    <n v="1"/>
    <n v="1"/>
    <n v="1"/>
    <x v="0"/>
    <s v="Bajo"/>
    <n v="2"/>
    <n v="2"/>
    <s v="22"/>
    <s v="Moderado"/>
    <s v="Se solicita a los coordinadores de Extensión la programación semestral de los cursos."/>
    <s v="Improbable"/>
  </r>
  <r>
    <n v="147"/>
    <s v="Extensión1"/>
    <n v="1"/>
    <s v="Extensión1"/>
    <n v="1"/>
    <s v="RectoríaMedio"/>
    <s v="RectoríaAlto"/>
    <s v="Rectoría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ExtensiónAlto"/>
    <s v="ExtensiónModerado"/>
    <s v="RRX-147"/>
    <s v="RR"/>
    <s v="Rectoría"/>
    <s v="RectoríaFuerte"/>
    <s v="RectoríaModerado"/>
    <s v="Rectoría"/>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s v="Extensión"/>
    <s v="Gestión de las TIC"/>
    <s v="Puesta en producción y soporte de las soluciones estructuradas para Tics y continuidad de negocio."/>
    <s v="Procedimiento para la detección de fallas técnicas o funcionales de las soluciones entregadas_x000a_"/>
    <s v="RRX-3"/>
    <s v="Extensión"/>
    <s v="Fallas en SAP para asignación de espacios"/>
    <s v="Procesos misionales"/>
    <s v="Falta de innovación o rezago en los diferentes procesos o estructuras que dificultan el crecimiento y/o cumplimiento de los objetivos de la Universidad"/>
    <s v="Incapacidad de estar a la vanguardia en uso y apropiación de Tecnologías de información y telecomunicación. "/>
    <s v="Falla en el desarrollo de vertical del Software"/>
    <s v="Dobles asignaciones de aulas, cancelación de aulas"/>
    <s v="Seguimiento a eventos por el área audiovisuales, verificación y corrección de falla por SUAT"/>
    <n v="2"/>
    <n v="1"/>
    <n v="0.5"/>
    <n v="0.5"/>
    <s v="Actualmente se esta trabajando en el control y mitigación de este riesgo, seguimiento a reservas y asignaciones de espacios"/>
    <n v="2"/>
    <n v="1"/>
    <n v="0.5"/>
    <x v="6"/>
    <s v="Alto"/>
    <n v="4"/>
    <n v="3"/>
    <s v="43"/>
    <s v="Fuerte"/>
    <s v="Retroalimentación y seguimiento a reservas de espacios en las reuniones de extensión con coordinadores y jefes de extensión "/>
    <s v="Posible"/>
  </r>
  <r>
    <n v="148"/>
    <s v="Extensión1"/>
    <n v="1"/>
    <s v="Extensión1"/>
    <n v="1"/>
    <s v="RectoríaAlto"/>
    <s v="RectoríaAlto"/>
    <s v="RectoríaConflicto, desconocimiento o incumplimientos normativos, legales, regulatorios o contractuales."/>
    <s v="RectoríaConflicto, desconocimiento o incumplimientos normativos, legales, regulatorios o contractuales."/>
    <s v="ExtensiónAlto"/>
    <s v="ExtensiónFuerte"/>
    <s v="RRX-148"/>
    <s v="RR"/>
    <s v="Rectoría"/>
    <s v="RectoríaFuerte"/>
    <s v="RectoríaFuerte"/>
    <s v="Rectoría"/>
    <s v="Conflicto, desconocimiento o incumplimientos normativos, legales, regulatorios o contractuales."/>
    <n v="1"/>
    <s v="Conflicto, desconocimiento o incumplimientos normativos, legales, regulatorios o contractuales."/>
    <s v="Extensión"/>
    <s v="Gestión legal y documental "/>
    <s v="Gestión legal, reglamentaria y administrativa_x000a_"/>
    <s v="Materialización para los relacionamientos contractuales "/>
    <s v="RRX-4"/>
    <s v="Extensión"/>
    <s v="Errores en la contratación por desconocimiento de aspectos legales por parte del área de extensión que podría causar principalmente pérdidas económicas."/>
    <s v="Extensión"/>
    <s v="Conflicto, desconocimiento o incumplimientos normativos, legales, regulatorios o contractuales."/>
    <s v="Incumplimiento parcial o total de las condiciones de contratos, convenios, leyes  o acuerdos o celebración indebida de contratos."/>
    <s v="- Desconocimiento de las normas por parte del área._x000a_- Dificultades en la interpretación normativa._x000a_- Falta de oportunidad en la respuesta por parte del área jurídica."/>
    <s v="demandas, incumplimientos."/>
    <s v="-Apoyo por parte del área jurídica."/>
    <n v="1"/>
    <n v="1"/>
    <n v="1"/>
    <n v="1"/>
    <s v="solicitud de vinculación de abogado para el área de extensión"/>
    <n v="1"/>
    <n v="1"/>
    <n v="1"/>
    <x v="0"/>
    <s v="Alto"/>
    <n v="3"/>
    <n v="4"/>
    <s v="34"/>
    <s v="Débil"/>
    <s v="Proceso de selección con el acompañamiento de Bienestar de la Universidad CES"/>
    <s v="Posible"/>
  </r>
  <r>
    <n v="149"/>
    <s v="Extensión1"/>
    <n v="1"/>
    <s v="Extensión1"/>
    <n v="1"/>
    <s v="RectoríaBajo"/>
    <s v="RectoríaBajo"/>
    <s v="RectoríaIntoxicación, lesión, enfermedad o accidente que afecte la integridad o salud de las personas en la Universidad."/>
    <s v="RectoríaIntoxicación, lesión, enfermedad o accidente que afecte la integridad o salud de las personas en la Universidad."/>
    <s v="ExtensiónBajo"/>
    <s v="ExtensiónFuerte"/>
    <s v="RRX-149"/>
    <s v="RR"/>
    <s v="Rectoría"/>
    <s v="RectoríaFuerte"/>
    <s v="RectoríaFuerte"/>
    <s v="Rectoría"/>
    <s v="Intoxicación, lesión, enfermedad o accidente que afecte la integridad o salud de las personas en la Universidad."/>
    <n v="1"/>
    <s v="Intoxicación, lesión, enfermedad o accidente que afecte la integridad o salud de las personas en la Universidad."/>
    <s v="Extensión"/>
    <s v="Desarrollo humano y bienestar institucional"/>
    <s v="Ejecución de acciones para el Bienestar y Desarrollo Humano_x000a_"/>
    <s v="Procedimiento para la Gestión del Riesgo SST_x000a__x000a_Procedimiento para protocolos de atención en seguridad_x000a_Procedimiento para programa de vigilancia epidemiológica _x000a_"/>
    <s v="RRX-5"/>
    <s v="Extensión"/>
    <s v="Afectación de la salud de los participantes de los eventos a causa de intoxicaciones (refrigerios)."/>
    <s v="Todos"/>
    <s v="Intoxicación, lesión, enfermedad o accidente que afecte la integridad o salud de las personas en la Universidad."/>
    <s v="Intoxicaciones"/>
    <s v="Falta de control en selección de proveedores"/>
    <s v="Eventos anteriores con focos de intoxicación._x000a_Evidencia de prácticas inadecuadas en la manipulación de alimentos."/>
    <s v="- Manual del contratista."/>
    <n v="1"/>
    <n v="1"/>
    <n v="1"/>
    <n v="1"/>
    <s v="- Divulgación de los manuales y análisis de su alcance.._x000a_- Establecer requisitos necesarios para la contratación de proveedores de alimentos."/>
    <n v="1"/>
    <n v="1"/>
    <n v="1"/>
    <x v="0"/>
    <s v="Bajo"/>
    <n v="1"/>
    <n v="3"/>
    <s v="13"/>
    <s v="Fuerte"/>
    <s v="Implementación de controles al manual del contratista"/>
    <s v="Raro"/>
  </r>
  <r>
    <n v="150"/>
    <s v="Extensión1"/>
    <n v="1"/>
    <s v="Extensión1"/>
    <n v="1"/>
    <s v="RectoríaAlto"/>
    <s v="RectoríaMedio"/>
    <s v="RectoríaFallas en la gestión, planeación o ejecución de proyectos."/>
    <s v="RectoríaFallas en la gestión, planeación o ejecución de proyectos."/>
    <s v="ExtensiónMedio"/>
    <s v="ExtensiónFuerte"/>
    <s v="RRX-150"/>
    <s v="RR"/>
    <s v="Rectoría"/>
    <s v="RectoríaModerado"/>
    <s v="RectoríaFuerte"/>
    <s v="Rectoría"/>
    <s v="Fallas en la gestión, planeación o ejecución de proyectos."/>
    <n v="1"/>
    <s v="Fallas en la gestión, planeación o ejecución de proyectos."/>
    <s v="Extensión"/>
    <s v="Extensión"/>
    <s v="Planeación de la gestión de la extensión"/>
    <s v="•Procedimiento para la creación, gestión y evaluación de Actividades de extensión "/>
    <s v="RRX-6"/>
    <s v="Extensión"/>
    <s v="Proyectos que no cumplen con los estándares de calidad, debido a inadecuada planeación, actividades deficientes, que no cumplan con los estándares de calidad, podrían generar cancelación del proyecto e inconformidad de clientes dañanado la reputación "/>
    <s v="Todos"/>
    <s v="Fallas en la gestión, planeación o ejecución de proyectos."/>
    <s v="Posibilidad de presentar costos errados, de acuerdo con la realidad de la ejecución del mismo, ya sea por desacierto, desconocimiento, fraude o modificaciones en su alcance."/>
    <s v="Falta de planeación, seguimiento, y rigurosidad en la ejecución"/>
    <s v="Conflicto con los proyectos, falta de ejecución, sanciones, reclamaciones o quejas de los clientes y entes contratantes."/>
    <s v="revisión por planeación de proyectos, revisión jurídica verificación de estándares y seguimiento, aplicados por cada área o facultad  , "/>
    <n v="3"/>
    <n v="3"/>
    <n v="1"/>
    <n v="1"/>
    <s v="Planeación y Presupuesto según las situaciones particulares de cada proyecto, revisión por las partes implicadas jurídica y planeación. Listas de chequeo para seguimiento e implementación de proyectos."/>
    <n v="3"/>
    <n v="3"/>
    <n v="1"/>
    <x v="0"/>
    <s v="Alto"/>
    <n v="1"/>
    <n v="5"/>
    <s v="15"/>
    <s v="Fuerte"/>
    <s v="Implementación de controles periódicos"/>
    <s v="Improbable"/>
  </r>
  <r>
    <n v="151"/>
    <s v="Extensión1"/>
    <n v="1"/>
    <s v="Extensión1"/>
    <n v="1"/>
    <s v="RectoríaBajo"/>
    <s v="RectoríaBajo"/>
    <s v="RectoríaDificultades en la alineación organizacional para el logro de los objetivos."/>
    <s v="RectoríaDificultades en la alineación organizacional para el logro de los objetivos."/>
    <s v="ExtensiónBajo"/>
    <s v="ExtensiónFuerte"/>
    <s v="RRX-151"/>
    <s v="RR"/>
    <s v="Rectoría"/>
    <s v="RectoríaModerado"/>
    <s v="RectoríaFuerte"/>
    <s v="Rectoría"/>
    <s v="Dificultades en la alineación organizacional para el logro de los objetivos."/>
    <n v="1"/>
    <s v="Dificultades en la alineación organizacional para el logro de los objetivos."/>
    <s v="Extensión"/>
    <s v="Extensión"/>
    <s v="Planeación de la gestión de la extensión"/>
    <s v="•Procedimiento para la creación, gestión y evaluación de Actividades de extensión "/>
    <s v="RRX-7"/>
    <s v="Extensión"/>
    <s v="Falta de claridad en los procesos de extensión  en cuanto al alcance, roles y responsabilidades. Falta de claridad en los objetivos asi como un monitoreo eficaz y eso eficiente de los recursos, retrazando la planeación y reprocesos"/>
    <s v="Extensión"/>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Falta claridad en los procesos y responsabilidades de las acciones, delimitación de roles."/>
    <s v="Quejas de las facultades y coordinadores sobre las acciones y acompañamiento en el proceso de extensión."/>
    <s v="Seguimientos y reuniones con coordinadores de extensión. Respuesta formal a inquietudes y quejas."/>
    <n v="2"/>
    <n v="1"/>
    <n v="0.5"/>
    <n v="0.5"/>
    <s v="Revisión, actualización y elaboración de procedimientos de procesos de extensión"/>
    <n v="1"/>
    <n v="1"/>
    <n v="1"/>
    <x v="0"/>
    <s v="Bajo"/>
    <n v="1"/>
    <n v="3"/>
    <s v="13"/>
    <s v="Fuerte"/>
    <s v="Controles periódicos, reuniones"/>
    <s v="Improbable"/>
  </r>
  <r>
    <n v="152"/>
    <s v="Extensión1"/>
    <n v="1"/>
    <s v="Extensión1"/>
    <n v="1"/>
    <s v="RectoríaAlto"/>
    <s v="RectoríaAlto"/>
    <s v="RectoríaConcepto público desfavorable que causa una pérdida de credibilidad sobre la Universidad en sus grupos de interés."/>
    <s v="RectoríaConcepto público desfavorable que causa una pérdida de credibilidad sobre la Universidad en sus grupos de interés."/>
    <s v="ExtensiónAlto"/>
    <s v="ExtensiónModerado"/>
    <s v="RRX-152"/>
    <s v="RR"/>
    <s v="Rectoría"/>
    <s v="RectoríaModerado"/>
    <s v="RectoríaModerado"/>
    <s v="Rectoría"/>
    <s v="Concepto público desfavorable que causa una pérdida de credibilidad sobre la Universidad en sus grupos de interés."/>
    <n v="1"/>
    <s v="Concepto público desfavorable que causa una pérdida de credibilidad sobre la Universidad en sus grupos de interés."/>
    <s v="Extensión"/>
    <s v="Extensión"/>
    <s v="Planeación de la gestión de la extensión"/>
    <s v="•Procedimiento para la creación, gestión y evaluación de Actividades de extensión "/>
    <s v="RRX-8"/>
    <s v="Extensión"/>
    <s v="La afectación de la reputación e imagen institucional, por la falta de planeación e incumplimiento en las actividades propuestas por el área."/>
    <s v="Todos"/>
    <s v="Concepto público desfavorable que causa una pérdida de credibilidad sobre la Universidad en sus grupos de interés."/>
    <s v="Pérdida del apoyo o credibilidad por parte de los grupos de interés."/>
    <s v="Deficiencias en la planeación y ejecución de la oferta, falta de comunicación con los usuarios"/>
    <s v="Inconformidad por parte de los usuarios, quejas, reclamos presentados por los usuarios, cancelación repetida de eventos."/>
    <n v="0"/>
    <n v="0"/>
    <n v="0"/>
    <s v=" "/>
    <s v="Sin controles"/>
    <s v="Actualización y manejo de información con los coordinadores de extensión, formulando información oportuna para los aspirantes a los eventos"/>
    <n v="1"/>
    <n v="1"/>
    <n v="1"/>
    <x v="0"/>
    <s v="Bajo"/>
    <n v="1"/>
    <n v="1"/>
    <s v="11"/>
    <s v="Fuerte"/>
    <s v="Controles semanales, reuniones"/>
    <s v="Improbable"/>
  </r>
  <r>
    <n v="153"/>
    <s v="Extensión1"/>
    <n v="1"/>
    <s v="Extensión1"/>
    <n v="1"/>
    <s v="RectoríaMedio"/>
    <s v="RectoríaMedio"/>
    <s v="RectoríaConflicto, desconocimiento o incumplimientos normativos, legales, regulatorios o contractuales."/>
    <s v="RectoríaConflicto, desconocimiento o incumplimientos normativos, legales, regulatorios o contractuales."/>
    <s v="ExtensiónMedio"/>
    <s v="ExtensiónFuerte"/>
    <s v="RRX-153"/>
    <s v="RR"/>
    <s v="Rectoría"/>
    <s v="RectoríaFuerte"/>
    <s v="RectoríaFuerte"/>
    <s v="Rectoría"/>
    <s v="Conflicto, desconocimiento o incumplimientos normativos, legales, regulatorios o contractuales."/>
    <n v="1"/>
    <s v="Conflicto, desconocimiento o incumplimientos normativos, legales, regulatorios o contractuales."/>
    <s v="Extensión"/>
    <s v="Gestión legal y documental "/>
    <s v="Gestión legal, reglamentaria y administrativa_x000a_"/>
    <s v="Materialización de los relacionamientos contractuales "/>
    <s v="RRX-9"/>
    <s v="Extensión"/>
    <s v="Incumplimiento regulatorio o conflictos por diferencias en la interpretación normativa, legal o contractual que exponga a la Universidad a sanciones o demandas por parte de entes reguladores, personas naturales o jurídicas internas o externas a la organización. "/>
    <s v="Biblioteca Fundadores"/>
    <s v="Conflicto, desconocimiento o incumplimientos normativos, legales, regulatorios o contractuales."/>
    <s v="Incumplimiento parcial o total de las condiciones de contratos, convenios, leyes  o acuerdos o celebración indebida de contratos."/>
    <s v="Incumpliento en la normatividad del derecho de autor y del depósito legal en Colombia"/>
    <s v="Consultas de la Biblioteca Nacional sobre las obras producidas en la Universidad CES y que no hayan cumplido el envío a las distintas bibliotecas departamentales y nacionales"/>
    <s v="Almacemiento y revisión de las constancias enviadas desde la Editorial y Biblioteca a las diferentes bibliotecas"/>
    <n v="1"/>
    <n v="1"/>
    <n v="1"/>
    <n v="1"/>
    <s v="´-Almacemiento y revisión de las constancias enviadas desde la Editorial y Biblioteca a las diferentes bibliotecas_x000a_-Procesamiento digital en línea del estado de casa publicación en las diferentes bibliotecas"/>
    <n v="2"/>
    <n v="2"/>
    <n v="1"/>
    <x v="0"/>
    <s v=""/>
    <s v=""/>
    <s v=""/>
    <s v=""/>
    <n v="0"/>
    <n v="0"/>
    <s v="Posible"/>
  </r>
  <r>
    <n v="154"/>
    <s v="Extensión1"/>
    <n v="1"/>
    <s v="Extensión1"/>
    <n v="1"/>
    <s v="RectoríaAlto"/>
    <s v="RectoríaBajo"/>
    <s v="RectoríaConcepto público desfavorable que causa una pérdida de credibilidad sobre la Universidad en sus grupos de interés."/>
    <s v="RectoríaConcepto público desfavorable que causa una pérdida de credibilidad sobre la Universidad en sus grupos de interés."/>
    <s v="ExtensiónBajo"/>
    <s v="ExtensiónModerado"/>
    <s v="RRX-154"/>
    <s v="RR"/>
    <s v="Rectoría"/>
    <s v="RectoríaFuerte"/>
    <s v="RectoríaModerado"/>
    <s v="Rectoría"/>
    <s v="Concepto público desfavorable que causa una pérdida de credibilidad sobre la Universidad en sus grupos de interés."/>
    <n v="1"/>
    <s v="Concepto público desfavorable que causa una pérdida de credibilidad sobre la Universidad en sus grupos de interés."/>
    <s v="Extensión"/>
    <s v="Comunicación organizacional"/>
    <s v="Planeación estratégica de las comunicaciones internas y externas_x000a_"/>
    <s v="Manual de_x000a_identidad visual_x000a_"/>
    <s v="RRX-10"/>
    <s v="Extensión"/>
    <s v="Uso idenbido de signos distintivos (marcas y lemas comerciales) de la Universidad que deriven en consecuencias de pérdida reputacional o asociación con otras empresas con las cuales la Universidad no tiene vinculos comerciales o contractuales"/>
    <s v="Comunicación organizacional "/>
    <s v="Concepto público desfavorable que causa una pérdida de credibilidad sobre la Universidad en sus grupos de interés."/>
    <s v="Cobertura adversa en medios de comunicación o redes sociales."/>
    <s v="La apropiación y divulgación de los logos institucionales de sus publicaciones por parte de bases de datos u otros medios digitales sin autorización"/>
    <s v="Preguntas de personas internas (estudiantes, docentes, investigadores), y externos sobre las publicaciones en distintas redes y sitios en la internet que evidencien el desconocimiento por parte de la universidad de dichos medios de divulgación"/>
    <s v="Revisión bimensual donde exista expresión en medios impresos y digitales de la universidad"/>
    <n v="1"/>
    <n v="1"/>
    <n v="1"/>
    <n v="1"/>
    <s v="´-Revisión bimensual donde exista expresión en medios impresos y digitales de la universidad_x000a_-Ingresar a los sitios en linea donde se han suscrito convenios y realizar informe de estado a la fecha sobre el uso adecuado de los elementos de imagen de la universidad"/>
    <n v="2"/>
    <n v="1.5"/>
    <n v="0.75"/>
    <x v="7"/>
    <s v=""/>
    <s v=""/>
    <s v=""/>
    <s v=""/>
    <n v="0"/>
    <n v="0"/>
    <s v="Posible"/>
  </r>
  <r>
    <n v="155"/>
    <s v="Extensión1"/>
    <n v="1"/>
    <s v="Extensión1"/>
    <n v="1"/>
    <s v="RectoríaExtremo"/>
    <s v="RectoríaMedio"/>
    <s v="Rectoría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ExtensiónMedio"/>
    <s v="ExtensiónFuerte"/>
    <s v="RRX-155"/>
    <s v="RR"/>
    <s v="Rectoría"/>
    <s v="RectoríaFuerte"/>
    <s v="RectoríaFuerte"/>
    <s v="Rectoría"/>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s v="Extensión"/>
    <s v="Mercadeo"/>
    <s v="Gestión comercial, promoción y mercadeo_x000a_"/>
    <s v="_x000a_Procedimiento para la consolidación del portafolio y promoción de los servicios de la universidad CES _x000a_"/>
    <s v="RRX-11"/>
    <s v="Extensión"/>
    <s v="Falta de innovación o rezago en los diferentes procesos o estructuras que dificultan el crecimiento y/o cumplimiento de los objetivos de la Universidad"/>
    <s v="Oficina de T.I."/>
    <s v="Falta de innovación o rezago en los diferentes procesos o estructuras que dificultan el crecimiento y/o cumplimiento de los objetivos de la Universidad"/>
    <s v="Falta de innovación en productos, servicios e infraestructura."/>
    <s v="No poseer apoyo técnico en la gestión de plataformas digitales de publicaciones periodicas"/>
    <s v="Constantes solicitudes de restablecimiento de los medios de divulgación de las publicaciones"/>
    <s v="Solicitud a empresas externas para el desarrollo de procesos de mejor en la plataforma de publicaciones digitales"/>
    <n v="1"/>
    <n v="1"/>
    <n v="1"/>
    <n v="1"/>
    <s v="´-Solicitud a empresas externas para el desarrollo de procesos de mejor en la plataforma de publicaciones digitales_x000a_-Capacitaciones al personal respectivo para el mantenimiento y desarrollo de la plataforma de publicaciones"/>
    <n v="3"/>
    <n v="1"/>
    <n v="0.33333333333333331"/>
    <x v="3"/>
    <s v=""/>
    <s v=""/>
    <s v=""/>
    <s v=""/>
    <n v="0"/>
    <n v="0"/>
    <s v="Probable"/>
  </r>
  <r>
    <n v="156"/>
    <s v="Extensión1"/>
    <n v="1"/>
    <s v="Extensión1"/>
    <n v="1"/>
    <s v="RectoríaMedio"/>
    <s v="RectoríaBajo"/>
    <s v="RectoríaConcepto público desfavorable que causa una pérdida de credibilidad sobre la Universidad en sus grupos de interés."/>
    <s v="RectoríaConcepto público desfavorable que causa una pérdida de credibilidad sobre la Universidad en sus grupos de interés."/>
    <s v="ExtensiónBajo"/>
    <s v="ExtensiónFuerte"/>
    <s v="RRX-156"/>
    <s v="RR"/>
    <s v="Rectoría"/>
    <s v="RectoríaFuerte"/>
    <s v="RectoríaFuerte"/>
    <s v="Rectoría"/>
    <s v="Concepto público desfavorable que causa una pérdida de credibilidad sobre la Universidad en sus grupos de interés."/>
    <n v="1"/>
    <s v="Concepto público desfavorable que causa una pérdida de credibilidad sobre la Universidad en sus grupos de interés."/>
    <s v="Extensión"/>
    <s v="Investigación"/>
    <s v="Divulgación científica, apropiación social y transferencia del conocimiento _x000a_"/>
    <s v="Procedimiento para la gestión de la indexación de las publicaciones científicas_x000a_Procedimiento para la gestión de libros de investigación_x000a_"/>
    <s v="RRX-12"/>
    <s v="Extensión"/>
    <s v="Concepto público desfavorable que causa una pérdida de credibilidad sobre la Universidad en sus grupos de interés."/>
    <s v="Docencia"/>
    <s v="Concepto público desfavorable que causa una pérdida de credibilidad sobre la Universidad en sus grupos de interés."/>
    <s v="Pérdida del apoyo o credibilidad por parte de los grupos de interés."/>
    <s v="Incumpliento en los proceso editoriales de las publicaciones"/>
    <s v="Comunciones o mensajes de los grupos de interés sobre posbiles errores en la información que se publica por la universidad"/>
    <s v="Evalacion por arbirtros en cada una de las áreas de conocimiento"/>
    <n v="1"/>
    <n v="1"/>
    <n v="1"/>
    <n v="1"/>
    <s v="´-Evalacion por arbirtros en cada una de las áreas de conocimiento_x000a_-Fortalecer la consecución de evaluares para cada área de conocimiento que la universidad publica"/>
    <n v="2"/>
    <n v="1.5"/>
    <n v="0.75"/>
    <x v="7"/>
    <s v=""/>
    <s v=""/>
    <s v=""/>
    <s v=""/>
    <n v="0"/>
    <n v="0"/>
    <s v="Improbable"/>
  </r>
  <r>
    <n v="157"/>
    <s v="Extensión1"/>
    <n v="1"/>
    <s v="Extensión1"/>
    <n v="1"/>
    <s v="RectoríaBajo"/>
    <s v="RectoríaBajo"/>
    <s v="RectoríaIncumplimiento por parte de proveedores"/>
    <s v="RectoríaIncumplimiento por parte de proveedores"/>
    <s v="ExtensiónBajo"/>
    <s v="ExtensiónFuerte"/>
    <s v="RRX-157"/>
    <s v="RR"/>
    <s v="Rectoría"/>
    <s v="RectoríaModerado"/>
    <s v="RectoríaFuerte"/>
    <s v="Rectoría"/>
    <s v="Incumplimiento por parte de proveedores"/>
    <n v="1"/>
    <s v="Incumplimiento por parte de proveedores"/>
    <s v="Extensión"/>
    <s v="Gestión administrativa"/>
    <s v="•Identificación de necesidades institucionales"/>
    <s v="•Procedimiento para la gestión de compras y contratación de servicios "/>
    <s v="RRX-13"/>
    <s v="Extensión"/>
    <s v="Incumplimiento por parte de proveedores"/>
    <s v="Contabilidad"/>
    <s v="Incumplimiento por parte de proveedores"/>
    <s v="Entrega de productos y servicios por fuera de las conciones pactadas (producto inadecuado, falta de oportunidad)."/>
    <s v="Poca formalización en la contratación con los proveedores"/>
    <s v="Retrasos en los procesos posteriores al del incumplimiento o en otros casos, el reproceso de la actividad contrata"/>
    <s v="Contratación por servicio prestado"/>
    <n v="1"/>
    <n v="1"/>
    <n v="1"/>
    <n v="1"/>
    <s v="´- Contratación por servicio prestado_x000a_-Validación de historia como prestador de servicios en otras instituiciones"/>
    <n v="2"/>
    <n v="1"/>
    <n v="0.5"/>
    <x v="6"/>
    <s v=""/>
    <s v=""/>
    <s v=""/>
    <s v=""/>
    <n v="0"/>
    <n v="0"/>
    <s v="Improbable"/>
  </r>
  <r>
    <n v="158"/>
    <s v="Extensión0"/>
    <n v="0"/>
    <s v="Extensión1"/>
    <n v="1"/>
    <s v=" "/>
    <s v="RectoríaExtremo"/>
    <s v="RectoríaIncumplimiento por parte de la comunidad universitaria, contratistas y visitantes de las políticas, reglamentos y directrices institucionales."/>
    <s v=" "/>
    <s v="ExtensiónExtremo"/>
    <s v="ExtensiónFuerte"/>
    <s v="RRX-158"/>
    <s v="RR"/>
    <s v="Rectoría"/>
    <s v=" 0"/>
    <s v="RectoríaFuerte"/>
    <s v=" "/>
    <s v=""/>
    <n v="0"/>
    <s v="Incumplimiento por parte de la comunidad universitaria, contratistas y visitantes de las políticas, reglamentos y directrices institucionales."/>
    <s v="Extensión"/>
    <s v="Gestión administrativa"/>
    <s v="Intervención, logística y mantenimiento _x000a_"/>
    <m/>
    <s v="RRX-14"/>
    <s v="Extensión"/>
    <s v="Falta de control de los equipos de infraestructura para el uso que se requiere en el teatro. Ejemplo. Aire "/>
    <n v="0"/>
    <s v="Incumplimiento por parte de la comunidad universitaria, contratistas y visitantes de las políticas, reglamentos y directrices institucionales."/>
    <s v="Falta o falla en la de definición de procedimientos   "/>
    <s v="Falta de control en el manejo interno de temperatura.                               _x000a_  - problemas fisicos en la temperatura muy fria. "/>
    <n v="0"/>
    <n v="0"/>
    <n v="0"/>
    <n v="0"/>
    <s v=" "/>
    <s v="Sin controles"/>
    <n v="0"/>
    <n v="0"/>
    <n v="0"/>
    <s v=""/>
    <x v="5"/>
    <s v=""/>
    <s v=""/>
    <s v=""/>
    <s v=""/>
    <n v="0"/>
    <n v="0"/>
    <n v="0"/>
  </r>
  <r>
    <n v="159"/>
    <s v="Extensión0"/>
    <n v="0"/>
    <s v="Extensión1"/>
    <n v="1"/>
    <s v=" "/>
    <s v="RectoríaBajo"/>
    <s v="RectoríaIncumplimiento por parte de proveedores"/>
    <s v=" "/>
    <s v="ExtensiónBajo"/>
    <s v="ExtensiónFuerte"/>
    <s v="RRX-159"/>
    <s v="RR"/>
    <s v="Rectoría"/>
    <s v=" 0"/>
    <s v="RectoríaFuerte"/>
    <s v=" "/>
    <s v=""/>
    <n v="0"/>
    <s v="Incumplimiento por parte de proveedores"/>
    <s v="Extensión"/>
    <s v="Gestión administrativa"/>
    <s v="Intervención, logística y mantenimiento "/>
    <s v="Procedimiento para el control de ingreso a la Universidad_x000a_"/>
    <s v="RRX-15"/>
    <s v="Extensión"/>
    <s v="Incumplimiento en la solicitud de ingreso por parte de proveedores."/>
    <n v="0"/>
    <s v="Incumplimiento por parte de proveedores"/>
    <s v="Falta de entrega de productos o servicios contratados con proveedores."/>
    <s v="Incumplimiento en la solcitud de ingreso para algunos proveedores._x000a_ - Ingresan al teatro sin la documentación exigida por SSG  "/>
    <n v="0"/>
    <n v="0"/>
    <n v="0"/>
    <n v="0"/>
    <s v=" "/>
    <s v="Sin controles"/>
    <n v="0"/>
    <n v="0"/>
    <n v="0"/>
    <s v=""/>
    <x v="5"/>
    <s v=""/>
    <s v=""/>
    <s v=""/>
    <s v=""/>
    <n v="0"/>
    <n v="0"/>
    <n v="0"/>
  </r>
  <r>
    <n v="160"/>
    <s v="Extensión0"/>
    <n v="0"/>
    <s v="Extensión1"/>
    <n v="1"/>
    <s v=" "/>
    <s v="RectoríaBajo"/>
    <s v="RectoríaIncumplimiento por parte de proveedores"/>
    <s v=" "/>
    <s v="ExtensiónBajo"/>
    <s v="ExtensiónFuerte"/>
    <s v="RRX-160"/>
    <s v="RR"/>
    <s v="Rectoría"/>
    <s v=" 0"/>
    <s v="RectoríaFuerte"/>
    <s v=" "/>
    <s v=""/>
    <n v="0"/>
    <s v="Incumplimiento por parte de proveedores"/>
    <s v="Extensión"/>
    <s v="Investigación"/>
    <s v="Divulgación científica, apropiación social y transferencia del conocimiento _x000a_"/>
    <s v="Procedimiento para la protección de la propiedad intelectual de la Universidad CES_x000a_"/>
    <s v="RRX-16"/>
    <s v="Extensión"/>
    <s v="Mal uso de la Imagen Institucional en las piezas graficas de difusión de los eventos externos."/>
    <n v="0"/>
    <s v="Incumplimiento por parte de proveedores"/>
    <s v="Falta de entrega de productos o servicios contratados con proveedores."/>
    <s v="Algunos proevedores hacen caso omiso del uso del manual de identidad asi se les haga seguimiento y envío de directriz institucional en el uso de la misma."/>
    <n v="0"/>
    <n v="0"/>
    <n v="0"/>
    <n v="0"/>
    <s v=" "/>
    <s v="Sin controles"/>
    <n v="0"/>
    <n v="0"/>
    <n v="0"/>
    <s v=""/>
    <x v="5"/>
    <s v=""/>
    <s v=""/>
    <s v=""/>
    <s v=""/>
    <n v="0"/>
    <n v="0"/>
    <n v="0"/>
  </r>
  <r>
    <n v="161"/>
    <s v="Extensión1"/>
    <n v="1"/>
    <s v="Extensión1"/>
    <n v="1"/>
    <s v="RectoríaAlto"/>
    <s v="RectoríaAlto"/>
    <s v="Rectoría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ExtensiónAlto"/>
    <s v="ExtensiónFuerte"/>
    <s v="RRX-161"/>
    <s v="RR"/>
    <s v="Rectoría"/>
    <s v="RectoríaFuerte"/>
    <s v="RectoríaFuerte"/>
    <s v="Rectoría"/>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s v="Extensión"/>
    <m/>
    <m/>
    <m/>
    <s v="RRX-17"/>
    <s v="Extensión"/>
    <s v="Debido a restricciones de presupuesto para contratar expertos desarrolladores de cursos virtuales, se designa personal interno para este fin, lo cual conlleva a avanzar lentamente en nuevos desarrollos por ser el mismo personal que trabaja para toda la universidad, dandole ventaja a la competencia"/>
    <s v="Centro de idiomas"/>
    <s v="Falta de innovación o rezago en los diferentes procesos o estructuras que dificultan el crecimiento y/o cumplimiento de los objetivos de la Universidad"/>
    <s v="Incapacidad de estar a la vanguardia en uso y apropiación de Tecnologías de información y telecomunicación. "/>
    <s v="Falta de apoyo presupuestal para el Centro de Idiomas                 Apoyo y disponibilidad límitada por parte de otras áreas de apoyo  para estas actividades"/>
    <s v="Se cierra el año 2019 sin cursos virtuales para el centro de idiomas, por la dificultad en la realización de los mismos por poca disponibilidad del personal de CES Virtual, sin embargo se avanza para abrirlos en 2020"/>
    <s v="Se negociaron cronogramas de trabajo entre el Centro de Idiomas y CES Virtual. Se realizó presupuesto para compra de licencias den 2020. "/>
    <n v="2"/>
    <n v="2"/>
    <n v="1"/>
    <n v="1"/>
    <s v="Se realizó selección de proveedores para inglés, seleccionando a National geographic, y se desarrollo proyecto para comenzar clases en enero 2020. en cuanto a otros idiomas se trabaja con ces virtual para posible lanzamiento en julio 2020."/>
    <n v="2"/>
    <n v="2"/>
    <n v="1"/>
    <x v="0"/>
    <e v="#REF!"/>
    <n v="0"/>
    <n v="0"/>
    <n v="0"/>
    <n v="0"/>
    <s v="Se realizó selección de proveedores para inglés, seleccionando a National geographic, y se desarrollo proyecto para comenzar clases en enero 2020. en cuanto a otros idiomas se trabaja con ces virtual para posible lanzamiento en julio 2020."/>
    <s v="Probable"/>
  </r>
  <r>
    <n v="162"/>
    <s v="Extensión1"/>
    <n v="1"/>
    <s v="Extensión1"/>
    <n v="1"/>
    <s v="RectoríaExtremo"/>
    <s v="RectoríaAlto"/>
    <s v="Rectoría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ExtensiónAlto"/>
    <s v="ExtensiónFuerte"/>
    <s v="RRX-162"/>
    <s v="RR"/>
    <s v="Rectoría"/>
    <s v="RectoríaFuerte"/>
    <s v="RectoríaFuerte"/>
    <s v="Rectoría"/>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s v="Extensión"/>
    <m/>
    <m/>
    <m/>
    <s v="RRX-18"/>
    <s v="Extensión"/>
    <s v="Debido a que no hay un lineamiento claro de parte de las directivas sobre el centro de idiomas, se estipulan metas de crecimiento, sin planear adecuamente la infraestructura necesaria y la inversión en mercadeo para cumplir con las metas, lo cual conlleva a poner en riesgo las mismas o rebajar la calidad del servicio"/>
    <s v="Centro de idiomas"/>
    <s v="Falta de innovación o rezago en los diferentes procesos o estructuras que dificultan el crecimiento y/o cumplimiento de los objetivos de la Universidad"/>
    <s v="Inadecuada estructura organizacional para soportar el crecimiento de la Universidad."/>
    <s v="Falta de un líneamiento institucional frente al futuro y finalidad del centro de idiomas. No participación en el Consejo Académico a pesar de tener mas del 20% de estudiantes de la Universidad. No tener en cuenta el Centro de Idiomas dentro del Plan de Desarrollo."/>
    <s v="Cierre de cursos por falta de salones, asignación de salones inadecuados, establecimiento de metas inadecuadas para el Centro de Idiomas, falta de presupuesto de mercadeo"/>
    <s v="Se realizan solicitudes formales y quejas para buscar el mejoramiento de situaciones diversas ante las directivas respectivas. Se crea el Comité de Idiomas."/>
    <n v="2"/>
    <n v="2"/>
    <n v="1"/>
    <n v="1"/>
    <s v="Se realizan solicitudes formales y quejas para buscar el mejoramiento de situaciones diversas ante las directivas respectivas. Se crea el Comité de Idiomas."/>
    <n v="2"/>
    <n v="2"/>
    <n v="1"/>
    <x v="0"/>
    <e v="#REF!"/>
    <n v="0"/>
    <n v="0"/>
    <n v="0"/>
    <n v="0"/>
    <s v="Se realizan solicitudes formales y búsqueda de oportunidades para buscar el mejoramiento de situaciones diversas ante las directivas respectivas. Se crea el Comité de Idiomas."/>
    <s v="Probable"/>
  </r>
  <r>
    <n v="163"/>
    <s v="Extensión1"/>
    <n v="1"/>
    <s v="Extensión1"/>
    <n v="1"/>
    <s v="RectoríaMedio"/>
    <s v="RectoríaMedio"/>
    <s v="RectoríaConflicto, desconocimiento o incumplimientos normativos, legales, regulatorios o contractuales."/>
    <s v="RectoríaConflicto, desconocimiento o incumplimientos normativos, legales, regulatorios o contractuales."/>
    <s v="ExtensiónMedio"/>
    <s v="ExtensiónFuerte"/>
    <s v="RRX-163"/>
    <s v="RR"/>
    <s v="Rectoría"/>
    <s v="RectoríaFuerte"/>
    <s v="RectoríaFuerte"/>
    <s v="Rectoría"/>
    <s v="Conflicto, desconocimiento o incumplimientos normativos, legales, regulatorios o contractuales."/>
    <n v="1"/>
    <s v="Conflicto, desconocimiento o incumplimientos normativos, legales, regulatorios o contractuales."/>
    <s v="Extensión"/>
    <m/>
    <m/>
    <m/>
    <s v="RRX-19"/>
    <s v="Extensión"/>
    <s v="Debido al crecimiento de la planta docente, se vuelve más dificil el control de todos los movimientos de cada uno, lo cual hace que si alguien procede en contra de reglamentos institucionales, provoca fallas en la calidad del servicio, de los cursos o incluso puede generar demandas de los estudiantes"/>
    <s v="Centro de idiomas"/>
    <s v="Conflicto, desconocimiento o incumplimientos normativos, legales, regulatorios o contractuales."/>
    <s v="Incumplimiento parcial o total de las condiciones de contratos, convenios, leyes  o acuerdos o celebración indebida de contratos."/>
    <s v="Falta de cumplimiento de reglamento por parte de algunos docentes"/>
    <s v="Evaluaciones negativas de parte de estudiantes y observaciones de la Coordinación académica"/>
    <s v="Se desarrollo nuevo control de observación docente durante todas las semanas. Las evaluaciones de estudiantes se realizan cada bimestre. Se da por terminado el contrato a quien no cumpla con el reglamento"/>
    <n v="3"/>
    <n v="3"/>
    <n v="1"/>
    <n v="1"/>
    <s v="Se desarrollo nuevo control de observación docente durante todas las semanas. Las evaluaciones de estudiantes se realizan cada bimestre. Se da por terminado el contrato a quien no cumpla con el reglamento"/>
    <n v="3"/>
    <n v="3"/>
    <n v="1"/>
    <x v="0"/>
    <e v="#REF!"/>
    <n v="0"/>
    <n v="0"/>
    <n v="0"/>
    <n v="0"/>
    <s v="Se desarrollo nuevo control de observación docente durante todas las semanas. Las evaluaciones de estudiantes se realizan cada bimestre. Se da por terminado el contrato a quien no cumpla con el reglamento por falta grave. Si es falta leve se le realiza un proceso de mejora"/>
    <s v="Improbable"/>
  </r>
  <r>
    <n v="164"/>
    <s v="Extensión1"/>
    <n v="1"/>
    <s v="Extensión1"/>
    <n v="1"/>
    <s v="RectoríaBajo"/>
    <s v="RectoríaBajo"/>
    <s v="RectoríaActos mal intencionados de terceros (AMIT)."/>
    <s v="RectoríaActos mal intencionados de terceros (AMIT)."/>
    <s v="ExtensiónBajo"/>
    <s v="ExtensiónFuerte"/>
    <s v="RRX-164"/>
    <s v="RR"/>
    <s v="Rectoría"/>
    <s v="RectoríaFuerte"/>
    <s v="RectoríaFuerte"/>
    <s v="Rectoría"/>
    <s v="Actos mal intencionados de terceros (AMIT)."/>
    <n v="1"/>
    <s v="Actos mal intencionados de terceros (AMIT)."/>
    <s v="Extensión"/>
    <m/>
    <m/>
    <m/>
    <s v="RRX-20"/>
    <s v="Extensión"/>
    <s v="Debido a fraudes en pruebas de certificación de exámenes de idiomas que no administra directamente el centro de idiomas, se puede incurrir en problemas con estudiantes que pueden derivar en demandas para la Universidad "/>
    <s v="Centro de idiomas"/>
    <s v="Actos mal intencionados de terceros (AMIT)."/>
    <s v="Sabotaje"/>
    <s v="Actos de indebidos desarrollados por estudiantes"/>
    <s v="Falsificaciones presentadas al Centro de Idiomas"/>
    <s v="Verificación d ecada examén presentado con los entes administradores del examèn y reporte sistematizado de manejo exclusivo del Centro de Idiomas"/>
    <n v="2"/>
    <n v="2"/>
    <n v="1"/>
    <n v="1"/>
    <s v="Verificación de cada examén presentado con los entes administradores del examèn y reporte sistematizado de manejo exclusivo del Centro de Idiomas"/>
    <n v="2"/>
    <n v="2"/>
    <n v="1"/>
    <x v="0"/>
    <e v="#REF!"/>
    <n v="0"/>
    <n v="0"/>
    <n v="0"/>
    <n v="0"/>
    <s v="Verificación de cada examén presentado con los entes administradores del examèn y reporte sistematizado de manejo exclusivo del Centro de Idiomas"/>
    <s v="Raro"/>
  </r>
  <r>
    <n v="165"/>
    <s v="Infraestructura1"/>
    <n v="1"/>
    <s v="Infraestructura1"/>
    <n v="1"/>
    <s v="Dirección Administrativa y FinancieraAlto"/>
    <s v="Dirección Administrativa y FinancieraAlto"/>
    <s v="Dirección Administrativa y FinancieraConflicto, desconocimiento o incumplimientos normativos, legales, regulatorios o contractuales."/>
    <s v="Dirección Administrativa y FinancieraConflicto, desconocimiento o incumplimientos normativos, legales, regulatorios o contractuales."/>
    <s v="InfraestructuraAlto"/>
    <s v="InfraestructuraFuerte"/>
    <s v="RFI-165"/>
    <s v="RF"/>
    <s v="Dirección Administrativa y Financiera"/>
    <s v="Dirección Administrativa y FinancieraFuerte"/>
    <s v="Dirección Administrativa y FinancieraFuerte"/>
    <s v="Dirección Administrativa y Financiera"/>
    <s v="Conflicto, desconocimiento o incumplimientos normativos, legales, regulatorios o contractuales."/>
    <n v="1"/>
    <s v="Conflicto, desconocimiento o incumplimientos normativos, legales, regulatorios o contractuales."/>
    <s v="Infraestructura"/>
    <s v="Desarrollo humano y bienestar institucional"/>
    <s v="Identificación de necesidades e intereses para el Bienestar y Desarrollo Humano"/>
    <s v="•Procedimiento para la definición del plan de desarrollo y capacitación institucional (plan de capacitaciones SST)"/>
    <s v="RFI-1"/>
    <s v="Infraestructura"/>
    <s v=" Incumplimiento de normas establecidas por el área de SST"/>
    <s v="Gestión de la autoevaluación y la calidad gestión financiera, comunicación organizacional y mercadeo. También desarrollo humano y bienestar"/>
    <s v="Conflicto, desconocimiento o incumplimientos normativos, legales, regulatorios o contractuales."/>
    <s v="Incumplimiento parcial o total de las condiciones de contratos, convenios, leyes  o acuerdos o celebración indebida de contratos."/>
    <s v="No programar inducciones periódicamente a los proveedores. Falta de seguimiento y control por  parte de una persona de SST, las cuales permitan a los proveedores desarrollar sus labores de forma efectiva y segura. "/>
    <s v="No utilización de epp, no realizar los procedimientos en alturas, realizar los trabajos sin los equipos y maquinarias adecuados, no realizar los  reportes de incidentes y accidentes"/>
    <s v="Seguimientos por personal de infraestructura para evidenciar la utilización de epp, verificar procedimientos y uso de equipo y maquinaria normativo, inducciones periódicas, punto de vista normativos, exigencias a contratistas y empleados, siguiendo procedimientos y normas establecidas antes de comenzar con los trabajos, la solicitudes son canalizadas por medio del líder"/>
    <n v="6"/>
    <n v="6"/>
    <n v="1"/>
    <n v="1"/>
    <s v="Programar inducciones periódicas sobre manual del contratista, contactar persona de SST para visitar proyectos de infraestructura y realizar seguimiento y control"/>
    <n v="3"/>
    <n v="3"/>
    <n v="1"/>
    <x v="0"/>
    <s v="Extremo"/>
    <n v="4"/>
    <n v="4"/>
    <s v="44"/>
    <s v="Moderado"/>
    <s v="EL area que se creo de SST para la Dir. Admin, esta en el proceso y se han implementado mayores controles"/>
    <s v="Posible"/>
  </r>
  <r>
    <n v="166"/>
    <s v="Infraestructura1"/>
    <n v="1"/>
    <s v="Infraestructura1"/>
    <n v="1"/>
    <s v="Dirección Administrativa y FinancieraMedio"/>
    <s v="Dirección Administrativa y FinancieraMedio"/>
    <s v="Dirección Administrativa y FinancieraFalta o falla de la capacidad de gestión del talento humano."/>
    <s v="Dirección Administrativa y FinancieraFalta o falla de la capacidad de gestión del talento humano."/>
    <s v="InfraestructuraMedio"/>
    <s v="InfraestructuraFuerte"/>
    <s v="RFI-166"/>
    <s v="RF"/>
    <s v="Dirección Administrativa y Financiera"/>
    <s v="Dirección Administrativa y FinancieraFuerte"/>
    <s v="Dirección Administrativa y FinancieraFuerte"/>
    <s v="Dirección Administrativa y Financiera"/>
    <s v="Falta o falla de la capacidad de gestión del talento humano."/>
    <n v="1"/>
    <s v="Falta o falla de la capacidad de gestión del talento humano."/>
    <s v="Infraestructura"/>
    <s v="Desarrollo humano y bienestar institucional"/>
    <s v="Identificación de necesidades e intereses para el Bienestar y Desarrollo Humano"/>
    <s v="•Procedimiento para la definición del plan de desarrollo y capacitación institucional (plan de capacitaciones SST)"/>
    <s v="RFI-2"/>
    <s v="Infraestructura"/>
    <s v="Realizar  actividades a medias o no hacerlas por falta de capacitación, o no están dentro de sus funciones "/>
    <s v="Desarrollo humano y bienestar y Gestión administrativa"/>
    <s v="Falta o falla de la capacidad de gestión del talento humano."/>
    <s v="El personal en el cargo no cuenta con los conocimientos para llevar a cabo adecuadamente su función."/>
    <s v="Falta de capacitación del personal en algunos temas competentes a sus funciones, solicitan actividades las cuales no están dentro de sus funciones "/>
    <s v="Trabajos mal ejecutados"/>
    <s v="Contratar con empresas los  trabajos que no estén dentro de sus funciones del personal del área de infraestructura y escalar solicitud a otras dependencias."/>
    <n v="1"/>
    <n v="1"/>
    <n v="1"/>
    <n v="1"/>
    <s v="Reforzar capacitación del personal, cuando el trabajo requerido no sea idóneo para el personal del área, contratar proveedor experto"/>
    <n v="2"/>
    <n v="1"/>
    <n v="0.5"/>
    <x v="6"/>
    <s v="Alto"/>
    <n v="4"/>
    <n v="3"/>
    <s v="43"/>
    <s v="Fuerte"/>
    <s v="Se ha venido haciendo unas retrolaimentaciones, ademas de estudiar las capacidades y competencias del personal, y en actividades muy especializadas, se estan haciendo contratos con empresas expertas"/>
    <s v="Improbable"/>
  </r>
  <r>
    <n v="167"/>
    <s v="Infraestructura1"/>
    <n v="1"/>
    <s v="Infraestructura1"/>
    <n v="1"/>
    <s v="Dirección Administrativa y FinancieraAlto"/>
    <s v="Dirección Administrativa y FinancieraAlto"/>
    <s v="Dirección Administrativa y FinancieraFallas o indisponibilidad de la infraestructura física relacionada con problemas estructurales o técnicos."/>
    <s v="Dirección Administrativa y FinancieraFallas o indisponibilidad de la infraestructura física relacionada con problemas estructurales o técnicos."/>
    <s v="InfraestructuraAlto"/>
    <s v="InfraestructuraFuerte"/>
    <s v="RFI-167"/>
    <s v="RF"/>
    <s v="Dirección Administrativa y Financiera"/>
    <s v="Dirección Administrativa y FinancieraModerado"/>
    <s v="Dirección Administrativa y FinancieraFuerte"/>
    <s v="Dirección Administrativa y Financiera"/>
    <s v="Fallas o indisponibilidad de la infraestructura física relacionada con problemas estructurales o técnicos."/>
    <n v="1"/>
    <s v="Fallas o indisponibilidad de la infraestructura física relacionada con problemas estructurales o técnicos."/>
    <s v="Infraestructura"/>
    <s v="Gestión administrativa"/>
    <s v="Intervención, logística y mantenimiento"/>
    <s v="Plan de mantenimiento institucional "/>
    <s v="RFI-3"/>
    <s v="Infraestructura"/>
    <s v="Fallas o daños en maquinaria y equipos que están causando incidentes o accidentes a la comunidad universitaria"/>
    <s v="Gestión legal y documental, gestión administrativa, gestión financiera. También desarrollo humano y bienestar"/>
    <s v="Fallas o indisponibilidad de la infraestructura física relacionada con problemas estructurales o técnicos."/>
    <s v="Deterioro, desgaste u obsolescencia "/>
    <s v="Incumplimiento por proveedores en  intervenciones acordadas de mantenimientos preventivos o correctivos. También se presenta en trabajos mal ejecutados"/>
    <s v="Incremento en los mantenimientos correctivos y operación de algunos equipos de forma irregular  "/>
    <s v="Realizar más seguimiento y control a proveedores de mantenimiento de ascensores, aires, plantas eléctricas y otros equipos."/>
    <n v="1"/>
    <n v="1"/>
    <n v="1"/>
    <n v="1"/>
    <s v="Seguimiento y control a proveedores, solicitud de informes periódicos, contratación con personal idóneo, experiencia y reconocimiento en el mercado. "/>
    <n v="3"/>
    <n v="3"/>
    <n v="1"/>
    <x v="0"/>
    <s v="Alto"/>
    <n v="3"/>
    <n v="3"/>
    <s v="33"/>
    <s v="Moderado"/>
    <s v="Se han estado realizando contratación de mantenimineto y administración de activos especiales, con empresas expertas en el tema"/>
    <s v="Posible"/>
  </r>
  <r>
    <n v="168"/>
    <s v="Infraestructura1"/>
    <n v="1"/>
    <s v="Infraestructura1"/>
    <n v="1"/>
    <s v="Dirección Administrativa y FinancieraAlto"/>
    <s v="Dirección Administrativa y FinancieraExtremo"/>
    <s v="Dirección Administrativa y FinancieraDificultades en la alineación organizacional para el logro de los objetivos."/>
    <s v="Dirección Administrativa y FinancieraDificultades en la alineación organizacional para el logro de los objetivos."/>
    <s v="InfraestructuraExtremo"/>
    <s v="InfraestructuraFuerte"/>
    <s v="RFI-168"/>
    <s v="RF"/>
    <s v="Dirección Administrativa y Financiera"/>
    <s v="Dirección Administrativa y FinancieraModerado"/>
    <s v="Dirección Administrativa y FinancieraFuerte"/>
    <s v="Dirección Administrativa y Financiera"/>
    <s v="Dificultades en la alineación organizacional para el logro de los objetivos."/>
    <n v="1"/>
    <s v="Dificultades en la alineación organizacional para el logro de los objetivos."/>
    <s v="Infraestructura"/>
    <s v="Gestión administrativa"/>
    <s v="Planeación administrativa"/>
    <s v="•Procedimiento para las reformas y creación de espacios nuevos "/>
    <s v="RFI-4"/>
    <s v="Infraestructura"/>
    <s v="Cambio de decisión, posterior al inicio de proyectos en ejecución "/>
    <s v="Gestión administrativa, gestión financiera, gestión legal y documental"/>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Falta de gestión y comunicación para involucrar a las diferentes áreas de la universidad."/>
    <s v="Experiencias de casos anteriores"/>
    <s v="Generar espacios de comunicación y divulgación, realizar un plan a futuro de crecimiento articulado con las demás áreas involucradas, el cual permita anticiparse a las necesidades de la universidad, facilitando la toma de decisiones."/>
    <n v="1"/>
    <n v="1"/>
    <n v="1"/>
    <n v="1"/>
    <s v="Involucrar todas las áreas de la organización, el compromiso desde la rectoría con el fin de diseñar e implementar  un plan de crecimiento articulando a todos los grupos de interés "/>
    <n v="2"/>
    <n v="2"/>
    <n v="1"/>
    <x v="0"/>
    <s v="Alto"/>
    <n v="3"/>
    <n v="4"/>
    <s v="34"/>
    <s v="Débil"/>
    <s v="Ya se implemento comites de compras y de infraestructura, ademas se esta invitando a infraestructura a las Juntas de las sedes, sin embargo hay que mejorar con el compromiso de todas las partes involucradas"/>
    <s v="Posible"/>
  </r>
  <r>
    <n v="169"/>
    <s v="Infraestructura1"/>
    <n v="1"/>
    <s v="Infraestructura1"/>
    <n v="1"/>
    <s v="Dirección Administrativa y FinancieraExtremo"/>
    <s v="Dirección Administrativa y FinancieraExtremo"/>
    <s v="Dirección Administrativa y FinancieraConflicto, desconocimiento o incumplimientos normativos, legales, regulatorios o contractuales."/>
    <s v="Dirección Administrativa y FinancieraConflicto, desconocimiento o incumplimientos normativos, legales, regulatorios o contractuales."/>
    <s v="InfraestructuraExtremo"/>
    <s v="InfraestructuraModerado"/>
    <s v="RFI-169"/>
    <s v="RF"/>
    <s v="Dirección Administrativa y Financiera"/>
    <s v="Dirección Administrativa y FinancieraModerado"/>
    <s v="Dirección Administrativa y FinancieraModerado"/>
    <s v="Dirección Administrativa y Financiera"/>
    <s v="Conflicto, desconocimiento o incumplimientos normativos, legales, regulatorios o contractuales."/>
    <n v="1"/>
    <s v="Conflicto, desconocimiento o incumplimientos normativos, legales, regulatorios o contractuales."/>
    <s v="Infraestructura"/>
    <s v="Gestión administrativa"/>
    <s v="Planeación administrativa"/>
    <s v="•Procedimiento para las reformas y creación de espacios nuevos _x000a__x000a_Plan de mantenimiento institucional _x000a_"/>
    <s v="RFI-5"/>
    <s v="Infraestructura"/>
    <s v="Toma de desiciones, sin cumplir con los requerimientos necesarios (técnico, legales, etc)"/>
    <s v="Comunidad  Universitaria en general"/>
    <s v="Conflicto, desconocimiento o incumplimientos normativos, legales, regulatorios o contractuales."/>
    <s v="Incumplimiento parcial o total de las condiciones de contratos, convenios, leyes  o acuerdos o celebración indebida de contratos."/>
    <s v="Afanes injustificados, iplaneación incorrecta"/>
    <s v="Improvisación evidente"/>
    <n v="0"/>
    <n v="0"/>
    <n v="0"/>
    <s v=" "/>
    <s v="Sin controles"/>
    <n v="0"/>
    <n v="0"/>
    <n v="0"/>
    <s v=""/>
    <x v="5"/>
    <s v=""/>
    <s v=""/>
    <s v=""/>
    <s v=""/>
    <n v="0"/>
    <n v="0"/>
    <s v="Improbable"/>
  </r>
  <r>
    <n v="170"/>
    <s v="Infraestructura1"/>
    <n v="1"/>
    <s v="Infraestructura1"/>
    <n v="1"/>
    <s v="Dirección Administrativa y FinancieraAlto"/>
    <s v="Dirección Administrativa y FinancieraExtremo"/>
    <s v="Dirección Administrativa y FinancieraFalla o falta de adecuación, consistencia, confiabilidad, confidencialidad y disponibilidad de la información que se genera o se custodia (física o electrónica)."/>
    <s v="Dirección Administrativa y FinancieraFalla o falta de adecuación, consistencia, confiabilidad, confidencialidad y disponibilidad de la información que se genera o se custodia (física o electrónica)."/>
    <s v="InfraestructuraExtremo"/>
    <s v="InfraestructuraModerado"/>
    <s v="RFI-170"/>
    <s v="RF"/>
    <s v="Dirección Administrativa y Financiera"/>
    <s v="Dirección Administrativa y FinancieraFuerte"/>
    <s v="Dirección Administrativa y FinancieraModerado"/>
    <s v="Dirección Administrativa y Financier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Infraestructura"/>
    <s v="Gestión legal y documental "/>
    <s v="Conservación de información legal y reglamentaria_x000a_"/>
    <s v="Creación y actualización de las tablas de retención "/>
    <s v="RFI-6"/>
    <s v="Infraestructura"/>
    <s v="Perdida de informacion documentada."/>
    <n v="0"/>
    <s v="Falla o falta de adecuación, consistencia, confiabilidad, confidencialidad y disponibilidad de la información que se genera o se custodia (física o electrónica)."/>
    <s v="Información incompleta"/>
    <s v="falla en la elaboracion de procesos y controles en el seguimiento y archivo de la documentacion. "/>
    <n v="0"/>
    <n v="0"/>
    <n v="0"/>
    <n v="0"/>
    <s v=" "/>
    <s v="Sin controles"/>
    <n v="0"/>
    <n v="0"/>
    <n v="0"/>
    <s v=""/>
    <x v="5"/>
    <s v=""/>
    <s v=""/>
    <s v=""/>
    <s v=""/>
    <n v="0"/>
    <n v="0"/>
    <s v="Posible"/>
  </r>
  <r>
    <n v="171"/>
    <s v="Infraestructura1"/>
    <n v="1"/>
    <s v="Infraestructura1"/>
    <n v="1"/>
    <s v="Dirección Administrativa y FinancieraAlto"/>
    <s v="Dirección Administrativa y FinancieraAlto"/>
    <s v="Dirección Administrativa y FinancieraActos mal intencionados de terceros (AMIT)."/>
    <s v="Dirección Administrativa y FinancieraActos mal intencionados de terceros (AMIT)."/>
    <s v="InfraestructuraAlto"/>
    <s v="InfraestructuraModerado"/>
    <s v="RFI-171"/>
    <s v="RF"/>
    <s v="Dirección Administrativa y Financiera"/>
    <s v="Dirección Administrativa y FinancieraFuerte"/>
    <s v="Dirección Administrativa y FinancieraModerado"/>
    <s v="Dirección Administrativa y Financiera"/>
    <s v="Actos mal intencionados de terceros (AMIT)."/>
    <n v="1"/>
    <s v="Actos mal intencionados de terceros (AMIT)."/>
    <s v="Infraestructura"/>
    <s v="Gestión de las TIC"/>
    <s v="•Gestión de los proyectos de TIC´s y continuidad de negocio basados en las metodologías de cada área de conocimiento"/>
    <s v="•Gestión de bases de datos, seguridad informática, redes"/>
    <s v="RFI-7"/>
    <s v="Infraestructura"/>
    <s v="perdida de informacion electronica"/>
    <n v="0"/>
    <s v="Actos mal intencionados de terceros (AMIT)."/>
    <s v="Hurto y/o robo"/>
    <s v="Desatención en los portocolos de manejo de TI"/>
    <n v="0"/>
    <n v="0"/>
    <n v="0"/>
    <n v="0"/>
    <s v=" "/>
    <s v="Sin controles"/>
    <n v="0"/>
    <n v="0"/>
    <n v="0"/>
    <s v=""/>
    <x v="5"/>
    <s v=""/>
    <s v=""/>
    <s v=""/>
    <s v=""/>
    <n v="0"/>
    <n v="0"/>
    <s v="Posible"/>
  </r>
  <r>
    <n v="172"/>
    <s v="Infraestructura0"/>
    <n v="0"/>
    <s v="Infraestructura1"/>
    <n v="1"/>
    <s v=" "/>
    <s v="Dirección Administrativa y FinancieraMedio"/>
    <s v="Dirección Administrativa y FinancieraFallas en la gestión, planeación o ejecución de proyectos."/>
    <s v=" "/>
    <s v="InfraestructuraMedio"/>
    <s v="InfraestructuraFuerte"/>
    <s v="RFI-172"/>
    <s v="RF"/>
    <s v="Dirección Administrativa y Financiera"/>
    <s v=" 0"/>
    <s v="Dirección Administrativa y FinancieraFuerte"/>
    <s v=" "/>
    <s v=""/>
    <n v="0"/>
    <s v="Fallas en la gestión, planeación o ejecución de proyectos."/>
    <s v="Infraestructura"/>
    <m/>
    <m/>
    <m/>
    <s v="RFI-8"/>
    <s v="Infraestructura"/>
    <s v="Afectación a los procesos, por no tener una adecuada planeación"/>
    <n v="0"/>
    <s v="Fallas en la gestión, planeación o ejecución de proyectos."/>
    <s v="Retrasos en la ejecución del proyecto."/>
    <n v="0"/>
    <n v="0"/>
    <n v="0"/>
    <n v="0"/>
    <n v="0"/>
    <s v=" "/>
    <s v="Sin controles"/>
    <n v="0"/>
    <n v="0"/>
    <n v="0"/>
    <s v=""/>
    <x v="5"/>
    <s v=""/>
    <s v=""/>
    <s v=""/>
    <s v=""/>
    <n v="0"/>
    <n v="0"/>
    <n v="0"/>
  </r>
  <r>
    <s v=""/>
    <s v="Infraestructura0"/>
    <n v="0"/>
    <s v="Infraestructura0"/>
    <n v="0"/>
    <s v=" "/>
    <s v=" "/>
    <s v=" 0"/>
    <s v=" "/>
    <s v="Infraestructura"/>
    <s v="Infraestructura0"/>
    <s v=""/>
    <s v="RF"/>
    <s v=" "/>
    <s v=" 0"/>
    <s v=" 0"/>
    <s v=" "/>
    <s v=""/>
    <n v="0"/>
    <s v=""/>
    <s v="Infraestructura"/>
    <m/>
    <m/>
    <m/>
    <s v="RFI-9"/>
    <s v="Infraestructura"/>
    <n v="0"/>
    <n v="0"/>
    <n v="0"/>
    <n v="0"/>
    <n v="0"/>
    <n v="0"/>
    <n v="0"/>
    <n v="0"/>
    <n v="0"/>
    <s v=" "/>
    <s v="Sin controles"/>
    <n v="0"/>
    <n v="0"/>
    <n v="0"/>
    <s v=""/>
    <x v="5"/>
    <s v=""/>
    <s v=""/>
    <s v=""/>
    <s v=""/>
    <n v="0"/>
    <n v="0"/>
    <n v="0"/>
  </r>
  <r>
    <s v=""/>
    <s v="Infraestructura0"/>
    <n v="0"/>
    <s v="Infraestructura0"/>
    <n v="0"/>
    <s v=" "/>
    <s v=" "/>
    <s v=" 0"/>
    <s v=" "/>
    <s v="Infraestructura"/>
    <s v="Infraestructura0"/>
    <s v=""/>
    <s v="RF"/>
    <s v=" "/>
    <s v=" 0"/>
    <s v=" 0"/>
    <s v=" "/>
    <s v=""/>
    <n v="0"/>
    <s v=""/>
    <s v="Infraestructura"/>
    <m/>
    <m/>
    <m/>
    <s v="RFI-10"/>
    <s v="Infraestructura"/>
    <n v="0"/>
    <n v="0"/>
    <n v="0"/>
    <n v="0"/>
    <n v="0"/>
    <n v="0"/>
    <n v="0"/>
    <n v="0"/>
    <n v="0"/>
    <s v=" "/>
    <s v="Sin controles"/>
    <n v="0"/>
    <n v="0"/>
    <n v="0"/>
    <s v=""/>
    <x v="5"/>
    <s v=""/>
    <s v=""/>
    <s v=""/>
    <s v=""/>
    <n v="0"/>
    <n v="0"/>
    <n v="0"/>
  </r>
  <r>
    <s v=""/>
    <s v="Infraestructura0"/>
    <n v="0"/>
    <s v="Infraestructura0"/>
    <n v="0"/>
    <s v=" "/>
    <s v=" "/>
    <s v=" 0"/>
    <s v=" "/>
    <s v="Infraestructura"/>
    <s v="Infraestructura0"/>
    <s v=""/>
    <s v="RF"/>
    <s v=" "/>
    <s v=" 0"/>
    <s v=" 0"/>
    <s v=" "/>
    <s v=""/>
    <n v="0"/>
    <s v=""/>
    <s v="Infraestructura"/>
    <m/>
    <m/>
    <m/>
    <s v="RFI-11"/>
    <s v="Infraestructura"/>
    <n v="0"/>
    <n v="0"/>
    <n v="0"/>
    <n v="0"/>
    <n v="0"/>
    <n v="0"/>
    <n v="0"/>
    <n v="0"/>
    <n v="0"/>
    <s v=" "/>
    <s v="Sin controles"/>
    <n v="0"/>
    <n v="0"/>
    <n v="0"/>
    <s v=""/>
    <x v="5"/>
    <s v=""/>
    <s v=""/>
    <s v=""/>
    <s v=""/>
    <n v="0"/>
    <n v="0"/>
    <n v="0"/>
  </r>
  <r>
    <s v=""/>
    <s v="Infraestructura0"/>
    <n v="0"/>
    <s v="Infraestructura0"/>
    <n v="0"/>
    <s v=" "/>
    <s v=" "/>
    <s v=" 0"/>
    <s v=" "/>
    <s v="Infraestructura"/>
    <s v="Infraestructura0"/>
    <s v=""/>
    <s v="RF"/>
    <s v=" "/>
    <s v=" 0"/>
    <s v=" 0"/>
    <s v=" "/>
    <s v=""/>
    <n v="0"/>
    <s v=""/>
    <s v="Infraestructura"/>
    <m/>
    <m/>
    <m/>
    <s v="RFI-12"/>
    <s v="Infraestructura"/>
    <n v="0"/>
    <n v="0"/>
    <n v="0"/>
    <n v="0"/>
    <n v="0"/>
    <n v="0"/>
    <n v="0"/>
    <n v="0"/>
    <n v="0"/>
    <s v=" "/>
    <s v="Sin controles"/>
    <n v="0"/>
    <n v="0"/>
    <n v="0"/>
    <s v=""/>
    <x v="5"/>
    <s v=""/>
    <s v=""/>
    <s v=""/>
    <s v=""/>
    <n v="0"/>
    <n v="0"/>
    <n v="0"/>
  </r>
  <r>
    <n v="173"/>
    <s v="Empresarismo e Innovación1"/>
    <n v="1"/>
    <s v="Empresarismo e Innovación1"/>
    <n v="1"/>
    <s v="Dirección Investigación e InnovaciónExtremo"/>
    <s v="Dirección Investigación e InnovaciónMedio"/>
    <s v="Dirección Investigación e InnovaciónPérdida de la continuidad del negocio."/>
    <s v="Dirección Investigación e InnovaciónPérdida de la continuidad del negocio."/>
    <s v="Empresarismo e InnovaciónMedio"/>
    <s v="Empresarismo e InnovaciónFuerte"/>
    <s v="RIN-173"/>
    <s v="RI"/>
    <s v="Dirección Investigación e Innovación"/>
    <s v="Dirección Investigación e InnovaciónFuerte"/>
    <s v="Dirección Investigación e InnovaciónFuerte"/>
    <s v="Dirección Investigación e Innovación"/>
    <s v="Pérdida de la continuidad del negocio."/>
    <n v="1"/>
    <s v="Pérdida de la continuidad del negocio."/>
    <s v="Empresarismo e Innovación"/>
    <s v="Investigación_x000a__x000a_Gestión financiera "/>
    <s v="Desarrollo de los procesos de Investigación, empresarismo e innovación_x000a__x000a_Gestión del presupuesto_x000a_ "/>
    <s v="Consolidación y fortalecimiento de centros de investigación Financiación  de la investigación e innovación con recursos institucionales   _x000a__x000a_Procedimiento para la asignación de los recursos para investigación e innovación _x000a__x000a_Procedimiento para la elaboración y seguimiento al presupuesto de inversión y operaciones de la Universidad CES_x000a_"/>
    <s v="RIN-1"/>
    <s v="Empresarismo e Innovación"/>
    <s v="La disminución de los recursos asignados al fondo de innovación "/>
    <s v="Docencia, Investigación e Innovación."/>
    <s v="Pérdida de la continuidad del negocio."/>
    <s v="Indisponibilidad de recursos financieros, físicos o tecnológicos necesarios para llevar a cabo las funciones de la Universidad"/>
    <s v="Pérdida de credibilidad sobre los beneficios de la innovación por los organos de gobierno.                                                                                                                       _x000a_Reasignación de recursos financieros para otros fines de la Universidad                    _x000a_Disminución de las utilidades de la Universidad."/>
    <s v="No aprobación de presupuesto                         Desfavorable concepto sobre la innovación por parte de la comunidad académica.                                                                       Disminución de las utilidades de la Universidad."/>
    <s v="Divulgación de los resultados de los proyectos de innovación a la comunidad Universitaria.                _x000a_Jornadas de investigación e innovación._x000a_Política institucional de investigación e innovación."/>
    <n v="3"/>
    <n v="3"/>
    <n v="1"/>
    <n v="1"/>
    <s v="_x000a_Generación de indicadores de gestión y productividad de la innovación_x000a_Implementación del ecosistema de innovación de la Universidad "/>
    <n v="2"/>
    <n v="1"/>
    <n v="0.5"/>
    <x v="6"/>
    <s v="Alto"/>
    <n v="2"/>
    <n v="4"/>
    <s v="24"/>
    <s v="Fuerte"/>
    <s v="Se adicionó este riesgo."/>
    <s v="Probable"/>
  </r>
  <r>
    <n v="174"/>
    <s v="Empresarismo e Innovación1"/>
    <n v="1"/>
    <s v="Empresarismo e Innovación1"/>
    <n v="1"/>
    <s v="Dirección Investigación e InnovaciónAlto"/>
    <s v="Dirección Investigación e InnovaciónMedio"/>
    <s v="Dirección Investigación e InnovaciónFalla o falta de adecuación, consistencia, confiabilidad, confidencialidad y disponibilidad de la información que se genera o se custodia (física o electrónica)."/>
    <s v="Dirección Investigación e InnovaciónFalla o falta de adecuación, consistencia, confiabilidad, confidencialidad y disponibilidad de la información que se genera o se custodia (física o electrónica)."/>
    <s v="Empresarismo e InnovaciónMedio"/>
    <s v="Empresarismo e InnovaciónFuerte"/>
    <s v="RIN-174"/>
    <s v="RI"/>
    <s v="Dirección Investigación e Innovación"/>
    <s v="Dirección Investigación e InnovaciónFuerte"/>
    <s v="Dirección Investigación e InnovaciónFuerte"/>
    <s v="Dirección Investigación e Innovación"/>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Empresarismo e Innovación"/>
    <s v="Investigación"/>
    <s v="•Fomento a la Investigación, al empresarismo y a la innovación "/>
    <s v="•Procedimiento para el fortalecimiento de grupos y centros de investigación e innovación "/>
    <s v="RIN-2"/>
    <s v="Empresarismo e Innovación"/>
    <s v="Pérdida de confianza entre los aliados internos y externos en los proyectos de innovación "/>
    <s v="Innovación"/>
    <s v="Falla o falta de adecuación, consistencia, confiabilidad, confidencialidad y disponibilidad de la información que se genera o se custodia (física o electrónica)."/>
    <s v="Información no confiable o imprecisa."/>
    <s v="No hay eficacia de los procesos _x000a_Falta de oportunidad en la respuesta a requirimientos _x000a_Mala conducta científica"/>
    <s v="Dificultades en los proyectos_x000a_Errores  o inconscistencias repetidas_x000a_Falta de respuesta oportuna a los requerimientos"/>
    <s v="Acuerdo de confidencialidad "/>
    <n v="1"/>
    <n v="1"/>
    <n v="1"/>
    <n v="1"/>
    <s v="Acuerdos de gobernanza para los proyectos de innovación"/>
    <n v="1"/>
    <n v="1"/>
    <n v="1"/>
    <x v="0"/>
    <s v="Medio"/>
    <n v="3"/>
    <n v="2"/>
    <s v="32"/>
    <s v="Fuerte"/>
    <s v="Se han propiciado espacios con diferetes áreas de apoyo para sensibilización y comprensión de innovación, empresarismo y transferencia tecnológica. Especialmente con Asuntos Globales en torno a al articulación en estos temas, la dirección administrativa, bienestar, entre otros"/>
    <s v="Posible"/>
  </r>
  <r>
    <n v="175"/>
    <s v="Empresarismo e Innovación1"/>
    <n v="1"/>
    <s v="Empresarismo e Innovación1"/>
    <n v="1"/>
    <s v="Dirección Investigación e InnovaciónAlto"/>
    <s v="Dirección Investigación e InnovaciónMedio"/>
    <s v="Dirección Investigación e InnovaciónPrácticas fraudulentas - corrupción en los diferentes procesos misionales de la universidad"/>
    <s v="Dirección Investigación e InnovaciónPrácticas fraudulentas - corrupción en los diferentes procesos misionales de la universidad"/>
    <s v="Empresarismo e InnovaciónMedio"/>
    <s v="Empresarismo e InnovaciónFuerte"/>
    <s v="RIN-175"/>
    <s v="RI"/>
    <s v="Dirección Investigación e Innovación"/>
    <s v="Dirección Investigación e InnovaciónFuerte"/>
    <s v="Dirección Investigación e InnovaciónFuerte"/>
    <s v="Dirección Investigación e Innovación"/>
    <s v="Prácticas fraudulentas - corrupción en los diferentes procesos misionales de la universidad"/>
    <n v="1"/>
    <s v="Prácticas fraudulentas - corrupción en los diferentes procesos misionales de la universidad"/>
    <s v="Empresarismo e Innovación"/>
    <s v="Investigación"/>
    <s v="Fomento a la Investigación, al empresarismo y a la innovación _x000a_"/>
    <s v="Procedimiento para la formación de emprendedores _x000a_"/>
    <s v="RIN-3"/>
    <s v="Empresarismo e Innovación"/>
    <s v="La existencia de conflicto de interés en los proyectos de innovación "/>
    <s v="Investigación e Innovación, Gestión Financiera."/>
    <s v="Prácticas fraudulentas - corrupción en los diferentes procesos misionales de la universidad"/>
    <s v="Corrupción: Pagos ilegales o prevendas y beneficios, realizados a servidores públicos o funcionarios de compañías privadas para obtener o retener algún contrato o cualquier otro beneficio personal o para un tercero."/>
    <s v="Interés individuales de partes, socios, actores y aliados que se encuentran en oposición con los intereses del proyecto, o que interfieren con los deberes que le competen a uno de los aliados, o lo llevan actuar en contravía del proyecto "/>
    <s v="Que alguno de los aliados sea proveedor o potencial beneficiario del proyecto._x000a_Tener hasta primer grado de afinidad, segundo civil y  cuarto de consanguinidad con al menos uno de los que aprueba o ejecuta el proyecto._x000a_Que las decisiones del proyecto sean dificiles de tomar en consenso. "/>
    <s v="Cláusulas de no competencia en los proyectos, acuerdos de confidencialidad"/>
    <n v="2"/>
    <n v="2"/>
    <n v="1"/>
    <n v="1"/>
    <s v="Acuerdos de gobernanza para los proyectos de innovación_x000a_Declaración de conflictos de interéses"/>
    <n v="2"/>
    <n v="2"/>
    <n v="1"/>
    <x v="0"/>
    <s v="Bajo"/>
    <n v="2"/>
    <n v="2"/>
    <s v="22"/>
    <s v="Fuerte"/>
    <s v="El riesgo frente a la financiación no esta presente, el modelo de la universidad no es fondo de capital semilla, si no de capital de riesgo o equity en el que la universidad tiene una participación en en la innovación, adicionalmente "/>
    <s v="Posible"/>
  </r>
  <r>
    <n v="176"/>
    <s v="Empresarismo e Innovación1"/>
    <n v="1"/>
    <s v="Empresarismo e Innovación1"/>
    <n v="1"/>
    <s v="Dirección Investigación e InnovaciónAlto"/>
    <s v="Dirección Investigación e InnovaciónMedio"/>
    <s v="Dirección Investigación e InnovaciónFalla o falta de adecuación, consistencia, confiabilidad, confidencialidad y disponibilidad de la información que se genera o se custodia (física o electrónica)."/>
    <s v="Dirección Investigación e InnovaciónFalla o falta de adecuación, consistencia, confiabilidad, confidencialidad y disponibilidad de la información que se genera o se custodia (física o electrónica)."/>
    <s v="Empresarismo e InnovaciónMedio"/>
    <s v="Empresarismo e InnovaciónFuerte"/>
    <s v="RIN-176"/>
    <s v="RI"/>
    <s v="Dirección Investigación e Innovación"/>
    <s v="Dirección Investigación e InnovaciónFuerte"/>
    <s v="Dirección Investigación e InnovaciónFuerte"/>
    <s v="Dirección Investigación e Innovación"/>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Empresarismo e Innovación"/>
    <s v="Investigación"/>
    <s v="Divulgación científica, apropiación social y transferencia del conocimiento "/>
    <s v="•Procedimiento para la protección de la propiedad intelectual de la Universidad CES_x000a_•Procedimiento para registro de obras y actos y contratos ante la dirección nacional de derecho de autor"/>
    <s v="RIN-4"/>
    <s v="Empresarismo e Innovación"/>
    <s v="Posible pérdida o fuga  de información confidencial de los proyectos de innovación debido a mal uso o mala intención de la información lo que genera pérdida reputacional de la universidad."/>
    <s v="Investigación e Innovación, Gestión legal y documental."/>
    <s v="Falla o falta de adecuación, consistencia, confiabilidad, confidencialidad y disponibilidad de la información que se genera o se custodia (física o electrónica)."/>
    <s v="Pérdida o fuga de información de la Universidad (digital o física, confidencial o no)."/>
    <s v="Falta de procedimiento que establezca las directrices para el almacenamiento, acceso y trasmisión de la información"/>
    <s v="accesos indevidos o no autorizados, prestamos de claves de acceso, uso de dispositivos externos no autorizados, uso de computadores personales en las redes no autorizadas, protocolos; procedimientos de desvinculación"/>
    <s v="Contratos con acuerdos de confidencialidad, acuerdos de confidencialidad extracontractuales, inducción del personal a los proyectos, asignación y obligatoriedad de uso de equipos institucionales para los proyectos, uso de correos institucionales"/>
    <n v="4"/>
    <n v="3"/>
    <n v="0.75"/>
    <n v="0.75"/>
    <s v="Acuerdos de gobernanza de unidades de negocios basadas en el conocimiento .                                                                                                                                             _x000a_Monitorizar periodicamente los accesos y transacciones con la información de las bases de datos "/>
    <n v="2"/>
    <n v="2"/>
    <n v="1"/>
    <x v="0"/>
    <s v="Medio"/>
    <n v="3"/>
    <n v="2"/>
    <s v="32"/>
    <s v="Moderado"/>
    <n v="2"/>
    <s v="Posible"/>
  </r>
  <r>
    <n v="177"/>
    <s v="Empresarismo e Innovación1"/>
    <n v="1"/>
    <s v="Empresarismo e Innovación1"/>
    <n v="1"/>
    <s v="Dirección Investigación e InnovaciónMedio"/>
    <s v="Dirección Investigación e InnovaciónMedio"/>
    <s v="Dirección Investigación e InnovaciónDificultades en la alineación organizacional para el logro de los objetivos."/>
    <s v="Dirección Investigación e InnovaciónDificultades en la alineación organizacional para el logro de los objetivos."/>
    <s v="Empresarismo e InnovaciónMedio"/>
    <s v="Empresarismo e InnovaciónFuerte"/>
    <s v="RIN-177"/>
    <s v="RI"/>
    <s v="Dirección Investigación e Innovación"/>
    <s v="Dirección Investigación e InnovaciónFuerte"/>
    <s v="Dirección Investigación e InnovaciónFuerte"/>
    <s v="Dirección Investigación e Innovación"/>
    <s v="Dificultades en la alineación organizacional para el logro de los objetivos."/>
    <n v="1"/>
    <s v="Dificultades en la alineación organizacional para el logro de los objetivos."/>
    <s v="Empresarismo e Innovación"/>
    <s v="Comunicación organizacional"/>
    <s v="Planeación estratégica de las comunicaciones internas y externas_x000a_"/>
    <s v="Procedimiento para la planificación de la comunicación interna y externa_x000a_"/>
    <s v="RIN-5"/>
    <s v="Empresarismo e Innovación"/>
    <s v="Falta comunicación efectiva entre las diferentes dependencias internas."/>
    <s v="Investigación e Innovación."/>
    <s v="Dificultades en la alineación organizacional para el logro de los objetivos."/>
    <s v="Política de investigación e innovación "/>
    <s v="Reprocesos, duplicidad de trabajo, no tener claridad el rol del área de innovación, falta de procedimiento para la ruta de los proyectos_x000a_Zona de confort, inexistencia de herramientas, baja utilización de las oportunidades de acompañamiento directo ofrecidas por la DII, ausencia de estrategias de divulgación masiva "/>
    <s v="Multiplicidad de reuniones con diferentes actores de la comunidad académica ajenos a la Dirección, no hay avances,  ni compromisos en el proyecto."/>
    <s v="Política de investigación e innovación "/>
    <n v="1"/>
    <n v="1"/>
    <n v="1"/>
    <n v="1"/>
    <s v="Implementación del ecosistema de innovación de la Universidad, capacitación a los coordinadores de investigación e innovación "/>
    <n v="2"/>
    <n v="1"/>
    <n v="0.5"/>
    <x v="6"/>
    <s v="Bajo"/>
    <n v="2"/>
    <n v="1"/>
    <s v="21"/>
    <s v="Fuerte"/>
    <s v="Se tienen definidas las funciones del personal de la dirección  en su que hacer , se implementaron las reuniones cada 15 días de la dirección en las que cada uno expone avances e informa al resto del equipo "/>
    <s v="Casi Seguro"/>
  </r>
  <r>
    <n v="178"/>
    <s v="Empresarismo e Innovación1"/>
    <n v="1"/>
    <s v="Empresarismo e Innovación1"/>
    <n v="1"/>
    <s v="Dirección Investigación e InnovaciónAlto"/>
    <s v="Dirección Investigación e InnovaciónMedio"/>
    <s v="Dirección Investigación e InnovaciónPrácticas fraudulentas - corrupción en los diferentes procesos misionales de la universidad"/>
    <s v="Dirección Investigación e InnovaciónPrácticas fraudulentas - corrupción en los diferentes procesos misionales de la universidad"/>
    <s v="Empresarismo e InnovaciónMedio"/>
    <s v="Empresarismo e InnovaciónFuerte"/>
    <s v="RIN-178"/>
    <s v="RI"/>
    <s v="Dirección Investigación e Innovación"/>
    <s v="Dirección Investigación e InnovaciónModerado"/>
    <s v="Dirección Investigación e InnovaciónFuerte"/>
    <s v="Dirección Investigación e Innovación"/>
    <s v="Prácticas fraudulentas - corrupción en los diferentes procesos misionales de la universidad"/>
    <n v="1"/>
    <s v="Prácticas fraudulentas - corrupción en los diferentes procesos misionales de la universidad"/>
    <s v="Empresarismo e Innovación"/>
    <s v="Investigación"/>
    <s v="Divulgación científica, apropiación social y transferencia del conocimiento _x000a_"/>
    <s v="Procedimiento para la protección de la propiedad intelectual de la Universidad CES_x000a_"/>
    <s v="RIN-6"/>
    <s v="Empresarismo e Innovación"/>
    <s v="Mala conducta científica "/>
    <s v="Investigación e Innovación "/>
    <s v="Prácticas fraudulentas - corrupción en los diferentes procesos misionales de la universidad"/>
    <s v="Fraude: Alteración, modificación o manipulación de información o datos de la Universidad, con el propósito de reflejar una situación equivocada o engañosa."/>
    <s v="Búsqueda de beneficio propio "/>
    <n v="2"/>
    <s v="Uso de herramientas tecnológicas de control turnitin.                                                                         Curso de derechos de autor. "/>
    <n v="2"/>
    <n v="2"/>
    <n v="1"/>
    <n v="1"/>
    <s v="solicitar certificación de curso de integridad científica "/>
    <n v="1"/>
    <n v="0"/>
    <n v="0"/>
    <x v="8"/>
    <s v="Alto"/>
    <n v="3"/>
    <n v="3"/>
    <s v="33"/>
    <s v="Moderado"/>
    <n v="3"/>
    <s v="Raro"/>
  </r>
  <r>
    <n v="179"/>
    <s v="Empresarismo e Innovación1"/>
    <n v="1"/>
    <s v="Empresarismo e Innovación1"/>
    <n v="1"/>
    <s v="Dirección Investigación e InnovaciónBajo"/>
    <s v="Dirección Investigación e InnovaciónMedio"/>
    <s v="Dirección Investigación e InnovaciónFallas en la gestión, planeación o ejecución de proyectos."/>
    <s v="Dirección Investigación e InnovaciónFallas en la gestión, planeación o ejecución de proyectos."/>
    <s v="Empresarismo e InnovaciónMedio"/>
    <s v="Empresarismo e InnovaciónFuerte"/>
    <s v="RIN-179"/>
    <s v="RI"/>
    <s v="Dirección Investigación e Innovación"/>
    <s v="Dirección Investigación e InnovaciónFuerte"/>
    <s v="Dirección Investigación e InnovaciónFuerte"/>
    <s v="Dirección Investigación e Innovación"/>
    <s v="Fallas en la gestión, planeación o ejecución de proyectos."/>
    <n v="1"/>
    <s v="Fallas en la gestión, planeación o ejecución de proyectos."/>
    <s v="Empresarismo e Innovación"/>
    <s v="Investigación"/>
    <s v="•Desarrollo de los procesos de Investigación, empresarismo e innovación "/>
    <s v="•Procedimiento para la asignación de los recursos para investigación e innovación "/>
    <s v="RIN-7"/>
    <s v="Empresarismo e Innovación"/>
    <s v="Dependencia de los investigadores e innovadores de los fondos de la dirección "/>
    <n v="3"/>
    <s v="Fallas en la gestión, planeación o ejecución de proyectos."/>
    <s v="Posibilidad de no obtener ganancias de las inversiones realizadas, debido a falta de análisis de factibilidad, conocimiento del mercado, desacierto en negociaciones financieras, condiciones mal definidas. "/>
    <s v="Comodidad ( zona de confort) en las convocatorias internas para acceder a recursos de los fondos de la dirección.   _x000a_Proceso de convocatorias externas generalmente es engorroso y los investigadores cuentan con poco tiempo para el proceso. "/>
    <n v="3"/>
    <s v="Búsqueda de convocatorias dirigidas a los innovadores según capacidades.         _x000a_Acompañamiento en la presentación de las convocatorias_x000a_Disposición de documentos comunes para apaoyar las convocatorias. "/>
    <n v="3"/>
    <n v="3"/>
    <n v="3"/>
    <n v="3"/>
    <n v="3"/>
    <n v="3"/>
    <n v="3"/>
    <n v="3"/>
    <x v="13"/>
    <n v="3"/>
    <n v="3"/>
    <n v="3"/>
    <n v="3"/>
    <n v="3"/>
    <n v="3"/>
    <s v="Improbable"/>
  </r>
  <r>
    <s v=""/>
    <s v="Empresarismo e Innovación0"/>
    <n v="0"/>
    <s v="Empresarismo e Innovación0"/>
    <n v="0"/>
    <s v=" "/>
    <s v=" "/>
    <s v=" 3"/>
    <s v=" "/>
    <s v="Empresarismo e Innovación"/>
    <s v="Empresarismo e Innovación3"/>
    <s v=""/>
    <s v="RI"/>
    <s v=" "/>
    <s v=" 3"/>
    <s v=" 3"/>
    <s v=" "/>
    <s v=""/>
    <n v="0"/>
    <s v=""/>
    <s v="Empresarismo e Innovación"/>
    <m/>
    <m/>
    <m/>
    <s v="RIN-8"/>
    <s v="Empresarismo e Innovación"/>
    <n v="3"/>
    <n v="3"/>
    <n v="3"/>
    <n v="3"/>
    <n v="3"/>
    <n v="3"/>
    <n v="3"/>
    <n v="3"/>
    <n v="3"/>
    <s v=" "/>
    <s v="Sin controles"/>
    <n v="3"/>
    <n v="3"/>
    <n v="3"/>
    <s v=""/>
    <x v="5"/>
    <s v=""/>
    <s v=""/>
    <s v=""/>
    <s v=""/>
    <n v="3"/>
    <n v="3"/>
    <n v="3"/>
  </r>
  <r>
    <s v=""/>
    <s v="Empresarismo e Innovación0"/>
    <n v="0"/>
    <s v="Empresarismo e Innovación0"/>
    <n v="0"/>
    <s v=" "/>
    <s v=" "/>
    <s v=" 3"/>
    <s v=" "/>
    <s v="Empresarismo e Innovación"/>
    <s v="Empresarismo e Innovación3"/>
    <s v=""/>
    <s v="RI"/>
    <s v=" "/>
    <s v=" 3"/>
    <s v=" 3"/>
    <s v=" "/>
    <s v=""/>
    <n v="0"/>
    <s v=""/>
    <s v="Empresarismo e Innovación"/>
    <m/>
    <m/>
    <m/>
    <s v="RIN-9"/>
    <s v="Empresarismo e Innovación"/>
    <n v="3"/>
    <n v="3"/>
    <n v="3"/>
    <n v="3"/>
    <n v="3"/>
    <n v="3"/>
    <n v="3"/>
    <n v="3"/>
    <n v="3"/>
    <s v=" "/>
    <s v="Sin controles"/>
    <n v="3"/>
    <n v="3"/>
    <n v="3"/>
    <s v=""/>
    <x v="5"/>
    <s v=""/>
    <s v=""/>
    <s v=""/>
    <s v=""/>
    <n v="3"/>
    <n v="3"/>
    <n v="3"/>
  </r>
  <r>
    <s v=""/>
    <s v="Empresarismo e Innovación0"/>
    <n v="0"/>
    <s v="Empresarismo e Innovación0"/>
    <n v="0"/>
    <s v=" "/>
    <s v=" "/>
    <s v=" 3"/>
    <s v=" "/>
    <s v="Empresarismo e Innovación"/>
    <s v="Empresarismo e Innovación3"/>
    <s v=""/>
    <s v="RI"/>
    <s v=" "/>
    <s v=" 3"/>
    <s v=" 3"/>
    <s v=" "/>
    <s v=""/>
    <n v="0"/>
    <s v=""/>
    <s v="Empresarismo e Innovación"/>
    <m/>
    <m/>
    <m/>
    <s v="RIN-10"/>
    <s v="Empresarismo e Innovación"/>
    <n v="3"/>
    <n v="3"/>
    <n v="3"/>
    <n v="3"/>
    <n v="3"/>
    <n v="3"/>
    <n v="3"/>
    <n v="3"/>
    <n v="3"/>
    <s v=" "/>
    <s v="Sin controles"/>
    <n v="3"/>
    <n v="3"/>
    <n v="3"/>
    <s v=""/>
    <x v="5"/>
    <s v=""/>
    <s v=""/>
    <s v=""/>
    <s v=""/>
    <n v="3"/>
    <n v="3"/>
    <n v="3"/>
  </r>
  <r>
    <s v=""/>
    <s v="Empresarismo e Innovación0"/>
    <n v="0"/>
    <s v="Empresarismo e Innovación0"/>
    <n v="0"/>
    <s v=" "/>
    <s v=" "/>
    <s v=" 3"/>
    <s v=" "/>
    <s v="Empresarismo e Innovación"/>
    <s v="Empresarismo e Innovación3"/>
    <s v=""/>
    <s v="RI"/>
    <s v=" "/>
    <s v=" 3"/>
    <s v=" 3"/>
    <s v=" "/>
    <s v=""/>
    <n v="0"/>
    <s v=""/>
    <s v="Empresarismo e Innovación"/>
    <m/>
    <m/>
    <m/>
    <s v="RIN-11"/>
    <s v="Empresarismo e Innovación"/>
    <n v="3"/>
    <n v="3"/>
    <n v="3"/>
    <n v="3"/>
    <n v="3"/>
    <n v="3"/>
    <n v="3"/>
    <n v="3"/>
    <n v="3"/>
    <s v=" "/>
    <s v="Sin controles"/>
    <n v="3"/>
    <n v="3"/>
    <n v="3"/>
    <s v=""/>
    <x v="5"/>
    <s v=""/>
    <s v=""/>
    <s v=""/>
    <s v=""/>
    <n v="3"/>
    <n v="3"/>
    <n v="3"/>
  </r>
  <r>
    <s v=""/>
    <s v="Empresarismo e Innovación0"/>
    <n v="0"/>
    <s v="Empresarismo e Innovación0"/>
    <n v="0"/>
    <s v=" "/>
    <s v=" "/>
    <s v=" 3"/>
    <s v=" "/>
    <s v="Empresarismo e Innovación"/>
    <s v="Empresarismo e Innovación3"/>
    <s v=""/>
    <s v="RI"/>
    <s v=" "/>
    <s v=" 3"/>
    <s v=" 3"/>
    <s v=" "/>
    <s v=""/>
    <n v="0"/>
    <s v=""/>
    <s v="Empresarismo e Innovación"/>
    <m/>
    <m/>
    <m/>
    <s v="RIN-12"/>
    <s v="Empresarismo e Innovación"/>
    <n v="3"/>
    <n v="3"/>
    <n v="3"/>
    <n v="3"/>
    <n v="3"/>
    <n v="3"/>
    <n v="3"/>
    <n v="3"/>
    <n v="3"/>
    <s v=" "/>
    <s v="Sin controles"/>
    <n v="3"/>
    <n v="3"/>
    <n v="3"/>
    <s v=""/>
    <x v="5"/>
    <s v=""/>
    <s v=""/>
    <s v=""/>
    <s v=""/>
    <n v="3"/>
    <n v="3"/>
    <n v="3"/>
  </r>
  <r>
    <n v="180"/>
    <s v="Investigación1"/>
    <n v="1"/>
    <s v="Investigación1"/>
    <n v="1"/>
    <s v="Dirección Investigación e InnovaciónMedio"/>
    <s v="Dirección Investigación e InnovaciónExtremo"/>
    <s v="Dirección Investigación e InnovaciónPérdida de la continuidad del negocio."/>
    <s v="Dirección Investigación e InnovaciónPérdida de la continuidad del negocio."/>
    <s v="InvestigaciónExtremo"/>
    <s v="InvestigaciónDébil"/>
    <s v="RII-180"/>
    <s v="RI"/>
    <s v="Dirección Investigación e Innovación"/>
    <s v="Dirección Investigación e InnovaciónModerado"/>
    <s v="Dirección Investigación e InnovaciónDébil"/>
    <s v="Dirección Investigación e Innovación"/>
    <s v="Pérdida de la continuidad del negocio."/>
    <n v="1"/>
    <s v="Pérdida de la continuidad del negocio."/>
    <s v="Investigación"/>
    <s v="Investigación"/>
    <s v="Desarrollo de los procesos de Investigación, empresario e innovación "/>
    <s v="Procedimiento para la asignación de los recursos para investigación e innovación "/>
    <s v="RII-1"/>
    <s v="Investigación"/>
    <s v="Retraso de los proyectos por falta de disponibilidad de equipos o infraestructura para el desarrollo de las actividades. Lo anterior causa pérdidas económicas e incumplimiento de indicadores de la gestión de investigación"/>
    <s v="Investigación"/>
    <s v="Pérdida de la continuidad del negocio."/>
    <s v="Indisponibilidad de recursos financieros, físicos o tecnológicos necesarios para llevar a cabo las funciones de la Universidad"/>
    <s v="Daños en los equipos, cruce de programaciones con otros proyectos o actividades programadas"/>
    <s v="Poca disponibilidad, alta demanda o fallas en los equipos"/>
    <n v="0"/>
    <n v="0"/>
    <n v="0"/>
    <s v=" "/>
    <s v="Sin controles"/>
    <n v="0"/>
    <n v="0"/>
    <n v="0"/>
    <s v=""/>
    <x v="5"/>
    <s v="Medio"/>
    <n v="2"/>
    <n v="3"/>
    <s v="23"/>
    <s v="Débil"/>
    <s v="falta coordinar con activos fijos para tener este listado actualizado de forma permanente."/>
    <s v="Posible"/>
  </r>
  <r>
    <n v="181"/>
    <s v="Investigación1"/>
    <n v="1"/>
    <s v="Investigación1"/>
    <n v="1"/>
    <s v="Dirección Investigación e InnovaciónBajo"/>
    <s v="Dirección Investigación e InnovaciónBajo"/>
    <s v="Dirección Investigación e InnovaciónFalta o falla de la capacidad de gestión del talento humano."/>
    <s v="Dirección Investigación e InnovaciónFalta o falla de la capacidad de gestión del talento humano."/>
    <s v="InvestigaciónBajo"/>
    <s v="InvestigaciónFuerte"/>
    <s v="RII-181"/>
    <s v="RI"/>
    <s v="Dirección Investigación e Innovación"/>
    <s v="Dirección Investigación e InnovaciónFuerte"/>
    <s v="Dirección Investigación e InnovaciónFuerte"/>
    <s v="Dirección Investigación e Innovación"/>
    <s v="Falta o falla de la capacidad de gestión del talento humano."/>
    <n v="1"/>
    <s v="Falta o falla de la capacidad de gestión del talento humano."/>
    <s v="Investigación"/>
    <s v="Desarrollo humano y bienestar institucional"/>
    <s v="Captación del capital humano_x000a_"/>
    <s v="Procedimiento para la selección y vinculación de personal administrativo_x000a__x000a_Procedimiento para la contratación por prestación de servicios_x000a_"/>
    <s v="RII-2"/>
    <s v="Investigación"/>
    <s v="Aplazamiento o cancelación del proyecto por poca disponibilidad de recurso humano o abandono de personal con conocimiento especifíco para el desarrollo de las actividades, causando pérdidas económicas e incumplimiento de gestión."/>
    <s v="Investigación"/>
    <s v="Falta o falla de la capacidad de gestión del talento humano."/>
    <s v="Pérdida de capital humano por retiro de personal "/>
    <s v="Renuncia de los investigadores, existencia de pocas personas con conocimientos especializados"/>
    <s v="Investigadores que tengan contrato a término fijo, pueden ser más propensos a irse de la institución"/>
    <s v="Se procura que los investigadores asignados a los proyectos tenga vinculación permanente con la universidad"/>
    <n v="1"/>
    <n v="1"/>
    <n v="1"/>
    <n v="1"/>
    <n v="1"/>
    <n v="1"/>
    <n v="1"/>
    <s v=""/>
    <x v="5"/>
    <s v="Medio"/>
    <n v="3"/>
    <n v="2"/>
    <s v="32"/>
    <s v="Moderado"/>
    <n v="2"/>
    <s v="Raro"/>
  </r>
  <r>
    <n v="182"/>
    <s v="Investigación1"/>
    <n v="1"/>
    <s v="Investigación1"/>
    <n v="1"/>
    <s v="Dirección Investigación e InnovaciónAlto"/>
    <s v="Dirección Investigación e InnovaciónAlto"/>
    <s v="Dirección Investigación e InnovaciónFalta o falla de la capacidad de gestión del talento humano."/>
    <s v="Dirección Investigación e InnovaciónFalta o falla de la capacidad de gestión del talento humano."/>
    <s v="InvestigaciónAlto"/>
    <s v="InvestigaciónModerado"/>
    <s v="RII-182"/>
    <s v="RI"/>
    <s v="Dirección Investigación e Innovación"/>
    <s v="Dirección Investigación e InnovaciónModerado"/>
    <s v="Dirección Investigación e InnovaciónModerado"/>
    <s v="Dirección Investigación e Innovación"/>
    <s v="Falta o falla de la capacidad de gestión del talento humano."/>
    <n v="1"/>
    <s v="Falta o falla de la capacidad de gestión del talento humano."/>
    <s v="Investigación"/>
    <s v="Investigación"/>
    <s v="Desarrollo de los procesos de Investigación, empresario e innovación "/>
    <s v="Procedimiento para el acompañamiento a las actividades de investigación_x000a_Consolidación y fortalecimiento de centros de investigación Financiación  de la investigación e innovación con recursos institucionales _x000a_Procedimiento para el acompañamiento a las actividades de e innovación  _x000a_"/>
    <s v="RII-3"/>
    <s v="Investigación"/>
    <s v="Exceso de tiempos asignados a los docentes investigadores para proyectos de investigación de acuerdo con sus planes de trabajo"/>
    <s v="Investigación, Facultades"/>
    <s v="Falta o falla de la capacidad de gestión del talento humano."/>
    <s v="Indisponibilidad del talento humano por eventos internos o externos"/>
    <s v="El investigador se asigna por tiempos que superan su plan de trabajo"/>
    <s v="Horas en proyectos que superen las horas del plan de trabajo"/>
    <s v="Verificación de planes de trabajo en las facultades"/>
    <n v="1"/>
    <n v="1"/>
    <n v="1"/>
    <n v="1"/>
    <s v="Verificar los tiempos de dedicación a investigación con base en los planes de trabajo"/>
    <n v="1"/>
    <n v="1"/>
    <n v="1"/>
    <x v="0"/>
    <s v="Medio"/>
    <n v="3"/>
    <n v="2"/>
    <s v="32"/>
    <s v="Moderado"/>
    <n v="2"/>
    <s v="Posible"/>
  </r>
  <r>
    <n v="183"/>
    <s v="Investigación1"/>
    <n v="1"/>
    <s v="Investigación1"/>
    <n v="1"/>
    <s v="Dirección Investigación e InnovaciónBajo"/>
    <s v="Dirección Investigación e InnovaciónBajo"/>
    <s v="Dirección Investigación e InnovaciónFalla o falta de adecuación, consistencia, confiabilidad, confidencialidad y disponibilidad de la información que se genera o se custodia (física o electrónica)."/>
    <s v="Dirección Investigación e InnovaciónFalla o falta de adecuación, consistencia, confiabilidad, confidencialidad y disponibilidad de la información que se genera o se custodia (física o electrónica)."/>
    <s v="InvestigaciónBajo"/>
    <s v="InvestigaciónFuerte"/>
    <s v="RII-183"/>
    <s v="RI"/>
    <s v="Dirección Investigación e Innovación"/>
    <s v="Dirección Investigación e InnovaciónFuerte"/>
    <s v="Dirección Investigación e InnovaciónFuerte"/>
    <s v="Dirección Investigación e Innovación"/>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Investigación"/>
    <s v="Investigación"/>
    <s v="Divulgación científica, apropiación social y transferencia del conocimiento _x000a_"/>
    <s v="Procedimiento para la protección de la propiedad intelectual de la Universidad CES_x000a_"/>
    <s v="RII-4"/>
    <s v="Investigación"/>
    <s v="Fuga o pérdida de información por la participación de personal interno en actividades de apoyo para la investigación"/>
    <s v="Investigación"/>
    <s v="Falla o falta de adecuación, consistencia, confiabilidad, confidencialidad y disponibilidad de la información que se genera o se custodia (física o electrónica)."/>
    <s v="Fuga de información confidencial de terceros, custodiada por la Universidad"/>
    <s v="Falta de procedimientos que establezcan las directrices para almacenamiento, acceso y transmisión de información"/>
    <s v="Accesos indebido o no autorizados a las bases de datos, uso de dispositivos externos no autorizados, uso de computadores personales en redes no autorizados. "/>
    <s v="Contratos con acuerdo de confidencialidad, acuerdos de confidencialidad extracontractuales, inducción del personal en los proyectos._x000a__x000a_Uso de correo institucional"/>
    <n v="3"/>
    <n v="3"/>
    <n v="1"/>
    <n v="1"/>
    <s v="Diseñar política de gobernanza de centros, grupos, proyectos_x000a__x000a_Monitorizar periódicamente los accesos y transacciones con la información de las bases datos"/>
    <n v="2"/>
    <n v="0"/>
    <n v="0"/>
    <x v="8"/>
    <s v="Medio"/>
    <n v="3"/>
    <n v="2"/>
    <s v="32"/>
    <s v="Moderado"/>
    <s v="Se incluyeron cláusulas de confidencialidad en los contratos de terceros participantes en proyectos._x000a__x000a_Asignación y uso de equipos institucionales "/>
    <s v="Raro"/>
  </r>
  <r>
    <n v="184"/>
    <s v="Investigación1"/>
    <n v="1"/>
    <s v="Investigación1"/>
    <n v="1"/>
    <s v="Dirección Investigación e InnovaciónMedio"/>
    <s v="Dirección Investigación e InnovaciónBajo"/>
    <s v="Dirección Investigación e InnovaciónConflicto, desconocimiento o incumplimientos normativos, legales, regulatorios o contractuales."/>
    <s v="Dirección Investigación e InnovaciónConflicto, desconocimiento o incumplimientos normativos, legales, regulatorios o contractuales."/>
    <s v="InvestigaciónBajo"/>
    <s v="InvestigaciónFuerte"/>
    <s v="RII-184"/>
    <s v="RI"/>
    <s v="Dirección Investigación e Innovación"/>
    <s v="Dirección Investigación e InnovaciónModerado"/>
    <s v="Dirección Investigación e InnovaciónFuerte"/>
    <s v="Dirección Investigación e Innovación"/>
    <s v="Conflicto, desconocimiento o incumplimientos normativos, legales, regulatorios o contractuales."/>
    <n v="1"/>
    <s v="Conflicto, desconocimiento o incumplimientos normativos, legales, regulatorios o contractuales."/>
    <s v="Investigación"/>
    <s v="Gestión financiera"/>
    <s v="Gestión del presupuesto"/>
    <s v="Procedimiento para la gestión de proyectos de la Universidad CES"/>
    <s v="RII-5"/>
    <s v="Investigación"/>
    <s v="Inadecuada ejecución técnica y financiera de los proyectos externos"/>
    <s v="Investigación"/>
    <s v="Conflicto, desconocimiento o incumplimientos normativos, legales, regulatorios o contractuales."/>
    <s v="Incumplimiento parcial o total de las condiciones de contratos, convenios, leyes  o acuerdos o celebración indebida de contratos."/>
    <s v="Ejecución de los presupuestos de manera diferente a lo establecido en el contrato por desconocimiento y falta de planificación"/>
    <s v="Diferencias en los presupuestos aprobados y ejecutados"/>
    <s v="Verificación por parte del investigador y ordenador de gasto"/>
    <n v="1"/>
    <n v="1"/>
    <n v="1"/>
    <n v="1"/>
    <n v="1"/>
    <n v="1"/>
    <n v="1"/>
    <s v=""/>
    <x v="5"/>
    <s v="Medio"/>
    <n v="3"/>
    <n v="2"/>
    <s v="32"/>
    <s v="Moderado"/>
    <n v="2"/>
    <s v="Improbable"/>
  </r>
  <r>
    <n v="185"/>
    <s v="Investigación1"/>
    <n v="1"/>
    <s v="Investigación1"/>
    <n v="1"/>
    <s v="Dirección Investigación e InnovaciónBajo"/>
    <s v="Dirección Investigación e InnovaciónBajo"/>
    <s v="Dirección Investigación e InnovaciónFalla o falta de adecuación, consistencia, confiabilidad, confidencialidad y disponibilidad de la información que se genera o se custodia (física o electrónica)."/>
    <s v="Dirección Investigación e InnovaciónFalla o falta de adecuación, consistencia, confiabilidad, confidencialidad y disponibilidad de la información que se genera o se custodia (física o electrónica)."/>
    <s v="InvestigaciónBajo"/>
    <s v="InvestigaciónDébil"/>
    <s v="RII-185"/>
    <s v="RI"/>
    <s v="Dirección Investigación e Innovación"/>
    <s v="Dirección Investigación e InnovaciónDébil"/>
    <s v="Dirección Investigación e InnovaciónDébil"/>
    <s v="Dirección Investigación e Innovación"/>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Investigación"/>
    <s v="Investigación"/>
    <s v="Divulgación científica, apropiación social y transferencia del conocimiento _x000a_"/>
    <s v="Procedimiento para la protección de la propiedad intelectual de la Universidad CES_x000a_"/>
    <s v="RII-6"/>
    <s v="Investigación"/>
    <s v="Fuga o pérdida de información por la participación de personal externo en actividades de apoyo para la investigación"/>
    <s v="Investigación"/>
    <s v="Falla o falta de adecuación, consistencia, confiabilidad, confidencialidad y disponibilidad de la información que se genera o se custodia (física o electrónica)."/>
    <s v="Pérdida o fuga de información de la Universidad (digital o física, confindencial o no)."/>
    <s v="Falta de procedimientos que establezcan las directrices para almacenamiento, acceso y transmisión de información"/>
    <s v="Accesos indebido o no autorizados a las bases de datos, uso de dispositivos externos no autorizados, uso de computadores personales en redes no autorizados. "/>
    <s v="Contratos con acuerdo de confidencialidad, acuerdos de confidencialidad extracontractuales, inducción del personal en los proyectos"/>
    <n v="3"/>
    <n v="3"/>
    <n v="1"/>
    <n v="1"/>
    <s v="Diseñar política de gobernanza de centros, grupos, proyectos_x000a__x000a_Monitorizar periódicamente los accesos y transacciones con la información de las bases datos"/>
    <n v="2"/>
    <n v="0"/>
    <n v="0"/>
    <x v="8"/>
    <s v="Alto"/>
    <n v="3"/>
    <n v="4"/>
    <s v="34"/>
    <s v="Débil"/>
    <s v="Se adiciono este riesgo"/>
    <s v="Improbable"/>
  </r>
  <r>
    <n v="186"/>
    <s v="Investigación1"/>
    <n v="1"/>
    <s v="Investigación1"/>
    <n v="1"/>
    <s v="Dirección Investigación e InnovaciónBajo"/>
    <s v="Dirección Investigación e InnovaciónBajo"/>
    <s v="Dirección Investigación e InnovaciónPrácticas fraudulentas - corrupción en los diferentes procesos misionales de la universidad"/>
    <s v="Dirección Investigación e InnovaciónPrácticas fraudulentas - corrupción en los diferentes procesos misionales de la universidad"/>
    <s v="InvestigaciónBajo"/>
    <s v="InvestigaciónFuerte"/>
    <s v="RII-186"/>
    <s v="RI"/>
    <s v="Dirección Investigación e Innovación"/>
    <s v="Dirección Investigación e InnovaciónFuerte"/>
    <s v="Dirección Investigación e InnovaciónFuerte"/>
    <s v="Dirección Investigación e Innovación"/>
    <s v="Prácticas fraudulentas - corrupción en los diferentes procesos misionales de la universidad"/>
    <n v="1"/>
    <s v="Prácticas fraudulentas - corrupción en los diferentes procesos misionales de la universidad"/>
    <s v="Investigación"/>
    <s v="Investigación"/>
    <s v="Divulgación científica, apropiación social y transferencia del conocimiento _x000a_"/>
    <s v="Procedimiento para la protección de la propiedad intelectual de la Universidad CES_x000a_"/>
    <s v="RII-7"/>
    <s v="Investigación"/>
    <s v="Mala conducta científica"/>
    <s v="Investigación"/>
    <s v="Prácticas fraudulentas - corrupción en los diferentes procesos misionales de la universidad"/>
    <s v="Fraude: Alteración, modificación o manipulación de información o datos de la Universidad, con el propósito de reflejar una situación equivocada o engañosa."/>
    <s v="Búsqueda del beneficio propio"/>
    <n v="2"/>
    <s v="Uso de herramientas tecnológicas (Turnitin)_x000a_Curso virtual de derechos de autor"/>
    <n v="2"/>
    <n v="2"/>
    <n v="1"/>
    <n v="1"/>
    <s v="Curso de integridad científica"/>
    <n v="1"/>
    <n v="0"/>
    <n v="0"/>
    <x v="8"/>
    <s v="Alto"/>
    <n v="3"/>
    <n v="3"/>
    <s v="33"/>
    <s v="Moderado"/>
    <s v="Se adiciono este riesgo"/>
    <s v="Improbable"/>
  </r>
  <r>
    <n v="187"/>
    <s v="Investigación1"/>
    <n v="1"/>
    <s v="Investigación1"/>
    <n v="1"/>
    <s v="Dirección Investigación e InnovaciónBajo"/>
    <s v="Dirección Investigación e InnovaciónBajo"/>
    <s v="Dirección Investigación e InnovaciónPrácticas fraudulentas - corrupción en los diferentes procesos misionales de la universidad"/>
    <s v="Dirección Investigación e InnovaciónPrácticas fraudulentas - corrupción en los diferentes procesos misionales de la universidad"/>
    <s v="InvestigaciónBajo"/>
    <s v="InvestigaciónFuerte"/>
    <s v="RII-187"/>
    <s v="RI"/>
    <s v="Dirección Investigación e Innovación"/>
    <s v="Dirección Investigación e InnovaciónFuerte"/>
    <s v="Dirección Investigación e InnovaciónFuerte"/>
    <s v="Dirección Investigación e Innovación"/>
    <s v="Prácticas fraudulentas - corrupción en los diferentes procesos misionales de la universidad"/>
    <n v="1"/>
    <s v="Prácticas fraudulentas - corrupción en los diferentes procesos misionales de la universidad"/>
    <s v="Investigación"/>
    <s v="Investigación"/>
    <s v="Divulgación científica, apropiación social y transferencia del conocimiento _x000a_"/>
    <s v="Procedimiento para la protección de la propiedad intelectual de la Universidad CES_x000a_"/>
    <s v="RII-8"/>
    <s v="Investigación"/>
    <s v="Delegación indebida de funciones"/>
    <s v="Investigación"/>
    <s v="Prácticas fraudulentas - corrupción en los diferentes procesos misionales de la universidad"/>
    <s v="Corrupción: Pagos ilegales o prevendas y beneficios, realizados a servidores públicos o funcionarios de compañías privadas para obtener o retener algún contrato o cualquier otro beneficio personal o para un tercero."/>
    <s v="Mala conducta científica"/>
    <s v="Incumplimiento de compromisos, inconsistencia en los reportes técnicos y científicos"/>
    <s v="Auditorías en los procesos de investigación_x000a_Informes de avance de proyectos"/>
    <n v="2"/>
    <n v="2"/>
    <n v="1"/>
    <n v="1"/>
    <s v="Diseñar política de gobernanza de centros, grupos, proyectos"/>
    <n v="1"/>
    <n v="0"/>
    <n v="0"/>
    <x v="8"/>
    <s v="Alto"/>
    <n v="2"/>
    <n v="4"/>
    <s v="24"/>
    <s v="Moderado"/>
    <s v="Se adiciono este riesgo"/>
    <s v="Improbable"/>
  </r>
  <r>
    <n v="188"/>
    <s v="Investigación1"/>
    <n v="1"/>
    <s v="Investigación1"/>
    <n v="1"/>
    <s v="Dirección Investigación e InnovaciónBajo"/>
    <s v="Dirección Investigación e InnovaciónBajo"/>
    <s v="Dirección Investigación e InnovaciónPrácticas fraudulentas - corrupción en los diferentes procesos misionales de la universidad"/>
    <s v="Dirección Investigación e InnovaciónPrácticas fraudulentas - corrupción en los diferentes procesos misionales de la universidad"/>
    <s v="InvestigaciónBajo"/>
    <s v="InvestigaciónFuerte"/>
    <s v="RII-188"/>
    <s v="RI"/>
    <s v="Dirección Investigación e Innovación"/>
    <s v="Dirección Investigación e InnovaciónFuerte"/>
    <s v="Dirección Investigación e InnovaciónFuerte"/>
    <s v="Dirección Investigación e Innovación"/>
    <s v="Prácticas fraudulentas - corrupción en los diferentes procesos misionales de la universidad"/>
    <n v="1"/>
    <s v="Prácticas fraudulentas - corrupción en los diferentes procesos misionales de la universidad"/>
    <s v="Investigación"/>
    <s v="Investigación"/>
    <s v="Desarrollo de los procesos de Investigación, empresarismo e innovación "/>
    <s v="Procedimiento para la asignación de los recursos para investigación e innovación "/>
    <s v="RII-9"/>
    <s v="Investigación"/>
    <s v="Disminución de los recursos de los fondos de la DII por atender incumplimientos de las contrapartidas"/>
    <s v="Investigación"/>
    <s v="Prácticas fraudulentas - corrupción en los diferentes procesos misionales de la universidad"/>
    <s v="Posibilidad de presentar costos errados, de acuerdo con la realidad de la ejecución del mismo, ya sea por desacierto, desconocimiento, fraude o modificaciones en su alcance."/>
    <s v="Inadecuada valoración de los costos de contrapartida._x000a__x000a_Falta de planeación"/>
    <s v="Déficit presupuestal de un centro de costo o un proyecto"/>
    <s v="Monitoreo presupuestal"/>
    <n v="1"/>
    <n v="1"/>
    <n v="1"/>
    <n v="1"/>
    <n v="1"/>
    <n v="1"/>
    <n v="1"/>
    <s v=""/>
    <x v="5"/>
    <s v="Medio"/>
    <n v="2"/>
    <n v="3"/>
    <s v="23"/>
    <s v="Fuerte"/>
    <s v="Se adiciono este riesgo"/>
    <s v="Raro"/>
  </r>
  <r>
    <n v="189"/>
    <s v="Investigación1"/>
    <n v="1"/>
    <s v="Investigación1"/>
    <n v="1"/>
    <s v="Dirección Investigación e InnovaciónMedio"/>
    <s v="Dirección Investigación e InnovaciónMedio"/>
    <s v="Dirección Investigación e InnovaciónFallas en la gestión, planeación o ejecución de proyectos."/>
    <s v="Dirección Investigación e InnovaciónFallas en la gestión, planeación o ejecución de proyectos."/>
    <s v="InvestigaciónMedio"/>
    <s v="InvestigaciónModerado"/>
    <s v="RII-189"/>
    <s v="RI"/>
    <s v="Dirección Investigación e Innovación"/>
    <s v="Dirección Investigación e InnovaciónModerado"/>
    <s v="Dirección Investigación e InnovaciónModerado"/>
    <s v="Dirección Investigación e Innovación"/>
    <s v="Fallas en la gestión, planeación o ejecución de proyectos."/>
    <n v="1"/>
    <s v="Fallas en la gestión, planeación o ejecución de proyectos."/>
    <s v="Investigación"/>
    <s v="Investigación"/>
    <s v="•Desarrollo de los procesos de Investigación, empresarismo e innovación "/>
    <s v="´-Procedimiento para la asignación de los recursos para investigación e innovación _x000a__x000a_•Consolidación y fortalecimiento de centros de investigación Financiación  de la investigación e innovación con recursos institucionales "/>
    <s v="RII-10"/>
    <s v="Investigación"/>
    <s v="Suspensión de la ejecución de proyectos activos"/>
    <n v="1"/>
    <s v="Fallas en la gestión, planeación o ejecución de proyectos."/>
    <s v="Retrasos en la ejecución del proyecto."/>
    <s v="El aislamiento obligatorio y su impacto en la asistencia presencial para el desarrollo de actividades"/>
    <n v="1"/>
    <n v="1"/>
    <n v="1"/>
    <n v="1"/>
    <s v=" "/>
    <s v="Sin controles"/>
    <n v="1"/>
    <n v="1"/>
    <n v="1"/>
    <s v=""/>
    <x v="5"/>
    <s v=""/>
    <s v=""/>
    <s v=""/>
    <s v=""/>
    <n v="1"/>
    <n v="1"/>
    <s v="Casi Seguro"/>
  </r>
  <r>
    <n v="190"/>
    <s v="Investigación1"/>
    <n v="1"/>
    <s v="Investigación1"/>
    <n v="1"/>
    <s v="Dirección Investigación e InnovaciónMedio"/>
    <s v="Dirección Investigación e InnovaciónMedio"/>
    <s v="Dirección Investigación e InnovaciónPérdida de la continuidad del negocio."/>
    <s v="Dirección Investigación e InnovaciónPérdida de la continuidad del negocio."/>
    <s v="InvestigaciónMedio"/>
    <s v="InvestigaciónModerado"/>
    <s v="RII-190"/>
    <s v="RI"/>
    <s v="Dirección Investigación e Innovación"/>
    <s v="Dirección Investigación e InnovaciónDébil"/>
    <s v="Dirección Investigación e InnovaciónModerado"/>
    <s v="Dirección Investigación e Innovación"/>
    <s v="Pérdida de la continuidad del negocio."/>
    <n v="1"/>
    <s v="Pérdida de la continuidad del negocio."/>
    <s v="Investigación"/>
    <s v="Investigación"/>
    <s v="Desarrollo de los procesos de Investigación, empresarismo e innovación "/>
    <s v="´-Procedimiento para la asignación de los recursos para investigación e innovación "/>
    <s v="RII-11"/>
    <s v="Investigación"/>
    <s v="Suspensión de la financiación de convocatorias internas"/>
    <n v="3"/>
    <s v="Pérdida de la continuidad del negocio."/>
    <s v="Indisponibilidad de recursos financieros, físicos o tecnológicos necesarios para llevar a cabo las funciones de la Universidad"/>
    <s v="El aislamiento obligatorio y su impacto enconómico. "/>
    <n v="3"/>
    <n v="3"/>
    <n v="3"/>
    <n v="3"/>
    <s v=" "/>
    <s v="Sin controles"/>
    <n v="3"/>
    <n v="3"/>
    <n v="3"/>
    <s v=""/>
    <x v="5"/>
    <s v=""/>
    <s v=""/>
    <s v=""/>
    <s v=""/>
    <n v="3"/>
    <n v="3"/>
    <s v="Casi Seguro"/>
  </r>
  <r>
    <s v=""/>
    <s v="Investigación0"/>
    <n v="0"/>
    <s v="Investigación0"/>
    <n v="0"/>
    <s v=" "/>
    <s v=" "/>
    <s v=" 3"/>
    <s v=" "/>
    <s v="Investigación"/>
    <s v="Investigación3"/>
    <s v=""/>
    <s v="RI"/>
    <s v=" "/>
    <s v=" 3"/>
    <s v=" 3"/>
    <s v=" "/>
    <s v=""/>
    <n v="0"/>
    <s v=""/>
    <s v="Investigación"/>
    <m/>
    <m/>
    <m/>
    <s v="RII-12"/>
    <s v="Investigación"/>
    <n v="3"/>
    <n v="3"/>
    <n v="3"/>
    <n v="3"/>
    <n v="3"/>
    <n v="3"/>
    <n v="3"/>
    <n v="3"/>
    <n v="3"/>
    <s v=" "/>
    <s v="Sin controles"/>
    <n v="3"/>
    <n v="3"/>
    <n v="3"/>
    <s v=""/>
    <x v="5"/>
    <s v=""/>
    <s v=""/>
    <s v=""/>
    <s v=""/>
    <n v="3"/>
    <n v="3"/>
    <n v="3"/>
  </r>
  <r>
    <n v="191"/>
    <s v="Laboratorios1"/>
    <n v="1"/>
    <s v="Laboratorios1"/>
    <n v="1"/>
    <s v="Dirección AcadémicaMedio"/>
    <s v="Dirección AcadémicaExtremo"/>
    <s v="Dirección AcadémicaConflicto, desconocimiento o incumplimientos normativos, legales, regulatorios o contractuales."/>
    <s v="Dirección AcadémicaConflicto, desconocimiento o incumplimientos normativos, legales, regulatorios o contractuales."/>
    <s v="LaboratoriosExtremo"/>
    <s v="LaboratoriosFuerte"/>
    <s v="RAL-191"/>
    <s v="RA"/>
    <s v="Dirección Académica"/>
    <s v="Dirección AcadémicaModerado"/>
    <s v="Dirección AcadémicaFuerte"/>
    <s v="Dirección Académica"/>
    <s v="Conflicto, desconocimiento o incumplimientos normativos, legales, regulatorios o contractuales."/>
    <n v="1"/>
    <s v="Conflicto, desconocimiento o incumplimientos normativos, legales, regulatorios o contractuales."/>
    <s v="Laboratorios"/>
    <s v="Laboratorios"/>
    <s v="Orientación y asesoría para la implementación normativa de los laboratorios "/>
    <s v="•Procedimiento para la Identificación de requisitos mínimos para la conformación de los laboratorios (construcción, remodelación, dotación, cumplimiento de requisitos técnicos)._x000a_-•Procedimiento para la implementación normativa en los laboratorios. "/>
    <s v="RAL-1"/>
    <s v="Laboratorios"/>
    <s v="Incumplimiento de alguna de las normatividades aplicables a los laboratorios o secciones de las mismas que se pueda materializar en cierres o multas"/>
    <s v="Gestión Legal y Documental_x000a_Gestión Financiera_x000a_Gestión de Autoevaluación y Calidad_x000a_IPS CES Sabaneta_x000a_CVZ_x000a_ICMT"/>
    <s v="Conflicto, desconocimiento o incumplimientos normativos, legales, regulatorios o contractuales."/>
    <s v="Incumplimiento parcial o total de las condiciones de contratos, convenios, leyes  o acuerdos o celebración indebida de contratos."/>
    <s v="Errores o no aplicación de actividades de auditoria_x000a__x000a_Desconocimiento de la aplicación de la normatividad._x000a__x000a_Desactualización por cambio rápidos en las normas_x000a__x000a_Diferencias en la interpretación de las normatividades"/>
    <n v="0"/>
    <s v="Auditoria internas periódicas_x000a__x000a_Actualización permanente en las normas_x000a_"/>
    <n v="2"/>
    <n v="2"/>
    <n v="1"/>
    <n v="1"/>
    <s v="Auditoria periódicas_x000a__x000a_Actualización permanente en las normas_x000a_"/>
    <n v="2"/>
    <n v="2"/>
    <n v="1"/>
    <x v="0"/>
    <s v="Medio"/>
    <n v="2"/>
    <n v="3"/>
    <s v="23"/>
    <s v="Moderado"/>
    <s v="Las auditorias y actualizaciones de la normatividad si bien no son permanentes sirve como semaforos para evidenciar posibles fallas y plantear actividades de tipo correctivo o de mejoramieto"/>
    <s v="Improbable"/>
  </r>
  <r>
    <n v="192"/>
    <s v="Laboratorios1"/>
    <n v="1"/>
    <s v="Laboratorios1"/>
    <n v="1"/>
    <s v="Dirección AcadémicaAlto"/>
    <s v="Dirección AcadémicaAlto"/>
    <s v="Dirección AcadémicaPérdida de la continuidad del negocio."/>
    <s v="Dirección AcadémicaPérdida de la continuidad del negocio."/>
    <s v="LaboratoriosAlto"/>
    <s v="LaboratoriosModerado"/>
    <s v="RAL-192"/>
    <s v="RA"/>
    <s v="Dirección Académica"/>
    <s v="Dirección AcadémicaModerado"/>
    <s v="Dirección AcadémicaModerado"/>
    <s v="Dirección Académica"/>
    <s v="Pérdida de la continuidad del negocio."/>
    <n v="1"/>
    <s v="Pérdida de la continuidad del negocio."/>
    <s v="Laboratorios"/>
    <s v="Laboratorios"/>
    <s v="•Identificación de las necesidades para el desarrollo de actividades de D-I-E en los laboratorios"/>
    <s v="•PR-GL-001 Procedimiento para programación de actividades de D-I-E en los laboratorios y escenarios de simulación"/>
    <s v="RAL-2"/>
    <s v="Laboratorios"/>
    <s v="Indisponibilidad de algunas de las tecnologías críticas que tenemos involucradas en las actividades de docencia en pregrado y posgrado e investigación e innovación"/>
    <s v="Docencia e Investigación e innovación"/>
    <s v="Pérdida de la continuidad del negocio."/>
    <s v="Indisponibilidad de recursos financieros, físicos o tecnológicos necesarios para llevar a cabo las funciones de la Universidad"/>
    <s v="Daño voluntario o involuntario por parte del usuario_x000a__x000a_Indisponibilidad de la tecnología por uso de otra área_x000a__x000a_Falta de actividades de mantenimiento_x000a__x000a_Falla imprevista del equipo_x000a__x000a_Falla de la infraestructura (electricidad, aires, redes hidrosanitarias, redes de datos)"/>
    <s v="Frecuentes reparaciones o incidentes de menor importancia que no afectan profundamente el funcionamiento de los equipos_x000a__x000a_Reclamaciones frecuentes de las áreas por insuficiencia de recursos_x000a__x000a_Reclamaciones frecuentes de las áreas por corte de servicio (electricidad, aire, redes hidrosanitarias, redes de datos)"/>
    <s v="Capacitación al usuario_x000a__x000a_Programación de actividades de mantenimiento_x000a__x000a_Análisis de requerimientos para solicitudes de equipos"/>
    <n v="3"/>
    <n v="2"/>
    <n v="0.66666666666666663"/>
    <n v="0.66666666666666663"/>
    <s v="Solicitud permanente de personal para el desarrollo de las actividades de mantenimiento_x000a__x000a_Requerimientos a las áreas responsables de garantizar la estabilidad de los recursos (electricidad, aire, redes hidrosanitarias, redes de datos)"/>
    <n v="2"/>
    <n v="1"/>
    <n v="0.5"/>
    <x v="6"/>
    <s v="Alto"/>
    <n v="3"/>
    <n v="4"/>
    <s v="34"/>
    <s v="Débil"/>
    <s v="La programacion de actividades de mtto es para momentos en donde se presentan las fallas, no hay actividades que se programen de manera preventiva."/>
    <s v="Posible"/>
  </r>
  <r>
    <n v="193"/>
    <s v="Laboratorios1"/>
    <n v="1"/>
    <s v="Laboratorios1"/>
    <n v="1"/>
    <s v="Dirección AcadémicaBajo"/>
    <s v="Dirección AcadémicaAlto"/>
    <s v="Dirección AcadémicaPérdida de la continuidad del negocio."/>
    <s v="Dirección AcadémicaPérdida de la continuidad del negocio."/>
    <s v="LaboratoriosAlto"/>
    <s v="LaboratoriosFuerte"/>
    <s v="RAL-193"/>
    <s v="RA"/>
    <s v="Dirección Académica"/>
    <s v="Dirección AcadémicaFuerte"/>
    <s v="Dirección AcadémicaFuerte"/>
    <s v="Dirección Académica"/>
    <s v="Pérdida de la continuidad del negocio."/>
    <n v="1"/>
    <s v="Pérdida de la continuidad del negocio."/>
    <s v="Laboratorios"/>
    <s v="Laboratorios"/>
    <s v="•Identificación de las necesidades para el desarrollo de actividades de D-I-E en los laboratorios"/>
    <s v="•PR-GL-001 Procedimiento para programación de actividades de D-I-E en los laboratorios y escenarios de simulación"/>
    <s v="RAL-3"/>
    <s v="Laboratorios"/>
    <s v="Indisponibilidad de algunas de las tecnologías críticas que tenemos involucradas en las actividades de extensión"/>
    <s v="Extensión_x000a_IPS CES Sabaneta_x000a_CVZ_x000a_ICMT"/>
    <s v="Pérdida de la continuidad del negocio."/>
    <s v="Indisponibilidad de recursos financieros, físicos o tecnológicos necesarios para llevar a cabo las funciones de la Universidad"/>
    <s v="Daño voluntario o involuntario por parte del usuario_x000a__x000a_Indisponibilidad de la tecnología por uso de otra área_x000a__x000a_Falta de actividades de mantenimiento_x000a__x000a_Falla imprevista del equipo_x000a__x000a_Falla de la infraestructura (electricidad, aires, redes hidrosanitarias, redes de datos)"/>
    <s v="Frecuentes reparaciones o incidentes de menor importancia que no afectan profundamente el funcionamiento de los equipos_x000a__x000a_Reclamaciones frecuentes de las áreas por insuficiencia de recursos_x000a__x000a_Reclamaciones frecuentes de las áreas por corte de servicio (electricidad, aire, redes hidrosanitarias, redes de datos)"/>
    <s v="Capacitación al usuario_x000a__x000a_Programación de actividades de mantenimiento_x000a__x000a_Análisis de requerimientos para solicitudes de equipos_x000a__x000a_Contratos de mtto con proveedores"/>
    <n v="4"/>
    <n v="4"/>
    <n v="1"/>
    <n v="1"/>
    <s v="Continuas auditorias internas y externas_x000a__x000a_Capacitación al usuario_x000a__x000a_Programación de actividades de mantenimiento"/>
    <n v="3"/>
    <n v="3"/>
    <n v="1"/>
    <x v="0"/>
    <s v="Bajo"/>
    <n v="2"/>
    <n v="2"/>
    <s v="22"/>
    <s v="Fuerte"/>
    <s v="Los controles establecidos para la mitigacion del riesgo han permite poder disminuir el impacto._x000a__x000a_El seguiemiento a las actividades es continuo lo que garantizar tener el riesgo bajo control"/>
    <s v="Improbable"/>
  </r>
  <r>
    <n v="194"/>
    <s v="Laboratorios1"/>
    <n v="1"/>
    <s v="Laboratorios1"/>
    <n v="1"/>
    <s v="Dirección AcadémicaAlto"/>
    <s v="Dirección AcadémicaAlto"/>
    <s v="Dirección AcadémicaFallas o indisponibilidad de la infraestructura física relacionada con problemas estructurales o técnicos."/>
    <s v="Dirección AcadémicaFallas o indisponibilidad de la infraestructura física relacionada con problemas estructurales o técnicos."/>
    <s v="LaboratoriosAlto"/>
    <s v="LaboratoriosModerado"/>
    <s v="RAL-194"/>
    <s v="RA"/>
    <s v="Dirección Académica"/>
    <s v="Dirección AcadémicaModerado"/>
    <s v="Dirección AcadémicaModerado"/>
    <s v="Dirección Académica"/>
    <s v="Fallas o indisponibilidad de la infraestructura física relacionada con problemas estructurales o técnicos."/>
    <n v="1"/>
    <s v="Fallas o indisponibilidad de la infraestructura física relacionada con problemas estructurales o técnicos."/>
    <s v="Laboratorios"/>
    <s v="Laboratorios"/>
    <s v="•Planificación de los recursos de laboratorios "/>
    <s v="•PR-GL-002 Procedimiento para la asistencia técnica, mantenimiento y metrología _x000a_•GU-GL-002 Guía de preservación de equipos_x000a__x000a_•PR-GL-001 Procedimiento para programación de actividades de D-I-E en los laboratorios y escenarios de simulación"/>
    <s v="RAL-4"/>
    <s v="Laboratorios"/>
    <s v="Daño de uno de los simuladores de alta fidelidad o de otro equipo de alto costo"/>
    <s v="docencia, Investigación e innovación y extensión"/>
    <s v="Fallas o indisponibilidad de la infraestructura física relacionada con problemas estructurales o técnicos."/>
    <s v="Daño súbito o imprevisto"/>
    <s v="Daño voluntario o involuntario por parte del usuario_x000a__x000a_Falta de actividades de mantenimiento_x000a__x000a_Falla imprevista del equipo"/>
    <s v="Frecuentes reparaciones o incidentes de menor importancia que no afectan profundamente el funcionamiento de los equipos"/>
    <s v="Capacitación al usuario_x000a__x000a_Programación de actividades de mantenimiento"/>
    <n v="2"/>
    <n v="1"/>
    <n v="0.5"/>
    <n v="0.5"/>
    <s v="Mayor programación de actividades de mantenimiento_x000a__x000a_Actividades de sensibilidad del cuido de los equipos_x000a__x000a_Solicitud permanente de personal para el desarrollo de las actividades de mantenimiento"/>
    <n v="3"/>
    <n v="1"/>
    <n v="0.33333333333333331"/>
    <x v="3"/>
    <s v="Alto"/>
    <n v="3"/>
    <n v="3"/>
    <s v="33"/>
    <s v="Moderado"/>
    <s v="Falta mayor programacion de actividades de mtto preventvo_x000a_Falta de personal para la programacion de actividades de mtto preventivo"/>
    <s v="Posible"/>
  </r>
  <r>
    <n v="195"/>
    <s v="Laboratorios1"/>
    <n v="1"/>
    <s v="Laboratorios1"/>
    <n v="1"/>
    <s v="Dirección AcadémicaAlto"/>
    <s v="Dirección AcadémicaAlto"/>
    <s v="Dirección AcadémicaFalla o falta de adecuación, consistencia, confiabilidad, confidencialidad y disponibilidad de la información que se genera o se custodia (física o electrónica)."/>
    <s v="Dirección AcadémicaFalla o falta de adecuación, consistencia, confiabilidad, confidencialidad y disponibilidad de la información que se genera o se custodia (física o electrónica)."/>
    <s v="LaboratoriosAlto"/>
    <s v="LaboratoriosDébil"/>
    <s v="RAL-195"/>
    <s v="RA"/>
    <s v="Dirección Académica"/>
    <s v="Dirección AcadémicaDébil"/>
    <s v="Dirección AcadémicaDébil"/>
    <s v="Dirección Académic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Laboratorios"/>
    <s v="Gestión de las TIC"/>
    <s v="Puesta en producción y soporte de las soluciones estructuradas para TIC´s y continuidad de negocio. _x000a_"/>
    <s v="Procedimiento para la detección de fallas técnicas o funcionales de las soluciones entregadas_x000a_"/>
    <s v="RAL-5"/>
    <s v="Laboratorios"/>
    <s v="Restricción o imposibilidad de acceso a la programación académica almacenada en los calendarios de los laboratorios"/>
    <s v="docencia, Investigación e innovación y extensión"/>
    <s v="Falla o falta de adecuación, consistencia, confiabilidad, confidencialidad y disponibilidad de la información que se genera o se custodia (física o electrónica)."/>
    <s v="Indisponibilidad  de la información (Por ejemplo por deterioro)."/>
    <s v="Falla en los sistemas de información que soportan la programación académica"/>
    <s v="Desconexión de los calendarios, fallas en las redes de datos institucionales"/>
    <n v="0"/>
    <n v="0"/>
    <n v="0"/>
    <s v=" "/>
    <s v="Sin controles"/>
    <s v="Búsqueda de otra herramienta confiable_x000a__x000a_apoyo de TI con backup de los calendarios"/>
    <n v="2"/>
    <n v="0"/>
    <n v="0"/>
    <x v="8"/>
    <s v="Alto"/>
    <n v="1"/>
    <n v="5"/>
    <s v="15"/>
    <s v="Débil"/>
    <s v="Se tiene total desconocimiento de los controles que se tengan implementados por el Area de Tecnologias de la Informacion"/>
    <s v="Raro"/>
  </r>
  <r>
    <n v="196"/>
    <s v="Laboratorios1"/>
    <n v="1"/>
    <s v="Laboratorios1"/>
    <n v="1"/>
    <s v="Dirección AcadémicaExtremo"/>
    <s v="Dirección AcadémicaAlto"/>
    <s v="Dirección AcadémicaFallas o indisponibilidad de la infraestructura física relacionada con problemas estructurales o técnicos."/>
    <s v="Dirección AcadémicaFallas o indisponibilidad de la infraestructura física relacionada con problemas estructurales o técnicos."/>
    <s v="LaboratoriosAlto"/>
    <s v="LaboratoriosFuerte"/>
    <s v="RAL-196"/>
    <s v="RA"/>
    <s v="Dirección Académica"/>
    <s v="Dirección AcadémicaFuerte"/>
    <s v="Dirección AcadémicaFuerte"/>
    <s v="Dirección Académica"/>
    <s v="Fallas o indisponibilidad de la infraestructura física relacionada con problemas estructurales o técnicos."/>
    <n v="1"/>
    <s v="Fallas o indisponibilidad de la infraestructura física relacionada con problemas estructurales o técnicos."/>
    <s v="Laboratorios"/>
    <s v="Gestión administrativa"/>
    <s v="identificación de necesidades institucionales"/>
    <s v="•Procedimiento para la gestión de compras y contratación de servicios _x000a__x000a_Procedimiento para la programación de espacios_x000a_"/>
    <s v="RAL-6"/>
    <s v="Laboratorios"/>
    <s v="Falta de recursos físicos (insumos, espacios) que están involucrados en los procesos logísticos de las actividades"/>
    <s v="docencia, Investigación e innovación y extensión"/>
    <s v="Fallas o indisponibilidad de la infraestructura física relacionada con problemas estructurales o técnicos."/>
    <s v="Errores en las distintas etapas de planificación de las obras (diseño, ejecución, interventoría)."/>
    <s v="Falta de planeación en la compra de recursos_x000a__x000a_Solicitudes a destiempo que no permiten la correcta programación de las compras_x000a__x000a_Falta de proveedores que suministren los recursos_x000a__x000a_Incumplimiento por parte de proveedores"/>
    <s v="Frecuente reporte por parte de docentes, estudiante acerca de falta de recursos_x000a__x000a_Agotamiento del inventario por actividades que genera mucha demanda en uso de insumos_x000a_"/>
    <s v="Solicitud con antelación en formatos estandarizados de los recursos para las actividades practicas_x000a__x000a_Inventario periódico de los recursos_x000a__x000a_Reuniones semanales en las que se revisa la programación académica de la semana siguiente para evidenciar falta de recursos_x000a__x000a_Dialogo permanente con los usuarios de los laboratorios"/>
    <n v="4"/>
    <n v="4"/>
    <n v="1"/>
    <n v="1"/>
    <s v="Mayor rigurosidad en la solicitud de formatos de reservas con todos los recursos para las actividades practicas_x000a__x000a_Continuar con la revisión semanal de la programación académica_x000a__x000a_Continuar con las actividades periodicas de inventario de insumos"/>
    <n v="3"/>
    <n v="3"/>
    <n v="1"/>
    <x v="0"/>
    <s v="Extremo"/>
    <n v="2"/>
    <n v="5"/>
    <s v="25"/>
    <s v="Fuerte"/>
    <s v="Los controles establecidos para la mitigacion del riesgo han permite poder disminuir el impacto._x000a__x000a_El seguiemiento a las actividades es continuo lo que garantizar tener el riesgo bajo control"/>
    <s v="Improbable"/>
  </r>
  <r>
    <n v="197"/>
    <s v="Laboratorios1"/>
    <n v="1"/>
    <s v="Laboratorios1"/>
    <n v="1"/>
    <s v="Dirección AcadémicaBajo"/>
    <s v="Dirección AcadémicaExtremo"/>
    <s v="Dirección AcadémicaFalta o falla de la capacidad de gestión del talento humano."/>
    <s v="Dirección AcadémicaFalta o falla de la capacidad de gestión del talento humano."/>
    <s v="LaboratoriosExtremo"/>
    <s v="LaboratoriosFuerte"/>
    <s v="RAL-197"/>
    <s v="RA"/>
    <s v="Dirección Académica"/>
    <s v="Dirección AcadémicaFuerte"/>
    <s v="Dirección AcadémicaFuerte"/>
    <s v="Dirección Académica"/>
    <s v="Falta o falla de la capacidad de gestión del talento humano."/>
    <n v="1"/>
    <s v="Falta o falla de la capacidad de gestión del talento humano."/>
    <s v="Laboratorios"/>
    <s v="Desarrollo humano y bienestar institucional"/>
    <s v="Captación del capital humano_x000a_"/>
    <s v="•Procedimiento para la selección y vinculación de personal administrativo"/>
    <s v="RAL-7"/>
    <s v="Laboratorios"/>
    <s v="Indisponibilidad del recurso humano involucrado en las actividades operativas de montaje de practicas de laboratorio"/>
    <s v="docencia, Investigación e innovación y extensión"/>
    <s v="Falta o falla de la capacidad de gestión del talento humano."/>
    <s v="Indisponibilidad del talento humano por eventos internos o externos"/>
    <s v="Enfermedad general (incapacidades)_x000a__x000a_Programaciones que desbordan el personal asignado a las tareas"/>
    <s v="Frecuente reporte por parte de docentes, estudiantes o investigadores acerca de falta de humano"/>
    <s v="Reuniones semanales en las que se revisa la programación académica de la semana siguiente para evidenciar falta de recursos_x000a__x000a_Revisión semanal de la programación académica"/>
    <n v="2"/>
    <n v="2"/>
    <n v="1"/>
    <n v="1"/>
    <s v="Mayor rigurosidad en la revisión semanal de la programación académica"/>
    <n v="1"/>
    <n v="1"/>
    <n v="1"/>
    <x v="0"/>
    <s v="Bajo"/>
    <n v="2"/>
    <n v="2"/>
    <s v="22"/>
    <s v="Fuerte"/>
    <s v="Los controles establecidos para la mitigacion del riesgo han permite poder disminuir el impacto._x000a__x000a_El seguiemiento a las actividades es continuo lo que garantizar tener el riesgo bajo control"/>
    <s v="Improbable"/>
  </r>
  <r>
    <n v="198"/>
    <s v="Laboratorios1"/>
    <n v="1"/>
    <s v="Laboratorios1"/>
    <n v="1"/>
    <s v="Dirección AcadémicaAlto"/>
    <s v="Dirección AcadémicaAlto"/>
    <s v="Dirección AcadémicaFalta o falla de la capacidad de gestión del talento humano."/>
    <s v="Dirección AcadémicaFalta o falla de la capacidad de gestión del talento humano."/>
    <s v="LaboratoriosAlto"/>
    <s v="LaboratoriosFuerte"/>
    <s v="RAL-198"/>
    <s v="RA"/>
    <s v="Dirección Académica"/>
    <s v="Dirección AcadémicaDébil"/>
    <s v="Dirección AcadémicaFuerte"/>
    <s v="Dirección Académica"/>
    <s v="Falta o falla de la capacidad de gestión del talento humano."/>
    <n v="1"/>
    <s v="Falta o falla de la capacidad de gestión del talento humano."/>
    <s v="Laboratorios"/>
    <s v="Laboratorios_x000a__x000a_Bienestar institucional y desarrollo humano "/>
    <s v="•Planificación de los recursos de laboratorios _x000a__x000a_Captación del capital humano_x000a_"/>
    <s v="•PR-GL-002 Procedimiento para la asistencia técnica, mantenimiento y metrología _x000a__x000a_•Procedimiento para la selección y vinculación de personal administrativo"/>
    <s v="RAL-8"/>
    <s v="Laboratorios"/>
    <s v="Falta de personal propio para actividades de mantenimiento de los equipos que permite realizar actividades con celeridad"/>
    <s v="docencia, Investigación e innovación y extensión"/>
    <s v="Falta o falla de la capacidad de gestión del talento humano."/>
    <s v="Indisponibilidad del talento humano por eventos internos o externos"/>
    <s v="La persona asignada a estas tareas no es del área, se requiere programación de terceros para realizar las actividades"/>
    <s v="Falta de mantenimiento_x000a__x000a_daños frecuentes en los equipos"/>
    <s v="Funciona a demanda, cuando se dañan los equipos se hace solicitud de reparación"/>
    <n v="1"/>
    <n v="1"/>
    <n v="1"/>
    <n v="1"/>
    <s v="Solicitud permanente de personal para el desarrollo de estas actividades"/>
    <n v="1"/>
    <n v="1"/>
    <n v="1"/>
    <x v="0"/>
    <s v="Alto"/>
    <n v="5"/>
    <n v="3"/>
    <s v="53"/>
    <s v="Débil"/>
    <s v="La programacion de actividades de mtto es deficil teniendo en cuenta que no esta disponible 100% del tiempo para las actividades del area de laboratorios, se comparte con el area de Infraestructura"/>
    <s v="Casi Seguro"/>
  </r>
  <r>
    <n v="199"/>
    <s v="Laboratorios1"/>
    <n v="1"/>
    <s v="Laboratorios1"/>
    <n v="1"/>
    <s v="Dirección AcadémicaAlto"/>
    <s v="Dirección AcadémicaMedio"/>
    <s v="Dirección AcadémicaIntoxicación, lesión, enfermedad o accidente que afecte la integridad o salud de las personas en la Universidad."/>
    <s v="Dirección AcadémicaIntoxicación, lesión, enfermedad o accidente que afecte la integridad o salud de las personas en la Universidad."/>
    <s v="LaboratoriosMedio"/>
    <s v="LaboratoriosModerado"/>
    <s v="RAL-199"/>
    <s v="RA"/>
    <s v="Dirección Académica"/>
    <s v="Dirección AcadémicaModerado"/>
    <s v="Dirección AcadémicaModerado"/>
    <s v="Dirección Académica"/>
    <s v="Intoxicación, lesión, enfermedad o accidente que afecte la integridad o salud de las personas en la Universidad."/>
    <n v="1"/>
    <s v="Intoxicación, lesión, enfermedad o accidente que afecte la integridad o salud de las personas en la Universidad."/>
    <s v="Laboratorios"/>
    <s v="Desarrollo humano y bienestar institucional"/>
    <s v="Formulación de programas, planes y acciones para el Bienestar y Desarrollo Humano_x000a__x000a__x000a_ Ejecución de acciones para el Bienestar y Desarrollo Humano_x000a_"/>
    <s v="Procedimiento para la Gestión del Riesgo SST._x000a__x000a_Procedimiento para la prevención atención y respuesta ante emergencias_x000a__x000a_Procedimiento para programa de vigilancia epidemiológica _x000a__x000a_Procedimiento para protocolos de atención en seguridad_x000a_"/>
    <s v="RAL-9"/>
    <s v="Laboratorios"/>
    <s v="Lesiones de los auxiliares de laboratorio durante las actividades practicas (biológicos, incendios, intoxicación, derrames, explosiones)"/>
    <s v="docencia, Investigación e innovación y extensión"/>
    <s v="Intoxicación, lesión, enfermedad o accidente que afecte la integridad o salud de las personas en la Universidad."/>
    <s v="Enfermedades (Incluye enfermedades profesionales)."/>
    <s v="Incumplimiento de las normas de bioseguridad y descarte de material"/>
    <s v="Indicadores de accidentes o incidentes dentro de los laboratorios"/>
    <s v="Inducciones a personal nuevo (docentes, estudiantes, investigadores)_x000a__x000a_Capacitaciones_x000a__x000a_Normas bioseguridad_x000a__x000a_Reporte de incidentes a las áreas responsables"/>
    <n v="4"/>
    <n v="4"/>
    <n v="1"/>
    <n v="1"/>
    <s v="Curso de bioseguridad"/>
    <n v="1"/>
    <n v="0"/>
    <n v="0"/>
    <x v="8"/>
    <s v="Alto"/>
    <n v="3"/>
    <n v="3"/>
    <s v="33"/>
    <s v="Moderado"/>
    <n v="0"/>
    <s v="Posible"/>
  </r>
  <r>
    <n v="200"/>
    <s v="Laboratorios1"/>
    <n v="1"/>
    <s v="Laboratorios1"/>
    <n v="1"/>
    <s v="Dirección AcadémicaAlto"/>
    <s v="Dirección AcadémicaAlto"/>
    <s v="Dirección AcadémicaActos mal intencionados de terceros (AMIT)."/>
    <s v="Dirección AcadémicaActos mal intencionados de terceros (AMIT)."/>
    <s v="LaboratoriosAlto"/>
    <s v="LaboratoriosFuerte"/>
    <s v="RAL-200"/>
    <s v="RA"/>
    <s v="Dirección Académica"/>
    <s v="Dirección AcadémicaFuerte"/>
    <s v="Dirección AcadémicaFuerte"/>
    <s v="Dirección Académica"/>
    <s v="Actos mal intencionados de terceros (AMIT)."/>
    <n v="1"/>
    <s v="Actos mal intencionados de terceros (AMIT)."/>
    <s v="Laboratorios"/>
    <s v="Gestión administrativa"/>
    <s v="•Intervención, logística y mantenimiento _x000a__x000a_Seguimiento a la gestión administrativa _x000a_"/>
    <s v="Procedimiento para el control de ingreso a la Universidad_x000a__x000a_Procedimiento para la gestión y reclamación de pólizas y siniestros_x000a_"/>
    <s v="RAL-10"/>
    <s v="Laboratorios"/>
    <s v="Robo de equipos o materiales de laboratorio"/>
    <s v="docencia, Investigación e innovación y extensión"/>
    <s v="Actos mal intencionados de terceros (AMIT)."/>
    <s v="Hurto y/o robo"/>
    <s v="Personas malintencionadas_x000a__x000a_Descuido por parte de estudiantes, docentes y personal propio de los laboratorios"/>
    <s v="Falta de material o equipamiento"/>
    <s v="Puertas con chapa de seguridad_x000a__x000a_Inventario periódico de las áreas de laboratorio"/>
    <n v="2"/>
    <n v="2"/>
    <n v="1"/>
    <n v="1"/>
    <s v="Instalación de cantoneras eléctricas en las puertas de todos los laboratorio, solo se podrá ingresar con el carné"/>
    <n v="1"/>
    <n v="0"/>
    <n v="0"/>
    <x v="8"/>
    <s v="Extremo"/>
    <n v="4"/>
    <n v="4"/>
    <s v="44"/>
    <s v="Débil"/>
    <s v="La universidad cada vez esta mas expuesta y con mas frecuencia a actos mal intencionados de tercero"/>
    <s v="Improbable"/>
  </r>
  <r>
    <s v=""/>
    <s v="Laboratorios0"/>
    <n v="0"/>
    <s v="Laboratorios0"/>
    <n v="0"/>
    <s v=" "/>
    <s v=" "/>
    <s v=" 0"/>
    <s v=" "/>
    <s v="Laboratorios"/>
    <s v="Laboratorios0"/>
    <s v=""/>
    <s v="RA"/>
    <s v=" "/>
    <s v=" 0"/>
    <s v=" 0"/>
    <s v=" "/>
    <s v=""/>
    <n v="0"/>
    <s v=""/>
    <s v="Laboratorios"/>
    <m/>
    <m/>
    <m/>
    <s v="RAL-11"/>
    <s v="Laboratorios"/>
    <n v="0"/>
    <n v="0"/>
    <n v="0"/>
    <n v="0"/>
    <n v="0"/>
    <n v="0"/>
    <n v="0"/>
    <n v="0"/>
    <n v="0"/>
    <s v=" "/>
    <s v="Sin controles"/>
    <n v="0"/>
    <n v="0"/>
    <n v="0"/>
    <s v=""/>
    <x v="5"/>
    <s v=""/>
    <s v=""/>
    <s v=""/>
    <s v=""/>
    <n v="0"/>
    <n v="0"/>
    <n v="0"/>
  </r>
  <r>
    <s v=""/>
    <s v="Laboratorios0"/>
    <n v="0"/>
    <s v="Laboratorios0"/>
    <n v="0"/>
    <s v=" "/>
    <s v=" "/>
    <s v=" 0"/>
    <s v=" "/>
    <s v="Laboratorios"/>
    <s v="Laboratorios0"/>
    <s v=""/>
    <s v="RA"/>
    <s v=" "/>
    <s v=" 0"/>
    <s v=" 0"/>
    <s v=" "/>
    <s v=""/>
    <n v="0"/>
    <s v=""/>
    <s v="Laboratorios"/>
    <m/>
    <m/>
    <m/>
    <s v="RAL-12"/>
    <s v="Laboratorios"/>
    <n v="0"/>
    <n v="0"/>
    <n v="0"/>
    <n v="0"/>
    <n v="0"/>
    <n v="0"/>
    <n v="0"/>
    <n v="0"/>
    <n v="0"/>
    <s v=" "/>
    <s v="Sin controles"/>
    <n v="0"/>
    <n v="0"/>
    <n v="0"/>
    <s v=""/>
    <x v="5"/>
    <s v=""/>
    <s v=""/>
    <s v=""/>
    <s v=""/>
    <n v="0"/>
    <n v="0"/>
    <n v="0"/>
  </r>
  <r>
    <n v="201"/>
    <s v="Asuntos Globales1"/>
    <n v="1"/>
    <s v="Asuntos Globales1"/>
    <n v="1"/>
    <s v="RectoríaMedio"/>
    <s v="RectoríaMedio"/>
    <s v="RectoríaConflicto, desconocimiento o incumplimientos normativos, legales, regulatorios o contractuales."/>
    <s v="RectoríaConflicto, desconocimiento o incumplimientos normativos, legales, regulatorios o contractuales."/>
    <s v="Asuntos GlobalesMedio"/>
    <s v="Asuntos GlobalesFuerte"/>
    <s v="RRG-201"/>
    <s v="RR"/>
    <s v="Rectoría"/>
    <s v="RectoríaFuerte"/>
    <s v="RectoríaFuerte"/>
    <s v="Rectoría"/>
    <s v="Conflicto, desconocimiento o incumplimientos normativos, legales, regulatorios o contractuales."/>
    <n v="1"/>
    <s v="Conflicto, desconocimiento o incumplimientos normativos, legales, regulatorios o contractuales."/>
    <s v="Asuntos Globales"/>
    <s v="Gestión legal y documental "/>
    <s v="Gestión legal, reglamentaria y administrativa_x000a_"/>
    <s v="Para la materialización de los relacionamientos contractuales "/>
    <s v="RRG-1"/>
    <s v="Asuntos Globales"/>
    <s v="Debido a una mala comunicación y planeación de las partes, pueden incumplirse las condiciones pactadas en los diferentes acuerdos, contratos y proyectos; lo que provocaría una mala reputación de la universidad CES."/>
    <s v="Internacionalización"/>
    <s v="Conflicto, desconocimiento o incumplimientos normativos, legales, regulatorios o contractuales."/>
    <s v="Incumplimiento parcial o total de las condiciones de contratos, convenios, leyes  o acuerdos o celebración indebida de contratos."/>
    <s v="Las facultades o dependencias de la Universidad no cumplen con lo acordado por falta de planeación _x000a__x000a_Las facultades o dependencias de la Universidad no cumplen con lo acordado por falta de personal encargado de su ejecución."/>
    <s v="Falta de compromiso por parte de la facultad o dependencia.                                                                          _x000a_       No respuesta a las notificaciones de la Oficina de Asuntos Globales                                                                                       Falta de designación de una persona encargada de sacar a delante los acuerdos                                                              Falta de interés del decano o jefe de la dependencia respectiva"/>
    <s v="Estudio de viabilidad a cada convenio en el cual se establecen las metas a corto, mediano y largo plazo y la definición de un responsable ya que de esta manera se contribuye con la planeación_x000a__x000a_Incorporación de nuevas personas al equipo para que realicen el seguimiento de los convenios."/>
    <n v="2"/>
    <n v="2"/>
    <n v="1"/>
    <n v="1"/>
    <s v="Hacer análisis previo de posible firma o no de acuerdos._x000a_Hacer seguimiento de lo acordado_x000a_Reforzar el equipo de seguimiento a convenios."/>
    <n v="3"/>
    <n v="3"/>
    <n v="1"/>
    <x v="0"/>
    <s v="Bajo"/>
    <n v="2"/>
    <n v="2"/>
    <s v="22"/>
    <s v="Fuerte"/>
    <s v="Se han venido realizando estudios de viabilidad para cada convenio, sin estos no se procede a firma de los mismos y dentro de estos se establecen los responsables y los interéses de cada decano o jefe de la respectiva dependencia promotora de la cooperación. Se incorporó una nueva persona para el seguimiento y control de los convenios y la cooperación."/>
    <s v="Posible"/>
  </r>
  <r>
    <n v="202"/>
    <s v="Asuntos Globales1"/>
    <n v="1"/>
    <s v="Asuntos Globales1"/>
    <n v="1"/>
    <s v="RectoríaMedio"/>
    <s v="RectoríaMedio"/>
    <s v="RectoríaFallas en la gestión de los recursos financieros"/>
    <s v="RectoríaFallas en la gestión de los recursos financieros"/>
    <s v="Asuntos GlobalesMedio"/>
    <s v="Asuntos GlobalesFuerte"/>
    <s v="RRG-202"/>
    <s v="RR"/>
    <s v="Rectoría"/>
    <s v="RectoríaFuerte"/>
    <s v="RectoríaFuerte"/>
    <s v="Rectoría"/>
    <s v="Fallas en la gestión de los recursos financieros"/>
    <n v="1"/>
    <s v="Fallas en la gestión de los recursos financieros"/>
    <s v="Asuntos Globales"/>
    <s v="Internacionalización"/>
    <s v="Cooperación y suscripción de proyectos "/>
    <s v="Formalización y seguimiento de convenios _x000a__x000a_Emisión, ejecución y seguimiento de proyecto mediante convocatorias"/>
    <s v="RRG-2"/>
    <s v="Asuntos Globales"/>
    <s v="Que el dinero recibido para proyectos de cooperación no sea el presupuestado lo cual puede pasar por cambios en las variables macroeconómicas lo que generaría no percibir los recursos necesarios para la ejecución."/>
    <s v="Internacionalización"/>
    <s v="Fallas en la gestión de los recursos financieros"/>
    <s v="Variaciones desfavorables de las variables macroeconómicas, como IPC, tasa de cambio, tasas de interés, etc."/>
    <s v="Al momento de la Planeación no se tomaron en cuenta las posibles variables macroeconómicas (la reserva)._x000a__x000a_La unidad que elabora el proyecto no solicitó asesoría de la oficina de asuntos globales ni del área financiera."/>
    <s v="Variaciones importantes en las variables macroeconómicas                                            _x000a_             Falta de análisis por parte del área financiera sobre la viabilidad de los proyectos planteados_x000a__x000a_"/>
    <s v="El procedimiento establece que se solicite la asesoría de la Coordinación de Cooperación Internacional y del  área financiera._x000a__x000a_El área financiera considera en sus cálculos las posibles variables macroeconómicas."/>
    <n v="2"/>
    <n v="2"/>
    <n v="1"/>
    <n v="1"/>
    <s v="Promover que todos los responsables de proyecto pidan la revisión del área financiera y de la Coordinación de Cooperación Internacional de asuntos globales._x000a_"/>
    <n v="1"/>
    <n v="1"/>
    <n v="1"/>
    <x v="0"/>
    <s v="Medio"/>
    <n v="3"/>
    <n v="2"/>
    <s v="32"/>
    <s v="Fuerte"/>
    <s v="Se estableció proceso de cooperación difundiendo el mismo a las diferentes facultades y dependencias"/>
    <s v="Improbable"/>
  </r>
  <r>
    <n v="203"/>
    <s v="Asuntos Globales1"/>
    <n v="1"/>
    <s v="Asuntos Globales1"/>
    <n v="1"/>
    <s v="RectoríaMedio"/>
    <s v="RectoríaMedio"/>
    <s v="RectoríaIncumplimiento por parte de la comunidad universitaria, contratistas y visitantes de las políticas, reglamentos y directrices institucionales."/>
    <s v="RectoríaIncumplimiento por parte de la comunidad universitaria, contratistas y visitantes de las políticas, reglamentos y directrices institucionales."/>
    <s v="Asuntos GlobalesMedio"/>
    <s v="Asuntos GlobalesFuerte"/>
    <s v="RRG-203"/>
    <s v="RR"/>
    <s v="Rectoría"/>
    <s v="RectoríaFuerte"/>
    <s v="RectoríaFuerte"/>
    <s v="Rectorí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Asuntos Globales"/>
    <s v="Internacionalización"/>
    <s v="Movilidad académica"/>
    <s v="Procedimiento para la movilidad entrante estudiantes _x000a__x000a_Procedimiento para la movilidad  entrante docentes_x000a__x000a_procedimiento para la movilidad  entrante administrativos_x000a__x000a_Procedimiento para el ingreso de estudiantes extranjeros a educación formal   "/>
    <s v="RRG-3"/>
    <s v="Asuntos Globales"/>
    <s v="Por errores en los procesos de migración Colombia puede ocurrir la no adjudicación del visado o permiso migratorio correcto a los visitantes extranjeros, lo que provocaría sanciones económicas o que no se realice la actividad académica planificada."/>
    <s v="Internacionalización"/>
    <s v="Incumplimiento por parte de la comunidad universitaria, contratistas y visitantes de las políticas, reglamentos y directrices institucionales."/>
    <s v="Error, omisión o violación de procedimientos. (que pueda llevar incluso a excesos o despilfarros)."/>
    <s v="Los visitantes no muestran la documentación respectiva al momento de ingresar al país o en la embajada respectiva.                    Los funcionarios de Migración no realizan el procedimiento adecuado"/>
    <s v="Falta de interés y de respuesta de confirmación de entendimiento por parte de los visitantes sobre la documentación a presentar."/>
    <s v="Se envía documentación completa explicita sobre el proceso a seguir para el ingreso a Colombia"/>
    <n v="1"/>
    <n v="1"/>
    <n v="1"/>
    <n v="1"/>
    <s v="Notificación por parte de la Universidad sobre posibles sanciones y efectos que pueden suceder por la falta de no compartir la documentación. Sacar guía tutorial con fotografías."/>
    <n v="2"/>
    <n v="2"/>
    <n v="1"/>
    <x v="0"/>
    <s v="Medio"/>
    <n v="3"/>
    <n v="2"/>
    <s v="32"/>
    <s v="Fuerte"/>
    <s v="Se ha estado enviando la información y se comparte guía tutorial con imágenes sobre ejemplo de visados y permisos"/>
    <s v="Posible"/>
  </r>
  <r>
    <n v="204"/>
    <s v="Asuntos Globales1"/>
    <n v="1"/>
    <s v="Asuntos Globales1"/>
    <n v="1"/>
    <s v="RectoríaBajo"/>
    <s v="RectoríaBajo"/>
    <s v="RectoríaActos mal intencionados de terceros (AMIT)."/>
    <s v="RectoríaActos mal intencionados de terceros (AMIT)."/>
    <s v="Asuntos GlobalesBajo"/>
    <s v="Asuntos GlobalesFuerte"/>
    <s v="RRG-204"/>
    <s v="RR"/>
    <s v="Rectoría"/>
    <s v="RectoríaFuerte"/>
    <s v="RectoríaFuerte"/>
    <s v="Rectoría"/>
    <s v="Actos mal intencionados de terceros (AMIT)."/>
    <n v="1"/>
    <s v="Actos mal intencionados de terceros (AMIT)."/>
    <s v="Asuntos Globales"/>
    <s v="Internacionalización"/>
    <s v="Movilidad académica"/>
    <s v="Procedimiento para la movilidad entrante estudiantes _x000a__x000a_Procedimiento para la movilidad  entrante docentes_x000a__x000a_procedimiento para la movilidad  entrante administrativos_x000a__x000a_Procedimiento para el ingreso de estudiantes extranjeros a educación formal   "/>
    <s v="RRG-4"/>
    <s v="Asuntos Globales"/>
    <s v="Debido a actos malintencionados de terceros en Colombia que afectan la seguridad de los visitantes extranjeros, el interés de las instituciones de participar en convenios de movilidad se minimizaría, lo cual afectaría la reputación de la Universidad."/>
    <s v="Internacionalización"/>
    <s v="Actos mal intencionados de terceros (AMIT)."/>
    <s v="Hurto y/o robo"/>
    <s v="Los visitantes no tienen cuidado suficiente en su diario vivir en Colombia"/>
    <s v="Estudiantes poco conscientes de la inseguridad del país y con poca prudencia"/>
    <s v="Se hace una inducción sobre la ciudad y se brinda advertencia de temas de seguridad"/>
    <n v="1"/>
    <n v="1"/>
    <n v="1"/>
    <n v="1"/>
    <s v="Guía tutorial sobre cuidado en Colombia"/>
    <n v="1"/>
    <n v="0.5"/>
    <n v="0.5"/>
    <x v="6"/>
    <s v="Bajo"/>
    <n v="2"/>
    <n v="1"/>
    <s v="21"/>
    <s v="Fuerte"/>
    <s v="Se brinda a cada estudiante y visitante una información sobre cuidados para tener en la ciudad"/>
    <s v="Improbable"/>
  </r>
  <r>
    <n v="205"/>
    <s v="Asuntos Globales1"/>
    <n v="1"/>
    <s v="Asuntos Globales1"/>
    <n v="1"/>
    <s v="RectoríaBajo"/>
    <s v="RectoríaMedio"/>
    <s v="RectoríaIncumplimiento por parte de la comunidad universitaria, contratistas y visitantes de las políticas, reglamentos y directrices institucionales."/>
    <s v="RectoríaIncumplimiento por parte de la comunidad universitaria, contratistas y visitantes de las políticas, reglamentos y directrices institucionales."/>
    <s v="Asuntos GlobalesMedio"/>
    <s v="Asuntos GlobalesFuerte"/>
    <s v="RRG-205"/>
    <s v="RR"/>
    <s v="Rectoría"/>
    <s v="RectoríaFuerte"/>
    <s v="RectoríaFuerte"/>
    <s v="Rectorí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Asuntos Globales"/>
    <s v="Internacionalización"/>
    <s v="Movilidad académica"/>
    <s v="Procedimiento para la movilidad entrante estudiantes _x000a__x000a_Procedimiento para la movilidad  entrante docentes_x000a__x000a_procedimiento para la movilidad  entrante administrativos_x000a__x000a_Procedimiento para el ingreso de estudiantes extranjeros a educación formal   "/>
    <s v="RRG-5"/>
    <s v="Asuntos Globales"/>
    <s v="Por la falta de notificación a la Oficina de Asuntos Globales sobre los próximos visitantes extranjeros a la Universidad puede ocurrir la no adjudicación del sello correcto a los visitantes extranjeros por parte de Migración Colombia, lo que provocaría sanciones económicas o que no se realice la actividad académica planificada."/>
    <s v="Internacionalización"/>
    <s v="Incumplimiento por parte de la comunidad universitaria, contratistas y visitantes de las políticas, reglamentos y directrices institucionales."/>
    <s v="Error, omisión o violación de procedimientos. (que pueda llevar incluso a excesos o despilfarros)."/>
    <s v="Las facultades o dependencias no tienen el debido cuidado de notificar a tiempo a la Oficina de Asuntos Globales sobre los visitantes extranjeros que estarán visitando la Universidad"/>
    <s v="Las facultades no verifican con tiempo suficiente los procesos a seguir respecto a la movilidad entrante de visitantes extranjeros"/>
    <s v="Proceso de movilidad académica socializado a cada facultad y dependencia"/>
    <n v="1"/>
    <n v="1"/>
    <n v="1"/>
    <n v="1"/>
    <s v="Firma de cada decano o jefe de cada dependencia haciéndose responsable de las posibles sanciones que puedan ocurrir"/>
    <n v="1"/>
    <n v="1"/>
    <n v="1"/>
    <x v="0"/>
    <s v="Medio"/>
    <n v="3"/>
    <n v="2"/>
    <s v="32"/>
    <s v="Fuerte"/>
    <s v="Por parte de la Coordinación de intercambio se envia notificación a cada facultad y dependencia informando sobre las consecuencias de no notificar a tiempo e indicando que en caso de no seguir el proceso respectivo serán estas las responsables de las posibles sanciones"/>
    <s v="Improbable"/>
  </r>
  <r>
    <n v="206"/>
    <s v="Asuntos Globales1"/>
    <n v="1"/>
    <s v="Asuntos Globales1"/>
    <n v="1"/>
    <s v="RectoríaMedio"/>
    <s v="RectoríaBajo"/>
    <s v="RectoríaIncumplimiento por parte de la comunidad universitaria, contratistas y visitantes de las políticas, reglamentos y directrices institucionales."/>
    <s v="RectoríaIncumplimiento por parte de la comunidad universitaria, contratistas y visitantes de las políticas, reglamentos y directrices institucionales."/>
    <s v="Asuntos GlobalesBajo"/>
    <s v="Asuntos GlobalesFuerte"/>
    <s v="RRG-206"/>
    <s v="RR"/>
    <s v="Rectoría"/>
    <s v="RectoríaFuerte"/>
    <s v="RectoríaFuerte"/>
    <s v="Rectorí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Asuntos Globales"/>
    <s v="Direccionamiento Estratégico"/>
    <s v="•. Fomento de la cultura de gestión de riesgos y autorregulación"/>
    <s v="•Manual de SARLAFT"/>
    <s v="RRG-6"/>
    <s v="Asuntos Globales"/>
    <s v="La universidad puede verse relacionada con personas / instituciones involucradas en lavado de activos, por dejar de hacerse la debida revisión de las instituciones y sus respectivos representantes legales, lo cual afectaría la reputación y ocasionaría sanciones"/>
    <s v="Internacionalización"/>
    <s v="Incumplimiento por parte de la comunidad universitaria, contratistas y visitantes de las políticas, reglamentos y directrices institucionales."/>
    <s v="Error, omisión o violación de procedimientos. (que pueda llevar incluso a excesos o despilfarros)."/>
    <s v="Las facultades no notifican a la Oficina de Asuntos Globales sobre las instituciones con las cuales se relacionan"/>
    <s v="Procesos en curso identificados con instituciones externas sin convenios previamente existentes"/>
    <s v="Notificación de cada facultad a la Oficina de Asuntos Globales sobre cada institución con la cual desee generar un relacionamiento y compartir formato de registros de avances en cooperación con instituciones terceras"/>
    <n v="1"/>
    <n v="1"/>
    <n v="1"/>
    <n v="1"/>
    <s v="Completar por parte de cada facultad formato de instituciones externas con las cuales desee generar un relacionamiento "/>
    <n v="1"/>
    <n v="1"/>
    <n v="1"/>
    <x v="0"/>
    <s v="Bajo"/>
    <n v="2"/>
    <n v="2"/>
    <s v="22"/>
    <s v="Fuerte"/>
    <s v="Por parte de la Oficina de Asuntos Globales se realizan encuentros cada mes con cada facultad para hacer seguimiento a cada relación con instituciones externas. Y se completa estudio de vaibilidad y de sarlaft"/>
    <s v="Raro"/>
  </r>
  <r>
    <n v="207"/>
    <s v="Asuntos Globales1"/>
    <n v="1"/>
    <s v="Asuntos Globales1"/>
    <n v="1"/>
    <s v="RectoríaBajo"/>
    <s v="RectoríaMedio"/>
    <s v="RectoríaDificultades en la alineación organizacional para el logro de los objetivos."/>
    <s v="RectoríaDificultades en la alineación organizacional para el logro de los objetivos."/>
    <s v="Asuntos GlobalesMedio"/>
    <s v="Asuntos GlobalesFuerte"/>
    <s v="RRG-207"/>
    <s v="RR"/>
    <s v="Rectoría"/>
    <s v="RectoríaFuerte"/>
    <s v="RectoríaFuerte"/>
    <s v="Rectoría"/>
    <s v="Dificultades en la alineación organizacional para el logro de los objetivos."/>
    <n v="1"/>
    <s v="Dificultades en la alineación organizacional para el logro de los objetivos."/>
    <s v="Asuntos Globales"/>
    <s v="Gestión legal y documental "/>
    <s v="•Gestión de seguimiento y control legal – reglamentaria - administrativa"/>
    <s v="Para la materialización de los relacionamientos contractuales "/>
    <s v="RRG-7"/>
    <s v="Asuntos Globales"/>
    <s v="No poder hacer seguimiento al cumplimiento de los convenios/contratos, debido a la falta de reporte y coordinación con las facultades y dependencias ejecutoras, lo que ocasiona desarticulación, reprocesos, retrasos y afectación reputacional."/>
    <s v="Internacionalización"/>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Las facultades no notifican a la Oficina de Asuntos Globales y a las demás áreas de apoyo sobre los avances con las instituciones con las cuales se relacionan"/>
    <s v="La facultades y dependencias no son conscientes de la importancia de la notificación de la información."/>
    <s v="Completar formato de la Oficina de Asuntos Globales de avances históricos con cada institución"/>
    <n v="1"/>
    <n v="1"/>
    <n v="1"/>
    <n v="1"/>
    <s v="Completar los formatos de seguimiento de avances de cooperación establecidos por la Oficina de Asuntos Globales"/>
    <n v="1"/>
    <n v="1"/>
    <n v="1"/>
    <x v="0"/>
    <s v="Bajo"/>
    <n v="2"/>
    <n v="2"/>
    <s v="22"/>
    <s v="Fuerte"/>
    <s v="Se concretan reuniones con cada facultad una vez al mes y se hace seguimiento de formato de avances con cada institución."/>
    <s v="Raro"/>
  </r>
  <r>
    <n v="208"/>
    <s v="Asuntos Globales1"/>
    <n v="1"/>
    <s v="Asuntos Globales1"/>
    <n v="1"/>
    <s v="RectoríaMedio"/>
    <s v="RectoríaMedio"/>
    <s v="RectoríaDificultades en la alineación organizacional para el logro de los objetivos."/>
    <s v="RectoríaDificultades en la alineación organizacional para el logro de los objetivos."/>
    <s v="Asuntos GlobalesMedio"/>
    <s v="Asuntos GlobalesFuerte"/>
    <s v="RRG-208"/>
    <s v="RR"/>
    <s v="Rectoría"/>
    <s v="RectoríaFuerte"/>
    <s v="RectoríaFuerte"/>
    <s v="Rectoría"/>
    <s v="Dificultades en la alineación organizacional para el logro de los objetivos."/>
    <n v="1"/>
    <s v="Dificultades en la alineación organizacional para el logro de los objetivos."/>
    <s v="Asuntos Globales"/>
    <s v="Direccionamiento Estratégico"/>
    <s v="Consolidación de estadísticas institucionales"/>
    <s v="•Procedimiento para la consolidación de información estadística"/>
    <s v="RRG-8"/>
    <s v="Asuntos Globales"/>
    <s v="Debido a la falta de mecanismos para la consecución de información técnica por parte de las facultades, la oficina no tiene información sobre el porcentaje de ejecución de las metas u objetivos de cada instrumento, lo cual imposibilita la tarea de analizar la pertinencia de renovación o profundización de las relaciones con otras instituciones en el ámbito nacional e internacional."/>
    <s v="Internacionalización"/>
    <s v="Dificultades en la alineación organizacional para el logro de los objetivos."/>
    <s v="Falta de un esquema (o fallas del mismo) para la rendición de cuentas de la gestión por parte de las diferentes áreas."/>
    <s v="No se cuenta con una herramienta definida para indicadores de cumplimiento"/>
    <s v="Falta de claridad en los objetivos a cumplirse en cada acuerdo"/>
    <s v="Estructurar herramienta de indicadores de cumplimiento y socialización con facultades para su respectiva aplicación"/>
    <n v="1"/>
    <n v="1"/>
    <n v="1"/>
    <n v="1"/>
    <s v="Creación de herramienta de seguimiento estadístico y socialización con facultades"/>
    <n v="1"/>
    <n v="1"/>
    <n v="1"/>
    <x v="0"/>
    <s v="Bajo"/>
    <n v="2"/>
    <n v="2"/>
    <s v="22"/>
    <s v="Fuerte"/>
    <s v="Se realiza estudio de vaibilidad con metas a corto, mediano y largo plazo para hacer seguimiento y se elaboró instrumento INCLUCES para el respectivo seguimiento."/>
    <s v="Posible"/>
  </r>
  <r>
    <n v="209"/>
    <s v="Asuntos Globales1"/>
    <n v="1"/>
    <s v="Asuntos Globales1"/>
    <n v="1"/>
    <s v="RectoríaBajo"/>
    <s v="RectoríaBajo"/>
    <s v="RectoríaConcepto público desfavorable que causa una pérdida de credibilidad sobre la Universidad en sus grupos de interés."/>
    <s v="RectoríaConcepto público desfavorable que causa una pérdida de credibilidad sobre la Universidad en sus grupos de interés."/>
    <s v="Asuntos GlobalesBajo"/>
    <s v="Asuntos GlobalesFuerte"/>
    <s v="RRG-209"/>
    <s v="RR"/>
    <s v="Rectoría"/>
    <s v="RectoríaFuerte"/>
    <s v="RectoríaFuerte"/>
    <s v="Rectoría"/>
    <s v="Concepto público desfavorable que causa una pérdida de credibilidad sobre la Universidad en sus grupos de interés."/>
    <n v="1"/>
    <s v="Concepto público desfavorable que causa una pérdida de credibilidad sobre la Universidad en sus grupos de interés."/>
    <s v="Asuntos Globales"/>
    <s v="Internacionalización"/>
    <s v="Movilidad académica"/>
    <s v="Procedimiento para la movilidad entrante estudiantes _x000a__x000a_Procedimiento para la movilidad  entrante docentes_x000a__x000a_procedimiento para la movilidad  entrante administrativos_x000a__x000a_Procedimiento para el ingreso de estudiantes extranjeros a educación formal   "/>
    <s v="RRG-9"/>
    <s v="Asuntos Globales"/>
    <s v="Personas que ingresan a la universidad en el marco de convenios de movilidad podrían cometer actos ilícitos en la Universidad CES, debido a la falta de mecanismos de evaluación de posibles actos ilícitos, lo cual afectaría la imagen del ces"/>
    <s v="Internacionalización"/>
    <s v="Concepto público desfavorable que causa una pérdida de credibilidad sobre la Universidad en sus grupos de interés."/>
    <s v="Pérdida del apoyo o credibilidad por parte de los grupos de interés."/>
    <s v="Falta de estudios previos de antecedentes penales de los visitantes"/>
    <s v="Desconocimiento del actuar diario del visitante"/>
    <s v="Documentación de recomendación de la institución de origen"/>
    <n v="1"/>
    <n v="1"/>
    <n v="1"/>
    <n v="1"/>
    <s v="Confirmación de los antecedentes por parte de la Oficina de Asuntos Globales"/>
    <n v="1"/>
    <n v="1"/>
    <n v="1"/>
    <x v="0"/>
    <s v="Bajo"/>
    <n v="1"/>
    <n v="1"/>
    <s v="11"/>
    <s v="Fuerte"/>
    <s v="Se solicita cartas de recomendación de cada visitante antes de ser aceptado"/>
    <s v="Raro"/>
  </r>
  <r>
    <n v="210"/>
    <s v="Asuntos Globales1"/>
    <n v="1"/>
    <s v="Asuntos Globales1"/>
    <n v="1"/>
    <s v="RectoríaBajo"/>
    <s v="RectoríaBajo"/>
    <s v="RectoríaConcepto público desfavorable que causa una pérdida de credibilidad sobre la Universidad en sus grupos de interés."/>
    <s v="RectoríaConcepto público desfavorable que causa una pérdida de credibilidad sobre la Universidad en sus grupos de interés."/>
    <s v="Asuntos GlobalesBajo"/>
    <s v="Asuntos GlobalesFuerte"/>
    <s v="RRG-210"/>
    <s v="RR"/>
    <s v="Rectoría"/>
    <s v="RectoríaFuerte"/>
    <s v="RectoríaFuerte"/>
    <s v="Rectoría"/>
    <s v="Concepto público desfavorable que causa una pérdida de credibilidad sobre la Universidad en sus grupos de interés."/>
    <n v="1"/>
    <s v="Concepto público desfavorable que causa una pérdida de credibilidad sobre la Universidad en sus grupos de interés."/>
    <s v="Asuntos Globales"/>
    <s v="Internacionalización"/>
    <s v="Movilidad académica"/>
    <s v="Procedimiento para la movilidad saliente estudiantes _x000a__x000a_Procedimiento para la movilidad  saliente docentes_x000a__x000a_procedimiento para la movilidad  saliente administrativos"/>
    <s v="RRG-10"/>
    <s v="Asuntos Globales"/>
    <s v="Debido a la falta de mecanismos de identificación de posibles actos ilícitos realizados por personas del CES que realizarán una movilidad saliente a otra institución podrían producirse actos ilícitos en el exterior por parte de esta personas en dichas instituciones, dañando en tal sentido el relacionamiento entre ambas instituciones"/>
    <s v="Internacionalización"/>
    <s v="Concepto público desfavorable que causa una pérdida de credibilidad sobre la Universidad en sus grupos de interés."/>
    <s v="Pérdida del apoyo o credibilidad por parte de los grupos de interés."/>
    <s v="Falta de estudios previos de antecedentes penales del personal del CES._x000a__x000a_Fallas en la entrevista o proceso de selección"/>
    <s v="Desconocimiento del actuar diario del visitante"/>
    <s v="Documentación de recomendación de la facultad o dependencia del CES"/>
    <n v="1"/>
    <n v="1"/>
    <n v="1"/>
    <n v="1"/>
    <s v="Confirmación de los antecedentes por parte de la facultad o dependencia del CES"/>
    <n v="1"/>
    <n v="1"/>
    <n v="1"/>
    <x v="0"/>
    <s v="Bajo"/>
    <n v="1"/>
    <n v="1"/>
    <s v="11"/>
    <s v="Fuerte"/>
    <s v="Se solicita recomendación a cada facultad de los estudiantes que saldrán a realizar intercambios"/>
    <s v="Raro"/>
  </r>
  <r>
    <s v=""/>
    <s v="Asuntos Globales1"/>
    <n v="1"/>
    <s v="Asuntos Globales0"/>
    <n v="0"/>
    <s v="RectoríaAlto"/>
    <s v=" "/>
    <s v=" 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Asuntos Globales"/>
    <s v="Asuntos Globales0"/>
    <s v=""/>
    <s v="RR"/>
    <s v=" "/>
    <s v="RectoríaFuerte"/>
    <s v=" 0"/>
    <s v="Rectoría"/>
    <s v="Falta de innovación o rezago en los diferentes procesos o estructuras que dificultan el crecimiento y/o cumplimiento de los objetivos de la Universidad"/>
    <n v="1"/>
    <s v=""/>
    <s v="Asuntos Globales"/>
    <s v="Gestión financiera"/>
    <s v="Gestión del presupuesto "/>
    <s v="Procedimiento para la elaboración y seguimiento al presupuesto de inversión y operaciones de la Universidad CES_x000a_"/>
    <s v="RRG-11"/>
    <s v="Asuntos Globales"/>
    <s v="Debido a restricciones de presupuesto para contratar expertos desarrolladores de cursos virtuales, se designa personal interno para este fin, lo cual conlleva a avanzar lentamente en nuevos desarrollos por ser el mismo personal que trabaja para toda la universidad, dandole ventaja a la competencia"/>
    <s v="Centro de idiomas"/>
    <s v="Falta de innovación o rezago en los diferentes procesos o estructuras que dificultan el crecimiento y/o cumplimiento de los objetivos de la Universidad"/>
    <s v="Incapacidad de estar a la vanguardia en uso y apropiación de Tecnologías de información y telecomunicación. "/>
    <s v="Falta de apoyo presupuestal para el Centro de Idiomas                 Apoyo y disponibilidad límitada por parte de otras áreas de apoyo  para estas actividades"/>
    <s v="Se cierra el año 2019 sin cursos virtuales para el centro de idiomas, por la dificultad en la realización de los mismos por poca disponibilidad del personal de CES Virtual, sin embargo se avanza para abrirlos en 2020"/>
    <s v="Se negociaron cronogramas de trabajo entre el Centro de Idiomas y CES Virtual. Se realizó presupuesto para compra de licencias den 2020. "/>
    <n v="2"/>
    <n v="2"/>
    <n v="1"/>
    <n v="1"/>
    <s v="Se realizó selección de proveedores para inglés, seleccionando a National geographic, y se desarrollo proyecto para comenzar clases en enero 2020. en cuanto a otros idiomas se trabaja con ces virtual para posible lanzamiento en julio 2020."/>
    <n v="2"/>
    <n v="2"/>
    <n v="1"/>
    <x v="0"/>
    <s v="Medio"/>
    <n v="3"/>
    <n v="2"/>
    <s v="32"/>
    <s v="Fuerte"/>
    <s v="Se realizó selección de proveedores para inglés, seleccionando a National geographic, y se desarrollo proyecto para comenzar clases en enero 2020. en cuanto a otros idiomas se trabaja con ces virtual para posible lanzamiento en julio 2020."/>
    <s v="Probable"/>
  </r>
  <r>
    <s v=""/>
    <s v="Asuntos Globales1"/>
    <n v="1"/>
    <s v="Asuntos Globales0"/>
    <n v="0"/>
    <s v="RectoríaExtremo"/>
    <s v=" "/>
    <s v=" 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Asuntos Globales"/>
    <s v="Asuntos Globales0"/>
    <s v=""/>
    <s v="RR"/>
    <s v=" "/>
    <s v="RectoríaFuerte"/>
    <s v=" 0"/>
    <s v="Rectoría"/>
    <s v="Falta de innovación o rezago en los diferentes procesos o estructuras que dificultan el crecimiento y/o cumplimiento de los objetivos de la Universidad"/>
    <n v="1"/>
    <s v=""/>
    <s v="Asuntos Globales"/>
    <s v="Gestión financiera"/>
    <s v="Gestión del presupuesto"/>
    <s v="•Procedimiento para la elaboración y seguimiento al presupuesto de inversión y operaciones de la Universidad CES_x000a_•Procedimiento para el costeo de los productos y servicios de la Universidad CES"/>
    <s v="RRG-12"/>
    <s v="Asuntos Globales"/>
    <s v="Debido a que no hay un lineamiento claro de parte de las directivas sobre el centro de idiomas, se estipulan metas de crecimiento, sin planear adecuamente la infraestructura necesaria y la inversión en mercadeo para cumplir con las metas, lo cual conlleva a poner en riesgo las mismas o rebajar la calidad del servicio"/>
    <s v="Centro de idiomas"/>
    <s v="Falta de innovación o rezago en los diferentes procesos o estructuras que dificultan el crecimiento y/o cumplimiento de los objetivos de la Universidad"/>
    <s v="Inadecuada estructura organizacional para soportar el crecimiento de la Universidad."/>
    <s v="Falta de un líneamiento institucional frente al futuro y finalidad del centro de idiomas. No participación en el Consejo Académico a pesar de tener mas del 20% de estudiantes de la Universidad. No tener en cuenta el Centro de Idiomas dentro del Plan de Desarrollo."/>
    <s v="Cierre de cursos por falta de salones, asignación de salones inadecuados, establecimiento de metas inadecuadas para el Centro de Idiomas, falta de presupuesto de mercadeo"/>
    <s v="Se realizan solicitudes formales y quejas para buscar el mejoramiento de situaciones diversas ante las directivas respectivas. Se crea el Comité de Idiomas."/>
    <n v="2"/>
    <n v="2"/>
    <n v="1"/>
    <n v="1"/>
    <s v="Se realizan solicitudes formales y quejas para buscar el mejoramiento de situaciones diversas ante las directivas respectivas. Se crea el Comité de Idiomas."/>
    <n v="2"/>
    <n v="2"/>
    <n v="1"/>
    <x v="0"/>
    <s v="Alto"/>
    <n v="4"/>
    <n v="3"/>
    <s v="43"/>
    <s v="Fuerte"/>
    <s v="Se realizan solicitudes formales y búsqueda de oportunidades para buscar el mejoramiento de situaciones diversas ante las directivas respectivas. Se crea el Comité de Idiomas."/>
    <s v="Probable"/>
  </r>
  <r>
    <s v=""/>
    <s v="Asuntos Globales1"/>
    <n v="1"/>
    <s v="Asuntos Globales0"/>
    <n v="0"/>
    <s v="RectoríaMedio"/>
    <s v=" "/>
    <s v=" Conflicto, desconocimiento o incumplimientos normativos, legales, regulatorios o contractuales."/>
    <s v="RectoríaConflicto, desconocimiento o incumplimientos normativos, legales, regulatorios o contractuales."/>
    <s v="Asuntos Globales"/>
    <s v="Asuntos Globales0"/>
    <s v=""/>
    <s v="RR"/>
    <s v=" "/>
    <s v="RectoríaFuerte"/>
    <s v=" 0"/>
    <s v="Rectoría"/>
    <s v="Conflicto, desconocimiento o incumplimientos normativos, legales, regulatorios o contractuales."/>
    <n v="1"/>
    <s v=""/>
    <s v="Asuntos Globales"/>
    <s v="Docencia"/>
    <s v="Planeación académica _x000a_"/>
    <s v="Procedimiento para plan de trabajo docente_x000a_"/>
    <s v="RRG-13"/>
    <s v="Asuntos Globales"/>
    <s v="Debido al crecimiento de la planta docente, se vuelve más dificil el control de todos los movimientos de cada uno, lo cual hace que si alguien procede en contra de reglamentos institucionales, provoca fallas en la calidad del servicio, de los cursos o incluso puede generar demandas de los estudiantes"/>
    <s v="Centro de idiomas"/>
    <s v="Conflicto, desconocimiento o incumplimientos normativos, legales, regulatorios o contractuales."/>
    <s v="Incumplimiento parcial o total de las condiciones de contratos, convenios, leyes  o acuerdos o celebración indebida de contratos."/>
    <s v="Falta de cumplimiento de reglamento por parte de algunos docentes"/>
    <s v="Evaluaciones negativas de parte de estudiantes y observaciones de la Coordinación académica"/>
    <s v="Se desarrollo nuevo control de observación docente durante todas las semanas. Las evaluaciones de estudiantes se realizan cada bimestre. Se da por terminado el contrato a quien no cumpla con el reglamento"/>
    <n v="3"/>
    <n v="3"/>
    <n v="1"/>
    <n v="1"/>
    <s v="Se desarrollo nuevo control de observación docente durante todas las semanas. Las evaluaciones de estudiantes se realizan cada bimestre. Se da por terminado el contrato a quien no cumpla con el reglamento"/>
    <n v="3"/>
    <n v="3"/>
    <n v="1"/>
    <x v="0"/>
    <s v="Medio"/>
    <n v="4"/>
    <n v="2"/>
    <s v="42"/>
    <s v="Fuerte"/>
    <s v="Se desarrollo nuevo control de observación docente durante todas las semanas. Las evaluaciones de estudiantes se realizan cada bimestre. Se da por terminado el contrato a quien no cumpla con el reglamento por falta grave. Si es falta leve se le realiza un proceso de mejora"/>
    <s v="Improbable"/>
  </r>
  <r>
    <s v=""/>
    <s v="Asuntos Globales1"/>
    <n v="1"/>
    <s v="Asuntos Globales0"/>
    <n v="0"/>
    <s v="RectoríaBajo"/>
    <s v=" "/>
    <s v=" Actos mal intencionados de terceros (AMIT)."/>
    <s v="RectoríaActos mal intencionados de terceros (AMIT)."/>
    <s v="Asuntos Globales"/>
    <s v="Asuntos Globales0"/>
    <s v=""/>
    <s v="RR"/>
    <s v=" "/>
    <s v="RectoríaFuerte"/>
    <s v=" 0"/>
    <s v="Rectoría"/>
    <s v="Actos mal intencionados de terceros (AMIT)."/>
    <n v="1"/>
    <s v=""/>
    <s v="Asuntos Globales"/>
    <s v="Gestión legal y documental "/>
    <s v="Gestión de seguimiento y control legal – reglamentaria - administrativa_x000a_"/>
    <m/>
    <s v="RRG-14"/>
    <s v="Asuntos Globales"/>
    <s v="Debido a fraudes en pruebas de certificación de examenes de idiomas que no administra directamente el centro de idiomas, se puede incurrir en problemas con estudiantes que pueden derivar en demandas para la Universidad "/>
    <s v="Centro de idiomas"/>
    <s v="Actos mal intencionados de terceros (AMIT)."/>
    <s v="Sabotaje"/>
    <s v="Actos de indebidos desarrollados por estudiantes"/>
    <s v="Falsificaciones presentadas al Centro de Idiomas"/>
    <s v="Verificación d ecada examén presentado con los entes administradores del examèn y reporte sistematizado de manejo exclusivo del Centro de Idiomas"/>
    <n v="2"/>
    <n v="2"/>
    <n v="1"/>
    <n v="1"/>
    <s v="Verificación de cada examén presentado con los entes administradores del examèn y reporte sistematizado de manejo exclusivo del Centro de Idiomas"/>
    <n v="2"/>
    <n v="2"/>
    <n v="1"/>
    <x v="0"/>
    <s v="Bajo"/>
    <n v="2"/>
    <n v="1"/>
    <s v="21"/>
    <s v="Fuerte"/>
    <s v="Verificación de cada examén presentado con los entes administradores del examèn y reporte sistematizado de manejo exclusivo del Centro de Idiomas"/>
    <s v="Raro"/>
  </r>
  <r>
    <s v=""/>
    <s v="Asuntos Globales1"/>
    <n v="1"/>
    <s v="Asuntos Globales0"/>
    <n v="0"/>
    <s v="RectoríaAlto"/>
    <s v=" "/>
    <s v=" Pérdida de la continuidad del negocio."/>
    <s v="RectoríaPérdida de la continuidad del negocio."/>
    <s v="Asuntos Globales"/>
    <s v="Asuntos Globales0"/>
    <s v=""/>
    <s v="RR"/>
    <s v=" "/>
    <s v="RectoríaFuerte"/>
    <s v=" 0"/>
    <s v="Rectoría"/>
    <s v="Pérdida de la continuidad del negocio."/>
    <n v="1"/>
    <s v=""/>
    <s v="Asuntos Globales"/>
    <s v="Docencia"/>
    <s v="Evaluación y ajustes del proceso de formación_x000a_"/>
    <s v="Guía para la evaluación periódica de programas._x000a_Guía para acreditación institucional._x000a_Guía para acreditación de programas de pregrado._x000a_Guía para acreditación de programas de maestría y doctorado._x000a_Guía para acreditación de programas EMQ._x000a_Procedimiento para la evaluación de los programas de educación no formal_x000a_"/>
    <s v="RRG-15"/>
    <s v="Asuntos Globales"/>
    <s v="Debido a una perdida del estatus de acreditación institucional para la universidad, el centro de idiomas se vería expuesto a la pérdida del estatus autónomo ante la Secretaría de Educación, conllevando a tener que solicitar  insertarse como institución para el trabajo y desarrollo humano"/>
    <s v="Centro de idiomas"/>
    <s v="Pérdida de la continuidad del negocio."/>
    <s v="Indisponibilidad de recursos financieros, físicos o tecnológicos necesarios para llevar a cabo las funciones de la Universidad"/>
    <s v="Perdida de reacreditación institucional"/>
    <s v="Información encontrada en la normatividad vigente en Secretaria de Educación"/>
    <s v="Apoyo en el proceso de reacreditación"/>
    <n v="1"/>
    <n v="1"/>
    <n v="1"/>
    <n v="1"/>
    <s v="Apoyo en el proceso de reacreditación"/>
    <n v="1"/>
    <n v="1"/>
    <n v="1"/>
    <x v="0"/>
    <s v="Alto"/>
    <n v="2"/>
    <n v="4"/>
    <s v="24"/>
    <s v="Fuerte"/>
    <s v="Apoyo en el proceso de reacreditación"/>
    <s v="Improbable"/>
  </r>
  <r>
    <n v="211"/>
    <s v="Asuntos Globales1"/>
    <n v="1"/>
    <s v="Asuntos Globales1"/>
    <n v="1"/>
    <s v="RectoríaExtremo"/>
    <s v="RectoríaExtremo"/>
    <s v="RectoríaIntoxicación, lesión, enfermedad o accidente que afecte la integridad o salud de las personas en la Universidad."/>
    <s v="RectoríaIntoxicación, lesión, enfermedad o accidente que afecte la integridad o salud de las personas en la Universidad."/>
    <s v="Asuntos GlobalesExtremo"/>
    <s v="Asuntos GlobalesFuerte"/>
    <s v="RRG-211"/>
    <s v="RR"/>
    <s v="Rectoría"/>
    <s v="RectoríaFuerte"/>
    <s v="RectoríaFuerte"/>
    <s v="Rectoría"/>
    <s v="Intoxicación, lesión, enfermedad o accidente que afecte la integridad o salud de las personas en la Universidad."/>
    <n v="1"/>
    <s v="Intoxicación, lesión, enfermedad o accidente que afecte la integridad o salud de las personas en la Universidad."/>
    <s v="Asuntos Globales"/>
    <s v="Bienestar institucional y desarrollo humano_x000a__x000a_Internacionalización "/>
    <s v=" Ejecución de acciones para el Bienestar y Desarrollo Humano_x000a__x000a__x000a_Movilidad académica"/>
    <s v="Procedimiento para programa de vigilancia epidemiológica _x000a__x000a__x000a__x000a_Procedimiento para la movilidad entrante estudiantes _x000a__x000a_Procedimiento para la movilidad  entrante docentes_x000a__x000a_procedimiento para la movilidad  entrante administrativos_x000a__x000a_Procedimiento para el ingreso de estudiantes extranjeros a educación formal "/>
    <s v="RRG-16"/>
    <s v="Asuntos Globales"/>
    <s v="Debido a una falta adecuada de control en medidas de salud, se puede recibir un visitante en movilidad entrante con  alguna enfermedad o virus contagioso que pueda poner en riesgo la salud de la comunidad universitaria"/>
    <n v="0"/>
    <s v="Intoxicación, lesión, enfermedad o accidente que afecte la integridad o salud de las personas en la Universidad."/>
    <s v="Incapacidad, ausencia o muerte"/>
    <s v="Falta de información sobre virus / enfermedad preexistente en el visitante"/>
    <n v="0"/>
    <n v="0"/>
    <n v="0"/>
    <n v="0"/>
    <n v="0"/>
    <n v="0"/>
    <n v="0"/>
    <n v="0"/>
    <n v="0"/>
    <n v="0"/>
    <x v="8"/>
    <s v=""/>
    <n v="0"/>
    <n v="0"/>
    <n v="0"/>
    <n v="0"/>
    <d v="1899-12-30T00:00:00"/>
    <s v="Probable"/>
  </r>
  <r>
    <n v="212"/>
    <s v="Oficina Jurídica1"/>
    <n v="1"/>
    <s v="Oficina Jurídica1"/>
    <n v="1"/>
    <s v="Secretaría GeneralMedio"/>
    <s v="Secretaría GeneralMedio"/>
    <s v="Secretaría GeneralIncumplimiento por parte de la comunidad universitaria, contratistas y visitantes de las políticas, reglamentos y directrices institucionales."/>
    <s v="Secretaría GeneralIncumplimiento por parte de la comunidad universitaria, contratistas y visitantes de las políticas, reglamentos y directrices institucionales."/>
    <s v="Oficina JurídicaMedio"/>
    <s v="Oficina JurídicaModerado"/>
    <s v="RSJ-212"/>
    <s v="RS"/>
    <s v="Secretaría General"/>
    <s v="Secretaría GeneralFuerte"/>
    <s v="Secretaría GeneralModerado"/>
    <s v="Secretaría General"/>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Oficina Jurídica"/>
    <s v="Gestión legal y documental "/>
    <s v="Gestión legal, reglamentaria y administrativa"/>
    <s v="Para la materialización de los relacionamientos contractuales "/>
    <s v="RSJ-1"/>
    <s v="Oficina Jurídica"/>
    <s v="Ausencia de revisión jurídica en relacionamientos contractuales, por omisión de este requisito por parte de las  áreas gestoras. "/>
    <s v="Gestión legal y documental "/>
    <s v="Incumplimiento por parte de la comunidad universitaria, contratistas y visitantes de las políticas, reglamentos y directrices institucionales."/>
    <s v="Error, omisión o violación de procedimientos. (que pueda llevar incluso a excesos o despilfarros)."/>
    <s v="Omisión de la revisión jurídica por desconocimiento de las áreas gestoras."/>
    <s v="Problemas jurídicos en contratación, dificultades en los relacionamientos que han podido preverse. "/>
    <s v="Verificación del visto bueno en los contratos o convenios que pretende suscribir el Rector, bien sea en el documento físico o correo. "/>
    <n v="1"/>
    <n v="1"/>
    <n v="1"/>
    <n v="1"/>
    <s v="Compromiso de los gestores y de las unidades asistenciales en la revisión jurídica, previa a la firma de los contratos por el Rector. Reporte por correo electrónico a los responsables de las omisiones y a sus directivos, advirtiendo los riesgos que pueden generarse. "/>
    <n v="2"/>
    <n v="2"/>
    <n v="1"/>
    <x v="0"/>
    <s v="Alto"/>
    <n v="3"/>
    <n v="3"/>
    <s v="33"/>
    <s v="Fuerte"/>
    <s v="Existe mayor compromiso por parte de los gestores y del personal asistencial en la validación de la exitencia de la revisón jurídica previo a la firma del documento, lo que disminuye el riesgo. "/>
    <s v="Improbable"/>
  </r>
  <r>
    <n v="213"/>
    <s v="Oficina Jurídica1"/>
    <n v="1"/>
    <s v="Oficina Jurídica1"/>
    <n v="1"/>
    <s v="Secretaría GeneralBajo"/>
    <s v="Secretaría GeneralBajo"/>
    <s v="Secretaría GeneralFallas en la gestión, planeación o ejecución de proyectos."/>
    <s v="Secretaría GeneralFallas en la gestión, planeación o ejecución de proyectos."/>
    <s v="Oficina JurídicaBajo"/>
    <s v="Oficina JurídicaDébil"/>
    <s v="RSJ-213"/>
    <s v="RS"/>
    <s v="Secretaría General"/>
    <s v="Secretaría GeneralFuerte"/>
    <s v="Secretaría GeneralDébil"/>
    <s v="Secretaría General"/>
    <s v="Fallas en la gestión, planeación o ejecución de proyectos."/>
    <n v="1"/>
    <s v="Fallas en la gestión, planeación o ejecución de proyectos."/>
    <s v="Oficina Jurídica"/>
    <s v="Gestión legal y documental "/>
    <s v="Gestión legal, reglamentaria y administrativa"/>
    <s v="Para la materialización de los relacionamientos contractuales "/>
    <s v="RSJ-2"/>
    <s v="Oficina Jurídica"/>
    <s v="Diferencia entre la realidad de la negociación y el contrato suscrito, por falta de revisión detallada del acuerdo y la correspondencia con el documento firmado."/>
    <s v="Gestión legal y documental "/>
    <s v="Fallas en la gestión, planeación o ejecución de proyectos."/>
    <s v="El proyecto ejecutado no cumple con los requerimientos para los cuales fue construido."/>
    <s v="Desconocimiento del negocio y lo plasmado en el contrato por los gestores del mismo."/>
    <s v="No correspondencia entre el acuerdo entre las partes y lo plasmado en el contrato o convenio. "/>
    <s v="No hay controles expresos. Solicitud formal de aclaraciones o explicaciones por parte de los gestores, en los que se vea claro el objeto del negocio. "/>
    <n v="1"/>
    <n v="1"/>
    <n v="1"/>
    <n v="1"/>
    <s v="Comunicación permanente con las áreas gestoras al momento de la revisión de los contratos, buscando que se entienda la correspondencia entre lo acordado y texto del contrato, "/>
    <n v="1"/>
    <n v="1"/>
    <n v="1"/>
    <x v="0"/>
    <s v="Bajo"/>
    <n v="2"/>
    <n v="2"/>
    <s v="22"/>
    <s v="Fuerte"/>
    <s v="Se continua con la validación de la correspondencia entre lo escrito y lo negociado por los gestores logrando que el riesgo casi desaparezca"/>
    <s v="Improbable"/>
  </r>
  <r>
    <n v="214"/>
    <s v="Oficina Jurídica1"/>
    <n v="1"/>
    <s v="Oficina Jurídica1"/>
    <n v="1"/>
    <s v="Secretaría GeneralMedio"/>
    <s v="Secretaría GeneralMedio"/>
    <s v="Secretaría GeneralIncumplimiento por parte de la comunidad universitaria, contratistas y visitantes de las políticas, reglamentos y directrices institucionales."/>
    <s v="Secretaría GeneralIncumplimiento por parte de la comunidad universitaria, contratistas y visitantes de las políticas, reglamentos y directrices institucionales."/>
    <s v="Oficina JurídicaMedio"/>
    <s v="Oficina JurídicaModerado"/>
    <s v="RSJ-214"/>
    <s v="RS"/>
    <s v="Secretaría General"/>
    <s v="Secretaría GeneralFuerte"/>
    <s v="Secretaría GeneralModerado"/>
    <s v="Secretaría General"/>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Oficina Jurídica"/>
    <s v="Gestión legal y documental "/>
    <s v="Gestión legal, reglamentaria y administrativa"/>
    <s v="Para la materialización de los relacionamientos contractuales "/>
    <s v="RSJ-3"/>
    <s v="Oficina Jurídica"/>
    <s v="Suscripción de contratos o convenios posteriores a la ejecución o concomitante con el desarrollo de la actividad, por falta de previsión o planeación de las actividades."/>
    <s v="Gestión legal y documental "/>
    <s v="Incumplimiento por parte de la comunidad universitaria, contratistas y visitantes de las políticas, reglamentos y directrices institucionales."/>
    <s v="Error, omisión o violación de procedimientos. (que pueda llevar incluso a excesos o despilfarros)."/>
    <s v="Necesidad de inmediatez en los resultados y falta de planeación de las actividades de los gestores de los contratos. "/>
    <s v="Consultas de las diferentes áreas sin saberse de qué se trata, o el tema de consulta, por la no revisión previa del contrato o convenio. "/>
    <s v="No hay controles, porque la exigencias son a necesidad, por el día a día de los gestores."/>
    <n v="1"/>
    <n v="1"/>
    <n v="1"/>
    <n v="1"/>
    <s v="Establecer y divulgar el procedimiento en la contratación. Solicitar el cumplimiento de los controles y correctivos para la aplicación debida de los procedimientos. "/>
    <n v="2"/>
    <n v="2"/>
    <n v="1"/>
    <x v="0"/>
    <s v="Alto"/>
    <n v="3"/>
    <n v="3"/>
    <s v="33"/>
    <s v="Fuerte"/>
    <s v="Los controles han continaudo; sin embargo, a veces se firman los documentos luego de la realización del evento, lo que solo formaliza uan situación pasada. "/>
    <s v="Posible"/>
  </r>
  <r>
    <n v="215"/>
    <s v="Oficina Jurídica1"/>
    <n v="1"/>
    <s v="Oficina Jurídica1"/>
    <n v="1"/>
    <s v="Secretaría GeneralBajo"/>
    <s v="Secretaría GeneralMedio"/>
    <s v="Secretaría GeneralDificultades en la alineación organizacional para el logro de los objetivos."/>
    <s v="Secretaría GeneralDificultades en la alineación organizacional para el logro de los objetivos."/>
    <s v="Oficina JurídicaMedio"/>
    <s v="Oficina JurídicaModerado"/>
    <s v="RSJ-215"/>
    <s v="RS"/>
    <s v="Secretaría General"/>
    <s v="Secretaría GeneralFuerte"/>
    <s v="Secretaría GeneralModerado"/>
    <s v="Secretaría General"/>
    <s v="Dificultades en la alineación organizacional para el logro de los objetivos."/>
    <n v="1"/>
    <s v="Dificultades en la alineación organizacional para el logro de los objetivos."/>
    <s v="Oficina Jurídica"/>
    <s v="Gestión legal y documental "/>
    <s v="Gestión legal, reglamentaria y administrativa"/>
    <s v="Para la materialización de los relacionamientos contractuales "/>
    <s v="RSJ-4"/>
    <s v="Oficina Jurídica"/>
    <s v="Seguimiento al cumplimiento de obligaciones y/o requisitos contractuales, por falta de adherencia a lo plasmado en el contrato."/>
    <s v="Gestión legal y documental "/>
    <s v="Dificultades en la alineación organizacional para el logro de los objetivos."/>
    <s v="Falta de un esquema (o fallas del mismo) para la rendición de cuentas de la gestión por parte de las diferentes áreas."/>
    <s v="Por descuido o saturación en las actividades de los gestores, que desconozcan las obligaciones o requisitos contractuales."/>
    <s v="Problemas por la no expedición de pólizas o el cumplimiento de las obligaciones contractuales. "/>
    <s v="Se recuerda a los gestores el cumplimiento de la expedición de pólizas, y algunas veces cuando finalizaría el convenio; sin embargo, es insuficiente.  "/>
    <n v="1"/>
    <n v="1"/>
    <n v="1"/>
    <n v="1"/>
    <s v="Solicitar el cumplimiento de los controles y correctivos para la aplicación de las obligaciones. "/>
    <n v="1"/>
    <n v="1"/>
    <n v="1"/>
    <x v="0"/>
    <s v="Alto"/>
    <n v="3"/>
    <n v="3"/>
    <s v="33"/>
    <s v="Fuerte"/>
    <s v="Se recuerda a los gestores el cumplimiento de obligaciones especiales, no solo a través del correo electrónico sino en formato  de remisión entregado con el convenio o contrato firmado por el Rector. "/>
    <s v="Improbable"/>
  </r>
  <r>
    <n v="216"/>
    <s v="Oficina Jurídica1"/>
    <n v="1"/>
    <s v="Oficina Jurídica1"/>
    <n v="1"/>
    <s v="Secretaría GeneralBajo"/>
    <s v="Secretaría GeneralMedio"/>
    <s v="Secretaría GeneralDificultades en la alineación organizacional para el logro de los objetivos."/>
    <s v="Secretaría GeneralDificultades en la alineación organizacional para el logro de los objetivos."/>
    <s v="Oficina JurídicaMedio"/>
    <s v="Oficina JurídicaModerado"/>
    <s v="RSJ-216"/>
    <s v="RS"/>
    <s v="Secretaría General"/>
    <s v="Secretaría GeneralFuerte"/>
    <s v="Secretaría GeneralModerado"/>
    <s v="Secretaría General"/>
    <s v="Dificultades en la alineación organizacional para el logro de los objetivos."/>
    <n v="1"/>
    <s v="Dificultades en la alineación organizacional para el logro de los objetivos."/>
    <s v="Oficina Jurídica"/>
    <s v="Gestión legal y documental "/>
    <s v="Gestión legal, reglamentaria y administrativa"/>
    <s v="Para la materialización de los relacionamientos contractuales "/>
    <s v="RSJ-5"/>
    <s v="Oficina Jurídica"/>
    <s v="Pérdida de documentos contractuales, por la falta de devolución de los contratos y convenios firmados, lo que genera debilidad en la centralización documental de la memoria contractual institucional."/>
    <s v="Gestión legal y documental "/>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Por descuido o saturación de las actividades de los gestores o dejar de lado la importancia de la memoria contractual institucional. "/>
    <s v="No se encuentran los archivos, ni los documentos que denotan las experticia contractual o la memoria institucional."/>
    <s v="Entrega de los contratos y convenios con la advertencia de devolución del documento dentro de los 8 días siguientes a la firma. Solicitud de convenios y contratos a las áreas gestoras, sin resultado satisfactorio. "/>
    <n v="2"/>
    <n v="1"/>
    <n v="0.5"/>
    <n v="0.5"/>
    <s v="Establecer y divulgar el procedimiento en la contratación. Revisión y consulta dentro del mes siguiente a la firma del contrato o convenio para la devolución del documento firmado por las partes. "/>
    <n v="2"/>
    <n v="2"/>
    <n v="1"/>
    <x v="0"/>
    <s v="Alto"/>
    <n v="4"/>
    <n v="3"/>
    <s v="43"/>
    <s v="Fuerte"/>
    <s v="Se hace mayor seguimiento y se iniste en la devolución de los ejempalres de la Universidad CES, tanto por correo electrónio como en el formato de remisión de los convenios, cuando se entregan firmados por el Rector. "/>
    <s v="Improbable"/>
  </r>
  <r>
    <n v="217"/>
    <s v="Oficina Jurídica1"/>
    <n v="1"/>
    <s v="Oficina Jurídica1"/>
    <n v="1"/>
    <s v="Secretaría GeneralBajo"/>
    <s v="Secretaría GeneralBajo"/>
    <s v="Secretaría GeneralDificultades en la alineación organizacional para el logro de los objetivos."/>
    <s v="Secretaría GeneralDificultades en la alineación organizacional para el logro de los objetivos."/>
    <s v="Oficina JurídicaBajo"/>
    <s v="Oficina JurídicaFuerte"/>
    <s v="RSJ-217"/>
    <s v="RS"/>
    <s v="Secretaría General"/>
    <s v="Secretaría GeneralFuerte"/>
    <s v="Secretaría GeneralFuerte"/>
    <s v="Secretaría General"/>
    <s v="Dificultades en la alineación organizacional para el logro de los objetivos."/>
    <n v="1"/>
    <s v="Dificultades en la alineación organizacional para el logro de los objetivos."/>
    <s v="Oficina Jurídica"/>
    <s v="Gestión legal y documental "/>
    <s v="Gestión del seguimiento y control legal, reglamentaria, administrativa "/>
    <m/>
    <s v="RSJ-6"/>
    <s v="Oficina Jurídica"/>
    <s v="Realización inoficiosa de procesos disciplinarios  contra estudiantes, por la no previsión de los requisitos del Reglamento y/ condicionantes jurisprudenciales."/>
    <s v="Gestión legal y documental "/>
    <s v="Dificultades en la alineación organizacional para el logro de los objetivos."/>
    <s v="Dificultad o imposibilidad de homologar prácticas o sinergias, transferir el conocimiento."/>
    <s v="Necesidad de sanción distinta a la académica, que no puede darse en todos los procesos disciplinarios contra estudiantes."/>
    <s v="Se promociona el estudiante a un nivel superior sin tener en cuenta la suspensión que establece el Reglamento Estudiantil hasta tanto se termine el proceso disciplinario."/>
    <s v="No hay controles. El proceso disciplinario se realiza por solicitud de los Decanos o Jefes de programa."/>
    <n v="1"/>
    <n v="1"/>
    <n v="1"/>
    <n v="1"/>
    <s v="Se ha instruido en mayor medida a las unidades gestoras buscando la adherencia e interiorización del Reglamento, o recordando las dificultades que pueden genrearse apra que eviten caer en ellas. "/>
    <n v="2"/>
    <n v="2"/>
    <n v="1"/>
    <x v="0"/>
    <s v="Bajo"/>
    <n v="2"/>
    <n v="2"/>
    <s v="22"/>
    <s v="Moderado"/>
    <s v="Se recuerda a los Decanos o Jefes de programa al momento de la Remisón a Secretaria General de los requisitos pendientes en la queja, buscando la mayor adherencia a lo establecido en el Reglamento Estudiantil; asimismo, para eventos furturos de procesos disciplinarios, se mencionan recomendaciones en el Proyecto de informe, acorde a las posturas jurisprudenciales sobre el tema.  "/>
    <s v="Improbable"/>
  </r>
  <r>
    <s v=""/>
    <s v="Oficina Jurídica0"/>
    <n v="0"/>
    <s v="Oficina Jurídica0"/>
    <n v="0"/>
    <s v=" "/>
    <s v=" "/>
    <s v=" 0"/>
    <s v=" "/>
    <s v="Oficina Jurídica"/>
    <s v="Oficina Jurídica0"/>
    <s v=""/>
    <s v="RS"/>
    <s v=" "/>
    <s v=" 0"/>
    <s v=" 0"/>
    <s v=" "/>
    <s v=""/>
    <n v="0"/>
    <s v=""/>
    <s v="Oficina Jurídica"/>
    <m/>
    <m/>
    <m/>
    <s v="RSJ-7"/>
    <s v="Oficina Jurídica"/>
    <n v="0"/>
    <n v="0"/>
    <n v="0"/>
    <n v="0"/>
    <n v="0"/>
    <n v="0"/>
    <n v="0"/>
    <n v="0"/>
    <n v="0"/>
    <s v=" "/>
    <s v="Sin controles"/>
    <n v="0"/>
    <n v="0"/>
    <n v="0"/>
    <s v=""/>
    <x v="5"/>
    <s v=""/>
    <s v=""/>
    <s v=""/>
    <s v=""/>
    <n v="0"/>
    <n v="0"/>
    <n v="0"/>
  </r>
  <r>
    <s v=""/>
    <s v="Oficina Jurídica0"/>
    <n v="0"/>
    <s v="Oficina Jurídica0"/>
    <n v="0"/>
    <s v=" "/>
    <s v=" "/>
    <s v=" 0"/>
    <s v=" "/>
    <s v="Oficina Jurídica"/>
    <s v="Oficina Jurídica0"/>
    <s v=""/>
    <s v="RS"/>
    <s v=" "/>
    <s v=" 0"/>
    <s v=" 0"/>
    <s v=" "/>
    <s v=""/>
    <n v="0"/>
    <s v=""/>
    <s v="Oficina Jurídica"/>
    <m/>
    <m/>
    <m/>
    <s v="RSJ-8"/>
    <s v="Oficina Jurídica"/>
    <s v=" "/>
    <n v="0"/>
    <n v="0"/>
    <n v="0"/>
    <n v="0"/>
    <n v="0"/>
    <n v="0"/>
    <n v="0"/>
    <n v="0"/>
    <s v=" "/>
    <s v="Sin controles"/>
    <n v="0"/>
    <n v="0"/>
    <n v="0"/>
    <s v=""/>
    <x v="5"/>
    <s v=""/>
    <s v=""/>
    <s v=""/>
    <s v=""/>
    <n v="0"/>
    <n v="0"/>
    <n v="0"/>
  </r>
  <r>
    <s v=""/>
    <s v="Oficina Jurídica0"/>
    <n v="0"/>
    <s v="Oficina Jurídica0"/>
    <n v="0"/>
    <s v=" "/>
    <s v=" "/>
    <s v=" 0"/>
    <s v=" "/>
    <s v="Oficina Jurídica"/>
    <s v="Oficina Jurídica0"/>
    <s v=""/>
    <s v="RS"/>
    <s v=" "/>
    <s v=" 0"/>
    <s v=" 0"/>
    <s v=" "/>
    <s v=""/>
    <n v="0"/>
    <s v=""/>
    <s v="Oficina Jurídica"/>
    <m/>
    <m/>
    <m/>
    <s v="RSJ-9"/>
    <s v="Oficina Jurídica"/>
    <n v="0"/>
    <n v="0"/>
    <n v="0"/>
    <n v="0"/>
    <n v="0"/>
    <n v="0"/>
    <n v="0"/>
    <n v="0"/>
    <n v="0"/>
    <s v=" "/>
    <s v="Sin controles"/>
    <n v="0"/>
    <n v="0"/>
    <n v="0"/>
    <s v=""/>
    <x v="5"/>
    <s v=""/>
    <s v=""/>
    <s v=""/>
    <s v=""/>
    <n v="0"/>
    <n v="0"/>
    <n v="0"/>
  </r>
  <r>
    <s v=""/>
    <s v="Oficina Jurídica0"/>
    <n v="0"/>
    <s v="Oficina Jurídica0"/>
    <n v="0"/>
    <s v=" "/>
    <s v=" "/>
    <s v=" 0"/>
    <s v=" "/>
    <s v="Oficina Jurídica"/>
    <s v="Oficina Jurídica0"/>
    <s v=""/>
    <s v="RS"/>
    <s v=" "/>
    <s v=" 0"/>
    <s v=" 0"/>
    <s v=" "/>
    <s v=""/>
    <n v="0"/>
    <s v=""/>
    <s v="Oficina Jurídica"/>
    <m/>
    <m/>
    <m/>
    <s v="RSJ-10"/>
    <s v="Oficina Jurídica"/>
    <n v="0"/>
    <n v="0"/>
    <n v="0"/>
    <n v="0"/>
    <n v="0"/>
    <n v="0"/>
    <n v="0"/>
    <n v="0"/>
    <n v="0"/>
    <s v=" "/>
    <s v="Sin controles"/>
    <n v="0"/>
    <n v="0"/>
    <n v="0"/>
    <s v=""/>
    <x v="5"/>
    <s v=""/>
    <s v=""/>
    <s v=""/>
    <s v=""/>
    <n v="0"/>
    <n v="0"/>
    <n v="0"/>
  </r>
  <r>
    <s v=""/>
    <s v="Oficina Jurídica0"/>
    <n v="0"/>
    <s v="Oficina Jurídica0"/>
    <n v="0"/>
    <s v=" "/>
    <s v=" "/>
    <s v=" 0"/>
    <s v=" "/>
    <s v="Oficina Jurídica"/>
    <s v="Oficina Jurídica0"/>
    <s v=""/>
    <s v="RS"/>
    <s v=" "/>
    <s v=" 0"/>
    <s v=" 0"/>
    <s v=" "/>
    <s v=""/>
    <n v="0"/>
    <s v=""/>
    <s v="Oficina Jurídica"/>
    <m/>
    <m/>
    <m/>
    <s v="RSJ-11"/>
    <s v="Oficina Jurídica"/>
    <n v="0"/>
    <n v="0"/>
    <n v="0"/>
    <n v="0"/>
    <n v="0"/>
    <n v="0"/>
    <n v="0"/>
    <n v="0"/>
    <n v="0"/>
    <s v=" "/>
    <s v="Sin controles"/>
    <n v="0"/>
    <n v="0"/>
    <n v="0"/>
    <s v=""/>
    <x v="5"/>
    <s v=""/>
    <s v=""/>
    <s v=""/>
    <s v=""/>
    <n v="0"/>
    <n v="0"/>
    <n v="0"/>
  </r>
  <r>
    <s v=""/>
    <s v="Oficina Jurídica0"/>
    <n v="0"/>
    <s v="Oficina Jurídica0"/>
    <n v="0"/>
    <s v=" "/>
    <s v=" "/>
    <s v=" 0"/>
    <s v=" "/>
    <s v="Oficina Jurídica"/>
    <s v="Oficina Jurídica0"/>
    <s v=""/>
    <s v="RS"/>
    <s v=" "/>
    <s v=" 0"/>
    <s v=" 0"/>
    <s v=" "/>
    <s v=""/>
    <n v="0"/>
    <s v=""/>
    <s v="Oficina Jurídica"/>
    <m/>
    <m/>
    <m/>
    <s v="RSJ-12"/>
    <s v="Oficina Jurídica"/>
    <n v="0"/>
    <n v="0"/>
    <n v="0"/>
    <n v="0"/>
    <n v="0"/>
    <n v="0"/>
    <n v="0"/>
    <n v="0"/>
    <n v="0"/>
    <s v=" "/>
    <s v="Sin controles"/>
    <n v="0"/>
    <n v="0"/>
    <n v="0"/>
    <s v=""/>
    <x v="5"/>
    <s v=""/>
    <s v=""/>
    <s v=""/>
    <s v=""/>
    <n v="0"/>
    <n v="0"/>
    <n v="0"/>
  </r>
  <r>
    <n v="218"/>
    <s v="Planeación1"/>
    <n v="1"/>
    <s v="Planeación1"/>
    <n v="1"/>
    <s v="Dirección AcadémicaAlto"/>
    <s v="Dirección AcadémicaAlto"/>
    <s v="Dirección AcadémicaFalla o falta de adecuación, consistencia, confiabilidad, confidencialidad y disponibilidad de la información que se genera o se custodia (física o electrónica)."/>
    <s v="Dirección AcadémicaFalla o falta de adecuación, consistencia, confiabilidad, confidencialidad y disponibilidad de la información que se genera o se custodia (física o electrónica)."/>
    <s v="PlaneaciónAlto"/>
    <s v="PlaneaciónModerado"/>
    <s v="RAP-218"/>
    <s v="RA"/>
    <s v="Dirección Académica"/>
    <s v="Dirección AcadémicaFuerte"/>
    <s v="Dirección AcadémicaModerado"/>
    <s v="Dirección Académic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Planeación"/>
    <s v="Direccionamiento Estratégico"/>
    <s v="Implementación de la estrategia institucional"/>
    <s v="Guía para la elaboración y el seguimiento al Plan Estratégico de Desarrollo_x000a__x000a_Elaboración y control de documentos "/>
    <s v="RAP-1"/>
    <s v="Planeación"/>
    <s v="Desorientación de los procesos por falta de actualización "/>
    <s v="Todos"/>
    <s v="Falla o falta de adecuación, consistencia, confiabilidad, confidencialidad y disponibilidad de la información que se genera o se custodia (física o electrónica)."/>
    <s v="Información no confiable o imprecisa."/>
    <s v="1. Cambios normativos_x000a_2. Reestructuraciones en los procesos_x000a_3. Desconocimiento del procedimiento de control de documentos_x000a_4. Incumplimiento de procedimiento de control de documentos"/>
    <s v="1. Reprocesos_x000a_2. Quejas_x000a_3. Hallazgos de los entes de control internos y externos"/>
    <s v="1. Centralización de la documentación de los procesos en la Oficina de Planeación y Autoevaluación_x000a_2. Aplicación del procedimiento de elaboración y control de documentos"/>
    <n v="2"/>
    <n v="2"/>
    <n v="1"/>
    <n v="1"/>
    <s v="1. Formular el plan de gestión documental de los procesos (Cronograma de revisión y actualización de documentos, auditorías internas, otras)_x000a__x000a_2. Realizar la actualización de los documentos del sistema integrado de gestión"/>
    <n v="2"/>
    <n v="1.5"/>
    <n v="0.75"/>
    <x v="7"/>
    <s v="Alto"/>
    <n v="5"/>
    <n v="3"/>
    <s v="53"/>
    <s v="Débil"/>
    <s v="Sobre las acciones concretas de prevención y proteción adicionales, se ha venido desarrollando un cronograma de trabajo para la socialización de la gestión por procesos que incluye la gestión documental. Si bien se abaracaron los 12 procesos, mediante la presentación de una propuesta metodológica para la construcción y documentación de los procesos, el acompañamiento implica varios momentos, en los que se ha venido trabajando. Consideramos prudente reportar el cumplimiento en la aplicación de los controles en el próximo semestre"/>
    <s v="Posible"/>
  </r>
  <r>
    <n v="219"/>
    <s v="Planeación1"/>
    <n v="1"/>
    <s v="Planeación1"/>
    <n v="1"/>
    <s v="Dirección AcadémicaAlto"/>
    <s v="Dirección AcadémicaAlto"/>
    <s v="Dirección AcadémicaIncumplimiento por parte de la comunidad universitaria, contratistas y visitantes de las políticas, reglamentos y directrices institucionales."/>
    <s v="Dirección AcadémicaIncumplimiento por parte de la comunidad universitaria, contratistas y visitantes de las políticas, reglamentos y directrices institucionales."/>
    <s v="PlaneaciónAlto"/>
    <s v="PlaneaciónModerado"/>
    <s v="RAP-219"/>
    <s v="RA"/>
    <s v="Dirección Académica"/>
    <s v="Dirección AcadémicaFuerte"/>
    <s v="Dirección AcadémicaModerado"/>
    <s v="Dirección Académic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Planeación"/>
    <s v="Direccionamiento Estratégico"/>
    <s v="Implementación de la estrategia institucional"/>
    <s v="Guía para la elaboración y el seguimiento al Plan Estratégico de Desarrollo_x000a__x000a_Elaboración y control de documentos "/>
    <s v="RAP-2"/>
    <s v="Planeación"/>
    <s v="Desorientación de los procesos por falta de claridad en las instrucciones"/>
    <s v="Todos"/>
    <s v="Incumplimiento por parte de la comunidad universitaria, contratistas y visitantes de las políticas, reglamentos y directrices institucionales."/>
    <s v="Falta o falla en la de definición de procedimientos   "/>
    <s v="1. Falta de claridad en la asesoría del Analista de Procesos_x000a_2. Desconocimiento del procedimiento de elaboración y control de documentos_x000a_2. Falta de claridad en el procedimiento de elaboración y control de documentos_x000a_3. Fallas en la aplicación de los controles establecidos en el procedimiento de elaboración y control de documentos (Elaboración, revisión y aprobación)_x000a_4. Desconocimiento del proceso por parte del responsable de la elaboración de los documentos_x000a_"/>
    <s v="1. Errores en la ejecución de los procesos (Omisión de etapas, desconocimiento del conducto regular, fallas en la comunicación, uso indebido de los registros)_x000a_2. Uso de versiones desactualizadas_x000a_3. Reprocesos_x000a_4. Quejas_x000a_5. Hallazgos de los entes de control internos y externos"/>
    <s v="1. Asesoría personalizada "/>
    <n v="1"/>
    <n v="1"/>
    <n v="1"/>
    <n v="1"/>
    <s v="_x000a_1. Elaborar materiales que permitan entender el enfoque por procesos_x000a__x000a_2. Realizar capacitación sobre la aplicación del procedimiento de elaboración y control de documentos con las personas responsables en los distintos procesos"/>
    <n v="2"/>
    <n v="1.8"/>
    <n v="0.9"/>
    <x v="14"/>
    <s v="Alto"/>
    <n v="4"/>
    <n v="3"/>
    <s v="43"/>
    <s v="Moderado"/>
    <s v="Se diseñó el instrumento de capacitación y sensibilización en la forma de documentar los procesos y los procedimientos de la institución. _x000a__x000a_A la fecha se han abarcado todos los procesos con la sensibilización correspondiente. Para ello, en primera instancia se abordaron los líderes de los procesos introduciendo sobre el plan de trabajo que se espera ejecutar y posteriormente, de acuerdo a la asignación entregada por el líder, se sensibilizaron los equipos de trabajo, estando pendiente solo la sensiblización al equipo del proceso de Gestión Financiera."/>
    <s v="Posible"/>
  </r>
  <r>
    <n v="220"/>
    <s v="Planeación1"/>
    <n v="1"/>
    <s v="Planeación1"/>
    <n v="1"/>
    <s v="Dirección AcadémicaAlto"/>
    <s v="Dirección AcadémicaAlto"/>
    <s v="Dirección AcadémicaDificultades en la alineación organizacional para el logro de los objetivos."/>
    <s v="Dirección AcadémicaDificultades en la alineación organizacional para el logro de los objetivos."/>
    <s v="PlaneaciónAlto"/>
    <s v="PlaneaciónModerado"/>
    <s v="RAP-220"/>
    <s v="RA"/>
    <s v="Dirección Académica"/>
    <s v="Dirección AcadémicaModerado"/>
    <s v="Dirección AcadémicaModerado"/>
    <s v="Dirección Académica"/>
    <s v="Dificultades en la alineación organizacional para el logro de los objetivos."/>
    <n v="1"/>
    <s v="Dificultades en la alineación organizacional para el logro de los objetivos."/>
    <s v="Planeación"/>
    <s v="Direccionamiento Estratégico"/>
    <s v="Implementación de la estrategia institucional"/>
    <s v="Guía para la elaboración y el seguimiento al Plan Estratégico de Desarrollo_x000a__x000a_Elaboración y control de documentos "/>
    <s v="RAP-3"/>
    <s v="Planeación"/>
    <s v="Desconocimiento del enfoque por procesos, lo que puede generar dificultades en la alineación organizacional para el logro de los objetivos"/>
    <s v="Todos"/>
    <s v="Dificultades en la alineación organizacional para el logro de los objetivos."/>
    <s v="Falta de claridad respecto al alcance, los roles y las responsabilidades. Falta de claridad en la determinación de los objetivos y los medios para alcanzarlos, así como de un monitoreo eficaz y uso de los recursos de manera eficiente"/>
    <s v="1. Desconocimiento por parte de la comunidad universitaria sobre la importancia y beneficios de la gestión por procesos"/>
    <s v="1. Falta de articulación entre las dependencias de la Universidad_x000a_2. Reprocesos_x000a_3. Toma de decisiones a partir de estructuras jerárquicas, mas que de lógicas de procesos"/>
    <s v="1. Actividades de socialización sobre el enfoque de gestión por procesos"/>
    <n v="1"/>
    <n v="1"/>
    <n v="1"/>
    <n v="1"/>
    <s v="1. Concientizar a la alta dirección con la implementación de la política del sistema integrado de gestión_x000a_2. Plan de sensibilización y comunicación sobre el sistema integrado de gestión"/>
    <n v="2"/>
    <n v="1.8"/>
    <n v="0.9"/>
    <x v="14"/>
    <s v="Alto"/>
    <n v="5"/>
    <n v="3"/>
    <s v="53"/>
    <s v="Fuerte"/>
    <s v="Se han realizado reuniones con directivos y líderes de procesos orientadas a sensibilizar sobre la importancia de la gestión por procesos: 15 reuniones con líderes de procesos y equipos de trabajo; y 4 reuniones con los directivos de la Universidad (3 directores y Secretaria General). Pendiente Comité Administrativo._x000a__x000a_Sobre el plan de comunicaciones, se hizo un primer acercamiento con la Oficina de Comunicación Organizacional para definir los contenidos de la campaña. _x000a__x000a_Se elaboró documento con contenidos alusivos a la gestión por procesos y en el año 2020 se dará despliegue a la campaña de comunicaciones. Lo anterior, para no generar una saturación de contenidos y lograr el impacto deseado en las actividades de comunicación."/>
    <s v="Casi Seguro"/>
  </r>
  <r>
    <n v="221"/>
    <s v="Planeación1"/>
    <n v="1"/>
    <s v="Planeación1"/>
    <n v="1"/>
    <s v="Dirección AcadémicaAlto"/>
    <s v="Dirección AcadémicaAlto"/>
    <s v="Dirección AcadémicaFalla o falta de adecuación, consistencia, confiabilidad, confidencialidad y disponibilidad de la información que se genera o se custodia (física o electrónica)."/>
    <s v="Dirección AcadémicaFalla o falta de adecuación, consistencia, confiabilidad, confidencialidad y disponibilidad de la información que se genera o se custodia (física o electrónica)."/>
    <s v="PlaneaciónAlto"/>
    <s v="PlaneaciónModerado"/>
    <s v="RAP-221"/>
    <s v="RA"/>
    <s v="Dirección Académica"/>
    <s v="Dirección AcadémicaModerado"/>
    <s v="Dirección AcadémicaModerado"/>
    <s v="Dirección Académic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Planeación"/>
    <s v="Direccionamiento Estratégico"/>
    <s v="Consolidación de estadísticas institucionales"/>
    <s v="Procedimiento para la consolidación de información estadística"/>
    <s v="RAP-4"/>
    <s v="Planeación"/>
    <s v="Entrega de información estadística errada e inconsistente, lo que afecta la toma de decisiones, además de generar posibles sanciones y falta de credibilidad"/>
    <s v="Todos"/>
    <s v="Falla o falta de adecuación, consistencia, confiabilidad, confidencialidad y disponibilidad de la información que se genera o se custodia (física o electrónica)."/>
    <s v="Información no confiable o imprecisa."/>
    <s v="1. Incumplimiento de los procedimientos académicos por parte de las dependencias involucradas en el ciclo de vida de los estudiantes_x000a_2. Dificultades con los sistemas de información_x000a_3. Mala interpretación de las definiciones de los indicadores estadísticos_x000a_4. Deficiencia en los procesos de revisión y validación de datos"/>
    <s v="1. Inconsistencias entre distintos informes que manejan los mismos indicadores_x000a_2. Bajas calificaciones en las auditorias realizadas por el MEN_x000a_3. Baja calificación en algunos indicadores referidos en los ranking_x000a_4. Reprocesos en la generación de la información_x000a_5. Falta de credibilidad en los datos por parte de las facultades_x000a_6. Inadecuada interpretación de los indicadores e informes"/>
    <s v="1. Evaluación de los procesos involucrados en la generación de los datos (Presentación del diagnóstico y plan de trabajo)_x000a_2. Consolidación de los procesos de validación de la información estadística._x000a_3, Revisión de la información generada con los procesos involucrados._x000a_4. Creación de un archivo que consolida todas las inconsistencias detectadas en la información de la población estudiantil y de los docentes_x000a_5. Notificación de las inconsistencias detectadas a las áreas encargadas"/>
    <n v="5"/>
    <n v="5"/>
    <n v="1"/>
    <n v="1"/>
    <s v="1. Plan de trabajo para la consolidación del proceso de gestión de información_x000a__x000a_2. Construcción de una herramienta que consolida los principales indicadores de la Universidad_x000a__x000a_3. Documentación del proceso de Gestión de Información_x000a_"/>
    <n v="3"/>
    <n v="3"/>
    <n v="1"/>
    <x v="0"/>
    <s v="Extremo"/>
    <n v="3"/>
    <n v="5"/>
    <s v="35"/>
    <s v="Moderado"/>
    <s v="Se ejecutaron varias actividades de divulgación del boletín estadístico (socialización en consejos de Facultad y plan de comunicación)_x000a__x000a_Se documentó la instrucción de trabajo para la validación de datos de docentes. "/>
    <s v="Improbable"/>
  </r>
  <r>
    <s v=""/>
    <s v="Planeación0"/>
    <n v="0"/>
    <s v="Planeación0"/>
    <n v="0"/>
    <s v=" "/>
    <s v=" "/>
    <s v=" 4"/>
    <s v=" "/>
    <s v="Planeación"/>
    <s v="Planeación4"/>
    <s v=""/>
    <s v="RA"/>
    <s v=" "/>
    <s v=" 4"/>
    <s v=" 4"/>
    <s v=" "/>
    <s v=""/>
    <n v="0"/>
    <s v=""/>
    <s v="Planeación"/>
    <m/>
    <m/>
    <m/>
    <s v="RAP-5"/>
    <s v="Planeación"/>
    <n v="4"/>
    <n v="4"/>
    <n v="4"/>
    <n v="4"/>
    <n v="4"/>
    <n v="4"/>
    <n v="4"/>
    <n v="4"/>
    <n v="4"/>
    <n v="4"/>
    <n v="4"/>
    <n v="4"/>
    <n v="4"/>
    <n v="4"/>
    <s v=" "/>
    <x v="1"/>
    <s v=""/>
    <s v=""/>
    <s v=""/>
    <s v=""/>
    <n v="4"/>
    <n v="4"/>
    <n v="4"/>
  </r>
  <r>
    <s v=""/>
    <s v="Planeación0"/>
    <n v="0"/>
    <s v="Planeación0"/>
    <n v="0"/>
    <s v=" "/>
    <s v=" "/>
    <s v=" 4"/>
    <s v=" "/>
    <s v="Planeación"/>
    <s v="Planeación4"/>
    <s v=""/>
    <s v="RA"/>
    <s v=" "/>
    <s v=" 4"/>
    <s v=" 4"/>
    <s v=" "/>
    <s v=""/>
    <n v="0"/>
    <s v=""/>
    <s v="Planeación"/>
    <m/>
    <m/>
    <m/>
    <s v="RAP-6"/>
    <s v="Planeación"/>
    <n v="4"/>
    <n v="4"/>
    <n v="4"/>
    <n v="4"/>
    <n v="4"/>
    <n v="4"/>
    <n v="4"/>
    <n v="4"/>
    <n v="4"/>
    <n v="4"/>
    <n v="4"/>
    <n v="4"/>
    <n v="4"/>
    <n v="4"/>
    <s v=" "/>
    <x v="1"/>
    <s v=""/>
    <s v=""/>
    <s v=""/>
    <s v=""/>
    <n v="4"/>
    <n v="4"/>
    <n v="4"/>
  </r>
  <r>
    <n v="222"/>
    <s v="Aseguramiento de la calidad1"/>
    <n v="1"/>
    <s v="Aseguramiento de la calidad1"/>
    <n v="1"/>
    <s v="Dirección AcadémicaAlto"/>
    <s v="Dirección AcadémicaExtremo"/>
    <s v="Dirección AcadémicaFalla o falta de adecuación, consistencia, confiabilidad, confidencialidad y disponibilidad de la información que se genera o se custodia (física o electrónica)."/>
    <s v="Dirección AcadémicaFalla o falta de adecuación, consistencia, confiabilidad, confidencialidad y disponibilidad de la información que se genera o se custodia (física o electrónica)."/>
    <s v="Aseguramiento de la calidadExtremo"/>
    <s v="Aseguramiento de la calidadModerado"/>
    <s v="RAC-222"/>
    <s v="RA"/>
    <s v="Dirección Académica"/>
    <s v="Dirección AcadémicaModerado"/>
    <s v="Dirección AcadémicaModerado"/>
    <s v="Dirección Académic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Aseguramiento de la calidad"/>
    <s v="Docencia"/>
    <s v="Evaluación y ajustes del proceso de formación_x000a_"/>
    <s v="Guía para la evaluación periódica de programas._x000a_Guía para acreditación institucional._x000a_Guía para acreditación de programas de pregrado._x000a_Guía para acreditación de programas de maestría y doctorado._x000a_Guía para acreditación de programas EMQ._x000a_Procedimiento para la evaluación de los programas de educación no formal_x000a_"/>
    <s v="RAC-1"/>
    <s v="Aseguramiento de la calidad"/>
    <s v="Devolución, traslado de concepto y/o negación al trámite de solicitud de registros calificados"/>
    <s v="Todos"/>
    <s v="Falla o falta de adecuación, consistencia, confiabilidad, confidencialidad y disponibilidad de la información que se genera o se custodia (física o electrónica)."/>
    <s v="Información no confiable o imprecisa."/>
    <s v="1. Falta reglamentación y divulgación de los procesos de aseguramiento de la calidad._x000a_2. Distintas interpretaciones al interior de la Universidad de la información que se debe suministrar para el trámite. _x000a_3. Información disponible permanentemente para la comunidad académica acerca de los procesos de aseguramiento de la calidad."/>
    <s v="Trámites de solicitud de registros calificados con devoluciones, traslados de concepto o negados"/>
    <s v="1. Se cuenta con formatos y guías para elaboración de los documentos que se deben entregar._x000a_2. Asesorías y acompañamiento personalizado por facultad y/o programa para adelantar los trámites._x000a_"/>
    <n v="2"/>
    <n v="2"/>
    <n v="1"/>
    <n v="1"/>
    <s v="1. Reglamentación de los procesos de aseguramiento de la calidad a nivel institucional_x000a_2. Estandarización de toda la información al interior de la Universidad._x000a_3. Generación de espacios y medios de divulgación con disponibilidad permanente de la información para toda la comunidad académica."/>
    <n v="3"/>
    <n v="1.5"/>
    <n v="0.5"/>
    <x v="6"/>
    <s v="Extremo"/>
    <n v="4"/>
    <n v="4"/>
    <s v="44"/>
    <s v="Moderado"/>
    <s v="Se cuenta con una guía diseñada para elaboración del documento maestro con las condiciones de calidad que exige el MEN para otorgar los registros calificados, la cual esta socializada con toda la comunidad universitaria, se esta trabajando actualmente en la creación de el proceso para solicitud de registro calificado, renovación y modificación de programas y definiendo cual es medio mas pertinente para tener la actualización permanente ."/>
    <s v="Probable"/>
  </r>
  <r>
    <n v="223"/>
    <s v="Aseguramiento de la calidad1"/>
    <n v="1"/>
    <s v="Aseguramiento de la calidad1"/>
    <n v="1"/>
    <s v="Dirección AcadémicaAlto"/>
    <s v="Dirección AcadémicaAlto"/>
    <s v="Dirección AcadémicaFalla o falta de adecuación, consistencia, confiabilidad, confidencialidad y disponibilidad de la información que se genera o se custodia (física o electrónica)."/>
    <s v="Dirección AcadémicaFalla o falta de adecuación, consistencia, confiabilidad, confidencialidad y disponibilidad de la información que se genera o se custodia (física o electrónica)."/>
    <s v="Aseguramiento de la calidadAlto"/>
    <s v="Aseguramiento de la calidadDébil"/>
    <s v="RAC-223"/>
    <s v="RA"/>
    <s v="Dirección Académica"/>
    <s v="Dirección AcadémicaModerado"/>
    <s v="Dirección AcadémicaDébil"/>
    <s v="Dirección Académic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Aseguramiento de la calidad"/>
    <s v="Docencia"/>
    <s v="Evaluación y ajustes del proceso de formación_x000a_"/>
    <s v="Guía para la evaluación periódica de programas._x000a__x000a_Guía para acreditación de programas de pregrado._x000a__x000a_Guía para acreditación de programas de maestría y doctorado._x000a__x000a_Guía para acreditación de programas EMQ._x000a_"/>
    <s v="RAC-2"/>
    <s v="Aseguramiento de la calidad"/>
    <s v="Entrega inoportuna de la información para el trámite de renovación de los registros calificados"/>
    <s v="Todos "/>
    <s v="Falla o falta de adecuación, consistencia, confiabilidad, confidencialidad y disponibilidad de la información que se genera o se custodia (física o electrónica)."/>
    <s v="Indisponibilidad  de la información (Por ejemplo por deterioro)."/>
    <s v="1. Necesario incrementar la periodicidad de la recordación de entrega de los documentos para cumplir con el trámite._x000a_2. Incumplimiento de las fechas de entrega por parte de las facultades._x000a_3. Poca disponibilidad y difícil acceso a la información para la construcción de los documentos requeridos (Por ejemplo las autoevaluaciones, el seguimiento a los egresados)"/>
    <s v="Vencimiento del registro calificado y cierre parcial y/o definitivo del programa "/>
    <s v="Envío de correo electrónico con 12 meses de anticipación a la fecha límite del trámite ante el Ministerio de Educación, informando al decano, jefe de pregrado o posgrado y coordinador del programa, del plazo máximo para entrega de los documentos y la fecha de vencimiento del registro."/>
    <n v="1"/>
    <n v="0"/>
    <n v="0"/>
    <n v="0"/>
    <s v="Definir una estrategia de recordación mas efectiva por ejemplo generar alertas tempranas y periódicas."/>
    <n v="1"/>
    <n v="0"/>
    <n v="0"/>
    <x v="8"/>
    <s v="Alto"/>
    <n v="3"/>
    <n v="4"/>
    <s v="34"/>
    <s v="Moderado"/>
    <s v="En conjunto con gestión de la información se creo una alerta desde el boletin estadístico para aquellos programas que estan proximos  a vencerse el registro calificado, adicional se seguira enviando correo electronico con el tiempo necesario para que las facultades puedan trabar en el docuemnto maestro."/>
    <s v="Posible"/>
  </r>
  <r>
    <n v="224"/>
    <s v="Aseguramiento de la calidad0"/>
    <n v="0"/>
    <s v="Aseguramiento de la calidad1"/>
    <n v="1"/>
    <s v=" "/>
    <s v="Dirección AcadémicaExtremo"/>
    <s v="Dirección AcadémicaConflicto, desconocimiento o incumplimientos normativos, legales, regulatorios o contractuales."/>
    <s v=" "/>
    <s v="Aseguramiento de la calidadExtremo"/>
    <s v="Aseguramiento de la calidadDébil"/>
    <s v="RAC-224"/>
    <s v="RA"/>
    <s v="Dirección Académica"/>
    <s v=" 0"/>
    <s v="Dirección AcadémicaDébil"/>
    <s v=" "/>
    <s v=""/>
    <n v="0"/>
    <s v="Conflicto, desconocimiento o incumplimientos normativos, legales, regulatorios o contractuales."/>
    <s v="Aseguramiento de la calidad"/>
    <s v="Docencia"/>
    <s v="Evaluación y ajustes del proceso de formación_x000a_"/>
    <s v="Guía para la evaluación periódica de programas._x000a_Guía para acreditación institucional._x000a_Guía para acreditación de programas de pregrado._x000a_Guía para acreditación de programas de maestría y doctorado._x000a_Guía para acreditación de programas EMQ._x000a_Procedimiento para la evaluación de los programas de educación no formal_x000a_"/>
    <s v="RAC-3"/>
    <s v="Aseguramiento de la calidad"/>
    <s v="Vencimiento de las vigencias de acreditación de programas académicos o institucional"/>
    <n v="3"/>
    <s v="Conflicto, desconocimiento o incumplimientos normativos, legales, regulatorios o contractuales."/>
    <n v="0"/>
    <s v="1. Desconocimiento sobre las condiciones para renovación de las acreditaciones de los programas a nivel nacional (CNA) y regional (ARCUSUR)._x000a_2. Falta de revisión y permanente actualización sobre las convocatorias y eventos que lanza el MEN de manera oficial._x000a_3. Dificultad en la comunicación entre los diferentes actores del proceso."/>
    <n v="0"/>
    <n v="0"/>
    <n v="0"/>
    <n v="0"/>
    <s v=" "/>
    <s v="Sin controles"/>
    <n v="0"/>
    <n v="0"/>
    <n v="0"/>
    <s v=""/>
    <x v="5"/>
    <s v=""/>
    <s v=""/>
    <s v=""/>
    <s v=""/>
    <n v="0"/>
    <n v="0"/>
    <n v="0"/>
  </r>
  <r>
    <s v=""/>
    <s v="Aseguramiento de la calidad0"/>
    <n v="0"/>
    <s v="Aseguramiento de la calidad0"/>
    <n v="0"/>
    <s v=" "/>
    <s v=" "/>
    <s v=" 5"/>
    <s v=" "/>
    <s v="Aseguramiento de la calidad"/>
    <s v="Aseguramiento de la calidad5"/>
    <s v=""/>
    <s v="RA"/>
    <s v=" "/>
    <s v=" 5"/>
    <s v=" 5"/>
    <s v=" "/>
    <s v=""/>
    <n v="0"/>
    <s v=""/>
    <s v="Aseguramiento de la calidad"/>
    <m/>
    <m/>
    <m/>
    <s v="RAC-4"/>
    <s v="Aseguramiento de la calidad"/>
    <n v="5"/>
    <n v="5"/>
    <n v="5"/>
    <n v="5"/>
    <n v="5"/>
    <n v="5"/>
    <n v="5"/>
    <n v="5"/>
    <n v="5"/>
    <s v=" "/>
    <s v="Sin controles"/>
    <n v="5"/>
    <n v="5"/>
    <n v="5"/>
    <s v=""/>
    <x v="5"/>
    <s v=""/>
    <s v=""/>
    <s v=""/>
    <s v=""/>
    <n v="5"/>
    <n v="5"/>
    <n v="5"/>
  </r>
  <r>
    <s v=""/>
    <s v="Aseguramiento de la calidad0"/>
    <n v="0"/>
    <s v="Aseguramiento de la calidad0"/>
    <n v="0"/>
    <s v=" "/>
    <s v=" "/>
    <s v=" 5"/>
    <s v=" "/>
    <s v="Aseguramiento de la calidad"/>
    <s v="Aseguramiento de la calidad5"/>
    <s v=""/>
    <s v="RA"/>
    <s v=" "/>
    <s v=" 5"/>
    <s v=" 5"/>
    <s v=" "/>
    <s v=""/>
    <n v="0"/>
    <s v=""/>
    <s v="Aseguramiento de la calidad"/>
    <m/>
    <m/>
    <m/>
    <s v="RAC-5"/>
    <s v="Aseguramiento de la calidad"/>
    <n v="5"/>
    <n v="5"/>
    <n v="5"/>
    <n v="5"/>
    <n v="5"/>
    <n v="5"/>
    <n v="5"/>
    <n v="5"/>
    <n v="5"/>
    <s v=" "/>
    <s v="Sin controles"/>
    <n v="5"/>
    <n v="5"/>
    <n v="5"/>
    <s v=""/>
    <x v="5"/>
    <s v=""/>
    <s v=""/>
    <s v=""/>
    <s v=""/>
    <n v="5"/>
    <n v="5"/>
    <n v="5"/>
  </r>
  <r>
    <s v=""/>
    <s v="Aseguramiento de la calidad0"/>
    <n v="0"/>
    <s v="Aseguramiento de la calidad0"/>
    <n v="0"/>
    <s v=" "/>
    <s v=" "/>
    <s v=" 5"/>
    <s v=" "/>
    <s v="Aseguramiento de la calidad"/>
    <s v="Aseguramiento de la calidad5"/>
    <s v=""/>
    <s v="RA"/>
    <s v=" "/>
    <s v=" 5"/>
    <s v=" 5"/>
    <s v=" "/>
    <s v=""/>
    <n v="0"/>
    <s v=""/>
    <s v="Aseguramiento de la calidad"/>
    <m/>
    <m/>
    <m/>
    <s v="RAC-6"/>
    <s v="Aseguramiento de la calidad"/>
    <n v="5"/>
    <n v="5"/>
    <n v="5"/>
    <n v="5"/>
    <n v="5"/>
    <n v="5"/>
    <n v="5"/>
    <n v="5"/>
    <n v="5"/>
    <s v=" "/>
    <s v="Sin controles"/>
    <n v="5"/>
    <n v="5"/>
    <n v="5"/>
    <s v=""/>
    <x v="5"/>
    <s v=""/>
    <s v=""/>
    <s v=""/>
    <s v=""/>
    <n v="5"/>
    <n v="5"/>
    <n v="5"/>
  </r>
  <r>
    <s v=""/>
    <s v="Aseguramiento de la calidad0"/>
    <n v="0"/>
    <s v="Aseguramiento de la calidad0"/>
    <n v="0"/>
    <s v=" "/>
    <s v=" "/>
    <s v=" 5"/>
    <s v=" "/>
    <s v="Aseguramiento de la calidad"/>
    <s v="Aseguramiento de la calidad5"/>
    <s v=""/>
    <s v="RA"/>
    <s v=" "/>
    <s v=" 5"/>
    <s v=" 5"/>
    <s v=" "/>
    <s v=""/>
    <n v="0"/>
    <s v=""/>
    <s v="Aseguramiento de la calidad"/>
    <m/>
    <m/>
    <m/>
    <s v="RAC-7"/>
    <s v="Aseguramiento de la calidad"/>
    <n v="5"/>
    <n v="5"/>
    <n v="5"/>
    <n v="5"/>
    <n v="5"/>
    <n v="5"/>
    <n v="5"/>
    <n v="5"/>
    <n v="5"/>
    <s v=" "/>
    <s v="Sin controles"/>
    <n v="5"/>
    <n v="5"/>
    <n v="5"/>
    <s v=""/>
    <x v="5"/>
    <s v=""/>
    <s v=""/>
    <s v=""/>
    <s v=""/>
    <n v="5"/>
    <n v="5"/>
    <n v="5"/>
  </r>
  <r>
    <n v="225"/>
    <s v="Proyectos1"/>
    <n v="1"/>
    <s v="Proyectos1"/>
    <n v="1"/>
    <s v="Dirección Administrativa y FinancieraMedio"/>
    <s v="Dirección Administrativa y FinancieraMedio"/>
    <s v="Dirección Administrativa y FinancieraFalta o falla de la capacidad de gestión del talento humano."/>
    <s v="Dirección Administrativa y FinancieraFalta o falla de la capacidad de gestión del talento humano."/>
    <s v="ProyectosMedio"/>
    <s v="ProyectosFuerte"/>
    <s v="RFY-225"/>
    <s v="RF"/>
    <s v="Dirección Administrativa y Financiera"/>
    <s v="Dirección Administrativa y FinancieraFuerte"/>
    <s v="Dirección Administrativa y FinancieraFuerte"/>
    <s v="Dirección Administrativa y Financiera"/>
    <s v="Falta o falla de la capacidad de gestión del talento humano."/>
    <n v="1"/>
    <s v="Falta o falla de la capacidad de gestión del talento humano."/>
    <s v="Proyectos"/>
    <s v="Gestión financiera"/>
    <s v="Gestión del presupuesto"/>
    <s v="Procedimiento para la gestión de proyectos de la Universidad CES_x000a_"/>
    <s v="RFY-1"/>
    <s v="Proyectos"/>
    <s v="Inadecuada asesoría a las dependencias encargadas de realizar proyectos por desconocimiento de los procedimientos internos administrativos y financieros que causen una ejecución inapropiada de los proyectos y reprocesos "/>
    <m/>
    <s v="Falta o falla de la capacidad de gestión del talento humano."/>
    <m/>
    <s v="- Inadecuado proceso de selección del personal._x000a_- Falta de capacitación continua de los procesos internos y de la normatividad externa._x000a_- Desconocimiento de los pliegos de condiciones y de los proyectos a ejecutar"/>
    <m/>
    <s v="- Capacitaciones sobre temas de interés del área._x000a_- Reuniones al interior del área de proyectos a unificar criterios y aclarar inquietudes. _x000a_- Consultar con la dirección administrativa y financiera las directrices sobre asuntos no contemplados en el mapa de procesos _x000a_- Solicitar aclaración de los procedimientos con las diferentes áreas involucradas al proceso. (contabilidad, tesorería, apoyo financiero, ed. continua, etc.)"/>
    <n v="4"/>
    <n v="3"/>
    <n v="0.75"/>
    <n v="0.75"/>
    <s v="- Actualizar y revisar los manuales de proceso, conforme a los cambios normativos"/>
    <n v="1"/>
    <n v="0"/>
    <n v="0"/>
    <x v="8"/>
    <s v="Medio"/>
    <n v="2"/>
    <n v="3"/>
    <s v="23"/>
    <s v="Fuerte"/>
    <s v="Monitoreo periodico de los resultados de la convocatoria o entrega de propuestas"/>
    <s v="Posible"/>
  </r>
  <r>
    <n v="226"/>
    <s v="Proyectos1"/>
    <n v="1"/>
    <s v="Proyectos1"/>
    <n v="1"/>
    <s v="Dirección Administrativa y FinancieraAlto"/>
    <s v="Dirección Administrativa y FinancieraAlto"/>
    <s v="Dirección Administrativa y FinancieraFallas en la gestión, planeación o ejecución de proyectos."/>
    <s v="Dirección Administrativa y FinancieraFallas en la gestión, planeación o ejecución de proyectos."/>
    <s v="ProyectosAlto"/>
    <s v="ProyectosFuerte"/>
    <s v="RFY-226"/>
    <s v="RF"/>
    <s v="Dirección Administrativa y Financiera"/>
    <s v="Dirección Administrativa y FinancieraFuerte"/>
    <s v="Dirección Administrativa y FinancieraFuerte"/>
    <s v="Dirección Administrativa y Financiera"/>
    <s v="Fallas en la gestión, planeación o ejecución de proyectos."/>
    <n v="1"/>
    <s v="Fallas en la gestión, planeación o ejecución de proyectos."/>
    <s v="Proyectos"/>
    <s v="Gestión financiera"/>
    <s v="Gestión del presupuesto"/>
    <s v="Procedimiento para la gestión de proyectos de la Universidad CES_x000a_"/>
    <s v="RFY-2"/>
    <s v="Proyectos"/>
    <s v="Inadecuada asesoría a las dependencias encargadas de realizar proyectos y eventos por desconocimiento de los procedimientos internos administrativos y financieros que causen una ejecución inapropiada de los proyectos y reprocesos "/>
    <m/>
    <s v="Fallas en la gestión, planeación o ejecución de proyectos."/>
    <m/>
    <s v="- Inadecuado proceso de selección del personal._x000a_- Falta de capacitación continua de los procesos internos y de la normatividad externa._x000a_- Desconocimiento de los pliegos de condiciones y de los proyectos a ejecutar"/>
    <m/>
    <s v="- Capacitaciones sobre temas de interés del área._x000a_- Reuniones al interior del área de proyectos a unificar criterios y aclarar inquietudes. _x000a_- Consultar con la dirección administrativa y financiera las directrices sobre asuntos no contemplados en el mapa de procesos _x000a_- Solicitar aclaración de los procedimientos con las diferentes áreas involucradas al proceso. (contabilidad, tesorería, apoyo financiero, ed. continua, etc.)"/>
    <n v="4"/>
    <n v="3"/>
    <n v="0.75"/>
    <n v="0.75"/>
    <n v="0"/>
    <n v="0"/>
    <n v="0"/>
    <s v=""/>
    <x v="5"/>
    <s v="Alto"/>
    <n v="3"/>
    <n v="3"/>
    <s v="33"/>
    <s v="Fuerte"/>
    <s v="un continuo contacto con las dependencias y sus encargados sobre los cambios administrativos que se pueden gnerar a traves del tiempo."/>
    <s v="Posible"/>
  </r>
  <r>
    <n v="227"/>
    <s v="Proyectos1"/>
    <n v="1"/>
    <s v="Proyectos1"/>
    <n v="1"/>
    <s v="Dirección Administrativa y FinancieraMedio"/>
    <s v="Dirección Administrativa y FinancieraMedio"/>
    <s v="Dirección Administrativa y FinancieraConflicto, desconocimiento o incumplimientos normativos, legales, regulatorios o contractuales."/>
    <s v="Dirección Administrativa y FinancieraConflicto, desconocimiento o incumplimientos normativos, legales, regulatorios o contractuales."/>
    <s v="ProyectosMedio"/>
    <s v="ProyectosModerado"/>
    <s v="RFY-227"/>
    <s v="RF"/>
    <s v="Dirección Administrativa y Financiera"/>
    <s v="Dirección Administrativa y FinancieraModerado"/>
    <s v="Dirección Administrativa y FinancieraModerado"/>
    <s v="Dirección Administrativa y Financiera"/>
    <s v="Conflicto, desconocimiento o incumplimientos normativos, legales, regulatorios o contractuales."/>
    <n v="1"/>
    <s v="Conflicto, desconocimiento o incumplimientos normativos, legales, regulatorios o contractuales."/>
    <s v="Proyectos"/>
    <s v="Gestión financiera"/>
    <s v="Gestión del presupuesto"/>
    <s v="Procedimiento para la gestión de proyectos de la Universidad CES_x000a_"/>
    <s v="RFY-3"/>
    <s v="Proyectos"/>
    <s v="Falta de Oportunidad en la entrega de  información financiera y reportes de ejecución financiera de proyectos ocasionando incumpliendo en los compromisos adquiridos con Terceros"/>
    <m/>
    <s v="Conflicto, desconocimiento o incumplimientos normativos, legales, regulatorios o contractuales."/>
    <m/>
    <s v="- Sobrecarga laboral de los encargados._x000a_- Inadecuada planeación de los responsables._x000a_- Fallas en la comunicación de los coordinadores con la dependencia financiera de proyectos."/>
    <m/>
    <s v="-cuadro control, con la información de proyectos que requieren informe financiero indicando la periodicidad, requerimientos, soportes exigidos, etc."/>
    <n v="1"/>
    <n v="1"/>
    <n v="1"/>
    <n v="1"/>
    <s v="- Revisar y actualizar constantemente el cuadro control._x000a_- Generar alertas automáticas con herramientas del sistema que utilicen calendario (Outlook)."/>
    <n v="2"/>
    <n v="1"/>
    <n v="0.5"/>
    <x v="6"/>
    <s v="Alto"/>
    <n v="3"/>
    <n v="3"/>
    <s v="33"/>
    <s v="Moderado"/>
    <n v="0"/>
    <s v="Improbable"/>
  </r>
  <r>
    <n v="228"/>
    <s v="Proyectos1"/>
    <n v="1"/>
    <s v="Proyectos1"/>
    <n v="1"/>
    <s v="Dirección Administrativa y FinancieraMedio"/>
    <s v="Dirección Administrativa y FinancieraMedio"/>
    <s v="Dirección Administrativa y FinancieraPrácticas fraudulentas - corrupción en los diferentes procesos misionales de la universidad"/>
    <s v="Dirección Administrativa y FinancieraPrácticas fraudulentas - corrupción en los diferentes procesos misionales de la universidad"/>
    <s v="ProyectosMedio"/>
    <s v="ProyectosModerado"/>
    <s v="RFY-228"/>
    <s v="RF"/>
    <s v="Dirección Administrativa y Financiera"/>
    <s v="Dirección Administrativa y FinancieraModerado"/>
    <s v="Dirección Administrativa y FinancieraModerado"/>
    <s v="Dirección Administrativa y Financiera"/>
    <s v="Prácticas fraudulentas - corrupción en los diferentes procesos misionales de la universidad"/>
    <n v="1"/>
    <s v="Prácticas fraudulentas - corrupción en los diferentes procesos misionales de la universidad"/>
    <s v="Proyectos"/>
    <s v="Gestión financiera"/>
    <s v="Gestión del presupuesto"/>
    <s v="Procedimiento para la gestión de proyectos de la Universidad CES_x000a_"/>
    <s v="RFY-4"/>
    <s v="Proyectos"/>
    <s v="La entrega de datos imprecisos o erróneos en los reportes de proyectos por practicas fraudulentas presentados a las dependencias o facultades afectando la adecuada toma de decisiones "/>
    <m/>
    <s v="Prácticas fraudulentas - corrupción en los diferentes procesos misionales de la universidad"/>
    <m/>
    <s v="- Mostrar un mejor desempeño en la gestión._x000a_- obtener beneficios económicos_x000a_- Necesidad de Reconocimiento._x000a_- Continuidad en el Cargo"/>
    <m/>
    <s v="- Análisis de variaciones y de cambios inusuales."/>
    <n v="1"/>
    <n v="1"/>
    <n v="1"/>
    <n v="1"/>
    <s v="- Revisión periódica por parte de revisoría fiscal o auditorías internas, de los resultados de proyectos de áreas específicas."/>
    <n v="1"/>
    <n v="0"/>
    <n v="0"/>
    <x v="8"/>
    <s v="Medio"/>
    <n v="1"/>
    <n v="4"/>
    <s v="14"/>
    <s v="Moderado"/>
    <s v="Correciones inmediatas a la informacion enviada erroneamente"/>
    <s v="Improbable"/>
  </r>
  <r>
    <n v="229"/>
    <s v="Proyectos1"/>
    <n v="1"/>
    <s v="Proyectos1"/>
    <n v="1"/>
    <s v="Dirección Administrativa y FinancieraMedio"/>
    <s v="Dirección Administrativa y FinancieraMedio"/>
    <s v="Dirección Administrativa y FinancieraFalla o falta de adecuación, consistencia, confiabilidad, confidencialidad y disponibilidad de la información que se genera o se custodia (física o electrónica)."/>
    <s v="Dirección Administrativa y FinancieraFalla o falta de adecuación, consistencia, confiabilidad, confidencialidad y disponibilidad de la información que se genera o se custodia (física o electrónica)."/>
    <s v="ProyectosMedio"/>
    <s v="ProyectosFuerte"/>
    <s v="RFY-229"/>
    <s v="RF"/>
    <s v="Dirección Administrativa y Financiera"/>
    <s v="Dirección Administrativa y FinancieraFuerte"/>
    <s v="Dirección Administrativa y FinancieraFuerte"/>
    <s v="Dirección Administrativa y Financier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Proyectos"/>
    <s v="Gestión financiera"/>
    <s v="Gestión del presupuesto"/>
    <s v="Procedimiento para la gestión de proyectos de la Universidad CES_x000a_"/>
    <s v="RFY-5"/>
    <s v="Proyectos"/>
    <s v="La entrega de datos imprecisos o erróneos en los reportes de proyectos presentados a las dependencias o facultades afectando la adecuada toma de decisiones"/>
    <m/>
    <s v="Falla o falta de adecuación, consistencia, confiabilidad, confidencialidad y disponibilidad de la información que se genera o se custodia (física o electrónica)."/>
    <m/>
    <s v="- Desconocimiento del manejo del ERP. (SAP)._x000a_- Uso inadecuada o falta de manejo de las herramientas informáticas y de base de datos._x000a_- Fallas en la plataforma"/>
    <m/>
    <s v="- Capacitaciones en las herramientas necesarias para la generación de la información. (ERP, Excel, Access, Etc.)._x000a_- Validación por parte de las facultades, de la información entregada, respecto a la realidad. _x000a_- Análisis de razonabilidad de la información generada por el sistema de información._x000a_"/>
    <n v="3"/>
    <n v="2"/>
    <n v="0.66666666666666663"/>
    <n v="0.66666666666666663"/>
    <s v="- Mantenimiento y actualización a la plataforma"/>
    <n v="1"/>
    <n v="1"/>
    <n v="1"/>
    <x v="0"/>
    <s v="Medio"/>
    <n v="2"/>
    <n v="3"/>
    <s v="23"/>
    <s v="Fuerte"/>
    <s v="Revisiones periodicas con el equipo de trabajo y ambien con los investigadores o personal directamente involucrado antes de generar informes finales "/>
    <s v="Posible"/>
  </r>
  <r>
    <n v="230"/>
    <s v="Proyectos1"/>
    <n v="1"/>
    <s v="Proyectos1"/>
    <n v="1"/>
    <s v="Dirección Administrativa y FinancieraAlto"/>
    <s v="Dirección Administrativa y FinancieraAlto"/>
    <s v="Dirección Administrativa y FinancieraConflicto, desconocimiento o incumplimientos normativos, legales, regulatorios o contractuales."/>
    <s v="Dirección Administrativa y FinancieraConflicto, desconocimiento o incumplimientos normativos, legales, regulatorios o contractuales."/>
    <s v="ProyectosAlto"/>
    <s v="ProyectosFuerte"/>
    <s v="RFY-230"/>
    <s v="RF"/>
    <s v="Dirección Administrativa y Financiera"/>
    <s v="Dirección Administrativa y FinancieraFuerte"/>
    <s v="Dirección Administrativa y FinancieraFuerte"/>
    <s v="Dirección Administrativa y Financiera"/>
    <s v="Conflicto, desconocimiento o incumplimientos normativos, legales, regulatorios o contractuales."/>
    <n v="1"/>
    <s v="Conflicto, desconocimiento o incumplimientos normativos, legales, regulatorios o contractuales."/>
    <s v="Proyectos"/>
    <s v="Gestión financiera"/>
    <s v="Gestión del presupuesto"/>
    <s v="Procedimiento para la gestión de proyectos de la Universidad CES_x000a_"/>
    <s v="RFY-6"/>
    <s v="Proyectos"/>
    <s v="El no cumplimiento a cambios normativos internos y externos a los proyectos, puede afectar su correcta formulación, ejecución y cierre"/>
    <m/>
    <s v="Conflicto, desconocimiento o incumplimientos normativos, legales, regulatorios o contractuales."/>
    <m/>
    <s v="- Falta de actualización en los cambios normativos por desinterés y desmotivación._x000a_- Complejidad, ambigüedad y falta de claridad en las nuevas normas."/>
    <m/>
    <s v="- Búsqueda de asesoría especializada._x000a_- Se brindan opciones de capacitaciones con temas relacionados."/>
    <n v="2"/>
    <n v="2"/>
    <n v="1"/>
    <n v="1"/>
    <s v="- Reforzar la retroalimentación por parte de las áreas encargadas de los procesos transversales a proyectos que han sufrido cambios."/>
    <n v="1"/>
    <n v="1"/>
    <n v="1"/>
    <x v="0"/>
    <s v="Alto"/>
    <n v="3"/>
    <n v="4"/>
    <s v="34"/>
    <s v="Fuerte"/>
    <s v="Asesoría Legal  por externos"/>
    <s v="Posible"/>
  </r>
  <r>
    <n v="231"/>
    <s v="Proyectos1"/>
    <n v="1"/>
    <s v="Proyectos1"/>
    <n v="1"/>
    <s v="Dirección Administrativa y FinancieraMedio"/>
    <s v="Dirección Administrativa y FinancieraMedio"/>
    <s v="Dirección Administrativa y FinancieraConflicto, desconocimiento o incumplimientos normativos, legales, regulatorios o contractuales."/>
    <s v="Dirección Administrativa y FinancieraConflicto, desconocimiento o incumplimientos normativos, legales, regulatorios o contractuales."/>
    <s v="ProyectosMedio"/>
    <s v="ProyectosFuerte"/>
    <s v="RFY-231"/>
    <s v="RF"/>
    <s v="Dirección Administrativa y Financiera"/>
    <s v="Dirección Administrativa y FinancieraFuerte"/>
    <s v="Dirección Administrativa y FinancieraFuerte"/>
    <s v="Dirección Administrativa y Financiera"/>
    <s v="Conflicto, desconocimiento o incumplimientos normativos, legales, regulatorios o contractuales."/>
    <n v="1"/>
    <s v="Conflicto, desconocimiento o incumplimientos normativos, legales, regulatorios o contractuales."/>
    <s v="Proyectos"/>
    <s v="Gestión financiera"/>
    <s v="Gestión del presupuesto"/>
    <s v="Procedimiento para la gestión de proyectos de la Universidad CES_x000a_"/>
    <s v="RFY-7"/>
    <s v="Proyectos"/>
    <s v="El no cumplimiento de cambios normativos internos y externos a los proyectos, puede afectar su correcta formulación, ejecución y cierre"/>
    <m/>
    <s v="Conflicto, desconocimiento o incumplimientos normativos, legales, regulatorios o contractuales."/>
    <m/>
    <s v="- Falta de actualización en los cambios normativos por desinterés y desmotivación._x000a_- Complejidad, ambigüedad y falta de claridad en las nuevas normas."/>
    <m/>
    <s v="- Búsqueda de asesoría especializada._x000a_- Se brindan opciones de capacitaciones con temas relacionados."/>
    <n v="2"/>
    <n v="2"/>
    <n v="1"/>
    <n v="1"/>
    <n v="0"/>
    <n v="0"/>
    <n v="0"/>
    <s v=""/>
    <x v="5"/>
    <s v="Alto"/>
    <n v="3"/>
    <n v="4"/>
    <s v="34"/>
    <s v="Fuerte"/>
    <n v="0"/>
    <s v="Improbable"/>
  </r>
  <r>
    <n v="232"/>
    <s v="Proyectos1"/>
    <n v="1"/>
    <s v="Proyectos1"/>
    <n v="1"/>
    <s v="Dirección Administrativa y FinancieraBajo"/>
    <s v="Dirección Administrativa y FinancieraBajo"/>
    <s v="Dirección Administrativa y FinancieraFalta de innovación o rezago en los diferentes procesos o estructuras que dificultan el crecimiento y/o cumplimiento de los objetivos de la Universidad"/>
    <s v="Dirección Administrativa y FinancieraFalta de innovación o rezago en los diferentes procesos o estructuras que dificultan el crecimiento y/o cumplimiento de los objetivos de la Universidad"/>
    <s v="ProyectosBajo"/>
    <s v="ProyectosFuerte"/>
    <s v="RFY-232"/>
    <s v="RF"/>
    <s v="Dirección Administrativa y Financiera"/>
    <s v="Dirección Administrativa y FinancieraFuerte"/>
    <s v="Dirección Administrativa y FinancieraFuerte"/>
    <s v="Dirección Administrativa y Financiera"/>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s v="Proyectos"/>
    <s v="Gestión financiera"/>
    <s v="Gestión del presupuesto"/>
    <s v="Procedimiento para la gestión de proyectos de la Universidad CES_x000a_"/>
    <s v="RFY-8"/>
    <s v="Proyectos"/>
    <s v="por limitaciones de disponibilidad de tiempo del área encargada, se puede presentar una respuesta inoportuna a los requerimientos de los usuarios, que pueda afectar la adecuada ejecución de los proyectos"/>
    <m/>
    <s v="Falta de innovación o rezago en los diferentes procesos o estructuras que dificultan el crecimiento y/o cumplimiento de los objetivos de la Universidad"/>
    <m/>
    <s v="- Crecimiento acelerado de las facultades y dependencias._x000a_- Ejecución de una gran cantidad de proyectos._x000a_- Creación y ejecución de una gran cantidad de eventos"/>
    <m/>
    <s v="_x000a_- Disposición del personal necesario. _x000a_- Planeación y elaboración de cronograma de trabajo"/>
    <n v="2"/>
    <n v="2"/>
    <n v="1"/>
    <n v="1"/>
    <n v="0"/>
    <n v="0"/>
    <n v="0"/>
    <s v=""/>
    <x v="5"/>
    <s v="Medio"/>
    <n v="3"/>
    <n v="2"/>
    <s v="32"/>
    <s v="Moderado"/>
    <n v="0"/>
    <s v="Improbable"/>
  </r>
  <r>
    <n v="233"/>
    <s v="Proyectos1"/>
    <n v="1"/>
    <s v="Proyectos1"/>
    <n v="1"/>
    <s v="Dirección Administrativa y FinancieraAlto"/>
    <s v="Dirección Administrativa y FinancieraAlto"/>
    <s v="Dirección Administrativa y FinancieraFallas en la gestión, planeación o ejecución de proyectos."/>
    <s v="Dirección Administrativa y FinancieraFallas en la gestión, planeación o ejecución de proyectos."/>
    <s v="ProyectosAlto"/>
    <s v="ProyectosModerado"/>
    <s v="RFY-233"/>
    <s v="RF"/>
    <s v="Dirección Administrativa y Financiera"/>
    <s v="Dirección Administrativa y FinancieraModerado"/>
    <s v="Dirección Administrativa y FinancieraModerado"/>
    <s v="Dirección Administrativa y Financiera"/>
    <s v="Fallas en la gestión, planeación o ejecución de proyectos."/>
    <n v="1"/>
    <s v="Fallas en la gestión, planeación o ejecución de proyectos."/>
    <s v="Proyectos"/>
    <s v="Gestión financiera"/>
    <s v="Gestión del presupuesto"/>
    <s v="Procedimiento para la gestión de proyectos de la Universidad CES_x000a_"/>
    <s v="RFY-9"/>
    <s v="Proyectos"/>
    <s v="Negociación, firma y ejecución de proyectos sin el aval financiero que puedan conllevar a pérdidas en su ejecución, por la inadecuada presupuestación"/>
    <m/>
    <s v="Fallas en la gestión, planeación o ejecución de proyectos."/>
    <m/>
    <s v="- Desconocimiento del proceso por parte de los responsables en las facultades._x000a_- Inicio en la operación de áreas o nuevos programas._x000a_- Pasar por alto las normas institucionales para acelerar los trámites"/>
    <m/>
    <s v="- Adecuado canal de comunicación entre el Rector y la dirección financiera en cuanto a claridad del proceso._x000a_- existe un proceso claro de autorizaciones y atribuciones."/>
    <n v="2"/>
    <n v="2"/>
    <n v="1"/>
    <n v="1"/>
    <n v="0"/>
    <n v="0"/>
    <n v="0"/>
    <s v=""/>
    <x v="5"/>
    <s v="Alto"/>
    <n v="3"/>
    <n v="4"/>
    <s v="34"/>
    <s v="Fuerte"/>
    <n v="0"/>
    <s v="Posible"/>
  </r>
  <r>
    <n v="234"/>
    <s v="Proyectos1"/>
    <n v="1"/>
    <s v="Proyectos1"/>
    <n v="1"/>
    <s v="Dirección Administrativa y FinancieraAlto"/>
    <s v="Dirección Administrativa y FinancieraAlto"/>
    <s v="Dirección Administrativa y FinancieraFallas en la gestión, planeación o ejecución de proyectos."/>
    <s v="Dirección Administrativa y FinancieraFallas en la gestión, planeación o ejecución de proyectos."/>
    <s v="ProyectosAlto"/>
    <s v="ProyectosModerado"/>
    <s v="RFY-234"/>
    <s v="RF"/>
    <s v="Dirección Administrativa y Financiera"/>
    <s v="Dirección Administrativa y FinancieraModerado"/>
    <s v="Dirección Administrativa y FinancieraModerado"/>
    <s v="Dirección Administrativa y Financiera"/>
    <s v="Fallas en la gestión, planeación o ejecución de proyectos."/>
    <n v="1"/>
    <s v="Fallas en la gestión, planeación o ejecución de proyectos."/>
    <s v="Proyectos"/>
    <s v="Gestión financiera"/>
    <s v="Gestión del presupuesto"/>
    <s v="Procedimiento para la gestión de proyectos de la Universidad CES_x000a_"/>
    <s v="RFY-10"/>
    <s v="Proyectos"/>
    <s v="Sobrejecución de recursos Asignados"/>
    <m/>
    <s v="Fallas en la gestión, planeación o ejecución de proyectos."/>
    <m/>
    <s v="- Desconocimiento del presupuesto por parte del Coordinador del proyecto_x000a_- Error en la imputación de gastos"/>
    <m/>
    <s v="- Capacitación inicial al coordinador del proyecto respecto a la forma de ejecutar los recursos_x000a_- monitoreo del estado de ejecución de proyectos_x000a_- control previo a la asingación de recursos en el sistema"/>
    <n v="0"/>
    <n v="0"/>
    <s v=" "/>
    <s v="Sin controles"/>
    <n v="0"/>
    <n v="0"/>
    <n v="0"/>
    <s v=""/>
    <x v="5"/>
    <s v=""/>
    <s v=""/>
    <s v=""/>
    <s v=""/>
    <n v="0"/>
    <n v="0"/>
    <s v="Posible"/>
  </r>
  <r>
    <s v=""/>
    <s v="Proyectos0"/>
    <n v="0"/>
    <s v="Proyectos0"/>
    <n v="0"/>
    <s v=" "/>
    <s v=" "/>
    <s v=" 0"/>
    <s v=" "/>
    <s v="Proyectos"/>
    <s v="Proyectos0"/>
    <s v=""/>
    <s v="RF"/>
    <s v=" "/>
    <s v=" 0"/>
    <s v=" 0"/>
    <s v=" "/>
    <s v=""/>
    <n v="0"/>
    <s v=""/>
    <s v="Proyectos"/>
    <m/>
    <m/>
    <m/>
    <s v="RFY-11"/>
    <s v="Proyectos"/>
    <n v="0"/>
    <m/>
    <n v="0"/>
    <m/>
    <n v="0"/>
    <m/>
    <n v="0"/>
    <n v="0"/>
    <n v="0"/>
    <s v=" "/>
    <s v="Sin controles"/>
    <n v="0"/>
    <n v="0"/>
    <n v="0"/>
    <s v=""/>
    <x v="5"/>
    <s v=""/>
    <s v=""/>
    <s v=""/>
    <s v=""/>
    <n v="0"/>
    <n v="0"/>
    <n v="0"/>
  </r>
  <r>
    <s v=""/>
    <s v="Proyectos0"/>
    <n v="0"/>
    <s v="Proyectos0"/>
    <n v="0"/>
    <s v=" "/>
    <s v=" "/>
    <s v=" 0"/>
    <s v=" "/>
    <s v="Proyectos"/>
    <s v="Proyectos0"/>
    <s v=""/>
    <s v="RF"/>
    <s v=" "/>
    <s v=" 0"/>
    <s v=" 0"/>
    <s v=" "/>
    <s v=""/>
    <n v="0"/>
    <s v=""/>
    <s v="Proyectos"/>
    <m/>
    <m/>
    <m/>
    <s v="RFY-12"/>
    <s v="Proyectos"/>
    <n v="0"/>
    <m/>
    <n v="0"/>
    <m/>
    <n v="0"/>
    <m/>
    <n v="0"/>
    <n v="0"/>
    <n v="0"/>
    <s v=" "/>
    <s v="Sin controles"/>
    <n v="0"/>
    <n v="0"/>
    <n v="0"/>
    <s v=""/>
    <x v="5"/>
    <s v=""/>
    <s v=""/>
    <s v=""/>
    <s v=""/>
    <n v="0"/>
    <n v="0"/>
    <n v="0"/>
  </r>
  <r>
    <n v="235"/>
    <s v="Sostenibilidad1"/>
    <n v="1"/>
    <s v="Sostenibilidad1"/>
    <n v="1"/>
    <s v="RectoríaMedio"/>
    <s v="RectoríaMedio"/>
    <s v="RectoríaConflicto, desconocimiento o incumplimientos normativos, legales, regulatorios o contractuales."/>
    <s v="RectoríaConflicto, desconocimiento o incumplimientos normativos, legales, regulatorios o contractuales."/>
    <s v="SostenibilidadMedio"/>
    <s v="SostenibilidadFuerte"/>
    <s v="RRS-235"/>
    <s v="RR"/>
    <s v="Rectoría"/>
    <s v="RectoríaFuerte"/>
    <s v="RectoríaFuerte"/>
    <s v="Rectoría"/>
    <s v="Conflicto, desconocimiento o incumplimientos normativos, legales, regulatorios o contractuales."/>
    <n v="1"/>
    <s v="Conflicto, desconocimiento o incumplimientos normativos, legales, regulatorios o contractuales."/>
    <s v="Sostenibilidad"/>
    <s v="Gestión legal y documental "/>
    <s v="Gestión legal, reglamentaria y administrativa"/>
    <m/>
    <s v="RRS-1"/>
    <s v="Sostenibilidad"/>
    <s v="Debido al desconocimiento del marco normativo relacionado con el área de sostenibilidad (temas ambientales, sociales, culturales), podemos incumplir o no acatar directrices que pueden desencadenar en demandas o conflictos"/>
    <m/>
    <s v="Conflicto, desconocimiento o incumplimientos normativos, legales, regulatorios o contractuales."/>
    <m/>
    <s v="Falta de conocimiento en ciertas áreas o vacíos normativos"/>
    <m/>
    <s v="Visto bueno por parte del área jurídica, financiera  y rectoría  diferentes áreas"/>
    <n v="1"/>
    <n v="1"/>
    <n v="1"/>
    <n v="1"/>
    <s v="Reforzar revisión normas especificas aplicables al proyecto. Involucrar al área de riesgo para revisar este aspecto del proyecto. "/>
    <n v="2"/>
    <n v="2"/>
    <n v="1"/>
    <x v="0"/>
    <s v="Medio"/>
    <n v="2"/>
    <n v="3"/>
    <s v="23"/>
    <s v="Moderado"/>
    <s v="La probabilidad ha disminuido ya que hemos trabajado de forma articulada para lograr unos mejores contratos, así como la alineación con otras áreas de apoyo que nos han llevado a disminuir la probabilidad de ocurrencia, con más controles articulados a otros procesos como SST. Se incluyeron algunas claúsulas nuevas en los contratos, adicional al tema de lavado de activos, también sobre el uso de la imagen del CES y se revisa la norma vigente, además de contar con visto bueno del área jurídica y administrativa cuando aplica, de forma que se abarquen todos los posibles riesgos y se tenga conocimiento completo del tema antes de firmar. Debido a estos controles y el seguimiento permanente, se disminuye el riesgo"/>
    <s v="Improbable"/>
  </r>
  <r>
    <n v="236"/>
    <s v="Sostenibilidad1"/>
    <n v="1"/>
    <s v="Sostenibilidad1"/>
    <n v="1"/>
    <s v="RectoríaMedio"/>
    <s v="RectoríaMedio"/>
    <s v="RectoríaFalla o falta de adecuación, consistencia, confiabilidad, confidencialidad y disponibilidad de la información que se genera o se custodia (física o electrónica)."/>
    <s v="RectoríaFalla o falta de adecuación, consistencia, confiabilidad, confidencialidad y disponibilidad de la información que se genera o se custodia (física o electrónica)."/>
    <s v="SostenibilidadMedio"/>
    <s v="SostenibilidadFuerte"/>
    <s v="RRS-236"/>
    <s v="RR"/>
    <s v="Rectoría"/>
    <s v="RectoríaFuerte"/>
    <s v="RectoríaFuerte"/>
    <s v="Rectorí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Sostenibilidad"/>
    <s v="Direccionamiento Estratégico"/>
    <s v="Consolidación de estadísticas institucionales_x000a_"/>
    <s v="Procedimiento para la consolidación de información estadística_x000a_"/>
    <s v="RRS-2"/>
    <s v="Sostenibilidad"/>
    <s v="No hay un sistema único, amigable y centralizado lo cual lleva a tener información incompleta, desactualizada y no confiable, esto afecta la toma de decisiones, la falta de medición y la rendición de cuentas frente a los grupos de interés"/>
    <m/>
    <s v="Falla o falta de adecuación, consistencia, confiabilidad, confidencialidad y disponibilidad de la información que se genera o se custodia (física o electrónica)."/>
    <m/>
    <s v="Falta de una política definida de resguardo y de información. Ausencia de un sistema único que centralice la información. _x000a_Hermetismo en la información. "/>
    <m/>
    <s v="Se realizó revisión de los indicadores del reporte de sostenibilidad con el área de planeación y se comenzó el desarrollo en el sistema de gestión de información de la Universidad para hacer seguimiento a los indicadores, acompañados con una caracterización de cada indicador y su fuente"/>
    <n v="1"/>
    <n v="1"/>
    <n v="1"/>
    <n v="1"/>
    <s v="Centralización de información, auditorías internas y externas a las fuentes primarias, mayor compromiso de los responsables de la información, estandarizar indicadores y fuentes"/>
    <n v="3"/>
    <n v="3"/>
    <n v="1"/>
    <x v="0"/>
    <s v="Alto"/>
    <n v="3"/>
    <n v="4"/>
    <s v="34"/>
    <s v="Fuerte"/>
    <s v="Se implementó un control inicial y se llevaron a cabo los propuestos. Con la implementación de la centralización de información y el nuevo desarrollo que se está trabajando con planeación, el riesgo disminuye. Asimismo, cada indicador se detalla con información sobre fuente, responsable y fórmula, haciendo más fácil el seguimiento y generación de información. Aún se requiere capacitar al personal sobre ciertos procesos para evitar el subregistro de información."/>
    <s v="Improbable"/>
  </r>
  <r>
    <n v="237"/>
    <s v="Sostenibilidad1"/>
    <n v="1"/>
    <s v="Sostenibilidad1"/>
    <n v="1"/>
    <s v="RectoríaMedio"/>
    <s v="RectoríaMedio"/>
    <s v="RectoríaFalla o falta de adecuación, consistencia, confiabilidad, confidencialidad y disponibilidad de la información que se genera o se custodia (física o electrónica)."/>
    <s v="RectoríaFalla o falta de adecuación, consistencia, confiabilidad, confidencialidad y disponibilidad de la información que se genera o se custodia (física o electrónica)."/>
    <s v="SostenibilidadMedio"/>
    <s v="SostenibilidadFuerte"/>
    <s v="RRS-237"/>
    <s v="RR"/>
    <s v="Rectoría"/>
    <s v="RectoríaFuerte"/>
    <s v="RectoríaFuerte"/>
    <s v="Rectorí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Sostenibilidad"/>
    <s v="Direccionamiento Estratégico"/>
    <s v="Consolidación de estadísticas institucionales_x000a_"/>
    <s v="Procedimiento para la consolidación de información estadística_x000a_"/>
    <s v="RRS-3"/>
    <s v="Sostenibilidad"/>
    <s v="No hay un sistema amigable y centralizado lo cual lleva a tener información incompleta, desactualizada y no confiable, esto afecta la toma de decisiones, la falta de medición y la rendición de cuentas frente a los grupos de interés"/>
    <m/>
    <s v="Falla o falta de adecuación, consistencia, confiabilidad, confidencialidad y disponibilidad de la información que se genera o se custodia (física o electrónica)."/>
    <m/>
    <s v="Ausencia de un sistema único que centralice la información. _x000a_Hermetismo en la información"/>
    <m/>
    <s v="Revisión de procesos y establecimiento de fuentes de información"/>
    <n v="1"/>
    <n v="1"/>
    <n v="1"/>
    <n v="1"/>
    <s v="Centralización de información, auditorías internas y externas a las fuentes primarias, mayor compromiso de los responsables de la información, estandarizar indicadores y fuentes"/>
    <n v="3"/>
    <n v="3"/>
    <n v="1"/>
    <x v="0"/>
    <s v="Medio"/>
    <n v="2"/>
    <n v="3"/>
    <s v="23"/>
    <s v="Fuerte"/>
    <s v="Se han identificado las fuentes de información y trabajado con ellas para tener la información histórica y medición de manera permanente, mejorando los procesos y evitando pérdida de información. Para informes y ranking institucionales se trabajó en el desarrollo de unas fichas para identificar responsables y fuentes de información. El riesgo disminuye al realizarse el proceso de identificación clara de fuentes y responsables. Además se implementaron tanto el control inicial como los demás propuestos"/>
    <s v="Improbable"/>
  </r>
  <r>
    <n v="238"/>
    <s v="Sostenibilidad1"/>
    <n v="1"/>
    <s v="Sostenibilidad1"/>
    <n v="1"/>
    <s v="RectoríaMedio"/>
    <s v="RectoríaMedio"/>
    <s v="RectoríaIncumplimiento por parte de la comunidad universitaria, contratistas y visitantes de las políticas, reglamentos y directrices institucionales."/>
    <s v="RectoríaIncumplimiento por parte de la comunidad universitaria, contratistas y visitantes de las políticas, reglamentos y directrices institucionales."/>
    <s v="SostenibilidadMedio"/>
    <s v="SostenibilidadFuerte"/>
    <s v="RRS-238"/>
    <s v="RR"/>
    <s v="Rectoría"/>
    <s v="RectoríaFuerte"/>
    <s v="RectoríaFuerte"/>
    <s v="Rectorí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Sostenibilidad"/>
    <s v="Desarrollo humano y bienestar institucional"/>
    <s v="Formulación de programas, planes y acciones para el Bienestar y Desarrollo Humano_x000a_"/>
    <s v="Procedimiento para la Gestión del Riesgo SST_x000a_"/>
    <s v="RRS-4"/>
    <s v="Sostenibilidad"/>
    <s v="Debido al desconocimiento de los procesos institucionales proveedores, visitantes y contratistas pueden no estar informados a incumplir las directrices ocasionando efectos adversos en la salud, infraestructura o medio ambiente"/>
    <m/>
    <s v="Incumplimiento por parte de la comunidad universitaria, contratistas y visitantes de las políticas, reglamentos y directrices institucionales."/>
    <m/>
    <s v="Ausencia de un sistema único que centralice la información. _x000a_Canales de comunicación ineficaces "/>
    <m/>
    <s v="Verificación de documentación por parte de SST"/>
    <n v="1"/>
    <n v="1"/>
    <n v="1"/>
    <n v="1"/>
    <s v="Tener un sitio para proveedores y comunidad universitaria donde puedan revisar los procesos y directrices actualizadas, hacer capacitaciones permanentes, mejorar la comunicación de estas políticas, reglamentos y directrices para que la comunidad interna las conozca y pueda replicar"/>
    <n v="3"/>
    <n v="3"/>
    <n v="1"/>
    <x v="0"/>
    <s v="Medio"/>
    <n v="2"/>
    <n v="3"/>
    <s v="23"/>
    <s v="Fuerte"/>
    <s v="Hay una articulación y diálogo permanente que permitió mejor conocimiento del proceso, acompañamiento por parte de SST y conocimiento de los requisitos, que ahora se envían a todos los contartistas, proveedores y externos. Se han implementado todos los controles y se dio a conocer el proceso a todo el equipo de trabajo. De esta forma, previo a la visita y actividades de los proveedores, se conoce y ejecutan los procesos de forma adecuada. Se hacen las capacitaciones a proveedores y SST verifica la documentación previo a que ingresen a la universidad. _x000a_No se han materializado los riesgos. _x000a_Adicional, se envió a los proveedores del área el correo con el manual y cartillas pertinentes"/>
    <s v="Improbable"/>
  </r>
  <r>
    <n v="239"/>
    <s v="Sostenibilidad1"/>
    <n v="1"/>
    <s v="Sostenibilidad1"/>
    <n v="1"/>
    <s v="RectoríaMedio"/>
    <s v="RectoríaMedio"/>
    <s v="Rectoría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SostenibilidadMedio"/>
    <s v="SostenibilidadFuerte"/>
    <s v="RRS-239"/>
    <s v="RR"/>
    <s v="Rectoría"/>
    <s v="RectoríaFuerte"/>
    <s v="RectoríaFuerte"/>
    <s v="Rectoría"/>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s v="Sostenibilidad"/>
    <s v="Direccionamiento Estratégico"/>
    <s v="Definición del direccionamiento estratégico de la Universidad_x000a_"/>
    <s v="Guía para la elaboración y el seguimiento al Plan Estratégico de Desarrollo"/>
    <s v="RRS-5"/>
    <s v="Sostenibilidad"/>
    <s v="Por causa de un crecimiento no planificado y respuesta tardía, la institución puede quedarse atrasada en temas de sostenibilidad y no responder y ser competitivos frente a los grupos de interés"/>
    <m/>
    <s v="Falta de innovación o rezago en los diferentes procesos o estructuras que dificultan el crecimiento y/o cumplimiento de los objetivos de la Universidad"/>
    <m/>
    <s v="Falta de visión y conocimiento en nuevas tendencias, falta de fluidez"/>
    <m/>
    <s v="Capacitación del recurso humano, relacionamiento con pares, participación en mesas y juntas, rankings y comparaciones"/>
    <n v="3"/>
    <n v="3"/>
    <n v="1"/>
    <n v="1"/>
    <s v="Mejorar el relacionamiento con grupos de interés que permitan conocer sus intereses/expectativas y plantear correctamente el crecimiento, hacer evaluación del cumplimiento de los objetivos y metas del plan de desarrollo, benchmarking que permita plantear el desarrollo con base en futuro y tendencias"/>
    <n v="3"/>
    <n v="3"/>
    <n v="1"/>
    <x v="0"/>
    <s v="Alto"/>
    <n v="3"/>
    <n v="3"/>
    <s v="33"/>
    <s v="Fuerte"/>
    <s v="Se comenzó un proceso de cualificación docente que permitirá que muchos más conozcan sobre sostenibilidad. Además, nos alineamos con el diseño del plan de desarrollo institucional, integrando a los grupos de interés y permitiendo que la sostenibilidad sea transversal y se articue un presupuesto institucional con base en la planeación. Capacitación de los equipos, participación en redes y mesas de trabajo para conocer tendencias e implementar buenas prácticas. Trabajo articulado con los grupos de interés y con el área de planeación para diseño del nuevo plan de desarrollo"/>
    <s v="Improbable"/>
  </r>
  <r>
    <n v="240"/>
    <s v="Sostenibilidad1"/>
    <n v="1"/>
    <s v="Sostenibilidad1"/>
    <n v="1"/>
    <s v="RectoríaMedio"/>
    <s v="RectoríaAlto"/>
    <s v="Rectoría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SostenibilidadAlto"/>
    <s v="SostenibilidadModerado"/>
    <s v="RRS-240"/>
    <s v="RR"/>
    <s v="Rectoría"/>
    <s v="RectoríaFuerte"/>
    <s v="RectoríaModerado"/>
    <s v="Rectoría"/>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s v="Sostenibilidad"/>
    <s v="Direccionamiento Estratégico"/>
    <s v="Definición del direccionamiento estratégico de la Universidad_x000a_"/>
    <s v="Guía para la elaboración y el seguimiento al Plan Estratégico de Desarrollo"/>
    <s v="RRS-6"/>
    <s v="Sostenibilidad"/>
    <s v="Por causa de un crecimiento no planificado y respuesta tardía la institución puede quedarse atrasada en temas de sostenibilidad y no responder y ser competitivos frente a los grupos de interés"/>
    <m/>
    <s v="Falta de innovación o rezago en los diferentes procesos o estructuras que dificultan el crecimiento y/o cumplimiento de los objetivos de la Universidad"/>
    <m/>
    <s v="Falta de planeación"/>
    <m/>
    <s v="Ejercicio de planeación"/>
    <n v="1"/>
    <n v="1"/>
    <n v="1"/>
    <n v="1"/>
    <n v="0"/>
    <n v="0"/>
    <n v="0"/>
    <s v=""/>
    <x v="5"/>
    <s v="Alto"/>
    <n v="3"/>
    <n v="4"/>
    <s v="34"/>
    <s v="Fuerte"/>
    <s v="Trabajo articulado con los grupos de interés y con el área de planeación para diseño del nuevo plan de desarrollo"/>
    <s v="Improbable"/>
  </r>
  <r>
    <n v="241"/>
    <s v="Sostenibilidad1"/>
    <n v="1"/>
    <s v="Sostenibilidad1"/>
    <n v="1"/>
    <s v="RectoríaMedio"/>
    <s v="RectoríaMedio"/>
    <s v="RectoríaDificultades en la alineación organizacional para el logro de los objetivos."/>
    <s v="RectoríaDificultades en la alineación organizacional para el logro de los objetivos."/>
    <s v="SostenibilidadMedio"/>
    <s v="SostenibilidadFuerte"/>
    <s v="RRS-241"/>
    <s v="RR"/>
    <s v="Rectoría"/>
    <s v="RectoríaFuerte"/>
    <s v="RectoríaFuerte"/>
    <s v="Rectoría"/>
    <s v="Dificultades en la alineación organizacional para el logro de los objetivos."/>
    <n v="1"/>
    <s v="Dificultades en la alineación organizacional para el logro de los objetivos."/>
    <s v="Sostenibilidad"/>
    <s v="Direccionamiento Estratégico"/>
    <s v="Definición del direccionamiento estratégico de la Universidad_x000a_"/>
    <s v="Guía para la elaboración y el seguimiento al Plan Estratégico de Desarrollo"/>
    <s v="RRS-7"/>
    <s v="Sostenibilidad"/>
    <s v="Debido a desconocimiento de los objetivos, procedimientos y actividades de las diferentes áreas, se pueden presentar reprocesos, desarrollos desarticulados que llevan a la gestión ineficiente de recursos y falta de resultados oportunos y óptimos"/>
    <m/>
    <s v="Dificultades en la alineación organizacional para el logro de los objetivos."/>
    <m/>
    <s v="Estructura organizacional y roles pocos claros"/>
    <m/>
    <s v="Exposición de las áreas en espacios de planeación"/>
    <n v="1"/>
    <n v="1"/>
    <n v="1"/>
    <n v="1"/>
    <s v="Evaluar otros esquemas que permitan la correcta rendición de cuentas y articulación; definir claramente roles, responsabilidades y objetivos de cada área y de trabajo conjunto, fortalecer el trabajo en equipo como un todo, no por áreas; implementar medios de comunicación eficaces para conocer claramente objetivos, procedimientos y formas de trabajo articulado"/>
    <n v="3"/>
    <n v="3"/>
    <n v="1"/>
    <x v="0"/>
    <s v="Medio"/>
    <n v="2"/>
    <n v="3"/>
    <s v="23"/>
    <s v="Fuerte"/>
    <s v="Se evidencia mayor articulación entre las áreas, logrando trabajo en equipo y agilización de los procesos, sin repetición. El riesgo disminuyó al implementarse un nuevo control con la creación del comité logístico con todas las áreas de apoyo para mejorar la articulación y trabajo en equipo"/>
    <s v="Improbable"/>
  </r>
  <r>
    <n v="242"/>
    <s v="Sostenibilidad1"/>
    <n v="1"/>
    <s v="Sostenibilidad1"/>
    <n v="1"/>
    <s v="RectoríaMedio"/>
    <s v="RectoríaAlto"/>
    <s v="RectoríaConcepto público desfavorable que causa una pérdida de credibilidad sobre la Universidad en sus grupos de interés."/>
    <s v="RectoríaConcepto público desfavorable que causa una pérdida de credibilidad sobre la Universidad en sus grupos de interés."/>
    <s v="SostenibilidadAlto"/>
    <s v="SostenibilidadModerado"/>
    <s v="RRS-242"/>
    <s v="RR"/>
    <s v="Rectoría"/>
    <s v="RectoríaFuerte"/>
    <s v="RectoríaModerado"/>
    <s v="Rectoría"/>
    <s v="Concepto público desfavorable que causa una pérdida de credibilidad sobre la Universidad en sus grupos de interés."/>
    <n v="1"/>
    <s v="Concepto público desfavorable que causa una pérdida de credibilidad sobre la Universidad en sus grupos de interés."/>
    <s v="Sostenibilidad"/>
    <s v="Gestión legal y documental_x000a__x000a_Direccionamiento estratégico"/>
    <s v="Definición del direccionamiento estratégico de la Universidad_x000a_"/>
    <m/>
    <s v="RRS-8"/>
    <s v="Sostenibilidad"/>
    <s v="Por falta de información unificada y clara se puede generar un impacto negativo en la credibilidad de los representantes de la institución o incluso de la misma organización, que lleven a un desprestigio y reputación negativa"/>
    <m/>
    <s v="Concepto público desfavorable que causa una pérdida de credibilidad sobre la Universidad en sus grupos de interés."/>
    <m/>
    <s v="Falta de claridad en la información, desconocimiento de directrices institucionales como código de ética y buen gobierno"/>
    <m/>
    <s v="Aprobación de piezas por el área de comunicación organizacional"/>
    <n v="1"/>
    <n v="1"/>
    <n v="1"/>
    <n v="1"/>
    <s v="Asesoría para presentación en medios, validación de los contenidos a publicar, protocolos de manejo de crisis, definición de personal oficiales como oficiales para comunicar"/>
    <n v="4"/>
    <n v="4"/>
    <n v="1"/>
    <x v="0"/>
    <s v="Bajo"/>
    <n v="2"/>
    <n v="2"/>
    <s v="22"/>
    <s v="Fuerte"/>
    <s v="Se implementan correctamente los controles y el riesgo no se ha materializado. Comunicaciones selecciona con base en la experticia, los voceros de la Universidad para los diferentes temas y referenciaciónc con medios, teniendo clara la información por la cual se pregunta, de forma que las respuestas sean claras. Hay un manejo de redes y piezas que pasa por aprobación previa, así como la política de comunicaciones"/>
    <s v="Improbable"/>
  </r>
  <r>
    <s v=""/>
    <s v="Sostenibilidad0"/>
    <n v="0"/>
    <s v="Sostenibilidad0"/>
    <n v="0"/>
    <s v=" "/>
    <s v=" "/>
    <s v=" 0"/>
    <s v=" "/>
    <s v="Sostenibilidad"/>
    <s v="Sostenibilidad0"/>
    <s v=""/>
    <s v="RR"/>
    <s v=" "/>
    <s v=" 0"/>
    <s v=" 0"/>
    <s v=" "/>
    <s v=""/>
    <n v="0"/>
    <s v=""/>
    <s v="Sostenibilidad"/>
    <m/>
    <m/>
    <m/>
    <s v="RRS-9"/>
    <s v="Sostenibilidad"/>
    <n v="0"/>
    <m/>
    <n v="0"/>
    <m/>
    <n v="0"/>
    <m/>
    <n v="0"/>
    <n v="0"/>
    <n v="0"/>
    <n v="0"/>
    <n v="0"/>
    <n v="0"/>
    <n v="0"/>
    <n v="0"/>
    <n v="0"/>
    <x v="8"/>
    <n v="0"/>
    <n v="0"/>
    <n v="0"/>
    <n v="0"/>
    <n v="0"/>
    <n v="0"/>
    <n v="0"/>
  </r>
  <r>
    <s v=""/>
    <s v="Sostenibilidad0"/>
    <n v="0"/>
    <s v="Sostenibilidad0"/>
    <n v="0"/>
    <s v=" "/>
    <s v=" "/>
    <s v=" 0"/>
    <s v=" "/>
    <s v="Sostenibilidad"/>
    <s v="Sostenibilidad0"/>
    <s v=""/>
    <s v="RR"/>
    <s v=" "/>
    <s v=" 0"/>
    <s v=" 0"/>
    <s v=" "/>
    <s v=""/>
    <n v="0"/>
    <s v=""/>
    <s v="Sostenibilidad"/>
    <m/>
    <m/>
    <m/>
    <s v="RRS-10"/>
    <s v="Sostenibilidad"/>
    <n v="0"/>
    <m/>
    <n v="0"/>
    <m/>
    <n v="0"/>
    <m/>
    <n v="0"/>
    <n v="0"/>
    <n v="0"/>
    <s v=" "/>
    <s v="Sin controles"/>
    <n v="0"/>
    <n v="0"/>
    <n v="0"/>
    <s v=""/>
    <x v="5"/>
    <s v=""/>
    <s v=""/>
    <s v=""/>
    <s v=""/>
    <n v="0"/>
    <n v="0"/>
    <n v="0"/>
  </r>
  <r>
    <s v=""/>
    <s v="Sostenibilidad0"/>
    <n v="0"/>
    <s v="Sostenibilidad0"/>
    <n v="0"/>
    <s v=" "/>
    <s v=" "/>
    <s v=" 0"/>
    <s v=" "/>
    <s v="Sostenibilidad"/>
    <s v="Sostenibilidad0"/>
    <s v=""/>
    <s v="RR"/>
    <s v=" "/>
    <s v=" 0"/>
    <s v=" 0"/>
    <s v=" "/>
    <s v=""/>
    <n v="0"/>
    <s v=""/>
    <s v="Sostenibilidad"/>
    <m/>
    <m/>
    <m/>
    <s v="RRS-11"/>
    <s v="Sostenibilidad"/>
    <n v="0"/>
    <m/>
    <n v="0"/>
    <m/>
    <n v="0"/>
    <m/>
    <n v="0"/>
    <n v="0"/>
    <n v="0"/>
    <s v=" "/>
    <s v="Sin controles"/>
    <n v="0"/>
    <n v="0"/>
    <n v="0"/>
    <s v=""/>
    <x v="5"/>
    <s v=""/>
    <s v=""/>
    <s v=""/>
    <s v=""/>
    <n v="0"/>
    <n v="0"/>
    <n v="0"/>
  </r>
  <r>
    <s v=""/>
    <s v="Sostenibilidad0"/>
    <n v="0"/>
    <s v="Sostenibilidad0"/>
    <n v="0"/>
    <s v=" "/>
    <s v=" "/>
    <s v=" 0"/>
    <s v=" "/>
    <s v="Sostenibilidad"/>
    <s v="Sostenibilidad0"/>
    <s v=""/>
    <s v="RR"/>
    <s v=" "/>
    <s v=" 0"/>
    <s v=" 0"/>
    <s v=" "/>
    <s v=""/>
    <n v="0"/>
    <s v=""/>
    <s v="Sostenibilidad"/>
    <m/>
    <m/>
    <m/>
    <s v="RRS-12"/>
    <s v="Sostenibilidad"/>
    <n v="0"/>
    <m/>
    <n v="0"/>
    <m/>
    <n v="0"/>
    <m/>
    <n v="0"/>
    <n v="0"/>
    <n v="0"/>
    <s v=" "/>
    <s v="Sin controles"/>
    <n v="0"/>
    <n v="0"/>
    <n v="0"/>
    <s v=""/>
    <x v="5"/>
    <s v=""/>
    <s v=""/>
    <s v=""/>
    <s v=""/>
    <n v="0"/>
    <n v="0"/>
    <n v="0"/>
  </r>
  <r>
    <n v="243"/>
    <s v="Tecnología de la Información 1"/>
    <n v="1"/>
    <s v="Tecnología de la Información 1"/>
    <n v="1"/>
    <s v="RectoríaMedio"/>
    <s v="RectoríaBajo"/>
    <s v="RectoríaPérdida de la continuidad del negocio."/>
    <s v="RectoríaPérdida de la continuidad del negocio."/>
    <s v="Tecnología de la Información Bajo"/>
    <s v="Tecnología de la Información Fuerte"/>
    <s v="RRT-243"/>
    <s v="RR"/>
    <s v="Rectoría"/>
    <s v="RectoríaFuerte"/>
    <s v="RectoríaFuerte"/>
    <s v="Rectoría"/>
    <s v="Pérdida de la continuidad del negocio."/>
    <n v="1"/>
    <s v="Pérdida de la continuidad del negocio."/>
    <s v="Tecnología de la Información "/>
    <s v="Gestión de las TIC"/>
    <s v="• Elaborar procesos de planeación estratégica para proyectos de TIC´s y continuidad de negocio"/>
    <s v="Procedimiento para la toma de requerimientos de las necesidades de las diferentes áreas de la universidad_x000a_-Procedimiento del área de TIC para la identificación de las necesidades de la continuidad de negocio._x000a_"/>
    <s v="RRT-1"/>
    <s v="Tecnología de la Información "/>
    <s v="Inexistencia de un DataCenter adecuado que garantice la operación normal "/>
    <m/>
    <s v="Pérdida de la continuidad del negocio."/>
    <m/>
    <s v="´- Desarticulación con subsistemas de la Universidad (Aire acondicionado, red eléctrica)_x000a_-Falla en la planeación inicial corporativa (planes de mantenimiento) _x000a_-Inexistencia de DC y cuartos técnicos adecuados)  "/>
    <m/>
    <s v="´- Participación del área de TIC con reuniones en planeación e infraestructura _x000a_- Mitigación con mejoras puntuales sobre los subsistemas instalados, en algunos casos considerando las normas aplicables. En otros casos,_x000a_- Concientización de la alta dirección con respecto a la importancia misional del área TIC y los requerimientos técnicos de un DC _x000a_"/>
    <n v="3"/>
    <n v="3"/>
    <n v="1"/>
    <n v="1"/>
    <s v="*Contatacion de un Datacenter principal para el CES ubicado en la ciudad de Bogota._x000a_*Contratación de un Datacenter de Contingencia-unido en tiempo real al principal-en Curazao._x000a_*Aprobación de recursos económicos para Datacenter en el preupuesto 2019 al 2023_x000a_*Aprobación de las Politicas de TI"/>
    <n v="4"/>
    <n v="4"/>
    <n v="1"/>
    <x v="0"/>
    <s v="Bajo"/>
    <n v="2"/>
    <n v="2"/>
    <s v="22"/>
    <s v="Fuerte"/>
    <s v="La probabilidad disminuyo por la implementación del datacenter con todo el plan de contingencia adecuada  con nivel de controles fuerte porque se implementaron todos los controles propuestos "/>
    <s v="Posible"/>
  </r>
  <r>
    <n v="244"/>
    <s v="Tecnología de la Información 1"/>
    <n v="1"/>
    <s v="Tecnología de la Información 1"/>
    <n v="1"/>
    <s v="RectoríaExtremo"/>
    <s v="RectoríaAlto"/>
    <s v="RectoríaFalla o falta de adecuación, consistencia, confiabilidad, confidencialidad y disponibilidad de la información que se genera o se custodia (física o electrónica)."/>
    <s v="RectoríaFalla o falta de adecuación, consistencia, confiabilidad, confidencialidad y disponibilidad de la información que se genera o se custodia (física o electrónica)."/>
    <s v="Tecnología de la Información Alto"/>
    <s v="Tecnología de la Información Moderado"/>
    <s v="RRT-244"/>
    <s v="RR"/>
    <s v="Rectoría"/>
    <s v="RectoríaDébil"/>
    <s v="RectoríaModerado"/>
    <s v="Rectorí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Tecnología de la Información "/>
    <s v="Gestión de las TIC"/>
    <s v="•Gestión de los proyectos de TIC´s y continuidad de negocio basados en las metodologías de cada área de conocimiento"/>
    <s v="•Gestión de bases de datos, seguridad informática, redes"/>
    <s v="RRT-2"/>
    <s v="Tecnología de la Información "/>
    <s v="Inadecuada protección de la información "/>
    <m/>
    <s v="Falla o falta de adecuación, consistencia, confiabilidad, confidencialidad y disponibilidad de la información que se genera o se custodia (física o electrónica)."/>
    <m/>
    <s v="´- Falta de herramientas modernas para detectar malware legacy, nuevas amenazas y cifrado e intercambio de datos_x000a_-No hay control de dispositivos externos _x000a_-Inexistencia de una política de seguridad de la información _x000a_-Falta de sensibilización a los usuarios de la información "/>
    <m/>
    <s v="* Campañas de conzientizacion a los usuarios CES de herrameintas TIC sobre el buen uso del correo electronico y el auto respaldo de la inforamción del CES almacenda en computadorers portatiles y de escritorio."/>
    <n v="2"/>
    <n v="2"/>
    <n v="1"/>
    <n v="1"/>
    <s v="*Aprobación de recursos económicos para adquirir herramientas de seguridad._x000a_*Aprobación de las Politicas de TI."/>
    <n v="2"/>
    <n v="1"/>
    <n v="0.5"/>
    <x v="6"/>
    <s v="Alto"/>
    <n v="3"/>
    <n v="3"/>
    <s v="33"/>
    <s v="Débil"/>
    <s v="*- Aprobación de recursos económicos para adquirir herramientas de seguridad. Este control no se pudo implementar por falta de presupuesto _x000a_- Teniendo en cuenta el taller de cyberseguridad el riesgo sigue con la misma magnitud pero el control pasa a debil "/>
    <s v="Probable"/>
  </r>
  <r>
    <n v="245"/>
    <s v="Tecnología de la Información 1"/>
    <n v="1"/>
    <s v="Tecnología de la Información 1"/>
    <n v="1"/>
    <s v="RectoríaMedio"/>
    <s v="RectoríaMedio"/>
    <s v="RectoríaIncumplimiento por parte de la comunidad universitaria, contratistas y visitantes de las políticas, reglamentos y directrices institucionales."/>
    <s v="RectoríaIncumplimiento por parte de la comunidad universitaria, contratistas y visitantes de las políticas, reglamentos y directrices institucionales."/>
    <s v="Tecnología de la Información Medio"/>
    <s v="Tecnología de la Información Fuerte"/>
    <s v="RRT-245"/>
    <s v="RR"/>
    <s v="Rectoría"/>
    <s v="RectoríaModerado"/>
    <s v="RectoríaFuerte"/>
    <s v="Rectorí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Tecnología de la Información "/>
    <s v="Gestión de las TIC"/>
    <s v="•Gestión de los proyectos de TIC´s y continuidad de negocio basados en las metodologías de cada área de conocimiento"/>
    <s v="•Gestión de bases de datos, seguridad informática, redes"/>
    <s v="RRT-3"/>
    <s v="Tecnología de la Información "/>
    <s v="Uso inadecuado de licencias"/>
    <m/>
    <s v="Incumplimiento por parte de la comunidad universitaria, contratistas y visitantes de las políticas, reglamentos y directrices institucionales."/>
    <m/>
    <s v="´- Ausencia de perfiles adecuados _x000a_- Falta de cumplimiento de instrucciones de compra y uso de software _x000a_-Falta de una política de cumplimiento de uso de licencias"/>
    <m/>
    <s v="* Campañas de conzientizacion a los usuarios CES de las TIC sobre el uso de software legal y free autorizado por el CES"/>
    <n v="1"/>
    <n v="1"/>
    <n v="1"/>
    <n v="1"/>
    <s v="*Aprobación de recursos económicos para adquirir software TIC legal._x000a_*Aprobación de las Politicas de TI."/>
    <n v="2"/>
    <n v="2"/>
    <n v="1"/>
    <x v="0"/>
    <s v="Medio"/>
    <n v="2"/>
    <n v="3"/>
    <s v="23"/>
    <s v="Moderado"/>
    <s v="*- la politica TI ha permitido tener heramientas para hacer cumplir aun siguen faltando herramientas para cumplir fuertemente. "/>
    <s v="Posible"/>
  </r>
  <r>
    <n v="246"/>
    <s v="Tecnología de la Información 1"/>
    <n v="1"/>
    <s v="Tecnología de la Información 1"/>
    <n v="1"/>
    <s v="RectoríaMedio"/>
    <s v="RectoríaMedio"/>
    <s v="RectoríaIncumplimiento por parte de la comunidad universitaria, contratistas y visitantes de las políticas, reglamentos y directrices institucionales."/>
    <s v="RectoríaIncumplimiento por parte de la comunidad universitaria, contratistas y visitantes de las políticas, reglamentos y directrices institucionales."/>
    <s v="Tecnología de la Información Medio"/>
    <s v="Tecnología de la Información Moderado"/>
    <s v="RRT-246"/>
    <s v="RR"/>
    <s v="Rectoría"/>
    <s v="RectoríaModerado"/>
    <s v="RectoríaModerado"/>
    <s v="Rectorí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Tecnología de la Información "/>
    <s v="Gestión de las TIC"/>
    <s v="Elaborar procesos de planeación estratégica para proyectos de TIC´s y continuidad de negocio_x000a_"/>
    <s v="Resolución 0069 política de tic "/>
    <s v="RRT-4"/>
    <s v="Tecnología de la Información "/>
    <s v="Falta de políticas claras de tecnología de la información (Gobernanza TI)"/>
    <m/>
    <s v="Incumplimiento por parte de la comunidad universitaria, contratistas y visitantes de las políticas, reglamentos y directrices institucionales."/>
    <m/>
    <s v="´- Falta de claridad en el rol del área de TI_x000a_-Falta de apalancamiento de los directivos _x000a_-Falta de ejecución de proyectos con las demás facultades, áreas de simulación, laboratorios y áreas administrativas_x000a_-Falta de deficion de estándares tecnológicos "/>
    <m/>
    <s v="* Campañas de conzientizacion a los usuarios CES de las TIC sobre el uso de estandaraes de ingenieria de software._x000a_*Campañas de capacitacion sobre Modelamiento de Software."/>
    <n v="2"/>
    <n v="2"/>
    <n v="1"/>
    <n v="1"/>
    <s v="*Aprobación de las Politicas de TI._x000a_*Cursos de formación en Modelamiento de Software."/>
    <n v="2"/>
    <n v="2"/>
    <n v="1"/>
    <x v="0"/>
    <s v="Alto"/>
    <n v="3"/>
    <n v="3"/>
    <s v="33"/>
    <s v="Moderado"/>
    <s v="*- aun quedan cosas por tabajar ya existe la piliti TI que da un marco de trabajo pero falta que toda la comunidad la acoja "/>
    <s v="Posible"/>
  </r>
  <r>
    <n v="247"/>
    <s v="Tecnología de la Información 1"/>
    <n v="1"/>
    <s v="Tecnología de la Información 1"/>
    <n v="1"/>
    <s v="RectoríaMedio"/>
    <s v="RectoríaBajo"/>
    <s v="Rectoría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Tecnología de la Información Bajo"/>
    <s v="Tecnología de la Información Moderado"/>
    <s v="RRT-247"/>
    <s v="RR"/>
    <s v="Rectoría"/>
    <s v="RectoríaModerado"/>
    <s v="RectoríaModerado"/>
    <s v="Rectoría"/>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s v="Tecnología de la Información "/>
    <s v="Comunicación organizacional"/>
    <s v="Elaborar procesos de planeación estratégica para proyectos de TIC´s y continuidad de negocio_x000a_"/>
    <s v="Procedimiento para la planificación de la comunicación interna y externa_x000a__x000a_Manual Portal web_x000a_"/>
    <s v="RRT-5"/>
    <s v="Tecnología de la Información "/>
    <s v="Desactualización de la página web"/>
    <m/>
    <s v="Falta de innovación o rezago en los diferentes procesos o estructuras que dificultan el crecimiento y/o cumplimiento de los objetivos de la Universidad"/>
    <m/>
    <s v="´- No se suministra la información a tiempo y con errores por parte de los usuarios _x000a_- Fallas operativas del personal encargado de la actualización de la información _x000a_-Falla en la plataforma"/>
    <m/>
    <s v="*Una nueva plataforma de publicaciones externas e internas-nuevo portal._x000a_*normalizar los procesos de actualizaciones y publicaciones de información._x000a_*trasladar al area respectiva la administración de las publicaciones._x000a_*Especializar los técnicos de TI en las nuevas herramientas técnicas para el nuevo portal"/>
    <n v="4"/>
    <n v="4"/>
    <n v="1"/>
    <n v="1"/>
    <s v="*Implementación del nuevo portal del CES."/>
    <n v="1"/>
    <n v="1"/>
    <n v="1"/>
    <x v="0"/>
    <s v="Medio"/>
    <n v="3"/>
    <n v="2"/>
    <s v="32"/>
    <s v="Moderado"/>
    <s v="*- aun falta la integración del portal con SAP para fechas y tarifas. _x000a_- la información entregada cambia constantemente. "/>
    <s v="Posible"/>
  </r>
  <r>
    <n v="248"/>
    <s v="Tecnología de la Información 1"/>
    <n v="1"/>
    <s v="Tecnología de la Información 1"/>
    <n v="1"/>
    <s v="RectoríaMedio"/>
    <s v="RectoríaBajo"/>
    <s v="RectoríaPérdida de la continuidad del negocio."/>
    <s v="RectoríaPérdida de la continuidad del negocio."/>
    <s v="Tecnología de la Información Bajo"/>
    <s v="Tecnología de la Información Fuerte"/>
    <s v="RRT-248"/>
    <s v="RR"/>
    <s v="Rectoría"/>
    <s v="RectoríaModerado"/>
    <s v="RectoríaFuerte"/>
    <s v="Rectoría"/>
    <s v="Pérdida de la continuidad del negocio."/>
    <n v="1"/>
    <s v="Pérdida de la continuidad del negocio."/>
    <s v="Tecnología de la Información "/>
    <s v="Gestión de las TIC"/>
    <s v="•Puesta en producción y soporte de las soluciones estructuradas para TIC´s y continuidad de negocio. "/>
    <s v="Procedimiento para la administración de las soluciones  en producción_x000a__x000a_-Procedimiento para la detección de fallas técnicas o funcionales de las soluciones entregadas_x000a_"/>
    <s v="RRT-6"/>
    <s v="Tecnología de la Información "/>
    <s v="Fallas en la funcionalidad de las plataformas de los sistemas de la información "/>
    <m/>
    <s v="Pérdida de la continuidad del negocio."/>
    <m/>
    <s v="´- No actualización de los módulos que ponen las soluciones de los diferentes sistemas _x000a_- Falta de capacitación de los usuarios nuevos y existentes _x000a_- Inadecuada capacidad de la infraestructura de hd y sft._x000a_-Ausencia de herramientas adecuadas para administración de los sistemas. "/>
    <m/>
    <s v="*Datacenter Principal-IaaS- y el Datcenter de Contingencia-DraS- con Hardware y tecnologias de administración y respaldo actualizadas al 2018._x000a_*Planes masivos y especializados de capacitación SAP. "/>
    <n v="2"/>
    <n v="2"/>
    <n v="1"/>
    <n v="1"/>
    <s v="*Contatacion de un Datacenter principal para el CES ubicado en la ciudad de Bogota._x000a_*Contratación de un Datacenter de Contingencia-unido en tiempo real al principal-en Curazao._x000a_*Aprobación de recursos económicos para Datacenter en el preupuesto 2019 al 2023_x000a_*Aprobación de las Politicas de TI"/>
    <n v="4"/>
    <n v="4"/>
    <n v="1"/>
    <x v="0"/>
    <s v="Alto"/>
    <n v="2"/>
    <n v="4"/>
    <s v="24"/>
    <s v="Fuerte"/>
    <s v="La probabilidad disminuyo por la implementación del datacenter con todo el plan de contingencia adecuada  con nivel de controles fuerte porque se implementaron todos los controles propuestos "/>
    <s v="Posible"/>
  </r>
  <r>
    <n v="249"/>
    <s v="Tecnología de la Información 1"/>
    <n v="1"/>
    <s v="Tecnología de la Información 1"/>
    <n v="1"/>
    <s v="RectoríaAlto"/>
    <s v="RectoríaAlto"/>
    <s v="RectoríaDificultades en la alineación organizacional para el logro de los objetivos."/>
    <s v="RectoríaDificultades en la alineación organizacional para el logro de los objetivos."/>
    <s v="Tecnología de la Información Alto"/>
    <s v="Tecnología de la Información Fuerte"/>
    <s v="RRT-249"/>
    <s v="RR"/>
    <s v="Rectoría"/>
    <s v="RectoríaModerado"/>
    <s v="RectoríaFuerte"/>
    <s v="Rectoría"/>
    <s v="Dificultades en la alineación organizacional para el logro de los objetivos."/>
    <n v="1"/>
    <s v="Dificultades en la alineación organizacional para el logro de los objetivos."/>
    <s v="Tecnología de la Información "/>
    <s v="Gestión de las TIC"/>
    <s v="Elaborar procesos de planeación estratégica para proyectos de TIC´s y continuidad de negocio_x000a_"/>
    <s v="Resolución 0069 política de tic "/>
    <s v="RRT-7"/>
    <s v="Tecnología de la Información "/>
    <s v="Ausencia de una estructura adecuada de tecnología de la información "/>
    <m/>
    <s v="Dificultades en la alineación organizacional para el logro de los objetivos."/>
    <m/>
    <s v="´- Falta de una política clara de tecnología de la información _x000a_-Falta de restructuración de cargos y funciones "/>
    <m/>
    <s v="* Campañas de conzientizacion a los usuarios CES sobre el alcance y estrategias TIC del CES._x000a_*Propuestas de actualización de funciones de los cargos del área TIC"/>
    <n v="2"/>
    <n v="2"/>
    <n v="1"/>
    <n v="1"/>
    <s v="*Aprobacion de las funciones de los cargos del área de TI."/>
    <n v="1"/>
    <n v="1"/>
    <n v="1"/>
    <x v="0"/>
    <s v="Alto"/>
    <n v="3"/>
    <n v="3"/>
    <s v="33"/>
    <s v="Moderado"/>
    <s v="*- se hace la propuesta por parte del area pero no se ha ejecutado por falta de una respuesta de la universidad a nivel organizacional  "/>
    <s v="Probable"/>
  </r>
  <r>
    <n v="250"/>
    <s v="Tecnología de la Información 1"/>
    <n v="1"/>
    <s v="Tecnología de la Información 1"/>
    <n v="1"/>
    <s v="RectoríaMedio"/>
    <s v="RectoríaMedio"/>
    <s v="RectoríaPérdida de la continuidad del negocio."/>
    <s v="RectoríaPérdida de la continuidad del negocio."/>
    <s v="Tecnología de la Información Medio"/>
    <s v="Tecnología de la Información Fuerte"/>
    <s v="RRT-250"/>
    <s v="RR"/>
    <s v="Rectoría"/>
    <s v="RectoríaFuerte"/>
    <s v="RectoríaFuerte"/>
    <s v="Rectoría"/>
    <s v="Pérdida de la continuidad del negocio."/>
    <n v="1"/>
    <s v="Pérdida de la continuidad del negocio."/>
    <s v="Tecnología de la Información "/>
    <s v="Gestión de las TIC"/>
    <s v="Asegurar la continuidad de las soluciones  TIC´s y continuidad de negocio implementadas para  Universidad CES_x000a_"/>
    <s v="Mediante el cual se define las estrategias para garantizar que las TIC estén operativas ante incidentes o eventualidades "/>
    <s v="RRT-8"/>
    <s v="Tecnología de la Información "/>
    <s v="Falta de infraestructura contingentes "/>
    <m/>
    <s v="Pérdida de la continuidad del negocio."/>
    <m/>
    <s v="´- Inexistencia de un DRP corporativo (plan de recuperación de desastres)_x000a_- Falla en la planeación inicial corporativa"/>
    <m/>
    <s v="´- Participación del área de TIC con reuniones en planeación e infraestructura _x000a_- Mitigación con mejoras puntuales sobre los subsistemas instalados, en algunos casos considerando las normas aplicables. En otros casos,_x000a_- Concientización de la alta dirección con respecto a la importancia misional del área TIC y los requerimientos técnicos de un DC _x000a_"/>
    <n v="3"/>
    <n v="3"/>
    <n v="1"/>
    <n v="1"/>
    <s v="*Contatacion de un Datacenter principal para el CES ubicado en la ciudad de Bogota._x000a_*Contratación de un Datacenter de Contingencia-unido en tiempo real al principal-en Curazao._x000a_*Aprobación de recursos económicos para Datacenter en el preupuesto 2019 al 2023_x000a_*Aprobación de las Politicas de TI"/>
    <n v="4"/>
    <n v="4"/>
    <n v="1"/>
    <x v="0"/>
    <s v="Bajo"/>
    <n v="2"/>
    <n v="2"/>
    <s v="22"/>
    <s v="Moderado"/>
    <s v="La probabilidad disminuyo por la implementación del datacenter con todo el plan de contingencia adecuada  con nivel de controles fuerte porque se implementaron todos los controles propuestos "/>
    <s v="Posible"/>
  </r>
  <r>
    <n v="251"/>
    <s v="Tecnología de la Información 1"/>
    <n v="1"/>
    <s v="Tecnología de la Información 1"/>
    <n v="1"/>
    <s v="RectoríaMedio"/>
    <s v="RectoríaAlto"/>
    <s v="RectoríaFalta de innovación o rezago en los diferentes procesos o estructuras que dificultan el crecimiento y/o cumplimiento de los objetivos de la Universidad"/>
    <s v="RectoríaFalta de innovación o rezago en los diferentes procesos o estructuras que dificultan el crecimiento y/o cumplimiento de los objetivos de la Universidad"/>
    <s v="Tecnología de la Información Alto"/>
    <s v="Tecnología de la Información Fuerte"/>
    <s v="RRT-251"/>
    <s v="RR"/>
    <s v="Rectoría"/>
    <s v="RectoríaModerado"/>
    <s v="RectoríaFuerte"/>
    <s v="Rectoría"/>
    <s v="Falta de innovación o rezago en los diferentes procesos o estructuras que dificultan el crecimiento y/o cumplimiento de los objetivos de la Universidad"/>
    <n v="1"/>
    <s v="Falta de innovación o rezago en los diferentes procesos o estructuras que dificultan el crecimiento y/o cumplimiento de los objetivos de la Universidad"/>
    <s v="Tecnología de la Información "/>
    <s v="Gestión de las TIC"/>
    <s v="Asegurar la continuidad de las soluciones  TIC´s y continuidad de negocio implementadas para  Universidad CES_x000a_"/>
    <s v="Mediante el cual se define las estrategias para garantizar que las TIC estén operativas ante incidentes o eventualidades _x000a__x000a_Mediante el cual se definen las estrategias y las acciones para garantizar que en caso de fallas masivas la continuidad operacional de las plataformas tecnológicas_x000a__x000a_mediante el cual se definen los controles que permiten garantizar en las plataformas de TIC el aseguramiento de las mismas y la protección de la información "/>
    <s v="RRT-9"/>
    <s v="Tecnología de la Información "/>
    <s v="Falta de mantenimiento de sistemas informáticos obsoletos y aislados "/>
    <m/>
    <s v="Falta de innovación o rezago en los diferentes procesos o estructuras que dificultan el crecimiento y/o cumplimiento de los objetivos de la Universidad"/>
    <m/>
    <s v="´- Custodia de información antigua _x000a_- Falta de actualización de plataformas y versionamiento de software _x000a_-Falta de respaldo de la información "/>
    <m/>
    <s v="´- Creación de una herramienta que le permita hacer seguimiento a los diferentes sistemas de información legados _x000a_- Garantizar respaldo de la información y disponibilidad de los servidores donde están alojados los sistemas legados según la criticidad definida. _x000a_- Identificar los diferentes sistemas de información legados, clasificarlos según criticidad y asignar responsables."/>
    <n v="3"/>
    <n v="2"/>
    <n v="0.66666666666666663"/>
    <n v="0.66666666666666663"/>
    <s v="*Contatacion de un Datacenter principal para el CES ubicado en la ciudad de Bogota._x000a_*Contratación de un Datacenter de Contingencia-unido en tiempo real al principal-en Curazao._x000a_*Aprobación de recursos económicos para Datacenter en el preupuesto 2019 al 2023_x000a_*Aprobación de las Politicas de TI"/>
    <n v="4"/>
    <n v="4"/>
    <n v="1"/>
    <x v="0"/>
    <s v="Medio"/>
    <n v="3"/>
    <n v="2"/>
    <s v="32"/>
    <s v="Fuerte"/>
    <s v="*- lo qque queda faltando es la implementación de herramientas que permitan hacer el control "/>
    <s v="Posible"/>
  </r>
  <r>
    <n v="252"/>
    <s v="Tecnología de la Información 1"/>
    <n v="1"/>
    <s v="Tecnología de la Información 1"/>
    <n v="1"/>
    <s v="RectoríaExtremo"/>
    <s v="RectoríaAlto"/>
    <s v="RectoríaFalla o falta de adecuación, consistencia, confiabilidad, confidencialidad y disponibilidad de la información que se genera o se custodia (física o electrónica)."/>
    <s v="RectoríaFalla o falta de adecuación, consistencia, confiabilidad, confidencialidad y disponibilidad de la información que se genera o se custodia (física o electrónica)."/>
    <s v="Tecnología de la Información Alto"/>
    <s v="Tecnología de la Información Moderado"/>
    <s v="RRT-252"/>
    <s v="RR"/>
    <s v="Rectoría"/>
    <s v="RectoríaDébil"/>
    <s v="RectoríaModerado"/>
    <s v="Rectorí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Tecnología de la Información "/>
    <s v="Gestión de las TIC"/>
    <s v="Elaborar procesos de planeación estratégica para proyectos de TIC´s y continuidad de negocio_x000a_"/>
    <s v="Resolución 0069 política de tic "/>
    <s v="RRT-10"/>
    <s v="Tecnología de la Información "/>
    <s v="Inexistencia de un área de auditoría de sistemas"/>
    <m/>
    <s v="Falla o falta de adecuación, consistencia, confiabilidad, confidencialidad y disponibilidad de la información que se genera o se custodia (física o electrónica)."/>
    <m/>
    <s v="Falta de una política clara en el control en el uso de la de tecnología de la información en el CES"/>
    <m/>
    <s v="*Creación de un area que agrupe el control y el riesgo asocioado a continuidad de negocio y riesgo cibernetico "/>
    <n v="1"/>
    <n v="0"/>
    <n v="0"/>
    <n v="0"/>
    <s v="*Creacion de un ara estrategica para liderar este proceso"/>
    <n v="1"/>
    <n v="0"/>
    <n v="0"/>
    <x v="8"/>
    <s v="Alto"/>
    <n v="4"/>
    <n v="3"/>
    <s v="43"/>
    <s v="Débil"/>
    <s v="*- Falta trabajar en este tema, se tiene en cuenta lo tratado en el taller de cyberseguridad"/>
    <s v="Casi Seguro"/>
  </r>
  <r>
    <s v=""/>
    <s v="Tecnología de la Información 0"/>
    <n v="0"/>
    <s v="Tecnología de la Información 0"/>
    <n v="0"/>
    <s v=" "/>
    <s v=" "/>
    <s v=" 0"/>
    <s v=" "/>
    <s v="Tecnología de la Información "/>
    <s v="Tecnología de la Información 0"/>
    <s v=""/>
    <s v="RR"/>
    <s v=" "/>
    <s v=" 0"/>
    <s v=" 0"/>
    <s v=" "/>
    <s v=""/>
    <n v="0"/>
    <s v=""/>
    <s v="Tecnología de la Información "/>
    <m/>
    <m/>
    <m/>
    <s v="RRT-11"/>
    <s v="Tecnología de la Información "/>
    <n v="0"/>
    <m/>
    <n v="0"/>
    <m/>
    <n v="0"/>
    <m/>
    <n v="0"/>
    <n v="0"/>
    <n v="0"/>
    <s v=" "/>
    <s v="Sin controles"/>
    <n v="0"/>
    <n v="0"/>
    <n v="0"/>
    <s v=""/>
    <x v="5"/>
    <s v=""/>
    <s v=""/>
    <s v=""/>
    <s v=""/>
    <n v="0"/>
    <n v="0"/>
    <n v="0"/>
  </r>
  <r>
    <s v=""/>
    <s v="Tecnología de la Información 0"/>
    <n v="0"/>
    <s v="Tecnología de la Información 0"/>
    <n v="0"/>
    <s v=" "/>
    <s v=" "/>
    <s v=" 0"/>
    <s v=" "/>
    <s v="Tecnología de la Información "/>
    <s v="Tecnología de la Información 0"/>
    <s v=""/>
    <s v="RR"/>
    <s v=" "/>
    <s v=" 0"/>
    <s v=" 0"/>
    <s v=" "/>
    <s v=""/>
    <n v="0"/>
    <s v=""/>
    <s v="Tecnología de la Información "/>
    <m/>
    <m/>
    <m/>
    <s v="RRT-12"/>
    <s v="Tecnología de la Información "/>
    <n v="0"/>
    <m/>
    <n v="0"/>
    <m/>
    <n v="0"/>
    <m/>
    <n v="0"/>
    <n v="0"/>
    <n v="0"/>
    <s v=" "/>
    <s v="Sin controles"/>
    <n v="0"/>
    <n v="0"/>
    <n v="0"/>
    <s v=""/>
    <x v="5"/>
    <s v=""/>
    <s v=""/>
    <s v=""/>
    <s v=""/>
    <n v="0"/>
    <n v="0"/>
    <n v="0"/>
  </r>
  <r>
    <n v="253"/>
    <s v="Tesorería1"/>
    <n v="1"/>
    <s v="Tesorería1"/>
    <n v="1"/>
    <s v="Dirección Administrativa y FinancieraAlto"/>
    <s v="Dirección Administrativa y FinancieraAlto"/>
    <s v="Dirección Administrativa y FinancieraPrácticas fraudulentas - corrupción en los diferentes procesos misionales de la universidad"/>
    <s v="Dirección Administrativa y FinancieraPrácticas fraudulentas - corrupción en los diferentes procesos misionales de la universidad"/>
    <s v="TesoreríaAlto"/>
    <s v="TesoreríaFuerte"/>
    <s v="RFT-253"/>
    <s v="RF"/>
    <s v="Dirección Administrativa y Financiera"/>
    <s v="Dirección Administrativa y FinancieraFuerte"/>
    <s v="Dirección Administrativa y FinancieraFuerte"/>
    <s v="Dirección Administrativa y Financiera"/>
    <s v="Prácticas fraudulentas - corrupción en los diferentes procesos misionales de la universidad"/>
    <n v="1"/>
    <s v="Prácticas fraudulentas - corrupción en los diferentes procesos misionales de la universidad"/>
    <s v="Tesorería"/>
    <s v="Gestión financiera"/>
    <s v="Facturación, recaudo, cartera e inversiones_x000a_"/>
    <s v="Procedimiento para la gestión de caja _x000a_"/>
    <s v="RFT-1"/>
    <s v="Tesorería"/>
    <s v="Debido al manejo de dinero en efectivo se pueden presentar fraudes por parte del personal de recaudos, directamente o en complicidad con otras área, lo que llevaría a tener pérdidas económicas"/>
    <m/>
    <s v="Prácticas fraudulentas - corrupción en los diferentes procesos misionales de la universidad"/>
    <s v="Malversación de activos, robo o uso indebido de recursos de la Universidad."/>
    <s v="* Falta de restricción de accesos a los sistemas  _x000a_* Vulnerabilidades de las personas en cargos de manejo de dinero(Dificultades Económicas, Consumo de drogas, alcohol, ludopatía, Personas con inestabilidad emocional)_x000a_* Falta de auditorias externas * Funciones de recaudo y cartera en una misma persona"/>
    <m/>
    <s v="* Conciliación diaria de caja y en línea a través del sistema de información   *Arqueos sorpresa   * Las anulaciones se encuentran centralizadas y deben tener el visto bueno del coordinador de servicio, cuando hay demoras se puede verificar la información desde el sistema  *Cámaras de seguridad  Visita domiciliaria, exámenes de ingreso *existen restricciones de acceso a los sistema"/>
    <n v="5"/>
    <n v="5"/>
    <n v="1"/>
    <n v="1"/>
    <s v="*Mayor intensidad en las auditorías   *Buscar mejoras en el sistema de información  *Segregación de funciones *Programa de onitores social a las personas en cargos críticos * Creación de un área de auditoría al interior de la Universidad"/>
    <n v="5"/>
    <n v="5"/>
    <n v="1"/>
    <x v="0"/>
    <s v="Alto"/>
    <n v="4"/>
    <n v="3"/>
    <s v="43"/>
    <s v="Fuerte"/>
    <s v="* Arqueos periodícos * Conciliación bancaria oportuna"/>
    <s v="Probable"/>
  </r>
  <r>
    <n v="254"/>
    <s v="Tesorería1"/>
    <n v="1"/>
    <s v="Tesorería1"/>
    <n v="1"/>
    <s v="Dirección Administrativa y FinancieraAlto"/>
    <s v="Dirección Administrativa y FinancieraAlt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TesoreríaAlto"/>
    <s v="TesoreríaModerado"/>
    <s v="RFT-254"/>
    <s v="RF"/>
    <s v="Dirección Administrativa y Financiera"/>
    <s v="Dirección Administrativa y FinancieraModerado"/>
    <s v="Dirección Administrativa y FinancieraModerado"/>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Tesorería"/>
    <s v="Desarrollo humano y bienestar institucional"/>
    <s v="Identificación de necesidades e intereses para el Bienestar y Desarrollo Humano_x000a_"/>
    <s v="Procedimiento para la definición del plan de desarrollo y capacitación institucional (plan de capacitaciones SST)"/>
    <s v="RFT-2"/>
    <s v="Tesorería"/>
    <s v="Debido al desconocimiento  de las políticas y reglamentos internos por parte del personal de recaudos, se vería afectada la economía de la compañía y la prestación del servicio"/>
    <m/>
    <s v="Incumplimiento por parte de la comunidad universitaria, contratistas y visitantes de las políticas, reglamentos y directrices institucionales."/>
    <s v="Error, omisión o violación de procedimientos. (que pueda llevar incluso a excesos o despilfarros)."/>
    <s v="* Desconocimiento u omisión de la reglamentación interna"/>
    <m/>
    <s v="* Reuniones periódicas   * Realización de capacitaciones   * Envío procesos documentados   *Al personal de caja se le entrega físicamente y a través del correo electrónico el reglamento de tesorería"/>
    <n v="4"/>
    <n v="5"/>
    <n v="1.25"/>
    <n v="1.25"/>
    <s v="* Cambiar la metodología en la transferencia de conocimiento de procesos de los usuarios finales"/>
    <n v="1"/>
    <n v="1"/>
    <n v="1"/>
    <x v="0"/>
    <s v="Alto"/>
    <n v="4"/>
    <n v="3"/>
    <s v="43"/>
    <s v="Fuerte"/>
    <s v="* En las visitas de arqueo se hace un recaordatorio de normas y políticas vigentes"/>
    <s v="Probable"/>
  </r>
  <r>
    <n v="255"/>
    <s v="Tesorería1"/>
    <n v="1"/>
    <s v="Tesorería1"/>
    <n v="1"/>
    <s v="Dirección Administrativa y FinancieraAlto"/>
    <s v="Dirección Administrativa y FinancieraMedio"/>
    <s v="Dirección Administrativa y FinancieraFalta o falla de la capacidad de gestión del talento humano."/>
    <s v="Dirección Administrativa y FinancieraFalta o falla de la capacidad de gestión del talento humano."/>
    <s v="TesoreríaMedio"/>
    <s v="TesoreríaFuerte"/>
    <s v="RFT-255"/>
    <s v="RF"/>
    <s v="Dirección Administrativa y Financiera"/>
    <s v="Dirección Administrativa y FinancieraModerado"/>
    <s v="Dirección Administrativa y FinancieraFuerte"/>
    <s v="Dirección Administrativa y Financiera"/>
    <s v="Falta o falla de la capacidad de gestión del talento humano."/>
    <n v="1"/>
    <s v="Falta o falla de la capacidad de gestión del talento humano."/>
    <s v="Tesorería"/>
    <s v="Gestión financiera"/>
    <s v="Facturación, recaudo, cartera e inversiones_x000a_"/>
    <s v="Procedimiento para la gestión de caja _x000a_"/>
    <s v="RFT-3"/>
    <s v="Tesorería"/>
    <s v="Debido al desconocimiento de  procedimientos y normas que se aplican en el control de las operaciones con Tarjetas de Crédito y Débito, la compañía se vería afectada en términos económicos y legales."/>
    <m/>
    <s v="Falta o falla de la capacidad de gestión del talento humano."/>
    <s v="El personal en el cargo no cuenta con los conocimientos para llevar a cabo adecuadamente su función."/>
    <s v="* Desconocimiento u omisión de la reglamentación externa       *Complicidad con personal del otras áreas                     *Influencia del cliente"/>
    <m/>
    <s v="* Capacitación de usuarios"/>
    <n v="1"/>
    <n v="1"/>
    <n v="1"/>
    <n v="1"/>
    <s v="* Instalar avisos en los puntos de recaudo   * Enviar clientes incognitos "/>
    <n v="2"/>
    <n v="2"/>
    <n v="1"/>
    <x v="0"/>
    <s v="Alto"/>
    <n v="3"/>
    <n v="4"/>
    <s v="34"/>
    <s v="Moderado"/>
    <s v="* En las visitas de arqueo se hace un recaordatorio de normas y políticas vigentes * Telefónicamente se realizar asesorias al personal de los puntos de recaudo"/>
    <s v="Posible"/>
  </r>
  <r>
    <n v="256"/>
    <s v="Tesorería1"/>
    <n v="1"/>
    <s v="Tesorería1"/>
    <n v="1"/>
    <s v="Dirección Administrativa y FinancieraBajo"/>
    <s v="Dirección Administrativa y FinancieraAlto"/>
    <s v="Dirección Administrativa y FinancieraActos mal intencionados de terceros (AMIT)."/>
    <s v="Dirección Administrativa y FinancieraActos mal intencionados de terceros (AMIT)."/>
    <s v="TesoreríaAlto"/>
    <s v="TesoreríaFuerte"/>
    <s v="RFT-256"/>
    <s v="RF"/>
    <s v="Dirección Administrativa y Financiera"/>
    <s v="Dirección Administrativa y FinancieraFuerte"/>
    <s v="Dirección Administrativa y FinancieraFuerte"/>
    <s v="Dirección Administrativa y Financiera"/>
    <s v="Actos mal intencionados de terceros (AMIT)."/>
    <n v="1"/>
    <s v="Actos mal intencionados de terceros (AMIT)."/>
    <s v="Tesorería"/>
    <s v="Gestión administrativa"/>
    <s v="Intervención, logística y mantenimiento _x000a_"/>
    <s v="Procedimiento para el control de ingreso a la Universidad_x000a_"/>
    <s v="RFT-4"/>
    <s v="Tesorería"/>
    <s v="Debido a la falta de seguridad se puede producir un hurto en alguno de los puntos de recaudo, la compañía se vería afectada en términos económicos"/>
    <m/>
    <s v="Actos mal intencionados de terceros (AMIT)."/>
    <s v="Hurto y/o robo"/>
    <s v="* Falta de seguridad en los puntos de recaudo    * Las chapas de puertas y cajones no son de seguridad, ni tienen restricción de acceso      *Autocuidado del personal de caja                        * No hay personal de vigilancia en los puntos de recaudo   * No hay alarma monitoreada en los puntos de recaudo"/>
    <m/>
    <s v="* Verificación del plan de seguridad en los puntos de recaudo"/>
    <n v="1"/>
    <n v="1"/>
    <n v="1"/>
    <n v="1"/>
    <s v="* Instalación de alarma de monitoreo    * Restricción de acceso a los puntos de recaudo   * Instalación de chapas de seguridad "/>
    <n v="3"/>
    <n v="3"/>
    <n v="1"/>
    <x v="0"/>
    <s v="Alto"/>
    <n v="3"/>
    <n v="4"/>
    <s v="34"/>
    <s v="Moderado"/>
    <s v="*Se instaló puerta y chapa de seguridad en el área de caja_x000a_* Se instaló chapa de seguridad en la oficina de tesorería y dos cámaras que cubren toda el área de tesorería"/>
    <s v="Raro"/>
  </r>
  <r>
    <n v="257"/>
    <s v="Tesorería1"/>
    <n v="1"/>
    <s v="Tesorería1"/>
    <n v="1"/>
    <s v="Dirección Administrativa y FinancieraAlto"/>
    <s v="Dirección Administrativa y FinancieraAlto"/>
    <s v="Dirección Administrativa y FinancieraFallas en la gestión de los recursos financieros"/>
    <s v="Dirección Administrativa y FinancieraFallas en la gestión de los recursos financieros"/>
    <s v="TesoreríaAlto"/>
    <s v="TesoreríaModerado"/>
    <s v="RFT-257"/>
    <s v="RF"/>
    <s v="Dirección Administrativa y Financiera"/>
    <s v="Dirección Administrativa y FinancieraModerado"/>
    <s v="Dirección Administrativa y FinancieraModerado"/>
    <s v="Dirección Administrativa y Financiera"/>
    <s v="Fallas en la gestión de los recursos financieros"/>
    <n v="1"/>
    <s v="Fallas en la gestión de los recursos financieros"/>
    <s v="Tesorería"/>
    <s v="Gestión financiera"/>
    <s v="Revisión y seguimiento financiero_x000a_"/>
    <m/>
    <s v="RFT-5"/>
    <s v="Tesorería"/>
    <s v="Disminución de las utilidades por las variaciones en las tasas de mercado de las variables macroeconómicas"/>
    <m/>
    <s v="Fallas en la gestión de los recursos financieros"/>
    <s v="Variaciones desfavorables de las variables macroeconómicas, como IPC, tasa de cambio, tasas de interés, etc."/>
    <s v="* Mayor pago de intereses      * Menos rendimientos financieros recibidos   * Con el aumento de la Tasa de cambio se tendrían que hacer mayores desembolsos a los proveedores"/>
    <m/>
    <s v="* Cobertura de tasa de interés y de tasa de cambio -SWAP/FORWARD"/>
    <n v="1"/>
    <n v="1"/>
    <n v="1"/>
    <n v="1"/>
    <n v="0"/>
    <n v="0"/>
    <n v="0"/>
    <s v=""/>
    <x v="5"/>
    <s v="Alto"/>
    <n v="3"/>
    <n v="3"/>
    <s v="33"/>
    <s v="Moderado"/>
    <s v="* Diariamente se revisa el comportamiento del dólar  * Dos veces a la semana se revisan las cuentas por pagar para darle prioridad al pago de las facturas en divisas para mitigar los sobrecostos o aprovechar las difencias en cambio"/>
    <s v="Probable"/>
  </r>
  <r>
    <n v="258"/>
    <s v="Tesorería1"/>
    <n v="1"/>
    <s v="Tesorería1"/>
    <n v="1"/>
    <s v="Dirección Administrativa y FinancieraAlto"/>
    <s v="Dirección Administrativa y FinancieraAlto"/>
    <s v="Dirección Administrativa y FinancieraFallas en la gestión de los recursos financieros"/>
    <s v="Dirección Administrativa y FinancieraFallas en la gestión de los recursos financieros"/>
    <s v="TesoreríaAlto"/>
    <s v="TesoreríaFuerte"/>
    <s v="RFT-258"/>
    <s v="RF"/>
    <s v="Dirección Administrativa y Financiera"/>
    <s v="Dirección Administrativa y FinancieraFuerte"/>
    <s v="Dirección Administrativa y FinancieraFuerte"/>
    <s v="Dirección Administrativa y Financiera"/>
    <s v="Fallas en la gestión de los recursos financieros"/>
    <n v="1"/>
    <s v="Fallas en la gestión de los recursos financieros"/>
    <s v="Tesorería"/>
    <s v="Gestión financiera"/>
    <s v="Gestión de compras pagos y endeudamientos "/>
    <m/>
    <s v="RFT-6"/>
    <s v="Tesorería"/>
    <s v="Incumplimiento en el cronograma de pagos a proveedores por la falta de liquidez, podría ocasionar dificultades en temas relacionados con reportes en centrales de riesgos o con la suspensión de nuevos despachos de bienes o corte en los servicios"/>
    <m/>
    <s v="Fallas en la gestión de los recursos financieros"/>
    <s v="Indisponibilidad de recursos financieros. Iliquidez."/>
    <s v="* Incremento en los gastos, superior a los ingresos_x000a_* Mala planeación de caja   _x000a_* Malas decisiones de inversión _x000a_* Mala gestión de cupos de crédito con las entidades financieras     "/>
    <m/>
    <s v="* Planeación de caja semestral con monitoreo mensual_x000a_* Envío de soporte de pago a los proveedores_x000a_* Publicación en la web del calendario de pago a proveedores_x000a_* Incentivos para pagos anticipados (descuento por pronto pago)"/>
    <n v="4"/>
    <n v="4"/>
    <n v="1"/>
    <n v="1"/>
    <s v="* Doble revisión de las facturas de pago a proveedor"/>
    <n v="1"/>
    <n v="1"/>
    <n v="1"/>
    <x v="0"/>
    <s v="Alto"/>
    <n v="3"/>
    <n v="4"/>
    <s v="34"/>
    <s v="Fuerte"/>
    <s v="* Mensulamente se realizan controles de caja   * Se revisa la cartera * Se audita la facturación y recaudo de las facturas de  los proyectos"/>
    <s v="Posible"/>
  </r>
  <r>
    <n v="259"/>
    <s v="Tesorería1"/>
    <n v="1"/>
    <s v="Tesorería1"/>
    <n v="1"/>
    <s v="Dirección Administrativa y FinancieraAlto"/>
    <s v="Dirección Administrativa y FinancieraAlto"/>
    <s v="Dirección Administrativa y FinancieraConflicto, desconocimiento o incumplimientos normativos, legales, regulatorios o contractuales."/>
    <s v="Dirección Administrativa y FinancieraConflicto, desconocimiento o incumplimientos normativos, legales, regulatorios o contractuales."/>
    <s v="TesoreríaAlto"/>
    <s v="TesoreríaModerado"/>
    <s v="RFT-259"/>
    <s v="RF"/>
    <s v="Dirección Administrativa y Financiera"/>
    <s v="Dirección Administrativa y FinancieraModerado"/>
    <s v="Dirección Administrativa y FinancieraModerado"/>
    <s v="Dirección Administrativa y Financiera"/>
    <s v="Conflicto, desconocimiento o incumplimientos normativos, legales, regulatorios o contractuales."/>
    <n v="1"/>
    <s v="Conflicto, desconocimiento o incumplimientos normativos, legales, regulatorios o contractuales."/>
    <s v="Tesorería"/>
    <s v="Gestión financiera"/>
    <s v="Facturación, recaudo, cartera e inversiones_x000a_"/>
    <s v="Procedimiento para la gestión de caja _x000a_"/>
    <s v="RFT-7"/>
    <s v="Tesorería"/>
    <s v="El incumplimiento normativo puede ocasionar el pago de sanciones económicas"/>
    <m/>
    <s v="Conflicto, desconocimiento o incumplimientos normativos, legales, regulatorios o contractuales."/>
    <s v="Incumplimiento parcial o total de las condiciones de contratos, convenios, leyes  o acuerdos o celebración indebida de contratos."/>
    <s v="* Desconocimiento de normas aplicables al área_x000a_* Error humano en la interpretación de normas"/>
    <m/>
    <s v="* Asistencia a capacitaciones y seminarios_x000a_* Asesoría con el IMC_x000a_* Control de los documentos soporte de la operaciones de régimen cambiario y aduanero"/>
    <n v="3"/>
    <n v="3"/>
    <n v="1"/>
    <n v="1"/>
    <s v="* Establecer un área de compras "/>
    <n v="1"/>
    <n v="1"/>
    <n v="1"/>
    <x v="0"/>
    <s v="Alto"/>
    <n v="3"/>
    <n v="4"/>
    <s v="34"/>
    <s v="Moderado"/>
    <s v="* No se ha creado el área de compras"/>
    <s v="Posible"/>
  </r>
  <r>
    <n v="260"/>
    <s v="Tesorería1"/>
    <n v="1"/>
    <s v="Tesorería1"/>
    <n v="1"/>
    <s v="Dirección Administrativa y FinancieraAlto"/>
    <s v="Dirección Administrativa y FinancieraAlto"/>
    <s v="Dirección Administrativa y FinancieraFalla o falta de adecuación, consistencia, confiabilidad, confidencialidad y disponibilidad de la información que se genera o se custodia (física o electrónica)."/>
    <s v="Dirección Administrativa y FinancieraFalla o falta de adecuación, consistencia, confiabilidad, confidencialidad y disponibilidad de la información que se genera o se custodia (física o electrónica)."/>
    <s v="TesoreríaAlto"/>
    <s v="TesoreríaModerado"/>
    <s v="RFT-260"/>
    <s v="RF"/>
    <s v="Dirección Administrativa y Financiera"/>
    <s v="Dirección Administrativa y FinancieraModerado"/>
    <s v="Dirección Administrativa y FinancieraModerado"/>
    <s v="Dirección Administrativa y Financiera"/>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Tesorería"/>
    <s v="Gestión de las TIC"/>
    <s v="Gestión de los proyectos de TIC´s y continuidad de negocio basados en las metodologías de cada área de conocimiento_x000a_"/>
    <s v="Gestión de bases de datos, seguridad informática, redes_x000a_"/>
    <s v="RFT-8"/>
    <s v="Tesorería"/>
    <s v="Perdida de información por deficiencia en los procesos informáticos"/>
    <m/>
    <s v="Falla o falta de adecuación, consistencia, confiabilidad, confidencialidad y disponibilidad de la información que se genera o se custodia (física o electrónica)."/>
    <s v="Pérdida o fuga de información de la Universidad (digital o física, confidencial o no)."/>
    <s v="  * Falla en el  procedimiento periódico de ejecución del backup de área _x000a_* Insuficiencia en la seguridad que limita el acceso a la información_x000a_* Falta de una política de respaldo de la información_x000a_* Poca capacidad de almacenamiento en el servidor_x000a_*Caída de la red interna e internet_x000a_"/>
    <m/>
    <s v="* Backup de la información almacenada en el servidor para algunas carpetas con información sensible_x000a_* Restricción de acceso a páginas web y a descargas_x000a_* Reporte de correos sospechosos al área de TI_x000a_* Con las entidades financieras se tiene token, identificación de equipos y control dual para la aprobación de transferencias_x000a_* Carpeta en la nube con el respaldo de la información "/>
    <n v="5"/>
    <n v="5"/>
    <n v="1"/>
    <n v="1"/>
    <s v="* Solicitar al área de TI mayor capacidad de almacenamiento en el servidor_x000a_* Solicitar al área de TI un esquema de seguridad para el acceso a la información del computador portátil (acceso con token)_x000a_* Restricción de descargas desde  puertos USB del computador portátil_x000a_* Fijar fechas para elaboración de backup"/>
    <n v="4"/>
    <n v="4"/>
    <n v="1"/>
    <x v="0"/>
    <s v="Alto"/>
    <n v="3"/>
    <n v="4"/>
    <s v="34"/>
    <s v="Moderado"/>
    <s v="* Se solicitó al área de TI la ampliación del espacio en el servidor"/>
    <s v="Posible"/>
  </r>
  <r>
    <n v="261"/>
    <s v="Tesorería1"/>
    <n v="1"/>
    <s v="Tesorería1"/>
    <n v="1"/>
    <s v="Dirección Administrativa y FinancieraMedio"/>
    <s v="Dirección Administrativa y FinancieraAlto"/>
    <s v="Dirección Administrativa y FinancieraActos mal intencionados de terceros (AMIT)."/>
    <s v="Dirección Administrativa y FinancieraActos mal intencionados de terceros (AMIT)."/>
    <s v="TesoreríaAlto"/>
    <s v="TesoreríaModerado"/>
    <s v="RFT-261"/>
    <s v="RF"/>
    <s v="Dirección Administrativa y Financiera"/>
    <s v="Dirección Administrativa y FinancieraFuerte"/>
    <s v="Dirección Administrativa y FinancieraModerado"/>
    <s v="Dirección Administrativa y Financiera"/>
    <s v="Actos mal intencionados de terceros (AMIT)."/>
    <n v="1"/>
    <s v="Actos mal intencionados de terceros (AMIT)."/>
    <s v="Tesorería"/>
    <s v="Gestión administrativa"/>
    <s v="Intervención, logística y mantenimiento _x000a_"/>
    <s v="Procedimiento para el control de ingreso a la Universidad_x000a_"/>
    <s v="RFT-9"/>
    <s v="Tesorería"/>
    <s v="Facilidad para ingresar a las oficinas de tesorería, lo que puede ocasionar un robo que implique pérdidas económicas"/>
    <m/>
    <s v="Actos mal intencionados de terceros (AMIT)."/>
    <s v="Hurto y/o robo"/>
    <s v="* Fácil acceso a las oficinas de tesorería                        _x000a_* Las chapas de puertas y cajones no son de seguridad, ni tienen restricción de acceso *Autocuidado de información sensible          _x000a_*No hay cámaras en las oficinas de tesorería   "/>
    <m/>
    <s v="* Autocuidado_x000a_* Bloqueo del computador y cierre de la puerta con seguro cuando la oficina se encuentra sola_x000a_* Caja fuerte para custodia de tarjetas de crédito y token"/>
    <n v="3"/>
    <n v="3"/>
    <n v="1"/>
    <n v="1"/>
    <s v="* Instalación de cámaras de seguridad en la tesorería_x000a_* Control de acceso a visitantes a la oficina de tesorería_x000a_* Instalación de Chapa de seguridad en los cajones donde se custodian los títulos valores"/>
    <n v="3"/>
    <n v="3"/>
    <n v="1"/>
    <x v="0"/>
    <s v="Alto"/>
    <n v="3"/>
    <n v="3"/>
    <s v="33"/>
    <s v="Moderado"/>
    <s v="* Se continúa con el autocuidado  * La puerta de la oficina siempre se encuentra cerrada cuando no hat gente"/>
    <s v="Posible"/>
  </r>
  <r>
    <n v="262"/>
    <s v="Tesorería1"/>
    <n v="1"/>
    <s v="Tesorería1"/>
    <n v="1"/>
    <s v="Dirección Administrativa y FinancieraAlto"/>
    <s v="Dirección Administrativa y FinancieraAlto"/>
    <s v="Dirección Administrativa y FinancieraPrácticas fraudulentas - corrupción en los diferentes procesos misionales de la universidad"/>
    <s v="Dirección Administrativa y FinancieraPrácticas fraudulentas - corrupción en los diferentes procesos misionales de la universidad"/>
    <s v="TesoreríaAlto"/>
    <s v="TesoreríaModerado"/>
    <s v="RFT-262"/>
    <s v="RF"/>
    <s v="Dirección Administrativa y Financiera"/>
    <s v="Dirección Administrativa y FinancieraModerado"/>
    <s v="Dirección Administrativa y FinancieraModerado"/>
    <s v="Dirección Administrativa y Financiera"/>
    <s v="Prácticas fraudulentas - corrupción en los diferentes procesos misionales de la universidad"/>
    <n v="1"/>
    <s v="Prácticas fraudulentas - corrupción en los diferentes procesos misionales de la universidad"/>
    <s v="Tesorería"/>
    <s v="Gestión de las TIC"/>
    <s v="Gestión de los proyectos de TIC´s y continuidad de negocio basados en las metodologías de cada área de conocimiento_x000a_"/>
    <s v="Gestión de bases de datos, seguridad informática, redes_x000a_"/>
    <s v="RFT-10"/>
    <s v="Tesorería"/>
    <s v="Robo de información por actos malintencionados de personal interno y externo a la Institución"/>
    <m/>
    <s v="Prácticas fraudulentas - corrupción en los diferentes procesos misionales de la universidad"/>
    <s v="Cibercrimen: Actividades ilícitas que se llevan a cabo para alterar , manipular, enajenar o destruir información o activos (como dinero, valores o bienes desmaterializados)  de las compañías afectadas, utilizando para dicho fin algún medio informático o componente electrónico."/>
    <s v="* Secuestro de información a través de la web, por la recepción de correos electrónicos mal intencionados o por acceder a sitios de pago sospechosos    _x000a_*Robo de información de las tarjetas de crédito institucionales                   "/>
    <m/>
    <s v="* Instalación de antivirus_x000a_* Capacitación por parte de entidades financieras_x000a_* Bloqueo de remitentes sospechosos por parte del área de TI_x000a_* Autocuidado al momento de abrir correos electrónicos_x000a_* Custodia en caja fuerte de la información de las tarjetas de crédito _x000a_*Uso de token para todas las transacciones financieras_x000a_* Conciliación Bancaria Diaria"/>
    <n v="7"/>
    <n v="7"/>
    <n v="1"/>
    <n v="1"/>
    <s v="* Creación de políticas y procedimientos  enfocadas a la prevención del riesgo informático_x000a_* Capacitación en Cibercrimen_x000a_* Evaluación del estado de las medidas de seguridad que se tienen en la tesorería y Dirección Financiera "/>
    <n v="3"/>
    <n v="3"/>
    <n v="1"/>
    <x v="0"/>
    <s v="Alto"/>
    <n v="3"/>
    <n v="3"/>
    <s v="33"/>
    <s v="Moderado"/>
    <s v="* Se continua con el reporte de correos sospechosos al área de TI * Pendiente capacitación de manejo de la información "/>
    <s v="Posible"/>
  </r>
  <r>
    <n v="263"/>
    <s v="Tesorería1"/>
    <n v="1"/>
    <s v="Tesorería1"/>
    <n v="1"/>
    <s v="Dirección Administrativa y FinancieraBajo"/>
    <s v="Dirección Administrativa y FinancieraAlto"/>
    <s v="Dirección Administrativa y FinancieraFalta o falla de la capacidad de gestión del talento humano."/>
    <s v="Dirección Administrativa y FinancieraFalta o falla de la capacidad de gestión del talento humano."/>
    <s v="TesoreríaAlto"/>
    <s v="TesoreríaModerado"/>
    <s v="RFT-263"/>
    <s v="RF"/>
    <s v="Dirección Administrativa y Financiera"/>
    <s v="Dirección Administrativa y FinancieraModerado"/>
    <s v="Dirección Administrativa y FinancieraModerado"/>
    <s v="Dirección Administrativa y Financiera"/>
    <s v="Falta o falla de la capacidad de gestión del talento humano."/>
    <n v="1"/>
    <s v="Falta o falla de la capacidad de gestión del talento humano."/>
    <s v="Tesorería"/>
    <s v="Desarrollo humano y bienestar institucional"/>
    <m/>
    <m/>
    <s v="RFT-11"/>
    <s v="Tesorería"/>
    <s v="Fuga de conocimiento por retiro de personal"/>
    <m/>
    <s v="Falta o falla de la capacidad de gestión del talento humano."/>
    <s v="Pérdida de capital humano por retiro de personal "/>
    <s v="* Los colaboradores que se han capacitado y tienen todo el conocimiento y experiencia en el proceso que manejan buscan mejores oportunidades laborales y salariales por fuera de la Institución_x000a_* Falta de una política de promoción y nivelación salarial"/>
    <m/>
    <s v="* Programas desde el área de Desarrollo Humano que contemplan incentivos motivacionales_x000a_* Apoyo Económico para capacitación_x000a_* Estabilidad laboral"/>
    <n v="3"/>
    <n v="3"/>
    <n v="1"/>
    <n v="1"/>
    <s v="* Establecimiento de una política salarial"/>
    <n v="1"/>
    <n v="1"/>
    <n v="1"/>
    <x v="0"/>
    <s v="Medio"/>
    <n v="4"/>
    <n v="2"/>
    <s v="42"/>
    <s v="Moderado"/>
    <s v="* Se continúa con el apoyo por concepto de capacitación al personal"/>
    <s v="Raro"/>
  </r>
  <r>
    <n v="264"/>
    <s v="Tesorería1"/>
    <n v="1"/>
    <s v="Tesorería1"/>
    <n v="1"/>
    <s v="Dirección Administrativa y FinancieraMedio"/>
    <s v="Dirección Administrativa y FinancieraMedio"/>
    <s v="Dirección Administrativa y FinancieraIncumplimiento por parte de la comunidad universitaria, contratistas y visitantes de las políticas, reglamentos y directrices institucionales."/>
    <s v="Dirección Administrativa y FinancieraIncumplimiento por parte de la comunidad universitaria, contratistas y visitantes de las políticas, reglamentos y directrices institucionales."/>
    <s v="TesoreríaMedio"/>
    <s v="TesoreríaFuerte"/>
    <s v="RFT-264"/>
    <s v="RF"/>
    <s v="Dirección Administrativa y Financiera"/>
    <s v="Dirección Administrativa y FinancieraModerado"/>
    <s v="Dirección Administrativa y FinancieraFuerte"/>
    <s v="Dirección Administrativa y Financiera"/>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Tesorería"/>
    <s v="Direccionamiento Estratégico"/>
    <s v="Definición del direccionamiento estratégico de la Universidad_x000a_"/>
    <s v="Elaboración y seguimiento de documentos"/>
    <s v="RFT-12"/>
    <s v="Tesorería"/>
    <s v="Falta u omisión de documentación de procesos que puede ocasionar error en la ejecución de actividades "/>
    <m/>
    <s v="Incumplimiento por parte de la comunidad universitaria, contratistas y visitantes de las políticas, reglamentos y directrices institucionales."/>
    <s v="Error, omisión o violación de procedimientos. (que pueda llevar incluso a excesos o despilfarros)."/>
    <s v="* Desconocimiento u omisión de la reglamentación interna_x000a_* Falta y desactualización de procedimientos_x000a_* Falta de publicación de procesos documentados                          *Influencia por parte del proveedor    _x000a_* Propuestas de prebendas por parte de proveedores"/>
    <m/>
    <s v="* Resolución de compras bienes y servicios _x000a_* Código de Ética y Buen Gobierno_x000a_* Reglamento interno de trabajo_x000a_* Procesos documentados_x000a_* Política SARLAFT"/>
    <n v="5"/>
    <n v="5"/>
    <n v="1"/>
    <n v="1"/>
    <s v="* Actualización de procedimientos_x000a_* Publicación de procesos documentados_x000a_* Política de selección de proveedores"/>
    <n v="3"/>
    <n v="2"/>
    <n v="0.66666666666666663"/>
    <x v="9"/>
    <s v="Medio"/>
    <n v="4"/>
    <n v="2"/>
    <s v="42"/>
    <s v="Fuerte"/>
    <s v="* Los procesos se encuentran documentados, no publicados"/>
    <s v="Posible"/>
  </r>
  <r>
    <n v="265"/>
    <s v="Propiedad Intelectual1"/>
    <n v="1"/>
    <s v="Propiedad Intelectual1"/>
    <n v="1"/>
    <s v="Dirección Investigación e InnovaciónAlto"/>
    <s v="Dirección Investigación e InnovaciónAlto"/>
    <s v="Dirección Investigación e InnovaciónPrácticas fraudulentas - corrupción en los diferentes procesos misionales de la universidad"/>
    <s v="Dirección Investigación e InnovaciónPrácticas fraudulentas - corrupción en los diferentes procesos misionales de la universidad"/>
    <s v="Propiedad IntelectualAlto"/>
    <s v="Propiedad IntelectualModerado"/>
    <s v="RIP-265"/>
    <s v="RI"/>
    <s v="Dirección Investigación e Innovación"/>
    <s v="Dirección Investigación e InnovaciónModerado"/>
    <s v="Dirección Investigación e InnovaciónModerado"/>
    <s v="Dirección Investigación e Innovación"/>
    <s v="Prácticas fraudulentas - corrupción en los diferentes procesos misionales de la universidad"/>
    <n v="1"/>
    <s v="Prácticas fraudulentas - corrupción en los diferentes procesos misionales de la universidad"/>
    <s v="Propiedad Intelectual"/>
    <s v="Gestión legal y documental "/>
    <s v="Recepción de requerimientos legales_x000a_"/>
    <s v="Para la recolección, almacenamiento procesamiento y supresión de datos personales"/>
    <s v="RIP-1"/>
    <s v="Propiedad Intelectual"/>
    <s v="Acciones u omisiones que reflejen datos o información equivocada en diferentes registros de la universidad, como pueden ser los registros académicos y de proveedores"/>
    <m/>
    <s v="Prácticas fraudulentas - corrupción en los diferentes procesos misionales de la universidad"/>
    <m/>
    <s v="Que cada área tenga accesos a sistemas de información con perfiles que les permitan modificar información específica tal como: registros académicos y/o certificaciones expedidas por la universidad"/>
    <m/>
    <s v="Tener por resolución rectoral unos guardianes de bases de datos sensibles como: nómina, registro académicos, datos financieros, etc.  Comité de tratamiento de datos. Curso virtual de tratamiento de datos personales.Auditorías en tratamiento de datos"/>
    <n v="4"/>
    <n v="4"/>
    <n v="1"/>
    <n v="1"/>
    <s v="Solicitar a TI revisión periódica de los perfiles y permisos que tengan los colaboradores en las plataformas informáticas y bases de datos (al menos una por semestre) "/>
    <n v="1"/>
    <n v="1"/>
    <n v="1"/>
    <x v="0"/>
    <s v="Alto"/>
    <n v="3"/>
    <n v="4"/>
    <s v="34"/>
    <s v="Moderado"/>
    <n v="0"/>
    <s v="Posible"/>
  </r>
  <r>
    <n v="266"/>
    <s v="Propiedad Intelectual1"/>
    <n v="1"/>
    <s v="Propiedad Intelectual1"/>
    <n v="1"/>
    <s v="Dirección Investigación e InnovaciónMedio"/>
    <s v="Dirección Investigación e InnovaciónMedio"/>
    <s v="Dirección Investigación e InnovaciónConflicto, desconocimiento o incumplimientos normativos, legales, regulatorios o contractuales."/>
    <s v="Dirección Investigación e InnovaciónConflicto, desconocimiento o incumplimientos normativos, legales, regulatorios o contractuales."/>
    <s v="Propiedad IntelectualMedio"/>
    <s v="Propiedad IntelectualModerado"/>
    <s v="RIP-266"/>
    <s v="RI"/>
    <s v="Dirección Investigación e Innovación"/>
    <s v="Dirección Investigación e InnovaciónModerado"/>
    <s v="Dirección Investigación e InnovaciónModerado"/>
    <s v="Dirección Investigación e Innovación"/>
    <s v="Conflicto, desconocimiento o incumplimientos normativos, legales, regulatorios o contractuales."/>
    <n v="1"/>
    <s v="Conflicto, desconocimiento o incumplimientos normativos, legales, regulatorios o contractuales."/>
    <s v="Propiedad Intelectual"/>
    <s v="Gestión legal y documental "/>
    <s v="Gestión legal, reglamentaria y administrativa"/>
    <s v="Para materialización de los relacionamientos contractuales "/>
    <s v="RIP-2"/>
    <s v="Propiedad Intelectual"/>
    <s v="Incumplimiento de obligaciones contractuales por parte de la universidad o sus aliados debido al desconocimiento de la normatividad en ciertas materias como propiedad intelectual o tratamiento de datos personales"/>
    <m/>
    <s v="Conflicto, desconocimiento o incumplimientos normativos, legales, regulatorios o contractuales."/>
    <m/>
    <s v="Que los responsables de los contratos en cada área o facultad no realicen un seguimiento adecuado y oportuno a las obligaciones contractuales que tiene la universidad para con terceros o que debe hacer exigibles la universidad"/>
    <m/>
    <s v="Tener en el área una bitácora que almacena todos los contratos revisados y avalados por la oficina de propiedad intelectual desde el año 2016"/>
    <n v="1"/>
    <n v="1"/>
    <n v="1"/>
    <n v="1"/>
    <s v="Insertar campos en la bitácora con control de contratos revisados o elaborados, pero que no se han firmado"/>
    <n v="1"/>
    <n v="1"/>
    <n v="1"/>
    <x v="0"/>
    <s v="Medio"/>
    <n v="3"/>
    <n v="2"/>
    <s v="32"/>
    <s v="Moderado"/>
    <n v="0"/>
    <s v="Posible"/>
  </r>
  <r>
    <n v="267"/>
    <s v="Propiedad Intelectual1"/>
    <n v="1"/>
    <s v="Propiedad Intelectual1"/>
    <n v="1"/>
    <s v="Dirección Investigación e InnovaciónAlto"/>
    <s v="Dirección Investigación e InnovaciónAlto"/>
    <s v="Dirección Investigación e InnovaciónConcepto público desfavorable que causa una pérdida de credibilidad sobre la Universidad en sus grupos de interés."/>
    <s v="Dirección Investigación e InnovaciónConcepto público desfavorable que causa una pérdida de credibilidad sobre la Universidad en sus grupos de interés."/>
    <s v="Propiedad IntelectualAlto"/>
    <s v="Propiedad IntelectualFuerte"/>
    <s v="RIP-267"/>
    <s v="RI"/>
    <s v="Dirección Investigación e Innovación"/>
    <s v="Dirección Investigación e InnovaciónFuerte"/>
    <s v="Dirección Investigación e InnovaciónFuerte"/>
    <s v="Dirección Investigación e Innovación"/>
    <s v="Concepto público desfavorable que causa una pérdida de credibilidad sobre la Universidad en sus grupos de interés."/>
    <n v="1"/>
    <s v="Concepto público desfavorable que causa una pérdida de credibilidad sobre la Universidad en sus grupos de interés."/>
    <s v="Propiedad Intelectual"/>
    <s v="Gestión legal y documental "/>
    <s v="Gestión de seguimiento y control legal – reglamentaria - administrativa_x000a_"/>
    <m/>
    <s v="RIP-3"/>
    <s v="Propiedad Intelectual"/>
    <s v="Uso idenbido de signos distintivos (marcas y lemas comerciales) de la Universidad que afecte la reputación o genere asociación con otras empresas con las cuales la Universidad no tiene vinculos comerciales o contractuales"/>
    <m/>
    <s v="Concepto público desfavorable que causa una pérdida de credibilidad sobre la Universidad en sus grupos de interés."/>
    <m/>
    <s v="Uso indebido de los signos distintivos de la universidad (marcas y logos) por parte de terceros no autorizados para hacerlo que puede generar asociación a eventos, empresas o personas que nada tienen que ver con la universidad."/>
    <m/>
    <s v="Revisión semanal en internet con las expresiones de las marcas de la universidad, para iniciar procesos de infracción marcaria en caso de ser necesario._x000a_Revisión de la gaceta de propiedad industrial de la Superintendencia de Industria y Comercio."/>
    <n v="2"/>
    <n v="2"/>
    <n v="1"/>
    <n v="1"/>
    <n v="0"/>
    <n v="0"/>
    <n v="0"/>
    <s v=""/>
    <x v="5"/>
    <s v="Alto"/>
    <n v="3"/>
    <n v="3"/>
    <s v="33"/>
    <s v="Fuerte"/>
    <n v="0"/>
    <s v="Posible"/>
  </r>
  <r>
    <n v="268"/>
    <s v="Propiedad Intelectual1"/>
    <n v="1"/>
    <s v="Propiedad Intelectual1"/>
    <n v="1"/>
    <s v="Dirección Investigación e InnovaciónMedio"/>
    <s v="Dirección Investigación e InnovaciónMedio"/>
    <s v="Dirección Investigación e InnovaciónConflicto, desconocimiento o incumplimientos normativos, legales, regulatorios o contractuales."/>
    <s v="Dirección Investigación e InnovaciónConflicto, desconocimiento o incumplimientos normativos, legales, regulatorios o contractuales."/>
    <s v="Propiedad IntelectualMedio"/>
    <s v="Propiedad IntelectualModerado"/>
    <s v="RIP-268"/>
    <s v="RI"/>
    <s v="Dirección Investigación e Innovación"/>
    <s v="Dirección Investigación e InnovaciónModerado"/>
    <s v="Dirección Investigación e InnovaciónModerado"/>
    <s v="Dirección Investigación e Innovación"/>
    <s v="Conflicto, desconocimiento o incumplimientos normativos, legales, regulatorios o contractuales."/>
    <n v="1"/>
    <s v="Conflicto, desconocimiento o incumplimientos normativos, legales, regulatorios o contractuales."/>
    <s v="Propiedad Intelectual"/>
    <s v="Gestión legal y documental "/>
    <s v="Gestión de seguimiento y control legal – reglamentaria - administrativa_x000a_"/>
    <m/>
    <s v="RIP-4"/>
    <s v="Propiedad Intelectual"/>
    <s v="Sanciones por parte de entes reguladores  por violación de los derechos de autor y la normatividad vigente en materia de propiedad intelectual"/>
    <m/>
    <s v="Conflicto, desconocimiento o incumplimientos normativos, legales, regulatorios o contractuales."/>
    <m/>
    <s v="Que los estudiantes, empleados y docentes de la Universidad transgredan los derechos de autor en el entorno administrativo, académico o científico. _x000a_Que por desconocimiento se incurra en prácticas violatorias de los derechos de autor. "/>
    <m/>
    <s v="Curso virtual en derecho de autor. _x000a_Reglamento de propiedad intelectual de la Universidad CES."/>
    <n v="2"/>
    <n v="2"/>
    <n v="1"/>
    <n v="1"/>
    <s v="capacitaciones periódicas en temáticas de interés en derechos de autor y propiedad industrial_x000a_generar notas editorialescon tips relacionados con el tema de propiedad intelectual._x000a_Reporte trimestral por parte de Ces Virtual del resultado de la auditoría a las aulas virtuales"/>
    <n v="3"/>
    <n v="0"/>
    <n v="0"/>
    <x v="8"/>
    <s v="Medio"/>
    <n v="3"/>
    <n v="2"/>
    <s v="32"/>
    <s v="Moderado"/>
    <n v="0"/>
    <s v="Posible"/>
  </r>
  <r>
    <n v="269"/>
    <s v="Propiedad Intelectual1"/>
    <n v="1"/>
    <s v="Propiedad Intelectual1"/>
    <n v="1"/>
    <s v="Dirección Investigación e InnovaciónAlto"/>
    <s v="Dirección Investigación e InnovaciónAlto"/>
    <s v="Dirección Investigación e InnovaciónFalla o falta de adecuación, consistencia, confiabilidad, confidencialidad y disponibilidad de la información que se genera o se custodia (física o electrónica)."/>
    <s v="Dirección Investigación e InnovaciónFalla o falta de adecuación, consistencia, confiabilidad, confidencialidad y disponibilidad de la información que se genera o se custodia (física o electrónica)."/>
    <s v="Propiedad IntelectualAlto"/>
    <s v="Propiedad IntelectualDébil"/>
    <s v="RIP-269"/>
    <s v="RI"/>
    <s v="Dirección Investigación e Innovación"/>
    <s v="Dirección Investigación e InnovaciónDébil"/>
    <s v="Dirección Investigación e InnovaciónDébil"/>
    <s v="Dirección Investigación e Innovación"/>
    <s v="Falla o falta de adecuación, consistencia, confiabilidad, confidencialidad y disponibilidad de la información que se genera o se custodia (física o electrónica)."/>
    <n v="1"/>
    <s v="Falla o falta de adecuación, consistencia, confiabilidad, confidencialidad y disponibilidad de la información que se genera o se custodia (física o electrónica)."/>
    <s v="Propiedad Intelectual"/>
    <s v="Gestión legal y documental "/>
    <s v="Gestión legal, reglamentaria y administrativa"/>
    <s v="Para la materialización de los relacionamientos contractuales "/>
    <s v="RIP-5"/>
    <s v="Propiedad Intelectual"/>
    <s v="Fuga de información confidencial que represente una ventaja competitiva para proyectos y/o unidades de negocio de la Universidad CES"/>
    <m/>
    <s v="Falla o falta de adecuación, consistencia, confiabilidad, confidencialidad y disponibilidad de la información que se genera o se custodia (física o electrónica)."/>
    <m/>
    <s v="Cuando un empleado termine contrato de trabajo se lleve información a la que haya accedido y que sea de uso exclusivo de la universidad por considerarse reservada y secreta. _x000a_Que terceros accedan por cualquier causa a información confidencial de la universidad y la use con fines no autorizados."/>
    <m/>
    <s v="Acuerdos de confidencialidad suscritos con terceros. _x000a_Cláusula de confidencialidad en contratos de trabajo y prestación de servicios.  "/>
    <n v="2"/>
    <n v="2"/>
    <n v="1"/>
    <n v="1"/>
    <s v="Validar con el área de TIC la existencia de un sistema de encriptación o de acceso a la infromación que tenga unos controles mucho más severos para que la información que sea clasificada como reservada y secreta se resguarde con mayores estándares de seguridad"/>
    <n v="1"/>
    <n v="1"/>
    <n v="1"/>
    <x v="0"/>
    <s v="Alto"/>
    <n v="3"/>
    <n v="4"/>
    <s v="34"/>
    <s v="Débil"/>
    <n v="0"/>
    <s v="Posible"/>
  </r>
  <r>
    <n v="270"/>
    <s v="Propiedad Intelectual1"/>
    <n v="1"/>
    <s v="Propiedad Intelectual1"/>
    <n v="1"/>
    <s v="Dirección Investigación e InnovaciónAlto"/>
    <s v="Dirección Investigación e InnovaciónAlto"/>
    <s v="Dirección Investigación e InnovaciónPérdida de la continuidad del negocio."/>
    <s v="Dirección Investigación e InnovaciónPérdida de la continuidad del negocio."/>
    <s v="Propiedad IntelectualAlto"/>
    <s v="Propiedad IntelectualDébil"/>
    <s v="RIP-270"/>
    <s v="RI"/>
    <s v="Dirección Investigación e Innovación"/>
    <s v="Dirección Investigación e InnovaciónDébil"/>
    <s v="Dirección Investigación e InnovaciónDébil"/>
    <s v="Dirección Investigación e Innovación"/>
    <s v="Pérdida de la continuidad del negocio."/>
    <n v="1"/>
    <s v="Pérdida de la continuidad del negocio."/>
    <s v="Propiedad Intelectual"/>
    <s v="Desarrollo humano y bienestar institucional"/>
    <s v="Captación del capital humano_x000a_"/>
    <s v="Procedimiento para la selección y vinculación de personal administrativo_x000a__x000a__x000a_Procedimiento para la contratación por prestación de servicios_x000a_"/>
    <s v="RIP-6"/>
    <s v="Propiedad Intelectual"/>
    <s v="Dependencia de personas clave en los proyectos o unidades de negocio "/>
    <m/>
    <s v="Pérdida de la continuidad del negocio."/>
    <m/>
    <s v="Las personas que tienen un alto grado de experticia en temas especificos no gestionan el aprendizaje y transferencia de conocimiento a otros colaboradores que están vinculados a la unidad de negocio o área específica"/>
    <m/>
    <s v="Posibilidad de pagar alguna retribución económica a empleados en sus proyectos de innovación y/o empresarismo (política de investigación e innovación)._x000a_Acuerdos de exclusividad."/>
    <n v="2"/>
    <n v="2"/>
    <n v="1"/>
    <n v="1"/>
    <s v="generar espacios con otras IES para identificar posibles soluciones a estos eventos"/>
    <n v="0"/>
    <n v="0"/>
    <s v=""/>
    <x v="5"/>
    <s v="Alto"/>
    <n v="3"/>
    <n v="4"/>
    <s v="34"/>
    <s v="Débil"/>
    <n v="0"/>
    <s v="Posible"/>
  </r>
  <r>
    <n v="271"/>
    <s v="Propiedad Intelectual1"/>
    <n v="1"/>
    <s v="Propiedad Intelectual1"/>
    <n v="1"/>
    <s v="Dirección Investigación e InnovaciónExtremo"/>
    <s v="Dirección Investigación e InnovaciónExtremo"/>
    <s v="Dirección Investigación e InnovaciónIncumplimiento por parte de la comunidad universitaria, contratistas y visitantes de las políticas, reglamentos y directrices institucionales."/>
    <s v="Dirección Investigación e InnovaciónIncumplimiento por parte de la comunidad universitaria, contratistas y visitantes de las políticas, reglamentos y directrices institucionales."/>
    <s v="Propiedad IntelectualExtremo"/>
    <s v="Propiedad IntelectualModerado"/>
    <s v="RIP-271"/>
    <s v="RI"/>
    <s v="Dirección Investigación e Innovación"/>
    <s v="Dirección Investigación e InnovaciónModerado"/>
    <s v="Dirección Investigación e InnovaciónModerado"/>
    <s v="Dirección Investigación e Innovación"/>
    <s v="Incumplimiento por parte de la comunidad universitaria, contratistas y visitantes de las políticas, reglamentos y directrices institucionales."/>
    <n v="1"/>
    <s v="Incumplimiento por parte de la comunidad universitaria, contratistas y visitantes de las políticas, reglamentos y directrices institucionales."/>
    <s v="Propiedad Intelectual"/>
    <s v="Gestión legal y documental "/>
    <s v="Recepción de requerimientos legales_x000a_"/>
    <s v="Para la recolección, almacenamiento procesamiento y supresión de datos personales_x000a__x000a_Para la atención de consultas y reclamos presentadas por los titulares de datos personales "/>
    <s v="RIP-7"/>
    <s v="Propiedad Intelectual"/>
    <s v="Recolección, almacenamiento, tratamiento y supresión de infromación sin el cumplimiento de los requisitos legales"/>
    <m/>
    <s v="Incumplimiento por parte de la comunidad universitaria, contratistas y visitantes de las políticas, reglamentos y directrices institucionales."/>
    <m/>
    <s v="Que el personal de la universidad recolecte información sin saber que se debe hacer con el texto de autorización para el tratamiento de datos personales. _x000a_Que los datos se recolecten en eventos con aliados donde dependamos de terceros para la recolección del dato y éstos no lo hagan con el cumplimiento de requisitos legales"/>
    <m/>
    <s v="Política de tratamiento de la infromación. Procedimiento para la recolección, almacenamiento, tratamiento y supresión de datos personales. _x000a_Comité de tratameinto de datos personales. "/>
    <n v="3"/>
    <n v="3"/>
    <n v="1"/>
    <n v="1"/>
    <s v="Que en las inducciones al personal nuevo que ingresa a la universidad bajo cualquier modalidad contractual, se tenga un espacio para exponer la importancia de respetar la normatividad institucional y nacional relacionada con este tema._x000a_Elaborar un documento con información relevante acerca del tratamiento de datos personales en la universidad"/>
    <n v="2"/>
    <n v="0"/>
    <n v="0"/>
    <x v="8"/>
    <s v="Extremo"/>
    <n v="4"/>
    <n v="4"/>
    <s v="44"/>
    <s v="Moderado"/>
    <n v="0"/>
    <s v="Probable"/>
  </r>
  <r>
    <n v="272"/>
    <s v="Propiedad Intelectual1"/>
    <n v="1"/>
    <s v="Propiedad Intelectual1"/>
    <n v="1"/>
    <s v="Dirección Investigación e InnovaciónAlto"/>
    <s v="Dirección Investigación e InnovaciónAlto"/>
    <s v="Dirección Investigación e InnovaciónFallas en la gestión, planeación o ejecución de proyectos."/>
    <s v="Dirección Investigación e InnovaciónFallas en la gestión, planeación o ejecución de proyectos."/>
    <s v="Propiedad IntelectualAlto"/>
    <s v="Propiedad IntelectualDébil"/>
    <s v="RIP-272"/>
    <s v="RI"/>
    <s v="Dirección Investigación e Innovación"/>
    <s v="Dirección Investigación e InnovaciónDébil"/>
    <s v="Dirección Investigación e InnovaciónDébil"/>
    <s v="Dirección Investigación e Innovación"/>
    <s v="Fallas en la gestión, planeación o ejecución de proyectos."/>
    <n v="1"/>
    <s v="Fallas en la gestión, planeación o ejecución de proyectos."/>
    <s v="Propiedad Intelectual"/>
    <s v="Investigación"/>
    <s v="Evaluación de los resultados de la investigación, empresarismo e impacto de la innovación_x000a_"/>
    <s v="Procedimiento para la evaluación del impacto de la actividad investigativa _x000a__x000a_Procedimiento para la evaluación del impacto de la innovación_x000a_"/>
    <s v="RIP-8"/>
    <s v="Propiedad Intelectual"/>
    <s v="Fallas en la planeación o en la ejecución de proyectos que tengan activos susceptibles de explotación, como por ejemplo patentes o secretos industriales"/>
    <m/>
    <s v="Fallas en la gestión, planeación o ejecución de proyectos."/>
    <m/>
    <s v="En la universidad muchas investigaciones y proyectos desarrollan productos protegidos bajo el régimen de propiedad intelectual, pero no se hace una buena planeación sobre la comercialización de los productos resultado del proyecto, lo cual aumenta los activos intangibles de la Universidad pero no se refleja en el ingreso"/>
    <m/>
    <s v="Se tiene un área de transferencia de tecnología que ayuda en la planeación sobre la estrategia de comercialización de los productos derivados de Propiedad intelectual. "/>
    <n v="1"/>
    <n v="1"/>
    <n v="1"/>
    <n v="1"/>
    <s v="Creación de un área de gestión comercial de los productos de innovación."/>
    <n v="1"/>
    <n v="1"/>
    <n v="1"/>
    <x v="0"/>
    <s v="Alto"/>
    <n v="3"/>
    <n v="3"/>
    <s v="33"/>
    <s v="Débil"/>
    <n v="0"/>
    <s v="Posible"/>
  </r>
  <r>
    <n v="273"/>
    <s v="Propiedad Intelectual1"/>
    <n v="1"/>
    <s v="Propiedad Intelectual1"/>
    <n v="1"/>
    <s v="Dirección Investigación e InnovaciónMedio"/>
    <s v="Dirección Investigación e InnovaciónMedio"/>
    <s v="Dirección Investigación e InnovaciónConflicto, desconocimiento o incumplimientos normativos, legales, regulatorios o contractuales."/>
    <s v="Dirección Investigación e InnovaciónConflicto, desconocimiento o incumplimientos normativos, legales, regulatorios o contractuales."/>
    <s v="Propiedad IntelectualMedio"/>
    <s v="Propiedad IntelectualModerado"/>
    <s v="RIP-273"/>
    <s v="RI"/>
    <s v="Dirección Investigación e Innovación"/>
    <s v="Dirección Investigación e InnovaciónModerado"/>
    <s v="Dirección Investigación e InnovaciónModerado"/>
    <s v="Dirección Investigación e Innovación"/>
    <s v="Conflicto, desconocimiento o incumplimientos normativos, legales, regulatorios o contractuales."/>
    <n v="1"/>
    <s v="Conflicto, desconocimiento o incumplimientos normativos, legales, regulatorios o contractuales."/>
    <s v="Propiedad Intelectual"/>
    <s v="Gestión legal y documental "/>
    <s v="Recepción de requerimientos legales_x000a_"/>
    <s v="Para la recolección, almacenamiento procesamiento y supresión de datos personales_x000a__x000a_Para la atención de consultas y reclamos presentadas por los titulares de datos personales "/>
    <s v="RIP-9"/>
    <s v="Propiedad Intelectual"/>
    <s v="Uso de datos personales para finalidades diferentes a las indicadas al titular de los datos al momento de la recolección"/>
    <m/>
    <s v="Conflicto, desconocimiento o incumplimientos normativos, legales, regulatorios o contractuales."/>
    <m/>
    <s v="En la Universidad se recolectan datos personales a través de muchos canales de entrada de los datos. Esos datos despues de un tiempo los empiezan a usar para finalidades que no fueron informadas al titular de los datos, incurriendo así en un riesgo legal al no cumplir con lo dispuesto en la ley 1581 de 2012"/>
    <m/>
    <n v="0"/>
    <n v="0"/>
    <n v="0"/>
    <s v=" "/>
    <s v="Sin controles"/>
    <n v="0"/>
    <n v="0"/>
    <n v="0"/>
    <s v=""/>
    <x v="5"/>
    <s v=""/>
    <s v=""/>
    <s v=""/>
    <s v=""/>
    <n v="0"/>
    <n v="0"/>
    <s v="Posible"/>
  </r>
  <r>
    <s v=""/>
    <s v="Propiedad Intelectual0"/>
    <n v="0"/>
    <s v="Propiedad Intelectual0"/>
    <n v="0"/>
    <s v=" "/>
    <s v=" "/>
    <s v=" 0"/>
    <s v=" "/>
    <s v="Propiedad Intelectual"/>
    <s v="Propiedad Intelectual0"/>
    <s v=""/>
    <s v="RI"/>
    <s v=" "/>
    <s v=" 0"/>
    <s v=" 0"/>
    <s v=" "/>
    <s v=""/>
    <n v="0"/>
    <s v=""/>
    <s v="Propiedad Intelectual"/>
    <m/>
    <m/>
    <m/>
    <s v="RIP-10"/>
    <s v="Propiedad Intelectual"/>
    <n v="0"/>
    <m/>
    <n v="0"/>
    <m/>
    <n v="0"/>
    <m/>
    <n v="0"/>
    <n v="0"/>
    <n v="0"/>
    <s v=" "/>
    <s v="Sin controles"/>
    <n v="0"/>
    <n v="0"/>
    <n v="0"/>
    <s v=""/>
    <x v="5"/>
    <s v=""/>
    <s v=""/>
    <s v=""/>
    <s v=""/>
    <n v="0"/>
    <n v="0"/>
    <n v="0"/>
  </r>
  <r>
    <s v=""/>
    <s v="Propiedad Intelectual0"/>
    <n v="0"/>
    <s v="Propiedad Intelectual0"/>
    <n v="0"/>
    <s v=" "/>
    <s v=" "/>
    <s v=" 0"/>
    <s v=" "/>
    <s v="Propiedad Intelectual"/>
    <s v="Propiedad Intelectual0"/>
    <s v=""/>
    <s v="RI"/>
    <s v=" "/>
    <s v=" 0"/>
    <s v=" 0"/>
    <s v=" "/>
    <s v=""/>
    <n v="0"/>
    <s v=""/>
    <s v="Propiedad Intelectual"/>
    <m/>
    <m/>
    <m/>
    <s v="RIP-11"/>
    <s v="Propiedad Intelectual"/>
    <n v="0"/>
    <m/>
    <n v="0"/>
    <m/>
    <n v="0"/>
    <m/>
    <n v="0"/>
    <n v="0"/>
    <n v="0"/>
    <s v=" "/>
    <s v="Sin controles"/>
    <n v="0"/>
    <n v="0"/>
    <n v="0"/>
    <s v=""/>
    <x v="5"/>
    <s v=""/>
    <s v=""/>
    <s v=""/>
    <s v=""/>
    <n v="0"/>
    <n v="0"/>
    <n v="0"/>
  </r>
  <r>
    <s v=""/>
    <s v="Propiedad Intelectual0"/>
    <n v="0"/>
    <s v="Propiedad Intelectual0"/>
    <n v="0"/>
    <s v=" "/>
    <s v=" "/>
    <s v=" 0"/>
    <s v=" "/>
    <s v="Propiedad Intelectual"/>
    <s v="Propiedad Intelectual0"/>
    <s v=""/>
    <s v="RI"/>
    <s v=" "/>
    <s v=" 0"/>
    <s v=" 0"/>
    <s v=" "/>
    <s v=""/>
    <n v="0"/>
    <s v=""/>
    <s v="Propiedad Intelectual"/>
    <m/>
    <m/>
    <m/>
    <s v="RIP-12"/>
    <s v="Propiedad Intelectual"/>
    <n v="0"/>
    <m/>
    <n v="0"/>
    <m/>
    <n v="0"/>
    <m/>
    <n v="0"/>
    <n v="0"/>
    <n v="0"/>
    <s v=" "/>
    <s v="Sin controles"/>
    <n v="0"/>
    <n v="0"/>
    <n v="0"/>
    <s v=""/>
    <x v="5"/>
    <s v=""/>
    <s v=""/>
    <s v=""/>
    <s v=""/>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1"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B20" firstHeaderRow="1" firstDataRow="1" firstDataCol="1"/>
  <pivotFields count="49">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pivotField axis="axisRow" dataField="1" showAll="0" defaultSubtotal="0">
      <items count="20">
        <item x="8"/>
        <item x="12"/>
        <item x="4"/>
        <item x="3"/>
        <item m="1" x="18"/>
        <item x="6"/>
        <item x="2"/>
        <item m="1" x="15"/>
        <item x="9"/>
        <item m="1" x="17"/>
        <item x="14"/>
        <item x="0"/>
        <item x="1"/>
        <item x="5"/>
        <item m="1" x="19"/>
        <item x="7"/>
        <item x="10"/>
        <item x="11"/>
        <item m="1" x="16"/>
        <item x="13"/>
      </items>
    </pivotField>
    <pivotField showAll="0" defaultSubtotal="0"/>
    <pivotField showAll="0"/>
    <pivotField showAll="0"/>
    <pivotField showAll="0"/>
    <pivotField showAll="0" defaultSubtotal="0"/>
    <pivotField showAll="0" defaultSubtotal="0"/>
    <pivotField showAll="0"/>
  </pivotFields>
  <rowFields count="1">
    <field x="41"/>
  </rowFields>
  <rowItems count="16">
    <i>
      <x/>
    </i>
    <i>
      <x v="1"/>
    </i>
    <i>
      <x v="2"/>
    </i>
    <i>
      <x v="3"/>
    </i>
    <i>
      <x v="5"/>
    </i>
    <i>
      <x v="6"/>
    </i>
    <i>
      <x v="8"/>
    </i>
    <i>
      <x v="10"/>
    </i>
    <i>
      <x v="11"/>
    </i>
    <i>
      <x v="12"/>
    </i>
    <i>
      <x v="13"/>
    </i>
    <i>
      <x v="15"/>
    </i>
    <i>
      <x v="16"/>
    </i>
    <i>
      <x v="17"/>
    </i>
    <i>
      <x v="19"/>
    </i>
    <i t="grand">
      <x/>
    </i>
  </rowItems>
  <colItems count="1">
    <i/>
  </colItems>
  <dataFields count="1">
    <dataField name="Cuenta de prueba cumplimiento 2019" fld="41" subtotal="count" baseField="0" baseItem="0"/>
  </dataFields>
  <formats count="1">
    <format dxfId="207">
      <pivotArea dataOnly="0" labelOnly="1" fieldPosition="0">
        <references count="1">
          <reference field="41" count="11">
            <x v="0"/>
            <x v="2"/>
            <x v="3"/>
            <x v="5"/>
            <x v="6"/>
            <x v="7"/>
            <x v="8"/>
            <x v="9"/>
            <x v="10"/>
            <x v="11"/>
            <x v="1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laDinámica1" cacheId="1" applyNumberFormats="0" applyBorderFormats="0" applyFontFormats="0" applyPatternFormats="0" applyAlignmentFormats="0" applyWidthHeightFormats="1" dataCaption="Valores" updatedVersion="6" minRefreshableVersion="3" showDrill="0" useAutoFormatting="1" itemPrintTitles="1" createdVersion="6" indent="0" compact="0" compactData="0" multipleFieldFilters="0" rowHeaderCaption="Cuenta de Magnitud Riesgo con Controles">
  <location ref="A5:F21" firstHeaderRow="1" firstDataRow="2" firstDataCol="1" rowPageCount="1" colPageCount="1"/>
  <pivotFields count="56">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dataField="1" compact="0" outline="0" multipleItemSelectionAllowed="1" showAll="0">
      <items count="37">
        <item x="0"/>
        <item x="1"/>
        <item x="2"/>
        <item x="23"/>
        <item x="3"/>
        <item x="10"/>
        <item x="11"/>
        <item m="1" x="35"/>
        <item x="13"/>
        <item x="14"/>
        <item x="15"/>
        <item x="16"/>
        <item m="1" x="32"/>
        <item x="17"/>
        <item x="18"/>
        <item x="19"/>
        <item m="1" x="33"/>
        <item x="24"/>
        <item x="25"/>
        <item x="28"/>
        <item x="29"/>
        <item x="30"/>
        <item x="4"/>
        <item x="5"/>
        <item x="7"/>
        <item x="31"/>
        <item x="6"/>
        <item x="8"/>
        <item x="20"/>
        <item x="21"/>
        <item x="22"/>
        <item x="27"/>
        <item m="1" x="34"/>
        <item x="9"/>
        <item x="12"/>
        <item x="26"/>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defaultSubtotal="0"/>
    <pivotField axis="axisPage" compact="0" outline="0" multipleItemSelectionAllowed="1" showAll="0" defaultSubtotal="0">
      <items count="11">
        <item x="4"/>
        <item h="1" x="3"/>
        <item h="1" x="0"/>
        <item h="1" x="5"/>
        <item h="1" x="2"/>
        <item x="6"/>
        <item h="1" x="7"/>
        <item h="1" x="1"/>
        <item h="1" m="1" x="10"/>
        <item h="1" x="8"/>
        <item h="1" x="9"/>
      </items>
    </pivotField>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axis="axisCol" compact="0" outline="0" multipleItemSelectionAllowed="1" showAll="0" defaultSubtotal="0">
      <items count="7">
        <item h="1" x="2"/>
        <item x="0"/>
        <item x="4"/>
        <item x="3"/>
        <item x="1"/>
        <item h="1" x="5"/>
        <item h="1"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20"/>
  </rowFields>
  <rowItems count="15">
    <i>
      <x v="1"/>
    </i>
    <i>
      <x v="3"/>
    </i>
    <i>
      <x v="4"/>
    </i>
    <i>
      <x v="5"/>
    </i>
    <i>
      <x v="9"/>
    </i>
    <i>
      <x v="10"/>
    </i>
    <i>
      <x v="14"/>
    </i>
    <i>
      <x v="15"/>
    </i>
    <i>
      <x v="22"/>
    </i>
    <i>
      <x v="23"/>
    </i>
    <i>
      <x v="25"/>
    </i>
    <i>
      <x v="29"/>
    </i>
    <i>
      <x v="31"/>
    </i>
    <i>
      <x v="33"/>
    </i>
    <i t="grand">
      <x/>
    </i>
  </rowItems>
  <colFields count="1">
    <field x="50"/>
  </colFields>
  <colItems count="5">
    <i>
      <x v="1"/>
    </i>
    <i>
      <x v="2"/>
    </i>
    <i>
      <x v="3"/>
    </i>
    <i>
      <x v="4"/>
    </i>
    <i t="grand">
      <x/>
    </i>
  </colItems>
  <pageFields count="1">
    <pageField fld="42" hier="-1"/>
  </pageFields>
  <dataFields count="1">
    <dataField name="Cuenta de Área" fld="20" subtotal="count" baseField="0" baseItem="0"/>
  </dataFields>
  <formats count="8">
    <format dxfId="181">
      <pivotArea field="20" type="button" dataOnly="0" labelOnly="1" outline="0" axis="axisRow" fieldPosition="0"/>
    </format>
    <format dxfId="180">
      <pivotArea dataOnly="0" labelOnly="1" grandRow="1" outline="0" fieldPosition="0"/>
    </format>
    <format dxfId="179">
      <pivotArea type="all" dataOnly="0" outline="0" fieldPosition="0"/>
    </format>
    <format dxfId="178">
      <pivotArea outline="0" collapsedLevelsAreSubtotals="1" fieldPosition="0"/>
    </format>
    <format dxfId="177">
      <pivotArea field="20" type="button" dataOnly="0" labelOnly="1" outline="0" axis="axisRow" fieldPosition="0"/>
    </format>
    <format dxfId="176">
      <pivotArea dataOnly="0" labelOnly="1" outline="0" axis="axisValues" fieldPosition="0"/>
    </format>
    <format dxfId="175">
      <pivotArea dataOnly="0" labelOnly="1" grandRow="1" outline="0" fieldPosition="0"/>
    </format>
    <format dxfId="17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B25" firstHeaderRow="1" firstDataRow="1" firstDataCol="1" rowPageCount="2" colPageCount="1"/>
  <pivotFields count="6">
    <pivotField dataField="1" showAll="0" defaultSubtotal="0"/>
    <pivotField axis="axisRow" showAll="0">
      <items count="24">
        <item x="21"/>
        <item x="14"/>
        <item x="7"/>
        <item x="11"/>
        <item x="15"/>
        <item x="13"/>
        <item x="4"/>
        <item x="16"/>
        <item x="2"/>
        <item x="1"/>
        <item x="5"/>
        <item x="9"/>
        <item x="0"/>
        <item x="20"/>
        <item x="12"/>
        <item x="17"/>
        <item x="18"/>
        <item x="19"/>
        <item x="10"/>
        <item x="3"/>
        <item x="6"/>
        <item x="8"/>
        <item x="22"/>
        <item t="default"/>
      </items>
    </pivotField>
    <pivotField showAll="0"/>
    <pivotField showAll="0" defaultSubtotal="0"/>
    <pivotField axis="axisPage" multipleItemSelectionAllowed="1" showAll="0" defaultSubtotal="0">
      <items count="5">
        <item h="1" x="1"/>
        <item x="2"/>
        <item x="0"/>
        <item x="4"/>
        <item x="3"/>
      </items>
    </pivotField>
    <pivotField axis="axisPage" multipleItemSelectionAllowed="1" showAll="0" defaultSubtotal="0">
      <items count="7">
        <item h="1" x="1"/>
        <item x="5"/>
        <item x="2"/>
        <item x="3"/>
        <item x="4"/>
        <item x="6"/>
        <item x="0"/>
      </items>
    </pivotField>
  </pivotFields>
  <rowFields count="1">
    <field x="1"/>
  </rowFields>
  <rowItems count="21">
    <i>
      <x/>
    </i>
    <i>
      <x v="1"/>
    </i>
    <i>
      <x v="2"/>
    </i>
    <i>
      <x v="3"/>
    </i>
    <i>
      <x v="4"/>
    </i>
    <i>
      <x v="5"/>
    </i>
    <i>
      <x v="6"/>
    </i>
    <i>
      <x v="7"/>
    </i>
    <i>
      <x v="8"/>
    </i>
    <i>
      <x v="9"/>
    </i>
    <i>
      <x v="10"/>
    </i>
    <i>
      <x v="11"/>
    </i>
    <i>
      <x v="12"/>
    </i>
    <i>
      <x v="13"/>
    </i>
    <i>
      <x v="14"/>
    </i>
    <i>
      <x v="15"/>
    </i>
    <i>
      <x v="18"/>
    </i>
    <i>
      <x v="20"/>
    </i>
    <i>
      <x v="21"/>
    </i>
    <i>
      <x v="22"/>
    </i>
    <i t="grand">
      <x/>
    </i>
  </rowItems>
  <colItems count="1">
    <i/>
  </colItems>
  <pageFields count="2">
    <pageField fld="5" hier="-1"/>
    <pageField fld="4" hier="-1"/>
  </pageFields>
  <dataFields count="1">
    <dataField name="Cuenta de Áre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D2:K38" totalsRowCount="1" headerRowDxfId="228" dataDxfId="226" headerRowBorderDxfId="227" tableBorderDxfId="225" totalsRowBorderDxfId="224">
  <tableColumns count="8">
    <tableColumn id="1" xr3:uid="{00000000-0010-0000-0000-000001000000}" name="PROCESO" dataDxfId="223" totalsRowDxfId="222"/>
    <tableColumn id="2" xr3:uid="{00000000-0010-0000-0000-000002000000}" name="CÓDIGO DEL RIESGO" dataDxfId="221" totalsRowDxfId="220"/>
    <tableColumn id="3" xr3:uid="{00000000-0010-0000-0000-000003000000}" name="Rectoría" dataDxfId="219" totalsRowDxfId="218"/>
    <tableColumn id="5" xr3:uid="{00000000-0010-0000-0000-000005000000}" name="1" dataDxfId="217" totalsRowDxfId="216">
      <calculatedColumnFormula>+Tabla1[[#This Row],[PROCESO]]&amp;Tabla1[[#Headers],[1]]</calculatedColumnFormula>
    </tableColumn>
    <tableColumn id="4" xr3:uid="{00000000-0010-0000-0000-000004000000}" name="2018" totalsRowFunction="custom" dataDxfId="215" totalsRowDxfId="214">
      <totalsRowFormula>+SUM(Tabla1[2018])</totalsRowFormula>
    </tableColumn>
    <tableColumn id="6" xr3:uid="{00000000-0010-0000-0000-000006000000}" name="2019" totalsRowFunction="custom" dataDxfId="213" totalsRowDxfId="212">
      <calculatedColumnFormula>+COUNTIF(Monitoreo!B:B,'Areas Incluidas 2019'!G3)</calculatedColumnFormula>
      <totalsRowFormula>+SUM(Tabla1[2019])</totalsRowFormula>
    </tableColumn>
    <tableColumn id="10" xr3:uid="{00000000-0010-0000-0000-00000A000000}" name="2020" totalsRowFunction="custom" dataDxfId="211" totalsRowDxfId="210">
      <calculatedColumnFormula>+COUNTIF(Monitoreo!#REF!,'Areas Incluidas 2019'!G3)</calculatedColumnFormula>
      <totalsRowFormula>+SUM(Tabla1[2020])</totalsRowFormula>
    </tableColumn>
    <tableColumn id="11" xr3:uid="{00000000-0010-0000-0000-00000B000000}" name="Diferencia 19-20" dataDxfId="209" totalsRowDxfId="208">
      <calculatedColumnFormula>+Tabla1[[#This Row],[2020]]-Tabla1[[#This Row],[2019]]</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13" displayName="Tabla13" ref="D2:M39" totalsRowCount="1" headerRowDxfId="206" dataDxfId="204" headerRowBorderDxfId="205" tableBorderDxfId="203" totalsRowBorderDxfId="202">
  <tableColumns count="10">
    <tableColumn id="1" xr3:uid="{00000000-0010-0000-0100-000001000000}" name="PROCESO" dataDxfId="201" totalsRowDxfId="200"/>
    <tableColumn id="2" xr3:uid="{00000000-0010-0000-0100-000002000000}" name="CÓDIGO DEL RIESGO" dataDxfId="199" totalsRowDxfId="198"/>
    <tableColumn id="3" xr3:uid="{00000000-0010-0000-0100-000003000000}" name="DIRECCIÓN" dataDxfId="197" totalsRowDxfId="196"/>
    <tableColumn id="7" xr3:uid="{00000000-0010-0000-0100-000007000000}" name="direccion 2020 " dataDxfId="195" totalsRowDxfId="194"/>
    <tableColumn id="5" xr3:uid="{00000000-0010-0000-0100-000005000000}" name="1" dataDxfId="193" totalsRowDxfId="192">
      <calculatedColumnFormula>+Tabla13[[#This Row],[PROCESO]]&amp;Tabla13[[#Headers],[1]]</calculatedColumnFormula>
    </tableColumn>
    <tableColumn id="4" xr3:uid="{00000000-0010-0000-0100-000004000000}" name="2018" totalsRowFunction="custom" dataDxfId="191" totalsRowDxfId="190">
      <totalsRowFormula>+SUM(Tabla13[2018])</totalsRowFormula>
    </tableColumn>
    <tableColumn id="6" xr3:uid="{00000000-0010-0000-0100-000006000000}" name="2019" totalsRowFunction="custom" dataDxfId="189" totalsRowDxfId="188">
      <totalsRowFormula>+SUM(Tabla13[2019])</totalsRowFormula>
    </tableColumn>
    <tableColumn id="10" xr3:uid="{00000000-0010-0000-0100-00000A000000}" name="2020" totalsRowFunction="custom" dataDxfId="187" totalsRowDxfId="186">
      <totalsRowFormula>+SUM(K3:K17)+SUM(K19:K38)</totalsRowFormula>
    </tableColumn>
    <tableColumn id="8" xr3:uid="{00000000-0010-0000-0100-000008000000}" name="2021" totalsRowFunction="custom" dataDxfId="185" totalsRowDxfId="184">
      <totalsRowFormula>+SUM(Tabla13[2021])</totalsRowFormula>
    </tableColumn>
    <tableColumn id="11" xr3:uid="{00000000-0010-0000-0100-00000B000000}" name="Diferencia 21-20" dataDxfId="183" totalsRowDxfId="182">
      <calculatedColumnFormula>+Tabla13[[#This Row],[2021]]-Tabla13[[#This Row],[2020]]</calculatedColumnFormula>
    </tableColumn>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P38"/>
  <sheetViews>
    <sheetView showGridLines="0" zoomScale="70" zoomScaleNormal="70" workbookViewId="0">
      <selection activeCell="D8" sqref="D8"/>
    </sheetView>
  </sheetViews>
  <sheetFormatPr baseColWidth="10" defaultRowHeight="15" x14ac:dyDescent="0.25"/>
  <cols>
    <col min="1" max="1" width="1.140625" customWidth="1"/>
    <col min="2" max="2" width="6.5703125" customWidth="1"/>
    <col min="3" max="3" width="7" bestFit="1" customWidth="1"/>
    <col min="4" max="4" width="73" customWidth="1"/>
    <col min="5" max="5" width="18.140625" hidden="1" customWidth="1"/>
    <col min="6" max="6" width="46.7109375" customWidth="1"/>
    <col min="7" max="7" width="35.140625" hidden="1" customWidth="1"/>
    <col min="8" max="8" width="8.140625" bestFit="1" customWidth="1"/>
    <col min="9" max="10" width="8.140625" customWidth="1"/>
    <col min="11" max="11" width="14.42578125" customWidth="1"/>
    <col min="12" max="12" width="10.7109375" customWidth="1"/>
    <col min="13" max="13" width="52.85546875" bestFit="1" customWidth="1"/>
    <col min="14" max="15" width="5.85546875" bestFit="1" customWidth="1"/>
    <col min="16" max="16" width="6.140625" customWidth="1"/>
    <col min="17" max="17" width="7.140625" customWidth="1"/>
    <col min="18" max="18" width="9.140625" customWidth="1"/>
  </cols>
  <sheetData>
    <row r="1" spans="2:16" ht="11.25" customHeight="1" x14ac:dyDescent="0.25"/>
    <row r="2" spans="2:16" ht="39.75" customHeight="1" x14ac:dyDescent="0.25">
      <c r="B2" s="2"/>
      <c r="C2" s="2"/>
      <c r="D2" s="3" t="s">
        <v>15</v>
      </c>
      <c r="E2" s="4" t="s">
        <v>16</v>
      </c>
      <c r="F2" s="5" t="s">
        <v>58</v>
      </c>
      <c r="G2" s="158" t="s">
        <v>221</v>
      </c>
      <c r="H2" s="3" t="s">
        <v>206</v>
      </c>
      <c r="I2" s="3" t="s">
        <v>207</v>
      </c>
      <c r="J2" s="3" t="s">
        <v>222</v>
      </c>
      <c r="K2" s="191" t="s">
        <v>308</v>
      </c>
      <c r="M2" s="194"/>
      <c r="N2" s="194">
        <v>2018</v>
      </c>
      <c r="O2" s="194">
        <v>2019</v>
      </c>
      <c r="P2" s="194">
        <v>2020</v>
      </c>
    </row>
    <row r="3" spans="2:16" s="8" customFormat="1" ht="33.75" customHeight="1" x14ac:dyDescent="0.25">
      <c r="B3" s="7">
        <v>1</v>
      </c>
      <c r="C3" s="180" t="s">
        <v>17</v>
      </c>
      <c r="D3" s="181" t="s">
        <v>18</v>
      </c>
      <c r="E3" s="180" t="s">
        <v>17</v>
      </c>
      <c r="F3" s="182" t="s">
        <v>19</v>
      </c>
      <c r="G3" s="183" t="str">
        <f>+Tabla1[[#This Row],[PROCESO]]&amp;Tabla1[[#Headers],[1]]</f>
        <v>Infraestructura1</v>
      </c>
      <c r="H3" s="182">
        <v>4</v>
      </c>
      <c r="I3" s="182">
        <f>+COUNTIF(Monitoreo!B:B,'Areas Incluidas 2019'!G3)</f>
        <v>0</v>
      </c>
      <c r="J3" s="182" t="e">
        <f>+COUNTIF(Monitoreo!#REF!,'Areas Incluidas 2019'!G3)</f>
        <v>#REF!</v>
      </c>
      <c r="K3" s="6" t="e">
        <f>+Tabla1[[#This Row],[2020]]-Tabla1[[#This Row],[2019]]</f>
        <v>#REF!</v>
      </c>
      <c r="M3" s="195" t="s">
        <v>216</v>
      </c>
      <c r="N3" s="194">
        <f>+SUM(H34:H36)+H11+H12</f>
        <v>41</v>
      </c>
      <c r="O3" s="194">
        <f>+SUM(I34:I37)</f>
        <v>0</v>
      </c>
      <c r="P3" s="194" t="e">
        <f>+SUM(J34:J37)</f>
        <v>#REF!</v>
      </c>
    </row>
    <row r="4" spans="2:16" s="8" customFormat="1" ht="28.5" customHeight="1" x14ac:dyDescent="0.25">
      <c r="B4" s="7">
        <v>2</v>
      </c>
      <c r="C4" s="180" t="s">
        <v>20</v>
      </c>
      <c r="D4" s="184" t="s">
        <v>21</v>
      </c>
      <c r="E4" s="180" t="s">
        <v>20</v>
      </c>
      <c r="F4" s="182" t="s">
        <v>19</v>
      </c>
      <c r="G4" s="183" t="str">
        <f>+Tabla1[[#This Row],[PROCESO]]&amp;Tabla1[[#Headers],[1]]</f>
        <v>Coordinación Administrativa 1</v>
      </c>
      <c r="H4" s="182">
        <v>4</v>
      </c>
      <c r="I4" s="182">
        <f>+COUNTIF(Monitoreo!B:B,'Areas Incluidas 2019'!G4)</f>
        <v>0</v>
      </c>
      <c r="J4" s="182" t="e">
        <f>+COUNTIF(Monitoreo!#REF!,'Areas Incluidas 2019'!G4)</f>
        <v>#REF!</v>
      </c>
      <c r="K4" s="6" t="e">
        <f>+Tabla1[[#This Row],[2020]]-Tabla1[[#This Row],[2019]]</f>
        <v>#REF!</v>
      </c>
      <c r="M4" s="195" t="s">
        <v>41</v>
      </c>
      <c r="N4" s="194">
        <f>+SUM(H18:H23)</f>
        <v>42</v>
      </c>
      <c r="O4" s="194">
        <f>+SUM(I18:I23)</f>
        <v>0</v>
      </c>
      <c r="P4" s="194" t="e">
        <f>+SUM(J18:J23)</f>
        <v>#REF!</v>
      </c>
    </row>
    <row r="5" spans="2:16" s="8" customFormat="1" ht="42.75" customHeight="1" x14ac:dyDescent="0.25">
      <c r="B5" s="7">
        <v>3</v>
      </c>
      <c r="C5" s="183" t="s">
        <v>22</v>
      </c>
      <c r="D5" s="185" t="s">
        <v>23</v>
      </c>
      <c r="E5" s="183" t="s">
        <v>22</v>
      </c>
      <c r="F5" s="182" t="s">
        <v>19</v>
      </c>
      <c r="G5" s="183" t="str">
        <f>+Tabla1[[#This Row],[PROCESO]]&amp;Tabla1[[#Headers],[1]]</f>
        <v>Tesorería1</v>
      </c>
      <c r="H5" s="182">
        <v>12</v>
      </c>
      <c r="I5" s="182">
        <f>+COUNTIF(Monitoreo!B:B,'Areas Incluidas 2019'!G5)</f>
        <v>0</v>
      </c>
      <c r="J5" s="182" t="e">
        <f>+COUNTIF(Monitoreo!#REF!,'Areas Incluidas 2019'!G5)</f>
        <v>#REF!</v>
      </c>
      <c r="K5" s="6" t="e">
        <f>+Tabla1[[#This Row],[2020]]-Tabla1[[#This Row],[2019]]</f>
        <v>#REF!</v>
      </c>
      <c r="M5" s="195" t="s">
        <v>19</v>
      </c>
      <c r="N5" s="194">
        <f>+SUM(H3:H10)</f>
        <v>50</v>
      </c>
      <c r="O5" s="194">
        <f>+SUM(I3:I12)</f>
        <v>0</v>
      </c>
      <c r="P5" s="194" t="e">
        <f>+SUM(J3:J12)</f>
        <v>#REF!</v>
      </c>
    </row>
    <row r="6" spans="2:16" s="8" customFormat="1" ht="28.5" customHeight="1" x14ac:dyDescent="0.25">
      <c r="B6" s="7">
        <v>4</v>
      </c>
      <c r="C6" s="183" t="s">
        <v>24</v>
      </c>
      <c r="D6" s="185" t="s">
        <v>25</v>
      </c>
      <c r="E6" s="183" t="s">
        <v>24</v>
      </c>
      <c r="F6" s="182" t="s">
        <v>19</v>
      </c>
      <c r="G6" s="183" t="str">
        <f>+Tabla1[[#This Row],[PROCESO]]&amp;Tabla1[[#Headers],[1]]</f>
        <v>Contabilidad 1</v>
      </c>
      <c r="H6" s="182">
        <v>6</v>
      </c>
      <c r="I6" s="182">
        <f>+COUNTIF(Monitoreo!B:B,'Areas Incluidas 2019'!G6)</f>
        <v>0</v>
      </c>
      <c r="J6" s="182" t="e">
        <f>+COUNTIF(Monitoreo!#REF!,'Areas Incluidas 2019'!G6)</f>
        <v>#REF!</v>
      </c>
      <c r="K6" s="6" t="e">
        <f>+Tabla1[[#This Row],[2020]]-Tabla1[[#This Row],[2019]]</f>
        <v>#REF!</v>
      </c>
      <c r="M6" s="195" t="s">
        <v>34</v>
      </c>
      <c r="N6" s="194">
        <f>+SUM(H13:H16)</f>
        <v>16</v>
      </c>
      <c r="O6" s="194">
        <f>+SUM(I13:I17)</f>
        <v>6</v>
      </c>
      <c r="P6" s="194" t="e">
        <f>+SUM(J13:J16)</f>
        <v>#REF!</v>
      </c>
    </row>
    <row r="7" spans="2:16" s="8" customFormat="1" ht="33" customHeight="1" x14ac:dyDescent="0.25">
      <c r="B7" s="7">
        <v>5</v>
      </c>
      <c r="C7" s="183" t="s">
        <v>26</v>
      </c>
      <c r="D7" s="186" t="s">
        <v>27</v>
      </c>
      <c r="E7" s="183" t="s">
        <v>26</v>
      </c>
      <c r="F7" s="182" t="s">
        <v>19</v>
      </c>
      <c r="G7" s="183" t="str">
        <f>+Tabla1[[#This Row],[PROCESO]]&amp;Tabla1[[#Headers],[1]]</f>
        <v>Costos y presupuesto 1</v>
      </c>
      <c r="H7" s="182">
        <v>9</v>
      </c>
      <c r="I7" s="182">
        <f>+COUNTIF(Monitoreo!B:B,'Areas Incluidas 2019'!G7)</f>
        <v>0</v>
      </c>
      <c r="J7" s="182" t="e">
        <f>+COUNTIF(Monitoreo!#REF!,'Areas Incluidas 2019'!G7)</f>
        <v>#REF!</v>
      </c>
      <c r="K7" s="6" t="e">
        <f>+Tabla1[[#This Row],[2020]]-Tabla1[[#This Row],[2019]]</f>
        <v>#REF!</v>
      </c>
      <c r="M7" s="195" t="s">
        <v>58</v>
      </c>
      <c r="N7" s="194">
        <f>+SUM(H27:H33)</f>
        <v>60</v>
      </c>
      <c r="O7" s="194">
        <f>+SUM(I27:I33)</f>
        <v>0</v>
      </c>
      <c r="P7" s="194" t="e">
        <f>+SUM(J27:J33)</f>
        <v>#REF!</v>
      </c>
    </row>
    <row r="8" spans="2:16" s="8" customFormat="1" ht="27.75" customHeight="1" x14ac:dyDescent="0.25">
      <c r="B8" s="7">
        <v>6</v>
      </c>
      <c r="C8" s="183" t="s">
        <v>28</v>
      </c>
      <c r="D8" s="186" t="s">
        <v>29</v>
      </c>
      <c r="E8" s="183" t="s">
        <v>28</v>
      </c>
      <c r="F8" s="182" t="s">
        <v>19</v>
      </c>
      <c r="G8" s="183" t="str">
        <f>+Tabla1[[#This Row],[PROCESO]]&amp;Tabla1[[#Headers],[1]]</f>
        <v>Apoyo financiero1</v>
      </c>
      <c r="H8" s="182">
        <v>6</v>
      </c>
      <c r="I8" s="182">
        <f>+COUNTIF(Monitoreo!B:B,'Areas Incluidas 2019'!G8)</f>
        <v>0</v>
      </c>
      <c r="J8" s="182" t="e">
        <f>+COUNTIF(Monitoreo!#REF!,'Areas Incluidas 2019'!G8)</f>
        <v>#REF!</v>
      </c>
      <c r="K8" s="6" t="e">
        <f>+Tabla1[[#This Row],[2020]]-Tabla1[[#This Row],[2019]]</f>
        <v>#REF!</v>
      </c>
      <c r="M8" s="195" t="s">
        <v>51</v>
      </c>
      <c r="N8" s="194">
        <f>+SUM(H24:H26)</f>
        <v>17</v>
      </c>
      <c r="O8" s="194">
        <f>+SUM(I24:I26)</f>
        <v>0</v>
      </c>
      <c r="P8" s="194" t="e">
        <f>+SUM(J24:J26)</f>
        <v>#REF!</v>
      </c>
    </row>
    <row r="9" spans="2:16" s="8" customFormat="1" ht="27.75" customHeight="1" x14ac:dyDescent="0.25">
      <c r="B9" s="199">
        <v>7</v>
      </c>
      <c r="C9" s="183" t="s">
        <v>309</v>
      </c>
      <c r="D9" s="186" t="s">
        <v>310</v>
      </c>
      <c r="E9" s="183"/>
      <c r="F9" s="182" t="s">
        <v>19</v>
      </c>
      <c r="G9" s="183" t="str">
        <f>+Tabla1[[#This Row],[PROCESO]]&amp;Tabla1[[#Headers],[1]]</f>
        <v>Compras1</v>
      </c>
      <c r="H9" s="182">
        <v>0</v>
      </c>
      <c r="I9" s="182">
        <f>+COUNTIF(Monitoreo!B:B,'Areas Incluidas 2019'!G9)</f>
        <v>0</v>
      </c>
      <c r="J9" s="182" t="e">
        <f>+COUNTIF(Monitoreo!#REF!,'Areas Incluidas 2019'!G9)</f>
        <v>#REF!</v>
      </c>
      <c r="K9" s="6" t="e">
        <f>+Tabla1[[#This Row],[2020]]-Tabla1[[#This Row],[2019]]</f>
        <v>#REF!</v>
      </c>
      <c r="M9" s="195" t="s">
        <v>86</v>
      </c>
      <c r="N9" s="195">
        <f>+SUM(N3:N8)</f>
        <v>226</v>
      </c>
      <c r="O9" s="195">
        <f>+SUM(O3:O8)</f>
        <v>6</v>
      </c>
      <c r="P9" s="195" t="e">
        <f>+SUM(P3:P8)</f>
        <v>#REF!</v>
      </c>
    </row>
    <row r="10" spans="2:16" s="8" customFormat="1" ht="35.25" customHeight="1" x14ac:dyDescent="0.25">
      <c r="B10" s="199">
        <v>8</v>
      </c>
      <c r="C10" s="183" t="s">
        <v>30</v>
      </c>
      <c r="D10" s="186" t="s">
        <v>204</v>
      </c>
      <c r="E10" s="183" t="s">
        <v>30</v>
      </c>
      <c r="F10" s="182" t="s">
        <v>19</v>
      </c>
      <c r="G10" s="183" t="str">
        <f>+Tabla1[[#This Row],[PROCESO]]&amp;Tabla1[[#Headers],[1]]</f>
        <v>Proyectos1</v>
      </c>
      <c r="H10" s="182">
        <v>9</v>
      </c>
      <c r="I10" s="182">
        <f>+COUNTIF(Monitoreo!B:B,'Areas Incluidas 2019'!G10)</f>
        <v>0</v>
      </c>
      <c r="J10" s="182" t="e">
        <f>+COUNTIF(Monitoreo!#REF!,'Areas Incluidas 2019'!G10)</f>
        <v>#REF!</v>
      </c>
      <c r="K10" s="6" t="e">
        <f>+Tabla1[[#This Row],[2020]]-Tabla1[[#This Row],[2019]]</f>
        <v>#REF!</v>
      </c>
    </row>
    <row r="11" spans="2:16" s="8" customFormat="1" ht="20.25" x14ac:dyDescent="0.25">
      <c r="B11" s="199">
        <v>9</v>
      </c>
      <c r="C11" s="183" t="s">
        <v>80</v>
      </c>
      <c r="D11" s="185" t="s">
        <v>179</v>
      </c>
      <c r="E11" s="183" t="s">
        <v>80</v>
      </c>
      <c r="F11" s="182" t="s">
        <v>19</v>
      </c>
      <c r="G11" s="183" t="str">
        <f>+Tabla1[[#This Row],[PROCESO]]&amp;Tabla1[[#Headers],[1]]</f>
        <v>SST Proyectos1</v>
      </c>
      <c r="H11" s="182">
        <v>7</v>
      </c>
      <c r="I11" s="182">
        <f>+COUNTIF(Monitoreo!B:B,'Areas Incluidas 2019'!G11)</f>
        <v>0</v>
      </c>
      <c r="J11" s="182" t="e">
        <f>+COUNTIF(Monitoreo!#REF!,'Areas Incluidas 2019'!G11)</f>
        <v>#REF!</v>
      </c>
      <c r="K11" s="6" t="e">
        <f>+Tabla1[[#This Row],[2020]]-Tabla1[[#This Row],[2019]]</f>
        <v>#REF!</v>
      </c>
    </row>
    <row r="12" spans="2:16" s="8" customFormat="1" ht="20.25" x14ac:dyDescent="0.25">
      <c r="B12" s="199">
        <v>10</v>
      </c>
      <c r="C12" s="183" t="s">
        <v>200</v>
      </c>
      <c r="D12" s="185" t="s">
        <v>181</v>
      </c>
      <c r="E12" s="183" t="s">
        <v>200</v>
      </c>
      <c r="F12" s="182" t="s">
        <v>19</v>
      </c>
      <c r="G12" s="183" t="str">
        <f>+Tabla1[[#This Row],[PROCESO]]&amp;Tabla1[[#Headers],[1]]</f>
        <v>SST Administrativo1</v>
      </c>
      <c r="H12" s="182">
        <v>8</v>
      </c>
      <c r="I12" s="182">
        <f>+COUNTIF(Monitoreo!B:B,'Areas Incluidas 2019'!G12)</f>
        <v>0</v>
      </c>
      <c r="J12" s="182" t="e">
        <f>+COUNTIF(Monitoreo!#REF!,'Areas Incluidas 2019'!G12)</f>
        <v>#REF!</v>
      </c>
      <c r="K12" s="6" t="e">
        <f>+Tabla1[[#This Row],[2020]]-Tabla1[[#This Row],[2019]]</f>
        <v>#REF!</v>
      </c>
    </row>
    <row r="13" spans="2:16" s="8" customFormat="1" ht="20.25" x14ac:dyDescent="0.25">
      <c r="B13" s="199">
        <v>11</v>
      </c>
      <c r="C13" s="187" t="s">
        <v>32</v>
      </c>
      <c r="D13" s="188" t="s">
        <v>210</v>
      </c>
      <c r="E13" s="187" t="s">
        <v>32</v>
      </c>
      <c r="F13" s="189" t="s">
        <v>34</v>
      </c>
      <c r="G13" s="187" t="str">
        <f>+Tabla1[[#This Row],[PROCESO]]&amp;Tabla1[[#Headers],[1]]</f>
        <v>Empresarismo e Innovación1</v>
      </c>
      <c r="H13" s="189">
        <v>5</v>
      </c>
      <c r="I13" s="189">
        <f>+COUNTIF(Monitoreo!B:B,'Areas Incluidas 2019'!G13)</f>
        <v>0</v>
      </c>
      <c r="J13" s="189" t="e">
        <f>+COUNTIF(Monitoreo!#REF!,'Areas Incluidas 2019'!G13)</f>
        <v>#REF!</v>
      </c>
      <c r="K13" s="6" t="e">
        <f>+Tabla1[[#This Row],[2020]]-Tabla1[[#This Row],[2019]]</f>
        <v>#REF!</v>
      </c>
    </row>
    <row r="14" spans="2:16" s="8" customFormat="1" ht="20.25" x14ac:dyDescent="0.25">
      <c r="B14" s="199">
        <v>12</v>
      </c>
      <c r="C14" s="187" t="s">
        <v>35</v>
      </c>
      <c r="D14" s="190" t="s">
        <v>211</v>
      </c>
      <c r="E14" s="187" t="s">
        <v>35</v>
      </c>
      <c r="F14" s="189" t="s">
        <v>34</v>
      </c>
      <c r="G14" s="187" t="str">
        <f>+Tabla1[[#This Row],[PROCESO]]&amp;Tabla1[[#Headers],[1]]</f>
        <v>Investigación1</v>
      </c>
      <c r="H14" s="189">
        <v>6</v>
      </c>
      <c r="I14" s="189">
        <f>+COUNTIF(Monitoreo!B:B,'Areas Incluidas 2019'!G14)</f>
        <v>0</v>
      </c>
      <c r="J14" s="189" t="e">
        <f>+COUNTIF(Monitoreo!#REF!,'Areas Incluidas 2019'!G14)</f>
        <v>#REF!</v>
      </c>
      <c r="K14" s="6" t="e">
        <f>+Tabla1[[#This Row],[2020]]-Tabla1[[#This Row],[2019]]</f>
        <v>#REF!</v>
      </c>
    </row>
    <row r="15" spans="2:16" s="8" customFormat="1" ht="20.25" x14ac:dyDescent="0.25">
      <c r="B15" s="199">
        <v>13</v>
      </c>
      <c r="C15" s="187" t="s">
        <v>37</v>
      </c>
      <c r="D15" s="190" t="s">
        <v>38</v>
      </c>
      <c r="E15" s="187" t="s">
        <v>37</v>
      </c>
      <c r="F15" s="189" t="s">
        <v>34</v>
      </c>
      <c r="G15" s="187" t="str">
        <f>+Tabla1[[#This Row],[PROCESO]]&amp;Tabla1[[#Headers],[1]]</f>
        <v>Comité de Ética Humanos1</v>
      </c>
      <c r="H15" s="189">
        <v>5</v>
      </c>
      <c r="I15" s="189">
        <f>+COUNTIF(Monitoreo!B:B,'Areas Incluidas 2019'!G15)</f>
        <v>0</v>
      </c>
      <c r="J15" s="189" t="e">
        <f>+COUNTIF(Monitoreo!#REF!,'Areas Incluidas 2019'!G15)</f>
        <v>#REF!</v>
      </c>
      <c r="K15" s="6" t="e">
        <f>+Tabla1[[#This Row],[2020]]-Tabla1[[#This Row],[2019]]</f>
        <v>#REF!</v>
      </c>
    </row>
    <row r="16" spans="2:16" s="8" customFormat="1" ht="20.25" x14ac:dyDescent="0.25">
      <c r="B16" s="199">
        <v>14</v>
      </c>
      <c r="C16" s="187" t="s">
        <v>197</v>
      </c>
      <c r="D16" s="190" t="s">
        <v>198</v>
      </c>
      <c r="E16" s="187" t="s">
        <v>197</v>
      </c>
      <c r="F16" s="189" t="s">
        <v>34</v>
      </c>
      <c r="G16" s="187" t="str">
        <f>+Tabla1[[#This Row],[PROCESO]]&amp;Tabla1[[#Headers],[1]]</f>
        <v>Propiedad Intelectual1</v>
      </c>
      <c r="H16" s="189">
        <v>0</v>
      </c>
      <c r="I16" s="189">
        <f>+COUNTIF(Monitoreo!B:B,'Areas Incluidas 2019'!G16)</f>
        <v>0</v>
      </c>
      <c r="J16" s="189" t="e">
        <f>+COUNTIF(Monitoreo!#REF!,'Areas Incluidas 2019'!G16)</f>
        <v>#REF!</v>
      </c>
      <c r="K16" s="6" t="e">
        <f>+Tabla1[[#This Row],[2020]]-Tabla1[[#This Row],[2019]]</f>
        <v>#REF!</v>
      </c>
    </row>
    <row r="17" spans="2:11" s="8" customFormat="1" ht="20.25" x14ac:dyDescent="0.25">
      <c r="B17" s="199"/>
      <c r="C17" s="208" t="s">
        <v>214</v>
      </c>
      <c r="D17" s="209" t="s">
        <v>215</v>
      </c>
      <c r="E17" s="208" t="s">
        <v>214</v>
      </c>
      <c r="F17" s="210" t="s">
        <v>34</v>
      </c>
      <c r="G17" s="208" t="s">
        <v>221</v>
      </c>
      <c r="H17" s="210">
        <v>0</v>
      </c>
      <c r="I17" s="210">
        <v>6</v>
      </c>
      <c r="J17" s="210" t="e">
        <f>+COUNTIF(Monitoreo!#REF!,'Areas Incluidas 2019'!G17)</f>
        <v>#REF!</v>
      </c>
      <c r="K17" s="6" t="e">
        <f>+Tabla1[[#This Row],[2020]]-Tabla1[[#This Row],[2019]]</f>
        <v>#REF!</v>
      </c>
    </row>
    <row r="18" spans="2:11" s="8" customFormat="1" ht="20.25" x14ac:dyDescent="0.25">
      <c r="B18" s="199">
        <v>15</v>
      </c>
      <c r="C18" s="183" t="s">
        <v>39</v>
      </c>
      <c r="D18" s="185" t="s">
        <v>40</v>
      </c>
      <c r="E18" s="183" t="s">
        <v>39</v>
      </c>
      <c r="F18" s="182" t="s">
        <v>41</v>
      </c>
      <c r="G18" s="183" t="str">
        <f>+Tabla1[[#This Row],[PROCESO]]&amp;Tabla1[[#Headers],[1]]</f>
        <v>Admisiones y Registro1</v>
      </c>
      <c r="H18" s="182">
        <v>5</v>
      </c>
      <c r="I18" s="182">
        <f>+COUNTIF(Monitoreo!B:B,'Areas Incluidas 2019'!G18)</f>
        <v>0</v>
      </c>
      <c r="J18" s="182" t="e">
        <f>+COUNTIF(Monitoreo!#REF!,'Areas Incluidas 2019'!G18)</f>
        <v>#REF!</v>
      </c>
      <c r="K18" s="6" t="e">
        <f>+Tabla1[[#This Row],[2020]]-Tabla1[[#This Row],[2019]]</f>
        <v>#REF!</v>
      </c>
    </row>
    <row r="19" spans="2:11" s="8" customFormat="1" ht="20.25" x14ac:dyDescent="0.25">
      <c r="B19" s="199">
        <v>16</v>
      </c>
      <c r="C19" s="183" t="s">
        <v>42</v>
      </c>
      <c r="D19" s="185" t="s">
        <v>43</v>
      </c>
      <c r="E19" s="183" t="s">
        <v>42</v>
      </c>
      <c r="F19" s="182" t="s">
        <v>41</v>
      </c>
      <c r="G19" s="183" t="str">
        <f>+Tabla1[[#This Row],[PROCESO]]&amp;Tabla1[[#Headers],[1]]</f>
        <v>Biblioteca1</v>
      </c>
      <c r="H19" s="182">
        <v>7</v>
      </c>
      <c r="I19" s="182">
        <f>+COUNTIF(Monitoreo!B:B,'Areas Incluidas 2019'!G19)</f>
        <v>0</v>
      </c>
      <c r="J19" s="182" t="e">
        <f>+COUNTIF(Monitoreo!#REF!,'Areas Incluidas 2019'!G19)</f>
        <v>#REF!</v>
      </c>
      <c r="K19" s="6" t="e">
        <f>+Tabla1[[#This Row],[2020]]-Tabla1[[#This Row],[2019]]</f>
        <v>#REF!</v>
      </c>
    </row>
    <row r="20" spans="2:11" s="8" customFormat="1" ht="20.25" x14ac:dyDescent="0.25">
      <c r="B20" s="199">
        <v>17</v>
      </c>
      <c r="C20" s="183" t="s">
        <v>44</v>
      </c>
      <c r="D20" s="185" t="s">
        <v>45</v>
      </c>
      <c r="E20" s="183" t="s">
        <v>44</v>
      </c>
      <c r="F20" s="182" t="s">
        <v>41</v>
      </c>
      <c r="G20" s="183" t="str">
        <f>+Tabla1[[#This Row],[PROCESO]]&amp;Tabla1[[#Headers],[1]]</f>
        <v>CES Virtual1</v>
      </c>
      <c r="H20" s="182">
        <v>12</v>
      </c>
      <c r="I20" s="182">
        <f>+COUNTIF(Monitoreo!B:B,'Areas Incluidas 2019'!G20)</f>
        <v>0</v>
      </c>
      <c r="J20" s="182" t="e">
        <f>+COUNTIF(Monitoreo!#REF!,'Areas Incluidas 2019'!G20)</f>
        <v>#REF!</v>
      </c>
      <c r="K20" s="6" t="e">
        <f>+Tabla1[[#This Row],[2020]]-Tabla1[[#This Row],[2019]]</f>
        <v>#REF!</v>
      </c>
    </row>
    <row r="21" spans="2:11" s="8" customFormat="1" ht="20.25" x14ac:dyDescent="0.25">
      <c r="B21" s="199">
        <v>18</v>
      </c>
      <c r="C21" s="183" t="s">
        <v>46</v>
      </c>
      <c r="D21" s="185" t="s">
        <v>209</v>
      </c>
      <c r="E21" s="183" t="s">
        <v>46</v>
      </c>
      <c r="F21" s="182" t="s">
        <v>41</v>
      </c>
      <c r="G21" s="183" t="str">
        <f>+Tabla1[[#This Row],[PROCESO]]&amp;Tabla1[[#Headers],[1]]</f>
        <v>Laboratorios1</v>
      </c>
      <c r="H21" s="182">
        <v>10</v>
      </c>
      <c r="I21" s="182">
        <f>+COUNTIF(Monitoreo!B:B,'Areas Incluidas 2019'!G21)</f>
        <v>0</v>
      </c>
      <c r="J21" s="182" t="e">
        <f>+COUNTIF(Monitoreo!#REF!,'Areas Incluidas 2019'!G21)</f>
        <v>#REF!</v>
      </c>
      <c r="K21" s="6" t="e">
        <f>+Tabla1[[#This Row],[2020]]-Tabla1[[#This Row],[2019]]</f>
        <v>#REF!</v>
      </c>
    </row>
    <row r="22" spans="2:11" s="8" customFormat="1" ht="20.25" x14ac:dyDescent="0.25">
      <c r="B22" s="199">
        <v>19</v>
      </c>
      <c r="C22" s="183" t="s">
        <v>47</v>
      </c>
      <c r="D22" s="185" t="s">
        <v>48</v>
      </c>
      <c r="E22" s="183" t="s">
        <v>47</v>
      </c>
      <c r="F22" s="182" t="s">
        <v>41</v>
      </c>
      <c r="G22" s="183" t="str">
        <f>+Tabla1[[#This Row],[PROCESO]]&amp;Tabla1[[#Headers],[1]]</f>
        <v>Planeación1</v>
      </c>
      <c r="H22" s="182">
        <v>8</v>
      </c>
      <c r="I22" s="182">
        <f>+COUNTIF(Monitoreo!B:B,'Areas Incluidas 2019'!G22)</f>
        <v>0</v>
      </c>
      <c r="J22" s="182" t="e">
        <f>+COUNTIF(Monitoreo!#REF!,'Areas Incluidas 2019'!G22)</f>
        <v>#REF!</v>
      </c>
      <c r="K22" s="6" t="e">
        <f>+Tabla1[[#This Row],[2020]]-Tabla1[[#This Row],[2019]]</f>
        <v>#REF!</v>
      </c>
    </row>
    <row r="23" spans="2:11" s="8" customFormat="1" ht="20.25" x14ac:dyDescent="0.25">
      <c r="B23" s="199">
        <v>20</v>
      </c>
      <c r="C23" s="183" t="s">
        <v>84</v>
      </c>
      <c r="D23" s="185" t="s">
        <v>83</v>
      </c>
      <c r="E23" s="183" t="s">
        <v>84</v>
      </c>
      <c r="F23" s="182" t="s">
        <v>41</v>
      </c>
      <c r="G23" s="183" t="str">
        <f>+Tabla1[[#This Row],[PROCESO]]&amp;Tabla1[[#Headers],[1]]</f>
        <v>Dirección académica 1</v>
      </c>
      <c r="H23" s="182">
        <v>0</v>
      </c>
      <c r="I23" s="182">
        <f>+COUNTIF(Monitoreo!B:B,'Areas Incluidas 2019'!G23)</f>
        <v>0</v>
      </c>
      <c r="J23" s="182" t="e">
        <f>+COUNTIF(Monitoreo!#REF!,'Areas Incluidas 2019'!G23)</f>
        <v>#REF!</v>
      </c>
      <c r="K23" s="6" t="e">
        <f>+Tabla1[[#This Row],[2020]]-Tabla1[[#This Row],[2019]]</f>
        <v>#REF!</v>
      </c>
    </row>
    <row r="24" spans="2:11" s="8" customFormat="1" ht="20.25" x14ac:dyDescent="0.25">
      <c r="B24" s="199">
        <v>21</v>
      </c>
      <c r="C24" s="187" t="s">
        <v>49</v>
      </c>
      <c r="D24" s="190" t="s">
        <v>50</v>
      </c>
      <c r="E24" s="187" t="s">
        <v>49</v>
      </c>
      <c r="F24" s="189" t="s">
        <v>51</v>
      </c>
      <c r="G24" s="187" t="str">
        <f>+Tabla1[[#This Row],[PROCESO]]&amp;Tabla1[[#Headers],[1]]</f>
        <v>Oficina Jurídica1</v>
      </c>
      <c r="H24" s="189">
        <v>6</v>
      </c>
      <c r="I24" s="189">
        <f>+COUNTIF(Monitoreo!B:B,'Areas Incluidas 2019'!G24)</f>
        <v>0</v>
      </c>
      <c r="J24" s="189" t="e">
        <f>+COUNTIF(Monitoreo!#REF!,'Areas Incluidas 2019'!G24)</f>
        <v>#REF!</v>
      </c>
      <c r="K24" s="6" t="e">
        <f>+Tabla1[[#This Row],[2020]]-Tabla1[[#This Row],[2019]]</f>
        <v>#REF!</v>
      </c>
    </row>
    <row r="25" spans="2:11" s="8" customFormat="1" ht="20.25" x14ac:dyDescent="0.25">
      <c r="B25" s="199">
        <v>22</v>
      </c>
      <c r="C25" s="187" t="s">
        <v>52</v>
      </c>
      <c r="D25" s="190" t="s">
        <v>53</v>
      </c>
      <c r="E25" s="187" t="s">
        <v>52</v>
      </c>
      <c r="F25" s="189" t="s">
        <v>51</v>
      </c>
      <c r="G25" s="187" t="str">
        <f>+Tabla1[[#This Row],[PROCESO]]&amp;Tabla1[[#Headers],[1]]</f>
        <v>Contratación 1</v>
      </c>
      <c r="H25" s="189">
        <v>6</v>
      </c>
      <c r="I25" s="189">
        <f>+COUNTIF(Monitoreo!B:B,'Areas Incluidas 2019'!G25)</f>
        <v>0</v>
      </c>
      <c r="J25" s="189" t="e">
        <f>+COUNTIF(Monitoreo!#REF!,'Areas Incluidas 2019'!G25)</f>
        <v>#REF!</v>
      </c>
      <c r="K25" s="6" t="e">
        <f>+Tabla1[[#This Row],[2020]]-Tabla1[[#This Row],[2019]]</f>
        <v>#REF!</v>
      </c>
    </row>
    <row r="26" spans="2:11" s="8" customFormat="1" ht="20.25" x14ac:dyDescent="0.25">
      <c r="B26" s="199">
        <v>23</v>
      </c>
      <c r="C26" s="187" t="s">
        <v>54</v>
      </c>
      <c r="D26" s="190" t="s">
        <v>55</v>
      </c>
      <c r="E26" s="187" t="s">
        <v>54</v>
      </c>
      <c r="F26" s="189" t="s">
        <v>51</v>
      </c>
      <c r="G26" s="187" t="str">
        <f>+Tabla1[[#This Row],[PROCESO]]&amp;Tabla1[[#Headers],[1]]</f>
        <v>Administración documental1</v>
      </c>
      <c r="H26" s="189">
        <v>5</v>
      </c>
      <c r="I26" s="189">
        <f>+COUNTIF(Monitoreo!B:B,'Areas Incluidas 2019'!G26)</f>
        <v>0</v>
      </c>
      <c r="J26" s="189" t="e">
        <f>+COUNTIF(Monitoreo!#REF!,'Areas Incluidas 2019'!G26)</f>
        <v>#REF!</v>
      </c>
      <c r="K26" s="6" t="e">
        <f>+Tabla1[[#This Row],[2020]]-Tabla1[[#This Row],[2019]]</f>
        <v>#REF!</v>
      </c>
    </row>
    <row r="27" spans="2:11" s="8" customFormat="1" ht="20.25" x14ac:dyDescent="0.25">
      <c r="B27" s="199">
        <v>24</v>
      </c>
      <c r="C27" s="183" t="s">
        <v>56</v>
      </c>
      <c r="D27" s="185" t="s">
        <v>57</v>
      </c>
      <c r="E27" s="183" t="s">
        <v>56</v>
      </c>
      <c r="F27" s="182" t="s">
        <v>58</v>
      </c>
      <c r="G27" s="183" t="str">
        <f>+Tabla1[[#This Row],[PROCESO]]&amp;Tabla1[[#Headers],[1]]</f>
        <v>Asuntos Globales1</v>
      </c>
      <c r="H27" s="182">
        <v>10</v>
      </c>
      <c r="I27" s="182">
        <f>+COUNTIF(Monitoreo!B:B,'Areas Incluidas 2019'!G27)</f>
        <v>0</v>
      </c>
      <c r="J27" s="182" t="e">
        <f>+COUNTIF(Monitoreo!#REF!,'Areas Incluidas 2019'!G27)</f>
        <v>#REF!</v>
      </c>
      <c r="K27" s="6" t="e">
        <f>+Tabla1[[#This Row],[2020]]-Tabla1[[#This Row],[2019]]</f>
        <v>#REF!</v>
      </c>
    </row>
    <row r="28" spans="2:11" s="8" customFormat="1" ht="20.25" x14ac:dyDescent="0.25">
      <c r="B28" s="199">
        <v>25</v>
      </c>
      <c r="C28" s="183" t="s">
        <v>59</v>
      </c>
      <c r="D28" s="185" t="s">
        <v>60</v>
      </c>
      <c r="E28" s="183" t="s">
        <v>59</v>
      </c>
      <c r="F28" s="182" t="s">
        <v>58</v>
      </c>
      <c r="G28" s="183" t="str">
        <f>+Tabla1[[#This Row],[PROCESO]]&amp;Tabla1[[#Headers],[1]]</f>
        <v>Comunicación Organizacional1</v>
      </c>
      <c r="H28" s="182">
        <v>10</v>
      </c>
      <c r="I28" s="182">
        <f>+COUNTIF(Monitoreo!B:B,'Areas Incluidas 2019'!G28)</f>
        <v>0</v>
      </c>
      <c r="J28" s="182" t="e">
        <f>+COUNTIF(Monitoreo!#REF!,'Areas Incluidas 2019'!G28)</f>
        <v>#REF!</v>
      </c>
      <c r="K28" s="6" t="e">
        <f>+Tabla1[[#This Row],[2020]]-Tabla1[[#This Row],[2019]]</f>
        <v>#REF!</v>
      </c>
    </row>
    <row r="29" spans="2:11" s="8" customFormat="1" ht="20.25" x14ac:dyDescent="0.25">
      <c r="B29" s="199">
        <v>26</v>
      </c>
      <c r="C29" s="183" t="s">
        <v>61</v>
      </c>
      <c r="D29" s="185" t="s">
        <v>62</v>
      </c>
      <c r="E29" s="183" t="s">
        <v>61</v>
      </c>
      <c r="F29" s="182" t="s">
        <v>58</v>
      </c>
      <c r="G29" s="183" t="str">
        <f>+Tabla1[[#This Row],[PROCESO]]&amp;Tabla1[[#Headers],[1]]</f>
        <v>Mercadeo1</v>
      </c>
      <c r="H29" s="182">
        <v>9</v>
      </c>
      <c r="I29" s="182">
        <f>+COUNTIF(Monitoreo!B:B,'Areas Incluidas 2019'!G29)</f>
        <v>0</v>
      </c>
      <c r="J29" s="182" t="e">
        <f>+COUNTIF(Monitoreo!#REF!,'Areas Incluidas 2019'!G29)</f>
        <v>#REF!</v>
      </c>
      <c r="K29" s="6" t="e">
        <f>+Tabla1[[#This Row],[2020]]-Tabla1[[#This Row],[2019]]</f>
        <v>#REF!</v>
      </c>
    </row>
    <row r="30" spans="2:11" s="8" customFormat="1" ht="20.25" x14ac:dyDescent="0.25">
      <c r="B30" s="199">
        <v>27</v>
      </c>
      <c r="C30" s="183" t="s">
        <v>63</v>
      </c>
      <c r="D30" s="185" t="s">
        <v>64</v>
      </c>
      <c r="E30" s="183" t="s">
        <v>63</v>
      </c>
      <c r="F30" s="182" t="s">
        <v>58</v>
      </c>
      <c r="G30" s="183" t="str">
        <f>+Tabla1[[#This Row],[PROCESO]]&amp;Tabla1[[#Headers],[1]]</f>
        <v>Sostenibilidad1</v>
      </c>
      <c r="H30" s="182">
        <v>9</v>
      </c>
      <c r="I30" s="182">
        <f>+COUNTIF(Monitoreo!B:B,'Areas Incluidas 2019'!G30)</f>
        <v>0</v>
      </c>
      <c r="J30" s="182" t="e">
        <f>+COUNTIF(Monitoreo!#REF!,'Areas Incluidas 2019'!G30)</f>
        <v>#REF!</v>
      </c>
      <c r="K30" s="6" t="e">
        <f>+Tabla1[[#This Row],[2020]]-Tabla1[[#This Row],[2019]]</f>
        <v>#REF!</v>
      </c>
    </row>
    <row r="31" spans="2:11" s="8" customFormat="1" ht="20.25" x14ac:dyDescent="0.25">
      <c r="B31" s="199">
        <v>28</v>
      </c>
      <c r="C31" s="183" t="s">
        <v>65</v>
      </c>
      <c r="D31" s="185" t="s">
        <v>66</v>
      </c>
      <c r="E31" s="183" t="s">
        <v>65</v>
      </c>
      <c r="F31" s="182" t="s">
        <v>58</v>
      </c>
      <c r="G31" s="183" t="str">
        <f>+Tabla1[[#This Row],[PROCESO]]&amp;Tabla1[[#Headers],[1]]</f>
        <v>Egresados1</v>
      </c>
      <c r="H31" s="182">
        <v>4</v>
      </c>
      <c r="I31" s="182">
        <f>+COUNTIF(Monitoreo!B:B,'Areas Incluidas 2019'!G31)</f>
        <v>0</v>
      </c>
      <c r="J31" s="182" t="e">
        <f>+COUNTIF(Monitoreo!#REF!,'Areas Incluidas 2019'!G31)</f>
        <v>#REF!</v>
      </c>
      <c r="K31" s="6" t="e">
        <f>+Tabla1[[#This Row],[2020]]-Tabla1[[#This Row],[2019]]</f>
        <v>#REF!</v>
      </c>
    </row>
    <row r="32" spans="2:11" s="8" customFormat="1" ht="20.25" x14ac:dyDescent="0.25">
      <c r="B32" s="199">
        <v>29</v>
      </c>
      <c r="C32" s="183" t="s">
        <v>67</v>
      </c>
      <c r="D32" s="185" t="s">
        <v>68</v>
      </c>
      <c r="E32" s="183" t="s">
        <v>67</v>
      </c>
      <c r="F32" s="182" t="s">
        <v>58</v>
      </c>
      <c r="G32" s="183" t="str">
        <f>+Tabla1[[#This Row],[PROCESO]]&amp;Tabla1[[#Headers],[1]]</f>
        <v>Extensión1</v>
      </c>
      <c r="H32" s="182">
        <v>8</v>
      </c>
      <c r="I32" s="182">
        <f>+COUNTIF(Monitoreo!B:B,'Areas Incluidas 2019'!G32)</f>
        <v>0</v>
      </c>
      <c r="J32" s="182" t="e">
        <f>+COUNTIF(Monitoreo!#REF!,'Areas Incluidas 2019'!G32)</f>
        <v>#REF!</v>
      </c>
      <c r="K32" s="6" t="e">
        <f>+Tabla1[[#This Row],[2020]]-Tabla1[[#This Row],[2019]]</f>
        <v>#REF!</v>
      </c>
    </row>
    <row r="33" spans="2:11" s="8" customFormat="1" ht="20.25" x14ac:dyDescent="0.25">
      <c r="B33" s="199">
        <v>30</v>
      </c>
      <c r="C33" s="183" t="s">
        <v>69</v>
      </c>
      <c r="D33" s="185" t="s">
        <v>70</v>
      </c>
      <c r="E33" s="183" t="s">
        <v>69</v>
      </c>
      <c r="F33" s="182" t="s">
        <v>58</v>
      </c>
      <c r="G33" s="183" t="str">
        <f>+Tabla1[[#This Row],[PROCESO]]&amp;Tabla1[[#Headers],[1]]</f>
        <v>Tecnología de la Información 1</v>
      </c>
      <c r="H33" s="182">
        <v>10</v>
      </c>
      <c r="I33" s="182">
        <f>+COUNTIF(Monitoreo!B:B,'Areas Incluidas 2019'!G33)</f>
        <v>0</v>
      </c>
      <c r="J33" s="182" t="e">
        <f>+COUNTIF(Monitoreo!#REF!,'Areas Incluidas 2019'!G33)</f>
        <v>#REF!</v>
      </c>
      <c r="K33" s="6" t="e">
        <f>+Tabla1[[#This Row],[2020]]-Tabla1[[#This Row],[2019]]</f>
        <v>#REF!</v>
      </c>
    </row>
    <row r="34" spans="2:11" s="8" customFormat="1" ht="20.25" x14ac:dyDescent="0.25">
      <c r="B34" s="199">
        <v>31</v>
      </c>
      <c r="C34" s="187" t="s">
        <v>71</v>
      </c>
      <c r="D34" s="190" t="s">
        <v>196</v>
      </c>
      <c r="E34" s="187" t="s">
        <v>71</v>
      </c>
      <c r="F34" s="189" t="s">
        <v>216</v>
      </c>
      <c r="G34" s="187" t="str">
        <f>+Tabla1[[#This Row],[PROCESO]]&amp;Tabla1[[#Headers],[1]]</f>
        <v>CES activo y saludable / Promoción artistíca y cultural1</v>
      </c>
      <c r="H34" s="189">
        <v>6</v>
      </c>
      <c r="I34" s="189">
        <f>+COUNTIF(Monitoreo!B:B,'Areas Incluidas 2019'!G34)</f>
        <v>0</v>
      </c>
      <c r="J34" s="189" t="e">
        <f>+COUNTIF(Monitoreo!#REF!,'Areas Incluidas 2019'!G34)</f>
        <v>#REF!</v>
      </c>
      <c r="K34" s="6" t="e">
        <f>+Tabla1[[#This Row],[2020]]-Tabla1[[#This Row],[2019]]</f>
        <v>#REF!</v>
      </c>
    </row>
    <row r="35" spans="2:11" s="8" customFormat="1" ht="20.25" x14ac:dyDescent="0.25">
      <c r="B35" s="199">
        <v>32</v>
      </c>
      <c r="C35" s="187" t="s">
        <v>74</v>
      </c>
      <c r="D35" s="190" t="s">
        <v>212</v>
      </c>
      <c r="E35" s="187" t="s">
        <v>74</v>
      </c>
      <c r="F35" s="189" t="s">
        <v>216</v>
      </c>
      <c r="G35" s="187" t="str">
        <f>+Tabla1[[#This Row],[PROCESO]]&amp;Tabla1[[#Headers],[1]]</f>
        <v>Desarrollo humano1</v>
      </c>
      <c r="H35" s="189">
        <v>11</v>
      </c>
      <c r="I35" s="189">
        <f>+COUNTIF(Monitoreo!B:B,'Areas Incluidas 2019'!G35)</f>
        <v>0</v>
      </c>
      <c r="J35" s="189" t="e">
        <f>+COUNTIF(Monitoreo!#REF!,'Areas Incluidas 2019'!G35)</f>
        <v>#REF!</v>
      </c>
      <c r="K35" s="6" t="e">
        <f>+Tabla1[[#This Row],[2020]]-Tabla1[[#This Row],[2019]]</f>
        <v>#REF!</v>
      </c>
    </row>
    <row r="36" spans="2:11" s="8" customFormat="1" ht="20.25" x14ac:dyDescent="0.25">
      <c r="B36" s="199">
        <v>33</v>
      </c>
      <c r="C36" s="187" t="s">
        <v>76</v>
      </c>
      <c r="D36" s="190" t="s">
        <v>213</v>
      </c>
      <c r="E36" s="187" t="s">
        <v>76</v>
      </c>
      <c r="F36" s="189" t="s">
        <v>216</v>
      </c>
      <c r="G36" s="187" t="str">
        <f>+Tabla1[[#This Row],[PROCESO]]&amp;Tabla1[[#Headers],[1]]</f>
        <v>Bienestar institucional1</v>
      </c>
      <c r="H36" s="189">
        <v>9</v>
      </c>
      <c r="I36" s="189">
        <f>+COUNTIF(Monitoreo!B:B,'Areas Incluidas 2019'!G36)</f>
        <v>0</v>
      </c>
      <c r="J36" s="189" t="e">
        <f>+COUNTIF(Monitoreo!#REF!,'Areas Incluidas 2019'!G36)</f>
        <v>#REF!</v>
      </c>
      <c r="K36" s="6" t="e">
        <f>+Tabla1[[#This Row],[2020]]-Tabla1[[#This Row],[2019]]</f>
        <v>#REF!</v>
      </c>
    </row>
    <row r="37" spans="2:11" s="8" customFormat="1" ht="20.25" x14ac:dyDescent="0.25">
      <c r="B37" s="199">
        <v>34</v>
      </c>
      <c r="C37" s="196" t="s">
        <v>306</v>
      </c>
      <c r="D37" s="197" t="s">
        <v>307</v>
      </c>
      <c r="E37" s="198"/>
      <c r="F37" s="189" t="s">
        <v>216</v>
      </c>
      <c r="G37" s="198" t="str">
        <f>+Tabla1[[#This Row],[PROCESO]]&amp;Tabla1[[#Headers],[1]]</f>
        <v>Salud mental y atracción del talento humano1</v>
      </c>
      <c r="H37" s="189">
        <v>0</v>
      </c>
      <c r="I37" s="189">
        <f>+COUNTIF(Monitoreo!B:B,'Areas Incluidas 2019'!G37)</f>
        <v>0</v>
      </c>
      <c r="J37" s="189" t="e">
        <f>+COUNTIF(Monitoreo!#REF!,'Areas Incluidas 2019'!G37)</f>
        <v>#REF!</v>
      </c>
      <c r="K37" s="6" t="e">
        <f>+Tabla1[[#This Row],[2020]]-Tabla1[[#This Row],[2019]]</f>
        <v>#REF!</v>
      </c>
    </row>
    <row r="38" spans="2:11" ht="20.25" x14ac:dyDescent="0.25">
      <c r="D38" s="202"/>
      <c r="E38" s="203"/>
      <c r="F38" s="204"/>
      <c r="G38" s="205"/>
      <c r="H38" s="206">
        <f>+SUM(Tabla1[2018])</f>
        <v>226</v>
      </c>
      <c r="I38" s="206">
        <f>+SUM(Tabla1[2019])</f>
        <v>6</v>
      </c>
      <c r="J38" s="206" t="e">
        <f>+SUM(Tabla1[2020])</f>
        <v>#REF!</v>
      </c>
      <c r="K38" s="207"/>
    </row>
  </sheetData>
  <pageMargins left="0.7" right="0.7" top="0.75" bottom="0.75" header="0.3" footer="0.3"/>
  <ignoredErrors>
    <ignoredError sqref="N4:N8" formulaRange="1"/>
    <ignoredError sqref="O6" formula="1"/>
  </ignoredErrors>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3:K9"/>
  <sheetViews>
    <sheetView topLeftCell="A14" workbookViewId="0">
      <selection activeCell="K28" sqref="K28"/>
    </sheetView>
  </sheetViews>
  <sheetFormatPr baseColWidth="10" defaultRowHeight="15" x14ac:dyDescent="0.25"/>
  <cols>
    <col min="1" max="1" width="29.140625" customWidth="1"/>
    <col min="14" max="14" width="40.85546875" bestFit="1" customWidth="1"/>
  </cols>
  <sheetData>
    <row r="3" spans="1:11" ht="30.75" customHeight="1" x14ac:dyDescent="0.25">
      <c r="A3" s="7"/>
      <c r="B3" s="527" t="s">
        <v>143</v>
      </c>
      <c r="C3" s="527"/>
      <c r="D3" s="527" t="s">
        <v>174</v>
      </c>
      <c r="E3" s="527"/>
      <c r="F3" s="528" t="s">
        <v>34</v>
      </c>
      <c r="G3" s="528"/>
      <c r="H3" s="528" t="s">
        <v>19</v>
      </c>
      <c r="I3" s="528"/>
      <c r="J3" s="528" t="s">
        <v>176</v>
      </c>
      <c r="K3" s="528"/>
    </row>
    <row r="4" spans="1:11" x14ac:dyDescent="0.25">
      <c r="A4" s="7"/>
      <c r="B4" s="7">
        <v>2018</v>
      </c>
      <c r="C4" s="7">
        <v>2019</v>
      </c>
      <c r="D4" s="7">
        <v>2018</v>
      </c>
      <c r="E4" s="7">
        <v>2019</v>
      </c>
      <c r="F4" s="7">
        <v>2018</v>
      </c>
      <c r="G4" s="7">
        <v>2019</v>
      </c>
      <c r="H4" s="7">
        <v>2018</v>
      </c>
      <c r="I4" s="7">
        <v>2019</v>
      </c>
      <c r="J4" s="7">
        <v>2018</v>
      </c>
      <c r="K4" s="7">
        <v>2019</v>
      </c>
    </row>
    <row r="5" spans="1:11" x14ac:dyDescent="0.25">
      <c r="A5" s="7" t="s">
        <v>89</v>
      </c>
      <c r="B5" s="2">
        <v>22</v>
      </c>
      <c r="C5" s="2">
        <v>7</v>
      </c>
      <c r="D5" s="2">
        <v>4</v>
      </c>
      <c r="E5" s="2"/>
      <c r="F5" s="2">
        <v>1</v>
      </c>
      <c r="G5" s="2">
        <v>3</v>
      </c>
      <c r="H5" s="2">
        <v>16</v>
      </c>
      <c r="I5" s="2">
        <v>6</v>
      </c>
      <c r="J5" s="2">
        <v>16</v>
      </c>
      <c r="K5" s="2">
        <v>10</v>
      </c>
    </row>
    <row r="6" spans="1:11" x14ac:dyDescent="0.25">
      <c r="A6" s="7" t="s">
        <v>87</v>
      </c>
      <c r="B6" s="2">
        <v>24</v>
      </c>
      <c r="C6" s="2">
        <v>28</v>
      </c>
      <c r="D6" s="2">
        <v>11</v>
      </c>
      <c r="E6" s="2">
        <v>4</v>
      </c>
      <c r="F6" s="2">
        <v>12</v>
      </c>
      <c r="G6" s="2">
        <v>1</v>
      </c>
      <c r="H6" s="2">
        <v>16</v>
      </c>
      <c r="I6" s="2">
        <v>26</v>
      </c>
      <c r="J6" s="2">
        <v>15</v>
      </c>
      <c r="K6" s="2">
        <v>12</v>
      </c>
    </row>
    <row r="7" spans="1:11" x14ac:dyDescent="0.25">
      <c r="A7" s="7" t="s">
        <v>90</v>
      </c>
      <c r="B7" s="2">
        <v>9</v>
      </c>
      <c r="C7" s="2">
        <v>15</v>
      </c>
      <c r="D7" s="2"/>
      <c r="E7" s="2">
        <v>2</v>
      </c>
      <c r="F7" s="2">
        <v>3</v>
      </c>
      <c r="G7" s="2">
        <v>9</v>
      </c>
      <c r="H7" s="2">
        <v>15</v>
      </c>
      <c r="I7" s="2">
        <v>19</v>
      </c>
      <c r="J7" s="2">
        <v>9</v>
      </c>
      <c r="K7" s="2">
        <v>9</v>
      </c>
    </row>
    <row r="8" spans="1:11" x14ac:dyDescent="0.25">
      <c r="A8" s="7" t="s">
        <v>88</v>
      </c>
      <c r="B8" s="2">
        <v>5</v>
      </c>
      <c r="C8" s="2">
        <v>15</v>
      </c>
      <c r="D8" s="2">
        <v>2</v>
      </c>
      <c r="E8" s="2">
        <v>11</v>
      </c>
      <c r="F8" s="2"/>
      <c r="G8" s="2">
        <v>2</v>
      </c>
      <c r="H8" s="2">
        <v>3</v>
      </c>
      <c r="I8" s="2">
        <v>6</v>
      </c>
      <c r="J8" s="2">
        <v>1</v>
      </c>
      <c r="K8" s="2">
        <v>4</v>
      </c>
    </row>
    <row r="9" spans="1:11" x14ac:dyDescent="0.25">
      <c r="A9" s="7" t="s">
        <v>175</v>
      </c>
      <c r="B9" s="2">
        <v>60</v>
      </c>
      <c r="C9" s="2">
        <v>65</v>
      </c>
      <c r="D9" s="2">
        <v>17</v>
      </c>
      <c r="E9" s="2">
        <v>17</v>
      </c>
      <c r="F9" s="2">
        <v>16</v>
      </c>
      <c r="G9" s="2">
        <v>15</v>
      </c>
      <c r="H9" s="2">
        <v>50</v>
      </c>
      <c r="I9" s="2">
        <v>57</v>
      </c>
      <c r="J9" s="2">
        <v>41</v>
      </c>
      <c r="K9" s="2">
        <v>35</v>
      </c>
    </row>
  </sheetData>
  <mergeCells count="5">
    <mergeCell ref="B3:C3"/>
    <mergeCell ref="D3:E3"/>
    <mergeCell ref="F3:G3"/>
    <mergeCell ref="H3:I3"/>
    <mergeCell ref="J3:K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8"/>
  </sheetPr>
  <dimension ref="A1:AR391"/>
  <sheetViews>
    <sheetView zoomScale="70" zoomScaleNormal="70" workbookViewId="0">
      <pane xSplit="21" ySplit="2" topLeftCell="V3" activePane="bottomRight" state="frozen"/>
      <selection activeCell="L1" sqref="L1"/>
      <selection pane="topRight" activeCell="V1" sqref="V1"/>
      <selection pane="bottomLeft" activeCell="L3" sqref="L3"/>
      <selection pane="bottomRight" activeCell="H3" sqref="H3"/>
    </sheetView>
  </sheetViews>
  <sheetFormatPr baseColWidth="10" defaultRowHeight="15" x14ac:dyDescent="0.25"/>
  <cols>
    <col min="1" max="1" width="11.28515625" style="138" customWidth="1"/>
    <col min="2" max="2" width="15" style="138" customWidth="1"/>
    <col min="3" max="3" width="11.28515625" style="138" customWidth="1"/>
    <col min="4" max="4" width="28.42578125" style="138" customWidth="1"/>
    <col min="5" max="5" width="11.28515625" style="138" customWidth="1"/>
    <col min="6" max="6" width="31.85546875" style="138" customWidth="1"/>
    <col min="7" max="10" width="24.140625" style="138" customWidth="1"/>
    <col min="11" max="11" width="36.140625" style="138" customWidth="1"/>
    <col min="12" max="12" width="11.42578125" style="138" customWidth="1"/>
    <col min="13" max="13" width="13.5703125" style="138" customWidth="1"/>
    <col min="14" max="14" width="26.85546875" style="138" customWidth="1"/>
    <col min="15" max="15" width="31" style="138" customWidth="1"/>
    <col min="16" max="16" width="47" style="138" customWidth="1"/>
    <col min="17" max="17" width="12.140625" style="138" customWidth="1"/>
    <col min="18" max="18" width="21.42578125" style="138" customWidth="1"/>
    <col min="19" max="19" width="15.5703125" style="138" customWidth="1"/>
    <col min="20" max="20" width="35.140625" style="138" customWidth="1"/>
    <col min="21" max="21" width="50.28515625" style="138" customWidth="1"/>
    <col min="22" max="22" width="73" style="138" customWidth="1"/>
    <col min="23" max="23" width="75.7109375" style="138" customWidth="1"/>
    <col min="24" max="24" width="21.7109375" style="138" hidden="1" customWidth="1"/>
    <col min="25" max="25" width="22.5703125" style="138" hidden="1" customWidth="1"/>
    <col min="26" max="26" width="22.85546875" style="138" hidden="1" customWidth="1"/>
    <col min="27" max="27" width="23.42578125" style="138" hidden="1" customWidth="1"/>
    <col min="28" max="28" width="27.85546875" style="138" hidden="1" customWidth="1"/>
    <col min="29" max="29" width="84.7109375" style="138" customWidth="1"/>
    <col min="30" max="30" width="16.7109375" style="138" hidden="1" customWidth="1"/>
    <col min="31" max="31" width="30.85546875" style="138" hidden="1" customWidth="1"/>
    <col min="32" max="32" width="31.140625" style="138" hidden="1" customWidth="1"/>
    <col min="33" max="33" width="35" style="138" hidden="1" customWidth="1"/>
    <col min="34" max="34" width="19.7109375" style="138" hidden="1" customWidth="1"/>
    <col min="35" max="35" width="28.140625" style="138" hidden="1" customWidth="1"/>
    <col min="36" max="36" width="25.140625" style="138" hidden="1" customWidth="1"/>
    <col min="37" max="37" width="17.140625" style="138" hidden="1" customWidth="1"/>
    <col min="38" max="38" width="27.85546875" style="138" customWidth="1"/>
    <col min="39" max="40" width="11.5703125" style="138" hidden="1" customWidth="1"/>
    <col min="41" max="41" width="21" style="138" hidden="1" customWidth="1"/>
    <col min="42" max="42" width="22" style="138" customWidth="1"/>
    <col min="43" max="43" width="112.5703125" style="138" customWidth="1"/>
    <col min="44" max="44" width="67" style="138" customWidth="1"/>
    <col min="45" max="45" width="20.140625" style="138" customWidth="1"/>
    <col min="46" max="46" width="13.140625" style="138" customWidth="1"/>
    <col min="47" max="47" width="13" style="138" bestFit="1" customWidth="1"/>
    <col min="48" max="16384" width="11.42578125" style="138"/>
  </cols>
  <sheetData>
    <row r="1" spans="1:44" ht="29.25" customHeight="1" thickBot="1" x14ac:dyDescent="0.3">
      <c r="W1" s="529">
        <v>2018</v>
      </c>
      <c r="X1" s="530"/>
      <c r="Y1" s="530"/>
      <c r="Z1" s="530"/>
      <c r="AA1" s="530"/>
      <c r="AB1" s="531"/>
      <c r="AC1" s="529">
        <v>2019</v>
      </c>
      <c r="AD1" s="530"/>
      <c r="AE1" s="530"/>
      <c r="AF1" s="530"/>
      <c r="AG1" s="530"/>
      <c r="AH1" s="530"/>
      <c r="AI1" s="530"/>
      <c r="AJ1" s="530"/>
      <c r="AK1" s="530"/>
      <c r="AL1" s="530"/>
      <c r="AM1" s="530"/>
      <c r="AN1" s="530"/>
      <c r="AO1" s="530"/>
      <c r="AP1" s="531"/>
    </row>
    <row r="2" spans="1:44" s="22" customFormat="1" ht="72" x14ac:dyDescent="0.25">
      <c r="A2" s="18" t="s">
        <v>0</v>
      </c>
      <c r="B2" s="18" t="s">
        <v>311</v>
      </c>
      <c r="C2" s="18"/>
      <c r="D2" s="18" t="s">
        <v>205</v>
      </c>
      <c r="E2" s="18"/>
      <c r="F2" s="18" t="s">
        <v>206</v>
      </c>
      <c r="G2" s="18" t="s">
        <v>2088</v>
      </c>
      <c r="H2" s="18" t="s">
        <v>2089</v>
      </c>
      <c r="I2" s="18" t="s">
        <v>2090</v>
      </c>
      <c r="J2" s="18" t="s">
        <v>2091</v>
      </c>
      <c r="K2" s="18" t="s">
        <v>218</v>
      </c>
      <c r="L2" s="19" t="s">
        <v>1</v>
      </c>
      <c r="M2" s="19" t="s">
        <v>95</v>
      </c>
      <c r="N2" s="19" t="s">
        <v>92</v>
      </c>
      <c r="O2" s="19" t="s">
        <v>312</v>
      </c>
      <c r="P2" s="19" t="s">
        <v>313</v>
      </c>
      <c r="Q2" s="19" t="s">
        <v>314</v>
      </c>
      <c r="R2" s="20" t="s">
        <v>78</v>
      </c>
      <c r="S2" s="19" t="s">
        <v>2</v>
      </c>
      <c r="T2" s="21" t="s">
        <v>79</v>
      </c>
      <c r="U2" s="21" t="s">
        <v>14</v>
      </c>
      <c r="V2" s="21" t="s">
        <v>13</v>
      </c>
      <c r="W2" s="214" t="s">
        <v>8</v>
      </c>
      <c r="X2" s="214" t="s">
        <v>315</v>
      </c>
      <c r="Y2" s="215" t="s">
        <v>316</v>
      </c>
      <c r="Z2" s="216" t="s">
        <v>317</v>
      </c>
      <c r="AA2" s="214" t="s">
        <v>318</v>
      </c>
      <c r="AB2" s="217" t="s">
        <v>319</v>
      </c>
      <c r="AC2" s="214" t="s">
        <v>5</v>
      </c>
      <c r="AD2" s="216" t="s">
        <v>320</v>
      </c>
      <c r="AE2" s="215" t="s">
        <v>321</v>
      </c>
      <c r="AF2" s="216" t="s">
        <v>12</v>
      </c>
      <c r="AG2" s="214" t="s">
        <v>322</v>
      </c>
      <c r="AH2" s="214" t="s">
        <v>323</v>
      </c>
      <c r="AI2" s="214" t="s">
        <v>6</v>
      </c>
      <c r="AJ2" s="218" t="s">
        <v>3</v>
      </c>
      <c r="AK2" s="218" t="s">
        <v>4</v>
      </c>
      <c r="AL2" s="219" t="s">
        <v>11</v>
      </c>
      <c r="AM2" s="219" t="s">
        <v>9</v>
      </c>
      <c r="AN2" s="219" t="s">
        <v>10</v>
      </c>
      <c r="AO2" s="219" t="s">
        <v>91</v>
      </c>
      <c r="AP2" s="219" t="s">
        <v>81</v>
      </c>
      <c r="AQ2" s="21" t="s">
        <v>324</v>
      </c>
      <c r="AR2" s="21" t="s">
        <v>7</v>
      </c>
    </row>
    <row r="3" spans="1:44" ht="45" x14ac:dyDescent="0.25">
      <c r="A3" s="12">
        <f>IF(AL3="","",IF(T3=" "," ",SUM(Q3)))</f>
        <v>1</v>
      </c>
      <c r="B3" s="12" t="str">
        <f>+CONCATENATE(S3,C3)</f>
        <v>Administración documental1</v>
      </c>
      <c r="C3" s="12">
        <f>+IF(AB3="",0,1)</f>
        <v>1</v>
      </c>
      <c r="D3" s="12" t="str">
        <f>+CONCATENATE(S3,E3)</f>
        <v>Administración documental1</v>
      </c>
      <c r="E3" s="12">
        <f>+IF(AL3="",0,1)</f>
        <v>1</v>
      </c>
      <c r="F3" s="12" t="str">
        <f>+CONCATENATE(O3,AB3)</f>
        <v>Secretaría GeneralExtremo</v>
      </c>
      <c r="G3" s="12" t="str">
        <f>+CONCATENATE(N3,AL3)</f>
        <v>Secretaría GeneralBajo</v>
      </c>
      <c r="H3" s="12" t="str">
        <f>+CONCATENATE(N3,AP3)</f>
        <v>Secretaría GeneralFuerte</v>
      </c>
      <c r="I3" s="12" t="str">
        <f>+CONCATENATE(S3,AL3)</f>
        <v>Administración documentalBajo</v>
      </c>
      <c r="J3" s="12" t="str">
        <f>+CONCATENATE(S3,AP3)</f>
        <v>Administración documentalFuerte</v>
      </c>
      <c r="K3" s="12" t="str">
        <f>+CONCATENATE(N3,T3)</f>
        <v>Secretaría GeneralFalta de idoneidad del personal del equipo.</v>
      </c>
      <c r="L3" s="9" t="str">
        <f>++IF(A3="","",IF(R3="","",LEFT(R3,3)&amp;-A3))</f>
        <v>RSD-1</v>
      </c>
      <c r="M3" s="10" t="str">
        <f>+LEFT(R3,2)</f>
        <v>RS</v>
      </c>
      <c r="N3" s="10" t="str">
        <f>+IF(L3=""," ",VLOOKUP(S3,Tabla13[[PROCESO]:[2018]],4,0))</f>
        <v>Secretaría General</v>
      </c>
      <c r="O3" s="10" t="str">
        <f>+IF(AB3=""," ",VLOOKUP(S3,Tabla13[[PROCESO]:[2018]],3,0))</f>
        <v>Secretaría General</v>
      </c>
      <c r="P3" s="10" t="str">
        <f>+IF(AL3="","",T3)</f>
        <v>Falta de idoneidad del personal del equipo.</v>
      </c>
      <c r="Q3" s="1">
        <f t="shared" ref="Q3:Q66" si="0">+IF(T3="","",IF(AL3="",0,1))</f>
        <v>1</v>
      </c>
      <c r="R3" s="1" t="s">
        <v>325</v>
      </c>
      <c r="S3" s="201" t="str">
        <f>+IF(M3="","",VLOOKUP(LEFT(R3,4),'[1]Areas Incluidas'!$C$3:$F$35,2,0))</f>
        <v>Administración documental</v>
      </c>
      <c r="T3" s="200" t="s">
        <v>110</v>
      </c>
      <c r="U3" s="200" t="s">
        <v>326</v>
      </c>
      <c r="V3" s="200" t="s">
        <v>327</v>
      </c>
      <c r="W3" s="200" t="s">
        <v>328</v>
      </c>
      <c r="X3" s="200">
        <v>3</v>
      </c>
      <c r="Y3" s="200">
        <v>3</v>
      </c>
      <c r="Z3" s="17">
        <v>1</v>
      </c>
      <c r="AA3" s="200" t="s">
        <v>97</v>
      </c>
      <c r="AB3" s="200" t="s">
        <v>89</v>
      </c>
      <c r="AC3" s="200" t="s">
        <v>329</v>
      </c>
      <c r="AD3" s="192">
        <v>1</v>
      </c>
      <c r="AE3" s="192">
        <v>1</v>
      </c>
      <c r="AF3" s="17">
        <v>1</v>
      </c>
      <c r="AG3" s="200" t="s">
        <v>330</v>
      </c>
      <c r="AH3" s="200" t="s">
        <v>331</v>
      </c>
      <c r="AI3" s="13">
        <v>43768</v>
      </c>
      <c r="AJ3" s="200" t="s">
        <v>332</v>
      </c>
      <c r="AK3" s="200" t="s">
        <v>301</v>
      </c>
      <c r="AL3" s="200" t="s">
        <v>88</v>
      </c>
      <c r="AM3" s="200">
        <v>1</v>
      </c>
      <c r="AN3" s="200">
        <v>1</v>
      </c>
      <c r="AO3" s="200" t="s">
        <v>333</v>
      </c>
      <c r="AP3" s="200" t="s">
        <v>97</v>
      </c>
      <c r="AQ3" s="200" t="s">
        <v>334</v>
      </c>
      <c r="AR3" s="200" t="s">
        <v>335</v>
      </c>
    </row>
    <row r="4" spans="1:44" ht="60" x14ac:dyDescent="0.25">
      <c r="A4" s="12">
        <f>IF(AL4="","",IF(T4=" "," ",SUM($Q$3:Q4)))</f>
        <v>2</v>
      </c>
      <c r="B4" s="12" t="str">
        <f t="shared" ref="B4:B67" si="1">+CONCATENATE(S4,C4)</f>
        <v>Administración documental1</v>
      </c>
      <c r="C4" s="12">
        <f t="shared" ref="C4:C67" si="2">+IF(AB4="",0,1)</f>
        <v>1</v>
      </c>
      <c r="D4" s="12" t="str">
        <f t="shared" ref="D4:D67" si="3">+CONCATENATE(S4,E4)</f>
        <v>Administración documental1</v>
      </c>
      <c r="E4" s="12">
        <f t="shared" ref="E4:E67" si="4">+IF(AL4="",0,1)</f>
        <v>1</v>
      </c>
      <c r="F4" s="12" t="str">
        <f>+CONCATENATE(O4,AB4)</f>
        <v>Secretaría GeneralAlto</v>
      </c>
      <c r="G4" s="12" t="str">
        <f>+CONCATENATE(N4,AL4)</f>
        <v>Secretaría GeneralBajo</v>
      </c>
      <c r="H4" s="12" t="str">
        <f t="shared" ref="H4:H67" si="5">+CONCATENATE(N4,AP4)</f>
        <v>Secretaría GeneralModerado</v>
      </c>
      <c r="I4" s="12" t="str">
        <f t="shared" ref="I4:I67" si="6">+CONCATENATE(S4,AL4)</f>
        <v>Administración documentalBajo</v>
      </c>
      <c r="J4" s="12" t="str">
        <f t="shared" ref="J4:J67" si="7">+CONCATENATE(S4,AP4)</f>
        <v>Administración documentalModerado</v>
      </c>
      <c r="K4" s="12" t="str">
        <f t="shared" ref="K4:K67" si="8">+CONCATENATE(N4,T4)</f>
        <v>Secretaría GeneralFallas o indisponibilidad de la infraestructura física relacionada con problemas estructurales o técnicos.</v>
      </c>
      <c r="L4" s="9" t="str">
        <f t="shared" ref="L4:L67" si="9">++IF(A4="","",IF(R4="","",LEFT(R4,3)&amp;-A4))</f>
        <v>RSD-2</v>
      </c>
      <c r="M4" s="10" t="str">
        <f t="shared" ref="M4:M67" si="10">+LEFT(R4,2)</f>
        <v>RS</v>
      </c>
      <c r="N4" s="10" t="str">
        <f>+IF(L4=""," ",VLOOKUP(S4,Tabla13[[PROCESO]:[2018]],4,0))</f>
        <v>Secretaría General</v>
      </c>
      <c r="O4" s="10" t="str">
        <f>+IF(AB4=""," ",VLOOKUP(S4,Tabla13[[PROCESO]:[2018]],3,0))</f>
        <v>Secretaría General</v>
      </c>
      <c r="P4" s="10" t="str">
        <f t="shared" ref="P4:P67" si="11">+IF(AL4="","",T4)</f>
        <v>Fallas o indisponibilidad de la infraestructura física relacionada con problemas estructurales o técnicos.</v>
      </c>
      <c r="Q4" s="1">
        <f t="shared" si="0"/>
        <v>1</v>
      </c>
      <c r="R4" s="1" t="s">
        <v>336</v>
      </c>
      <c r="S4" s="201" t="str">
        <f>+IF(M4="","",VLOOKUP(LEFT(R4,4),'[1]Areas Incluidas'!$C$3:$F$35,2,0))</f>
        <v>Administración documental</v>
      </c>
      <c r="T4" s="200" t="s">
        <v>112</v>
      </c>
      <c r="U4" s="200" t="s">
        <v>337</v>
      </c>
      <c r="V4" s="200" t="s">
        <v>338</v>
      </c>
      <c r="W4" s="200" t="s">
        <v>339</v>
      </c>
      <c r="X4" s="200">
        <v>1</v>
      </c>
      <c r="Y4" s="200">
        <v>1</v>
      </c>
      <c r="Z4" s="17">
        <v>1</v>
      </c>
      <c r="AA4" s="200" t="s">
        <v>96</v>
      </c>
      <c r="AB4" s="200" t="s">
        <v>87</v>
      </c>
      <c r="AC4" s="200" t="s">
        <v>340</v>
      </c>
      <c r="AD4" s="192">
        <v>2</v>
      </c>
      <c r="AE4" s="192">
        <v>2</v>
      </c>
      <c r="AF4" s="17">
        <v>1</v>
      </c>
      <c r="AG4" s="200" t="s">
        <v>341</v>
      </c>
      <c r="AH4" s="200" t="s">
        <v>331</v>
      </c>
      <c r="AI4" s="13">
        <v>43768</v>
      </c>
      <c r="AJ4" s="200" t="s">
        <v>332</v>
      </c>
      <c r="AK4" s="200" t="s">
        <v>301</v>
      </c>
      <c r="AL4" s="200" t="s">
        <v>88</v>
      </c>
      <c r="AM4" s="200">
        <v>1</v>
      </c>
      <c r="AN4" s="200">
        <v>1</v>
      </c>
      <c r="AO4" s="200" t="s">
        <v>333</v>
      </c>
      <c r="AP4" s="200" t="s">
        <v>98</v>
      </c>
      <c r="AQ4" s="200" t="s">
        <v>342</v>
      </c>
      <c r="AR4" s="200" t="s">
        <v>343</v>
      </c>
    </row>
    <row r="5" spans="1:44" ht="90" x14ac:dyDescent="0.25">
      <c r="A5" s="12">
        <f>IF(AL5="","",IF(T5=" "," ",SUM($Q$3:Q5)))</f>
        <v>3</v>
      </c>
      <c r="B5" s="12" t="str">
        <f t="shared" si="1"/>
        <v>Administración documental1</v>
      </c>
      <c r="C5" s="12">
        <f t="shared" si="2"/>
        <v>1</v>
      </c>
      <c r="D5" s="12" t="str">
        <f t="shared" si="3"/>
        <v>Administración documental1</v>
      </c>
      <c r="E5" s="12">
        <f t="shared" si="4"/>
        <v>1</v>
      </c>
      <c r="F5" s="12" t="str">
        <f t="shared" ref="F5:F68" si="12">+CONCATENATE(O5,AB5)</f>
        <v>Secretaría GeneralAlto</v>
      </c>
      <c r="G5" s="12" t="str">
        <f t="shared" ref="G5:G68" si="13">+CONCATENATE(N5,AL5)</f>
        <v>Secretaría GeneralBajo</v>
      </c>
      <c r="H5" s="12" t="str">
        <f t="shared" si="5"/>
        <v>Secretaría GeneralFuerte</v>
      </c>
      <c r="I5" s="12" t="str">
        <f t="shared" si="6"/>
        <v>Administración documentalBajo</v>
      </c>
      <c r="J5" s="12" t="str">
        <f t="shared" si="7"/>
        <v>Administración documentalFuerte</v>
      </c>
      <c r="K5" s="12" t="str">
        <f t="shared" si="8"/>
        <v>Secretaría GeneralFalla o falta de adecuación, consistencia, confiabilidad, confidencialidad y disponibilidad de la información que se genera o se custodia (física o electrónica).</v>
      </c>
      <c r="L5" s="9" t="str">
        <f t="shared" si="9"/>
        <v>RSD-3</v>
      </c>
      <c r="M5" s="10" t="str">
        <f t="shared" si="10"/>
        <v>RS</v>
      </c>
      <c r="N5" s="10" t="str">
        <f>+IF(L5=""," ",VLOOKUP(S5,Tabla13[[PROCESO]:[2018]],4,0))</f>
        <v>Secretaría General</v>
      </c>
      <c r="O5" s="10" t="str">
        <f>+IF(AB5=""," ",VLOOKUP(S5,Tabla13[[PROCESO]:[2018]],3,0))</f>
        <v>Secretaría General</v>
      </c>
      <c r="P5" s="10" t="str">
        <f t="shared" si="11"/>
        <v>Falla o falta de adecuación, consistencia, confiabilidad, confidencialidad y disponibilidad de la información que se genera o se custodia (física o electrónica).</v>
      </c>
      <c r="Q5" s="1">
        <f t="shared" si="0"/>
        <v>1</v>
      </c>
      <c r="R5" s="1" t="s">
        <v>344</v>
      </c>
      <c r="S5" s="201" t="str">
        <f>+IF(M5="","",VLOOKUP(LEFT(R5,4),'[1]Areas Incluidas'!$C$3:$F$35,2,0))</f>
        <v>Administración documental</v>
      </c>
      <c r="T5" s="200" t="s">
        <v>106</v>
      </c>
      <c r="U5" s="200" t="s">
        <v>345</v>
      </c>
      <c r="V5" s="200" t="s">
        <v>346</v>
      </c>
      <c r="W5" s="200" t="s">
        <v>347</v>
      </c>
      <c r="X5" s="200">
        <v>2</v>
      </c>
      <c r="Y5" s="200">
        <v>2</v>
      </c>
      <c r="Z5" s="17">
        <v>1</v>
      </c>
      <c r="AA5" s="200" t="s">
        <v>98</v>
      </c>
      <c r="AB5" s="200" t="s">
        <v>87</v>
      </c>
      <c r="AC5" s="200" t="s">
        <v>348</v>
      </c>
      <c r="AD5" s="192">
        <v>3</v>
      </c>
      <c r="AE5" s="192">
        <v>3</v>
      </c>
      <c r="AF5" s="17">
        <v>1</v>
      </c>
      <c r="AG5" s="200" t="s">
        <v>341</v>
      </c>
      <c r="AH5" s="200" t="s">
        <v>331</v>
      </c>
      <c r="AI5" s="13">
        <v>43768</v>
      </c>
      <c r="AJ5" s="200" t="s">
        <v>332</v>
      </c>
      <c r="AK5" s="200" t="s">
        <v>301</v>
      </c>
      <c r="AL5" s="200" t="s">
        <v>88</v>
      </c>
      <c r="AM5" s="200">
        <v>1</v>
      </c>
      <c r="AN5" s="200">
        <v>1</v>
      </c>
      <c r="AO5" s="200" t="s">
        <v>333</v>
      </c>
      <c r="AP5" s="200" t="s">
        <v>97</v>
      </c>
      <c r="AQ5" s="200" t="s">
        <v>349</v>
      </c>
      <c r="AR5" s="200" t="s">
        <v>350</v>
      </c>
    </row>
    <row r="6" spans="1:44" ht="60" x14ac:dyDescent="0.25">
      <c r="A6" s="12">
        <f>IF(AL6="","",IF(T6=" "," ",SUM($Q$3:Q6)))</f>
        <v>4</v>
      </c>
      <c r="B6" s="12" t="str">
        <f t="shared" si="1"/>
        <v>Administración documental1</v>
      </c>
      <c r="C6" s="12">
        <f t="shared" si="2"/>
        <v>1</v>
      </c>
      <c r="D6" s="12" t="str">
        <f t="shared" si="3"/>
        <v>Administración documental1</v>
      </c>
      <c r="E6" s="12">
        <f t="shared" si="4"/>
        <v>1</v>
      </c>
      <c r="F6" s="12" t="str">
        <f t="shared" si="12"/>
        <v>Secretaría GeneralExtremo</v>
      </c>
      <c r="G6" s="12" t="str">
        <f t="shared" si="13"/>
        <v>Secretaría GeneralBajo</v>
      </c>
      <c r="H6" s="12" t="str">
        <f t="shared" si="5"/>
        <v>Secretaría GeneralFuerte</v>
      </c>
      <c r="I6" s="12" t="str">
        <f t="shared" si="6"/>
        <v>Administración documentalBajo</v>
      </c>
      <c r="J6" s="12" t="str">
        <f t="shared" si="7"/>
        <v>Administración documentalFuerte</v>
      </c>
      <c r="K6" s="12" t="str">
        <f t="shared" si="8"/>
        <v>Secretaría GeneralFalta de idoneidad del personal del equipo.</v>
      </c>
      <c r="L6" s="9" t="str">
        <f t="shared" si="9"/>
        <v>RSD-4</v>
      </c>
      <c r="M6" s="10" t="str">
        <f t="shared" si="10"/>
        <v>RS</v>
      </c>
      <c r="N6" s="10" t="str">
        <f>+IF(L6=""," ",VLOOKUP(S6,Tabla13[[PROCESO]:[2018]],4,0))</f>
        <v>Secretaría General</v>
      </c>
      <c r="O6" s="10" t="str">
        <f>+IF(AB6=""," ",VLOOKUP(S6,Tabla13[[PROCESO]:[2018]],3,0))</f>
        <v>Secretaría General</v>
      </c>
      <c r="P6" s="10" t="str">
        <f t="shared" si="11"/>
        <v>Falta de idoneidad del personal del equipo.</v>
      </c>
      <c r="Q6" s="1">
        <f t="shared" si="0"/>
        <v>1</v>
      </c>
      <c r="R6" s="1" t="s">
        <v>351</v>
      </c>
      <c r="S6" s="201" t="str">
        <f>+IF(M6="","",VLOOKUP(LEFT(R6,4),'[1]Areas Incluidas'!$C$3:$F$35,2,0))</f>
        <v>Administración documental</v>
      </c>
      <c r="T6" s="200" t="s">
        <v>110</v>
      </c>
      <c r="U6" s="200" t="s">
        <v>352</v>
      </c>
      <c r="V6" s="200" t="s">
        <v>353</v>
      </c>
      <c r="W6" s="200" t="s">
        <v>354</v>
      </c>
      <c r="X6" s="200">
        <v>2</v>
      </c>
      <c r="Y6" s="200">
        <v>2</v>
      </c>
      <c r="Z6" s="17">
        <v>1</v>
      </c>
      <c r="AA6" s="200" t="s">
        <v>98</v>
      </c>
      <c r="AB6" s="200" t="s">
        <v>89</v>
      </c>
      <c r="AC6" s="200" t="s">
        <v>355</v>
      </c>
      <c r="AD6" s="192">
        <v>2</v>
      </c>
      <c r="AE6" s="192">
        <v>2</v>
      </c>
      <c r="AF6" s="17">
        <v>1</v>
      </c>
      <c r="AG6" s="200" t="s">
        <v>356</v>
      </c>
      <c r="AH6" s="200" t="s">
        <v>331</v>
      </c>
      <c r="AI6" s="13">
        <v>43768</v>
      </c>
      <c r="AJ6" s="200" t="s">
        <v>332</v>
      </c>
      <c r="AK6" s="200" t="s">
        <v>301</v>
      </c>
      <c r="AL6" s="200" t="s">
        <v>88</v>
      </c>
      <c r="AM6" s="200">
        <v>1</v>
      </c>
      <c r="AN6" s="200">
        <v>1</v>
      </c>
      <c r="AO6" s="200" t="s">
        <v>333</v>
      </c>
      <c r="AP6" s="200" t="s">
        <v>97</v>
      </c>
      <c r="AQ6" s="200" t="s">
        <v>357</v>
      </c>
      <c r="AR6" s="200" t="s">
        <v>358</v>
      </c>
    </row>
    <row r="7" spans="1:44" ht="60" x14ac:dyDescent="0.25">
      <c r="A7" s="12">
        <f>IF(AL7="","",IF(T7=" "," ",SUM($Q$3:Q7)))</f>
        <v>5</v>
      </c>
      <c r="B7" s="12" t="str">
        <f t="shared" si="1"/>
        <v>Administración documental1</v>
      </c>
      <c r="C7" s="12">
        <f t="shared" si="2"/>
        <v>1</v>
      </c>
      <c r="D7" s="12" t="str">
        <f t="shared" si="3"/>
        <v>Administración documental1</v>
      </c>
      <c r="E7" s="12">
        <f t="shared" si="4"/>
        <v>1</v>
      </c>
      <c r="F7" s="12" t="str">
        <f t="shared" si="12"/>
        <v>Secretaría GeneralExtremo</v>
      </c>
      <c r="G7" s="12" t="str">
        <f t="shared" si="13"/>
        <v>Secretaría GeneralBajo</v>
      </c>
      <c r="H7" s="12" t="str">
        <f t="shared" si="5"/>
        <v>Secretaría GeneralModerado</v>
      </c>
      <c r="I7" s="12" t="str">
        <f t="shared" si="6"/>
        <v>Administración documentalBajo</v>
      </c>
      <c r="J7" s="12" t="str">
        <f t="shared" si="7"/>
        <v>Administración documentalModerado</v>
      </c>
      <c r="K7" s="12" t="str">
        <f t="shared" si="8"/>
        <v>Secretaría GeneralFallas o indisponibilidad de la infraestructura física relacionada con problemas estructurales o técnicos.</v>
      </c>
      <c r="L7" s="9" t="str">
        <f t="shared" si="9"/>
        <v>RSD-5</v>
      </c>
      <c r="M7" s="10" t="str">
        <f t="shared" si="10"/>
        <v>RS</v>
      </c>
      <c r="N7" s="10" t="str">
        <f>+IF(L7=""," ",VLOOKUP(S7,Tabla13[[PROCESO]:[2018]],4,0))</f>
        <v>Secretaría General</v>
      </c>
      <c r="O7" s="10" t="str">
        <f>+IF(AB7=""," ",VLOOKUP(S7,Tabla13[[PROCESO]:[2018]],3,0))</f>
        <v>Secretaría General</v>
      </c>
      <c r="P7" s="10" t="str">
        <f t="shared" si="11"/>
        <v>Fallas o indisponibilidad de la infraestructura física relacionada con problemas estructurales o técnicos.</v>
      </c>
      <c r="Q7" s="1">
        <f t="shared" si="0"/>
        <v>1</v>
      </c>
      <c r="R7" s="1" t="s">
        <v>359</v>
      </c>
      <c r="S7" s="201" t="str">
        <f>+IF(M7="","",VLOOKUP(LEFT(R7,4),'[1]Areas Incluidas'!$C$3:$F$35,2,0))</f>
        <v>Administración documental</v>
      </c>
      <c r="T7" s="200" t="s">
        <v>112</v>
      </c>
      <c r="U7" s="200" t="s">
        <v>360</v>
      </c>
      <c r="V7" s="200" t="s">
        <v>361</v>
      </c>
      <c r="W7" s="200" t="s">
        <v>362</v>
      </c>
      <c r="X7" s="200">
        <v>1</v>
      </c>
      <c r="Y7" s="200">
        <v>1</v>
      </c>
      <c r="Z7" s="17">
        <v>1</v>
      </c>
      <c r="AA7" s="200" t="s">
        <v>96</v>
      </c>
      <c r="AB7" s="200" t="s">
        <v>89</v>
      </c>
      <c r="AC7" s="200" t="s">
        <v>363</v>
      </c>
      <c r="AD7" s="192">
        <v>1</v>
      </c>
      <c r="AE7" s="192">
        <v>1</v>
      </c>
      <c r="AF7" s="17">
        <v>1</v>
      </c>
      <c r="AG7" s="200" t="s">
        <v>364</v>
      </c>
      <c r="AH7" s="200" t="s">
        <v>331</v>
      </c>
      <c r="AI7" s="13">
        <v>43768</v>
      </c>
      <c r="AJ7" s="200" t="s">
        <v>332</v>
      </c>
      <c r="AK7" s="200" t="s">
        <v>297</v>
      </c>
      <c r="AL7" s="200" t="s">
        <v>88</v>
      </c>
      <c r="AM7" s="200">
        <v>1</v>
      </c>
      <c r="AN7" s="200">
        <v>2</v>
      </c>
      <c r="AO7" s="200" t="s">
        <v>365</v>
      </c>
      <c r="AP7" s="200" t="s">
        <v>98</v>
      </c>
      <c r="AQ7" s="200" t="s">
        <v>366</v>
      </c>
      <c r="AR7" s="200" t="s">
        <v>367</v>
      </c>
    </row>
    <row r="8" spans="1:44" ht="30" hidden="1" x14ac:dyDescent="0.25">
      <c r="A8" s="12" t="str">
        <f>IF(AL8="","",IF(T8=" "," ",SUM($Q$3:Q8)))</f>
        <v/>
      </c>
      <c r="B8" s="12" t="str">
        <f t="shared" si="1"/>
        <v>Administración documental0</v>
      </c>
      <c r="C8" s="12">
        <f t="shared" si="2"/>
        <v>0</v>
      </c>
      <c r="D8" s="12" t="str">
        <f t="shared" si="3"/>
        <v>Administración documental0</v>
      </c>
      <c r="E8" s="12">
        <f t="shared" si="4"/>
        <v>0</v>
      </c>
      <c r="F8" s="12" t="str">
        <f t="shared" si="12"/>
        <v xml:space="preserve"> </v>
      </c>
      <c r="G8" s="12" t="str">
        <f t="shared" si="13"/>
        <v xml:space="preserve"> </v>
      </c>
      <c r="H8" s="12" t="str">
        <f t="shared" si="5"/>
        <v xml:space="preserve"> </v>
      </c>
      <c r="I8" s="12" t="str">
        <f t="shared" si="6"/>
        <v>Administración documental</v>
      </c>
      <c r="J8" s="12" t="str">
        <f t="shared" si="7"/>
        <v>Administración documental</v>
      </c>
      <c r="K8" s="12" t="str">
        <f t="shared" si="8"/>
        <v xml:space="preserve"> </v>
      </c>
      <c r="L8" s="9" t="str">
        <f t="shared" si="9"/>
        <v/>
      </c>
      <c r="M8" s="10" t="str">
        <f t="shared" si="10"/>
        <v>RS</v>
      </c>
      <c r="N8" s="10" t="str">
        <f>+IF(L8=""," ",VLOOKUP(S8,Tabla13[[PROCESO]:[2018]],4,0))</f>
        <v xml:space="preserve"> </v>
      </c>
      <c r="O8" s="10" t="str">
        <f>+IF(AB8=""," ",VLOOKUP(S8,Tabla13[[PROCESO]:[2018]],3,0))</f>
        <v xml:space="preserve"> </v>
      </c>
      <c r="P8" s="10" t="str">
        <f t="shared" si="11"/>
        <v/>
      </c>
      <c r="Q8" s="1" t="str">
        <f t="shared" si="0"/>
        <v/>
      </c>
      <c r="R8" s="1" t="s">
        <v>368</v>
      </c>
      <c r="S8" s="201" t="str">
        <f>+IF(M8="","",VLOOKUP(LEFT(R8,4),'[1]Areas Incluidas'!$C$3:$F$35,2,0))</f>
        <v>Administración documental</v>
      </c>
      <c r="T8" s="200"/>
      <c r="U8" s="200"/>
      <c r="V8" s="200"/>
      <c r="W8" s="200"/>
      <c r="X8" s="200">
        <v>2</v>
      </c>
      <c r="Y8" s="200">
        <v>2</v>
      </c>
      <c r="Z8" s="17" t="s">
        <v>136</v>
      </c>
      <c r="AA8" s="200">
        <v>2</v>
      </c>
      <c r="AB8" s="200" t="s">
        <v>369</v>
      </c>
      <c r="AC8" s="200"/>
      <c r="AD8" s="192">
        <v>2</v>
      </c>
      <c r="AE8" s="192">
        <v>2</v>
      </c>
      <c r="AF8" s="17" t="s">
        <v>369</v>
      </c>
      <c r="AG8" s="200">
        <v>2</v>
      </c>
      <c r="AH8" s="200">
        <v>2</v>
      </c>
      <c r="AI8" s="13">
        <v>2</v>
      </c>
      <c r="AJ8" s="200">
        <v>2</v>
      </c>
      <c r="AK8" s="200">
        <v>2</v>
      </c>
      <c r="AL8" s="200"/>
      <c r="AM8" s="200" t="s">
        <v>369</v>
      </c>
      <c r="AN8" s="200" t="s">
        <v>369</v>
      </c>
      <c r="AO8" s="200" t="s">
        <v>369</v>
      </c>
      <c r="AP8" s="200"/>
      <c r="AQ8" s="200"/>
      <c r="AR8" s="200"/>
    </row>
    <row r="9" spans="1:44" ht="30" hidden="1" x14ac:dyDescent="0.25">
      <c r="A9" s="12" t="str">
        <f>IF(AL9="","",IF(T9=" "," ",SUM($Q$3:Q9)))</f>
        <v/>
      </c>
      <c r="B9" s="12" t="str">
        <f t="shared" si="1"/>
        <v>Administración documental0</v>
      </c>
      <c r="C9" s="12">
        <f t="shared" si="2"/>
        <v>0</v>
      </c>
      <c r="D9" s="12" t="str">
        <f t="shared" si="3"/>
        <v>Administración documental0</v>
      </c>
      <c r="E9" s="12">
        <f t="shared" si="4"/>
        <v>0</v>
      </c>
      <c r="F9" s="12" t="str">
        <f t="shared" si="12"/>
        <v xml:space="preserve"> </v>
      </c>
      <c r="G9" s="12" t="str">
        <f t="shared" si="13"/>
        <v xml:space="preserve"> </v>
      </c>
      <c r="H9" s="12" t="str">
        <f t="shared" si="5"/>
        <v xml:space="preserve"> </v>
      </c>
      <c r="I9" s="12" t="str">
        <f t="shared" si="6"/>
        <v>Administración documental</v>
      </c>
      <c r="J9" s="12" t="str">
        <f t="shared" si="7"/>
        <v>Administración documental</v>
      </c>
      <c r="K9" s="12" t="str">
        <f t="shared" si="8"/>
        <v xml:space="preserve"> </v>
      </c>
      <c r="L9" s="9" t="str">
        <f t="shared" si="9"/>
        <v/>
      </c>
      <c r="M9" s="10" t="str">
        <f t="shared" si="10"/>
        <v>RS</v>
      </c>
      <c r="N9" s="10" t="str">
        <f>+IF(L9=""," ",VLOOKUP(S9,Tabla13[[PROCESO]:[2018]],4,0))</f>
        <v xml:space="preserve"> </v>
      </c>
      <c r="O9" s="10" t="str">
        <f>+IF(AB9=""," ",VLOOKUP(S9,Tabla13[[PROCESO]:[2018]],3,0))</f>
        <v xml:space="preserve"> </v>
      </c>
      <c r="P9" s="10" t="str">
        <f t="shared" si="11"/>
        <v/>
      </c>
      <c r="Q9" s="1" t="str">
        <f t="shared" si="0"/>
        <v/>
      </c>
      <c r="R9" s="1" t="s">
        <v>370</v>
      </c>
      <c r="S9" s="201" t="str">
        <f>+IF(M9="","",VLOOKUP(LEFT(R9,4),'[1]Areas Incluidas'!$C$3:$F$35,2,0))</f>
        <v>Administración documental</v>
      </c>
      <c r="T9" s="200"/>
      <c r="U9" s="200"/>
      <c r="V9" s="200"/>
      <c r="W9" s="200"/>
      <c r="X9" s="200">
        <v>2</v>
      </c>
      <c r="Y9" s="200">
        <v>2</v>
      </c>
      <c r="Z9" s="17" t="s">
        <v>136</v>
      </c>
      <c r="AA9" s="200">
        <v>2</v>
      </c>
      <c r="AB9" s="200" t="s">
        <v>369</v>
      </c>
      <c r="AC9" s="200"/>
      <c r="AD9" s="192">
        <v>2</v>
      </c>
      <c r="AE9" s="192">
        <v>2</v>
      </c>
      <c r="AF9" s="17" t="s">
        <v>369</v>
      </c>
      <c r="AG9" s="200">
        <v>2</v>
      </c>
      <c r="AH9" s="200">
        <v>2</v>
      </c>
      <c r="AI9" s="13">
        <v>2</v>
      </c>
      <c r="AJ9" s="200">
        <v>2</v>
      </c>
      <c r="AK9" s="200">
        <v>2</v>
      </c>
      <c r="AL9" s="200"/>
      <c r="AM9" s="200" t="s">
        <v>369</v>
      </c>
      <c r="AN9" s="200" t="s">
        <v>369</v>
      </c>
      <c r="AO9" s="200" t="s">
        <v>369</v>
      </c>
      <c r="AP9" s="200"/>
      <c r="AQ9" s="200"/>
      <c r="AR9" s="200"/>
    </row>
    <row r="10" spans="1:44" ht="30" hidden="1" x14ac:dyDescent="0.25">
      <c r="A10" s="12" t="str">
        <f>IF(AL10="","",IF(T10=" "," ",SUM($Q$3:Q10)))</f>
        <v/>
      </c>
      <c r="B10" s="12" t="str">
        <f t="shared" si="1"/>
        <v>Administración documental0</v>
      </c>
      <c r="C10" s="12">
        <f t="shared" si="2"/>
        <v>0</v>
      </c>
      <c r="D10" s="12" t="str">
        <f t="shared" si="3"/>
        <v>Administración documental0</v>
      </c>
      <c r="E10" s="12">
        <f t="shared" si="4"/>
        <v>0</v>
      </c>
      <c r="F10" s="12" t="str">
        <f t="shared" si="12"/>
        <v xml:space="preserve"> </v>
      </c>
      <c r="G10" s="12" t="str">
        <f t="shared" si="13"/>
        <v xml:space="preserve"> </v>
      </c>
      <c r="H10" s="12" t="str">
        <f t="shared" si="5"/>
        <v xml:space="preserve"> </v>
      </c>
      <c r="I10" s="12" t="str">
        <f t="shared" si="6"/>
        <v>Administración documental</v>
      </c>
      <c r="J10" s="12" t="str">
        <f t="shared" si="7"/>
        <v>Administración documental</v>
      </c>
      <c r="K10" s="12" t="str">
        <f t="shared" si="8"/>
        <v xml:space="preserve"> </v>
      </c>
      <c r="L10" s="9" t="str">
        <f t="shared" si="9"/>
        <v/>
      </c>
      <c r="M10" s="10" t="str">
        <f t="shared" si="10"/>
        <v>RS</v>
      </c>
      <c r="N10" s="10" t="str">
        <f>+IF(L10=""," ",VLOOKUP(S10,Tabla13[[PROCESO]:[2018]],4,0))</f>
        <v xml:space="preserve"> </v>
      </c>
      <c r="O10" s="10" t="str">
        <f>+IF(AB10=""," ",VLOOKUP(S10,Tabla13[[PROCESO]:[2018]],3,0))</f>
        <v xml:space="preserve"> </v>
      </c>
      <c r="P10" s="10" t="str">
        <f t="shared" si="11"/>
        <v/>
      </c>
      <c r="Q10" s="1" t="str">
        <f t="shared" si="0"/>
        <v/>
      </c>
      <c r="R10" s="1" t="s">
        <v>371</v>
      </c>
      <c r="S10" s="201" t="str">
        <f>+IF(M10="","",VLOOKUP(LEFT(R10,4),'[1]Areas Incluidas'!$C$3:$F$35,2,0))</f>
        <v>Administración documental</v>
      </c>
      <c r="T10" s="200"/>
      <c r="U10" s="200"/>
      <c r="V10" s="200"/>
      <c r="W10" s="200"/>
      <c r="X10" s="200">
        <v>2</v>
      </c>
      <c r="Y10" s="200">
        <v>2</v>
      </c>
      <c r="Z10" s="17" t="s">
        <v>136</v>
      </c>
      <c r="AA10" s="200">
        <v>2</v>
      </c>
      <c r="AB10" s="200" t="s">
        <v>369</v>
      </c>
      <c r="AC10" s="200"/>
      <c r="AD10" s="192">
        <v>2</v>
      </c>
      <c r="AE10" s="192">
        <v>2</v>
      </c>
      <c r="AF10" s="17" t="s">
        <v>369</v>
      </c>
      <c r="AG10" s="200">
        <v>2</v>
      </c>
      <c r="AH10" s="200">
        <v>2</v>
      </c>
      <c r="AI10" s="13">
        <v>2</v>
      </c>
      <c r="AJ10" s="200">
        <v>2</v>
      </c>
      <c r="AK10" s="200">
        <v>2</v>
      </c>
      <c r="AL10" s="200"/>
      <c r="AM10" s="200" t="s">
        <v>369</v>
      </c>
      <c r="AN10" s="200" t="s">
        <v>369</v>
      </c>
      <c r="AO10" s="200" t="s">
        <v>369</v>
      </c>
      <c r="AP10" s="200"/>
      <c r="AQ10" s="200"/>
      <c r="AR10" s="200"/>
    </row>
    <row r="11" spans="1:44" ht="30" hidden="1" x14ac:dyDescent="0.25">
      <c r="A11" s="12" t="str">
        <f>IF(AL11="","",IF(T11=" "," ",SUM($Q$3:Q11)))</f>
        <v/>
      </c>
      <c r="B11" s="12" t="str">
        <f t="shared" si="1"/>
        <v>Administración documental0</v>
      </c>
      <c r="C11" s="12">
        <f t="shared" si="2"/>
        <v>0</v>
      </c>
      <c r="D11" s="12" t="str">
        <f t="shared" si="3"/>
        <v>Administración documental0</v>
      </c>
      <c r="E11" s="12">
        <f t="shared" si="4"/>
        <v>0</v>
      </c>
      <c r="F11" s="12" t="str">
        <f t="shared" si="12"/>
        <v xml:space="preserve"> </v>
      </c>
      <c r="G11" s="12" t="str">
        <f t="shared" si="13"/>
        <v xml:space="preserve"> </v>
      </c>
      <c r="H11" s="12" t="str">
        <f t="shared" si="5"/>
        <v xml:space="preserve"> </v>
      </c>
      <c r="I11" s="12" t="str">
        <f t="shared" si="6"/>
        <v>Administración documental</v>
      </c>
      <c r="J11" s="12" t="str">
        <f t="shared" si="7"/>
        <v>Administración documental</v>
      </c>
      <c r="K11" s="12" t="str">
        <f t="shared" si="8"/>
        <v xml:space="preserve"> </v>
      </c>
      <c r="L11" s="9" t="str">
        <f t="shared" si="9"/>
        <v/>
      </c>
      <c r="M11" s="10" t="str">
        <f t="shared" si="10"/>
        <v>RS</v>
      </c>
      <c r="N11" s="10" t="str">
        <f>+IF(L11=""," ",VLOOKUP(S11,Tabla13[[PROCESO]:[2018]],4,0))</f>
        <v xml:space="preserve"> </v>
      </c>
      <c r="O11" s="10" t="str">
        <f>+IF(AB11=""," ",VLOOKUP(S11,Tabla13[[PROCESO]:[2018]],3,0))</f>
        <v xml:space="preserve"> </v>
      </c>
      <c r="P11" s="10" t="str">
        <f t="shared" si="11"/>
        <v/>
      </c>
      <c r="Q11" s="1" t="str">
        <f t="shared" si="0"/>
        <v/>
      </c>
      <c r="R11" s="1" t="s">
        <v>372</v>
      </c>
      <c r="S11" s="201" t="str">
        <f>+IF(M11="","",VLOOKUP(LEFT(R11,4),'[1]Areas Incluidas'!$C$3:$F$35,2,0))</f>
        <v>Administración documental</v>
      </c>
      <c r="T11" s="200"/>
      <c r="U11" s="200"/>
      <c r="V11" s="200"/>
      <c r="W11" s="200"/>
      <c r="X11" s="200">
        <v>2</v>
      </c>
      <c r="Y11" s="200">
        <v>2</v>
      </c>
      <c r="Z11" s="17" t="s">
        <v>136</v>
      </c>
      <c r="AA11" s="200">
        <v>2</v>
      </c>
      <c r="AB11" s="200" t="s">
        <v>369</v>
      </c>
      <c r="AC11" s="200"/>
      <c r="AD11" s="192">
        <v>2</v>
      </c>
      <c r="AE11" s="192">
        <v>2</v>
      </c>
      <c r="AF11" s="17" t="s">
        <v>369</v>
      </c>
      <c r="AG11" s="200">
        <v>2</v>
      </c>
      <c r="AH11" s="200">
        <v>2</v>
      </c>
      <c r="AI11" s="13">
        <v>2</v>
      </c>
      <c r="AJ11" s="200">
        <v>2</v>
      </c>
      <c r="AK11" s="200">
        <v>2</v>
      </c>
      <c r="AL11" s="200"/>
      <c r="AM11" s="200" t="s">
        <v>369</v>
      </c>
      <c r="AN11" s="200" t="s">
        <v>369</v>
      </c>
      <c r="AO11" s="200" t="s">
        <v>369</v>
      </c>
      <c r="AP11" s="200"/>
      <c r="AQ11" s="200"/>
      <c r="AR11" s="200"/>
    </row>
    <row r="12" spans="1:44" ht="30" hidden="1" x14ac:dyDescent="0.25">
      <c r="A12" s="12" t="str">
        <f>IF(AL12="","",IF(T12=" "," ",SUM($Q$3:Q12)))</f>
        <v/>
      </c>
      <c r="B12" s="12" t="str">
        <f t="shared" si="1"/>
        <v>Administración documental0</v>
      </c>
      <c r="C12" s="12">
        <f t="shared" si="2"/>
        <v>0</v>
      </c>
      <c r="D12" s="12" t="str">
        <f t="shared" si="3"/>
        <v>Administración documental0</v>
      </c>
      <c r="E12" s="12">
        <f t="shared" si="4"/>
        <v>0</v>
      </c>
      <c r="F12" s="12" t="str">
        <f t="shared" si="12"/>
        <v xml:space="preserve"> </v>
      </c>
      <c r="G12" s="12" t="str">
        <f t="shared" si="13"/>
        <v xml:space="preserve"> </v>
      </c>
      <c r="H12" s="12" t="str">
        <f t="shared" si="5"/>
        <v xml:space="preserve"> </v>
      </c>
      <c r="I12" s="12" t="str">
        <f t="shared" si="6"/>
        <v>Administración documental</v>
      </c>
      <c r="J12" s="12" t="str">
        <f t="shared" si="7"/>
        <v>Administración documental</v>
      </c>
      <c r="K12" s="12" t="str">
        <f t="shared" si="8"/>
        <v xml:space="preserve"> </v>
      </c>
      <c r="L12" s="9" t="str">
        <f t="shared" si="9"/>
        <v/>
      </c>
      <c r="M12" s="10" t="str">
        <f t="shared" si="10"/>
        <v>RS</v>
      </c>
      <c r="N12" s="10" t="str">
        <f>+IF(L12=""," ",VLOOKUP(S12,Tabla13[[PROCESO]:[2018]],4,0))</f>
        <v xml:space="preserve"> </v>
      </c>
      <c r="O12" s="10" t="str">
        <f>+IF(AB12=""," ",VLOOKUP(S12,Tabla13[[PROCESO]:[2018]],3,0))</f>
        <v xml:space="preserve"> </v>
      </c>
      <c r="P12" s="10" t="str">
        <f t="shared" si="11"/>
        <v/>
      </c>
      <c r="Q12" s="1" t="str">
        <f t="shared" si="0"/>
        <v/>
      </c>
      <c r="R12" s="1" t="s">
        <v>373</v>
      </c>
      <c r="S12" s="201" t="str">
        <f>+IF(M12="","",VLOOKUP(LEFT(R12,4),'[1]Areas Incluidas'!$C$3:$F$35,2,0))</f>
        <v>Administración documental</v>
      </c>
      <c r="T12" s="200"/>
      <c r="U12" s="200"/>
      <c r="V12" s="200"/>
      <c r="W12" s="200"/>
      <c r="X12" s="200">
        <v>2</v>
      </c>
      <c r="Y12" s="200">
        <v>2</v>
      </c>
      <c r="Z12" s="17" t="s">
        <v>136</v>
      </c>
      <c r="AA12" s="200">
        <v>2</v>
      </c>
      <c r="AB12" s="200" t="s">
        <v>369</v>
      </c>
      <c r="AC12" s="200"/>
      <c r="AD12" s="192">
        <v>2</v>
      </c>
      <c r="AE12" s="192">
        <v>2</v>
      </c>
      <c r="AF12" s="17" t="s">
        <v>369</v>
      </c>
      <c r="AG12" s="200">
        <v>2</v>
      </c>
      <c r="AH12" s="200">
        <v>2</v>
      </c>
      <c r="AI12" s="13">
        <v>2</v>
      </c>
      <c r="AJ12" s="200">
        <v>2</v>
      </c>
      <c r="AK12" s="200">
        <v>2</v>
      </c>
      <c r="AL12" s="200"/>
      <c r="AM12" s="200" t="s">
        <v>369</v>
      </c>
      <c r="AN12" s="200" t="s">
        <v>369</v>
      </c>
      <c r="AO12" s="200" t="s">
        <v>369</v>
      </c>
      <c r="AP12" s="200"/>
      <c r="AQ12" s="200"/>
      <c r="AR12" s="200"/>
    </row>
    <row r="13" spans="1:44" ht="30" hidden="1" x14ac:dyDescent="0.25">
      <c r="A13" s="12" t="str">
        <f>IF(AL13="","",IF(T13=" "," ",SUM($Q$3:Q13)))</f>
        <v/>
      </c>
      <c r="B13" s="12" t="str">
        <f t="shared" si="1"/>
        <v>Administración documental0</v>
      </c>
      <c r="C13" s="12">
        <f t="shared" si="2"/>
        <v>0</v>
      </c>
      <c r="D13" s="12" t="str">
        <f t="shared" si="3"/>
        <v>Administración documental0</v>
      </c>
      <c r="E13" s="12">
        <f t="shared" si="4"/>
        <v>0</v>
      </c>
      <c r="F13" s="12" t="str">
        <f t="shared" si="12"/>
        <v xml:space="preserve"> </v>
      </c>
      <c r="G13" s="12" t="str">
        <f t="shared" si="13"/>
        <v xml:space="preserve"> </v>
      </c>
      <c r="H13" s="12" t="str">
        <f t="shared" si="5"/>
        <v xml:space="preserve"> </v>
      </c>
      <c r="I13" s="12" t="str">
        <f t="shared" si="6"/>
        <v>Administración documental</v>
      </c>
      <c r="J13" s="12" t="str">
        <f t="shared" si="7"/>
        <v>Administración documental</v>
      </c>
      <c r="K13" s="12" t="str">
        <f t="shared" si="8"/>
        <v xml:space="preserve"> </v>
      </c>
      <c r="L13" s="9" t="str">
        <f t="shared" si="9"/>
        <v/>
      </c>
      <c r="M13" s="10" t="str">
        <f t="shared" si="10"/>
        <v>RS</v>
      </c>
      <c r="N13" s="10" t="str">
        <f>+IF(L13=""," ",VLOOKUP(S13,Tabla13[[PROCESO]:[2018]],4,0))</f>
        <v xml:space="preserve"> </v>
      </c>
      <c r="O13" s="10" t="str">
        <f>+IF(AB13=""," ",VLOOKUP(S13,Tabla13[[PROCESO]:[2018]],3,0))</f>
        <v xml:space="preserve"> </v>
      </c>
      <c r="P13" s="10" t="str">
        <f t="shared" si="11"/>
        <v/>
      </c>
      <c r="Q13" s="1" t="str">
        <f t="shared" si="0"/>
        <v/>
      </c>
      <c r="R13" s="1" t="s">
        <v>374</v>
      </c>
      <c r="S13" s="201" t="str">
        <f>+IF(M13="","",VLOOKUP(LEFT(R13,4),'[1]Areas Incluidas'!$C$3:$F$35,2,0))</f>
        <v>Administración documental</v>
      </c>
      <c r="T13" s="200"/>
      <c r="U13" s="200"/>
      <c r="V13" s="200"/>
      <c r="W13" s="200"/>
      <c r="X13" s="200">
        <v>2</v>
      </c>
      <c r="Y13" s="200">
        <v>2</v>
      </c>
      <c r="Z13" s="17" t="s">
        <v>136</v>
      </c>
      <c r="AA13" s="200">
        <v>2</v>
      </c>
      <c r="AB13" s="200" t="s">
        <v>369</v>
      </c>
      <c r="AC13" s="200"/>
      <c r="AD13" s="192">
        <v>2</v>
      </c>
      <c r="AE13" s="192">
        <v>2</v>
      </c>
      <c r="AF13" s="17" t="s">
        <v>369</v>
      </c>
      <c r="AG13" s="200">
        <v>2</v>
      </c>
      <c r="AH13" s="200">
        <v>2</v>
      </c>
      <c r="AI13" s="13">
        <v>2</v>
      </c>
      <c r="AJ13" s="200">
        <v>2</v>
      </c>
      <c r="AK13" s="200">
        <v>2</v>
      </c>
      <c r="AL13" s="200"/>
      <c r="AM13" s="200" t="s">
        <v>369</v>
      </c>
      <c r="AN13" s="200" t="s">
        <v>369</v>
      </c>
      <c r="AO13" s="200" t="s">
        <v>369</v>
      </c>
      <c r="AP13" s="200"/>
      <c r="AQ13" s="200"/>
      <c r="AR13" s="200"/>
    </row>
    <row r="14" spans="1:44" ht="30" hidden="1" x14ac:dyDescent="0.25">
      <c r="A14" s="12" t="str">
        <f>IF(AL14="","",IF(T14=" "," ",SUM($Q$3:Q14)))</f>
        <v/>
      </c>
      <c r="B14" s="12" t="str">
        <f t="shared" si="1"/>
        <v>Administración documental0</v>
      </c>
      <c r="C14" s="12">
        <f t="shared" si="2"/>
        <v>0</v>
      </c>
      <c r="D14" s="12" t="str">
        <f t="shared" si="3"/>
        <v>Administración documental0</v>
      </c>
      <c r="E14" s="12">
        <f t="shared" si="4"/>
        <v>0</v>
      </c>
      <c r="F14" s="12" t="str">
        <f t="shared" si="12"/>
        <v xml:space="preserve"> </v>
      </c>
      <c r="G14" s="12" t="str">
        <f t="shared" si="13"/>
        <v xml:space="preserve"> </v>
      </c>
      <c r="H14" s="12" t="str">
        <f t="shared" si="5"/>
        <v xml:space="preserve"> </v>
      </c>
      <c r="I14" s="12" t="str">
        <f t="shared" si="6"/>
        <v>Administración documental</v>
      </c>
      <c r="J14" s="12" t="str">
        <f t="shared" si="7"/>
        <v>Administración documental</v>
      </c>
      <c r="K14" s="12" t="str">
        <f t="shared" si="8"/>
        <v xml:space="preserve"> </v>
      </c>
      <c r="L14" s="9" t="str">
        <f t="shared" si="9"/>
        <v/>
      </c>
      <c r="M14" s="10" t="str">
        <f t="shared" si="10"/>
        <v>RS</v>
      </c>
      <c r="N14" s="10" t="str">
        <f>+IF(L14=""," ",VLOOKUP(S14,Tabla13[[PROCESO]:[2018]],4,0))</f>
        <v xml:space="preserve"> </v>
      </c>
      <c r="O14" s="10" t="str">
        <f>+IF(AB14=""," ",VLOOKUP(S14,Tabla13[[PROCESO]:[2018]],3,0))</f>
        <v xml:space="preserve"> </v>
      </c>
      <c r="P14" s="10" t="str">
        <f t="shared" si="11"/>
        <v/>
      </c>
      <c r="Q14" s="1" t="str">
        <f t="shared" si="0"/>
        <v/>
      </c>
      <c r="R14" s="1" t="s">
        <v>375</v>
      </c>
      <c r="S14" s="201" t="str">
        <f>+IF(M14="","",VLOOKUP(LEFT(R14,4),'[1]Areas Incluidas'!$C$3:$F$35,2,0))</f>
        <v>Administración documental</v>
      </c>
      <c r="T14" s="200"/>
      <c r="U14" s="200"/>
      <c r="V14" s="200"/>
      <c r="W14" s="200"/>
      <c r="X14" s="200">
        <v>2</v>
      </c>
      <c r="Y14" s="200">
        <v>2</v>
      </c>
      <c r="Z14" s="17" t="s">
        <v>136</v>
      </c>
      <c r="AA14" s="200">
        <v>2</v>
      </c>
      <c r="AB14" s="200" t="s">
        <v>369</v>
      </c>
      <c r="AC14" s="200"/>
      <c r="AD14" s="192">
        <v>2</v>
      </c>
      <c r="AE14" s="192">
        <v>2</v>
      </c>
      <c r="AF14" s="17" t="s">
        <v>369</v>
      </c>
      <c r="AG14" s="200">
        <v>2</v>
      </c>
      <c r="AH14" s="200">
        <v>2</v>
      </c>
      <c r="AI14" s="13">
        <v>2</v>
      </c>
      <c r="AJ14" s="200">
        <v>2</v>
      </c>
      <c r="AK14" s="200">
        <v>2</v>
      </c>
      <c r="AL14" s="200"/>
      <c r="AM14" s="200" t="s">
        <v>369</v>
      </c>
      <c r="AN14" s="200" t="s">
        <v>369</v>
      </c>
      <c r="AO14" s="200" t="s">
        <v>369</v>
      </c>
      <c r="AP14" s="200"/>
      <c r="AQ14" s="200"/>
      <c r="AR14" s="200"/>
    </row>
    <row r="15" spans="1:44" ht="180" x14ac:dyDescent="0.25">
      <c r="A15" s="12">
        <f>IF(AL15="","",IF(T15=" "," ",SUM($Q$3:Q15)))</f>
        <v>6</v>
      </c>
      <c r="B15" s="12" t="str">
        <f t="shared" si="1"/>
        <v>Admisiones y Registro1</v>
      </c>
      <c r="C15" s="12">
        <f t="shared" si="2"/>
        <v>1</v>
      </c>
      <c r="D15" s="12" t="str">
        <f t="shared" si="3"/>
        <v>Admisiones y Registro1</v>
      </c>
      <c r="E15" s="12">
        <f t="shared" si="4"/>
        <v>1</v>
      </c>
      <c r="F15" s="12" t="str">
        <f t="shared" si="12"/>
        <v>Dirección AcadémicaAlto</v>
      </c>
      <c r="G15" s="12" t="str">
        <f t="shared" si="13"/>
        <v>Dirección AcadémicaMedio</v>
      </c>
      <c r="H15" s="12" t="str">
        <f t="shared" si="5"/>
        <v>Dirección AcadémicaModerado</v>
      </c>
      <c r="I15" s="12" t="str">
        <f t="shared" si="6"/>
        <v>Admisiones y RegistroMedio</v>
      </c>
      <c r="J15" s="12" t="str">
        <f t="shared" si="7"/>
        <v>Admisiones y RegistroModerado</v>
      </c>
      <c r="K15" s="12" t="str">
        <f t="shared" si="8"/>
        <v>Dirección AcadémicaIncumplimiento por parte de la comunidad universitaria, contratistas y visitantes de las políticas, reglamentos y directrices institucionales.</v>
      </c>
      <c r="L15" s="9" t="str">
        <f t="shared" si="9"/>
        <v>RAR-6</v>
      </c>
      <c r="M15" s="10" t="str">
        <f t="shared" si="10"/>
        <v>RA</v>
      </c>
      <c r="N15" s="10" t="str">
        <f>+IF(L15=""," ",VLOOKUP(S15,Tabla13[[PROCESO]:[2018]],4,0))</f>
        <v>Dirección Académica</v>
      </c>
      <c r="O15" s="10" t="str">
        <f>+IF(AB15=""," ",VLOOKUP(S15,Tabla13[[PROCESO]:[2018]],3,0))</f>
        <v>Dirección Académica</v>
      </c>
      <c r="P15" s="10" t="str">
        <f t="shared" si="11"/>
        <v>Incumplimiento por parte de la comunidad universitaria, contratistas y visitantes de las políticas, reglamentos y directrices institucionales.</v>
      </c>
      <c r="Q15" s="1">
        <f t="shared" si="0"/>
        <v>1</v>
      </c>
      <c r="R15" s="1" t="s">
        <v>376</v>
      </c>
      <c r="S15" s="201" t="str">
        <f>+IF(M15="","",VLOOKUP(LEFT(R15,4),'[1]Areas Incluidas'!$C$3:$F$35,2,0))</f>
        <v>Admisiones y Registro</v>
      </c>
      <c r="T15" s="200" t="s">
        <v>107</v>
      </c>
      <c r="U15" s="200" t="s">
        <v>377</v>
      </c>
      <c r="V15" s="200" t="s">
        <v>378</v>
      </c>
      <c r="W15" s="200" t="s">
        <v>379</v>
      </c>
      <c r="X15" s="200">
        <v>6</v>
      </c>
      <c r="Y15" s="200">
        <v>4</v>
      </c>
      <c r="Z15" s="17">
        <v>0.66666666666666663</v>
      </c>
      <c r="AA15" s="200" t="s">
        <v>98</v>
      </c>
      <c r="AB15" s="200" t="s">
        <v>87</v>
      </c>
      <c r="AC15" s="200" t="s">
        <v>380</v>
      </c>
      <c r="AD15" s="192">
        <v>7</v>
      </c>
      <c r="AE15" s="192">
        <v>4</v>
      </c>
      <c r="AF15" s="17">
        <v>0.5714285714285714</v>
      </c>
      <c r="AG15" s="200" t="s">
        <v>381</v>
      </c>
      <c r="AH15" s="200" t="s">
        <v>382</v>
      </c>
      <c r="AI15" s="13">
        <v>0.57142829895019531</v>
      </c>
      <c r="AJ15" s="200" t="s">
        <v>298</v>
      </c>
      <c r="AK15" s="200" t="s">
        <v>297</v>
      </c>
      <c r="AL15" s="200" t="s">
        <v>90</v>
      </c>
      <c r="AM15" s="200">
        <v>4</v>
      </c>
      <c r="AN15" s="200">
        <v>2</v>
      </c>
      <c r="AO15" s="200" t="s">
        <v>383</v>
      </c>
      <c r="AP15" s="200" t="s">
        <v>98</v>
      </c>
      <c r="AQ15" s="200" t="s">
        <v>384</v>
      </c>
      <c r="AR15" s="200"/>
    </row>
    <row r="16" spans="1:44" ht="120" x14ac:dyDescent="0.25">
      <c r="A16" s="12">
        <f>IF(AL16="","",IF(T16=" "," ",SUM($Q$3:Q16)))</f>
        <v>7</v>
      </c>
      <c r="B16" s="12" t="str">
        <f t="shared" si="1"/>
        <v>Admisiones y Registro1</v>
      </c>
      <c r="C16" s="12">
        <f t="shared" si="2"/>
        <v>1</v>
      </c>
      <c r="D16" s="12" t="str">
        <f t="shared" si="3"/>
        <v>Admisiones y Registro1</v>
      </c>
      <c r="E16" s="12">
        <f t="shared" si="4"/>
        <v>1</v>
      </c>
      <c r="F16" s="12" t="str">
        <f t="shared" si="12"/>
        <v>Dirección AcadémicaExtremo</v>
      </c>
      <c r="G16" s="12" t="str">
        <f t="shared" si="13"/>
        <v>Dirección AcadémicaAlto</v>
      </c>
      <c r="H16" s="12" t="str">
        <f t="shared" si="5"/>
        <v>Dirección AcadémicaFuerte</v>
      </c>
      <c r="I16" s="12" t="str">
        <f t="shared" si="6"/>
        <v>Admisiones y RegistroAlto</v>
      </c>
      <c r="J16" s="12" t="str">
        <f t="shared" si="7"/>
        <v>Admisiones y RegistroFuerte</v>
      </c>
      <c r="K16" s="12" t="str">
        <f t="shared" si="8"/>
        <v>Dirección AcadémicaFalla o falta de adecuación, consistencia, confiabilidad, confidencialidad y disponibilidad de la información que se genera o se custodia (física o electrónica).</v>
      </c>
      <c r="L16" s="9" t="str">
        <f t="shared" si="9"/>
        <v>RAR-7</v>
      </c>
      <c r="M16" s="10" t="str">
        <f t="shared" si="10"/>
        <v>RA</v>
      </c>
      <c r="N16" s="10" t="str">
        <f>+IF(L16=""," ",VLOOKUP(S16,Tabla13[[PROCESO]:[2018]],4,0))</f>
        <v>Dirección Académica</v>
      </c>
      <c r="O16" s="10" t="str">
        <f>+IF(AB16=""," ",VLOOKUP(S16,Tabla13[[PROCESO]:[2018]],3,0))</f>
        <v>Dirección Académica</v>
      </c>
      <c r="P16" s="10" t="str">
        <f t="shared" si="11"/>
        <v>Falla o falta de adecuación, consistencia, confiabilidad, confidencialidad y disponibilidad de la información que se genera o se custodia (física o electrónica).</v>
      </c>
      <c r="Q16" s="1">
        <f t="shared" si="0"/>
        <v>1</v>
      </c>
      <c r="R16" s="1" t="s">
        <v>385</v>
      </c>
      <c r="S16" s="201" t="str">
        <f>+IF(M16="","",VLOOKUP(LEFT(R16,4),'[1]Areas Incluidas'!$C$3:$F$35,2,0))</f>
        <v>Admisiones y Registro</v>
      </c>
      <c r="T16" s="200" t="s">
        <v>106</v>
      </c>
      <c r="U16" s="200" t="s">
        <v>386</v>
      </c>
      <c r="V16" s="200" t="s">
        <v>387</v>
      </c>
      <c r="W16" s="200" t="s">
        <v>388</v>
      </c>
      <c r="X16" s="200">
        <v>5</v>
      </c>
      <c r="Y16" s="200">
        <v>2</v>
      </c>
      <c r="Z16" s="17">
        <v>0.4</v>
      </c>
      <c r="AA16" s="200" t="s">
        <v>98</v>
      </c>
      <c r="AB16" s="200" t="s">
        <v>89</v>
      </c>
      <c r="AC16" s="200" t="s">
        <v>389</v>
      </c>
      <c r="AD16" s="192">
        <v>3</v>
      </c>
      <c r="AE16" s="192">
        <v>1</v>
      </c>
      <c r="AF16" s="17">
        <v>0.33333333333333331</v>
      </c>
      <c r="AG16" s="200" t="s">
        <v>381</v>
      </c>
      <c r="AH16" s="200" t="s">
        <v>382</v>
      </c>
      <c r="AI16" s="13">
        <v>0.33333325386047363</v>
      </c>
      <c r="AJ16" s="200" t="s">
        <v>298</v>
      </c>
      <c r="AK16" s="200" t="s">
        <v>98</v>
      </c>
      <c r="AL16" s="200" t="s">
        <v>87</v>
      </c>
      <c r="AM16" s="200">
        <v>4</v>
      </c>
      <c r="AN16" s="200">
        <v>3</v>
      </c>
      <c r="AO16" s="200" t="s">
        <v>390</v>
      </c>
      <c r="AP16" s="200" t="s">
        <v>97</v>
      </c>
      <c r="AQ16" s="200" t="s">
        <v>391</v>
      </c>
      <c r="AR16" s="200" t="s">
        <v>392</v>
      </c>
    </row>
    <row r="17" spans="1:44" ht="135" x14ac:dyDescent="0.25">
      <c r="A17" s="12">
        <f>IF(AL17="","",IF(T17=" "," ",SUM($Q$3:Q17)))</f>
        <v>8</v>
      </c>
      <c r="B17" s="12" t="str">
        <f t="shared" si="1"/>
        <v>Admisiones y Registro1</v>
      </c>
      <c r="C17" s="12">
        <f t="shared" si="2"/>
        <v>1</v>
      </c>
      <c r="D17" s="12" t="str">
        <f t="shared" si="3"/>
        <v>Admisiones y Registro1</v>
      </c>
      <c r="E17" s="12">
        <f t="shared" si="4"/>
        <v>1</v>
      </c>
      <c r="F17" s="12" t="str">
        <f t="shared" si="12"/>
        <v>Dirección AcadémicaAlto</v>
      </c>
      <c r="G17" s="12" t="str">
        <f t="shared" si="13"/>
        <v>Dirección AcadémicaAlto</v>
      </c>
      <c r="H17" s="12" t="str">
        <f t="shared" si="5"/>
        <v>Dirección AcadémicaModerado</v>
      </c>
      <c r="I17" s="12" t="str">
        <f t="shared" si="6"/>
        <v>Admisiones y RegistroAlto</v>
      </c>
      <c r="J17" s="12" t="str">
        <f t="shared" si="7"/>
        <v>Admisiones y RegistroModerado</v>
      </c>
      <c r="K17" s="12" t="str">
        <f t="shared" si="8"/>
        <v>Dirección AcadémicaFalla o falta de adecuación, consistencia, confiabilidad, confidencialidad y disponibilidad de la información que se genera o se custodia (física o electrónica).</v>
      </c>
      <c r="L17" s="9" t="str">
        <f t="shared" si="9"/>
        <v>RAR-8</v>
      </c>
      <c r="M17" s="10" t="str">
        <f t="shared" si="10"/>
        <v>RA</v>
      </c>
      <c r="N17" s="10" t="str">
        <f>+IF(L17=""," ",VLOOKUP(S17,Tabla13[[PROCESO]:[2018]],4,0))</f>
        <v>Dirección Académica</v>
      </c>
      <c r="O17" s="10" t="str">
        <f>+IF(AB17=""," ",VLOOKUP(S17,Tabla13[[PROCESO]:[2018]],3,0))</f>
        <v>Dirección Académica</v>
      </c>
      <c r="P17" s="10" t="str">
        <f t="shared" si="11"/>
        <v>Falla o falta de adecuación, consistencia, confiabilidad, confidencialidad y disponibilidad de la información que se genera o se custodia (física o electrónica).</v>
      </c>
      <c r="Q17" s="1">
        <f t="shared" si="0"/>
        <v>1</v>
      </c>
      <c r="R17" s="1" t="s">
        <v>393</v>
      </c>
      <c r="S17" s="201" t="str">
        <f>+IF(M17="","",VLOOKUP(LEFT(R17,4),'[1]Areas Incluidas'!$C$3:$F$35,2,0))</f>
        <v>Admisiones y Registro</v>
      </c>
      <c r="T17" s="200" t="s">
        <v>106</v>
      </c>
      <c r="U17" s="200" t="s">
        <v>394</v>
      </c>
      <c r="V17" s="200" t="s">
        <v>395</v>
      </c>
      <c r="W17" s="200" t="s">
        <v>396</v>
      </c>
      <c r="X17" s="200">
        <v>4</v>
      </c>
      <c r="Y17" s="200">
        <v>3</v>
      </c>
      <c r="Z17" s="17">
        <v>0.75</v>
      </c>
      <c r="AA17" s="200" t="s">
        <v>98</v>
      </c>
      <c r="AB17" s="200" t="s">
        <v>87</v>
      </c>
      <c r="AC17" s="200" t="s">
        <v>397</v>
      </c>
      <c r="AD17" s="192">
        <v>4</v>
      </c>
      <c r="AE17" s="192">
        <v>1</v>
      </c>
      <c r="AF17" s="17">
        <v>0.25</v>
      </c>
      <c r="AG17" s="200" t="s">
        <v>381</v>
      </c>
      <c r="AH17" s="200" t="s">
        <v>382</v>
      </c>
      <c r="AI17" s="13">
        <v>0.25</v>
      </c>
      <c r="AJ17" s="200" t="s">
        <v>298</v>
      </c>
      <c r="AK17" s="200" t="s">
        <v>98</v>
      </c>
      <c r="AL17" s="200" t="s">
        <v>87</v>
      </c>
      <c r="AM17" s="200">
        <v>4</v>
      </c>
      <c r="AN17" s="200">
        <v>3</v>
      </c>
      <c r="AO17" s="200" t="s">
        <v>390</v>
      </c>
      <c r="AP17" s="200" t="s">
        <v>98</v>
      </c>
      <c r="AQ17" s="200" t="s">
        <v>398</v>
      </c>
      <c r="AR17" s="200" t="s">
        <v>399</v>
      </c>
    </row>
    <row r="18" spans="1:44" ht="165" x14ac:dyDescent="0.25">
      <c r="A18" s="12">
        <f>IF(AL18="","",IF(T18=" "," ",SUM($Q$3:Q18)))</f>
        <v>9</v>
      </c>
      <c r="B18" s="12" t="str">
        <f t="shared" si="1"/>
        <v>Admisiones y Registro1</v>
      </c>
      <c r="C18" s="12">
        <f t="shared" si="2"/>
        <v>1</v>
      </c>
      <c r="D18" s="12" t="str">
        <f t="shared" si="3"/>
        <v>Admisiones y Registro1</v>
      </c>
      <c r="E18" s="12">
        <f t="shared" si="4"/>
        <v>1</v>
      </c>
      <c r="F18" s="12" t="str">
        <f t="shared" si="12"/>
        <v>Dirección AcadémicaExtremo</v>
      </c>
      <c r="G18" s="12" t="str">
        <f t="shared" si="13"/>
        <v>Dirección AcadémicaAlto</v>
      </c>
      <c r="H18" s="12" t="str">
        <f t="shared" si="5"/>
        <v>Dirección AcadémicaFuerte</v>
      </c>
      <c r="I18" s="12" t="str">
        <f t="shared" si="6"/>
        <v>Admisiones y RegistroAlto</v>
      </c>
      <c r="J18" s="12" t="str">
        <f t="shared" si="7"/>
        <v>Admisiones y RegistroFuerte</v>
      </c>
      <c r="K18" s="12" t="str">
        <f t="shared" si="8"/>
        <v>Dirección AcadémicaFalla o falta de adecuación, consistencia, confiabilidad, confidencialidad y disponibilidad de la información que se genera o se custodia (física o electrónica).</v>
      </c>
      <c r="L18" s="9" t="str">
        <f t="shared" si="9"/>
        <v>RAR-9</v>
      </c>
      <c r="M18" s="10" t="str">
        <f t="shared" si="10"/>
        <v>RA</v>
      </c>
      <c r="N18" s="10" t="str">
        <f>+IF(L18=""," ",VLOOKUP(S18,Tabla13[[PROCESO]:[2018]],4,0))</f>
        <v>Dirección Académica</v>
      </c>
      <c r="O18" s="10" t="str">
        <f>+IF(AB18=""," ",VLOOKUP(S18,Tabla13[[PROCESO]:[2018]],3,0))</f>
        <v>Dirección Académica</v>
      </c>
      <c r="P18" s="10" t="str">
        <f t="shared" si="11"/>
        <v>Falla o falta de adecuación, consistencia, confiabilidad, confidencialidad y disponibilidad de la información que se genera o se custodia (física o electrónica).</v>
      </c>
      <c r="Q18" s="1">
        <f t="shared" si="0"/>
        <v>1</v>
      </c>
      <c r="R18" s="1" t="s">
        <v>400</v>
      </c>
      <c r="S18" s="201" t="str">
        <f>+IF(M18="","",VLOOKUP(LEFT(R18,4),'[1]Areas Incluidas'!$C$3:$F$35,2,0))</f>
        <v>Admisiones y Registro</v>
      </c>
      <c r="T18" s="200" t="s">
        <v>106</v>
      </c>
      <c r="U18" s="200" t="s">
        <v>401</v>
      </c>
      <c r="V18" s="200" t="s">
        <v>402</v>
      </c>
      <c r="W18" s="200" t="s">
        <v>403</v>
      </c>
      <c r="X18" s="200">
        <v>4</v>
      </c>
      <c r="Y18" s="200">
        <v>4</v>
      </c>
      <c r="Z18" s="17">
        <v>1</v>
      </c>
      <c r="AA18" s="200" t="s">
        <v>97</v>
      </c>
      <c r="AB18" s="200" t="s">
        <v>89</v>
      </c>
      <c r="AC18" s="200" t="s">
        <v>404</v>
      </c>
      <c r="AD18" s="192">
        <v>3</v>
      </c>
      <c r="AE18" s="192">
        <v>1</v>
      </c>
      <c r="AF18" s="17">
        <v>0.33333333333333331</v>
      </c>
      <c r="AG18" s="200" t="s">
        <v>381</v>
      </c>
      <c r="AH18" s="200" t="s">
        <v>382</v>
      </c>
      <c r="AI18" s="13">
        <v>0.33333325386047363</v>
      </c>
      <c r="AJ18" s="200" t="s">
        <v>294</v>
      </c>
      <c r="AK18" s="200" t="s">
        <v>98</v>
      </c>
      <c r="AL18" s="200" t="s">
        <v>87</v>
      </c>
      <c r="AM18" s="200">
        <v>3</v>
      </c>
      <c r="AN18" s="200">
        <v>3</v>
      </c>
      <c r="AO18" s="200" t="s">
        <v>405</v>
      </c>
      <c r="AP18" s="200" t="s">
        <v>97</v>
      </c>
      <c r="AQ18" s="200" t="s">
        <v>406</v>
      </c>
      <c r="AR18" s="200" t="s">
        <v>407</v>
      </c>
    </row>
    <row r="19" spans="1:44" ht="75" x14ac:dyDescent="0.25">
      <c r="A19" s="12">
        <f>IF(AL19="","",IF(T19=" "," ",SUM($Q$3:Q19)))</f>
        <v>10</v>
      </c>
      <c r="B19" s="12" t="str">
        <f t="shared" si="1"/>
        <v>Admisiones y Registro1</v>
      </c>
      <c r="C19" s="12">
        <f t="shared" si="2"/>
        <v>1</v>
      </c>
      <c r="D19" s="12" t="str">
        <f t="shared" si="3"/>
        <v>Admisiones y Registro1</v>
      </c>
      <c r="E19" s="12">
        <f t="shared" si="4"/>
        <v>1</v>
      </c>
      <c r="F19" s="12" t="str">
        <f t="shared" si="12"/>
        <v>Dirección AcadémicaAlto</v>
      </c>
      <c r="G19" s="12" t="str">
        <f t="shared" si="13"/>
        <v>Dirección AcadémicaBajo</v>
      </c>
      <c r="H19" s="12" t="str">
        <f t="shared" si="5"/>
        <v>Dirección AcadémicaFuerte</v>
      </c>
      <c r="I19" s="12" t="str">
        <f t="shared" si="6"/>
        <v>Admisiones y RegistroBajo</v>
      </c>
      <c r="J19" s="12" t="str">
        <f t="shared" si="7"/>
        <v>Admisiones y RegistroFuerte</v>
      </c>
      <c r="K19" s="12" t="str">
        <f t="shared" si="8"/>
        <v>Dirección AcadémicaFallas o indisponibilidad de la infraestructura física relacionada con problemas estructurales o técnicos.</v>
      </c>
      <c r="L19" s="9" t="str">
        <f t="shared" si="9"/>
        <v>RAR-10</v>
      </c>
      <c r="M19" s="10" t="str">
        <f t="shared" si="10"/>
        <v>RA</v>
      </c>
      <c r="N19" s="10" t="str">
        <f>+IF(L19=""," ",VLOOKUP(S19,Tabla13[[PROCESO]:[2018]],4,0))</f>
        <v>Dirección Académica</v>
      </c>
      <c r="O19" s="10" t="str">
        <f>+IF(AB19=""," ",VLOOKUP(S19,Tabla13[[PROCESO]:[2018]],3,0))</f>
        <v>Dirección Académica</v>
      </c>
      <c r="P19" s="10" t="str">
        <f t="shared" si="11"/>
        <v>Fallas o indisponibilidad de la infraestructura física relacionada con problemas estructurales o técnicos.</v>
      </c>
      <c r="Q19" s="1">
        <f t="shared" si="0"/>
        <v>1</v>
      </c>
      <c r="R19" s="1" t="s">
        <v>408</v>
      </c>
      <c r="S19" s="201" t="str">
        <f>+IF(M19="","",VLOOKUP(LEFT(R19,4),'[1]Areas Incluidas'!$C$3:$F$35,2,0))</f>
        <v>Admisiones y Registro</v>
      </c>
      <c r="T19" s="200" t="s">
        <v>112</v>
      </c>
      <c r="U19" s="200" t="s">
        <v>409</v>
      </c>
      <c r="V19" s="200" t="s">
        <v>410</v>
      </c>
      <c r="W19" s="200" t="s">
        <v>411</v>
      </c>
      <c r="X19" s="200">
        <v>3</v>
      </c>
      <c r="Y19" s="200">
        <v>2</v>
      </c>
      <c r="Z19" s="17">
        <v>0.66666666666666663</v>
      </c>
      <c r="AA19" s="200" t="s">
        <v>98</v>
      </c>
      <c r="AB19" s="200" t="s">
        <v>87</v>
      </c>
      <c r="AC19" s="200" t="s">
        <v>412</v>
      </c>
      <c r="AD19" s="192">
        <v>2</v>
      </c>
      <c r="AE19" s="192">
        <v>2</v>
      </c>
      <c r="AF19" s="17">
        <v>1</v>
      </c>
      <c r="AG19" s="200" t="s">
        <v>381</v>
      </c>
      <c r="AH19" s="200" t="s">
        <v>382</v>
      </c>
      <c r="AI19" s="13">
        <v>1</v>
      </c>
      <c r="AJ19" s="200" t="s">
        <v>296</v>
      </c>
      <c r="AK19" s="200" t="s">
        <v>297</v>
      </c>
      <c r="AL19" s="200" t="s">
        <v>88</v>
      </c>
      <c r="AM19" s="200">
        <v>2</v>
      </c>
      <c r="AN19" s="200">
        <v>2</v>
      </c>
      <c r="AO19" s="200" t="s">
        <v>413</v>
      </c>
      <c r="AP19" s="200" t="s">
        <v>97</v>
      </c>
      <c r="AQ19" s="200" t="s">
        <v>414</v>
      </c>
      <c r="AR19" s="200" t="s">
        <v>415</v>
      </c>
    </row>
    <row r="20" spans="1:44" ht="90" x14ac:dyDescent="0.25">
      <c r="A20" s="12">
        <f>IF(AL20="","",IF(T20=" "," ",SUM($Q$3:Q20)))</f>
        <v>11</v>
      </c>
      <c r="B20" s="12" t="str">
        <f t="shared" si="1"/>
        <v>Admisiones y Registro0</v>
      </c>
      <c r="C20" s="12">
        <f t="shared" si="2"/>
        <v>0</v>
      </c>
      <c r="D20" s="12" t="str">
        <f t="shared" si="3"/>
        <v>Admisiones y Registro1</v>
      </c>
      <c r="E20" s="12">
        <f t="shared" si="4"/>
        <v>1</v>
      </c>
      <c r="F20" s="12" t="str">
        <f t="shared" si="12"/>
        <v xml:space="preserve"> </v>
      </c>
      <c r="G20" s="12" t="str">
        <f t="shared" si="13"/>
        <v>Dirección AcadémicaAlto</v>
      </c>
      <c r="H20" s="12" t="str">
        <f t="shared" si="5"/>
        <v>Dirección AcadémicaModerado</v>
      </c>
      <c r="I20" s="12" t="str">
        <f t="shared" si="6"/>
        <v>Admisiones y RegistroAlto</v>
      </c>
      <c r="J20" s="12" t="str">
        <f t="shared" si="7"/>
        <v>Admisiones y RegistroModerado</v>
      </c>
      <c r="K20" s="12" t="str">
        <f t="shared" si="8"/>
        <v>Dirección AcadémicaIncumplimiento por parte de la comunidad universitaria, contratistas y visitantes de las políticas, reglamentos y directrices institucionales.</v>
      </c>
      <c r="L20" s="9" t="str">
        <f t="shared" si="9"/>
        <v>RAR-11</v>
      </c>
      <c r="M20" s="10" t="str">
        <f t="shared" si="10"/>
        <v>RA</v>
      </c>
      <c r="N20" s="10" t="str">
        <f>+IF(L20=""," ",VLOOKUP(S20,Tabla13[[PROCESO]:[2018]],4,0))</f>
        <v>Dirección Académica</v>
      </c>
      <c r="O20" s="10" t="str">
        <f>+IF(AB20=""," ",VLOOKUP(S20,Tabla13[[PROCESO]:[2018]],3,0))</f>
        <v xml:space="preserve"> </v>
      </c>
      <c r="P20" s="10" t="str">
        <f t="shared" si="11"/>
        <v>Incumplimiento por parte de la comunidad universitaria, contratistas y visitantes de las políticas, reglamentos y directrices institucionales.</v>
      </c>
      <c r="Q20" s="1">
        <f t="shared" si="0"/>
        <v>1</v>
      </c>
      <c r="R20" s="1" t="s">
        <v>416</v>
      </c>
      <c r="S20" s="201" t="str">
        <f>+IF(M20="","",VLOOKUP(LEFT(R20,4),'[1]Areas Incluidas'!$C$3:$F$35,2,0))</f>
        <v>Admisiones y Registro</v>
      </c>
      <c r="T20" s="200" t="s">
        <v>107</v>
      </c>
      <c r="U20" s="200" t="s">
        <v>417</v>
      </c>
      <c r="V20" s="200" t="s">
        <v>418</v>
      </c>
      <c r="W20" s="200"/>
      <c r="X20" s="200">
        <v>2</v>
      </c>
      <c r="Y20" s="200">
        <v>2</v>
      </c>
      <c r="Z20" s="17" t="s">
        <v>136</v>
      </c>
      <c r="AA20" s="200">
        <v>2</v>
      </c>
      <c r="AB20" s="200" t="s">
        <v>369</v>
      </c>
      <c r="AC20" s="200"/>
      <c r="AD20" s="192">
        <v>2</v>
      </c>
      <c r="AE20" s="192">
        <v>2</v>
      </c>
      <c r="AF20" s="17" t="s">
        <v>136</v>
      </c>
      <c r="AG20" s="200">
        <v>2</v>
      </c>
      <c r="AH20" s="200">
        <v>2</v>
      </c>
      <c r="AI20" s="13">
        <v>2</v>
      </c>
      <c r="AJ20" s="200" t="s">
        <v>294</v>
      </c>
      <c r="AK20" s="200" t="s">
        <v>98</v>
      </c>
      <c r="AL20" s="200" t="s">
        <v>87</v>
      </c>
      <c r="AM20" s="200">
        <v>3</v>
      </c>
      <c r="AN20" s="200">
        <v>3</v>
      </c>
      <c r="AO20" s="200" t="s">
        <v>405</v>
      </c>
      <c r="AP20" s="200" t="s">
        <v>98</v>
      </c>
      <c r="AQ20" s="200" t="s">
        <v>419</v>
      </c>
      <c r="AR20" s="200"/>
    </row>
    <row r="21" spans="1:44" ht="30" hidden="1" x14ac:dyDescent="0.25">
      <c r="A21" s="12" t="str">
        <f>IF(AL21="","",IF(T21=" "," ",SUM($Q$3:Q21)))</f>
        <v/>
      </c>
      <c r="B21" s="12" t="str">
        <f t="shared" si="1"/>
        <v>Admisiones y Registro0</v>
      </c>
      <c r="C21" s="12">
        <f t="shared" si="2"/>
        <v>0</v>
      </c>
      <c r="D21" s="12" t="str">
        <f t="shared" si="3"/>
        <v>Admisiones y Registro0</v>
      </c>
      <c r="E21" s="12">
        <f t="shared" si="4"/>
        <v>0</v>
      </c>
      <c r="F21" s="12" t="str">
        <f t="shared" si="12"/>
        <v xml:space="preserve"> </v>
      </c>
      <c r="G21" s="12" t="str">
        <f t="shared" si="13"/>
        <v xml:space="preserve"> </v>
      </c>
      <c r="H21" s="12" t="str">
        <f t="shared" si="5"/>
        <v xml:space="preserve"> </v>
      </c>
      <c r="I21" s="12" t="str">
        <f t="shared" si="6"/>
        <v>Admisiones y Registro</v>
      </c>
      <c r="J21" s="12" t="str">
        <f t="shared" si="7"/>
        <v>Admisiones y Registro</v>
      </c>
      <c r="K21" s="12" t="str">
        <f t="shared" si="8"/>
        <v xml:space="preserve"> </v>
      </c>
      <c r="L21" s="9" t="str">
        <f t="shared" si="9"/>
        <v/>
      </c>
      <c r="M21" s="10" t="str">
        <f t="shared" si="10"/>
        <v>RA</v>
      </c>
      <c r="N21" s="10" t="str">
        <f>+IF(L21=""," ",VLOOKUP(S21,Tabla13[[PROCESO]:[2018]],4,0))</f>
        <v xml:space="preserve"> </v>
      </c>
      <c r="O21" s="10" t="str">
        <f>+IF(AB21=""," ",VLOOKUP(S21,Tabla13[[PROCESO]:[2018]],3,0))</f>
        <v xml:space="preserve"> </v>
      </c>
      <c r="P21" s="10" t="str">
        <f t="shared" si="11"/>
        <v/>
      </c>
      <c r="Q21" s="1" t="str">
        <f t="shared" si="0"/>
        <v/>
      </c>
      <c r="R21" s="1" t="s">
        <v>420</v>
      </c>
      <c r="S21" s="201" t="str">
        <f>+IF(M21="","",VLOOKUP(LEFT(R21,4),'[1]Areas Incluidas'!$C$3:$F$35,2,0))</f>
        <v>Admisiones y Registro</v>
      </c>
      <c r="T21" s="200"/>
      <c r="U21" s="200"/>
      <c r="V21" s="200"/>
      <c r="W21" s="200"/>
      <c r="X21" s="200">
        <v>3</v>
      </c>
      <c r="Y21" s="200">
        <v>3</v>
      </c>
      <c r="Z21" s="17" t="s">
        <v>136</v>
      </c>
      <c r="AA21" s="200">
        <v>3</v>
      </c>
      <c r="AB21" s="200" t="s">
        <v>369</v>
      </c>
      <c r="AC21" s="200"/>
      <c r="AD21" s="192">
        <v>3</v>
      </c>
      <c r="AE21" s="192">
        <v>3</v>
      </c>
      <c r="AF21" s="17" t="s">
        <v>136</v>
      </c>
      <c r="AG21" s="200">
        <v>3</v>
      </c>
      <c r="AH21" s="200">
        <v>3</v>
      </c>
      <c r="AI21" s="13">
        <v>3</v>
      </c>
      <c r="AJ21" s="200">
        <v>3</v>
      </c>
      <c r="AK21" s="200">
        <v>3</v>
      </c>
      <c r="AL21" s="200"/>
      <c r="AM21" s="200" t="s">
        <v>369</v>
      </c>
      <c r="AN21" s="200" t="s">
        <v>369</v>
      </c>
      <c r="AO21" s="200" t="s">
        <v>369</v>
      </c>
      <c r="AP21" s="200"/>
      <c r="AQ21" s="200"/>
      <c r="AR21" s="200"/>
    </row>
    <row r="22" spans="1:44" ht="30" hidden="1" x14ac:dyDescent="0.25">
      <c r="A22" s="12" t="str">
        <f>IF(AL22="","",IF(T22=" "," ",SUM($Q$3:Q22)))</f>
        <v/>
      </c>
      <c r="B22" s="12" t="str">
        <f t="shared" si="1"/>
        <v>Admisiones y Registro0</v>
      </c>
      <c r="C22" s="12">
        <f t="shared" si="2"/>
        <v>0</v>
      </c>
      <c r="D22" s="12" t="str">
        <f t="shared" si="3"/>
        <v>Admisiones y Registro0</v>
      </c>
      <c r="E22" s="12">
        <f t="shared" si="4"/>
        <v>0</v>
      </c>
      <c r="F22" s="12" t="str">
        <f t="shared" si="12"/>
        <v xml:space="preserve"> </v>
      </c>
      <c r="G22" s="12" t="str">
        <f t="shared" si="13"/>
        <v xml:space="preserve"> </v>
      </c>
      <c r="H22" s="12" t="str">
        <f t="shared" si="5"/>
        <v xml:space="preserve"> </v>
      </c>
      <c r="I22" s="12" t="str">
        <f t="shared" si="6"/>
        <v>Admisiones y Registro</v>
      </c>
      <c r="J22" s="12" t="str">
        <f t="shared" si="7"/>
        <v>Admisiones y Registro</v>
      </c>
      <c r="K22" s="12" t="str">
        <f t="shared" si="8"/>
        <v xml:space="preserve"> </v>
      </c>
      <c r="L22" s="9" t="str">
        <f t="shared" si="9"/>
        <v/>
      </c>
      <c r="M22" s="10" t="str">
        <f t="shared" si="10"/>
        <v>RA</v>
      </c>
      <c r="N22" s="10" t="str">
        <f>+IF(L22=""," ",VLOOKUP(S22,Tabla13[[PROCESO]:[2018]],4,0))</f>
        <v xml:space="preserve"> </v>
      </c>
      <c r="O22" s="10" t="str">
        <f>+IF(AB22=""," ",VLOOKUP(S22,Tabla13[[PROCESO]:[2018]],3,0))</f>
        <v xml:space="preserve"> </v>
      </c>
      <c r="P22" s="10" t="str">
        <f t="shared" si="11"/>
        <v/>
      </c>
      <c r="Q22" s="1" t="str">
        <f t="shared" si="0"/>
        <v/>
      </c>
      <c r="R22" s="1" t="s">
        <v>421</v>
      </c>
      <c r="S22" s="201" t="str">
        <f>+IF(M22="","",VLOOKUP(LEFT(R22,4),'[1]Areas Incluidas'!$C$3:$F$35,2,0))</f>
        <v>Admisiones y Registro</v>
      </c>
      <c r="T22" s="200"/>
      <c r="U22" s="200"/>
      <c r="V22" s="200"/>
      <c r="W22" s="200"/>
      <c r="X22" s="200">
        <v>3</v>
      </c>
      <c r="Y22" s="200">
        <v>3</v>
      </c>
      <c r="Z22" s="17" t="s">
        <v>136</v>
      </c>
      <c r="AA22" s="200">
        <v>3</v>
      </c>
      <c r="AB22" s="200" t="s">
        <v>369</v>
      </c>
      <c r="AC22" s="200"/>
      <c r="AD22" s="192">
        <v>3</v>
      </c>
      <c r="AE22" s="192">
        <v>3</v>
      </c>
      <c r="AF22" s="17" t="s">
        <v>136</v>
      </c>
      <c r="AG22" s="200">
        <v>3</v>
      </c>
      <c r="AH22" s="200">
        <v>3</v>
      </c>
      <c r="AI22" s="13">
        <v>3</v>
      </c>
      <c r="AJ22" s="200">
        <v>3</v>
      </c>
      <c r="AK22" s="200">
        <v>3</v>
      </c>
      <c r="AL22" s="200"/>
      <c r="AM22" s="200" t="s">
        <v>369</v>
      </c>
      <c r="AN22" s="200" t="s">
        <v>369</v>
      </c>
      <c r="AO22" s="200" t="s">
        <v>369</v>
      </c>
      <c r="AP22" s="200"/>
      <c r="AQ22" s="200"/>
      <c r="AR22" s="200"/>
    </row>
    <row r="23" spans="1:44" ht="30" hidden="1" x14ac:dyDescent="0.25">
      <c r="A23" s="12" t="str">
        <f>IF(AL23="","",IF(T23=" "," ",SUM($Q$3:Q23)))</f>
        <v/>
      </c>
      <c r="B23" s="12" t="str">
        <f t="shared" si="1"/>
        <v>Admisiones y Registro0</v>
      </c>
      <c r="C23" s="12">
        <f t="shared" si="2"/>
        <v>0</v>
      </c>
      <c r="D23" s="12" t="str">
        <f t="shared" si="3"/>
        <v>Admisiones y Registro0</v>
      </c>
      <c r="E23" s="12">
        <f t="shared" si="4"/>
        <v>0</v>
      </c>
      <c r="F23" s="12" t="str">
        <f t="shared" si="12"/>
        <v xml:space="preserve"> </v>
      </c>
      <c r="G23" s="12" t="str">
        <f t="shared" si="13"/>
        <v xml:space="preserve"> </v>
      </c>
      <c r="H23" s="12" t="str">
        <f t="shared" si="5"/>
        <v xml:space="preserve"> </v>
      </c>
      <c r="I23" s="12" t="str">
        <f t="shared" si="6"/>
        <v>Admisiones y Registro</v>
      </c>
      <c r="J23" s="12" t="str">
        <f t="shared" si="7"/>
        <v>Admisiones y Registro</v>
      </c>
      <c r="K23" s="12" t="str">
        <f t="shared" si="8"/>
        <v xml:space="preserve"> </v>
      </c>
      <c r="L23" s="9" t="str">
        <f t="shared" si="9"/>
        <v/>
      </c>
      <c r="M23" s="10" t="str">
        <f t="shared" si="10"/>
        <v>RA</v>
      </c>
      <c r="N23" s="10" t="str">
        <f>+IF(L23=""," ",VLOOKUP(S23,Tabla13[[PROCESO]:[2018]],4,0))</f>
        <v xml:space="preserve"> </v>
      </c>
      <c r="O23" s="10" t="str">
        <f>+IF(AB23=""," ",VLOOKUP(S23,Tabla13[[PROCESO]:[2018]],3,0))</f>
        <v xml:space="preserve"> </v>
      </c>
      <c r="P23" s="10" t="str">
        <f t="shared" si="11"/>
        <v/>
      </c>
      <c r="Q23" s="1" t="str">
        <f t="shared" si="0"/>
        <v/>
      </c>
      <c r="R23" s="1" t="s">
        <v>422</v>
      </c>
      <c r="S23" s="201" t="str">
        <f>+IF(M23="","",VLOOKUP(LEFT(R23,4),'[1]Areas Incluidas'!$C$3:$F$35,2,0))</f>
        <v>Admisiones y Registro</v>
      </c>
      <c r="T23" s="200"/>
      <c r="U23" s="200"/>
      <c r="V23" s="200"/>
      <c r="W23" s="200"/>
      <c r="X23" s="200">
        <v>3</v>
      </c>
      <c r="Y23" s="200">
        <v>3</v>
      </c>
      <c r="Z23" s="17" t="s">
        <v>136</v>
      </c>
      <c r="AA23" s="200">
        <v>3</v>
      </c>
      <c r="AB23" s="200" t="s">
        <v>369</v>
      </c>
      <c r="AC23" s="200"/>
      <c r="AD23" s="192">
        <v>3</v>
      </c>
      <c r="AE23" s="192">
        <v>3</v>
      </c>
      <c r="AF23" s="17" t="s">
        <v>136</v>
      </c>
      <c r="AG23" s="200">
        <v>3</v>
      </c>
      <c r="AH23" s="200">
        <v>3</v>
      </c>
      <c r="AI23" s="13">
        <v>3</v>
      </c>
      <c r="AJ23" s="200">
        <v>3</v>
      </c>
      <c r="AK23" s="200">
        <v>3</v>
      </c>
      <c r="AL23" s="200"/>
      <c r="AM23" s="200" t="s">
        <v>369</v>
      </c>
      <c r="AN23" s="200" t="s">
        <v>369</v>
      </c>
      <c r="AO23" s="200" t="s">
        <v>369</v>
      </c>
      <c r="AP23" s="200"/>
      <c r="AQ23" s="200"/>
      <c r="AR23" s="200"/>
    </row>
    <row r="24" spans="1:44" ht="30" hidden="1" x14ac:dyDescent="0.25">
      <c r="A24" s="12" t="str">
        <f>IF(AL24="","",IF(T24=" "," ",SUM($Q$3:Q24)))</f>
        <v/>
      </c>
      <c r="B24" s="12" t="str">
        <f t="shared" si="1"/>
        <v>Admisiones y Registro0</v>
      </c>
      <c r="C24" s="12">
        <f t="shared" si="2"/>
        <v>0</v>
      </c>
      <c r="D24" s="12" t="str">
        <f t="shared" si="3"/>
        <v>Admisiones y Registro0</v>
      </c>
      <c r="E24" s="12">
        <f t="shared" si="4"/>
        <v>0</v>
      </c>
      <c r="F24" s="12" t="str">
        <f t="shared" si="12"/>
        <v xml:space="preserve"> </v>
      </c>
      <c r="G24" s="12" t="str">
        <f t="shared" si="13"/>
        <v xml:space="preserve"> </v>
      </c>
      <c r="H24" s="12" t="str">
        <f t="shared" si="5"/>
        <v xml:space="preserve"> </v>
      </c>
      <c r="I24" s="12" t="str">
        <f t="shared" si="6"/>
        <v>Admisiones y Registro</v>
      </c>
      <c r="J24" s="12" t="str">
        <f t="shared" si="7"/>
        <v>Admisiones y Registro</v>
      </c>
      <c r="K24" s="12" t="str">
        <f t="shared" si="8"/>
        <v xml:space="preserve"> </v>
      </c>
      <c r="L24" s="9" t="str">
        <f t="shared" si="9"/>
        <v/>
      </c>
      <c r="M24" s="10" t="str">
        <f t="shared" si="10"/>
        <v>RA</v>
      </c>
      <c r="N24" s="10" t="str">
        <f>+IF(L24=""," ",VLOOKUP(S24,Tabla13[[PROCESO]:[2018]],4,0))</f>
        <v xml:space="preserve"> </v>
      </c>
      <c r="O24" s="10" t="str">
        <f>+IF(AB24=""," ",VLOOKUP(S24,Tabla13[[PROCESO]:[2018]],3,0))</f>
        <v xml:space="preserve"> </v>
      </c>
      <c r="P24" s="10" t="str">
        <f t="shared" si="11"/>
        <v/>
      </c>
      <c r="Q24" s="1" t="str">
        <f t="shared" si="0"/>
        <v/>
      </c>
      <c r="R24" s="1" t="s">
        <v>423</v>
      </c>
      <c r="S24" s="201" t="str">
        <f>+IF(M24="","",VLOOKUP(LEFT(R24,4),'[1]Areas Incluidas'!$C$3:$F$35,2,0))</f>
        <v>Admisiones y Registro</v>
      </c>
      <c r="T24" s="200"/>
      <c r="U24" s="200"/>
      <c r="V24" s="200"/>
      <c r="W24" s="200"/>
      <c r="X24" s="200">
        <v>3</v>
      </c>
      <c r="Y24" s="200">
        <v>3</v>
      </c>
      <c r="Z24" s="17" t="s">
        <v>136</v>
      </c>
      <c r="AA24" s="200">
        <v>3</v>
      </c>
      <c r="AB24" s="200" t="s">
        <v>369</v>
      </c>
      <c r="AC24" s="200"/>
      <c r="AD24" s="192">
        <v>3</v>
      </c>
      <c r="AE24" s="192">
        <v>3</v>
      </c>
      <c r="AF24" s="17" t="s">
        <v>136</v>
      </c>
      <c r="AG24" s="200">
        <v>3</v>
      </c>
      <c r="AH24" s="200">
        <v>3</v>
      </c>
      <c r="AI24" s="13">
        <v>3</v>
      </c>
      <c r="AJ24" s="200">
        <v>3</v>
      </c>
      <c r="AK24" s="200">
        <v>3</v>
      </c>
      <c r="AL24" s="200"/>
      <c r="AM24" s="200" t="s">
        <v>369</v>
      </c>
      <c r="AN24" s="200" t="s">
        <v>369</v>
      </c>
      <c r="AO24" s="200" t="s">
        <v>369</v>
      </c>
      <c r="AP24" s="200"/>
      <c r="AQ24" s="200"/>
      <c r="AR24" s="200"/>
    </row>
    <row r="25" spans="1:44" ht="30" hidden="1" x14ac:dyDescent="0.25">
      <c r="A25" s="12" t="str">
        <f>IF(AL25="","",IF(T25=" "," ",SUM($Q$3:Q25)))</f>
        <v/>
      </c>
      <c r="B25" s="12" t="str">
        <f t="shared" si="1"/>
        <v>Admisiones y Registro0</v>
      </c>
      <c r="C25" s="12">
        <f t="shared" si="2"/>
        <v>0</v>
      </c>
      <c r="D25" s="12" t="str">
        <f t="shared" si="3"/>
        <v>Admisiones y Registro0</v>
      </c>
      <c r="E25" s="12">
        <f t="shared" si="4"/>
        <v>0</v>
      </c>
      <c r="F25" s="12" t="str">
        <f t="shared" si="12"/>
        <v xml:space="preserve"> </v>
      </c>
      <c r="G25" s="12" t="str">
        <f t="shared" si="13"/>
        <v xml:space="preserve"> </v>
      </c>
      <c r="H25" s="12" t="str">
        <f t="shared" si="5"/>
        <v xml:space="preserve"> </v>
      </c>
      <c r="I25" s="12" t="str">
        <f t="shared" si="6"/>
        <v>Admisiones y Registro</v>
      </c>
      <c r="J25" s="12" t="str">
        <f t="shared" si="7"/>
        <v>Admisiones y Registro</v>
      </c>
      <c r="K25" s="12" t="str">
        <f t="shared" si="8"/>
        <v xml:space="preserve"> </v>
      </c>
      <c r="L25" s="9" t="str">
        <f t="shared" si="9"/>
        <v/>
      </c>
      <c r="M25" s="10" t="str">
        <f t="shared" si="10"/>
        <v>RA</v>
      </c>
      <c r="N25" s="10" t="str">
        <f>+IF(L25=""," ",VLOOKUP(S25,Tabla13[[PROCESO]:[2018]],4,0))</f>
        <v xml:space="preserve"> </v>
      </c>
      <c r="O25" s="10" t="str">
        <f>+IF(AB25=""," ",VLOOKUP(S25,Tabla13[[PROCESO]:[2018]],3,0))</f>
        <v xml:space="preserve"> </v>
      </c>
      <c r="P25" s="10" t="str">
        <f t="shared" si="11"/>
        <v/>
      </c>
      <c r="Q25" s="1" t="str">
        <f t="shared" si="0"/>
        <v/>
      </c>
      <c r="R25" s="1" t="s">
        <v>424</v>
      </c>
      <c r="S25" s="201" t="str">
        <f>+IF(M25="","",VLOOKUP(LEFT(R25,4),'[1]Areas Incluidas'!$C$3:$F$35,2,0))</f>
        <v>Admisiones y Registro</v>
      </c>
      <c r="T25" s="200"/>
      <c r="U25" s="200"/>
      <c r="V25" s="200"/>
      <c r="W25" s="200"/>
      <c r="X25" s="200">
        <v>3</v>
      </c>
      <c r="Y25" s="200">
        <v>3</v>
      </c>
      <c r="Z25" s="17" t="s">
        <v>136</v>
      </c>
      <c r="AA25" s="200">
        <v>3</v>
      </c>
      <c r="AB25" s="200" t="s">
        <v>369</v>
      </c>
      <c r="AC25" s="200"/>
      <c r="AD25" s="192">
        <v>3</v>
      </c>
      <c r="AE25" s="192">
        <v>3</v>
      </c>
      <c r="AF25" s="17" t="s">
        <v>136</v>
      </c>
      <c r="AG25" s="200">
        <v>3</v>
      </c>
      <c r="AH25" s="200">
        <v>3</v>
      </c>
      <c r="AI25" s="13">
        <v>3</v>
      </c>
      <c r="AJ25" s="200">
        <v>3</v>
      </c>
      <c r="AK25" s="200">
        <v>3</v>
      </c>
      <c r="AL25" s="200"/>
      <c r="AM25" s="200" t="s">
        <v>369</v>
      </c>
      <c r="AN25" s="200" t="s">
        <v>369</v>
      </c>
      <c r="AO25" s="200" t="s">
        <v>369</v>
      </c>
      <c r="AP25" s="200"/>
      <c r="AQ25" s="200"/>
      <c r="AR25" s="200"/>
    </row>
    <row r="26" spans="1:44" ht="30" hidden="1" x14ac:dyDescent="0.25">
      <c r="A26" s="12" t="str">
        <f>IF(AL26="","",IF(T26=" "," ",SUM($Q$3:Q26)))</f>
        <v/>
      </c>
      <c r="B26" s="12" t="str">
        <f t="shared" si="1"/>
        <v>Admisiones y Registro0</v>
      </c>
      <c r="C26" s="12">
        <f t="shared" si="2"/>
        <v>0</v>
      </c>
      <c r="D26" s="12" t="str">
        <f t="shared" si="3"/>
        <v>Admisiones y Registro0</v>
      </c>
      <c r="E26" s="12">
        <f t="shared" si="4"/>
        <v>0</v>
      </c>
      <c r="F26" s="12" t="str">
        <f t="shared" si="12"/>
        <v xml:space="preserve"> </v>
      </c>
      <c r="G26" s="12" t="str">
        <f t="shared" si="13"/>
        <v xml:space="preserve"> </v>
      </c>
      <c r="H26" s="12" t="str">
        <f t="shared" si="5"/>
        <v xml:space="preserve"> </v>
      </c>
      <c r="I26" s="12" t="str">
        <f t="shared" si="6"/>
        <v>Admisiones y Registro</v>
      </c>
      <c r="J26" s="12" t="str">
        <f t="shared" si="7"/>
        <v>Admisiones y Registro</v>
      </c>
      <c r="K26" s="12" t="str">
        <f t="shared" si="8"/>
        <v xml:space="preserve"> </v>
      </c>
      <c r="L26" s="9" t="str">
        <f t="shared" si="9"/>
        <v/>
      </c>
      <c r="M26" s="10" t="str">
        <f t="shared" si="10"/>
        <v>RA</v>
      </c>
      <c r="N26" s="10" t="str">
        <f>+IF(L26=""," ",VLOOKUP(S26,Tabla13[[PROCESO]:[2018]],4,0))</f>
        <v xml:space="preserve"> </v>
      </c>
      <c r="O26" s="10" t="str">
        <f>+IF(AB26=""," ",VLOOKUP(S26,Tabla13[[PROCESO]:[2018]],3,0))</f>
        <v xml:space="preserve"> </v>
      </c>
      <c r="P26" s="10" t="str">
        <f t="shared" si="11"/>
        <v/>
      </c>
      <c r="Q26" s="1" t="str">
        <f t="shared" si="0"/>
        <v/>
      </c>
      <c r="R26" s="1" t="s">
        <v>425</v>
      </c>
      <c r="S26" s="201" t="str">
        <f>+IF(M26="","",VLOOKUP(LEFT(R26,4),'[1]Areas Incluidas'!$C$3:$F$35,2,0))</f>
        <v>Admisiones y Registro</v>
      </c>
      <c r="T26" s="200"/>
      <c r="U26" s="200"/>
      <c r="V26" s="200"/>
      <c r="W26" s="200"/>
      <c r="X26" s="200">
        <v>3</v>
      </c>
      <c r="Y26" s="200">
        <v>3</v>
      </c>
      <c r="Z26" s="17" t="s">
        <v>136</v>
      </c>
      <c r="AA26" s="200">
        <v>3</v>
      </c>
      <c r="AB26" s="200" t="s">
        <v>369</v>
      </c>
      <c r="AC26" s="200"/>
      <c r="AD26" s="192">
        <v>3</v>
      </c>
      <c r="AE26" s="192">
        <v>3</v>
      </c>
      <c r="AF26" s="17" t="s">
        <v>136</v>
      </c>
      <c r="AG26" s="200">
        <v>3</v>
      </c>
      <c r="AH26" s="200">
        <v>3</v>
      </c>
      <c r="AI26" s="13">
        <v>3</v>
      </c>
      <c r="AJ26" s="200">
        <v>3</v>
      </c>
      <c r="AK26" s="200">
        <v>3</v>
      </c>
      <c r="AL26" s="200"/>
      <c r="AM26" s="200" t="s">
        <v>369</v>
      </c>
      <c r="AN26" s="200" t="s">
        <v>369</v>
      </c>
      <c r="AO26" s="200" t="s">
        <v>369</v>
      </c>
      <c r="AP26" s="200"/>
      <c r="AQ26" s="200"/>
      <c r="AR26" s="200"/>
    </row>
    <row r="27" spans="1:44" ht="54" x14ac:dyDescent="0.25">
      <c r="A27" s="12">
        <f>IF(AL27="","",IF(T27=" "," ",SUM($Q$3:Q27)))</f>
        <v>12</v>
      </c>
      <c r="B27" s="12" t="str">
        <f t="shared" si="1"/>
        <v>Apoyo financiero1</v>
      </c>
      <c r="C27" s="12">
        <f t="shared" si="2"/>
        <v>1</v>
      </c>
      <c r="D27" s="12" t="str">
        <f t="shared" si="3"/>
        <v>Apoyo financiero1</v>
      </c>
      <c r="E27" s="12">
        <f t="shared" si="4"/>
        <v>1</v>
      </c>
      <c r="F27" s="12" t="str">
        <f t="shared" si="12"/>
        <v>Dirección Administrativa y FinancieraExtremo</v>
      </c>
      <c r="G27" s="12" t="str">
        <f t="shared" si="13"/>
        <v>Dirección Administrativa y FinancieraAlto</v>
      </c>
      <c r="H27" s="12" t="str">
        <f t="shared" si="5"/>
        <v>Dirección Administrativa y FinancieraModerado</v>
      </c>
      <c r="I27" s="12" t="str">
        <f t="shared" si="6"/>
        <v>Apoyo financieroAlto</v>
      </c>
      <c r="J27" s="12" t="str">
        <f t="shared" si="7"/>
        <v>Apoyo financieroModerado</v>
      </c>
      <c r="K27" s="12" t="str">
        <f t="shared" si="8"/>
        <v>Dirección Administrativa y FinancieraFallas en la gestión de los recursos financieros</v>
      </c>
      <c r="L27" s="9" t="str">
        <f t="shared" si="9"/>
        <v>RFF-12</v>
      </c>
      <c r="M27" s="10" t="str">
        <f t="shared" si="10"/>
        <v>RF</v>
      </c>
      <c r="N27" s="10" t="str">
        <f>+IF(L27=""," ",VLOOKUP(S27,Tabla13[[PROCESO]:[2018]],4,0))</f>
        <v>Dirección Administrativa y Financiera</v>
      </c>
      <c r="O27" s="10" t="str">
        <f>+IF(AB27=""," ",VLOOKUP(S27,Tabla13[[PROCESO]:[2018]],3,0))</f>
        <v>Dirección Administrativa y Financiera</v>
      </c>
      <c r="P27" s="10" t="str">
        <f t="shared" si="11"/>
        <v>Fallas en la gestión de los recursos financieros</v>
      </c>
      <c r="Q27" s="1">
        <f t="shared" si="0"/>
        <v>1</v>
      </c>
      <c r="R27" s="1" t="s">
        <v>426</v>
      </c>
      <c r="S27" s="201" t="str">
        <f>+IF(M27="","",VLOOKUP(LEFT(R27,4),'[1]Areas Incluidas'!$C$3:$F$35,2,0))</f>
        <v>Apoyo financiero</v>
      </c>
      <c r="T27" s="200" t="s">
        <v>114</v>
      </c>
      <c r="U27" s="200" t="s">
        <v>427</v>
      </c>
      <c r="V27" s="200" t="s">
        <v>428</v>
      </c>
      <c r="W27" s="200" t="s">
        <v>429</v>
      </c>
      <c r="X27" s="200">
        <v>1</v>
      </c>
      <c r="Y27" s="200">
        <v>1</v>
      </c>
      <c r="Z27" s="17">
        <v>1</v>
      </c>
      <c r="AA27" s="200" t="s">
        <v>98</v>
      </c>
      <c r="AB27" s="200" t="s">
        <v>89</v>
      </c>
      <c r="AC27" s="200" t="s">
        <v>430</v>
      </c>
      <c r="AD27" s="192">
        <v>1</v>
      </c>
      <c r="AE27" s="192">
        <v>1</v>
      </c>
      <c r="AF27" s="17">
        <v>1</v>
      </c>
      <c r="AG27" s="200" t="s">
        <v>431</v>
      </c>
      <c r="AH27" s="200" t="s">
        <v>432</v>
      </c>
      <c r="AI27" s="13">
        <v>1</v>
      </c>
      <c r="AJ27" s="200" t="s">
        <v>294</v>
      </c>
      <c r="AK27" s="200" t="s">
        <v>98</v>
      </c>
      <c r="AL27" s="200" t="s">
        <v>87</v>
      </c>
      <c r="AM27" s="200">
        <v>3</v>
      </c>
      <c r="AN27" s="200">
        <v>3</v>
      </c>
      <c r="AO27" s="200" t="s">
        <v>405</v>
      </c>
      <c r="AP27" s="200" t="s">
        <v>98</v>
      </c>
      <c r="AQ27" s="200"/>
      <c r="AR27" s="200"/>
    </row>
    <row r="28" spans="1:44" ht="60" x14ac:dyDescent="0.25">
      <c r="A28" s="12">
        <f>IF(AL28="","",IF(T28=" "," ",SUM($Q$3:Q28)))</f>
        <v>13</v>
      </c>
      <c r="B28" s="12" t="str">
        <f t="shared" si="1"/>
        <v>Apoyo financiero1</v>
      </c>
      <c r="C28" s="12">
        <f t="shared" si="2"/>
        <v>1</v>
      </c>
      <c r="D28" s="12" t="str">
        <f t="shared" si="3"/>
        <v>Apoyo financiero1</v>
      </c>
      <c r="E28" s="12">
        <f t="shared" si="4"/>
        <v>1</v>
      </c>
      <c r="F28" s="12" t="str">
        <f t="shared" si="12"/>
        <v>Dirección Administrativa y FinancieraAlto</v>
      </c>
      <c r="G28" s="12" t="str">
        <f t="shared" si="13"/>
        <v>Dirección Administrativa y FinancieraAlto</v>
      </c>
      <c r="H28" s="12" t="str">
        <f t="shared" si="5"/>
        <v>Dirección Administrativa y FinancieraModerado</v>
      </c>
      <c r="I28" s="12" t="str">
        <f t="shared" si="6"/>
        <v>Apoyo financieroAlto</v>
      </c>
      <c r="J28" s="12" t="str">
        <f t="shared" si="7"/>
        <v>Apoyo financieroModerado</v>
      </c>
      <c r="K28" s="12" t="str">
        <f t="shared" si="8"/>
        <v>Dirección Administrativa y FinancieraConflicto, desconocimiento o incumplimientos normativos, legales, regulatorios o contractuales.</v>
      </c>
      <c r="L28" s="9" t="str">
        <f t="shared" si="9"/>
        <v>RFF-13</v>
      </c>
      <c r="M28" s="10" t="str">
        <f t="shared" si="10"/>
        <v>RF</v>
      </c>
      <c r="N28" s="10" t="str">
        <f>+IF(L28=""," ",VLOOKUP(S28,Tabla13[[PROCESO]:[2018]],4,0))</f>
        <v>Dirección Administrativa y Financiera</v>
      </c>
      <c r="O28" s="10" t="str">
        <f>+IF(AB28=""," ",VLOOKUP(S28,Tabla13[[PROCESO]:[2018]],3,0))</f>
        <v>Dirección Administrativa y Financiera</v>
      </c>
      <c r="P28" s="10" t="str">
        <f t="shared" si="11"/>
        <v>Conflicto, desconocimiento o incumplimientos normativos, legales, regulatorios o contractuales.</v>
      </c>
      <c r="Q28" s="1">
        <f t="shared" si="0"/>
        <v>1</v>
      </c>
      <c r="R28" s="1" t="s">
        <v>433</v>
      </c>
      <c r="S28" s="201" t="str">
        <f>+IF(M28="","",VLOOKUP(LEFT(R28,4),'[1]Areas Incluidas'!$C$3:$F$35,2,0))</f>
        <v>Apoyo financiero</v>
      </c>
      <c r="T28" s="200" t="s">
        <v>109</v>
      </c>
      <c r="U28" s="200" t="s">
        <v>434</v>
      </c>
      <c r="V28" s="200" t="s">
        <v>435</v>
      </c>
      <c r="W28" s="200" t="s">
        <v>436</v>
      </c>
      <c r="X28" s="200">
        <v>1</v>
      </c>
      <c r="Y28" s="200">
        <v>1</v>
      </c>
      <c r="Z28" s="17">
        <v>1</v>
      </c>
      <c r="AA28" s="200" t="s">
        <v>98</v>
      </c>
      <c r="AB28" s="200" t="s">
        <v>87</v>
      </c>
      <c r="AC28" s="200" t="s">
        <v>437</v>
      </c>
      <c r="AD28" s="192">
        <v>1</v>
      </c>
      <c r="AE28" s="192">
        <v>1</v>
      </c>
      <c r="AF28" s="17">
        <v>1</v>
      </c>
      <c r="AG28" s="200" t="s">
        <v>438</v>
      </c>
      <c r="AH28" s="200" t="s">
        <v>432</v>
      </c>
      <c r="AI28" s="13">
        <v>1</v>
      </c>
      <c r="AJ28" s="200" t="s">
        <v>298</v>
      </c>
      <c r="AK28" s="200" t="s">
        <v>98</v>
      </c>
      <c r="AL28" s="200" t="s">
        <v>87</v>
      </c>
      <c r="AM28" s="200">
        <v>4</v>
      </c>
      <c r="AN28" s="200">
        <v>3</v>
      </c>
      <c r="AO28" s="200" t="s">
        <v>390</v>
      </c>
      <c r="AP28" s="200" t="s">
        <v>98</v>
      </c>
      <c r="AQ28" s="200"/>
      <c r="AR28" s="200"/>
    </row>
    <row r="29" spans="1:44" ht="90" x14ac:dyDescent="0.25">
      <c r="A29" s="12">
        <f>IF(AL29="","",IF(T29=" "," ",SUM($Q$3:Q29)))</f>
        <v>14</v>
      </c>
      <c r="B29" s="12" t="str">
        <f t="shared" si="1"/>
        <v>Apoyo financiero1</v>
      </c>
      <c r="C29" s="12">
        <f t="shared" si="2"/>
        <v>1</v>
      </c>
      <c r="D29" s="12" t="str">
        <f t="shared" si="3"/>
        <v>Apoyo financiero1</v>
      </c>
      <c r="E29" s="12">
        <f t="shared" si="4"/>
        <v>1</v>
      </c>
      <c r="F29" s="12" t="str">
        <f t="shared" si="12"/>
        <v>Dirección Administrativa y FinancieraAlto</v>
      </c>
      <c r="G29" s="12" t="str">
        <f t="shared" si="13"/>
        <v>Dirección Administrativa y FinancieraMedio</v>
      </c>
      <c r="H29" s="12" t="str">
        <f t="shared" si="5"/>
        <v>Dirección Administrativa y FinancieraModerado</v>
      </c>
      <c r="I29" s="12" t="str">
        <f t="shared" si="6"/>
        <v>Apoyo financieroMedio</v>
      </c>
      <c r="J29" s="12" t="str">
        <f t="shared" si="7"/>
        <v>Apoyo financieroModerado</v>
      </c>
      <c r="K29" s="12" t="str">
        <f t="shared" si="8"/>
        <v>Dirección Administrativa y FinancieraIncumplimiento por parte de la comunidad universitaria, contratistas y visitantes de las políticas, reglamentos y directrices institucionales.</v>
      </c>
      <c r="L29" s="9" t="str">
        <f t="shared" si="9"/>
        <v>RFF-14</v>
      </c>
      <c r="M29" s="10" t="str">
        <f t="shared" si="10"/>
        <v>RF</v>
      </c>
      <c r="N29" s="10" t="str">
        <f>+IF(L29=""," ",VLOOKUP(S29,Tabla13[[PROCESO]:[2018]],4,0))</f>
        <v>Dirección Administrativa y Financiera</v>
      </c>
      <c r="O29" s="10" t="str">
        <f>+IF(AB29=""," ",VLOOKUP(S29,Tabla13[[PROCESO]:[2018]],3,0))</f>
        <v>Dirección Administrativa y Financiera</v>
      </c>
      <c r="P29" s="10" t="str">
        <f t="shared" si="11"/>
        <v>Incumplimiento por parte de la comunidad universitaria, contratistas y visitantes de las políticas, reglamentos y directrices institucionales.</v>
      </c>
      <c r="Q29" s="1">
        <f t="shared" si="0"/>
        <v>1</v>
      </c>
      <c r="R29" s="1" t="s">
        <v>439</v>
      </c>
      <c r="S29" s="201" t="str">
        <f>+IF(M29="","",VLOOKUP(LEFT(R29,4),'[1]Areas Incluidas'!$C$3:$F$35,2,0))</f>
        <v>Apoyo financiero</v>
      </c>
      <c r="T29" s="200" t="s">
        <v>107</v>
      </c>
      <c r="U29" s="200" t="s">
        <v>440</v>
      </c>
      <c r="V29" s="200" t="s">
        <v>441</v>
      </c>
      <c r="W29" s="200" t="s">
        <v>442</v>
      </c>
      <c r="X29" s="200">
        <v>1</v>
      </c>
      <c r="Y29" s="200">
        <v>1</v>
      </c>
      <c r="Z29" s="17">
        <v>1</v>
      </c>
      <c r="AA29" s="200" t="s">
        <v>98</v>
      </c>
      <c r="AB29" s="200" t="s">
        <v>87</v>
      </c>
      <c r="AC29" s="200" t="s">
        <v>443</v>
      </c>
      <c r="AD29" s="192">
        <v>1</v>
      </c>
      <c r="AE29" s="192">
        <v>1</v>
      </c>
      <c r="AF29" s="17">
        <v>1</v>
      </c>
      <c r="AG29" s="200" t="s">
        <v>444</v>
      </c>
      <c r="AH29" s="200" t="s">
        <v>432</v>
      </c>
      <c r="AI29" s="13">
        <v>1</v>
      </c>
      <c r="AJ29" s="200" t="s">
        <v>294</v>
      </c>
      <c r="AK29" s="200" t="s">
        <v>297</v>
      </c>
      <c r="AL29" s="200" t="s">
        <v>90</v>
      </c>
      <c r="AM29" s="200">
        <v>3</v>
      </c>
      <c r="AN29" s="200">
        <v>2</v>
      </c>
      <c r="AO29" s="200" t="s">
        <v>445</v>
      </c>
      <c r="AP29" s="200" t="s">
        <v>98</v>
      </c>
      <c r="AQ29" s="200"/>
      <c r="AR29" s="200"/>
    </row>
    <row r="30" spans="1:44" ht="54" x14ac:dyDescent="0.25">
      <c r="A30" s="12">
        <f>IF(AL30="","",IF(T30=" "," ",SUM($Q$3:Q30)))</f>
        <v>15</v>
      </c>
      <c r="B30" s="12" t="str">
        <f t="shared" si="1"/>
        <v>Apoyo financiero1</v>
      </c>
      <c r="C30" s="12">
        <f t="shared" si="2"/>
        <v>1</v>
      </c>
      <c r="D30" s="12" t="str">
        <f t="shared" si="3"/>
        <v>Apoyo financiero1</v>
      </c>
      <c r="E30" s="12">
        <f t="shared" si="4"/>
        <v>1</v>
      </c>
      <c r="F30" s="12" t="str">
        <f t="shared" si="12"/>
        <v>Dirección Administrativa y FinancieraAlto</v>
      </c>
      <c r="G30" s="12" t="str">
        <f t="shared" si="13"/>
        <v>Dirección Administrativa y FinancieraAlto</v>
      </c>
      <c r="H30" s="12" t="str">
        <f t="shared" si="5"/>
        <v>Dirección Administrativa y FinancieraModerado</v>
      </c>
      <c r="I30" s="12" t="str">
        <f t="shared" si="6"/>
        <v>Apoyo financieroAlto</v>
      </c>
      <c r="J30" s="12" t="str">
        <f t="shared" si="7"/>
        <v>Apoyo financieroModerado</v>
      </c>
      <c r="K30" s="12" t="str">
        <f t="shared" si="8"/>
        <v>Dirección Administrativa y FinancieraPérdida de la continuidad del negocio.</v>
      </c>
      <c r="L30" s="9" t="str">
        <f t="shared" si="9"/>
        <v>RFF-15</v>
      </c>
      <c r="M30" s="10" t="str">
        <f t="shared" si="10"/>
        <v>RF</v>
      </c>
      <c r="N30" s="10" t="str">
        <f>+IF(L30=""," ",VLOOKUP(S30,Tabla13[[PROCESO]:[2018]],4,0))</f>
        <v>Dirección Administrativa y Financiera</v>
      </c>
      <c r="O30" s="10" t="str">
        <f>+IF(AB30=""," ",VLOOKUP(S30,Tabla13[[PROCESO]:[2018]],3,0))</f>
        <v>Dirección Administrativa y Financiera</v>
      </c>
      <c r="P30" s="10" t="str">
        <f t="shared" si="11"/>
        <v>Pérdida de la continuidad del negocio.</v>
      </c>
      <c r="Q30" s="1">
        <f t="shared" si="0"/>
        <v>1</v>
      </c>
      <c r="R30" s="1" t="s">
        <v>446</v>
      </c>
      <c r="S30" s="201" t="str">
        <f>+IF(M30="","",VLOOKUP(LEFT(R30,4),'[1]Areas Incluidas'!$C$3:$F$35,2,0))</f>
        <v>Apoyo financiero</v>
      </c>
      <c r="T30" s="200" t="s">
        <v>113</v>
      </c>
      <c r="U30" s="200" t="s">
        <v>447</v>
      </c>
      <c r="V30" s="200" t="s">
        <v>448</v>
      </c>
      <c r="W30" s="200" t="s">
        <v>449</v>
      </c>
      <c r="X30" s="200">
        <v>1</v>
      </c>
      <c r="Y30" s="200">
        <v>0</v>
      </c>
      <c r="Z30" s="17">
        <v>0</v>
      </c>
      <c r="AA30" s="200" t="s">
        <v>96</v>
      </c>
      <c r="AB30" s="200" t="s">
        <v>87</v>
      </c>
      <c r="AC30" s="200" t="s">
        <v>450</v>
      </c>
      <c r="AD30" s="192">
        <v>1</v>
      </c>
      <c r="AE30" s="192">
        <v>1</v>
      </c>
      <c r="AF30" s="17">
        <v>1</v>
      </c>
      <c r="AG30" s="200" t="s">
        <v>451</v>
      </c>
      <c r="AH30" s="200" t="s">
        <v>432</v>
      </c>
      <c r="AI30" s="13">
        <v>1</v>
      </c>
      <c r="AJ30" s="200" t="s">
        <v>298</v>
      </c>
      <c r="AK30" s="200" t="s">
        <v>98</v>
      </c>
      <c r="AL30" s="200" t="s">
        <v>87</v>
      </c>
      <c r="AM30" s="200">
        <v>4</v>
      </c>
      <c r="AN30" s="200">
        <v>3</v>
      </c>
      <c r="AO30" s="200" t="s">
        <v>390</v>
      </c>
      <c r="AP30" s="200" t="s">
        <v>98</v>
      </c>
      <c r="AQ30" s="200"/>
      <c r="AR30" s="200"/>
    </row>
    <row r="31" spans="1:44" ht="90" x14ac:dyDescent="0.25">
      <c r="A31" s="12">
        <f>IF(AL31="","",IF(T31=" "," ",SUM($Q$3:Q31)))</f>
        <v>16</v>
      </c>
      <c r="B31" s="12" t="str">
        <f t="shared" si="1"/>
        <v>Apoyo financiero1</v>
      </c>
      <c r="C31" s="12">
        <f t="shared" si="2"/>
        <v>1</v>
      </c>
      <c r="D31" s="12" t="str">
        <f t="shared" si="3"/>
        <v>Apoyo financiero1</v>
      </c>
      <c r="E31" s="12">
        <f t="shared" si="4"/>
        <v>1</v>
      </c>
      <c r="F31" s="12" t="str">
        <f t="shared" si="12"/>
        <v>Dirección Administrativa y FinancieraExtremo</v>
      </c>
      <c r="G31" s="12" t="str">
        <f t="shared" si="13"/>
        <v>Dirección Administrativa y FinancieraAlto</v>
      </c>
      <c r="H31" s="12" t="str">
        <f t="shared" si="5"/>
        <v>Dirección Administrativa y FinancieraModerado</v>
      </c>
      <c r="I31" s="12" t="str">
        <f t="shared" si="6"/>
        <v>Apoyo financieroAlto</v>
      </c>
      <c r="J31" s="12" t="str">
        <f t="shared" si="7"/>
        <v>Apoyo financieroModerado</v>
      </c>
      <c r="K31" s="12" t="str">
        <f t="shared" si="8"/>
        <v>Dirección Administrativa y FinancieraIncumplimiento por parte de la comunidad universitaria, contratistas y visitantes de las políticas, reglamentos y directrices institucionales.</v>
      </c>
      <c r="L31" s="9" t="str">
        <f t="shared" si="9"/>
        <v>RFF-16</v>
      </c>
      <c r="M31" s="10" t="str">
        <f t="shared" si="10"/>
        <v>RF</v>
      </c>
      <c r="N31" s="10" t="str">
        <f>+IF(L31=""," ",VLOOKUP(S31,Tabla13[[PROCESO]:[2018]],4,0))</f>
        <v>Dirección Administrativa y Financiera</v>
      </c>
      <c r="O31" s="10" t="str">
        <f>+IF(AB31=""," ",VLOOKUP(S31,Tabla13[[PROCESO]:[2018]],3,0))</f>
        <v>Dirección Administrativa y Financiera</v>
      </c>
      <c r="P31" s="10" t="str">
        <f t="shared" si="11"/>
        <v>Incumplimiento por parte de la comunidad universitaria, contratistas y visitantes de las políticas, reglamentos y directrices institucionales.</v>
      </c>
      <c r="Q31" s="1">
        <f t="shared" si="0"/>
        <v>1</v>
      </c>
      <c r="R31" s="1" t="s">
        <v>452</v>
      </c>
      <c r="S31" s="201" t="str">
        <f>+IF(M31="","",VLOOKUP(LEFT(R31,4),'[1]Areas Incluidas'!$C$3:$F$35,2,0))</f>
        <v>Apoyo financiero</v>
      </c>
      <c r="T31" s="200" t="s">
        <v>107</v>
      </c>
      <c r="U31" s="200" t="s">
        <v>453</v>
      </c>
      <c r="V31" s="200" t="s">
        <v>454</v>
      </c>
      <c r="W31" s="200" t="s">
        <v>455</v>
      </c>
      <c r="X31" s="200">
        <v>1</v>
      </c>
      <c r="Y31" s="200">
        <v>1</v>
      </c>
      <c r="Z31" s="17">
        <v>1</v>
      </c>
      <c r="AA31" s="200" t="s">
        <v>98</v>
      </c>
      <c r="AB31" s="200" t="s">
        <v>89</v>
      </c>
      <c r="AC31" s="200" t="s">
        <v>456</v>
      </c>
      <c r="AD31" s="192">
        <v>1</v>
      </c>
      <c r="AE31" s="192">
        <v>1</v>
      </c>
      <c r="AF31" s="17">
        <v>1</v>
      </c>
      <c r="AG31" s="200" t="s">
        <v>431</v>
      </c>
      <c r="AH31" s="200" t="s">
        <v>432</v>
      </c>
      <c r="AI31" s="13">
        <v>1</v>
      </c>
      <c r="AJ31" s="200" t="s">
        <v>298</v>
      </c>
      <c r="AK31" s="200" t="s">
        <v>98</v>
      </c>
      <c r="AL31" s="200" t="s">
        <v>87</v>
      </c>
      <c r="AM31" s="200">
        <v>4</v>
      </c>
      <c r="AN31" s="200">
        <v>3</v>
      </c>
      <c r="AO31" s="200" t="s">
        <v>390</v>
      </c>
      <c r="AP31" s="200" t="s">
        <v>98</v>
      </c>
      <c r="AQ31" s="200"/>
      <c r="AR31" s="200"/>
    </row>
    <row r="32" spans="1:44" ht="90" x14ac:dyDescent="0.25">
      <c r="A32" s="12">
        <f>IF(AL32="","",IF(T32=" "," ",SUM($Q$3:Q32)))</f>
        <v>17</v>
      </c>
      <c r="B32" s="12" t="str">
        <f t="shared" si="1"/>
        <v>Apoyo financiero1</v>
      </c>
      <c r="C32" s="12">
        <f t="shared" si="2"/>
        <v>1</v>
      </c>
      <c r="D32" s="12" t="str">
        <f t="shared" si="3"/>
        <v>Apoyo financiero1</v>
      </c>
      <c r="E32" s="12">
        <f t="shared" si="4"/>
        <v>1</v>
      </c>
      <c r="F32" s="12" t="str">
        <f t="shared" si="12"/>
        <v>Dirección Administrativa y FinancieraExtremo</v>
      </c>
      <c r="G32" s="12" t="str">
        <f t="shared" si="13"/>
        <v>Dirección Administrativa y FinancieraAlto</v>
      </c>
      <c r="H32" s="12" t="str">
        <f t="shared" si="5"/>
        <v>Dirección Administrativa y FinancieraModerado</v>
      </c>
      <c r="I32" s="12" t="str">
        <f t="shared" si="6"/>
        <v>Apoyo financieroAlto</v>
      </c>
      <c r="J32" s="12" t="str">
        <f t="shared" si="7"/>
        <v>Apoyo financieroModerado</v>
      </c>
      <c r="K32" s="12" t="str">
        <f t="shared" si="8"/>
        <v>Dirección Administrativa y FinancieraIncumplimiento por parte de la comunidad universitaria, contratistas y visitantes de las políticas, reglamentos y directrices institucionales.</v>
      </c>
      <c r="L32" s="9" t="str">
        <f t="shared" si="9"/>
        <v>RFF-17</v>
      </c>
      <c r="M32" s="10" t="str">
        <f t="shared" si="10"/>
        <v>RF</v>
      </c>
      <c r="N32" s="10" t="str">
        <f>+IF(L32=""," ",VLOOKUP(S32,Tabla13[[PROCESO]:[2018]],4,0))</f>
        <v>Dirección Administrativa y Financiera</v>
      </c>
      <c r="O32" s="10" t="str">
        <f>+IF(AB32=""," ",VLOOKUP(S32,Tabla13[[PROCESO]:[2018]],3,0))</f>
        <v>Dirección Administrativa y Financiera</v>
      </c>
      <c r="P32" s="10" t="str">
        <f t="shared" si="11"/>
        <v>Incumplimiento por parte de la comunidad universitaria, contratistas y visitantes de las políticas, reglamentos y directrices institucionales.</v>
      </c>
      <c r="Q32" s="1">
        <f t="shared" si="0"/>
        <v>1</v>
      </c>
      <c r="R32" s="1" t="s">
        <v>457</v>
      </c>
      <c r="S32" s="201" t="str">
        <f>+IF(M32="","",VLOOKUP(LEFT(R32,4),'[1]Areas Incluidas'!$C$3:$F$35,2,0))</f>
        <v>Apoyo financiero</v>
      </c>
      <c r="T32" s="200" t="s">
        <v>107</v>
      </c>
      <c r="U32" s="200" t="s">
        <v>458</v>
      </c>
      <c r="V32" s="200" t="s">
        <v>459</v>
      </c>
      <c r="W32" s="200" t="s">
        <v>460</v>
      </c>
      <c r="X32" s="200">
        <v>3</v>
      </c>
      <c r="Y32" s="200">
        <v>2</v>
      </c>
      <c r="Z32" s="17">
        <v>0.66666666666666663</v>
      </c>
      <c r="AA32" s="200" t="s">
        <v>98</v>
      </c>
      <c r="AB32" s="200" t="s">
        <v>89</v>
      </c>
      <c r="AC32" s="200" t="s">
        <v>461</v>
      </c>
      <c r="AD32" s="192">
        <v>2</v>
      </c>
      <c r="AE32" s="192">
        <v>1</v>
      </c>
      <c r="AF32" s="17">
        <v>0.5</v>
      </c>
      <c r="AG32" s="200" t="s">
        <v>431</v>
      </c>
      <c r="AH32" s="200" t="s">
        <v>462</v>
      </c>
      <c r="AI32" s="13">
        <v>43398</v>
      </c>
      <c r="AJ32" s="200" t="s">
        <v>298</v>
      </c>
      <c r="AK32" s="200" t="s">
        <v>98</v>
      </c>
      <c r="AL32" s="200" t="s">
        <v>87</v>
      </c>
      <c r="AM32" s="200">
        <v>4</v>
      </c>
      <c r="AN32" s="200">
        <v>3</v>
      </c>
      <c r="AO32" s="200" t="s">
        <v>390</v>
      </c>
      <c r="AP32" s="200" t="s">
        <v>98</v>
      </c>
      <c r="AQ32" s="200"/>
      <c r="AR32" s="200"/>
    </row>
    <row r="33" spans="1:44" ht="30" hidden="1" x14ac:dyDescent="0.25">
      <c r="A33" s="12" t="str">
        <f>IF(AL33="","",IF(T33=" "," ",SUM($Q$3:Q33)))</f>
        <v/>
      </c>
      <c r="B33" s="12" t="str">
        <f t="shared" si="1"/>
        <v>Apoyo financiero0</v>
      </c>
      <c r="C33" s="12">
        <f t="shared" si="2"/>
        <v>0</v>
      </c>
      <c r="D33" s="12" t="str">
        <f t="shared" si="3"/>
        <v>Apoyo financiero0</v>
      </c>
      <c r="E33" s="12">
        <f t="shared" si="4"/>
        <v>0</v>
      </c>
      <c r="F33" s="12" t="str">
        <f t="shared" si="12"/>
        <v xml:space="preserve"> </v>
      </c>
      <c r="G33" s="12" t="str">
        <f t="shared" si="13"/>
        <v xml:space="preserve"> </v>
      </c>
      <c r="H33" s="12" t="str">
        <f t="shared" si="5"/>
        <v xml:space="preserve"> </v>
      </c>
      <c r="I33" s="12" t="str">
        <f t="shared" si="6"/>
        <v>Apoyo financiero</v>
      </c>
      <c r="J33" s="12" t="str">
        <f t="shared" si="7"/>
        <v>Apoyo financiero</v>
      </c>
      <c r="K33" s="12" t="str">
        <f t="shared" si="8"/>
        <v xml:space="preserve"> </v>
      </c>
      <c r="L33" s="9" t="str">
        <f t="shared" si="9"/>
        <v/>
      </c>
      <c r="M33" s="10" t="str">
        <f t="shared" si="10"/>
        <v>RF</v>
      </c>
      <c r="N33" s="10" t="str">
        <f>+IF(L33=""," ",VLOOKUP(S33,Tabla13[[PROCESO]:[2018]],4,0))</f>
        <v xml:space="preserve"> </v>
      </c>
      <c r="O33" s="10" t="str">
        <f>+IF(AB33=""," ",VLOOKUP(S33,Tabla13[[PROCESO]:[2018]],3,0))</f>
        <v xml:space="preserve"> </v>
      </c>
      <c r="P33" s="10" t="str">
        <f t="shared" si="11"/>
        <v/>
      </c>
      <c r="Q33" s="1" t="str">
        <f t="shared" si="0"/>
        <v/>
      </c>
      <c r="R33" s="1" t="s">
        <v>463</v>
      </c>
      <c r="S33" s="201" t="str">
        <f>+IF(M33="","",VLOOKUP(LEFT(R33,4),'[1]Areas Incluidas'!$C$3:$F$35,2,0))</f>
        <v>Apoyo financiero</v>
      </c>
      <c r="T33" s="200"/>
      <c r="U33" s="200"/>
      <c r="V33" s="200"/>
      <c r="W33" s="200"/>
      <c r="X33" s="200">
        <v>3</v>
      </c>
      <c r="Y33" s="200">
        <v>3</v>
      </c>
      <c r="Z33" s="17" t="s">
        <v>136</v>
      </c>
      <c r="AA33" s="200">
        <v>3</v>
      </c>
      <c r="AB33" s="200" t="s">
        <v>369</v>
      </c>
      <c r="AC33" s="200"/>
      <c r="AD33" s="192">
        <v>3</v>
      </c>
      <c r="AE33" s="192">
        <v>3</v>
      </c>
      <c r="AF33" s="17" t="s">
        <v>369</v>
      </c>
      <c r="AG33" s="200">
        <v>3</v>
      </c>
      <c r="AH33" s="200">
        <v>3</v>
      </c>
      <c r="AI33" s="13">
        <v>3</v>
      </c>
      <c r="AJ33" s="200">
        <v>3</v>
      </c>
      <c r="AK33" s="200">
        <v>3</v>
      </c>
      <c r="AL33" s="200"/>
      <c r="AM33" s="200" t="s">
        <v>369</v>
      </c>
      <c r="AN33" s="200" t="s">
        <v>369</v>
      </c>
      <c r="AO33" s="200" t="s">
        <v>369</v>
      </c>
      <c r="AP33" s="200"/>
      <c r="AQ33" s="200"/>
      <c r="AR33" s="200"/>
    </row>
    <row r="34" spans="1:44" ht="30" hidden="1" x14ac:dyDescent="0.25">
      <c r="A34" s="12" t="str">
        <f>IF(AL34="","",IF(T34=" "," ",SUM($Q$3:Q34)))</f>
        <v/>
      </c>
      <c r="B34" s="12" t="str">
        <f t="shared" si="1"/>
        <v>Apoyo financiero0</v>
      </c>
      <c r="C34" s="12">
        <f t="shared" si="2"/>
        <v>0</v>
      </c>
      <c r="D34" s="12" t="str">
        <f t="shared" si="3"/>
        <v>Apoyo financiero0</v>
      </c>
      <c r="E34" s="12">
        <f t="shared" si="4"/>
        <v>0</v>
      </c>
      <c r="F34" s="12" t="str">
        <f t="shared" si="12"/>
        <v xml:space="preserve"> </v>
      </c>
      <c r="G34" s="12" t="str">
        <f t="shared" si="13"/>
        <v xml:space="preserve"> </v>
      </c>
      <c r="H34" s="12" t="str">
        <f t="shared" si="5"/>
        <v xml:space="preserve"> </v>
      </c>
      <c r="I34" s="12" t="str">
        <f t="shared" si="6"/>
        <v>Apoyo financiero</v>
      </c>
      <c r="J34" s="12" t="str">
        <f t="shared" si="7"/>
        <v>Apoyo financiero</v>
      </c>
      <c r="K34" s="12" t="str">
        <f t="shared" si="8"/>
        <v xml:space="preserve"> </v>
      </c>
      <c r="L34" s="9" t="str">
        <f t="shared" si="9"/>
        <v/>
      </c>
      <c r="M34" s="10" t="str">
        <f t="shared" si="10"/>
        <v>RF</v>
      </c>
      <c r="N34" s="10" t="str">
        <f>+IF(L34=""," ",VLOOKUP(S34,Tabla13[[PROCESO]:[2018]],4,0))</f>
        <v xml:space="preserve"> </v>
      </c>
      <c r="O34" s="10" t="str">
        <f>+IF(AB34=""," ",VLOOKUP(S34,Tabla13[[PROCESO]:[2018]],3,0))</f>
        <v xml:space="preserve"> </v>
      </c>
      <c r="P34" s="10" t="str">
        <f t="shared" si="11"/>
        <v/>
      </c>
      <c r="Q34" s="1" t="str">
        <f t="shared" si="0"/>
        <v/>
      </c>
      <c r="R34" s="1" t="s">
        <v>464</v>
      </c>
      <c r="S34" s="201" t="str">
        <f>+IF(M34="","",VLOOKUP(LEFT(R34,4),'[1]Areas Incluidas'!$C$3:$F$35,2,0))</f>
        <v>Apoyo financiero</v>
      </c>
      <c r="T34" s="200"/>
      <c r="U34" s="200"/>
      <c r="V34" s="200"/>
      <c r="W34" s="200"/>
      <c r="X34" s="200">
        <v>3</v>
      </c>
      <c r="Y34" s="200">
        <v>3</v>
      </c>
      <c r="Z34" s="17" t="s">
        <v>136</v>
      </c>
      <c r="AA34" s="200">
        <v>3</v>
      </c>
      <c r="AB34" s="200" t="s">
        <v>369</v>
      </c>
      <c r="AC34" s="200"/>
      <c r="AD34" s="192">
        <v>3</v>
      </c>
      <c r="AE34" s="192">
        <v>3</v>
      </c>
      <c r="AF34" s="17" t="s">
        <v>369</v>
      </c>
      <c r="AG34" s="200">
        <v>3</v>
      </c>
      <c r="AH34" s="200">
        <v>3</v>
      </c>
      <c r="AI34" s="13">
        <v>3</v>
      </c>
      <c r="AJ34" s="200">
        <v>3</v>
      </c>
      <c r="AK34" s="200">
        <v>3</v>
      </c>
      <c r="AL34" s="200"/>
      <c r="AM34" s="200" t="s">
        <v>369</v>
      </c>
      <c r="AN34" s="200" t="s">
        <v>369</v>
      </c>
      <c r="AO34" s="200" t="s">
        <v>369</v>
      </c>
      <c r="AP34" s="200"/>
      <c r="AQ34" s="200"/>
      <c r="AR34" s="200"/>
    </row>
    <row r="35" spans="1:44" ht="30" hidden="1" x14ac:dyDescent="0.25">
      <c r="A35" s="12" t="str">
        <f>IF(AL35="","",IF(T35=" "," ",SUM($Q$3:Q35)))</f>
        <v/>
      </c>
      <c r="B35" s="12" t="str">
        <f t="shared" si="1"/>
        <v>Apoyo financiero0</v>
      </c>
      <c r="C35" s="12">
        <f t="shared" si="2"/>
        <v>0</v>
      </c>
      <c r="D35" s="12" t="str">
        <f t="shared" si="3"/>
        <v>Apoyo financiero0</v>
      </c>
      <c r="E35" s="12">
        <f t="shared" si="4"/>
        <v>0</v>
      </c>
      <c r="F35" s="12" t="str">
        <f t="shared" si="12"/>
        <v xml:space="preserve"> </v>
      </c>
      <c r="G35" s="12" t="str">
        <f t="shared" si="13"/>
        <v xml:space="preserve"> </v>
      </c>
      <c r="H35" s="12" t="str">
        <f t="shared" si="5"/>
        <v xml:space="preserve"> </v>
      </c>
      <c r="I35" s="12" t="str">
        <f t="shared" si="6"/>
        <v>Apoyo financiero</v>
      </c>
      <c r="J35" s="12" t="str">
        <f t="shared" si="7"/>
        <v>Apoyo financiero</v>
      </c>
      <c r="K35" s="12" t="str">
        <f t="shared" si="8"/>
        <v xml:space="preserve"> </v>
      </c>
      <c r="L35" s="9" t="str">
        <f t="shared" si="9"/>
        <v/>
      </c>
      <c r="M35" s="10" t="str">
        <f t="shared" si="10"/>
        <v>RF</v>
      </c>
      <c r="N35" s="10" t="str">
        <f>+IF(L35=""," ",VLOOKUP(S35,Tabla13[[PROCESO]:[2018]],4,0))</f>
        <v xml:space="preserve"> </v>
      </c>
      <c r="O35" s="10" t="str">
        <f>+IF(AB35=""," ",VLOOKUP(S35,Tabla13[[PROCESO]:[2018]],3,0))</f>
        <v xml:space="preserve"> </v>
      </c>
      <c r="P35" s="10" t="str">
        <f t="shared" si="11"/>
        <v/>
      </c>
      <c r="Q35" s="1" t="str">
        <f t="shared" si="0"/>
        <v/>
      </c>
      <c r="R35" s="1" t="s">
        <v>465</v>
      </c>
      <c r="S35" s="201" t="str">
        <f>+IF(M35="","",VLOOKUP(LEFT(R35,4),'[1]Areas Incluidas'!$C$3:$F$35,2,0))</f>
        <v>Apoyo financiero</v>
      </c>
      <c r="T35" s="200"/>
      <c r="U35" s="200"/>
      <c r="V35" s="200"/>
      <c r="W35" s="200"/>
      <c r="X35" s="200">
        <v>3</v>
      </c>
      <c r="Y35" s="200">
        <v>3</v>
      </c>
      <c r="Z35" s="17" t="s">
        <v>136</v>
      </c>
      <c r="AA35" s="200">
        <v>3</v>
      </c>
      <c r="AB35" s="200" t="s">
        <v>369</v>
      </c>
      <c r="AC35" s="200"/>
      <c r="AD35" s="192">
        <v>3</v>
      </c>
      <c r="AE35" s="192">
        <v>3</v>
      </c>
      <c r="AF35" s="17" t="s">
        <v>369</v>
      </c>
      <c r="AG35" s="200">
        <v>3</v>
      </c>
      <c r="AH35" s="200">
        <v>3</v>
      </c>
      <c r="AI35" s="13">
        <v>3</v>
      </c>
      <c r="AJ35" s="200">
        <v>3</v>
      </c>
      <c r="AK35" s="200">
        <v>3</v>
      </c>
      <c r="AL35" s="200"/>
      <c r="AM35" s="200" t="s">
        <v>369</v>
      </c>
      <c r="AN35" s="200" t="s">
        <v>369</v>
      </c>
      <c r="AO35" s="200" t="s">
        <v>369</v>
      </c>
      <c r="AP35" s="200"/>
      <c r="AQ35" s="200"/>
      <c r="AR35" s="200"/>
    </row>
    <row r="36" spans="1:44" ht="30" hidden="1" x14ac:dyDescent="0.25">
      <c r="A36" s="12" t="str">
        <f>IF(AL36="","",IF(T36=" "," ",SUM($Q$3:Q36)))</f>
        <v/>
      </c>
      <c r="B36" s="12" t="str">
        <f t="shared" si="1"/>
        <v>Apoyo financiero0</v>
      </c>
      <c r="C36" s="12">
        <f t="shared" si="2"/>
        <v>0</v>
      </c>
      <c r="D36" s="12" t="str">
        <f t="shared" si="3"/>
        <v>Apoyo financiero0</v>
      </c>
      <c r="E36" s="12">
        <f t="shared" si="4"/>
        <v>0</v>
      </c>
      <c r="F36" s="12" t="str">
        <f t="shared" si="12"/>
        <v xml:space="preserve"> </v>
      </c>
      <c r="G36" s="12" t="str">
        <f t="shared" si="13"/>
        <v xml:space="preserve"> </v>
      </c>
      <c r="H36" s="12" t="str">
        <f t="shared" si="5"/>
        <v xml:space="preserve"> </v>
      </c>
      <c r="I36" s="12" t="str">
        <f t="shared" si="6"/>
        <v>Apoyo financiero</v>
      </c>
      <c r="J36" s="12" t="str">
        <f t="shared" si="7"/>
        <v>Apoyo financiero</v>
      </c>
      <c r="K36" s="12" t="str">
        <f t="shared" si="8"/>
        <v xml:space="preserve"> </v>
      </c>
      <c r="L36" s="9" t="str">
        <f t="shared" si="9"/>
        <v/>
      </c>
      <c r="M36" s="10" t="str">
        <f t="shared" si="10"/>
        <v>RF</v>
      </c>
      <c r="N36" s="10" t="str">
        <f>+IF(L36=""," ",VLOOKUP(S36,Tabla13[[PROCESO]:[2018]],4,0))</f>
        <v xml:space="preserve"> </v>
      </c>
      <c r="O36" s="10" t="str">
        <f>+IF(AB36=""," ",VLOOKUP(S36,Tabla13[[PROCESO]:[2018]],3,0))</f>
        <v xml:space="preserve"> </v>
      </c>
      <c r="P36" s="10" t="str">
        <f t="shared" si="11"/>
        <v/>
      </c>
      <c r="Q36" s="1" t="str">
        <f t="shared" si="0"/>
        <v/>
      </c>
      <c r="R36" s="1" t="s">
        <v>466</v>
      </c>
      <c r="S36" s="201" t="str">
        <f>+IF(M36="","",VLOOKUP(LEFT(R36,4),'[1]Areas Incluidas'!$C$3:$F$35,2,0))</f>
        <v>Apoyo financiero</v>
      </c>
      <c r="T36" s="200"/>
      <c r="U36" s="200"/>
      <c r="V36" s="200"/>
      <c r="W36" s="200"/>
      <c r="X36" s="200">
        <v>3</v>
      </c>
      <c r="Y36" s="200">
        <v>3</v>
      </c>
      <c r="Z36" s="17" t="s">
        <v>136</v>
      </c>
      <c r="AA36" s="200">
        <v>3</v>
      </c>
      <c r="AB36" s="200" t="s">
        <v>369</v>
      </c>
      <c r="AC36" s="200"/>
      <c r="AD36" s="192">
        <v>3</v>
      </c>
      <c r="AE36" s="192">
        <v>3</v>
      </c>
      <c r="AF36" s="17" t="s">
        <v>369</v>
      </c>
      <c r="AG36" s="200">
        <v>3</v>
      </c>
      <c r="AH36" s="200">
        <v>3</v>
      </c>
      <c r="AI36" s="13">
        <v>3</v>
      </c>
      <c r="AJ36" s="200">
        <v>3</v>
      </c>
      <c r="AK36" s="200">
        <v>3</v>
      </c>
      <c r="AL36" s="200"/>
      <c r="AM36" s="200" t="s">
        <v>369</v>
      </c>
      <c r="AN36" s="200" t="s">
        <v>369</v>
      </c>
      <c r="AO36" s="200" t="s">
        <v>369</v>
      </c>
      <c r="AP36" s="200"/>
      <c r="AQ36" s="200"/>
      <c r="AR36" s="200"/>
    </row>
    <row r="37" spans="1:44" ht="30" hidden="1" x14ac:dyDescent="0.25">
      <c r="A37" s="12" t="str">
        <f>IF(AL37="","",IF(T37=" "," ",SUM($Q$3:Q37)))</f>
        <v/>
      </c>
      <c r="B37" s="12" t="str">
        <f t="shared" si="1"/>
        <v>Apoyo financiero0</v>
      </c>
      <c r="C37" s="12">
        <f t="shared" si="2"/>
        <v>0</v>
      </c>
      <c r="D37" s="12" t="str">
        <f t="shared" si="3"/>
        <v>Apoyo financiero0</v>
      </c>
      <c r="E37" s="12">
        <f t="shared" si="4"/>
        <v>0</v>
      </c>
      <c r="F37" s="12" t="str">
        <f t="shared" si="12"/>
        <v xml:space="preserve"> </v>
      </c>
      <c r="G37" s="12" t="str">
        <f t="shared" si="13"/>
        <v xml:space="preserve"> </v>
      </c>
      <c r="H37" s="12" t="str">
        <f t="shared" si="5"/>
        <v xml:space="preserve"> </v>
      </c>
      <c r="I37" s="12" t="str">
        <f t="shared" si="6"/>
        <v>Apoyo financiero</v>
      </c>
      <c r="J37" s="12" t="str">
        <f t="shared" si="7"/>
        <v>Apoyo financiero</v>
      </c>
      <c r="K37" s="12" t="str">
        <f t="shared" si="8"/>
        <v xml:space="preserve"> </v>
      </c>
      <c r="L37" s="9" t="str">
        <f t="shared" si="9"/>
        <v/>
      </c>
      <c r="M37" s="10" t="str">
        <f t="shared" si="10"/>
        <v>RF</v>
      </c>
      <c r="N37" s="10" t="str">
        <f>+IF(L37=""," ",VLOOKUP(S37,Tabla13[[PROCESO]:[2018]],4,0))</f>
        <v xml:space="preserve"> </v>
      </c>
      <c r="O37" s="10" t="str">
        <f>+IF(AB37=""," ",VLOOKUP(S37,Tabla13[[PROCESO]:[2018]],3,0))</f>
        <v xml:space="preserve"> </v>
      </c>
      <c r="P37" s="10" t="str">
        <f t="shared" si="11"/>
        <v/>
      </c>
      <c r="Q37" s="1" t="str">
        <f t="shared" si="0"/>
        <v/>
      </c>
      <c r="R37" s="1" t="s">
        <v>467</v>
      </c>
      <c r="S37" s="201" t="str">
        <f>+IF(M37="","",VLOOKUP(LEFT(R37,4),'[1]Areas Incluidas'!$C$3:$F$35,2,0))</f>
        <v>Apoyo financiero</v>
      </c>
      <c r="T37" s="200"/>
      <c r="U37" s="200"/>
      <c r="V37" s="200"/>
      <c r="W37" s="200"/>
      <c r="X37" s="200">
        <v>3</v>
      </c>
      <c r="Y37" s="200">
        <v>3</v>
      </c>
      <c r="Z37" s="17" t="s">
        <v>136</v>
      </c>
      <c r="AA37" s="200">
        <v>3</v>
      </c>
      <c r="AB37" s="200" t="s">
        <v>369</v>
      </c>
      <c r="AC37" s="200"/>
      <c r="AD37" s="192">
        <v>3</v>
      </c>
      <c r="AE37" s="192">
        <v>3</v>
      </c>
      <c r="AF37" s="17" t="s">
        <v>369</v>
      </c>
      <c r="AG37" s="200">
        <v>3</v>
      </c>
      <c r="AH37" s="200">
        <v>3</v>
      </c>
      <c r="AI37" s="13">
        <v>3</v>
      </c>
      <c r="AJ37" s="200">
        <v>3</v>
      </c>
      <c r="AK37" s="200">
        <v>3</v>
      </c>
      <c r="AL37" s="200"/>
      <c r="AM37" s="200" t="s">
        <v>369</v>
      </c>
      <c r="AN37" s="200" t="s">
        <v>369</v>
      </c>
      <c r="AO37" s="200" t="s">
        <v>369</v>
      </c>
      <c r="AP37" s="200"/>
      <c r="AQ37" s="200"/>
      <c r="AR37" s="200"/>
    </row>
    <row r="38" spans="1:44" ht="30" hidden="1" x14ac:dyDescent="0.25">
      <c r="A38" s="12" t="str">
        <f>IF(AL38="","",IF(T38=" "," ",SUM($Q$3:Q38)))</f>
        <v/>
      </c>
      <c r="B38" s="12" t="str">
        <f t="shared" si="1"/>
        <v>Apoyo financiero0</v>
      </c>
      <c r="C38" s="12">
        <f t="shared" si="2"/>
        <v>0</v>
      </c>
      <c r="D38" s="12" t="str">
        <f t="shared" si="3"/>
        <v>Apoyo financiero0</v>
      </c>
      <c r="E38" s="12">
        <f t="shared" si="4"/>
        <v>0</v>
      </c>
      <c r="F38" s="12" t="str">
        <f t="shared" si="12"/>
        <v xml:space="preserve"> </v>
      </c>
      <c r="G38" s="12" t="str">
        <f t="shared" si="13"/>
        <v xml:space="preserve"> </v>
      </c>
      <c r="H38" s="12" t="str">
        <f t="shared" si="5"/>
        <v xml:space="preserve"> </v>
      </c>
      <c r="I38" s="12" t="str">
        <f t="shared" si="6"/>
        <v>Apoyo financiero</v>
      </c>
      <c r="J38" s="12" t="str">
        <f t="shared" si="7"/>
        <v>Apoyo financiero</v>
      </c>
      <c r="K38" s="12" t="str">
        <f t="shared" si="8"/>
        <v xml:space="preserve"> </v>
      </c>
      <c r="L38" s="9" t="str">
        <f t="shared" si="9"/>
        <v/>
      </c>
      <c r="M38" s="10" t="str">
        <f t="shared" si="10"/>
        <v>RF</v>
      </c>
      <c r="N38" s="10" t="str">
        <f>+IF(L38=""," ",VLOOKUP(S38,Tabla13[[PROCESO]:[2018]],4,0))</f>
        <v xml:space="preserve"> </v>
      </c>
      <c r="O38" s="10" t="str">
        <f>+IF(AB38=""," ",VLOOKUP(S38,Tabla13[[PROCESO]:[2018]],3,0))</f>
        <v xml:space="preserve"> </v>
      </c>
      <c r="P38" s="10" t="str">
        <f t="shared" si="11"/>
        <v/>
      </c>
      <c r="Q38" s="1" t="str">
        <f t="shared" si="0"/>
        <v/>
      </c>
      <c r="R38" s="1" t="s">
        <v>468</v>
      </c>
      <c r="S38" s="201" t="str">
        <f>+IF(M38="","",VLOOKUP(LEFT(R38,4),'[1]Areas Incluidas'!$C$3:$F$35,2,0))</f>
        <v>Apoyo financiero</v>
      </c>
      <c r="T38" s="200"/>
      <c r="U38" s="200"/>
      <c r="V38" s="200"/>
      <c r="W38" s="200"/>
      <c r="X38" s="200">
        <v>3</v>
      </c>
      <c r="Y38" s="200">
        <v>3</v>
      </c>
      <c r="Z38" s="17" t="s">
        <v>136</v>
      </c>
      <c r="AA38" s="200">
        <v>3</v>
      </c>
      <c r="AB38" s="200" t="s">
        <v>369</v>
      </c>
      <c r="AC38" s="200"/>
      <c r="AD38" s="192">
        <v>3</v>
      </c>
      <c r="AE38" s="192">
        <v>3</v>
      </c>
      <c r="AF38" s="17" t="s">
        <v>369</v>
      </c>
      <c r="AG38" s="200">
        <v>3</v>
      </c>
      <c r="AH38" s="200">
        <v>3</v>
      </c>
      <c r="AI38" s="13">
        <v>3</v>
      </c>
      <c r="AJ38" s="200">
        <v>3</v>
      </c>
      <c r="AK38" s="200">
        <v>3</v>
      </c>
      <c r="AL38" s="200"/>
      <c r="AM38" s="200" t="s">
        <v>369</v>
      </c>
      <c r="AN38" s="200" t="s">
        <v>369</v>
      </c>
      <c r="AO38" s="200" t="s">
        <v>369</v>
      </c>
      <c r="AP38" s="200"/>
      <c r="AQ38" s="200"/>
      <c r="AR38" s="200"/>
    </row>
    <row r="39" spans="1:44" ht="75" x14ac:dyDescent="0.25">
      <c r="A39" s="12">
        <f>IF(AL39="","",IF(T39=" "," ",SUM($Q$3:Q39)))</f>
        <v>18</v>
      </c>
      <c r="B39" s="12" t="str">
        <f t="shared" si="1"/>
        <v>Biblioteca1</v>
      </c>
      <c r="C39" s="12">
        <f t="shared" si="2"/>
        <v>1</v>
      </c>
      <c r="D39" s="12" t="str">
        <f t="shared" si="3"/>
        <v>Biblioteca1</v>
      </c>
      <c r="E39" s="12">
        <f t="shared" si="4"/>
        <v>1</v>
      </c>
      <c r="F39" s="12" t="str">
        <f t="shared" si="12"/>
        <v>Dirección Investigación e InnovaciónExtremo</v>
      </c>
      <c r="G39" s="12" t="str">
        <f t="shared" si="13"/>
        <v>Dirección Investigación e InnovaciónAlto</v>
      </c>
      <c r="H39" s="12" t="str">
        <f t="shared" si="5"/>
        <v>Dirección Investigación e InnovaciónFuerte</v>
      </c>
      <c r="I39" s="12" t="str">
        <f t="shared" si="6"/>
        <v>BibliotecaAlto</v>
      </c>
      <c r="J39" s="12" t="str">
        <f t="shared" si="7"/>
        <v>BibliotecaFuerte</v>
      </c>
      <c r="K39" s="12" t="str">
        <f t="shared" si="8"/>
        <v>Dirección Investigación e InnovaciónFallas o indisponibilidad de la infraestructura física relacionada con problemas estructurales o técnicos.</v>
      </c>
      <c r="L39" s="9" t="str">
        <f t="shared" si="9"/>
        <v>RAB-18</v>
      </c>
      <c r="M39" s="10" t="str">
        <f t="shared" si="10"/>
        <v>RA</v>
      </c>
      <c r="N39" s="10" t="str">
        <f>+IF(L39=""," ",VLOOKUP(S39,Tabla13[[PROCESO]:[2018]],4,0))</f>
        <v>Dirección Investigación e Innovación</v>
      </c>
      <c r="O39" s="10" t="str">
        <f>+IF(AB39=""," ",VLOOKUP(S39,Tabla13[[PROCESO]:[2018]],3,0))</f>
        <v>Dirección Investigación e Innovación</v>
      </c>
      <c r="P39" s="10" t="str">
        <f t="shared" si="11"/>
        <v>Fallas o indisponibilidad de la infraestructura física relacionada con problemas estructurales o técnicos.</v>
      </c>
      <c r="Q39" s="1">
        <f t="shared" si="0"/>
        <v>1</v>
      </c>
      <c r="R39" s="1" t="s">
        <v>469</v>
      </c>
      <c r="S39" s="201" t="str">
        <f>+IF(M39="","",VLOOKUP(LEFT(R39,4),'[1]Areas Incluidas'!$C$3:$F$35,2,0))</f>
        <v>Biblioteca</v>
      </c>
      <c r="T39" s="200" t="s">
        <v>112</v>
      </c>
      <c r="U39" s="200" t="s">
        <v>470</v>
      </c>
      <c r="V39" s="200" t="s">
        <v>471</v>
      </c>
      <c r="W39" s="200" t="s">
        <v>472</v>
      </c>
      <c r="X39" s="200">
        <v>1</v>
      </c>
      <c r="Y39" s="200">
        <v>1</v>
      </c>
      <c r="Z39" s="17">
        <v>0</v>
      </c>
      <c r="AA39" s="200" t="s">
        <v>98</v>
      </c>
      <c r="AB39" s="200" t="s">
        <v>89</v>
      </c>
      <c r="AC39" s="200" t="s">
        <v>473</v>
      </c>
      <c r="AD39" s="192">
        <v>1</v>
      </c>
      <c r="AE39" s="192">
        <v>1</v>
      </c>
      <c r="AF39" s="17">
        <v>0</v>
      </c>
      <c r="AG39" s="200" t="s">
        <v>474</v>
      </c>
      <c r="AH39" s="200" t="s">
        <v>432</v>
      </c>
      <c r="AI39" s="200">
        <v>43709</v>
      </c>
      <c r="AJ39" s="200" t="s">
        <v>294</v>
      </c>
      <c r="AK39" s="200" t="s">
        <v>98</v>
      </c>
      <c r="AL39" s="200" t="s">
        <v>87</v>
      </c>
      <c r="AM39" s="200">
        <v>3</v>
      </c>
      <c r="AN39" s="200">
        <v>3</v>
      </c>
      <c r="AO39" s="200" t="s">
        <v>405</v>
      </c>
      <c r="AP39" s="200" t="s">
        <v>97</v>
      </c>
      <c r="AQ39" s="200"/>
      <c r="AR39" s="200"/>
    </row>
    <row r="40" spans="1:44" ht="90" x14ac:dyDescent="0.25">
      <c r="A40" s="12">
        <f>IF(AL40="","",IF(T40=" "," ",SUM($Q$3:Q40)))</f>
        <v>19</v>
      </c>
      <c r="B40" s="12" t="str">
        <f t="shared" si="1"/>
        <v>Biblioteca1</v>
      </c>
      <c r="C40" s="12">
        <f t="shared" si="2"/>
        <v>1</v>
      </c>
      <c r="D40" s="12" t="str">
        <f t="shared" si="3"/>
        <v>Biblioteca1</v>
      </c>
      <c r="E40" s="12">
        <f t="shared" si="4"/>
        <v>1</v>
      </c>
      <c r="F40" s="12" t="str">
        <f t="shared" si="12"/>
        <v>Dirección Investigación e InnovaciónExtremo</v>
      </c>
      <c r="G40" s="12" t="str">
        <f t="shared" si="13"/>
        <v>Dirección Investigación e InnovaciónAlto</v>
      </c>
      <c r="H40" s="12" t="str">
        <f t="shared" si="5"/>
        <v>Dirección Investigación e InnovaciónFuerte</v>
      </c>
      <c r="I40" s="12" t="str">
        <f t="shared" si="6"/>
        <v>BibliotecaAlto</v>
      </c>
      <c r="J40" s="12" t="str">
        <f t="shared" si="7"/>
        <v>BibliotecaFuerte</v>
      </c>
      <c r="K40" s="12" t="str">
        <f t="shared" si="8"/>
        <v>Dirección Investigación e InnovaciónFalla o falta de adecuación, consistencia, confiabilidad, confidencialidad y disponibilidad de la información que se genera o se custodia (física o electrónica).</v>
      </c>
      <c r="L40" s="9" t="str">
        <f t="shared" si="9"/>
        <v>RAB-19</v>
      </c>
      <c r="M40" s="10" t="str">
        <f t="shared" si="10"/>
        <v>RA</v>
      </c>
      <c r="N40" s="10" t="str">
        <f>+IF(L40=""," ",VLOOKUP(S40,Tabla13[[PROCESO]:[2018]],4,0))</f>
        <v>Dirección Investigación e Innovación</v>
      </c>
      <c r="O40" s="10" t="str">
        <f>+IF(AB40=""," ",VLOOKUP(S40,Tabla13[[PROCESO]:[2018]],3,0))</f>
        <v>Dirección Investigación e Innovación</v>
      </c>
      <c r="P40" s="10" t="str">
        <f t="shared" si="11"/>
        <v>Falla o falta de adecuación, consistencia, confiabilidad, confidencialidad y disponibilidad de la información que se genera o se custodia (física o electrónica).</v>
      </c>
      <c r="Q40" s="1">
        <f t="shared" si="0"/>
        <v>1</v>
      </c>
      <c r="R40" s="1" t="s">
        <v>475</v>
      </c>
      <c r="S40" s="201" t="str">
        <f>+IF(M40="","",VLOOKUP(LEFT(R40,4),'[1]Areas Incluidas'!$C$3:$F$35,2,0))</f>
        <v>Biblioteca</v>
      </c>
      <c r="T40" s="200" t="s">
        <v>106</v>
      </c>
      <c r="U40" s="200" t="s">
        <v>476</v>
      </c>
      <c r="V40" s="200" t="s">
        <v>477</v>
      </c>
      <c r="W40" s="200" t="s">
        <v>478</v>
      </c>
      <c r="X40" s="200">
        <v>3</v>
      </c>
      <c r="Y40" s="200">
        <v>2</v>
      </c>
      <c r="Z40" s="17">
        <v>0.66666666666666663</v>
      </c>
      <c r="AA40" s="200" t="s">
        <v>98</v>
      </c>
      <c r="AB40" s="200" t="s">
        <v>89</v>
      </c>
      <c r="AC40" s="200" t="s">
        <v>479</v>
      </c>
      <c r="AD40" s="192">
        <v>2</v>
      </c>
      <c r="AE40" s="192">
        <v>2</v>
      </c>
      <c r="AF40" s="17">
        <v>1</v>
      </c>
      <c r="AG40" s="200" t="s">
        <v>480</v>
      </c>
      <c r="AH40" s="200" t="s">
        <v>382</v>
      </c>
      <c r="AI40" s="200">
        <v>43466</v>
      </c>
      <c r="AJ40" s="200" t="s">
        <v>294</v>
      </c>
      <c r="AK40" s="200" t="s">
        <v>98</v>
      </c>
      <c r="AL40" s="200" t="s">
        <v>87</v>
      </c>
      <c r="AM40" s="200">
        <v>3</v>
      </c>
      <c r="AN40" s="200">
        <v>3</v>
      </c>
      <c r="AO40" s="200" t="s">
        <v>405</v>
      </c>
      <c r="AP40" s="200" t="s">
        <v>97</v>
      </c>
      <c r="AQ40" s="200" t="s">
        <v>481</v>
      </c>
      <c r="AR40" s="200" t="s">
        <v>482</v>
      </c>
    </row>
    <row r="41" spans="1:44" ht="60" x14ac:dyDescent="0.25">
      <c r="A41" s="12">
        <f>IF(AL41="","",IF(T41=" "," ",SUM($Q$3:Q41)))</f>
        <v>20</v>
      </c>
      <c r="B41" s="12" t="str">
        <f t="shared" si="1"/>
        <v>Biblioteca1</v>
      </c>
      <c r="C41" s="12">
        <f t="shared" si="2"/>
        <v>1</v>
      </c>
      <c r="D41" s="12" t="str">
        <f t="shared" si="3"/>
        <v>Biblioteca1</v>
      </c>
      <c r="E41" s="12">
        <f t="shared" si="4"/>
        <v>1</v>
      </c>
      <c r="F41" s="12" t="str">
        <f t="shared" si="12"/>
        <v>Dirección Investigación e InnovaciónMedio</v>
      </c>
      <c r="G41" s="12" t="str">
        <f t="shared" si="13"/>
        <v>Dirección Investigación e InnovaciónExtremo</v>
      </c>
      <c r="H41" s="12" t="str">
        <f t="shared" si="5"/>
        <v>Dirección Investigación e InnovaciónModerado</v>
      </c>
      <c r="I41" s="12" t="str">
        <f t="shared" si="6"/>
        <v>BibliotecaExtremo</v>
      </c>
      <c r="J41" s="12" t="str">
        <f t="shared" si="7"/>
        <v>BibliotecaModerado</v>
      </c>
      <c r="K41" s="12" t="str">
        <f t="shared" si="8"/>
        <v>Dirección Investigación e InnovaciónActos mal intencionados de terceros (AMIT).</v>
      </c>
      <c r="L41" s="9" t="str">
        <f t="shared" si="9"/>
        <v>RAB-20</v>
      </c>
      <c r="M41" s="10" t="str">
        <f t="shared" si="10"/>
        <v>RA</v>
      </c>
      <c r="N41" s="10" t="str">
        <f>+IF(L41=""," ",VLOOKUP(S41,Tabla13[[PROCESO]:[2018]],4,0))</f>
        <v>Dirección Investigación e Innovación</v>
      </c>
      <c r="O41" s="10" t="str">
        <f>+IF(AB41=""," ",VLOOKUP(S41,Tabla13[[PROCESO]:[2018]],3,0))</f>
        <v>Dirección Investigación e Innovación</v>
      </c>
      <c r="P41" s="10" t="str">
        <f t="shared" si="11"/>
        <v>Actos mal intencionados de terceros (AMIT).</v>
      </c>
      <c r="Q41" s="1">
        <f t="shared" si="0"/>
        <v>1</v>
      </c>
      <c r="R41" s="1" t="s">
        <v>483</v>
      </c>
      <c r="S41" s="201" t="str">
        <f>+IF(M41="","",VLOOKUP(LEFT(R41,4),'[1]Areas Incluidas'!$C$3:$F$35,2,0))</f>
        <v>Biblioteca</v>
      </c>
      <c r="T41" s="200" t="s">
        <v>116</v>
      </c>
      <c r="U41" s="200" t="s">
        <v>184</v>
      </c>
      <c r="V41" s="200" t="s">
        <v>484</v>
      </c>
      <c r="W41" s="200" t="s">
        <v>485</v>
      </c>
      <c r="X41" s="200">
        <v>4</v>
      </c>
      <c r="Y41" s="200">
        <v>3</v>
      </c>
      <c r="Z41" s="17">
        <v>0.75</v>
      </c>
      <c r="AA41" s="200" t="s">
        <v>98</v>
      </c>
      <c r="AB41" s="200" t="s">
        <v>90</v>
      </c>
      <c r="AC41" s="200" t="s">
        <v>486</v>
      </c>
      <c r="AD41" s="192">
        <v>4</v>
      </c>
      <c r="AE41" s="192">
        <v>3</v>
      </c>
      <c r="AF41" s="17">
        <v>0.5</v>
      </c>
      <c r="AG41" s="200" t="s">
        <v>480</v>
      </c>
      <c r="AH41" s="200" t="s">
        <v>382</v>
      </c>
      <c r="AI41" s="200">
        <v>43466</v>
      </c>
      <c r="AJ41" s="200" t="s">
        <v>298</v>
      </c>
      <c r="AK41" s="200" t="s">
        <v>295</v>
      </c>
      <c r="AL41" s="200" t="s">
        <v>89</v>
      </c>
      <c r="AM41" s="200">
        <v>4</v>
      </c>
      <c r="AN41" s="200">
        <v>4</v>
      </c>
      <c r="AO41" s="200" t="s">
        <v>487</v>
      </c>
      <c r="AP41" s="200" t="s">
        <v>98</v>
      </c>
      <c r="AQ41" s="200" t="s">
        <v>488</v>
      </c>
      <c r="AR41" s="200" t="s">
        <v>489</v>
      </c>
    </row>
    <row r="42" spans="1:44" ht="90" x14ac:dyDescent="0.25">
      <c r="A42" s="12">
        <f>IF(AL42="","",IF(T42=" "," ",SUM($Q$3:Q42)))</f>
        <v>21</v>
      </c>
      <c r="B42" s="12" t="str">
        <f t="shared" si="1"/>
        <v>Biblioteca1</v>
      </c>
      <c r="C42" s="12">
        <f t="shared" si="2"/>
        <v>1</v>
      </c>
      <c r="D42" s="12" t="str">
        <f t="shared" si="3"/>
        <v>Biblioteca1</v>
      </c>
      <c r="E42" s="12">
        <f t="shared" si="4"/>
        <v>1</v>
      </c>
      <c r="F42" s="12" t="str">
        <f t="shared" si="12"/>
        <v>Dirección Investigación e InnovaciónExtremo</v>
      </c>
      <c r="G42" s="12" t="str">
        <f t="shared" si="13"/>
        <v>Dirección Investigación e InnovaciónExtremo</v>
      </c>
      <c r="H42" s="12" t="str">
        <f t="shared" si="5"/>
        <v>Dirección Investigación e InnovaciónDébil</v>
      </c>
      <c r="I42" s="12" t="str">
        <f t="shared" si="6"/>
        <v>BibliotecaExtremo</v>
      </c>
      <c r="J42" s="12" t="str">
        <f t="shared" si="7"/>
        <v>BibliotecaDébil</v>
      </c>
      <c r="K42" s="12" t="str">
        <f t="shared" si="8"/>
        <v>Dirección Investigación e InnovaciónPérdida de la continuidad del negocio.</v>
      </c>
      <c r="L42" s="9" t="str">
        <f t="shared" si="9"/>
        <v>RAB-21</v>
      </c>
      <c r="M42" s="10" t="str">
        <f t="shared" si="10"/>
        <v>RA</v>
      </c>
      <c r="N42" s="10" t="str">
        <f>+IF(L42=""," ",VLOOKUP(S42,Tabla13[[PROCESO]:[2018]],4,0))</f>
        <v>Dirección Investigación e Innovación</v>
      </c>
      <c r="O42" s="10" t="str">
        <f>+IF(AB42=""," ",VLOOKUP(S42,Tabla13[[PROCESO]:[2018]],3,0))</f>
        <v>Dirección Investigación e Innovación</v>
      </c>
      <c r="P42" s="10" t="str">
        <f t="shared" si="11"/>
        <v>Pérdida de la continuidad del negocio.</v>
      </c>
      <c r="Q42" s="1">
        <f t="shared" si="0"/>
        <v>1</v>
      </c>
      <c r="R42" s="1" t="s">
        <v>490</v>
      </c>
      <c r="S42" s="201" t="str">
        <f>+IF(M42="","",VLOOKUP(LEFT(R42,4),'[1]Areas Incluidas'!$C$3:$F$35,2,0))</f>
        <v>Biblioteca</v>
      </c>
      <c r="T42" s="200" t="s">
        <v>113</v>
      </c>
      <c r="U42" s="200" t="s">
        <v>185</v>
      </c>
      <c r="V42" s="200" t="s">
        <v>491</v>
      </c>
      <c r="W42" s="200" t="s">
        <v>492</v>
      </c>
      <c r="X42" s="200">
        <v>3</v>
      </c>
      <c r="Y42" s="200">
        <v>0</v>
      </c>
      <c r="Z42" s="17">
        <v>0</v>
      </c>
      <c r="AA42" s="200" t="s">
        <v>97</v>
      </c>
      <c r="AB42" s="200" t="s">
        <v>89</v>
      </c>
      <c r="AC42" s="200" t="s">
        <v>493</v>
      </c>
      <c r="AD42" s="192">
        <v>1</v>
      </c>
      <c r="AE42" s="192">
        <v>0</v>
      </c>
      <c r="AF42" s="17">
        <v>0</v>
      </c>
      <c r="AG42" s="200" t="s">
        <v>474</v>
      </c>
      <c r="AH42" s="200" t="s">
        <v>494</v>
      </c>
      <c r="AI42" s="200">
        <v>43344</v>
      </c>
      <c r="AJ42" s="200" t="s">
        <v>300</v>
      </c>
      <c r="AK42" s="200" t="s">
        <v>299</v>
      </c>
      <c r="AL42" s="200" t="s">
        <v>89</v>
      </c>
      <c r="AM42" s="200">
        <v>5</v>
      </c>
      <c r="AN42" s="200">
        <v>5</v>
      </c>
      <c r="AO42" s="200" t="s">
        <v>495</v>
      </c>
      <c r="AP42" s="200" t="s">
        <v>96</v>
      </c>
      <c r="AQ42" s="200" t="s">
        <v>496</v>
      </c>
      <c r="AR42" s="200" t="s">
        <v>497</v>
      </c>
    </row>
    <row r="43" spans="1:44" ht="150" x14ac:dyDescent="0.25">
      <c r="A43" s="12">
        <f>IF(AL43="","",IF(T43=" "," ",SUM($Q$3:Q43)))</f>
        <v>22</v>
      </c>
      <c r="B43" s="12" t="str">
        <f t="shared" si="1"/>
        <v>Biblioteca1</v>
      </c>
      <c r="C43" s="12">
        <f t="shared" si="2"/>
        <v>1</v>
      </c>
      <c r="D43" s="12" t="str">
        <f t="shared" si="3"/>
        <v>Biblioteca1</v>
      </c>
      <c r="E43" s="12">
        <f t="shared" si="4"/>
        <v>1</v>
      </c>
      <c r="F43" s="12" t="str">
        <f t="shared" si="12"/>
        <v>Dirección Investigación e InnovaciónMedio</v>
      </c>
      <c r="G43" s="12" t="str">
        <f t="shared" si="13"/>
        <v>Dirección Investigación e InnovaciónBajo</v>
      </c>
      <c r="H43" s="12" t="str">
        <f t="shared" si="5"/>
        <v>Dirección Investigación e InnovaciónFuerte</v>
      </c>
      <c r="I43" s="12" t="str">
        <f t="shared" si="6"/>
        <v>BibliotecaBajo</v>
      </c>
      <c r="J43" s="12" t="str">
        <f t="shared" si="7"/>
        <v>BibliotecaFuerte</v>
      </c>
      <c r="K43" s="12" t="str">
        <f t="shared" si="8"/>
        <v>Dirección Investigación e InnovaciónDificultades en la alineación organizacional para el logro de los objetivos.</v>
      </c>
      <c r="L43" s="9" t="str">
        <f t="shared" si="9"/>
        <v>RAB-22</v>
      </c>
      <c r="M43" s="10" t="str">
        <f t="shared" si="10"/>
        <v>RA</v>
      </c>
      <c r="N43" s="10" t="str">
        <f>+IF(L43=""," ",VLOOKUP(S43,Tabla13[[PROCESO]:[2018]],4,0))</f>
        <v>Dirección Investigación e Innovación</v>
      </c>
      <c r="O43" s="10" t="str">
        <f>+IF(AB43=""," ",VLOOKUP(S43,Tabla13[[PROCESO]:[2018]],3,0))</f>
        <v>Dirección Investigación e Innovación</v>
      </c>
      <c r="P43" s="10" t="str">
        <f t="shared" si="11"/>
        <v>Dificultades en la alineación organizacional para el logro de los objetivos.</v>
      </c>
      <c r="Q43" s="1">
        <f t="shared" si="0"/>
        <v>1</v>
      </c>
      <c r="R43" s="1" t="s">
        <v>498</v>
      </c>
      <c r="S43" s="201" t="str">
        <f>+IF(M43="","",VLOOKUP(LEFT(R43,4),'[1]Areas Incluidas'!$C$3:$F$35,2,0))</f>
        <v>Biblioteca</v>
      </c>
      <c r="T43" s="200" t="s">
        <v>108</v>
      </c>
      <c r="U43" s="200" t="s">
        <v>499</v>
      </c>
      <c r="V43" s="200" t="s">
        <v>500</v>
      </c>
      <c r="W43" s="200" t="s">
        <v>501</v>
      </c>
      <c r="X43" s="200">
        <v>3</v>
      </c>
      <c r="Y43" s="200">
        <v>3</v>
      </c>
      <c r="Z43" s="17">
        <v>1</v>
      </c>
      <c r="AA43" s="200" t="s">
        <v>96</v>
      </c>
      <c r="AB43" s="200" t="s">
        <v>90</v>
      </c>
      <c r="AC43" s="200" t="s">
        <v>502</v>
      </c>
      <c r="AD43" s="192">
        <v>2</v>
      </c>
      <c r="AE43" s="192">
        <v>2</v>
      </c>
      <c r="AF43" s="17">
        <v>1</v>
      </c>
      <c r="AG43" s="200" t="s">
        <v>474</v>
      </c>
      <c r="AH43" s="200" t="s">
        <v>503</v>
      </c>
      <c r="AI43" s="200">
        <v>43466</v>
      </c>
      <c r="AJ43" s="200" t="s">
        <v>332</v>
      </c>
      <c r="AK43" s="200" t="s">
        <v>301</v>
      </c>
      <c r="AL43" s="200" t="s">
        <v>88</v>
      </c>
      <c r="AM43" s="200">
        <v>1</v>
      </c>
      <c r="AN43" s="200">
        <v>1</v>
      </c>
      <c r="AO43" s="200" t="s">
        <v>333</v>
      </c>
      <c r="AP43" s="200" t="s">
        <v>97</v>
      </c>
      <c r="AQ43" s="200" t="s">
        <v>504</v>
      </c>
      <c r="AR43" s="200" t="s">
        <v>505</v>
      </c>
    </row>
    <row r="44" spans="1:44" ht="120" x14ac:dyDescent="0.25">
      <c r="A44" s="12">
        <f>IF(AL44="","",IF(T44=" "," ",SUM($Q$3:Q44)))</f>
        <v>23</v>
      </c>
      <c r="B44" s="12" t="str">
        <f t="shared" si="1"/>
        <v>Biblioteca1</v>
      </c>
      <c r="C44" s="12">
        <f t="shared" si="2"/>
        <v>1</v>
      </c>
      <c r="D44" s="12" t="str">
        <f t="shared" si="3"/>
        <v>Biblioteca1</v>
      </c>
      <c r="E44" s="12">
        <f t="shared" si="4"/>
        <v>1</v>
      </c>
      <c r="F44" s="12" t="str">
        <f t="shared" si="12"/>
        <v>Dirección Investigación e InnovaciónAlto</v>
      </c>
      <c r="G44" s="12" t="str">
        <f t="shared" si="13"/>
        <v>Dirección Investigación e InnovaciónAlto</v>
      </c>
      <c r="H44" s="12" t="str">
        <f t="shared" si="5"/>
        <v>Dirección Investigación e InnovaciónModerado</v>
      </c>
      <c r="I44" s="12" t="str">
        <f t="shared" si="6"/>
        <v>BibliotecaAlto</v>
      </c>
      <c r="J44" s="12" t="str">
        <f t="shared" si="7"/>
        <v>BibliotecaModerado</v>
      </c>
      <c r="K44" s="12" t="str">
        <f t="shared" si="8"/>
        <v>Dirección Investigación e InnovaciónFalta de innovación o rezago en los diferentes procesos o estructuras que dificultan el crecimiento y/o cumplimiento de los objetivos de la Universidad</v>
      </c>
      <c r="L44" s="9" t="str">
        <f t="shared" si="9"/>
        <v>RAB-23</v>
      </c>
      <c r="M44" s="10" t="str">
        <f t="shared" si="10"/>
        <v>RA</v>
      </c>
      <c r="N44" s="10" t="str">
        <f>+IF(L44=""," ",VLOOKUP(S44,Tabla13[[PROCESO]:[2018]],4,0))</f>
        <v>Dirección Investigación e Innovación</v>
      </c>
      <c r="O44" s="10" t="str">
        <f>+IF(AB44=""," ",VLOOKUP(S44,Tabla13[[PROCESO]:[2018]],3,0))</f>
        <v>Dirección Investigación e Innovación</v>
      </c>
      <c r="P44" s="10" t="str">
        <f t="shared" si="11"/>
        <v>Falta de innovación o rezago en los diferentes procesos o estructuras que dificultan el crecimiento y/o cumplimiento de los objetivos de la Universidad</v>
      </c>
      <c r="Q44" s="1">
        <f t="shared" si="0"/>
        <v>1</v>
      </c>
      <c r="R44" s="1" t="s">
        <v>506</v>
      </c>
      <c r="S44" s="201" t="str">
        <f>+IF(M44="","",VLOOKUP(LEFT(R44,4),'[1]Areas Incluidas'!$C$3:$F$35,2,0))</f>
        <v>Biblioteca</v>
      </c>
      <c r="T44" s="200" t="s">
        <v>111</v>
      </c>
      <c r="U44" s="200" t="s">
        <v>507</v>
      </c>
      <c r="V44" s="200" t="s">
        <v>508</v>
      </c>
      <c r="W44" s="200" t="s">
        <v>509</v>
      </c>
      <c r="X44" s="200">
        <v>3</v>
      </c>
      <c r="Y44" s="200">
        <v>0</v>
      </c>
      <c r="Z44" s="17">
        <v>0</v>
      </c>
      <c r="AA44" s="200" t="s">
        <v>98</v>
      </c>
      <c r="AB44" s="200" t="s">
        <v>87</v>
      </c>
      <c r="AC44" s="200" t="s">
        <v>510</v>
      </c>
      <c r="AD44" s="192">
        <v>3</v>
      </c>
      <c r="AE44" s="192">
        <v>2</v>
      </c>
      <c r="AF44" s="17">
        <v>0.66666666666666663</v>
      </c>
      <c r="AG44" s="200" t="s">
        <v>474</v>
      </c>
      <c r="AH44" s="200" t="s">
        <v>511</v>
      </c>
      <c r="AI44" s="200">
        <v>43709</v>
      </c>
      <c r="AJ44" s="200" t="s">
        <v>298</v>
      </c>
      <c r="AK44" s="200" t="s">
        <v>98</v>
      </c>
      <c r="AL44" s="200" t="s">
        <v>87</v>
      </c>
      <c r="AM44" s="200">
        <v>4</v>
      </c>
      <c r="AN44" s="200">
        <v>3</v>
      </c>
      <c r="AO44" s="200" t="s">
        <v>390</v>
      </c>
      <c r="AP44" s="200" t="s">
        <v>98</v>
      </c>
      <c r="AQ44" s="200" t="s">
        <v>512</v>
      </c>
      <c r="AR44" s="200" t="s">
        <v>513</v>
      </c>
    </row>
    <row r="45" spans="1:44" ht="90" x14ac:dyDescent="0.25">
      <c r="A45" s="12">
        <f>IF(AL45="","",IF(T45=" "," ",SUM($Q$3:Q45)))</f>
        <v>24</v>
      </c>
      <c r="B45" s="12" t="str">
        <f t="shared" si="1"/>
        <v>Biblioteca1</v>
      </c>
      <c r="C45" s="12">
        <f t="shared" si="2"/>
        <v>1</v>
      </c>
      <c r="D45" s="12" t="str">
        <f t="shared" si="3"/>
        <v>Biblioteca1</v>
      </c>
      <c r="E45" s="12">
        <f t="shared" si="4"/>
        <v>1</v>
      </c>
      <c r="F45" s="12" t="str">
        <f t="shared" si="12"/>
        <v>Dirección Investigación e InnovaciónMedio</v>
      </c>
      <c r="G45" s="12" t="str">
        <f t="shared" si="13"/>
        <v>Dirección Investigación e InnovaciónMedio</v>
      </c>
      <c r="H45" s="12" t="str">
        <f t="shared" si="5"/>
        <v>Dirección Investigación e InnovaciónFuerte</v>
      </c>
      <c r="I45" s="12" t="str">
        <f t="shared" si="6"/>
        <v>BibliotecaMedio</v>
      </c>
      <c r="J45" s="12" t="str">
        <f t="shared" si="7"/>
        <v>BibliotecaFuerte</v>
      </c>
      <c r="K45" s="12" t="str">
        <f t="shared" si="8"/>
        <v>Dirección Investigación e InnovaciónFalla o falta de adecuación, consistencia, confiabilidad, confidencialidad y disponibilidad de la información que se genera o se custodia (física o electrónica).</v>
      </c>
      <c r="L45" s="9" t="str">
        <f t="shared" si="9"/>
        <v>RAB-24</v>
      </c>
      <c r="M45" s="10" t="str">
        <f t="shared" si="10"/>
        <v>RA</v>
      </c>
      <c r="N45" s="10" t="str">
        <f>+IF(L45=""," ",VLOOKUP(S45,Tabla13[[PROCESO]:[2018]],4,0))</f>
        <v>Dirección Investigación e Innovación</v>
      </c>
      <c r="O45" s="10" t="str">
        <f>+IF(AB45=""," ",VLOOKUP(S45,Tabla13[[PROCESO]:[2018]],3,0))</f>
        <v>Dirección Investigación e Innovación</v>
      </c>
      <c r="P45" s="10" t="str">
        <f t="shared" si="11"/>
        <v>Falla o falta de adecuación, consistencia, confiabilidad, confidencialidad y disponibilidad de la información que se genera o se custodia (física o electrónica).</v>
      </c>
      <c r="Q45" s="1">
        <f t="shared" si="0"/>
        <v>1</v>
      </c>
      <c r="R45" s="1" t="s">
        <v>514</v>
      </c>
      <c r="S45" s="201" t="str">
        <f>+IF(M45="","",VLOOKUP(LEFT(R45,4),'[1]Areas Incluidas'!$C$3:$F$35,2,0))</f>
        <v>Biblioteca</v>
      </c>
      <c r="T45" s="200" t="s">
        <v>106</v>
      </c>
      <c r="U45" s="200" t="s">
        <v>515</v>
      </c>
      <c r="V45" s="200" t="s">
        <v>516</v>
      </c>
      <c r="W45" s="200" t="s">
        <v>517</v>
      </c>
      <c r="X45" s="200">
        <v>1</v>
      </c>
      <c r="Y45" s="200">
        <v>1</v>
      </c>
      <c r="Z45" s="17">
        <v>1</v>
      </c>
      <c r="AA45" s="200" t="s">
        <v>98</v>
      </c>
      <c r="AB45" s="200" t="s">
        <v>90</v>
      </c>
      <c r="AC45" s="200" t="s">
        <v>518</v>
      </c>
      <c r="AD45" s="192">
        <v>2</v>
      </c>
      <c r="AE45" s="192">
        <v>2</v>
      </c>
      <c r="AF45" s="17">
        <v>1</v>
      </c>
      <c r="AG45" s="200" t="s">
        <v>474</v>
      </c>
      <c r="AH45" s="200" t="s">
        <v>519</v>
      </c>
      <c r="AI45" s="200">
        <v>43344</v>
      </c>
      <c r="AJ45" s="200" t="s">
        <v>294</v>
      </c>
      <c r="AK45" s="200" t="s">
        <v>297</v>
      </c>
      <c r="AL45" s="200" t="s">
        <v>90</v>
      </c>
      <c r="AM45" s="200">
        <v>3</v>
      </c>
      <c r="AN45" s="200">
        <v>2</v>
      </c>
      <c r="AO45" s="200" t="s">
        <v>445</v>
      </c>
      <c r="AP45" s="200" t="s">
        <v>97</v>
      </c>
      <c r="AQ45" s="200" t="s">
        <v>520</v>
      </c>
      <c r="AR45" s="200" t="s">
        <v>521</v>
      </c>
    </row>
    <row r="46" spans="1:44" ht="18" hidden="1" x14ac:dyDescent="0.25">
      <c r="A46" s="12" t="str">
        <f>IF(AL46="","",IF(T46=" "," ",SUM($Q$3:Q46)))</f>
        <v/>
      </c>
      <c r="B46" s="12" t="str">
        <f t="shared" si="1"/>
        <v>Biblioteca0</v>
      </c>
      <c r="C46" s="12">
        <f t="shared" si="2"/>
        <v>0</v>
      </c>
      <c r="D46" s="12" t="str">
        <f t="shared" si="3"/>
        <v>Biblioteca0</v>
      </c>
      <c r="E46" s="12">
        <f t="shared" si="4"/>
        <v>0</v>
      </c>
      <c r="F46" s="12" t="str">
        <f t="shared" si="12"/>
        <v xml:space="preserve"> </v>
      </c>
      <c r="G46" s="12" t="str">
        <f t="shared" si="13"/>
        <v xml:space="preserve"> </v>
      </c>
      <c r="H46" s="12" t="str">
        <f t="shared" si="5"/>
        <v xml:space="preserve"> </v>
      </c>
      <c r="I46" s="12" t="str">
        <f t="shared" si="6"/>
        <v>Biblioteca</v>
      </c>
      <c r="J46" s="12" t="str">
        <f t="shared" si="7"/>
        <v>Biblioteca</v>
      </c>
      <c r="K46" s="12" t="str">
        <f t="shared" si="8"/>
        <v xml:space="preserve"> </v>
      </c>
      <c r="L46" s="9" t="str">
        <f t="shared" si="9"/>
        <v/>
      </c>
      <c r="M46" s="10" t="str">
        <f t="shared" si="10"/>
        <v>RA</v>
      </c>
      <c r="N46" s="10" t="str">
        <f>+IF(L46=""," ",VLOOKUP(S46,Tabla13[[PROCESO]:[2018]],4,0))</f>
        <v xml:space="preserve"> </v>
      </c>
      <c r="O46" s="10" t="str">
        <f>+IF(AB46=""," ",VLOOKUP(S46,Tabla13[[PROCESO]:[2018]],3,0))</f>
        <v xml:space="preserve"> </v>
      </c>
      <c r="P46" s="10" t="str">
        <f t="shared" si="11"/>
        <v/>
      </c>
      <c r="Q46" s="1" t="str">
        <f t="shared" si="0"/>
        <v/>
      </c>
      <c r="R46" s="1" t="s">
        <v>522</v>
      </c>
      <c r="S46" s="201" t="str">
        <f>+IF(M46="","",VLOOKUP(LEFT(R46,4),'[1]Areas Incluidas'!$C$3:$F$35,2,0))</f>
        <v>Biblioteca</v>
      </c>
      <c r="T46" s="200"/>
      <c r="U46" s="200"/>
      <c r="V46" s="200"/>
      <c r="W46" s="200"/>
      <c r="X46" s="200">
        <v>2</v>
      </c>
      <c r="Y46" s="200">
        <v>2</v>
      </c>
      <c r="Z46" s="17" t="s">
        <v>136</v>
      </c>
      <c r="AA46" s="200">
        <v>2</v>
      </c>
      <c r="AB46" s="200" t="s">
        <v>369</v>
      </c>
      <c r="AC46" s="200"/>
      <c r="AD46" s="192">
        <v>2</v>
      </c>
      <c r="AE46" s="192">
        <v>2</v>
      </c>
      <c r="AF46" s="17" t="s">
        <v>369</v>
      </c>
      <c r="AG46" s="200">
        <v>2</v>
      </c>
      <c r="AH46" s="200">
        <v>2</v>
      </c>
      <c r="AI46" s="200">
        <v>2</v>
      </c>
      <c r="AJ46" s="200">
        <v>2</v>
      </c>
      <c r="AK46" s="200">
        <v>2</v>
      </c>
      <c r="AL46" s="200"/>
      <c r="AM46" s="200" t="s">
        <v>369</v>
      </c>
      <c r="AN46" s="200" t="s">
        <v>369</v>
      </c>
      <c r="AO46" s="200" t="s">
        <v>369</v>
      </c>
      <c r="AP46" s="200"/>
      <c r="AQ46" s="200"/>
      <c r="AR46" s="200"/>
    </row>
    <row r="47" spans="1:44" ht="18" hidden="1" x14ac:dyDescent="0.25">
      <c r="A47" s="12" t="str">
        <f>IF(AL47="","",IF(T47=" "," ",SUM($Q$3:Q47)))</f>
        <v/>
      </c>
      <c r="B47" s="12" t="str">
        <f t="shared" si="1"/>
        <v>Biblioteca0</v>
      </c>
      <c r="C47" s="12">
        <f t="shared" si="2"/>
        <v>0</v>
      </c>
      <c r="D47" s="12" t="str">
        <f t="shared" si="3"/>
        <v>Biblioteca0</v>
      </c>
      <c r="E47" s="12">
        <f t="shared" si="4"/>
        <v>0</v>
      </c>
      <c r="F47" s="12" t="str">
        <f t="shared" si="12"/>
        <v xml:space="preserve"> </v>
      </c>
      <c r="G47" s="12" t="str">
        <f t="shared" si="13"/>
        <v xml:space="preserve"> </v>
      </c>
      <c r="H47" s="12" t="str">
        <f t="shared" si="5"/>
        <v xml:space="preserve"> </v>
      </c>
      <c r="I47" s="12" t="str">
        <f t="shared" si="6"/>
        <v>Biblioteca</v>
      </c>
      <c r="J47" s="12" t="str">
        <f t="shared" si="7"/>
        <v>Biblioteca</v>
      </c>
      <c r="K47" s="12" t="str">
        <f t="shared" si="8"/>
        <v xml:space="preserve"> </v>
      </c>
      <c r="L47" s="9" t="str">
        <f t="shared" si="9"/>
        <v/>
      </c>
      <c r="M47" s="10" t="str">
        <f t="shared" si="10"/>
        <v>RA</v>
      </c>
      <c r="N47" s="10" t="str">
        <f>+IF(L47=""," ",VLOOKUP(S47,Tabla13[[PROCESO]:[2018]],4,0))</f>
        <v xml:space="preserve"> </v>
      </c>
      <c r="O47" s="10" t="str">
        <f>+IF(AB47=""," ",VLOOKUP(S47,Tabla13[[PROCESO]:[2018]],3,0))</f>
        <v xml:space="preserve"> </v>
      </c>
      <c r="P47" s="10" t="str">
        <f t="shared" si="11"/>
        <v/>
      </c>
      <c r="Q47" s="1" t="str">
        <f t="shared" si="0"/>
        <v/>
      </c>
      <c r="R47" s="1" t="s">
        <v>523</v>
      </c>
      <c r="S47" s="201" t="str">
        <f>+IF(M47="","",VLOOKUP(LEFT(R47,4),'[1]Areas Incluidas'!$C$3:$F$35,2,0))</f>
        <v>Biblioteca</v>
      </c>
      <c r="T47" s="200"/>
      <c r="U47" s="200"/>
      <c r="V47" s="200"/>
      <c r="W47" s="200"/>
      <c r="X47" s="200">
        <v>2</v>
      </c>
      <c r="Y47" s="200">
        <v>2</v>
      </c>
      <c r="Z47" s="17" t="s">
        <v>136</v>
      </c>
      <c r="AA47" s="200">
        <v>2</v>
      </c>
      <c r="AB47" s="200" t="s">
        <v>369</v>
      </c>
      <c r="AC47" s="200"/>
      <c r="AD47" s="192">
        <v>2</v>
      </c>
      <c r="AE47" s="192">
        <v>2</v>
      </c>
      <c r="AF47" s="17" t="s">
        <v>369</v>
      </c>
      <c r="AG47" s="200">
        <v>2</v>
      </c>
      <c r="AH47" s="200">
        <v>2</v>
      </c>
      <c r="AI47" s="200">
        <v>2</v>
      </c>
      <c r="AJ47" s="200">
        <v>2</v>
      </c>
      <c r="AK47" s="200">
        <v>2</v>
      </c>
      <c r="AL47" s="200"/>
      <c r="AM47" s="200" t="s">
        <v>369</v>
      </c>
      <c r="AN47" s="200" t="s">
        <v>369</v>
      </c>
      <c r="AO47" s="200" t="s">
        <v>369</v>
      </c>
      <c r="AP47" s="200"/>
      <c r="AQ47" s="200"/>
      <c r="AR47" s="200"/>
    </row>
    <row r="48" spans="1:44" ht="18" hidden="1" x14ac:dyDescent="0.25">
      <c r="A48" s="12" t="str">
        <f>IF(AL48="","",IF(T48=" "," ",SUM($Q$3:Q48)))</f>
        <v/>
      </c>
      <c r="B48" s="12" t="str">
        <f t="shared" si="1"/>
        <v>Biblioteca0</v>
      </c>
      <c r="C48" s="12">
        <f t="shared" si="2"/>
        <v>0</v>
      </c>
      <c r="D48" s="12" t="str">
        <f t="shared" si="3"/>
        <v>Biblioteca0</v>
      </c>
      <c r="E48" s="12">
        <f t="shared" si="4"/>
        <v>0</v>
      </c>
      <c r="F48" s="12" t="str">
        <f t="shared" si="12"/>
        <v xml:space="preserve"> </v>
      </c>
      <c r="G48" s="12" t="str">
        <f t="shared" si="13"/>
        <v xml:space="preserve"> </v>
      </c>
      <c r="H48" s="12" t="str">
        <f t="shared" si="5"/>
        <v xml:space="preserve"> </v>
      </c>
      <c r="I48" s="12" t="str">
        <f t="shared" si="6"/>
        <v>Biblioteca</v>
      </c>
      <c r="J48" s="12" t="str">
        <f t="shared" si="7"/>
        <v>Biblioteca</v>
      </c>
      <c r="K48" s="12" t="str">
        <f t="shared" si="8"/>
        <v xml:space="preserve"> </v>
      </c>
      <c r="L48" s="9" t="str">
        <f t="shared" si="9"/>
        <v/>
      </c>
      <c r="M48" s="10" t="str">
        <f t="shared" si="10"/>
        <v>RA</v>
      </c>
      <c r="N48" s="10" t="str">
        <f>+IF(L48=""," ",VLOOKUP(S48,Tabla13[[PROCESO]:[2018]],4,0))</f>
        <v xml:space="preserve"> </v>
      </c>
      <c r="O48" s="10" t="str">
        <f>+IF(AB48=""," ",VLOOKUP(S48,Tabla13[[PROCESO]:[2018]],3,0))</f>
        <v xml:space="preserve"> </v>
      </c>
      <c r="P48" s="10" t="str">
        <f t="shared" si="11"/>
        <v/>
      </c>
      <c r="Q48" s="1" t="str">
        <f t="shared" si="0"/>
        <v/>
      </c>
      <c r="R48" s="1" t="s">
        <v>524</v>
      </c>
      <c r="S48" s="201" t="str">
        <f>+IF(M48="","",VLOOKUP(LEFT(R48,4),'[1]Areas Incluidas'!$C$3:$F$35,2,0))</f>
        <v>Biblioteca</v>
      </c>
      <c r="T48" s="200"/>
      <c r="U48" s="200"/>
      <c r="V48" s="200"/>
      <c r="W48" s="200"/>
      <c r="X48" s="200">
        <v>2</v>
      </c>
      <c r="Y48" s="200">
        <v>2</v>
      </c>
      <c r="Z48" s="17" t="s">
        <v>136</v>
      </c>
      <c r="AA48" s="200">
        <v>2</v>
      </c>
      <c r="AB48" s="200" t="s">
        <v>369</v>
      </c>
      <c r="AC48" s="200"/>
      <c r="AD48" s="192">
        <v>2</v>
      </c>
      <c r="AE48" s="192">
        <v>2</v>
      </c>
      <c r="AF48" s="17" t="s">
        <v>369</v>
      </c>
      <c r="AG48" s="200">
        <v>2</v>
      </c>
      <c r="AH48" s="200">
        <v>2</v>
      </c>
      <c r="AI48" s="200">
        <v>2</v>
      </c>
      <c r="AJ48" s="200">
        <v>2</v>
      </c>
      <c r="AK48" s="200">
        <v>2</v>
      </c>
      <c r="AL48" s="200"/>
      <c r="AM48" s="200" t="s">
        <v>369</v>
      </c>
      <c r="AN48" s="200" t="s">
        <v>369</v>
      </c>
      <c r="AO48" s="200" t="s">
        <v>369</v>
      </c>
      <c r="AP48" s="200"/>
      <c r="AQ48" s="200"/>
      <c r="AR48" s="200"/>
    </row>
    <row r="49" spans="1:44" ht="18" hidden="1" x14ac:dyDescent="0.25">
      <c r="A49" s="12" t="str">
        <f>IF(AL49="","",IF(T49=" "," ",SUM($Q$3:Q49)))</f>
        <v/>
      </c>
      <c r="B49" s="12" t="str">
        <f t="shared" si="1"/>
        <v>Biblioteca0</v>
      </c>
      <c r="C49" s="12">
        <f t="shared" si="2"/>
        <v>0</v>
      </c>
      <c r="D49" s="12" t="str">
        <f t="shared" si="3"/>
        <v>Biblioteca0</v>
      </c>
      <c r="E49" s="12">
        <f t="shared" si="4"/>
        <v>0</v>
      </c>
      <c r="F49" s="12" t="str">
        <f t="shared" si="12"/>
        <v xml:space="preserve"> </v>
      </c>
      <c r="G49" s="12" t="str">
        <f t="shared" si="13"/>
        <v xml:space="preserve"> </v>
      </c>
      <c r="H49" s="12" t="str">
        <f t="shared" si="5"/>
        <v xml:space="preserve"> </v>
      </c>
      <c r="I49" s="12" t="str">
        <f t="shared" si="6"/>
        <v>Biblioteca</v>
      </c>
      <c r="J49" s="12" t="str">
        <f t="shared" si="7"/>
        <v>Biblioteca</v>
      </c>
      <c r="K49" s="12" t="str">
        <f t="shared" si="8"/>
        <v xml:space="preserve"> </v>
      </c>
      <c r="L49" s="9" t="str">
        <f t="shared" si="9"/>
        <v/>
      </c>
      <c r="M49" s="10" t="str">
        <f t="shared" si="10"/>
        <v>RA</v>
      </c>
      <c r="N49" s="10" t="str">
        <f>+IF(L49=""," ",VLOOKUP(S49,Tabla13[[PROCESO]:[2018]],4,0))</f>
        <v xml:space="preserve"> </v>
      </c>
      <c r="O49" s="10" t="str">
        <f>+IF(AB49=""," ",VLOOKUP(S49,Tabla13[[PROCESO]:[2018]],3,0))</f>
        <v xml:space="preserve"> </v>
      </c>
      <c r="P49" s="10" t="str">
        <f t="shared" si="11"/>
        <v/>
      </c>
      <c r="Q49" s="1" t="str">
        <f t="shared" si="0"/>
        <v/>
      </c>
      <c r="R49" s="1" t="s">
        <v>525</v>
      </c>
      <c r="S49" s="201" t="str">
        <f>+IF(M49="","",VLOOKUP(LEFT(R49,4),'[1]Areas Incluidas'!$C$3:$F$35,2,0))</f>
        <v>Biblioteca</v>
      </c>
      <c r="T49" s="200"/>
      <c r="U49" s="200"/>
      <c r="V49" s="200"/>
      <c r="W49" s="200"/>
      <c r="X49" s="200">
        <v>2</v>
      </c>
      <c r="Y49" s="200">
        <v>2</v>
      </c>
      <c r="Z49" s="17" t="s">
        <v>136</v>
      </c>
      <c r="AA49" s="200">
        <v>2</v>
      </c>
      <c r="AB49" s="200" t="s">
        <v>369</v>
      </c>
      <c r="AC49" s="200"/>
      <c r="AD49" s="192">
        <v>2</v>
      </c>
      <c r="AE49" s="192">
        <v>2</v>
      </c>
      <c r="AF49" s="17" t="s">
        <v>369</v>
      </c>
      <c r="AG49" s="200">
        <v>2</v>
      </c>
      <c r="AH49" s="200">
        <v>2</v>
      </c>
      <c r="AI49" s="200">
        <v>2</v>
      </c>
      <c r="AJ49" s="200">
        <v>2</v>
      </c>
      <c r="AK49" s="200">
        <v>2</v>
      </c>
      <c r="AL49" s="200"/>
      <c r="AM49" s="200" t="s">
        <v>369</v>
      </c>
      <c r="AN49" s="200" t="s">
        <v>369</v>
      </c>
      <c r="AO49" s="200" t="s">
        <v>369</v>
      </c>
      <c r="AP49" s="200"/>
      <c r="AQ49" s="200"/>
      <c r="AR49" s="200"/>
    </row>
    <row r="50" spans="1:44" ht="18" hidden="1" x14ac:dyDescent="0.25">
      <c r="A50" s="12" t="str">
        <f>IF(AL50="","",IF(T50=" "," ",SUM($Q$3:Q50)))</f>
        <v/>
      </c>
      <c r="B50" s="12" t="str">
        <f t="shared" si="1"/>
        <v>Biblioteca0</v>
      </c>
      <c r="C50" s="12">
        <f t="shared" si="2"/>
        <v>0</v>
      </c>
      <c r="D50" s="12" t="str">
        <f t="shared" si="3"/>
        <v>Biblioteca0</v>
      </c>
      <c r="E50" s="12">
        <f t="shared" si="4"/>
        <v>0</v>
      </c>
      <c r="F50" s="12" t="str">
        <f t="shared" si="12"/>
        <v xml:space="preserve"> </v>
      </c>
      <c r="G50" s="12" t="str">
        <f t="shared" si="13"/>
        <v xml:space="preserve"> </v>
      </c>
      <c r="H50" s="12" t="str">
        <f t="shared" si="5"/>
        <v xml:space="preserve"> </v>
      </c>
      <c r="I50" s="12" t="str">
        <f t="shared" si="6"/>
        <v>Biblioteca</v>
      </c>
      <c r="J50" s="12" t="str">
        <f t="shared" si="7"/>
        <v>Biblioteca</v>
      </c>
      <c r="K50" s="12" t="str">
        <f t="shared" si="8"/>
        <v xml:space="preserve"> </v>
      </c>
      <c r="L50" s="9" t="str">
        <f t="shared" si="9"/>
        <v/>
      </c>
      <c r="M50" s="10" t="str">
        <f t="shared" si="10"/>
        <v>RA</v>
      </c>
      <c r="N50" s="10" t="str">
        <f>+IF(L50=""," ",VLOOKUP(S50,Tabla13[[PROCESO]:[2018]],4,0))</f>
        <v xml:space="preserve"> </v>
      </c>
      <c r="O50" s="10" t="str">
        <f>+IF(AB50=""," ",VLOOKUP(S50,Tabla13[[PROCESO]:[2018]],3,0))</f>
        <v xml:space="preserve"> </v>
      </c>
      <c r="P50" s="10" t="str">
        <f t="shared" si="11"/>
        <v/>
      </c>
      <c r="Q50" s="1" t="str">
        <f t="shared" si="0"/>
        <v/>
      </c>
      <c r="R50" s="1" t="s">
        <v>526</v>
      </c>
      <c r="S50" s="201" t="str">
        <f>+IF(M50="","",VLOOKUP(LEFT(R50,4),'[1]Areas Incluidas'!$C$3:$F$35,2,0))</f>
        <v>Biblioteca</v>
      </c>
      <c r="T50" s="200"/>
      <c r="U50" s="200"/>
      <c r="V50" s="200"/>
      <c r="W50" s="200"/>
      <c r="X50" s="200">
        <v>2</v>
      </c>
      <c r="Y50" s="200">
        <v>2</v>
      </c>
      <c r="Z50" s="17" t="s">
        <v>136</v>
      </c>
      <c r="AA50" s="200">
        <v>2</v>
      </c>
      <c r="AB50" s="200" t="s">
        <v>369</v>
      </c>
      <c r="AC50" s="200"/>
      <c r="AD50" s="192">
        <v>2</v>
      </c>
      <c r="AE50" s="192">
        <v>2</v>
      </c>
      <c r="AF50" s="17" t="s">
        <v>369</v>
      </c>
      <c r="AG50" s="200">
        <v>2</v>
      </c>
      <c r="AH50" s="200">
        <v>2</v>
      </c>
      <c r="AI50" s="200">
        <v>2</v>
      </c>
      <c r="AJ50" s="200">
        <v>2</v>
      </c>
      <c r="AK50" s="200">
        <v>2</v>
      </c>
      <c r="AL50" s="200"/>
      <c r="AM50" s="200" t="s">
        <v>369</v>
      </c>
      <c r="AN50" s="200" t="s">
        <v>369</v>
      </c>
      <c r="AO50" s="200" t="s">
        <v>369</v>
      </c>
      <c r="AP50" s="200"/>
      <c r="AQ50" s="200"/>
      <c r="AR50" s="200"/>
    </row>
    <row r="51" spans="1:44" ht="240" x14ac:dyDescent="0.25">
      <c r="A51" s="12">
        <f>IF(AL51="","",IF(T51=" "," ",SUM($Q$3:Q51)))</f>
        <v>25</v>
      </c>
      <c r="B51" s="12" t="str">
        <f t="shared" si="1"/>
        <v>SST Administrativo1</v>
      </c>
      <c r="C51" s="12">
        <f t="shared" si="2"/>
        <v>1</v>
      </c>
      <c r="D51" s="12" t="str">
        <f t="shared" si="3"/>
        <v>SST Administrativo1</v>
      </c>
      <c r="E51" s="12">
        <f t="shared" si="4"/>
        <v>1</v>
      </c>
      <c r="F51" s="12" t="str">
        <f t="shared" si="12"/>
        <v>Dirección Administrativa y FinancieraExtremo</v>
      </c>
      <c r="G51" s="12" t="str">
        <f t="shared" si="13"/>
        <v>Dirección Administrativa y FinancieraExtremo</v>
      </c>
      <c r="H51" s="12" t="str">
        <f t="shared" si="5"/>
        <v>Dirección Administrativa y FinancieraDébil</v>
      </c>
      <c r="I51" s="12" t="str">
        <f t="shared" si="6"/>
        <v>SST AdministrativoExtremo</v>
      </c>
      <c r="J51" s="12" t="str">
        <f t="shared" si="7"/>
        <v>SST AdministrativoDébil</v>
      </c>
      <c r="K51" s="12" t="str">
        <f t="shared" si="8"/>
        <v>Dirección Administrativa y FinancieraDesastres naturales que puedan afectar las instalaciones o la operación de la Universidad.</v>
      </c>
      <c r="L51" s="9" t="str">
        <f t="shared" si="9"/>
        <v>RFD-25</v>
      </c>
      <c r="M51" s="10" t="str">
        <f t="shared" si="10"/>
        <v>RF</v>
      </c>
      <c r="N51" s="10" t="str">
        <f>+IF(L51=""," ",VLOOKUP(S51,Tabla13[[PROCESO]:[2018]],4,0))</f>
        <v>Dirección Administrativa y Financiera</v>
      </c>
      <c r="O51" s="10" t="str">
        <f>+IF(AB51=""," ",VLOOKUP(S51,Tabla13[[PROCESO]:[2018]],3,0))</f>
        <v>Dirección Administrativa y Financiera</v>
      </c>
      <c r="P51" s="10" t="str">
        <f t="shared" si="11"/>
        <v>Desastres naturales que puedan afectar las instalaciones o la operación de la Universidad.</v>
      </c>
      <c r="Q51" s="1">
        <f t="shared" si="0"/>
        <v>1</v>
      </c>
      <c r="R51" s="1" t="s">
        <v>527</v>
      </c>
      <c r="S51" s="201" t="str">
        <f>+IF(M51="","",VLOOKUP(LEFT(R51,4),'[1]Areas Incluidas'!$C$3:$F$35,2,0))</f>
        <v>SST Administrativo</v>
      </c>
      <c r="T51" s="200" t="s">
        <v>121</v>
      </c>
      <c r="U51" s="200" t="s">
        <v>528</v>
      </c>
      <c r="V51" s="200" t="s">
        <v>529</v>
      </c>
      <c r="W51" s="200" t="s">
        <v>530</v>
      </c>
      <c r="X51" s="200">
        <v>6</v>
      </c>
      <c r="Y51" s="200">
        <v>0</v>
      </c>
      <c r="Z51" s="200">
        <v>0</v>
      </c>
      <c r="AA51" s="200" t="s">
        <v>96</v>
      </c>
      <c r="AB51" s="200" t="s">
        <v>89</v>
      </c>
      <c r="AC51" s="200" t="s">
        <v>531</v>
      </c>
      <c r="AD51" s="200">
        <v>4</v>
      </c>
      <c r="AE51" s="200">
        <v>0</v>
      </c>
      <c r="AF51" s="200">
        <v>0</v>
      </c>
      <c r="AG51" s="200" t="s">
        <v>532</v>
      </c>
      <c r="AH51" s="200" t="s">
        <v>533</v>
      </c>
      <c r="AI51" s="200">
        <v>43455</v>
      </c>
      <c r="AJ51" s="200" t="s">
        <v>298</v>
      </c>
      <c r="AK51" s="200" t="s">
        <v>299</v>
      </c>
      <c r="AL51" s="200" t="s">
        <v>89</v>
      </c>
      <c r="AM51" s="200">
        <v>4</v>
      </c>
      <c r="AN51" s="200">
        <v>5</v>
      </c>
      <c r="AO51" s="200" t="s">
        <v>534</v>
      </c>
      <c r="AP51" s="200" t="s">
        <v>96</v>
      </c>
      <c r="AQ51" s="200" t="s">
        <v>535</v>
      </c>
      <c r="AR51" s="200"/>
    </row>
    <row r="52" spans="1:44" ht="60" x14ac:dyDescent="0.25">
      <c r="A52" s="12">
        <f>IF(AL52="","",IF(T52=" "," ",SUM($Q$3:Q52)))</f>
        <v>26</v>
      </c>
      <c r="B52" s="12" t="str">
        <f t="shared" si="1"/>
        <v>SST Administrativo1</v>
      </c>
      <c r="C52" s="12">
        <f t="shared" si="2"/>
        <v>1</v>
      </c>
      <c r="D52" s="12" t="str">
        <f t="shared" si="3"/>
        <v>SST Administrativo1</v>
      </c>
      <c r="E52" s="12">
        <f t="shared" si="4"/>
        <v>1</v>
      </c>
      <c r="F52" s="12" t="str">
        <f t="shared" si="12"/>
        <v>Dirección Administrativa y FinancieraExtremo</v>
      </c>
      <c r="G52" s="12" t="str">
        <f t="shared" si="13"/>
        <v>Dirección Administrativa y FinancieraExtremo</v>
      </c>
      <c r="H52" s="12" t="str">
        <f t="shared" si="5"/>
        <v>Dirección Administrativa y FinancieraDébil</v>
      </c>
      <c r="I52" s="12" t="str">
        <f t="shared" si="6"/>
        <v>SST AdministrativoExtremo</v>
      </c>
      <c r="J52" s="12" t="str">
        <f t="shared" si="7"/>
        <v>SST AdministrativoDébil</v>
      </c>
      <c r="K52" s="12" t="str">
        <f t="shared" si="8"/>
        <v>Dirección Administrativa y FinancieraConflicto, desconocimiento o incumplimientos normativos, legales, regulatorios o contractuales.</v>
      </c>
      <c r="L52" s="9" t="str">
        <f t="shared" si="9"/>
        <v>RFD-26</v>
      </c>
      <c r="M52" s="10" t="str">
        <f t="shared" si="10"/>
        <v>RF</v>
      </c>
      <c r="N52" s="10" t="str">
        <f>+IF(L52=""," ",VLOOKUP(S52,Tabla13[[PROCESO]:[2018]],4,0))</f>
        <v>Dirección Administrativa y Financiera</v>
      </c>
      <c r="O52" s="10" t="str">
        <f>+IF(AB52=""," ",VLOOKUP(S52,Tabla13[[PROCESO]:[2018]],3,0))</f>
        <v>Dirección Administrativa y Financiera</v>
      </c>
      <c r="P52" s="10" t="str">
        <f t="shared" si="11"/>
        <v>Conflicto, desconocimiento o incumplimientos normativos, legales, regulatorios o contractuales.</v>
      </c>
      <c r="Q52" s="1">
        <f t="shared" si="0"/>
        <v>1</v>
      </c>
      <c r="R52" s="1" t="s">
        <v>536</v>
      </c>
      <c r="S52" s="201" t="str">
        <f>+IF(M52="","",VLOOKUP(LEFT(R52,4),'[1]Areas Incluidas'!$C$3:$F$35,2,0))</f>
        <v>SST Administrativo</v>
      </c>
      <c r="T52" s="200" t="s">
        <v>109</v>
      </c>
      <c r="U52" s="200" t="s">
        <v>537</v>
      </c>
      <c r="V52" s="200" t="s">
        <v>538</v>
      </c>
      <c r="W52" s="200" t="s">
        <v>539</v>
      </c>
      <c r="X52" s="200">
        <v>2</v>
      </c>
      <c r="Y52" s="200">
        <v>0</v>
      </c>
      <c r="Z52" s="200">
        <v>0</v>
      </c>
      <c r="AA52" s="200" t="s">
        <v>96</v>
      </c>
      <c r="AB52" s="200" t="s">
        <v>89</v>
      </c>
      <c r="AC52" s="200" t="s">
        <v>540</v>
      </c>
      <c r="AD52" s="200">
        <v>1</v>
      </c>
      <c r="AE52" s="200">
        <v>0</v>
      </c>
      <c r="AF52" s="200">
        <v>0</v>
      </c>
      <c r="AG52" s="200" t="s">
        <v>541</v>
      </c>
      <c r="AH52" s="200" t="s">
        <v>542</v>
      </c>
      <c r="AI52" s="200">
        <v>43455</v>
      </c>
      <c r="AJ52" s="200" t="s">
        <v>298</v>
      </c>
      <c r="AK52" s="200" t="s">
        <v>299</v>
      </c>
      <c r="AL52" s="200" t="s">
        <v>89</v>
      </c>
      <c r="AM52" s="200">
        <v>4</v>
      </c>
      <c r="AN52" s="200">
        <v>5</v>
      </c>
      <c r="AO52" s="200" t="s">
        <v>534</v>
      </c>
      <c r="AP52" s="200" t="s">
        <v>96</v>
      </c>
      <c r="AQ52" s="200" t="s">
        <v>543</v>
      </c>
      <c r="AR52" s="200"/>
    </row>
    <row r="53" spans="1:44" ht="90" x14ac:dyDescent="0.25">
      <c r="A53" s="12">
        <f>IF(AL53="","",IF(T53=" "," ",SUM($Q$3:Q53)))</f>
        <v>27</v>
      </c>
      <c r="B53" s="12" t="str">
        <f t="shared" si="1"/>
        <v>SST Administrativo1</v>
      </c>
      <c r="C53" s="12">
        <f t="shared" si="2"/>
        <v>1</v>
      </c>
      <c r="D53" s="12" t="str">
        <f t="shared" si="3"/>
        <v>SST Administrativo1</v>
      </c>
      <c r="E53" s="12">
        <f t="shared" si="4"/>
        <v>1</v>
      </c>
      <c r="F53" s="12" t="str">
        <f t="shared" si="12"/>
        <v>Dirección Administrativa y FinancieraExtremo</v>
      </c>
      <c r="G53" s="12" t="str">
        <f t="shared" si="13"/>
        <v>Dirección Administrativa y FinancieraExtremo</v>
      </c>
      <c r="H53" s="12" t="str">
        <f t="shared" si="5"/>
        <v>Dirección Administrativa y FinancieraDébil</v>
      </c>
      <c r="I53" s="12" t="str">
        <f t="shared" si="6"/>
        <v>SST AdministrativoExtremo</v>
      </c>
      <c r="J53" s="12" t="str">
        <f t="shared" si="7"/>
        <v>SST AdministrativoDébil</v>
      </c>
      <c r="K53" s="12" t="str">
        <f t="shared" si="8"/>
        <v>Dirección Administrativa y FinancieraIntoxicación, lesión, enfermedad o accidente que afecte la integridad o salud de las personas en la Universidad.</v>
      </c>
      <c r="L53" s="9" t="str">
        <f t="shared" si="9"/>
        <v>RFD-27</v>
      </c>
      <c r="M53" s="10" t="str">
        <f t="shared" si="10"/>
        <v>RF</v>
      </c>
      <c r="N53" s="10" t="str">
        <f>+IF(L53=""," ",VLOOKUP(S53,Tabla13[[PROCESO]:[2018]],4,0))</f>
        <v>Dirección Administrativa y Financiera</v>
      </c>
      <c r="O53" s="10" t="str">
        <f>+IF(AB53=""," ",VLOOKUP(S53,Tabla13[[PROCESO]:[2018]],3,0))</f>
        <v>Dirección Administrativa y Financiera</v>
      </c>
      <c r="P53" s="10" t="str">
        <f t="shared" si="11"/>
        <v>Intoxicación, lesión, enfermedad o accidente que afecte la integridad o salud de las personas en la Universidad.</v>
      </c>
      <c r="Q53" s="1">
        <f t="shared" si="0"/>
        <v>1</v>
      </c>
      <c r="R53" s="1" t="s">
        <v>544</v>
      </c>
      <c r="S53" s="201" t="str">
        <f>+IF(M53="","",VLOOKUP(LEFT(R53,4),'[1]Areas Incluidas'!$C$3:$F$35,2,0))</f>
        <v>SST Administrativo</v>
      </c>
      <c r="T53" s="200" t="s">
        <v>117</v>
      </c>
      <c r="U53" s="200" t="s">
        <v>545</v>
      </c>
      <c r="V53" s="200" t="s">
        <v>546</v>
      </c>
      <c r="W53" s="200" t="s">
        <v>547</v>
      </c>
      <c r="X53" s="200">
        <v>5</v>
      </c>
      <c r="Y53" s="200">
        <v>0</v>
      </c>
      <c r="Z53" s="200">
        <v>0</v>
      </c>
      <c r="AA53" s="200" t="s">
        <v>98</v>
      </c>
      <c r="AB53" s="200" t="s">
        <v>89</v>
      </c>
      <c r="AC53" s="200" t="s">
        <v>548</v>
      </c>
      <c r="AD53" s="200">
        <v>3</v>
      </c>
      <c r="AE53" s="200">
        <v>1</v>
      </c>
      <c r="AF53" s="200">
        <v>0.33333333333333331</v>
      </c>
      <c r="AG53" s="200" t="s">
        <v>549</v>
      </c>
      <c r="AH53" s="200" t="s">
        <v>542</v>
      </c>
      <c r="AI53" s="200">
        <v>43455</v>
      </c>
      <c r="AJ53" s="200" t="s">
        <v>298</v>
      </c>
      <c r="AK53" s="200" t="s">
        <v>299</v>
      </c>
      <c r="AL53" s="200" t="s">
        <v>89</v>
      </c>
      <c r="AM53" s="200">
        <v>4</v>
      </c>
      <c r="AN53" s="200">
        <v>5</v>
      </c>
      <c r="AO53" s="200" t="s">
        <v>534</v>
      </c>
      <c r="AP53" s="200" t="s">
        <v>96</v>
      </c>
      <c r="AQ53" s="200" t="s">
        <v>550</v>
      </c>
      <c r="AR53" s="200"/>
    </row>
    <row r="54" spans="1:44" ht="90" x14ac:dyDescent="0.25">
      <c r="A54" s="12">
        <f>IF(AL54="","",IF(T54=" "," ",SUM($Q$3:Q54)))</f>
        <v>28</v>
      </c>
      <c r="B54" s="12" t="str">
        <f t="shared" si="1"/>
        <v>SST Administrativo1</v>
      </c>
      <c r="C54" s="12">
        <f t="shared" si="2"/>
        <v>1</v>
      </c>
      <c r="D54" s="12" t="str">
        <f t="shared" si="3"/>
        <v>SST Administrativo1</v>
      </c>
      <c r="E54" s="12">
        <f t="shared" si="4"/>
        <v>1</v>
      </c>
      <c r="F54" s="12" t="str">
        <f t="shared" si="12"/>
        <v>Dirección Administrativa y FinancieraExtremo</v>
      </c>
      <c r="G54" s="12" t="str">
        <f t="shared" si="13"/>
        <v>Dirección Administrativa y FinancieraExtremo</v>
      </c>
      <c r="H54" s="12" t="str">
        <f t="shared" si="5"/>
        <v>Dirección Administrativa y FinancieraDébil</v>
      </c>
      <c r="I54" s="12" t="str">
        <f t="shared" si="6"/>
        <v>SST AdministrativoExtremo</v>
      </c>
      <c r="J54" s="12" t="str">
        <f t="shared" si="7"/>
        <v>SST AdministrativoDébil</v>
      </c>
      <c r="K54" s="12" t="str">
        <f t="shared" si="8"/>
        <v>Dirección Administrativa y FinancieraIntoxicación, lesión, enfermedad o accidente que afecte la integridad o salud de las personas en la Universidad.</v>
      </c>
      <c r="L54" s="9" t="str">
        <f t="shared" si="9"/>
        <v>RFD-28</v>
      </c>
      <c r="M54" s="10" t="str">
        <f t="shared" si="10"/>
        <v>RF</v>
      </c>
      <c r="N54" s="10" t="str">
        <f>+IF(L54=""," ",VLOOKUP(S54,Tabla13[[PROCESO]:[2018]],4,0))</f>
        <v>Dirección Administrativa y Financiera</v>
      </c>
      <c r="O54" s="10" t="str">
        <f>+IF(AB54=""," ",VLOOKUP(S54,Tabla13[[PROCESO]:[2018]],3,0))</f>
        <v>Dirección Administrativa y Financiera</v>
      </c>
      <c r="P54" s="10" t="str">
        <f t="shared" si="11"/>
        <v>Intoxicación, lesión, enfermedad o accidente que afecte la integridad o salud de las personas en la Universidad.</v>
      </c>
      <c r="Q54" s="1">
        <f t="shared" si="0"/>
        <v>1</v>
      </c>
      <c r="R54" s="1" t="s">
        <v>551</v>
      </c>
      <c r="S54" s="201" t="str">
        <f>+IF(M54="","",VLOOKUP(LEFT(R54,4),'[1]Areas Incluidas'!$C$3:$F$35,2,0))</f>
        <v>SST Administrativo</v>
      </c>
      <c r="T54" s="200" t="s">
        <v>117</v>
      </c>
      <c r="U54" s="200" t="s">
        <v>552</v>
      </c>
      <c r="V54" s="200" t="s">
        <v>546</v>
      </c>
      <c r="W54" s="200" t="s">
        <v>553</v>
      </c>
      <c r="X54" s="200">
        <v>4</v>
      </c>
      <c r="Y54" s="200">
        <v>4</v>
      </c>
      <c r="Z54" s="200">
        <v>0</v>
      </c>
      <c r="AA54" s="200" t="s">
        <v>96</v>
      </c>
      <c r="AB54" s="200" t="s">
        <v>89</v>
      </c>
      <c r="AC54" s="200" t="s">
        <v>554</v>
      </c>
      <c r="AD54" s="200">
        <v>1</v>
      </c>
      <c r="AE54" s="200">
        <v>1</v>
      </c>
      <c r="AF54" s="200">
        <v>1</v>
      </c>
      <c r="AG54" s="200" t="s">
        <v>555</v>
      </c>
      <c r="AH54" s="200" t="s">
        <v>542</v>
      </c>
      <c r="AI54" s="200">
        <v>43455</v>
      </c>
      <c r="AJ54" s="200" t="s">
        <v>298</v>
      </c>
      <c r="AK54" s="200" t="s">
        <v>299</v>
      </c>
      <c r="AL54" s="200" t="s">
        <v>89</v>
      </c>
      <c r="AM54" s="200">
        <v>4</v>
      </c>
      <c r="AN54" s="200">
        <v>5</v>
      </c>
      <c r="AO54" s="200" t="s">
        <v>534</v>
      </c>
      <c r="AP54" s="200" t="s">
        <v>96</v>
      </c>
      <c r="AQ54" s="200" t="s">
        <v>556</v>
      </c>
      <c r="AR54" s="200"/>
    </row>
    <row r="55" spans="1:44" ht="75" x14ac:dyDescent="0.25">
      <c r="A55" s="12">
        <f>IF(AL55="","",IF(T55=" "," ",SUM($Q$3:Q55)))</f>
        <v>29</v>
      </c>
      <c r="B55" s="12" t="str">
        <f t="shared" si="1"/>
        <v>SST Administrativo1</v>
      </c>
      <c r="C55" s="12">
        <f t="shared" si="2"/>
        <v>1</v>
      </c>
      <c r="D55" s="12" t="str">
        <f t="shared" si="3"/>
        <v>SST Administrativo1</v>
      </c>
      <c r="E55" s="12">
        <f t="shared" si="4"/>
        <v>1</v>
      </c>
      <c r="F55" s="12" t="str">
        <f t="shared" si="12"/>
        <v>Dirección Administrativa y FinancieraExtremo</v>
      </c>
      <c r="G55" s="12" t="str">
        <f t="shared" si="13"/>
        <v>Dirección Administrativa y FinancieraExtremo</v>
      </c>
      <c r="H55" s="12" t="str">
        <f t="shared" si="5"/>
        <v>Dirección Administrativa y FinancieraDébil</v>
      </c>
      <c r="I55" s="12" t="str">
        <f t="shared" si="6"/>
        <v>SST AdministrativoExtremo</v>
      </c>
      <c r="J55" s="12" t="str">
        <f t="shared" si="7"/>
        <v>SST AdministrativoDébil</v>
      </c>
      <c r="K55" s="12" t="str">
        <f t="shared" si="8"/>
        <v>Dirección Administrativa y FinancieraFallas en la gestión de los recursos financieros</v>
      </c>
      <c r="L55" s="9" t="str">
        <f t="shared" si="9"/>
        <v>RFD-29</v>
      </c>
      <c r="M55" s="10" t="str">
        <f t="shared" si="10"/>
        <v>RF</v>
      </c>
      <c r="N55" s="10" t="str">
        <f>+IF(L55=""," ",VLOOKUP(S55,Tabla13[[PROCESO]:[2018]],4,0))</f>
        <v>Dirección Administrativa y Financiera</v>
      </c>
      <c r="O55" s="10" t="str">
        <f>+IF(AB55=""," ",VLOOKUP(S55,Tabla13[[PROCESO]:[2018]],3,0))</f>
        <v>Dirección Administrativa y Financiera</v>
      </c>
      <c r="P55" s="10" t="str">
        <f t="shared" si="11"/>
        <v>Fallas en la gestión de los recursos financieros</v>
      </c>
      <c r="Q55" s="1">
        <f t="shared" si="0"/>
        <v>1</v>
      </c>
      <c r="R55" s="1" t="s">
        <v>557</v>
      </c>
      <c r="S55" s="201" t="str">
        <f>+IF(M55="","",VLOOKUP(LEFT(R55,4),'[1]Areas Incluidas'!$C$3:$F$35,2,0))</f>
        <v>SST Administrativo</v>
      </c>
      <c r="T55" s="200" t="s">
        <v>114</v>
      </c>
      <c r="U55" s="200" t="s">
        <v>558</v>
      </c>
      <c r="V55" s="200" t="s">
        <v>559</v>
      </c>
      <c r="W55" s="200" t="s">
        <v>560</v>
      </c>
      <c r="X55" s="200">
        <v>2</v>
      </c>
      <c r="Y55" s="200">
        <v>2</v>
      </c>
      <c r="Z55" s="200">
        <v>0</v>
      </c>
      <c r="AA55" s="200" t="s">
        <v>98</v>
      </c>
      <c r="AB55" s="200" t="s">
        <v>89</v>
      </c>
      <c r="AC55" s="200" t="s">
        <v>561</v>
      </c>
      <c r="AD55" s="200">
        <v>1</v>
      </c>
      <c r="AE55" s="200">
        <v>0</v>
      </c>
      <c r="AF55" s="200">
        <v>0</v>
      </c>
      <c r="AG55" s="200" t="s">
        <v>562</v>
      </c>
      <c r="AH55" s="200" t="s">
        <v>533</v>
      </c>
      <c r="AI55" s="200">
        <v>43455</v>
      </c>
      <c r="AJ55" s="200" t="s">
        <v>298</v>
      </c>
      <c r="AK55" s="200" t="s">
        <v>295</v>
      </c>
      <c r="AL55" s="200" t="s">
        <v>89</v>
      </c>
      <c r="AM55" s="200">
        <v>4</v>
      </c>
      <c r="AN55" s="200">
        <v>4</v>
      </c>
      <c r="AO55" s="200" t="s">
        <v>487</v>
      </c>
      <c r="AP55" s="200" t="s">
        <v>96</v>
      </c>
      <c r="AQ55" s="200" t="s">
        <v>563</v>
      </c>
      <c r="AR55" s="200" t="s">
        <v>564</v>
      </c>
    </row>
    <row r="56" spans="1:44" ht="225" x14ac:dyDescent="0.25">
      <c r="A56" s="12">
        <f>IF(AL56="","",IF(T56=" "," ",SUM($Q$3:Q56)))</f>
        <v>30</v>
      </c>
      <c r="B56" s="12" t="str">
        <f t="shared" si="1"/>
        <v>SST Administrativo1</v>
      </c>
      <c r="C56" s="12">
        <f t="shared" si="2"/>
        <v>1</v>
      </c>
      <c r="D56" s="12" t="str">
        <f t="shared" si="3"/>
        <v>SST Administrativo1</v>
      </c>
      <c r="E56" s="12">
        <f t="shared" si="4"/>
        <v>1</v>
      </c>
      <c r="F56" s="12" t="str">
        <f t="shared" si="12"/>
        <v>Dirección Administrativa y FinancieraExtremo</v>
      </c>
      <c r="G56" s="12" t="str">
        <f t="shared" si="13"/>
        <v>Dirección Administrativa y FinancieraExtremo</v>
      </c>
      <c r="H56" s="12" t="str">
        <f t="shared" si="5"/>
        <v>Dirección Administrativa y FinancieraDébil</v>
      </c>
      <c r="I56" s="12" t="str">
        <f t="shared" si="6"/>
        <v>SST AdministrativoExtremo</v>
      </c>
      <c r="J56" s="12" t="str">
        <f t="shared" si="7"/>
        <v>SST AdministrativoDébil</v>
      </c>
      <c r="K56" s="12" t="str">
        <f t="shared" si="8"/>
        <v>Dirección Administrativa y FinancieraFallas o indisponibilidad de la infraestructura física relacionada con problemas estructurales o técnicos.</v>
      </c>
      <c r="L56" s="9" t="str">
        <f t="shared" si="9"/>
        <v>RFD-30</v>
      </c>
      <c r="M56" s="10" t="str">
        <f t="shared" si="10"/>
        <v>RF</v>
      </c>
      <c r="N56" s="10" t="str">
        <f>+IF(L56=""," ",VLOOKUP(S56,Tabla13[[PROCESO]:[2018]],4,0))</f>
        <v>Dirección Administrativa y Financiera</v>
      </c>
      <c r="O56" s="10" t="str">
        <f>+IF(AB56=""," ",VLOOKUP(S56,Tabla13[[PROCESO]:[2018]],3,0))</f>
        <v>Dirección Administrativa y Financiera</v>
      </c>
      <c r="P56" s="10" t="str">
        <f t="shared" si="11"/>
        <v>Fallas o indisponibilidad de la infraestructura física relacionada con problemas estructurales o técnicos.</v>
      </c>
      <c r="Q56" s="1">
        <f t="shared" si="0"/>
        <v>1</v>
      </c>
      <c r="R56" s="1" t="s">
        <v>565</v>
      </c>
      <c r="S56" s="201" t="str">
        <f>+IF(M56="","",VLOOKUP(LEFT(R56,4),'[1]Areas Incluidas'!$C$3:$F$35,2,0))</f>
        <v>SST Administrativo</v>
      </c>
      <c r="T56" s="200" t="s">
        <v>112</v>
      </c>
      <c r="U56" s="200" t="s">
        <v>566</v>
      </c>
      <c r="V56" s="200" t="s">
        <v>567</v>
      </c>
      <c r="W56" s="200" t="s">
        <v>568</v>
      </c>
      <c r="X56" s="200">
        <v>6</v>
      </c>
      <c r="Y56" s="200">
        <v>6</v>
      </c>
      <c r="Z56" s="200">
        <v>0</v>
      </c>
      <c r="AA56" s="200" t="s">
        <v>98</v>
      </c>
      <c r="AB56" s="200" t="s">
        <v>89</v>
      </c>
      <c r="AC56" s="200" t="s">
        <v>531</v>
      </c>
      <c r="AD56" s="200">
        <v>4</v>
      </c>
      <c r="AE56" s="200">
        <v>0</v>
      </c>
      <c r="AF56" s="200">
        <v>0</v>
      </c>
      <c r="AG56" s="200" t="s">
        <v>532</v>
      </c>
      <c r="AH56" s="200" t="s">
        <v>533</v>
      </c>
      <c r="AI56" s="200">
        <v>43455</v>
      </c>
      <c r="AJ56" s="200" t="s">
        <v>298</v>
      </c>
      <c r="AK56" s="200" t="s">
        <v>299</v>
      </c>
      <c r="AL56" s="200" t="s">
        <v>89</v>
      </c>
      <c r="AM56" s="200">
        <v>4</v>
      </c>
      <c r="AN56" s="200">
        <v>5</v>
      </c>
      <c r="AO56" s="200" t="s">
        <v>534</v>
      </c>
      <c r="AP56" s="200" t="s">
        <v>96</v>
      </c>
      <c r="AQ56" s="200" t="s">
        <v>569</v>
      </c>
      <c r="AR56" s="200"/>
    </row>
    <row r="57" spans="1:44" ht="135" x14ac:dyDescent="0.25">
      <c r="A57" s="12">
        <f>IF(AL57="","",IF(T57=" "," ",SUM($Q$3:Q57)))</f>
        <v>31</v>
      </c>
      <c r="B57" s="12" t="str">
        <f t="shared" si="1"/>
        <v>SST Administrativo1</v>
      </c>
      <c r="C57" s="12">
        <f t="shared" si="2"/>
        <v>1</v>
      </c>
      <c r="D57" s="12" t="str">
        <f t="shared" si="3"/>
        <v>SST Administrativo1</v>
      </c>
      <c r="E57" s="12">
        <f t="shared" si="4"/>
        <v>1</v>
      </c>
      <c r="F57" s="12" t="str">
        <f t="shared" si="12"/>
        <v>Dirección Administrativa y FinancieraExtremo</v>
      </c>
      <c r="G57" s="12" t="str">
        <f t="shared" si="13"/>
        <v>Dirección Administrativa y FinancieraExtremo</v>
      </c>
      <c r="H57" s="12" t="str">
        <f t="shared" si="5"/>
        <v>Dirección Administrativa y FinancieraDébil</v>
      </c>
      <c r="I57" s="12" t="str">
        <f t="shared" si="6"/>
        <v>SST AdministrativoExtremo</v>
      </c>
      <c r="J57" s="12" t="str">
        <f t="shared" si="7"/>
        <v>SST AdministrativoDébil</v>
      </c>
      <c r="K57" s="12" t="str">
        <f t="shared" si="8"/>
        <v>Dirección Administrativa y FinancieraIncumplimiento por parte de la comunidad universitaria, contratistas y visitantes de las políticas, reglamentos y directrices institucionales.</v>
      </c>
      <c r="L57" s="9" t="str">
        <f t="shared" si="9"/>
        <v>RFD-31</v>
      </c>
      <c r="M57" s="10" t="str">
        <f t="shared" si="10"/>
        <v>RF</v>
      </c>
      <c r="N57" s="10" t="str">
        <f>+IF(L57=""," ",VLOOKUP(S57,Tabla13[[PROCESO]:[2018]],4,0))</f>
        <v>Dirección Administrativa y Financiera</v>
      </c>
      <c r="O57" s="10" t="str">
        <f>+IF(AB57=""," ",VLOOKUP(S57,Tabla13[[PROCESO]:[2018]],3,0))</f>
        <v>Dirección Administrativa y Financiera</v>
      </c>
      <c r="P57" s="10" t="str">
        <f t="shared" si="11"/>
        <v>Incumplimiento por parte de la comunidad universitaria, contratistas y visitantes de las políticas, reglamentos y directrices institucionales.</v>
      </c>
      <c r="Q57" s="1">
        <f t="shared" si="0"/>
        <v>1</v>
      </c>
      <c r="R57" s="1" t="s">
        <v>570</v>
      </c>
      <c r="S57" s="201" t="str">
        <f>+IF(M57="","",VLOOKUP(LEFT(R57,4),'[1]Areas Incluidas'!$C$3:$F$35,2,0))</f>
        <v>SST Administrativo</v>
      </c>
      <c r="T57" s="200" t="s">
        <v>107</v>
      </c>
      <c r="U57" s="200" t="s">
        <v>571</v>
      </c>
      <c r="V57" s="200" t="s">
        <v>572</v>
      </c>
      <c r="W57" s="200" t="s">
        <v>573</v>
      </c>
      <c r="X57" s="200">
        <v>3</v>
      </c>
      <c r="Y57" s="200">
        <v>3</v>
      </c>
      <c r="Z57" s="200">
        <v>0</v>
      </c>
      <c r="AA57" s="200" t="s">
        <v>96</v>
      </c>
      <c r="AB57" s="200" t="s">
        <v>89</v>
      </c>
      <c r="AC57" s="200" t="s">
        <v>574</v>
      </c>
      <c r="AD57" s="200">
        <v>2</v>
      </c>
      <c r="AE57" s="200">
        <v>0</v>
      </c>
      <c r="AF57" s="200">
        <v>0</v>
      </c>
      <c r="AG57" s="200" t="s">
        <v>532</v>
      </c>
      <c r="AH57" s="200" t="s">
        <v>533</v>
      </c>
      <c r="AI57" s="200">
        <v>43455</v>
      </c>
      <c r="AJ57" s="200" t="s">
        <v>300</v>
      </c>
      <c r="AK57" s="200" t="s">
        <v>295</v>
      </c>
      <c r="AL57" s="200" t="s">
        <v>89</v>
      </c>
      <c r="AM57" s="200">
        <v>5</v>
      </c>
      <c r="AN57" s="200">
        <v>4</v>
      </c>
      <c r="AO57" s="200" t="s">
        <v>575</v>
      </c>
      <c r="AP57" s="200" t="s">
        <v>96</v>
      </c>
      <c r="AQ57" s="200" t="s">
        <v>576</v>
      </c>
      <c r="AR57" s="200"/>
    </row>
    <row r="58" spans="1:44" ht="240" x14ac:dyDescent="0.25">
      <c r="A58" s="12">
        <f>IF(AL58="","",IF(T58=" "," ",SUM($Q$3:Q58)))</f>
        <v>32</v>
      </c>
      <c r="B58" s="12" t="str">
        <f t="shared" si="1"/>
        <v>SST Administrativo1</v>
      </c>
      <c r="C58" s="12">
        <f t="shared" si="2"/>
        <v>1</v>
      </c>
      <c r="D58" s="12" t="str">
        <f t="shared" si="3"/>
        <v>SST Administrativo1</v>
      </c>
      <c r="E58" s="12">
        <f t="shared" si="4"/>
        <v>1</v>
      </c>
      <c r="F58" s="12" t="str">
        <f t="shared" si="12"/>
        <v>Dirección Administrativa y FinancieraExtremo</v>
      </c>
      <c r="G58" s="12" t="str">
        <f t="shared" si="13"/>
        <v>Dirección Administrativa y FinancieraExtremo</v>
      </c>
      <c r="H58" s="12" t="str">
        <f t="shared" si="5"/>
        <v>Dirección Administrativa y FinancieraDébil</v>
      </c>
      <c r="I58" s="12" t="str">
        <f t="shared" si="6"/>
        <v>SST AdministrativoExtremo</v>
      </c>
      <c r="J58" s="12" t="str">
        <f t="shared" si="7"/>
        <v>SST AdministrativoDébil</v>
      </c>
      <c r="K58" s="12" t="str">
        <f t="shared" si="8"/>
        <v>Dirección Administrativa y FinancieraPérdida de la continuidad del negocio.</v>
      </c>
      <c r="L58" s="9" t="str">
        <f t="shared" si="9"/>
        <v>RFD-32</v>
      </c>
      <c r="M58" s="10" t="str">
        <f t="shared" si="10"/>
        <v>RF</v>
      </c>
      <c r="N58" s="10" t="str">
        <f>+IF(L58=""," ",VLOOKUP(S58,Tabla13[[PROCESO]:[2018]],4,0))</f>
        <v>Dirección Administrativa y Financiera</v>
      </c>
      <c r="O58" s="10" t="str">
        <f>+IF(AB58=""," ",VLOOKUP(S58,Tabla13[[PROCESO]:[2018]],3,0))</f>
        <v>Dirección Administrativa y Financiera</v>
      </c>
      <c r="P58" s="10" t="str">
        <f t="shared" si="11"/>
        <v>Pérdida de la continuidad del negocio.</v>
      </c>
      <c r="Q58" s="1">
        <f t="shared" si="0"/>
        <v>1</v>
      </c>
      <c r="R58" s="1" t="s">
        <v>577</v>
      </c>
      <c r="S58" s="201" t="str">
        <f>+IF(M58="","",VLOOKUP(LEFT(R58,4),'[1]Areas Incluidas'!$C$3:$F$35,2,0))</f>
        <v>SST Administrativo</v>
      </c>
      <c r="T58" s="200" t="s">
        <v>113</v>
      </c>
      <c r="U58" s="200" t="s">
        <v>578</v>
      </c>
      <c r="V58" s="200" t="s">
        <v>579</v>
      </c>
      <c r="W58" s="200" t="s">
        <v>530</v>
      </c>
      <c r="X58" s="200">
        <v>6</v>
      </c>
      <c r="Y58" s="200">
        <v>6</v>
      </c>
      <c r="Z58" s="200">
        <v>0</v>
      </c>
      <c r="AA58" s="200" t="s">
        <v>96</v>
      </c>
      <c r="AB58" s="200" t="s">
        <v>89</v>
      </c>
      <c r="AC58" s="200" t="s">
        <v>531</v>
      </c>
      <c r="AD58" s="200">
        <v>4</v>
      </c>
      <c r="AE58" s="200">
        <v>0</v>
      </c>
      <c r="AF58" s="200">
        <v>0</v>
      </c>
      <c r="AG58" s="200" t="s">
        <v>532</v>
      </c>
      <c r="AH58" s="200" t="s">
        <v>533</v>
      </c>
      <c r="AI58" s="200">
        <v>43455</v>
      </c>
      <c r="AJ58" s="200" t="s">
        <v>298</v>
      </c>
      <c r="AK58" s="200" t="s">
        <v>299</v>
      </c>
      <c r="AL58" s="200" t="s">
        <v>89</v>
      </c>
      <c r="AM58" s="200">
        <v>4</v>
      </c>
      <c r="AN58" s="200">
        <v>5</v>
      </c>
      <c r="AO58" s="200" t="s">
        <v>534</v>
      </c>
      <c r="AP58" s="200" t="s">
        <v>96</v>
      </c>
      <c r="AQ58" s="200" t="s">
        <v>569</v>
      </c>
      <c r="AR58" s="200"/>
    </row>
    <row r="59" spans="1:44" ht="45" hidden="1" x14ac:dyDescent="0.25">
      <c r="A59" s="12" t="str">
        <f>IF(AL59="","",IF(T59=" "," ",SUM($Q$3:Q59)))</f>
        <v/>
      </c>
      <c r="B59" s="12" t="str">
        <f t="shared" si="1"/>
        <v>SST Administrativo0</v>
      </c>
      <c r="C59" s="12">
        <f t="shared" si="2"/>
        <v>0</v>
      </c>
      <c r="D59" s="12" t="str">
        <f t="shared" si="3"/>
        <v>SST Administrativo0</v>
      </c>
      <c r="E59" s="12">
        <f t="shared" si="4"/>
        <v>0</v>
      </c>
      <c r="F59" s="12" t="str">
        <f t="shared" si="12"/>
        <v xml:space="preserve"> </v>
      </c>
      <c r="G59" s="12" t="str">
        <f t="shared" si="13"/>
        <v xml:space="preserve"> </v>
      </c>
      <c r="H59" s="12" t="str">
        <f t="shared" si="5"/>
        <v xml:space="preserve"> </v>
      </c>
      <c r="I59" s="12" t="str">
        <f t="shared" si="6"/>
        <v>SST Administrativo</v>
      </c>
      <c r="J59" s="12" t="str">
        <f t="shared" si="7"/>
        <v>SST Administrativo</v>
      </c>
      <c r="K59" s="12" t="str">
        <f t="shared" si="8"/>
        <v xml:space="preserve"> </v>
      </c>
      <c r="L59" s="9" t="str">
        <f t="shared" si="9"/>
        <v/>
      </c>
      <c r="M59" s="10" t="str">
        <f t="shared" si="10"/>
        <v>RF</v>
      </c>
      <c r="N59" s="10" t="str">
        <f>+IF(L59=""," ",VLOOKUP(S59,Tabla13[[PROCESO]:[2018]],4,0))</f>
        <v xml:space="preserve"> </v>
      </c>
      <c r="O59" s="10" t="str">
        <f>+IF(AB59=""," ",VLOOKUP(S59,Tabla13[[PROCESO]:[2018]],3,0))</f>
        <v xml:space="preserve"> </v>
      </c>
      <c r="P59" s="10" t="str">
        <f t="shared" si="11"/>
        <v/>
      </c>
      <c r="Q59" s="1" t="str">
        <f t="shared" si="0"/>
        <v/>
      </c>
      <c r="R59" s="1" t="s">
        <v>580</v>
      </c>
      <c r="S59" s="201" t="str">
        <f>+IF(M59="","",VLOOKUP(LEFT(R59,4),'[1]Areas Incluidas'!$C$3:$F$35,2,0))</f>
        <v>SST Administrativo</v>
      </c>
      <c r="T59" s="200"/>
      <c r="U59" s="200"/>
      <c r="V59" s="200"/>
      <c r="W59" s="200"/>
      <c r="X59" s="200">
        <v>5</v>
      </c>
      <c r="Y59" s="200">
        <v>5</v>
      </c>
      <c r="Z59" s="200" t="s">
        <v>136</v>
      </c>
      <c r="AA59" s="200">
        <v>5</v>
      </c>
      <c r="AB59" s="200" t="s">
        <v>369</v>
      </c>
      <c r="AC59" s="200"/>
      <c r="AD59" s="200">
        <v>5</v>
      </c>
      <c r="AE59" s="200">
        <v>5</v>
      </c>
      <c r="AF59" s="200" t="s">
        <v>369</v>
      </c>
      <c r="AG59" s="200">
        <v>5</v>
      </c>
      <c r="AH59" s="200">
        <v>5</v>
      </c>
      <c r="AI59" s="200">
        <v>5</v>
      </c>
      <c r="AJ59" s="200">
        <v>5</v>
      </c>
      <c r="AK59" s="200">
        <v>5</v>
      </c>
      <c r="AL59" s="200"/>
      <c r="AM59" s="200" t="s">
        <v>369</v>
      </c>
      <c r="AN59" s="200" t="s">
        <v>369</v>
      </c>
      <c r="AO59" s="200" t="s">
        <v>369</v>
      </c>
      <c r="AP59" s="200"/>
      <c r="AQ59" s="200"/>
      <c r="AR59" s="200"/>
    </row>
    <row r="60" spans="1:44" ht="45" hidden="1" x14ac:dyDescent="0.25">
      <c r="A60" s="12" t="str">
        <f>IF(AL60="","",IF(T60=" "," ",SUM($Q$3:Q60)))</f>
        <v/>
      </c>
      <c r="B60" s="12" t="str">
        <f t="shared" si="1"/>
        <v>SST Administrativo0</v>
      </c>
      <c r="C60" s="12">
        <f t="shared" si="2"/>
        <v>0</v>
      </c>
      <c r="D60" s="12" t="str">
        <f t="shared" si="3"/>
        <v>SST Administrativo0</v>
      </c>
      <c r="E60" s="12">
        <f t="shared" si="4"/>
        <v>0</v>
      </c>
      <c r="F60" s="12" t="str">
        <f t="shared" si="12"/>
        <v xml:space="preserve"> </v>
      </c>
      <c r="G60" s="12" t="str">
        <f t="shared" si="13"/>
        <v xml:space="preserve"> </v>
      </c>
      <c r="H60" s="12" t="str">
        <f t="shared" si="5"/>
        <v xml:space="preserve"> </v>
      </c>
      <c r="I60" s="12" t="str">
        <f t="shared" si="6"/>
        <v>SST Administrativo</v>
      </c>
      <c r="J60" s="12" t="str">
        <f t="shared" si="7"/>
        <v>SST Administrativo</v>
      </c>
      <c r="K60" s="12" t="str">
        <f t="shared" si="8"/>
        <v xml:space="preserve"> </v>
      </c>
      <c r="L60" s="9" t="str">
        <f t="shared" si="9"/>
        <v/>
      </c>
      <c r="M60" s="10" t="str">
        <f t="shared" si="10"/>
        <v>RF</v>
      </c>
      <c r="N60" s="10" t="str">
        <f>+IF(L60=""," ",VLOOKUP(S60,Tabla13[[PROCESO]:[2018]],4,0))</f>
        <v xml:space="preserve"> </v>
      </c>
      <c r="O60" s="10" t="str">
        <f>+IF(AB60=""," ",VLOOKUP(S60,Tabla13[[PROCESO]:[2018]],3,0))</f>
        <v xml:space="preserve"> </v>
      </c>
      <c r="P60" s="10" t="str">
        <f t="shared" si="11"/>
        <v/>
      </c>
      <c r="Q60" s="1" t="str">
        <f t="shared" si="0"/>
        <v/>
      </c>
      <c r="R60" s="1" t="s">
        <v>581</v>
      </c>
      <c r="S60" s="201" t="str">
        <f>+IF(M60="","",VLOOKUP(LEFT(R60,4),'[1]Areas Incluidas'!$C$3:$F$35,2,0))</f>
        <v>SST Administrativo</v>
      </c>
      <c r="T60" s="200"/>
      <c r="U60" s="200"/>
      <c r="V60" s="200"/>
      <c r="W60" s="200"/>
      <c r="X60" s="200">
        <v>5</v>
      </c>
      <c r="Y60" s="200">
        <v>5</v>
      </c>
      <c r="Z60" s="200" t="s">
        <v>136</v>
      </c>
      <c r="AA60" s="200">
        <v>5</v>
      </c>
      <c r="AB60" s="200" t="s">
        <v>369</v>
      </c>
      <c r="AC60" s="200"/>
      <c r="AD60" s="200">
        <v>5</v>
      </c>
      <c r="AE60" s="200">
        <v>5</v>
      </c>
      <c r="AF60" s="200" t="s">
        <v>369</v>
      </c>
      <c r="AG60" s="200">
        <v>5</v>
      </c>
      <c r="AH60" s="200">
        <v>5</v>
      </c>
      <c r="AI60" s="200">
        <v>5</v>
      </c>
      <c r="AJ60" s="200">
        <v>5</v>
      </c>
      <c r="AK60" s="200">
        <v>5</v>
      </c>
      <c r="AL60" s="200"/>
      <c r="AM60" s="200" t="s">
        <v>369</v>
      </c>
      <c r="AN60" s="200" t="s">
        <v>369</v>
      </c>
      <c r="AO60" s="200" t="s">
        <v>369</v>
      </c>
      <c r="AP60" s="200"/>
      <c r="AQ60" s="200"/>
      <c r="AR60" s="200"/>
    </row>
    <row r="61" spans="1:44" ht="45" hidden="1" x14ac:dyDescent="0.25">
      <c r="A61" s="12" t="str">
        <f>IF(AL61="","",IF(T61=" "," ",SUM($Q$3:Q61)))</f>
        <v/>
      </c>
      <c r="B61" s="12" t="str">
        <f t="shared" si="1"/>
        <v>SST Administrativo0</v>
      </c>
      <c r="C61" s="12">
        <f t="shared" si="2"/>
        <v>0</v>
      </c>
      <c r="D61" s="12" t="str">
        <f t="shared" si="3"/>
        <v>SST Administrativo0</v>
      </c>
      <c r="E61" s="12">
        <f t="shared" si="4"/>
        <v>0</v>
      </c>
      <c r="F61" s="12" t="str">
        <f t="shared" si="12"/>
        <v xml:space="preserve"> </v>
      </c>
      <c r="G61" s="12" t="str">
        <f t="shared" si="13"/>
        <v xml:space="preserve"> </v>
      </c>
      <c r="H61" s="12" t="str">
        <f t="shared" si="5"/>
        <v xml:space="preserve"> </v>
      </c>
      <c r="I61" s="12" t="str">
        <f t="shared" si="6"/>
        <v>SST Administrativo</v>
      </c>
      <c r="J61" s="12" t="str">
        <f t="shared" si="7"/>
        <v>SST Administrativo</v>
      </c>
      <c r="K61" s="12" t="str">
        <f t="shared" si="8"/>
        <v xml:space="preserve"> </v>
      </c>
      <c r="L61" s="9" t="str">
        <f t="shared" si="9"/>
        <v/>
      </c>
      <c r="M61" s="10" t="str">
        <f t="shared" si="10"/>
        <v>RF</v>
      </c>
      <c r="N61" s="10" t="str">
        <f>+IF(L61=""," ",VLOOKUP(S61,Tabla13[[PROCESO]:[2018]],4,0))</f>
        <v xml:space="preserve"> </v>
      </c>
      <c r="O61" s="10" t="str">
        <f>+IF(AB61=""," ",VLOOKUP(S61,Tabla13[[PROCESO]:[2018]],3,0))</f>
        <v xml:space="preserve"> </v>
      </c>
      <c r="P61" s="10" t="str">
        <f t="shared" si="11"/>
        <v/>
      </c>
      <c r="Q61" s="1" t="str">
        <f t="shared" si="0"/>
        <v/>
      </c>
      <c r="R61" s="1" t="s">
        <v>582</v>
      </c>
      <c r="S61" s="201" t="str">
        <f>+IF(M61="","",VLOOKUP(LEFT(R61,4),'[1]Areas Incluidas'!$C$3:$F$35,2,0))</f>
        <v>SST Administrativo</v>
      </c>
      <c r="T61" s="200"/>
      <c r="U61" s="200"/>
      <c r="V61" s="200"/>
      <c r="W61" s="200"/>
      <c r="X61" s="200">
        <v>5</v>
      </c>
      <c r="Y61" s="200">
        <v>5</v>
      </c>
      <c r="Z61" s="200" t="s">
        <v>136</v>
      </c>
      <c r="AA61" s="200">
        <v>5</v>
      </c>
      <c r="AB61" s="200" t="s">
        <v>369</v>
      </c>
      <c r="AC61" s="200"/>
      <c r="AD61" s="200">
        <v>5</v>
      </c>
      <c r="AE61" s="200">
        <v>5</v>
      </c>
      <c r="AF61" s="200" t="s">
        <v>369</v>
      </c>
      <c r="AG61" s="200">
        <v>5</v>
      </c>
      <c r="AH61" s="200">
        <v>5</v>
      </c>
      <c r="AI61" s="200">
        <v>5</v>
      </c>
      <c r="AJ61" s="200">
        <v>5</v>
      </c>
      <c r="AK61" s="200">
        <v>5</v>
      </c>
      <c r="AL61" s="200"/>
      <c r="AM61" s="200" t="s">
        <v>369</v>
      </c>
      <c r="AN61" s="200" t="s">
        <v>369</v>
      </c>
      <c r="AO61" s="200" t="s">
        <v>369</v>
      </c>
      <c r="AP61" s="200"/>
      <c r="AQ61" s="200"/>
      <c r="AR61" s="200"/>
    </row>
    <row r="62" spans="1:44" ht="45" hidden="1" x14ac:dyDescent="0.25">
      <c r="A62" s="12" t="str">
        <f>IF(AL62="","",IF(T62=" "," ",SUM($Q$3:Q62)))</f>
        <v/>
      </c>
      <c r="B62" s="12" t="str">
        <f t="shared" si="1"/>
        <v>SST Administrativo0</v>
      </c>
      <c r="C62" s="12">
        <f t="shared" si="2"/>
        <v>0</v>
      </c>
      <c r="D62" s="12" t="str">
        <f t="shared" si="3"/>
        <v>SST Administrativo0</v>
      </c>
      <c r="E62" s="12">
        <f t="shared" si="4"/>
        <v>0</v>
      </c>
      <c r="F62" s="12" t="str">
        <f t="shared" si="12"/>
        <v xml:space="preserve"> </v>
      </c>
      <c r="G62" s="12" t="str">
        <f t="shared" si="13"/>
        <v xml:space="preserve"> </v>
      </c>
      <c r="H62" s="12" t="str">
        <f t="shared" si="5"/>
        <v xml:space="preserve"> </v>
      </c>
      <c r="I62" s="12" t="str">
        <f t="shared" si="6"/>
        <v>SST Administrativo</v>
      </c>
      <c r="J62" s="12" t="str">
        <f t="shared" si="7"/>
        <v>SST Administrativo</v>
      </c>
      <c r="K62" s="12" t="str">
        <f t="shared" si="8"/>
        <v xml:space="preserve"> </v>
      </c>
      <c r="L62" s="9" t="str">
        <f t="shared" si="9"/>
        <v/>
      </c>
      <c r="M62" s="10" t="str">
        <f>+LEFT(R62,2)</f>
        <v>RF</v>
      </c>
      <c r="N62" s="10" t="str">
        <f>+IF(L62=""," ",VLOOKUP(S62,Tabla13[[PROCESO]:[2018]],4,0))</f>
        <v xml:space="preserve"> </v>
      </c>
      <c r="O62" s="10" t="str">
        <f>+IF(AB62=""," ",VLOOKUP(S62,Tabla13[[PROCESO]:[2018]],3,0))</f>
        <v xml:space="preserve"> </v>
      </c>
      <c r="P62" s="10" t="str">
        <f t="shared" si="11"/>
        <v/>
      </c>
      <c r="Q62" s="1" t="str">
        <f t="shared" si="0"/>
        <v/>
      </c>
      <c r="R62" s="1" t="s">
        <v>583</v>
      </c>
      <c r="S62" s="201" t="str">
        <f>+IF(M62="","",VLOOKUP(LEFT(R62,4),'[1]Areas Incluidas'!$C$3:$F$35,2,0))</f>
        <v>SST Administrativo</v>
      </c>
      <c r="T62" s="200"/>
      <c r="U62" s="200"/>
      <c r="V62" s="200"/>
      <c r="W62" s="200"/>
      <c r="X62" s="200">
        <v>5</v>
      </c>
      <c r="Y62" s="200">
        <v>5</v>
      </c>
      <c r="Z62" s="200" t="s">
        <v>136</v>
      </c>
      <c r="AA62" s="200">
        <v>5</v>
      </c>
      <c r="AB62" s="200" t="s">
        <v>369</v>
      </c>
      <c r="AC62" s="200"/>
      <c r="AD62" s="200">
        <v>5</v>
      </c>
      <c r="AE62" s="200">
        <v>5</v>
      </c>
      <c r="AF62" s="200" t="s">
        <v>369</v>
      </c>
      <c r="AG62" s="200">
        <v>5</v>
      </c>
      <c r="AH62" s="200">
        <v>5</v>
      </c>
      <c r="AI62" s="200">
        <v>5</v>
      </c>
      <c r="AJ62" s="200">
        <v>5</v>
      </c>
      <c r="AK62" s="200">
        <v>5</v>
      </c>
      <c r="AL62" s="200"/>
      <c r="AM62" s="200" t="s">
        <v>369</v>
      </c>
      <c r="AN62" s="200" t="s">
        <v>369</v>
      </c>
      <c r="AO62" s="200" t="s">
        <v>369</v>
      </c>
      <c r="AP62" s="200"/>
      <c r="AQ62" s="200"/>
      <c r="AR62" s="200"/>
    </row>
    <row r="63" spans="1:44" ht="90" x14ac:dyDescent="0.25">
      <c r="A63" s="12">
        <f>IF(AL63="","",IF(T63=" "," ",SUM($Q$3:Q63)))</f>
        <v>33</v>
      </c>
      <c r="B63" s="12" t="str">
        <f t="shared" si="1"/>
        <v>SST Proyectos1</v>
      </c>
      <c r="C63" s="12">
        <f t="shared" si="2"/>
        <v>1</v>
      </c>
      <c r="D63" s="12" t="str">
        <f t="shared" si="3"/>
        <v>SST Proyectos1</v>
      </c>
      <c r="E63" s="12">
        <f t="shared" si="4"/>
        <v>1</v>
      </c>
      <c r="F63" s="12" t="str">
        <f t="shared" si="12"/>
        <v>Dirección Administrativa y FinancieraExtremo</v>
      </c>
      <c r="G63" s="12" t="str">
        <f t="shared" si="13"/>
        <v>Dirección Administrativa y FinancieraMedio</v>
      </c>
      <c r="H63" s="12" t="str">
        <f t="shared" si="5"/>
        <v>Dirección Administrativa y FinancieraModerado</v>
      </c>
      <c r="I63" s="12" t="str">
        <f t="shared" si="6"/>
        <v>SST ProyectosMedio</v>
      </c>
      <c r="J63" s="12" t="str">
        <f t="shared" si="7"/>
        <v>SST ProyectosModerado</v>
      </c>
      <c r="K63" s="12" t="str">
        <f t="shared" si="8"/>
        <v>Dirección Administrativa y FinancieraDificultades en la alineación organizacional para el logro de los objetivos.</v>
      </c>
      <c r="L63" s="9" t="str">
        <f t="shared" si="9"/>
        <v>RFS-33</v>
      </c>
      <c r="M63" s="10" t="str">
        <f t="shared" si="10"/>
        <v>RF</v>
      </c>
      <c r="N63" s="10" t="str">
        <f>+IF(L63=""," ",VLOOKUP(S63,Tabla13[[PROCESO]:[2018]],4,0))</f>
        <v>Dirección Administrativa y Financiera</v>
      </c>
      <c r="O63" s="10" t="str">
        <f>+IF(AB63=""," ",VLOOKUP(S63,Tabla13[[PROCESO]:[2018]],3,0))</f>
        <v>Dirección Administrativa y Financiera</v>
      </c>
      <c r="P63" s="10" t="str">
        <f t="shared" si="11"/>
        <v>Dificultades en la alineación organizacional para el logro de los objetivos.</v>
      </c>
      <c r="Q63" s="1">
        <f t="shared" si="0"/>
        <v>1</v>
      </c>
      <c r="R63" s="1" t="s">
        <v>584</v>
      </c>
      <c r="S63" s="201" t="str">
        <f>+IF(M63="","",VLOOKUP(LEFT(R63,4),'[1]Areas Incluidas'!$C$3:$F$35,2,0))</f>
        <v>SST Proyectos</v>
      </c>
      <c r="T63" s="200" t="s">
        <v>108</v>
      </c>
      <c r="U63" s="200" t="s">
        <v>585</v>
      </c>
      <c r="V63" s="200" t="s">
        <v>586</v>
      </c>
      <c r="W63" s="200" t="s">
        <v>587</v>
      </c>
      <c r="X63" s="200">
        <v>3</v>
      </c>
      <c r="Y63" s="200">
        <v>3</v>
      </c>
      <c r="Z63" s="17">
        <v>1</v>
      </c>
      <c r="AA63" s="200" t="s">
        <v>98</v>
      </c>
      <c r="AB63" s="200" t="s">
        <v>89</v>
      </c>
      <c r="AC63" s="200" t="s">
        <v>588</v>
      </c>
      <c r="AD63" s="192">
        <v>1</v>
      </c>
      <c r="AE63" s="192">
        <v>1</v>
      </c>
      <c r="AF63" s="17">
        <v>1</v>
      </c>
      <c r="AG63" s="200" t="s">
        <v>589</v>
      </c>
      <c r="AH63" s="200" t="s">
        <v>533</v>
      </c>
      <c r="AI63" s="200">
        <v>43373</v>
      </c>
      <c r="AJ63" s="200" t="s">
        <v>294</v>
      </c>
      <c r="AK63" s="200" t="s">
        <v>297</v>
      </c>
      <c r="AL63" s="200" t="s">
        <v>90</v>
      </c>
      <c r="AM63" s="200">
        <v>3</v>
      </c>
      <c r="AN63" s="200">
        <v>2</v>
      </c>
      <c r="AO63" s="200" t="s">
        <v>445</v>
      </c>
      <c r="AP63" s="200" t="s">
        <v>98</v>
      </c>
      <c r="AQ63" s="200" t="s">
        <v>590</v>
      </c>
      <c r="AR63" s="200"/>
    </row>
    <row r="64" spans="1:44" ht="60" x14ac:dyDescent="0.25">
      <c r="A64" s="12">
        <f>IF(AL64="","",IF(T64=" "," ",SUM($Q$3:Q64)))</f>
        <v>34</v>
      </c>
      <c r="B64" s="12" t="str">
        <f t="shared" si="1"/>
        <v>SST Proyectos1</v>
      </c>
      <c r="C64" s="12">
        <f t="shared" si="2"/>
        <v>1</v>
      </c>
      <c r="D64" s="12" t="str">
        <f t="shared" si="3"/>
        <v>SST Proyectos1</v>
      </c>
      <c r="E64" s="12">
        <f t="shared" si="4"/>
        <v>1</v>
      </c>
      <c r="F64" s="12" t="str">
        <f t="shared" si="12"/>
        <v>Dirección Administrativa y FinancieraExtremo</v>
      </c>
      <c r="G64" s="12" t="str">
        <f t="shared" si="13"/>
        <v>Dirección Administrativa y FinancieraMedio</v>
      </c>
      <c r="H64" s="12" t="str">
        <f t="shared" si="5"/>
        <v>Dirección Administrativa y FinancieraFuerte</v>
      </c>
      <c r="I64" s="12" t="str">
        <f t="shared" si="6"/>
        <v>SST ProyectosMedio</v>
      </c>
      <c r="J64" s="12" t="str">
        <f t="shared" si="7"/>
        <v>SST ProyectosFuerte</v>
      </c>
      <c r="K64" s="12" t="str">
        <f t="shared" si="8"/>
        <v>Dirección Administrativa y FinancieraConflicto, desconocimiento o incumplimientos normativos, legales, regulatorios o contractuales.</v>
      </c>
      <c r="L64" s="9" t="str">
        <f t="shared" si="9"/>
        <v>RFS-34</v>
      </c>
      <c r="M64" s="10" t="str">
        <f t="shared" si="10"/>
        <v>RF</v>
      </c>
      <c r="N64" s="10" t="str">
        <f>+IF(L64=""," ",VLOOKUP(S64,Tabla13[[PROCESO]:[2018]],4,0))</f>
        <v>Dirección Administrativa y Financiera</v>
      </c>
      <c r="O64" s="10" t="str">
        <f>+IF(AB64=""," ",VLOOKUP(S64,Tabla13[[PROCESO]:[2018]],3,0))</f>
        <v>Dirección Administrativa y Financiera</v>
      </c>
      <c r="P64" s="10" t="str">
        <f t="shared" si="11"/>
        <v>Conflicto, desconocimiento o incumplimientos normativos, legales, regulatorios o contractuales.</v>
      </c>
      <c r="Q64" s="1">
        <f t="shared" si="0"/>
        <v>1</v>
      </c>
      <c r="R64" s="1" t="s">
        <v>591</v>
      </c>
      <c r="S64" s="201" t="str">
        <f>+IF(M64="","",VLOOKUP(LEFT(R64,4),'[1]Areas Incluidas'!$C$3:$F$35,2,0))</f>
        <v>SST Proyectos</v>
      </c>
      <c r="T64" s="200" t="s">
        <v>109</v>
      </c>
      <c r="U64" s="200" t="s">
        <v>592</v>
      </c>
      <c r="V64" s="200" t="s">
        <v>593</v>
      </c>
      <c r="W64" s="200" t="s">
        <v>594</v>
      </c>
      <c r="X64" s="200">
        <v>3</v>
      </c>
      <c r="Y64" s="200">
        <v>3</v>
      </c>
      <c r="Z64" s="17">
        <v>1</v>
      </c>
      <c r="AA64" s="200" t="s">
        <v>98</v>
      </c>
      <c r="AB64" s="200" t="s">
        <v>89</v>
      </c>
      <c r="AC64" s="200" t="s">
        <v>595</v>
      </c>
      <c r="AD64" s="192">
        <v>2</v>
      </c>
      <c r="AE64" s="192">
        <v>2</v>
      </c>
      <c r="AF64" s="17">
        <v>1</v>
      </c>
      <c r="AG64" s="200" t="s">
        <v>589</v>
      </c>
      <c r="AH64" s="200" t="s">
        <v>533</v>
      </c>
      <c r="AI64" s="200">
        <v>43404</v>
      </c>
      <c r="AJ64" s="200" t="s">
        <v>294</v>
      </c>
      <c r="AK64" s="200" t="s">
        <v>297</v>
      </c>
      <c r="AL64" s="200" t="s">
        <v>90</v>
      </c>
      <c r="AM64" s="200">
        <v>3</v>
      </c>
      <c r="AN64" s="200">
        <v>2</v>
      </c>
      <c r="AO64" s="200" t="s">
        <v>445</v>
      </c>
      <c r="AP64" s="200" t="s">
        <v>97</v>
      </c>
      <c r="AQ64" s="200" t="s">
        <v>596</v>
      </c>
      <c r="AR64" s="200"/>
    </row>
    <row r="65" spans="1:44" ht="90" x14ac:dyDescent="0.25">
      <c r="A65" s="12">
        <f>IF(AL65="","",IF(T65=" "," ",SUM($Q$3:Q65)))</f>
        <v>35</v>
      </c>
      <c r="B65" s="12" t="str">
        <f t="shared" si="1"/>
        <v>SST Proyectos1</v>
      </c>
      <c r="C65" s="12">
        <f t="shared" si="2"/>
        <v>1</v>
      </c>
      <c r="D65" s="12" t="str">
        <f t="shared" si="3"/>
        <v>SST Proyectos1</v>
      </c>
      <c r="E65" s="12">
        <f t="shared" si="4"/>
        <v>1</v>
      </c>
      <c r="F65" s="12" t="str">
        <f t="shared" si="12"/>
        <v>Dirección Administrativa y FinancieraExtremo</v>
      </c>
      <c r="G65" s="12" t="str">
        <f t="shared" si="13"/>
        <v>Dirección Administrativa y FinancieraMedio</v>
      </c>
      <c r="H65" s="12" t="str">
        <f t="shared" si="5"/>
        <v>Dirección Administrativa y FinancieraModerado</v>
      </c>
      <c r="I65" s="12" t="str">
        <f t="shared" si="6"/>
        <v>SST ProyectosMedio</v>
      </c>
      <c r="J65" s="12" t="str">
        <f t="shared" si="7"/>
        <v>SST ProyectosModerado</v>
      </c>
      <c r="K65" s="12" t="str">
        <f t="shared" si="8"/>
        <v>Dirección Administrativa y FinancieraIntoxicación, lesión, enfermedad o accidente que afecte la integridad o salud de las personas en la Universidad.</v>
      </c>
      <c r="L65" s="9" t="str">
        <f t="shared" si="9"/>
        <v>RFS-35</v>
      </c>
      <c r="M65" s="10" t="str">
        <f t="shared" si="10"/>
        <v>RF</v>
      </c>
      <c r="N65" s="10" t="str">
        <f>+IF(L65=""," ",VLOOKUP(S65,Tabla13[[PROCESO]:[2018]],4,0))</f>
        <v>Dirección Administrativa y Financiera</v>
      </c>
      <c r="O65" s="10" t="str">
        <f>+IF(AB65=""," ",VLOOKUP(S65,Tabla13[[PROCESO]:[2018]],3,0))</f>
        <v>Dirección Administrativa y Financiera</v>
      </c>
      <c r="P65" s="10" t="str">
        <f t="shared" si="11"/>
        <v>Intoxicación, lesión, enfermedad o accidente que afecte la integridad o salud de las personas en la Universidad.</v>
      </c>
      <c r="Q65" s="1">
        <f t="shared" si="0"/>
        <v>1</v>
      </c>
      <c r="R65" s="1" t="s">
        <v>597</v>
      </c>
      <c r="S65" s="201" t="str">
        <f>+IF(M65="","",VLOOKUP(LEFT(R65,4),'[1]Areas Incluidas'!$C$3:$F$35,2,0))</f>
        <v>SST Proyectos</v>
      </c>
      <c r="T65" s="200" t="s">
        <v>117</v>
      </c>
      <c r="U65" s="200" t="s">
        <v>598</v>
      </c>
      <c r="V65" s="200" t="s">
        <v>546</v>
      </c>
      <c r="W65" s="200" t="s">
        <v>599</v>
      </c>
      <c r="X65" s="200">
        <v>2</v>
      </c>
      <c r="Y65" s="200">
        <v>2</v>
      </c>
      <c r="Z65" s="17">
        <v>1</v>
      </c>
      <c r="AA65" s="200" t="s">
        <v>97</v>
      </c>
      <c r="AB65" s="200" t="s">
        <v>89</v>
      </c>
      <c r="AC65" s="200" t="s">
        <v>600</v>
      </c>
      <c r="AD65" s="192">
        <v>3</v>
      </c>
      <c r="AE65" s="192">
        <v>3</v>
      </c>
      <c r="AF65" s="17">
        <v>1</v>
      </c>
      <c r="AG65" s="200" t="s">
        <v>601</v>
      </c>
      <c r="AH65" s="200" t="s">
        <v>602</v>
      </c>
      <c r="AI65" s="200">
        <v>43455</v>
      </c>
      <c r="AJ65" s="200" t="s">
        <v>294</v>
      </c>
      <c r="AK65" s="200" t="s">
        <v>297</v>
      </c>
      <c r="AL65" s="200" t="s">
        <v>90</v>
      </c>
      <c r="AM65" s="200">
        <v>3</v>
      </c>
      <c r="AN65" s="200">
        <v>2</v>
      </c>
      <c r="AO65" s="200" t="s">
        <v>445</v>
      </c>
      <c r="AP65" s="200" t="s">
        <v>98</v>
      </c>
      <c r="AQ65" s="200" t="s">
        <v>603</v>
      </c>
      <c r="AR65" s="200"/>
    </row>
    <row r="66" spans="1:44" ht="90" x14ac:dyDescent="0.25">
      <c r="A66" s="12">
        <f>IF(AL66="","",IF(T66=" "," ",SUM($Q$3:Q66)))</f>
        <v>36</v>
      </c>
      <c r="B66" s="12" t="str">
        <f t="shared" si="1"/>
        <v>SST Proyectos1</v>
      </c>
      <c r="C66" s="12">
        <f t="shared" si="2"/>
        <v>1</v>
      </c>
      <c r="D66" s="12" t="str">
        <f t="shared" si="3"/>
        <v>SST Proyectos1</v>
      </c>
      <c r="E66" s="12">
        <f t="shared" si="4"/>
        <v>1</v>
      </c>
      <c r="F66" s="12" t="str">
        <f t="shared" si="12"/>
        <v>Dirección Administrativa y FinancieraExtremo</v>
      </c>
      <c r="G66" s="12" t="str">
        <f t="shared" si="13"/>
        <v>Dirección Administrativa y FinancieraMedio</v>
      </c>
      <c r="H66" s="12" t="str">
        <f t="shared" si="5"/>
        <v>Dirección Administrativa y FinancieraDébil</v>
      </c>
      <c r="I66" s="12" t="str">
        <f t="shared" si="6"/>
        <v>SST ProyectosMedio</v>
      </c>
      <c r="J66" s="12" t="str">
        <f t="shared" si="7"/>
        <v>SST ProyectosDébil</v>
      </c>
      <c r="K66" s="12" t="str">
        <f t="shared" si="8"/>
        <v>Dirección Administrativa y FinancieraIntoxicación, lesión, enfermedad o accidente que afecte la integridad o salud de las personas en la Universidad.</v>
      </c>
      <c r="L66" s="9" t="str">
        <f t="shared" si="9"/>
        <v>RFS-36</v>
      </c>
      <c r="M66" s="10" t="str">
        <f t="shared" si="10"/>
        <v>RF</v>
      </c>
      <c r="N66" s="10" t="str">
        <f>+IF(L66=""," ",VLOOKUP(S66,Tabla13[[PROCESO]:[2018]],4,0))</f>
        <v>Dirección Administrativa y Financiera</v>
      </c>
      <c r="O66" s="10" t="str">
        <f>+IF(AB66=""," ",VLOOKUP(S66,Tabla13[[PROCESO]:[2018]],3,0))</f>
        <v>Dirección Administrativa y Financiera</v>
      </c>
      <c r="P66" s="10" t="str">
        <f t="shared" si="11"/>
        <v>Intoxicación, lesión, enfermedad o accidente que afecte la integridad o salud de las personas en la Universidad.</v>
      </c>
      <c r="Q66" s="1">
        <f t="shared" si="0"/>
        <v>1</v>
      </c>
      <c r="R66" s="1" t="s">
        <v>604</v>
      </c>
      <c r="S66" s="201" t="str">
        <f>+IF(M66="","",VLOOKUP(LEFT(R66,4),'[1]Areas Incluidas'!$C$3:$F$35,2,0))</f>
        <v>SST Proyectos</v>
      </c>
      <c r="T66" s="200" t="s">
        <v>117</v>
      </c>
      <c r="U66" s="200" t="s">
        <v>605</v>
      </c>
      <c r="V66" s="200" t="s">
        <v>546</v>
      </c>
      <c r="W66" s="200" t="s">
        <v>606</v>
      </c>
      <c r="X66" s="200">
        <v>2</v>
      </c>
      <c r="Y66" s="200">
        <v>2</v>
      </c>
      <c r="Z66" s="17">
        <v>1</v>
      </c>
      <c r="AA66" s="200" t="s">
        <v>97</v>
      </c>
      <c r="AB66" s="200" t="s">
        <v>89</v>
      </c>
      <c r="AC66" s="200" t="s">
        <v>607</v>
      </c>
      <c r="AD66" s="192">
        <v>5</v>
      </c>
      <c r="AE66" s="192">
        <v>5</v>
      </c>
      <c r="AF66" s="17">
        <v>1</v>
      </c>
      <c r="AG66" s="200" t="s">
        <v>608</v>
      </c>
      <c r="AH66" s="200" t="s">
        <v>602</v>
      </c>
      <c r="AI66" s="200">
        <v>43455</v>
      </c>
      <c r="AJ66" s="200" t="s">
        <v>294</v>
      </c>
      <c r="AK66" s="200" t="s">
        <v>297</v>
      </c>
      <c r="AL66" s="200" t="s">
        <v>90</v>
      </c>
      <c r="AM66" s="200">
        <v>3</v>
      </c>
      <c r="AN66" s="200">
        <v>2</v>
      </c>
      <c r="AO66" s="200" t="s">
        <v>445</v>
      </c>
      <c r="AP66" s="200" t="s">
        <v>96</v>
      </c>
      <c r="AQ66" s="200" t="s">
        <v>609</v>
      </c>
      <c r="AR66" s="200"/>
    </row>
    <row r="67" spans="1:44" ht="60" x14ac:dyDescent="0.25">
      <c r="A67" s="12">
        <f>IF(AL67="","",IF(T67=" "," ",SUM($Q$3:Q67)))</f>
        <v>37</v>
      </c>
      <c r="B67" s="12" t="str">
        <f t="shared" si="1"/>
        <v>SST Proyectos1</v>
      </c>
      <c r="C67" s="12">
        <f t="shared" si="2"/>
        <v>1</v>
      </c>
      <c r="D67" s="12" t="str">
        <f t="shared" si="3"/>
        <v>SST Proyectos1</v>
      </c>
      <c r="E67" s="12">
        <f t="shared" si="4"/>
        <v>1</v>
      </c>
      <c r="F67" s="12" t="str">
        <f t="shared" si="12"/>
        <v>Dirección Administrativa y FinancieraExtremo</v>
      </c>
      <c r="G67" s="12" t="str">
        <f t="shared" si="13"/>
        <v>Dirección Administrativa y FinancieraMedio</v>
      </c>
      <c r="H67" s="12" t="str">
        <f t="shared" si="5"/>
        <v>Dirección Administrativa y FinancieraFuerte</v>
      </c>
      <c r="I67" s="12" t="str">
        <f t="shared" si="6"/>
        <v>SST ProyectosMedio</v>
      </c>
      <c r="J67" s="12" t="str">
        <f t="shared" si="7"/>
        <v>SST ProyectosFuerte</v>
      </c>
      <c r="K67" s="12" t="str">
        <f t="shared" si="8"/>
        <v>Dirección Administrativa y FinancieraFallas en la gestión de los recursos financieros</v>
      </c>
      <c r="L67" s="9" t="str">
        <f t="shared" si="9"/>
        <v>RFS-37</v>
      </c>
      <c r="M67" s="10" t="str">
        <f t="shared" si="10"/>
        <v>RF</v>
      </c>
      <c r="N67" s="10" t="str">
        <f>+IF(L67=""," ",VLOOKUP(S67,Tabla13[[PROCESO]:[2018]],4,0))</f>
        <v>Dirección Administrativa y Financiera</v>
      </c>
      <c r="O67" s="10" t="str">
        <f>+IF(AB67=""," ",VLOOKUP(S67,Tabla13[[PROCESO]:[2018]],3,0))</f>
        <v>Dirección Administrativa y Financiera</v>
      </c>
      <c r="P67" s="10" t="str">
        <f t="shared" si="11"/>
        <v>Fallas en la gestión de los recursos financieros</v>
      </c>
      <c r="Q67" s="1">
        <f t="shared" ref="Q67:Q130" si="14">+IF(T67="","",IF(AL67="",0,1))</f>
        <v>1</v>
      </c>
      <c r="R67" s="1" t="s">
        <v>610</v>
      </c>
      <c r="S67" s="201" t="str">
        <f>+IF(M67="","",VLOOKUP(LEFT(R67,4),'[1]Areas Incluidas'!$C$3:$F$35,2,0))</f>
        <v>SST Proyectos</v>
      </c>
      <c r="T67" s="200" t="s">
        <v>114</v>
      </c>
      <c r="U67" s="200" t="s">
        <v>611</v>
      </c>
      <c r="V67" s="200" t="s">
        <v>612</v>
      </c>
      <c r="W67" s="200" t="s">
        <v>613</v>
      </c>
      <c r="X67" s="200">
        <v>1</v>
      </c>
      <c r="Y67" s="200">
        <v>1</v>
      </c>
      <c r="Z67" s="17">
        <v>1</v>
      </c>
      <c r="AA67" s="200" t="s">
        <v>96</v>
      </c>
      <c r="AB67" s="200" t="s">
        <v>89</v>
      </c>
      <c r="AC67" s="200" t="s">
        <v>614</v>
      </c>
      <c r="AD67" s="192">
        <v>1</v>
      </c>
      <c r="AE67" s="192">
        <v>1</v>
      </c>
      <c r="AF67" s="17">
        <v>1</v>
      </c>
      <c r="AG67" s="200" t="s">
        <v>615</v>
      </c>
      <c r="AH67" s="200" t="s">
        <v>533</v>
      </c>
      <c r="AI67" s="200">
        <v>43373</v>
      </c>
      <c r="AJ67" s="200" t="s">
        <v>298</v>
      </c>
      <c r="AK67" s="200" t="s">
        <v>297</v>
      </c>
      <c r="AL67" s="200" t="s">
        <v>90</v>
      </c>
      <c r="AM67" s="200">
        <v>4</v>
      </c>
      <c r="AN67" s="200">
        <v>2</v>
      </c>
      <c r="AO67" s="200" t="s">
        <v>383</v>
      </c>
      <c r="AP67" s="200" t="s">
        <v>97</v>
      </c>
      <c r="AQ67" s="200" t="s">
        <v>616</v>
      </c>
      <c r="AR67" s="200" t="s">
        <v>617</v>
      </c>
    </row>
    <row r="68" spans="1:44" ht="90" x14ac:dyDescent="0.25">
      <c r="A68" s="12">
        <f>IF(AL68="","",IF(T68=" "," ",SUM($Q$3:Q68)))</f>
        <v>38</v>
      </c>
      <c r="B68" s="12" t="str">
        <f t="shared" ref="B68:B131" si="15">+CONCATENATE(S68,C68)</f>
        <v>SST Proyectos1</v>
      </c>
      <c r="C68" s="12">
        <f t="shared" ref="C68:C131" si="16">+IF(AB68="",0,1)</f>
        <v>1</v>
      </c>
      <c r="D68" s="12" t="str">
        <f t="shared" ref="D68:D131" si="17">+CONCATENATE(S68,E68)</f>
        <v>SST Proyectos1</v>
      </c>
      <c r="E68" s="12">
        <f t="shared" ref="E68:E131" si="18">+IF(AL68="",0,1)</f>
        <v>1</v>
      </c>
      <c r="F68" s="12" t="str">
        <f t="shared" si="12"/>
        <v>Dirección Administrativa y FinancieraExtremo</v>
      </c>
      <c r="G68" s="12" t="str">
        <f t="shared" si="13"/>
        <v>Dirección Administrativa y FinancieraMedio</v>
      </c>
      <c r="H68" s="12" t="str">
        <f t="shared" ref="H68:H131" si="19">+CONCATENATE(N68,AP68)</f>
        <v>Dirección Administrativa y FinancieraModerado</v>
      </c>
      <c r="I68" s="12" t="str">
        <f t="shared" ref="I68:I131" si="20">+CONCATENATE(S68,AL68)</f>
        <v>SST ProyectosMedio</v>
      </c>
      <c r="J68" s="12" t="str">
        <f t="shared" ref="J68:J131" si="21">+CONCATENATE(S68,AP68)</f>
        <v>SST ProyectosModerado</v>
      </c>
      <c r="K68" s="12" t="str">
        <f t="shared" ref="K68:K131" si="22">+CONCATENATE(N68,T68)</f>
        <v>Dirección Administrativa y FinancieraIncumplimiento por parte de la comunidad universitaria, contratistas y visitantes de las políticas, reglamentos y directrices institucionales.</v>
      </c>
      <c r="L68" s="9" t="str">
        <f t="shared" ref="L68:L131" si="23">++IF(A68="","",IF(R68="","",LEFT(R68,3)&amp;-A68))</f>
        <v>RFS-38</v>
      </c>
      <c r="M68" s="10" t="str">
        <f t="shared" ref="M68:M131" si="24">+LEFT(R68,2)</f>
        <v>RF</v>
      </c>
      <c r="N68" s="10" t="str">
        <f>+IF(L68=""," ",VLOOKUP(S68,Tabla13[[PROCESO]:[2018]],4,0))</f>
        <v>Dirección Administrativa y Financiera</v>
      </c>
      <c r="O68" s="10" t="str">
        <f>+IF(AB68=""," ",VLOOKUP(S68,Tabla13[[PROCESO]:[2018]],3,0))</f>
        <v>Dirección Administrativa y Financiera</v>
      </c>
      <c r="P68" s="10" t="str">
        <f t="shared" ref="P68:P131" si="25">+IF(AL68="","",T68)</f>
        <v>Incumplimiento por parte de la comunidad universitaria, contratistas y visitantes de las políticas, reglamentos y directrices institucionales.</v>
      </c>
      <c r="Q68" s="1">
        <f t="shared" si="14"/>
        <v>1</v>
      </c>
      <c r="R68" s="1" t="s">
        <v>618</v>
      </c>
      <c r="S68" s="201" t="str">
        <f>+IF(M68="","",VLOOKUP(LEFT(R68,4),'[1]Areas Incluidas'!$C$3:$F$35,2,0))</f>
        <v>SST Proyectos</v>
      </c>
      <c r="T68" s="200" t="s">
        <v>107</v>
      </c>
      <c r="U68" s="200" t="s">
        <v>619</v>
      </c>
      <c r="V68" s="200" t="s">
        <v>620</v>
      </c>
      <c r="W68" s="200" t="s">
        <v>621</v>
      </c>
      <c r="X68" s="200">
        <v>4</v>
      </c>
      <c r="Y68" s="200">
        <v>4</v>
      </c>
      <c r="Z68" s="17">
        <v>1</v>
      </c>
      <c r="AA68" s="200" t="s">
        <v>98</v>
      </c>
      <c r="AB68" s="200" t="s">
        <v>89</v>
      </c>
      <c r="AC68" s="200" t="s">
        <v>622</v>
      </c>
      <c r="AD68" s="192">
        <v>1</v>
      </c>
      <c r="AE68" s="192">
        <v>1</v>
      </c>
      <c r="AF68" s="17">
        <v>1</v>
      </c>
      <c r="AG68" s="200" t="s">
        <v>623</v>
      </c>
      <c r="AH68" s="200" t="s">
        <v>624</v>
      </c>
      <c r="AI68" s="200">
        <v>43373</v>
      </c>
      <c r="AJ68" s="200" t="s">
        <v>294</v>
      </c>
      <c r="AK68" s="200" t="s">
        <v>297</v>
      </c>
      <c r="AL68" s="200" t="s">
        <v>90</v>
      </c>
      <c r="AM68" s="200">
        <v>3</v>
      </c>
      <c r="AN68" s="200">
        <v>2</v>
      </c>
      <c r="AO68" s="200" t="s">
        <v>445</v>
      </c>
      <c r="AP68" s="200" t="s">
        <v>98</v>
      </c>
      <c r="AQ68" s="200" t="s">
        <v>625</v>
      </c>
      <c r="AR68" s="200"/>
    </row>
    <row r="69" spans="1:44" ht="90" x14ac:dyDescent="0.25">
      <c r="A69" s="12">
        <f>IF(AL69="","",IF(T69=" "," ",SUM($Q$3:Q69)))</f>
        <v>39</v>
      </c>
      <c r="B69" s="12" t="str">
        <f t="shared" si="15"/>
        <v>SST Proyectos1</v>
      </c>
      <c r="C69" s="12">
        <f t="shared" si="16"/>
        <v>1</v>
      </c>
      <c r="D69" s="12" t="str">
        <f t="shared" si="17"/>
        <v>SST Proyectos1</v>
      </c>
      <c r="E69" s="12">
        <f t="shared" si="18"/>
        <v>1</v>
      </c>
      <c r="F69" s="12" t="str">
        <f t="shared" ref="F69:F132" si="26">+CONCATENATE(O69,AB69)</f>
        <v>Dirección Administrativa y FinancieraExtremo</v>
      </c>
      <c r="G69" s="12" t="str">
        <f t="shared" ref="G69:G132" si="27">+CONCATENATE(N69,AL69)</f>
        <v>Dirección Administrativa y FinancieraMedio</v>
      </c>
      <c r="H69" s="12" t="str">
        <f t="shared" si="19"/>
        <v>Dirección Administrativa y FinancieraModerado</v>
      </c>
      <c r="I69" s="12" t="str">
        <f t="shared" si="20"/>
        <v>SST ProyectosMedio</v>
      </c>
      <c r="J69" s="12" t="str">
        <f t="shared" si="21"/>
        <v>SST ProyectosModerado</v>
      </c>
      <c r="K69" s="12" t="str">
        <f t="shared" si="22"/>
        <v>Dirección Administrativa y FinancieraDificultades en la alineación organizacional para el logro de los objetivos.</v>
      </c>
      <c r="L69" s="9" t="str">
        <f t="shared" si="23"/>
        <v>RFS-39</v>
      </c>
      <c r="M69" s="10" t="str">
        <f t="shared" si="24"/>
        <v>RF</v>
      </c>
      <c r="N69" s="10" t="str">
        <f>+IF(L69=""," ",VLOOKUP(S69,Tabla13[[PROCESO]:[2018]],4,0))</f>
        <v>Dirección Administrativa y Financiera</v>
      </c>
      <c r="O69" s="10" t="str">
        <f>+IF(AB69=""," ",VLOOKUP(S69,Tabla13[[PROCESO]:[2018]],3,0))</f>
        <v>Dirección Administrativa y Financiera</v>
      </c>
      <c r="P69" s="10" t="str">
        <f t="shared" si="25"/>
        <v>Dificultades en la alineación organizacional para el logro de los objetivos.</v>
      </c>
      <c r="Q69" s="1">
        <f t="shared" si="14"/>
        <v>1</v>
      </c>
      <c r="R69" s="1" t="s">
        <v>626</v>
      </c>
      <c r="S69" s="201" t="str">
        <f>+IF(M69="","",VLOOKUP(LEFT(R69,4),'[1]Areas Incluidas'!$C$3:$F$35,2,0))</f>
        <v>SST Proyectos</v>
      </c>
      <c r="T69" s="200" t="s">
        <v>108</v>
      </c>
      <c r="U69" s="200" t="s">
        <v>627</v>
      </c>
      <c r="V69" s="200" t="s">
        <v>628</v>
      </c>
      <c r="W69" s="200" t="s">
        <v>629</v>
      </c>
      <c r="X69" s="200">
        <v>4</v>
      </c>
      <c r="Y69" s="200">
        <v>4</v>
      </c>
      <c r="Z69" s="17">
        <v>1</v>
      </c>
      <c r="AA69" s="200" t="s">
        <v>98</v>
      </c>
      <c r="AB69" s="200" t="s">
        <v>89</v>
      </c>
      <c r="AC69" s="200" t="s">
        <v>630</v>
      </c>
      <c r="AD69" s="192">
        <v>1</v>
      </c>
      <c r="AE69" s="192">
        <v>1</v>
      </c>
      <c r="AF69" s="17">
        <v>1</v>
      </c>
      <c r="AG69" s="200" t="s">
        <v>631</v>
      </c>
      <c r="AH69" s="200" t="s">
        <v>632</v>
      </c>
      <c r="AI69" s="200">
        <v>43373</v>
      </c>
      <c r="AJ69" s="200" t="s">
        <v>294</v>
      </c>
      <c r="AK69" s="200" t="s">
        <v>297</v>
      </c>
      <c r="AL69" s="200" t="s">
        <v>90</v>
      </c>
      <c r="AM69" s="200">
        <v>3</v>
      </c>
      <c r="AN69" s="200">
        <v>2</v>
      </c>
      <c r="AO69" s="200" t="s">
        <v>445</v>
      </c>
      <c r="AP69" s="200" t="s">
        <v>98</v>
      </c>
      <c r="AQ69" s="200" t="s">
        <v>633</v>
      </c>
      <c r="AR69" s="200"/>
    </row>
    <row r="70" spans="1:44" ht="90" x14ac:dyDescent="0.25">
      <c r="A70" s="12">
        <f>IF(AL70="","",IF(T70=" "," ",SUM($Q$3:Q70)))</f>
        <v>40</v>
      </c>
      <c r="B70" s="12" t="str">
        <f t="shared" si="15"/>
        <v>SST Proyectos0</v>
      </c>
      <c r="C70" s="12">
        <f t="shared" si="16"/>
        <v>0</v>
      </c>
      <c r="D70" s="12" t="str">
        <f t="shared" si="17"/>
        <v>SST Proyectos1</v>
      </c>
      <c r="E70" s="12">
        <f t="shared" si="18"/>
        <v>1</v>
      </c>
      <c r="F70" s="12" t="str">
        <f t="shared" si="26"/>
        <v xml:space="preserve"> </v>
      </c>
      <c r="G70" s="12" t="str">
        <f t="shared" si="27"/>
        <v>Dirección Administrativa y FinancieraAlto</v>
      </c>
      <c r="H70" s="12" t="str">
        <f t="shared" si="19"/>
        <v>Dirección Administrativa y FinancieraDébil</v>
      </c>
      <c r="I70" s="12" t="str">
        <f t="shared" si="20"/>
        <v>SST ProyectosAlto</v>
      </c>
      <c r="J70" s="12" t="str">
        <f t="shared" si="21"/>
        <v>SST ProyectosDébil</v>
      </c>
      <c r="K70" s="12" t="str">
        <f t="shared" si="22"/>
        <v>Dirección Administrativa y FinancieraIncumplimiento por parte de la comunidad universitaria, contratistas y visitantes de las políticas, reglamentos y directrices institucionales.</v>
      </c>
      <c r="L70" s="9" t="str">
        <f t="shared" si="23"/>
        <v>RFS-40</v>
      </c>
      <c r="M70" s="10" t="str">
        <f t="shared" si="24"/>
        <v>RF</v>
      </c>
      <c r="N70" s="10" t="str">
        <f>+IF(L70=""," ",VLOOKUP(S70,Tabla13[[PROCESO]:[2018]],4,0))</f>
        <v>Dirección Administrativa y Financiera</v>
      </c>
      <c r="O70" s="10" t="str">
        <f>+IF(AB70=""," ",VLOOKUP(S70,Tabla13[[PROCESO]:[2018]],3,0))</f>
        <v xml:space="preserve"> </v>
      </c>
      <c r="P70" s="10" t="str">
        <f t="shared" si="25"/>
        <v>Incumplimiento por parte de la comunidad universitaria, contratistas y visitantes de las políticas, reglamentos y directrices institucionales.</v>
      </c>
      <c r="Q70" s="1">
        <f t="shared" si="14"/>
        <v>1</v>
      </c>
      <c r="R70" s="1" t="s">
        <v>634</v>
      </c>
      <c r="S70" s="201" t="str">
        <f>+IF(M70="","",VLOOKUP(LEFT(R70,4),'[1]Areas Incluidas'!$C$3:$F$35,2,0))</f>
        <v>SST Proyectos</v>
      </c>
      <c r="T70" s="200" t="s">
        <v>107</v>
      </c>
      <c r="U70" s="200" t="s">
        <v>635</v>
      </c>
      <c r="V70" s="200" t="s">
        <v>636</v>
      </c>
      <c r="W70" s="200" t="s">
        <v>629</v>
      </c>
      <c r="X70" s="200">
        <v>4</v>
      </c>
      <c r="Y70" s="200">
        <v>1</v>
      </c>
      <c r="Z70" s="17">
        <v>0.25</v>
      </c>
      <c r="AA70" s="200">
        <v>0.25</v>
      </c>
      <c r="AB70" s="200" t="s">
        <v>369</v>
      </c>
      <c r="AC70" s="200" t="s">
        <v>630</v>
      </c>
      <c r="AD70" s="192">
        <v>2</v>
      </c>
      <c r="AE70" s="192">
        <v>1</v>
      </c>
      <c r="AF70" s="17">
        <v>0.5</v>
      </c>
      <c r="AG70" s="200" t="s">
        <v>631</v>
      </c>
      <c r="AH70" s="200" t="s">
        <v>632</v>
      </c>
      <c r="AI70" s="200">
        <v>43374</v>
      </c>
      <c r="AJ70" s="200" t="s">
        <v>294</v>
      </c>
      <c r="AK70" s="200" t="s">
        <v>295</v>
      </c>
      <c r="AL70" s="200" t="s">
        <v>87</v>
      </c>
      <c r="AM70" s="200">
        <v>3</v>
      </c>
      <c r="AN70" s="200">
        <v>4</v>
      </c>
      <c r="AO70" s="200" t="s">
        <v>637</v>
      </c>
      <c r="AP70" s="200" t="s">
        <v>96</v>
      </c>
      <c r="AQ70" s="200" t="s">
        <v>633</v>
      </c>
      <c r="AR70" s="200"/>
    </row>
    <row r="71" spans="1:44" ht="75" x14ac:dyDescent="0.25">
      <c r="A71" s="12">
        <f>IF(AL71="","",IF(T71=" "," ",SUM($Q$3:Q71)))</f>
        <v>41</v>
      </c>
      <c r="B71" s="12" t="str">
        <f t="shared" si="15"/>
        <v>SST Proyectos0</v>
      </c>
      <c r="C71" s="12">
        <f t="shared" si="16"/>
        <v>0</v>
      </c>
      <c r="D71" s="12" t="str">
        <f t="shared" si="17"/>
        <v>SST Proyectos1</v>
      </c>
      <c r="E71" s="12">
        <f t="shared" si="18"/>
        <v>1</v>
      </c>
      <c r="F71" s="12" t="str">
        <f t="shared" si="26"/>
        <v xml:space="preserve"> </v>
      </c>
      <c r="G71" s="12" t="str">
        <f t="shared" si="27"/>
        <v>Dirección Administrativa y FinancieraAlto</v>
      </c>
      <c r="H71" s="12" t="str">
        <f t="shared" si="19"/>
        <v>Dirección Administrativa y FinancieraDébil</v>
      </c>
      <c r="I71" s="12" t="str">
        <f t="shared" si="20"/>
        <v>SST ProyectosAlto</v>
      </c>
      <c r="J71" s="12" t="str">
        <f t="shared" si="21"/>
        <v>SST ProyectosDébil</v>
      </c>
      <c r="K71" s="12" t="str">
        <f t="shared" si="22"/>
        <v>Dirección Administrativa y FinancieraConflicto, desconocimiento o incumplimientos normativos, legales, regulatorios o contractuales.</v>
      </c>
      <c r="L71" s="9" t="str">
        <f t="shared" si="23"/>
        <v>RFS-41</v>
      </c>
      <c r="M71" s="10" t="str">
        <f t="shared" si="24"/>
        <v>RF</v>
      </c>
      <c r="N71" s="10" t="str">
        <f>+IF(L71=""," ",VLOOKUP(S71,Tabla13[[PROCESO]:[2018]],4,0))</f>
        <v>Dirección Administrativa y Financiera</v>
      </c>
      <c r="O71" s="10" t="str">
        <f>+IF(AB71=""," ",VLOOKUP(S71,Tabla13[[PROCESO]:[2018]],3,0))</f>
        <v xml:space="preserve"> </v>
      </c>
      <c r="P71" s="10" t="str">
        <f t="shared" si="25"/>
        <v>Conflicto, desconocimiento o incumplimientos normativos, legales, regulatorios o contractuales.</v>
      </c>
      <c r="Q71" s="1">
        <f t="shared" si="14"/>
        <v>1</v>
      </c>
      <c r="R71" s="1" t="s">
        <v>638</v>
      </c>
      <c r="S71" s="201" t="str">
        <f>+IF(M71="","",VLOOKUP(LEFT(R71,4),'[1]Areas Incluidas'!$C$3:$F$35,2,0))</f>
        <v>SST Proyectos</v>
      </c>
      <c r="T71" s="200" t="s">
        <v>109</v>
      </c>
      <c r="U71" s="200" t="s">
        <v>639</v>
      </c>
      <c r="V71" s="200" t="s">
        <v>640</v>
      </c>
      <c r="W71" s="200" t="s">
        <v>641</v>
      </c>
      <c r="X71" s="200">
        <v>4</v>
      </c>
      <c r="Y71" s="200">
        <v>3</v>
      </c>
      <c r="Z71" s="17">
        <v>0.75</v>
      </c>
      <c r="AA71" s="200">
        <v>0.75</v>
      </c>
      <c r="AB71" s="200" t="s">
        <v>369</v>
      </c>
      <c r="AC71" s="200" t="s">
        <v>642</v>
      </c>
      <c r="AD71" s="192">
        <v>3</v>
      </c>
      <c r="AE71" s="192">
        <v>1</v>
      </c>
      <c r="AF71" s="17">
        <v>0.33333333333333331</v>
      </c>
      <c r="AG71" s="200" t="s">
        <v>643</v>
      </c>
      <c r="AH71" s="200" t="s">
        <v>644</v>
      </c>
      <c r="AI71" s="200">
        <v>43375</v>
      </c>
      <c r="AJ71" s="200" t="s">
        <v>294</v>
      </c>
      <c r="AK71" s="200" t="s">
        <v>98</v>
      </c>
      <c r="AL71" s="200" t="s">
        <v>87</v>
      </c>
      <c r="AM71" s="200">
        <v>3</v>
      </c>
      <c r="AN71" s="200">
        <v>3</v>
      </c>
      <c r="AO71" s="200" t="s">
        <v>405</v>
      </c>
      <c r="AP71" s="200" t="s">
        <v>96</v>
      </c>
      <c r="AQ71" s="200"/>
      <c r="AR71" s="200"/>
    </row>
    <row r="72" spans="1:44" ht="75" x14ac:dyDescent="0.25">
      <c r="A72" s="12">
        <f>IF(AL72="","",IF(T72=" "," ",SUM($Q$3:Q72)))</f>
        <v>42</v>
      </c>
      <c r="B72" s="12" t="str">
        <f t="shared" si="15"/>
        <v>SST Proyectos0</v>
      </c>
      <c r="C72" s="12">
        <f t="shared" si="16"/>
        <v>0</v>
      </c>
      <c r="D72" s="12" t="str">
        <f t="shared" si="17"/>
        <v>SST Proyectos1</v>
      </c>
      <c r="E72" s="12">
        <f t="shared" si="18"/>
        <v>1</v>
      </c>
      <c r="F72" s="12" t="str">
        <f t="shared" si="26"/>
        <v xml:space="preserve"> </v>
      </c>
      <c r="G72" s="12" t="str">
        <f t="shared" si="27"/>
        <v>Dirección Administrativa y FinancieraAlto</v>
      </c>
      <c r="H72" s="12" t="str">
        <f t="shared" si="19"/>
        <v>Dirección Administrativa y FinancieraDébil</v>
      </c>
      <c r="I72" s="12" t="str">
        <f t="shared" si="20"/>
        <v>SST ProyectosAlto</v>
      </c>
      <c r="J72" s="12" t="str">
        <f t="shared" si="21"/>
        <v>SST ProyectosDébil</v>
      </c>
      <c r="K72" s="12" t="str">
        <f t="shared" si="22"/>
        <v>Dirección Administrativa y FinancieraConflicto, desconocimiento o incumplimientos normativos, legales, regulatorios o contractuales.</v>
      </c>
      <c r="L72" s="9" t="str">
        <f t="shared" si="23"/>
        <v>RFS-42</v>
      </c>
      <c r="M72" s="10" t="str">
        <f t="shared" si="24"/>
        <v>RF</v>
      </c>
      <c r="N72" s="10" t="str">
        <f>+IF(L72=""," ",VLOOKUP(S72,Tabla13[[PROCESO]:[2018]],4,0))</f>
        <v>Dirección Administrativa y Financiera</v>
      </c>
      <c r="O72" s="10" t="str">
        <f>+IF(AB72=""," ",VLOOKUP(S72,Tabla13[[PROCESO]:[2018]],3,0))</f>
        <v xml:space="preserve"> </v>
      </c>
      <c r="P72" s="10" t="str">
        <f t="shared" si="25"/>
        <v>Conflicto, desconocimiento o incumplimientos normativos, legales, regulatorios o contractuales.</v>
      </c>
      <c r="Q72" s="1">
        <f t="shared" si="14"/>
        <v>1</v>
      </c>
      <c r="R72" s="1" t="s">
        <v>645</v>
      </c>
      <c r="S72" s="201" t="str">
        <f>+IF(M72="","",VLOOKUP(LEFT(R72,4),'[1]Areas Incluidas'!$C$3:$F$35,2,0))</f>
        <v>SST Proyectos</v>
      </c>
      <c r="T72" s="200" t="s">
        <v>109</v>
      </c>
      <c r="U72" s="200" t="s">
        <v>646</v>
      </c>
      <c r="V72" s="200" t="s">
        <v>647</v>
      </c>
      <c r="W72" s="200"/>
      <c r="X72" s="200">
        <v>3</v>
      </c>
      <c r="Y72" s="200">
        <v>3</v>
      </c>
      <c r="Z72" s="17" t="s">
        <v>136</v>
      </c>
      <c r="AA72" s="200">
        <v>3</v>
      </c>
      <c r="AB72" s="200" t="s">
        <v>369</v>
      </c>
      <c r="AC72" s="200"/>
      <c r="AD72" s="192">
        <v>3</v>
      </c>
      <c r="AE72" s="192">
        <v>3</v>
      </c>
      <c r="AF72" s="17" t="s">
        <v>369</v>
      </c>
      <c r="AG72" s="200">
        <v>3</v>
      </c>
      <c r="AH72" s="200">
        <v>3</v>
      </c>
      <c r="AI72" s="200">
        <v>3</v>
      </c>
      <c r="AJ72" s="200" t="s">
        <v>294</v>
      </c>
      <c r="AK72" s="200" t="s">
        <v>295</v>
      </c>
      <c r="AL72" s="200" t="s">
        <v>87</v>
      </c>
      <c r="AM72" s="200">
        <v>3</v>
      </c>
      <c r="AN72" s="200">
        <v>4</v>
      </c>
      <c r="AO72" s="200" t="s">
        <v>637</v>
      </c>
      <c r="AP72" s="200" t="s">
        <v>96</v>
      </c>
      <c r="AQ72" s="200"/>
      <c r="AR72" s="200"/>
    </row>
    <row r="73" spans="1:44" ht="18" hidden="1" x14ac:dyDescent="0.25">
      <c r="A73" s="12" t="str">
        <f>IF(AL73="","",IF(T73=" "," ",SUM($Q$3:Q73)))</f>
        <v/>
      </c>
      <c r="B73" s="12" t="str">
        <f t="shared" si="15"/>
        <v>SST Proyectos0</v>
      </c>
      <c r="C73" s="12">
        <f t="shared" si="16"/>
        <v>0</v>
      </c>
      <c r="D73" s="12" t="str">
        <f t="shared" si="17"/>
        <v>SST Proyectos0</v>
      </c>
      <c r="E73" s="12">
        <f t="shared" si="18"/>
        <v>0</v>
      </c>
      <c r="F73" s="12" t="str">
        <f t="shared" si="26"/>
        <v xml:space="preserve"> </v>
      </c>
      <c r="G73" s="12" t="str">
        <f t="shared" si="27"/>
        <v xml:space="preserve"> </v>
      </c>
      <c r="H73" s="12" t="str">
        <f t="shared" si="19"/>
        <v xml:space="preserve"> </v>
      </c>
      <c r="I73" s="12" t="str">
        <f t="shared" si="20"/>
        <v>SST Proyectos</v>
      </c>
      <c r="J73" s="12" t="str">
        <f t="shared" si="21"/>
        <v>SST Proyectos</v>
      </c>
      <c r="K73" s="12" t="str">
        <f t="shared" si="22"/>
        <v xml:space="preserve"> </v>
      </c>
      <c r="L73" s="9" t="str">
        <f t="shared" si="23"/>
        <v/>
      </c>
      <c r="M73" s="10" t="str">
        <f t="shared" si="24"/>
        <v>RF</v>
      </c>
      <c r="N73" s="10" t="str">
        <f>+IF(L73=""," ",VLOOKUP(S73,Tabla13[[PROCESO]:[2018]],4,0))</f>
        <v xml:space="preserve"> </v>
      </c>
      <c r="O73" s="10" t="str">
        <f>+IF(AB73=""," ",VLOOKUP(S73,Tabla13[[PROCESO]:[2018]],3,0))</f>
        <v xml:space="preserve"> </v>
      </c>
      <c r="P73" s="10" t="str">
        <f t="shared" si="25"/>
        <v/>
      </c>
      <c r="Q73" s="1" t="str">
        <f t="shared" si="14"/>
        <v/>
      </c>
      <c r="R73" s="1" t="s">
        <v>648</v>
      </c>
      <c r="S73" s="201" t="str">
        <f>+IF(M73="","",VLOOKUP(LEFT(R73,4),'[1]Areas Incluidas'!$C$3:$F$35,2,0))</f>
        <v>SST Proyectos</v>
      </c>
      <c r="T73" s="200"/>
      <c r="U73" s="200"/>
      <c r="V73" s="200"/>
      <c r="W73" s="200"/>
      <c r="X73" s="200">
        <v>4</v>
      </c>
      <c r="Y73" s="200">
        <v>4</v>
      </c>
      <c r="Z73" s="17" t="s">
        <v>136</v>
      </c>
      <c r="AA73" s="200">
        <v>4</v>
      </c>
      <c r="AB73" s="200" t="s">
        <v>369</v>
      </c>
      <c r="AC73" s="200"/>
      <c r="AD73" s="192">
        <v>4</v>
      </c>
      <c r="AE73" s="192">
        <v>4</v>
      </c>
      <c r="AF73" s="17" t="s">
        <v>369</v>
      </c>
      <c r="AG73" s="200">
        <v>4</v>
      </c>
      <c r="AH73" s="200">
        <v>4</v>
      </c>
      <c r="AI73" s="200">
        <v>4</v>
      </c>
      <c r="AJ73" s="200">
        <v>4</v>
      </c>
      <c r="AK73" s="200">
        <v>4</v>
      </c>
      <c r="AL73" s="200"/>
      <c r="AM73" s="200" t="s">
        <v>369</v>
      </c>
      <c r="AN73" s="200" t="s">
        <v>369</v>
      </c>
      <c r="AO73" s="200" t="s">
        <v>369</v>
      </c>
      <c r="AP73" s="200"/>
      <c r="AQ73" s="200"/>
      <c r="AR73" s="200"/>
    </row>
    <row r="74" spans="1:44" ht="18" hidden="1" x14ac:dyDescent="0.25">
      <c r="A74" s="12" t="str">
        <f>IF(AL74="","",IF(T74=" "," ",SUM($Q$3:Q74)))</f>
        <v/>
      </c>
      <c r="B74" s="12" t="str">
        <f t="shared" si="15"/>
        <v>SST Proyectos0</v>
      </c>
      <c r="C74" s="12">
        <f t="shared" si="16"/>
        <v>0</v>
      </c>
      <c r="D74" s="12" t="str">
        <f t="shared" si="17"/>
        <v>SST Proyectos0</v>
      </c>
      <c r="E74" s="12">
        <f t="shared" si="18"/>
        <v>0</v>
      </c>
      <c r="F74" s="12" t="str">
        <f t="shared" si="26"/>
        <v xml:space="preserve"> </v>
      </c>
      <c r="G74" s="12" t="str">
        <f t="shared" si="27"/>
        <v xml:space="preserve"> </v>
      </c>
      <c r="H74" s="12" t="str">
        <f t="shared" si="19"/>
        <v xml:space="preserve"> </v>
      </c>
      <c r="I74" s="12" t="str">
        <f t="shared" si="20"/>
        <v>SST Proyectos</v>
      </c>
      <c r="J74" s="12" t="str">
        <f t="shared" si="21"/>
        <v>SST Proyectos</v>
      </c>
      <c r="K74" s="12" t="str">
        <f t="shared" si="22"/>
        <v xml:space="preserve"> </v>
      </c>
      <c r="L74" s="9" t="str">
        <f t="shared" si="23"/>
        <v/>
      </c>
      <c r="M74" s="10" t="str">
        <f t="shared" si="24"/>
        <v>RF</v>
      </c>
      <c r="N74" s="10" t="str">
        <f>+IF(L74=""," ",VLOOKUP(S74,Tabla13[[PROCESO]:[2018]],4,0))</f>
        <v xml:space="preserve"> </v>
      </c>
      <c r="O74" s="10" t="str">
        <f>+IF(AB74=""," ",VLOOKUP(S74,Tabla13[[PROCESO]:[2018]],3,0))</f>
        <v xml:space="preserve"> </v>
      </c>
      <c r="P74" s="10" t="str">
        <f t="shared" si="25"/>
        <v/>
      </c>
      <c r="Q74" s="1" t="str">
        <f t="shared" si="14"/>
        <v/>
      </c>
      <c r="R74" s="1" t="s">
        <v>649</v>
      </c>
      <c r="S74" s="201" t="str">
        <f>+IF(M74="","",VLOOKUP(LEFT(R74,4),'[1]Areas Incluidas'!$C$3:$F$35,2,0))</f>
        <v>SST Proyectos</v>
      </c>
      <c r="T74" s="200"/>
      <c r="U74" s="200"/>
      <c r="V74" s="200"/>
      <c r="W74" s="200"/>
      <c r="X74" s="200">
        <v>4</v>
      </c>
      <c r="Y74" s="200">
        <v>4</v>
      </c>
      <c r="Z74" s="17" t="s">
        <v>136</v>
      </c>
      <c r="AA74" s="200">
        <v>4</v>
      </c>
      <c r="AB74" s="200" t="s">
        <v>369</v>
      </c>
      <c r="AC74" s="200"/>
      <c r="AD74" s="192">
        <v>4</v>
      </c>
      <c r="AE74" s="192">
        <v>4</v>
      </c>
      <c r="AF74" s="17" t="s">
        <v>369</v>
      </c>
      <c r="AG74" s="200">
        <v>4</v>
      </c>
      <c r="AH74" s="200">
        <v>4</v>
      </c>
      <c r="AI74" s="200">
        <v>4</v>
      </c>
      <c r="AJ74" s="200">
        <v>4</v>
      </c>
      <c r="AK74" s="200">
        <v>4</v>
      </c>
      <c r="AL74" s="200"/>
      <c r="AM74" s="200" t="s">
        <v>369</v>
      </c>
      <c r="AN74" s="200" t="s">
        <v>369</v>
      </c>
      <c r="AO74" s="200" t="s">
        <v>369</v>
      </c>
      <c r="AP74" s="200"/>
      <c r="AQ74" s="200"/>
      <c r="AR74" s="200"/>
    </row>
    <row r="75" spans="1:44" ht="60" x14ac:dyDescent="0.25">
      <c r="A75" s="12">
        <f>IF(AL75="","",IF(T75=" "," ",SUM($Q$3:Q75)))</f>
        <v>43</v>
      </c>
      <c r="B75" s="12" t="str">
        <f t="shared" si="15"/>
        <v>Bienestar institucional1</v>
      </c>
      <c r="C75" s="12">
        <f t="shared" si="16"/>
        <v>1</v>
      </c>
      <c r="D75" s="12" t="str">
        <f t="shared" si="17"/>
        <v>Bienestar institucional1</v>
      </c>
      <c r="E75" s="12">
        <f t="shared" si="18"/>
        <v>1</v>
      </c>
      <c r="F75" s="12" t="str">
        <f t="shared" si="26"/>
        <v>Bienestar Institucional Y Desarrollo HumanoExtremo</v>
      </c>
      <c r="G75" s="12" t="str">
        <f t="shared" si="27"/>
        <v>Bienestar Institucional Y Desarrollo HumanoExtremo</v>
      </c>
      <c r="H75" s="12" t="str">
        <f t="shared" si="19"/>
        <v>Bienestar Institucional Y Desarrollo HumanoDébil</v>
      </c>
      <c r="I75" s="12" t="str">
        <f t="shared" si="20"/>
        <v>Bienestar institucionalExtremo</v>
      </c>
      <c r="J75" s="12" t="str">
        <f t="shared" si="21"/>
        <v>Bienestar institucionalDébil</v>
      </c>
      <c r="K75" s="12" t="str">
        <f t="shared" si="22"/>
        <v>Bienestar Institucional Y Desarrollo HumanoDificultades en la alineación organizacional para el logro de los objetivos.</v>
      </c>
      <c r="L75" s="9" t="str">
        <f t="shared" si="23"/>
        <v>RBB-43</v>
      </c>
      <c r="M75" s="10" t="str">
        <f t="shared" si="24"/>
        <v>RB</v>
      </c>
      <c r="N75" s="10" t="str">
        <f>+IF(L75=""," ",VLOOKUP(S75,Tabla13[[PROCESO]:[2018]],4,0))</f>
        <v>Bienestar Institucional Y Desarrollo Humano</v>
      </c>
      <c r="O75" s="10" t="str">
        <f>+IF(AB75=""," ",VLOOKUP(S75,Tabla13[[PROCESO]:[2018]],3,0))</f>
        <v>Bienestar Institucional Y Desarrollo Humano</v>
      </c>
      <c r="P75" s="10" t="str">
        <f t="shared" si="25"/>
        <v>Dificultades en la alineación organizacional para el logro de los objetivos.</v>
      </c>
      <c r="Q75" s="1">
        <f t="shared" si="14"/>
        <v>1</v>
      </c>
      <c r="R75" s="1" t="s">
        <v>650</v>
      </c>
      <c r="S75" s="201" t="str">
        <f>+IF(M75="","",VLOOKUP(LEFT(R75,4),'[1]Areas Incluidas'!$C$3:$F$35,2,0))</f>
        <v>Bienestar institucional</v>
      </c>
      <c r="T75" s="200" t="s">
        <v>108</v>
      </c>
      <c r="U75" s="200" t="s">
        <v>651</v>
      </c>
      <c r="V75" s="200" t="s">
        <v>652</v>
      </c>
      <c r="W75" s="200" t="s">
        <v>653</v>
      </c>
      <c r="X75" s="200">
        <v>2</v>
      </c>
      <c r="Y75" s="200">
        <v>2</v>
      </c>
      <c r="Z75" s="17">
        <v>1</v>
      </c>
      <c r="AA75" s="200" t="s">
        <v>98</v>
      </c>
      <c r="AB75" s="200" t="s">
        <v>89</v>
      </c>
      <c r="AC75" s="200" t="s">
        <v>654</v>
      </c>
      <c r="AD75" s="192">
        <v>1</v>
      </c>
      <c r="AE75" s="192">
        <v>1</v>
      </c>
      <c r="AF75" s="17">
        <v>1</v>
      </c>
      <c r="AG75" s="200" t="s">
        <v>655</v>
      </c>
      <c r="AH75" s="200" t="s">
        <v>494</v>
      </c>
      <c r="AI75" s="200">
        <v>43374</v>
      </c>
      <c r="AJ75" s="200" t="s">
        <v>298</v>
      </c>
      <c r="AK75" s="200" t="s">
        <v>295</v>
      </c>
      <c r="AL75" s="200" t="s">
        <v>89</v>
      </c>
      <c r="AM75" s="200">
        <v>3</v>
      </c>
      <c r="AN75" s="200">
        <v>4</v>
      </c>
      <c r="AO75" s="200" t="s">
        <v>637</v>
      </c>
      <c r="AP75" s="200" t="s">
        <v>96</v>
      </c>
      <c r="AQ75" s="200"/>
      <c r="AR75" s="200"/>
    </row>
    <row r="76" spans="1:44" ht="90" x14ac:dyDescent="0.25">
      <c r="A76" s="12">
        <f>IF(AL76="","",IF(T76=" "," ",SUM($Q$3:Q76)))</f>
        <v>44</v>
      </c>
      <c r="B76" s="12" t="str">
        <f t="shared" si="15"/>
        <v>Bienestar institucional1</v>
      </c>
      <c r="C76" s="12">
        <f t="shared" si="16"/>
        <v>1</v>
      </c>
      <c r="D76" s="12" t="str">
        <f t="shared" si="17"/>
        <v>Bienestar institucional1</v>
      </c>
      <c r="E76" s="12">
        <f t="shared" si="18"/>
        <v>1</v>
      </c>
      <c r="F76" s="12" t="str">
        <f t="shared" si="26"/>
        <v>Bienestar Institucional Y Desarrollo HumanoMedio</v>
      </c>
      <c r="G76" s="12" t="str">
        <f t="shared" si="27"/>
        <v>Bienestar Institucional Y Desarrollo HumanoBajo</v>
      </c>
      <c r="H76" s="12" t="str">
        <f t="shared" si="19"/>
        <v>Bienestar Institucional Y Desarrollo HumanoModerado</v>
      </c>
      <c r="I76" s="12" t="str">
        <f t="shared" si="20"/>
        <v>Bienestar institucionalBajo</v>
      </c>
      <c r="J76" s="12" t="str">
        <f t="shared" si="21"/>
        <v>Bienestar institucionalModerado</v>
      </c>
      <c r="K76" s="12" t="str">
        <f t="shared" si="22"/>
        <v>Bienestar Institucional Y Desarrollo HumanoIncumplimiento por parte de la comunidad universitaria, contratistas y visitantes de las políticas, reglamentos y directrices institucionales.</v>
      </c>
      <c r="L76" s="9" t="str">
        <f t="shared" si="23"/>
        <v>RBB-44</v>
      </c>
      <c r="M76" s="10" t="str">
        <f t="shared" si="24"/>
        <v>RB</v>
      </c>
      <c r="N76" s="10" t="str">
        <f>+IF(L76=""," ",VLOOKUP(S76,Tabla13[[PROCESO]:[2018]],4,0))</f>
        <v>Bienestar Institucional Y Desarrollo Humano</v>
      </c>
      <c r="O76" s="10" t="str">
        <f>+IF(AB76=""," ",VLOOKUP(S76,Tabla13[[PROCESO]:[2018]],3,0))</f>
        <v>Bienestar Institucional Y Desarrollo Humano</v>
      </c>
      <c r="P76" s="10" t="str">
        <f t="shared" si="25"/>
        <v>Incumplimiento por parte de la comunidad universitaria, contratistas y visitantes de las políticas, reglamentos y directrices institucionales.</v>
      </c>
      <c r="Q76" s="1">
        <f t="shared" si="14"/>
        <v>1</v>
      </c>
      <c r="R76" s="1" t="s">
        <v>656</v>
      </c>
      <c r="S76" s="201" t="str">
        <f>+IF(M76="","",VLOOKUP(LEFT(R76,4),'[1]Areas Incluidas'!$C$3:$F$35,2,0))</f>
        <v>Bienestar institucional</v>
      </c>
      <c r="T76" s="200" t="s">
        <v>107</v>
      </c>
      <c r="U76" s="200" t="s">
        <v>657</v>
      </c>
      <c r="V76" s="200" t="s">
        <v>658</v>
      </c>
      <c r="W76" s="200" t="s">
        <v>659</v>
      </c>
      <c r="X76" s="200">
        <v>2</v>
      </c>
      <c r="Y76" s="200">
        <v>2</v>
      </c>
      <c r="Z76" s="17">
        <v>1</v>
      </c>
      <c r="AA76" s="200" t="s">
        <v>98</v>
      </c>
      <c r="AB76" s="200" t="s">
        <v>90</v>
      </c>
      <c r="AC76" s="200" t="s">
        <v>660</v>
      </c>
      <c r="AD76" s="192">
        <v>2</v>
      </c>
      <c r="AE76" s="192">
        <v>2</v>
      </c>
      <c r="AF76" s="17">
        <v>1</v>
      </c>
      <c r="AG76" s="200" t="s">
        <v>661</v>
      </c>
      <c r="AH76" s="200" t="s">
        <v>494</v>
      </c>
      <c r="AI76" s="200">
        <v>43374</v>
      </c>
      <c r="AJ76" s="200" t="s">
        <v>296</v>
      </c>
      <c r="AK76" s="200" t="s">
        <v>297</v>
      </c>
      <c r="AL76" s="200" t="s">
        <v>88</v>
      </c>
      <c r="AM76" s="200">
        <v>3</v>
      </c>
      <c r="AN76" s="200">
        <v>3</v>
      </c>
      <c r="AO76" s="200" t="s">
        <v>405</v>
      </c>
      <c r="AP76" s="200" t="s">
        <v>98</v>
      </c>
      <c r="AQ76" s="200"/>
      <c r="AR76" s="200"/>
    </row>
    <row r="77" spans="1:44" ht="75" x14ac:dyDescent="0.25">
      <c r="A77" s="12">
        <f>IF(AL77="","",IF(T77=" "," ",SUM($Q$3:Q77)))</f>
        <v>45</v>
      </c>
      <c r="B77" s="12" t="str">
        <f t="shared" si="15"/>
        <v>Bienestar institucional1</v>
      </c>
      <c r="C77" s="12">
        <f t="shared" si="16"/>
        <v>1</v>
      </c>
      <c r="D77" s="12" t="str">
        <f t="shared" si="17"/>
        <v>Bienestar institucional1</v>
      </c>
      <c r="E77" s="12">
        <f t="shared" si="18"/>
        <v>1</v>
      </c>
      <c r="F77" s="12" t="str">
        <f t="shared" si="26"/>
        <v>Bienestar Institucional Y Desarrollo HumanoMedio</v>
      </c>
      <c r="G77" s="12" t="str">
        <f t="shared" si="27"/>
        <v>Bienestar Institucional Y Desarrollo HumanoMedio</v>
      </c>
      <c r="H77" s="12" t="str">
        <f t="shared" si="19"/>
        <v>Bienestar Institucional Y Desarrollo HumanoDébil</v>
      </c>
      <c r="I77" s="12" t="str">
        <f t="shared" si="20"/>
        <v>Bienestar institucionalMedio</v>
      </c>
      <c r="J77" s="12" t="str">
        <f t="shared" si="21"/>
        <v>Bienestar institucionalDébil</v>
      </c>
      <c r="K77" s="12" t="str">
        <f t="shared" si="22"/>
        <v>Bienestar Institucional Y Desarrollo HumanoIntoxicación, lesión, enfermedad o accidente que afecte la integridad o salud de las personas en la Universidad.</v>
      </c>
      <c r="L77" s="9" t="str">
        <f t="shared" si="23"/>
        <v>RBB-45</v>
      </c>
      <c r="M77" s="10" t="str">
        <f t="shared" si="24"/>
        <v>RB</v>
      </c>
      <c r="N77" s="10" t="str">
        <f>+IF(L77=""," ",VLOOKUP(S77,Tabla13[[PROCESO]:[2018]],4,0))</f>
        <v>Bienestar Institucional Y Desarrollo Humano</v>
      </c>
      <c r="O77" s="10" t="str">
        <f>+IF(AB77=""," ",VLOOKUP(S77,Tabla13[[PROCESO]:[2018]],3,0))</f>
        <v>Bienestar Institucional Y Desarrollo Humano</v>
      </c>
      <c r="P77" s="10" t="str">
        <f t="shared" si="25"/>
        <v>Intoxicación, lesión, enfermedad o accidente que afecte la integridad o salud de las personas en la Universidad.</v>
      </c>
      <c r="Q77" s="1">
        <f t="shared" si="14"/>
        <v>1</v>
      </c>
      <c r="R77" s="1" t="s">
        <v>662</v>
      </c>
      <c r="S77" s="201" t="str">
        <f>+IF(M77="","",VLOOKUP(LEFT(R77,4),'[1]Areas Incluidas'!$C$3:$F$35,2,0))</f>
        <v>Bienestar institucional</v>
      </c>
      <c r="T77" s="200" t="s">
        <v>117</v>
      </c>
      <c r="U77" s="200" t="s">
        <v>663</v>
      </c>
      <c r="V77" s="200"/>
      <c r="W77" s="200"/>
      <c r="X77" s="200">
        <v>1</v>
      </c>
      <c r="Y77" s="200">
        <v>1</v>
      </c>
      <c r="Z77" s="17" t="s">
        <v>136</v>
      </c>
      <c r="AA77" s="200" t="s">
        <v>98</v>
      </c>
      <c r="AB77" s="200" t="s">
        <v>90</v>
      </c>
      <c r="AC77" s="200" t="s">
        <v>664</v>
      </c>
      <c r="AD77" s="192">
        <v>1</v>
      </c>
      <c r="AE77" s="192">
        <v>0</v>
      </c>
      <c r="AF77" s="17">
        <v>0</v>
      </c>
      <c r="AG77" s="200">
        <v>0</v>
      </c>
      <c r="AH77" s="200" t="s">
        <v>494</v>
      </c>
      <c r="AI77" s="200">
        <v>43374</v>
      </c>
      <c r="AJ77" s="200" t="s">
        <v>294</v>
      </c>
      <c r="AK77" s="200" t="s">
        <v>297</v>
      </c>
      <c r="AL77" s="200" t="s">
        <v>90</v>
      </c>
      <c r="AM77" s="200">
        <v>2</v>
      </c>
      <c r="AN77" s="200">
        <v>2</v>
      </c>
      <c r="AO77" s="200" t="s">
        <v>413</v>
      </c>
      <c r="AP77" s="200" t="s">
        <v>96</v>
      </c>
      <c r="AQ77" s="200"/>
      <c r="AR77" s="200"/>
    </row>
    <row r="78" spans="1:44" ht="75" hidden="1" x14ac:dyDescent="0.25">
      <c r="A78" s="12" t="str">
        <f>IF(AL78="","",IF(T78=" "," ",SUM($Q$3:Q78)))</f>
        <v/>
      </c>
      <c r="B78" s="12" t="str">
        <f t="shared" si="15"/>
        <v>Bienestar institucional1</v>
      </c>
      <c r="C78" s="12">
        <f t="shared" si="16"/>
        <v>1</v>
      </c>
      <c r="D78" s="12" t="str">
        <f t="shared" si="17"/>
        <v>Bienestar institucional0</v>
      </c>
      <c r="E78" s="12">
        <f t="shared" si="18"/>
        <v>0</v>
      </c>
      <c r="F78" s="12" t="str">
        <f t="shared" si="26"/>
        <v>Bienestar Institucional Y Desarrollo HumanoAlto</v>
      </c>
      <c r="G78" s="12" t="str">
        <f t="shared" si="27"/>
        <v xml:space="preserve"> </v>
      </c>
      <c r="H78" s="12" t="str">
        <f t="shared" si="19"/>
        <v xml:space="preserve"> </v>
      </c>
      <c r="I78" s="12" t="str">
        <f t="shared" si="20"/>
        <v>Bienestar institucional</v>
      </c>
      <c r="J78" s="12" t="str">
        <f t="shared" si="21"/>
        <v>Bienestar institucional</v>
      </c>
      <c r="K78" s="12" t="str">
        <f t="shared" si="22"/>
        <v xml:space="preserve"> Fallas o indisponibilidad de la infraestructura física relacionada con problemas estructurales o técnicos.</v>
      </c>
      <c r="L78" s="9" t="str">
        <f t="shared" si="23"/>
        <v/>
      </c>
      <c r="M78" s="10" t="str">
        <f t="shared" si="24"/>
        <v>RB</v>
      </c>
      <c r="N78" s="10" t="str">
        <f>+IF(L78=""," ",VLOOKUP(S78,Tabla13[[PROCESO]:[2018]],4,0))</f>
        <v xml:space="preserve"> </v>
      </c>
      <c r="O78" s="10" t="str">
        <f>+IF(AB78=""," ",VLOOKUP(S78,Tabla13[[PROCESO]:[2018]],3,0))</f>
        <v>Bienestar Institucional Y Desarrollo Humano</v>
      </c>
      <c r="P78" s="10" t="str">
        <f t="shared" si="25"/>
        <v/>
      </c>
      <c r="Q78" s="1">
        <f t="shared" si="14"/>
        <v>0</v>
      </c>
      <c r="R78" s="1" t="s">
        <v>665</v>
      </c>
      <c r="S78" s="201" t="str">
        <f>+IF(M78="","",VLOOKUP(LEFT(R78,4),'[1]Areas Incluidas'!$C$3:$F$35,2,0))</f>
        <v>Bienestar institucional</v>
      </c>
      <c r="T78" s="200" t="s">
        <v>112</v>
      </c>
      <c r="U78" s="200" t="s">
        <v>666</v>
      </c>
      <c r="V78" s="200" t="s">
        <v>667</v>
      </c>
      <c r="W78" s="200"/>
      <c r="X78" s="200">
        <v>0</v>
      </c>
      <c r="Y78" s="200">
        <v>0</v>
      </c>
      <c r="Z78" s="17" t="s">
        <v>136</v>
      </c>
      <c r="AA78" s="200" t="s">
        <v>98</v>
      </c>
      <c r="AB78" s="200" t="s">
        <v>87</v>
      </c>
      <c r="AC78" s="200" t="s">
        <v>668</v>
      </c>
      <c r="AD78" s="192">
        <v>3</v>
      </c>
      <c r="AE78" s="192">
        <v>2</v>
      </c>
      <c r="AF78" s="17">
        <v>0.66666666666666663</v>
      </c>
      <c r="AG78" s="200" t="s">
        <v>669</v>
      </c>
      <c r="AH78" s="200" t="s">
        <v>494</v>
      </c>
      <c r="AI78" s="200">
        <v>43374</v>
      </c>
      <c r="AJ78" s="200">
        <v>0.66666650772094727</v>
      </c>
      <c r="AK78" s="200">
        <v>0.66666650772094727</v>
      </c>
      <c r="AL78" s="200" t="s">
        <v>369</v>
      </c>
      <c r="AM78" s="200">
        <v>1</v>
      </c>
      <c r="AN78" s="200">
        <v>5</v>
      </c>
      <c r="AO78" s="200" t="s">
        <v>670</v>
      </c>
      <c r="AP78" s="200"/>
      <c r="AQ78" s="200" t="s">
        <v>671</v>
      </c>
      <c r="AR78" s="200"/>
    </row>
    <row r="79" spans="1:44" ht="75" x14ac:dyDescent="0.25">
      <c r="A79" s="12">
        <f>IF(AL79="","",IF(T79=" "," ",SUM($Q$3:Q79)))</f>
        <v>46</v>
      </c>
      <c r="B79" s="12" t="str">
        <f t="shared" si="15"/>
        <v>Bienestar institucional1</v>
      </c>
      <c r="C79" s="12">
        <f t="shared" si="16"/>
        <v>1</v>
      </c>
      <c r="D79" s="12" t="str">
        <f t="shared" si="17"/>
        <v>Bienestar institucional1</v>
      </c>
      <c r="E79" s="12">
        <f t="shared" si="18"/>
        <v>1</v>
      </c>
      <c r="F79" s="12" t="str">
        <f t="shared" si="26"/>
        <v>Bienestar Institucional Y Desarrollo HumanoAlto</v>
      </c>
      <c r="G79" s="12" t="str">
        <f t="shared" si="27"/>
        <v>Bienestar Institucional Y Desarrollo HumanoAlto</v>
      </c>
      <c r="H79" s="12" t="str">
        <f t="shared" si="19"/>
        <v>Bienestar Institucional Y Desarrollo HumanoModerado</v>
      </c>
      <c r="I79" s="12" t="str">
        <f t="shared" si="20"/>
        <v>Bienestar institucionalAlto</v>
      </c>
      <c r="J79" s="12" t="str">
        <f t="shared" si="21"/>
        <v>Bienestar institucionalModerado</v>
      </c>
      <c r="K79" s="12" t="str">
        <f t="shared" si="22"/>
        <v>Bienestar Institucional Y Desarrollo HumanoFallas en la gestión, planeación o ejecución de proyecto.</v>
      </c>
      <c r="L79" s="9" t="str">
        <f t="shared" si="23"/>
        <v>RBB-46</v>
      </c>
      <c r="M79" s="10" t="str">
        <f t="shared" si="24"/>
        <v>RB</v>
      </c>
      <c r="N79" s="10" t="str">
        <f>+IF(L79=""," ",VLOOKUP(S79,Tabla13[[PROCESO]:[2018]],4,0))</f>
        <v>Bienestar Institucional Y Desarrollo Humano</v>
      </c>
      <c r="O79" s="10" t="str">
        <f>+IF(AB79=""," ",VLOOKUP(S79,Tabla13[[PROCESO]:[2018]],3,0))</f>
        <v>Bienestar Institucional Y Desarrollo Humano</v>
      </c>
      <c r="P79" s="10" t="str">
        <f t="shared" si="25"/>
        <v>Fallas en la gestión, planeación o ejecución de proyecto.</v>
      </c>
      <c r="Q79" s="1">
        <f t="shared" si="14"/>
        <v>1</v>
      </c>
      <c r="R79" s="1" t="s">
        <v>650</v>
      </c>
      <c r="S79" s="201" t="str">
        <f>+IF(M79="","",VLOOKUP(LEFT(R79,4),'[1]Areas Incluidas'!$C$3:$F$35,2,0))</f>
        <v>Bienestar institucional</v>
      </c>
      <c r="T79" s="200" t="s">
        <v>115</v>
      </c>
      <c r="U79" s="200" t="s">
        <v>672</v>
      </c>
      <c r="V79" s="200" t="s">
        <v>673</v>
      </c>
      <c r="W79" s="200" t="s">
        <v>674</v>
      </c>
      <c r="X79" s="200">
        <v>2</v>
      </c>
      <c r="Y79" s="200">
        <v>2</v>
      </c>
      <c r="Z79" s="17">
        <v>1</v>
      </c>
      <c r="AA79" s="200" t="s">
        <v>98</v>
      </c>
      <c r="AB79" s="200" t="s">
        <v>87</v>
      </c>
      <c r="AC79" s="200"/>
      <c r="AD79" s="192">
        <v>1</v>
      </c>
      <c r="AE79" s="192">
        <v>1</v>
      </c>
      <c r="AF79" s="17" t="s">
        <v>369</v>
      </c>
      <c r="AG79" s="200" t="s">
        <v>655</v>
      </c>
      <c r="AH79" s="200" t="s">
        <v>494</v>
      </c>
      <c r="AI79" s="200">
        <v>43374</v>
      </c>
      <c r="AJ79" s="200" t="s">
        <v>294</v>
      </c>
      <c r="AK79" s="200" t="s">
        <v>295</v>
      </c>
      <c r="AL79" s="200" t="s">
        <v>87</v>
      </c>
      <c r="AM79" s="200">
        <v>1</v>
      </c>
      <c r="AN79" s="200">
        <v>5</v>
      </c>
      <c r="AO79" s="200" t="s">
        <v>670</v>
      </c>
      <c r="AP79" s="200" t="s">
        <v>98</v>
      </c>
      <c r="AQ79" s="200"/>
      <c r="AR79" s="200"/>
    </row>
    <row r="80" spans="1:44" ht="54" x14ac:dyDescent="0.25">
      <c r="A80" s="12">
        <f>IF(AL80="","",IF(T80=" "," ",SUM($Q$3:Q80)))</f>
        <v>47</v>
      </c>
      <c r="B80" s="12" t="str">
        <f t="shared" si="15"/>
        <v>Bienestar institucional1</v>
      </c>
      <c r="C80" s="12">
        <f t="shared" si="16"/>
        <v>1</v>
      </c>
      <c r="D80" s="12" t="str">
        <f t="shared" si="17"/>
        <v>Bienestar institucional1</v>
      </c>
      <c r="E80" s="12">
        <f t="shared" si="18"/>
        <v>1</v>
      </c>
      <c r="F80" s="12" t="str">
        <f t="shared" si="26"/>
        <v>Bienestar Institucional Y Desarrollo HumanoAlto</v>
      </c>
      <c r="G80" s="12" t="str">
        <f t="shared" si="27"/>
        <v>Bienestar Institucional Y Desarrollo HumanoAlto</v>
      </c>
      <c r="H80" s="12" t="str">
        <f t="shared" si="19"/>
        <v>Bienestar Institucional Y Desarrollo HumanoModerado</v>
      </c>
      <c r="I80" s="12" t="str">
        <f t="shared" si="20"/>
        <v>Bienestar institucionalAlto</v>
      </c>
      <c r="J80" s="12" t="str">
        <f t="shared" si="21"/>
        <v>Bienestar institucionalModerado</v>
      </c>
      <c r="K80" s="12" t="str">
        <f t="shared" si="22"/>
        <v>Bienestar Institucional Y Desarrollo HumanoFallas en la gestión de los recursos financieros</v>
      </c>
      <c r="L80" s="9" t="str">
        <f t="shared" si="23"/>
        <v>RBB-47</v>
      </c>
      <c r="M80" s="10" t="str">
        <f t="shared" si="24"/>
        <v>RB</v>
      </c>
      <c r="N80" s="10" t="str">
        <f>+IF(L80=""," ",VLOOKUP(S80,Tabla13[[PROCESO]:[2018]],4,0))</f>
        <v>Bienestar Institucional Y Desarrollo Humano</v>
      </c>
      <c r="O80" s="10" t="str">
        <f>+IF(AB80=""," ",VLOOKUP(S80,Tabla13[[PROCESO]:[2018]],3,0))</f>
        <v>Bienestar Institucional Y Desarrollo Humano</v>
      </c>
      <c r="P80" s="10" t="str">
        <f t="shared" si="25"/>
        <v>Fallas en la gestión de los recursos financieros</v>
      </c>
      <c r="Q80" s="1">
        <f t="shared" si="14"/>
        <v>1</v>
      </c>
      <c r="R80" s="1" t="s">
        <v>656</v>
      </c>
      <c r="S80" s="201" t="str">
        <f>+IF(M80="","",VLOOKUP(LEFT(R80,4),'[1]Areas Incluidas'!$C$3:$F$35,2,0))</f>
        <v>Bienestar institucional</v>
      </c>
      <c r="T80" s="200" t="s">
        <v>114</v>
      </c>
      <c r="U80" s="200" t="s">
        <v>675</v>
      </c>
      <c r="V80" s="200" t="s">
        <v>676</v>
      </c>
      <c r="W80" s="200" t="s">
        <v>677</v>
      </c>
      <c r="X80" s="200">
        <v>2</v>
      </c>
      <c r="Y80" s="200">
        <v>2</v>
      </c>
      <c r="Z80" s="17">
        <v>1</v>
      </c>
      <c r="AA80" s="200" t="s">
        <v>98</v>
      </c>
      <c r="AB80" s="200" t="s">
        <v>87</v>
      </c>
      <c r="AC80" s="200" t="s">
        <v>678</v>
      </c>
      <c r="AD80" s="192">
        <v>1</v>
      </c>
      <c r="AE80" s="192">
        <v>1</v>
      </c>
      <c r="AF80" s="17">
        <v>1</v>
      </c>
      <c r="AG80" s="200" t="s">
        <v>655</v>
      </c>
      <c r="AH80" s="200" t="s">
        <v>494</v>
      </c>
      <c r="AI80" s="200">
        <v>43605</v>
      </c>
      <c r="AJ80" s="200" t="s">
        <v>294</v>
      </c>
      <c r="AK80" s="200" t="s">
        <v>98</v>
      </c>
      <c r="AL80" s="200" t="s">
        <v>87</v>
      </c>
      <c r="AM80" s="200">
        <v>4</v>
      </c>
      <c r="AN80" s="200">
        <v>4</v>
      </c>
      <c r="AO80" s="200" t="s">
        <v>487</v>
      </c>
      <c r="AP80" s="200" t="s">
        <v>98</v>
      </c>
      <c r="AQ80" s="200"/>
      <c r="AR80" s="200"/>
    </row>
    <row r="81" spans="1:44" ht="54" x14ac:dyDescent="0.25">
      <c r="A81" s="12">
        <f>IF(AL81="","",IF(T81=" "," ",SUM($Q$3:Q81)))</f>
        <v>48</v>
      </c>
      <c r="B81" s="12" t="str">
        <f t="shared" si="15"/>
        <v>Bienestar institucional1</v>
      </c>
      <c r="C81" s="12">
        <f t="shared" si="16"/>
        <v>1</v>
      </c>
      <c r="D81" s="12" t="str">
        <f t="shared" si="17"/>
        <v>Bienestar institucional1</v>
      </c>
      <c r="E81" s="12">
        <f t="shared" si="18"/>
        <v>1</v>
      </c>
      <c r="F81" s="12" t="str">
        <f t="shared" si="26"/>
        <v>Bienestar Institucional Y Desarrollo HumanoBajo</v>
      </c>
      <c r="G81" s="12" t="str">
        <f t="shared" si="27"/>
        <v>Bienestar Institucional Y Desarrollo HumanoBajo</v>
      </c>
      <c r="H81" s="12" t="str">
        <f t="shared" si="19"/>
        <v>Bienestar Institucional Y Desarrollo HumanoModerado</v>
      </c>
      <c r="I81" s="12" t="str">
        <f t="shared" si="20"/>
        <v>Bienestar institucionalBajo</v>
      </c>
      <c r="J81" s="12" t="str">
        <f t="shared" si="21"/>
        <v>Bienestar institucionalModerado</v>
      </c>
      <c r="K81" s="12" t="str">
        <f t="shared" si="22"/>
        <v>Bienestar Institucional Y Desarrollo HumanoIncumplimiento por parte de proveedores</v>
      </c>
      <c r="L81" s="9" t="str">
        <f t="shared" si="23"/>
        <v>RBB-48</v>
      </c>
      <c r="M81" s="10" t="str">
        <f t="shared" si="24"/>
        <v>RB</v>
      </c>
      <c r="N81" s="10" t="str">
        <f>+IF(L81=""," ",VLOOKUP(S81,Tabla13[[PROCESO]:[2018]],4,0))</f>
        <v>Bienestar Institucional Y Desarrollo Humano</v>
      </c>
      <c r="O81" s="10" t="str">
        <f>+IF(AB81=""," ",VLOOKUP(S81,Tabla13[[PROCESO]:[2018]],3,0))</f>
        <v>Bienestar Institucional Y Desarrollo Humano</v>
      </c>
      <c r="P81" s="10" t="str">
        <f t="shared" si="25"/>
        <v>Incumplimiento por parte de proveedores</v>
      </c>
      <c r="Q81" s="1">
        <f t="shared" si="14"/>
        <v>1</v>
      </c>
      <c r="R81" s="1" t="s">
        <v>662</v>
      </c>
      <c r="S81" s="201" t="str">
        <f>+IF(M81="","",VLOOKUP(LEFT(R81,4),'[1]Areas Incluidas'!$C$3:$F$35,2,0))</f>
        <v>Bienestar institucional</v>
      </c>
      <c r="T81" s="200" t="s">
        <v>120</v>
      </c>
      <c r="U81" s="200" t="s">
        <v>679</v>
      </c>
      <c r="V81" s="200" t="s">
        <v>676</v>
      </c>
      <c r="W81" s="200" t="s">
        <v>680</v>
      </c>
      <c r="X81" s="200">
        <v>2</v>
      </c>
      <c r="Y81" s="200">
        <v>2</v>
      </c>
      <c r="Z81" s="17">
        <v>1</v>
      </c>
      <c r="AA81" s="200" t="s">
        <v>98</v>
      </c>
      <c r="AB81" s="200" t="s">
        <v>88</v>
      </c>
      <c r="AC81" s="200" t="s">
        <v>681</v>
      </c>
      <c r="AD81" s="192">
        <v>2</v>
      </c>
      <c r="AE81" s="192">
        <v>1</v>
      </c>
      <c r="AF81" s="17">
        <v>0.5</v>
      </c>
      <c r="AG81" s="200" t="s">
        <v>655</v>
      </c>
      <c r="AH81" s="200">
        <v>4</v>
      </c>
      <c r="AI81" s="200">
        <v>4</v>
      </c>
      <c r="AJ81" s="200" t="s">
        <v>296</v>
      </c>
      <c r="AK81" s="200" t="s">
        <v>297</v>
      </c>
      <c r="AL81" s="200" t="s">
        <v>88</v>
      </c>
      <c r="AM81" s="200" t="s">
        <v>369</v>
      </c>
      <c r="AN81" s="200" t="s">
        <v>369</v>
      </c>
      <c r="AO81" s="200" t="s">
        <v>369</v>
      </c>
      <c r="AP81" s="200" t="s">
        <v>98</v>
      </c>
      <c r="AQ81" s="200"/>
      <c r="AR81" s="200"/>
    </row>
    <row r="82" spans="1:44" ht="60" x14ac:dyDescent="0.25">
      <c r="A82" s="12">
        <f>IF(AL82="","",IF(T82=" "," ",SUM($Q$3:Q82)))</f>
        <v>49</v>
      </c>
      <c r="B82" s="12" t="str">
        <f t="shared" si="15"/>
        <v>Bienestar institucional1</v>
      </c>
      <c r="C82" s="12">
        <f t="shared" si="16"/>
        <v>1</v>
      </c>
      <c r="D82" s="12" t="str">
        <f t="shared" si="17"/>
        <v>Bienestar institucional1</v>
      </c>
      <c r="E82" s="12">
        <f t="shared" si="18"/>
        <v>1</v>
      </c>
      <c r="F82" s="12" t="str">
        <f t="shared" si="26"/>
        <v>Bienestar Institucional Y Desarrollo HumanoAlto</v>
      </c>
      <c r="G82" s="12" t="str">
        <f t="shared" si="27"/>
        <v>Bienestar Institucional Y Desarrollo HumanoAlto</v>
      </c>
      <c r="H82" s="12" t="str">
        <f t="shared" si="19"/>
        <v>Bienestar Institucional Y Desarrollo HumanoFuerte</v>
      </c>
      <c r="I82" s="12" t="str">
        <f t="shared" si="20"/>
        <v>Bienestar institucionalAlto</v>
      </c>
      <c r="J82" s="12" t="str">
        <f t="shared" si="21"/>
        <v>Bienestar institucionalFuerte</v>
      </c>
      <c r="K82" s="12" t="str">
        <f t="shared" si="22"/>
        <v>Bienestar Institucional Y Desarrollo HumanoConflicto, desconocimiento o incumplimientos normativos, legales, regulatorios o contractuales.</v>
      </c>
      <c r="L82" s="9" t="str">
        <f t="shared" si="23"/>
        <v>RBB-49</v>
      </c>
      <c r="M82" s="10" t="str">
        <f t="shared" si="24"/>
        <v>RB</v>
      </c>
      <c r="N82" s="10" t="str">
        <f>+IF(L82=""," ",VLOOKUP(S82,Tabla13[[PROCESO]:[2018]],4,0))</f>
        <v>Bienestar Institucional Y Desarrollo Humano</v>
      </c>
      <c r="O82" s="10" t="str">
        <f>+IF(AB82=""," ",VLOOKUP(S82,Tabla13[[PROCESO]:[2018]],3,0))</f>
        <v>Bienestar Institucional Y Desarrollo Humano</v>
      </c>
      <c r="P82" s="10" t="str">
        <f t="shared" si="25"/>
        <v>Conflicto, desconocimiento o incumplimientos normativos, legales, regulatorios o contractuales.</v>
      </c>
      <c r="Q82" s="1">
        <f t="shared" si="14"/>
        <v>1</v>
      </c>
      <c r="R82" s="1" t="s">
        <v>665</v>
      </c>
      <c r="S82" s="201" t="str">
        <f>+IF(M82="","",VLOOKUP(LEFT(R82,4),'[1]Areas Incluidas'!$C$3:$F$35,2,0))</f>
        <v>Bienestar institucional</v>
      </c>
      <c r="T82" s="200" t="s">
        <v>109</v>
      </c>
      <c r="U82" s="200" t="s">
        <v>682</v>
      </c>
      <c r="V82" s="200" t="s">
        <v>683</v>
      </c>
      <c r="W82" s="200" t="s">
        <v>684</v>
      </c>
      <c r="X82" s="200">
        <v>1</v>
      </c>
      <c r="Y82" s="200">
        <v>1</v>
      </c>
      <c r="Z82" s="17">
        <v>1</v>
      </c>
      <c r="AA82" s="200" t="s">
        <v>97</v>
      </c>
      <c r="AB82" s="200" t="s">
        <v>87</v>
      </c>
      <c r="AC82" s="200"/>
      <c r="AD82" s="192">
        <v>1</v>
      </c>
      <c r="AE82" s="192">
        <v>1</v>
      </c>
      <c r="AF82" s="17" t="s">
        <v>369</v>
      </c>
      <c r="AG82" s="200" t="s">
        <v>655</v>
      </c>
      <c r="AH82" s="200">
        <v>4</v>
      </c>
      <c r="AI82" s="200">
        <v>4</v>
      </c>
      <c r="AJ82" s="200" t="s">
        <v>332</v>
      </c>
      <c r="AK82" s="200" t="s">
        <v>299</v>
      </c>
      <c r="AL82" s="200" t="s">
        <v>87</v>
      </c>
      <c r="AM82" s="200" t="s">
        <v>369</v>
      </c>
      <c r="AN82" s="200" t="s">
        <v>369</v>
      </c>
      <c r="AO82" s="200" t="s">
        <v>369</v>
      </c>
      <c r="AP82" s="200" t="s">
        <v>97</v>
      </c>
      <c r="AQ82" s="200"/>
      <c r="AR82" s="200"/>
    </row>
    <row r="83" spans="1:44" ht="60" x14ac:dyDescent="0.25">
      <c r="A83" s="12">
        <f>IF(AL83="","",IF(T83=" "," ",SUM($Q$3:Q83)))</f>
        <v>50</v>
      </c>
      <c r="B83" s="12" t="str">
        <f t="shared" si="15"/>
        <v>Bienestar institucional1</v>
      </c>
      <c r="C83" s="12">
        <f t="shared" si="16"/>
        <v>1</v>
      </c>
      <c r="D83" s="12" t="str">
        <f t="shared" si="17"/>
        <v>Bienestar institucional1</v>
      </c>
      <c r="E83" s="12">
        <f t="shared" si="18"/>
        <v>1</v>
      </c>
      <c r="F83" s="12" t="str">
        <f t="shared" si="26"/>
        <v>Bienestar Institucional Y Desarrollo HumanoAlto</v>
      </c>
      <c r="G83" s="12" t="str">
        <f t="shared" si="27"/>
        <v>Bienestar Institucional Y Desarrollo HumanoAlto</v>
      </c>
      <c r="H83" s="12" t="str">
        <f t="shared" si="19"/>
        <v>Bienestar Institucional Y Desarrollo HumanoFuerte</v>
      </c>
      <c r="I83" s="12" t="str">
        <f t="shared" si="20"/>
        <v>Bienestar institucionalAlto</v>
      </c>
      <c r="J83" s="12" t="str">
        <f t="shared" si="21"/>
        <v>Bienestar institucionalFuerte</v>
      </c>
      <c r="K83" s="12" t="str">
        <f t="shared" si="22"/>
        <v>Bienestar Institucional Y Desarrollo HumanoConflicto, desconocimiento o incumplimientos normativos, legales, regulatorios o contractuales.</v>
      </c>
      <c r="L83" s="9" t="str">
        <f t="shared" si="23"/>
        <v>RBB-50</v>
      </c>
      <c r="M83" s="10" t="str">
        <f t="shared" si="24"/>
        <v>RB</v>
      </c>
      <c r="N83" s="10" t="str">
        <f>+IF(L83=""," ",VLOOKUP(S83,Tabla13[[PROCESO]:[2018]],4,0))</f>
        <v>Bienestar Institucional Y Desarrollo Humano</v>
      </c>
      <c r="O83" s="10" t="str">
        <f>+IF(AB83=""," ",VLOOKUP(S83,Tabla13[[PROCESO]:[2018]],3,0))</f>
        <v>Bienestar Institucional Y Desarrollo Humano</v>
      </c>
      <c r="P83" s="10" t="str">
        <f t="shared" si="25"/>
        <v>Conflicto, desconocimiento o incumplimientos normativos, legales, regulatorios o contractuales.</v>
      </c>
      <c r="Q83" s="1">
        <f t="shared" si="14"/>
        <v>1</v>
      </c>
      <c r="R83" s="1" t="s">
        <v>685</v>
      </c>
      <c r="S83" s="201" t="str">
        <f>+IF(M83="","",VLOOKUP(LEFT(R83,4),'[1]Areas Incluidas'!$C$3:$F$35,2,0))</f>
        <v>Bienestar institucional</v>
      </c>
      <c r="T83" s="200" t="s">
        <v>109</v>
      </c>
      <c r="U83" s="200" t="s">
        <v>686</v>
      </c>
      <c r="V83" s="200" t="s">
        <v>687</v>
      </c>
      <c r="W83" s="200" t="s">
        <v>688</v>
      </c>
      <c r="X83" s="200">
        <v>2</v>
      </c>
      <c r="Y83" s="200">
        <v>2</v>
      </c>
      <c r="Z83" s="17">
        <v>1</v>
      </c>
      <c r="AA83" s="200" t="s">
        <v>97</v>
      </c>
      <c r="AB83" s="200" t="s">
        <v>87</v>
      </c>
      <c r="AC83" s="200"/>
      <c r="AD83" s="192">
        <v>1</v>
      </c>
      <c r="AE83" s="192">
        <v>1</v>
      </c>
      <c r="AF83" s="17" t="s">
        <v>369</v>
      </c>
      <c r="AG83" s="200" t="s">
        <v>655</v>
      </c>
      <c r="AH83" s="200">
        <v>4</v>
      </c>
      <c r="AI83" s="200">
        <v>4</v>
      </c>
      <c r="AJ83" s="200" t="s">
        <v>332</v>
      </c>
      <c r="AK83" s="200" t="s">
        <v>299</v>
      </c>
      <c r="AL83" s="200" t="s">
        <v>87</v>
      </c>
      <c r="AM83" s="200" t="s">
        <v>369</v>
      </c>
      <c r="AN83" s="200" t="s">
        <v>369</v>
      </c>
      <c r="AO83" s="200" t="s">
        <v>369</v>
      </c>
      <c r="AP83" s="200" t="s">
        <v>97</v>
      </c>
      <c r="AQ83" s="200"/>
      <c r="AR83" s="200"/>
    </row>
    <row r="84" spans="1:44" ht="60" x14ac:dyDescent="0.25">
      <c r="A84" s="12">
        <f>IF(AL84="","",IF(T84=" "," ",SUM($Q$3:Q84)))</f>
        <v>51</v>
      </c>
      <c r="B84" s="12" t="str">
        <f t="shared" si="15"/>
        <v>Bienestar institucional0</v>
      </c>
      <c r="C84" s="12">
        <f t="shared" si="16"/>
        <v>0</v>
      </c>
      <c r="D84" s="12" t="str">
        <f t="shared" si="17"/>
        <v>Bienestar institucional1</v>
      </c>
      <c r="E84" s="12">
        <f t="shared" si="18"/>
        <v>1</v>
      </c>
      <c r="F84" s="12" t="str">
        <f t="shared" si="26"/>
        <v xml:space="preserve"> </v>
      </c>
      <c r="G84" s="12" t="str">
        <f t="shared" si="27"/>
        <v>Bienestar Institucional Y Desarrollo HumanoExtremo</v>
      </c>
      <c r="H84" s="12" t="str">
        <f t="shared" si="19"/>
        <v>Bienestar Institucional Y Desarrollo HumanoDébil</v>
      </c>
      <c r="I84" s="12" t="str">
        <f t="shared" si="20"/>
        <v>Bienestar institucionalExtremo</v>
      </c>
      <c r="J84" s="12" t="str">
        <f t="shared" si="21"/>
        <v>Bienestar institucionalDébil</v>
      </c>
      <c r="K84" s="12" t="str">
        <f t="shared" si="22"/>
        <v>Bienestar Institucional Y Desarrollo HumanoConflicto, desconocimiento o incumplimientos normativos, legales, regulatorios o contractuales.</v>
      </c>
      <c r="L84" s="9" t="str">
        <f t="shared" si="23"/>
        <v>RBB-51</v>
      </c>
      <c r="M84" s="10" t="str">
        <f t="shared" si="24"/>
        <v>RB</v>
      </c>
      <c r="N84" s="10" t="str">
        <f>+IF(L84=""," ",VLOOKUP(S84,Tabla13[[PROCESO]:[2018]],4,0))</f>
        <v>Bienestar Institucional Y Desarrollo Humano</v>
      </c>
      <c r="O84" s="10" t="str">
        <f>+IF(AB84=""," ",VLOOKUP(S84,Tabla13[[PROCESO]:[2018]],3,0))</f>
        <v xml:space="preserve"> </v>
      </c>
      <c r="P84" s="10" t="str">
        <f t="shared" si="25"/>
        <v>Conflicto, desconocimiento o incumplimientos normativos, legales, regulatorios o contractuales.</v>
      </c>
      <c r="Q84" s="1">
        <f t="shared" si="14"/>
        <v>1</v>
      </c>
      <c r="R84" s="1" t="s">
        <v>689</v>
      </c>
      <c r="S84" s="201" t="str">
        <f>+IF(M84="","",VLOOKUP(LEFT(R84,4),'[1]Areas Incluidas'!$C$3:$F$35,2,0))</f>
        <v>Bienestar institucional</v>
      </c>
      <c r="T84" s="200" t="s">
        <v>109</v>
      </c>
      <c r="U84" s="200" t="s">
        <v>690</v>
      </c>
      <c r="V84" s="200" t="s">
        <v>691</v>
      </c>
      <c r="W84" s="200"/>
      <c r="X84" s="200">
        <v>5</v>
      </c>
      <c r="Y84" s="200">
        <v>5</v>
      </c>
      <c r="Z84" s="17" t="s">
        <v>136</v>
      </c>
      <c r="AA84" s="200">
        <v>5</v>
      </c>
      <c r="AB84" s="200" t="s">
        <v>369</v>
      </c>
      <c r="AC84" s="200" t="s">
        <v>692</v>
      </c>
      <c r="AD84" s="192">
        <v>2</v>
      </c>
      <c r="AE84" s="192">
        <v>1</v>
      </c>
      <c r="AF84" s="17">
        <v>0.5</v>
      </c>
      <c r="AG84" s="200" t="s">
        <v>655</v>
      </c>
      <c r="AH84" s="200">
        <v>4</v>
      </c>
      <c r="AI84" s="200">
        <v>4</v>
      </c>
      <c r="AJ84" s="200" t="s">
        <v>298</v>
      </c>
      <c r="AK84" s="200" t="s">
        <v>295</v>
      </c>
      <c r="AL84" s="200" t="s">
        <v>89</v>
      </c>
      <c r="AM84" s="200" t="s">
        <v>369</v>
      </c>
      <c r="AN84" s="200" t="s">
        <v>369</v>
      </c>
      <c r="AO84" s="200" t="s">
        <v>369</v>
      </c>
      <c r="AP84" s="200" t="s">
        <v>96</v>
      </c>
      <c r="AQ84" s="200" t="s">
        <v>419</v>
      </c>
      <c r="AR84" s="200" t="s">
        <v>693</v>
      </c>
    </row>
    <row r="85" spans="1:44" ht="30" hidden="1" x14ac:dyDescent="0.25">
      <c r="A85" s="12" t="str">
        <f>IF(AL85="","",IF(T85=" "," ",SUM($Q$3:Q85)))</f>
        <v/>
      </c>
      <c r="B85" s="12" t="str">
        <f t="shared" si="15"/>
        <v>Bienestar institucional0</v>
      </c>
      <c r="C85" s="12">
        <f t="shared" si="16"/>
        <v>0</v>
      </c>
      <c r="D85" s="12" t="str">
        <f t="shared" si="17"/>
        <v>Bienestar institucional0</v>
      </c>
      <c r="E85" s="12">
        <f t="shared" si="18"/>
        <v>0</v>
      </c>
      <c r="F85" s="12" t="str">
        <f t="shared" si="26"/>
        <v xml:space="preserve"> </v>
      </c>
      <c r="G85" s="12" t="str">
        <f t="shared" si="27"/>
        <v xml:space="preserve"> </v>
      </c>
      <c r="H85" s="12" t="str">
        <f t="shared" si="19"/>
        <v xml:space="preserve"> </v>
      </c>
      <c r="I85" s="12" t="str">
        <f t="shared" si="20"/>
        <v>Bienestar institucional</v>
      </c>
      <c r="J85" s="12" t="str">
        <f t="shared" si="21"/>
        <v>Bienestar institucional</v>
      </c>
      <c r="K85" s="12" t="str">
        <f t="shared" si="22"/>
        <v xml:space="preserve"> </v>
      </c>
      <c r="L85" s="9" t="str">
        <f t="shared" si="23"/>
        <v/>
      </c>
      <c r="M85" s="10" t="str">
        <f t="shared" si="24"/>
        <v>RB</v>
      </c>
      <c r="N85" s="10" t="str">
        <f>+IF(L85=""," ",VLOOKUP(S85,Tabla13[[PROCESO]:[2018]],4,0))</f>
        <v xml:space="preserve"> </v>
      </c>
      <c r="O85" s="10" t="str">
        <f>+IF(AB85=""," ",VLOOKUP(S85,Tabla13[[PROCESO]:[2018]],3,0))</f>
        <v xml:space="preserve"> </v>
      </c>
      <c r="P85" s="10" t="str">
        <f t="shared" si="25"/>
        <v/>
      </c>
      <c r="Q85" s="1" t="str">
        <f t="shared" si="14"/>
        <v/>
      </c>
      <c r="R85" s="1" t="s">
        <v>694</v>
      </c>
      <c r="S85" s="201" t="str">
        <f>+IF(M85="","",VLOOKUP(LEFT(R85,4),'[1]Areas Incluidas'!$C$3:$F$35,2,0))</f>
        <v>Bienestar institucional</v>
      </c>
      <c r="T85" s="200"/>
      <c r="U85" s="200"/>
      <c r="V85" s="200"/>
      <c r="W85" s="200"/>
      <c r="X85" s="200">
        <v>4</v>
      </c>
      <c r="Y85" s="200">
        <v>4</v>
      </c>
      <c r="Z85" s="17" t="s">
        <v>136</v>
      </c>
      <c r="AA85" s="200">
        <v>4</v>
      </c>
      <c r="AB85" s="200" t="s">
        <v>369</v>
      </c>
      <c r="AC85" s="200"/>
      <c r="AD85" s="192">
        <v>4</v>
      </c>
      <c r="AE85" s="192">
        <v>4</v>
      </c>
      <c r="AF85" s="17" t="s">
        <v>369</v>
      </c>
      <c r="AG85" s="200">
        <v>4</v>
      </c>
      <c r="AH85" s="200">
        <v>4</v>
      </c>
      <c r="AI85" s="200">
        <v>4</v>
      </c>
      <c r="AJ85" s="200">
        <v>4</v>
      </c>
      <c r="AK85" s="200">
        <v>4</v>
      </c>
      <c r="AL85" s="200"/>
      <c r="AM85" s="200" t="s">
        <v>369</v>
      </c>
      <c r="AN85" s="200" t="s">
        <v>369</v>
      </c>
      <c r="AO85" s="200" t="s">
        <v>369</v>
      </c>
      <c r="AP85" s="200"/>
      <c r="AQ85" s="200"/>
      <c r="AR85" s="200"/>
    </row>
    <row r="86" spans="1:44" ht="30" hidden="1" x14ac:dyDescent="0.25">
      <c r="A86" s="12" t="str">
        <f>IF(AL86="","",IF(T86=" "," ",SUM($Q$3:Q86)))</f>
        <v/>
      </c>
      <c r="B86" s="12" t="str">
        <f t="shared" si="15"/>
        <v>Bienestar institucional0</v>
      </c>
      <c r="C86" s="12">
        <f t="shared" si="16"/>
        <v>0</v>
      </c>
      <c r="D86" s="12" t="str">
        <f t="shared" si="17"/>
        <v>Bienestar institucional0</v>
      </c>
      <c r="E86" s="12">
        <f t="shared" si="18"/>
        <v>0</v>
      </c>
      <c r="F86" s="12" t="str">
        <f t="shared" si="26"/>
        <v xml:space="preserve"> </v>
      </c>
      <c r="G86" s="12" t="str">
        <f t="shared" si="27"/>
        <v xml:space="preserve"> </v>
      </c>
      <c r="H86" s="12" t="str">
        <f t="shared" si="19"/>
        <v xml:space="preserve"> </v>
      </c>
      <c r="I86" s="12" t="str">
        <f t="shared" si="20"/>
        <v>Bienestar institucional</v>
      </c>
      <c r="J86" s="12" t="str">
        <f t="shared" si="21"/>
        <v>Bienestar institucional</v>
      </c>
      <c r="K86" s="12" t="str">
        <f t="shared" si="22"/>
        <v xml:space="preserve"> </v>
      </c>
      <c r="L86" s="9" t="str">
        <f t="shared" si="23"/>
        <v/>
      </c>
      <c r="M86" s="10" t="str">
        <f t="shared" si="24"/>
        <v>RB</v>
      </c>
      <c r="N86" s="10" t="str">
        <f>+IF(L86=""," ",VLOOKUP(S86,Tabla13[[PROCESO]:[2018]],4,0))</f>
        <v xml:space="preserve"> </v>
      </c>
      <c r="O86" s="10" t="str">
        <f>+IF(AB86=""," ",VLOOKUP(S86,Tabla13[[PROCESO]:[2018]],3,0))</f>
        <v xml:space="preserve"> </v>
      </c>
      <c r="P86" s="10" t="str">
        <f t="shared" si="25"/>
        <v/>
      </c>
      <c r="Q86" s="1" t="str">
        <f t="shared" si="14"/>
        <v/>
      </c>
      <c r="R86" s="1" t="s">
        <v>695</v>
      </c>
      <c r="S86" s="201" t="str">
        <f>+IF(M86="","",VLOOKUP(LEFT(R86,4),'[1]Areas Incluidas'!$C$3:$F$35,2,0))</f>
        <v>Bienestar institucional</v>
      </c>
      <c r="T86" s="200"/>
      <c r="U86" s="200"/>
      <c r="V86" s="200"/>
      <c r="W86" s="200"/>
      <c r="X86" s="200">
        <v>4</v>
      </c>
      <c r="Y86" s="200">
        <v>4</v>
      </c>
      <c r="Z86" s="17" t="s">
        <v>136</v>
      </c>
      <c r="AA86" s="200">
        <v>4</v>
      </c>
      <c r="AB86" s="200" t="s">
        <v>369</v>
      </c>
      <c r="AC86" s="200"/>
      <c r="AD86" s="192">
        <v>4</v>
      </c>
      <c r="AE86" s="192">
        <v>4</v>
      </c>
      <c r="AF86" s="17" t="s">
        <v>369</v>
      </c>
      <c r="AG86" s="200">
        <v>4</v>
      </c>
      <c r="AH86" s="200">
        <v>4</v>
      </c>
      <c r="AI86" s="200">
        <v>4</v>
      </c>
      <c r="AJ86" s="200">
        <v>4</v>
      </c>
      <c r="AK86" s="200">
        <v>4</v>
      </c>
      <c r="AL86" s="200"/>
      <c r="AM86" s="200" t="s">
        <v>369</v>
      </c>
      <c r="AN86" s="200" t="s">
        <v>369</v>
      </c>
      <c r="AO86" s="200" t="s">
        <v>369</v>
      </c>
      <c r="AP86" s="200"/>
      <c r="AQ86" s="200"/>
      <c r="AR86" s="200"/>
    </row>
    <row r="87" spans="1:44" ht="90" x14ac:dyDescent="0.25">
      <c r="A87" s="12">
        <f>IF(AL87="","",IF(T87=" "," ",SUM($Q$3:Q87)))</f>
        <v>52</v>
      </c>
      <c r="B87" s="12" t="str">
        <f t="shared" si="15"/>
        <v>CES activo y saludable / Promoción artistíca y cultural1</v>
      </c>
      <c r="C87" s="12">
        <f t="shared" si="16"/>
        <v>1</v>
      </c>
      <c r="D87" s="12" t="str">
        <f t="shared" si="17"/>
        <v>CES activo y saludable / Promoción artistíca y cultural1</v>
      </c>
      <c r="E87" s="12">
        <f t="shared" si="18"/>
        <v>1</v>
      </c>
      <c r="F87" s="12" t="str">
        <f t="shared" si="26"/>
        <v>Bienestar Institucional Y Desarrollo HumanoBajo</v>
      </c>
      <c r="G87" s="12" t="str">
        <f t="shared" si="27"/>
        <v>Bienestar Institucional Y Desarrollo HumanoBajo</v>
      </c>
      <c r="H87" s="12" t="str">
        <f t="shared" si="19"/>
        <v>Bienestar Institucional Y Desarrollo HumanoFuerte</v>
      </c>
      <c r="I87" s="12" t="str">
        <f t="shared" si="20"/>
        <v>CES activo y saludable / Promoción artistíca y culturalBajo</v>
      </c>
      <c r="J87" s="12" t="str">
        <f t="shared" si="21"/>
        <v>CES activo y saludable / Promoción artistíca y culturalFuerte</v>
      </c>
      <c r="K87" s="12" t="str">
        <f t="shared" si="22"/>
        <v>Bienestar Institucional Y Desarrollo HumanoIncumplimiento por parte de la comunidad universitaria, contratistas y visitantes de las políticas, reglamentos y directrices institucionales.</v>
      </c>
      <c r="L87" s="9" t="str">
        <f t="shared" si="23"/>
        <v>RBG-52</v>
      </c>
      <c r="M87" s="10" t="str">
        <f t="shared" si="24"/>
        <v>RB</v>
      </c>
      <c r="N87" s="10" t="str">
        <f>+IF(L87=""," ",VLOOKUP(S87,Tabla13[[PROCESO]:[2018]],4,0))</f>
        <v>Bienestar Institucional Y Desarrollo Humano</v>
      </c>
      <c r="O87" s="10" t="str">
        <f>+IF(AB87=""," ",VLOOKUP(S87,Tabla13[[PROCESO]:[2018]],3,0))</f>
        <v>Bienestar Institucional Y Desarrollo Humano</v>
      </c>
      <c r="P87" s="10" t="str">
        <f t="shared" si="25"/>
        <v>Incumplimiento por parte de la comunidad universitaria, contratistas y visitantes de las políticas, reglamentos y directrices institucionales.</v>
      </c>
      <c r="Q87" s="1">
        <f t="shared" si="14"/>
        <v>1</v>
      </c>
      <c r="R87" s="1" t="s">
        <v>696</v>
      </c>
      <c r="S87" s="201" t="str">
        <f>+IF(M87="","",VLOOKUP(LEFT(R87,4),'[1]Areas Incluidas'!$C$3:$F$35,2,0))</f>
        <v>CES activo y saludable / Promoción artistíca y cultural</v>
      </c>
      <c r="T87" s="200" t="s">
        <v>107</v>
      </c>
      <c r="U87" s="200" t="s">
        <v>697</v>
      </c>
      <c r="V87" s="200" t="s">
        <v>698</v>
      </c>
      <c r="W87" s="200" t="s">
        <v>699</v>
      </c>
      <c r="X87" s="200">
        <v>2</v>
      </c>
      <c r="Y87" s="200">
        <v>1</v>
      </c>
      <c r="Z87" s="17">
        <v>0.5</v>
      </c>
      <c r="AA87" s="200" t="s">
        <v>96</v>
      </c>
      <c r="AB87" s="200" t="s">
        <v>88</v>
      </c>
      <c r="AC87" s="200" t="s">
        <v>700</v>
      </c>
      <c r="AD87" s="192">
        <v>2</v>
      </c>
      <c r="AE87" s="192">
        <v>1</v>
      </c>
      <c r="AF87" s="17">
        <v>0.5</v>
      </c>
      <c r="AG87" s="200" t="s">
        <v>701</v>
      </c>
      <c r="AH87" s="200" t="s">
        <v>494</v>
      </c>
      <c r="AI87" s="200">
        <v>43617</v>
      </c>
      <c r="AJ87" s="200" t="s">
        <v>332</v>
      </c>
      <c r="AK87" s="200" t="s">
        <v>297</v>
      </c>
      <c r="AL87" s="200" t="s">
        <v>88</v>
      </c>
      <c r="AM87" s="200">
        <v>1</v>
      </c>
      <c r="AN87" s="200">
        <v>2</v>
      </c>
      <c r="AO87" s="200" t="s">
        <v>365</v>
      </c>
      <c r="AP87" s="200" t="s">
        <v>97</v>
      </c>
      <c r="AQ87" s="200" t="s">
        <v>702</v>
      </c>
      <c r="AR87" s="200"/>
    </row>
    <row r="88" spans="1:44" ht="75" x14ac:dyDescent="0.25">
      <c r="A88" s="12">
        <f>IF(AL88="","",IF(T88=" "," ",SUM($Q$3:Q88)))</f>
        <v>53</v>
      </c>
      <c r="B88" s="12" t="str">
        <f t="shared" si="15"/>
        <v>CES activo y saludable / Promoción artistíca y cultural1</v>
      </c>
      <c r="C88" s="12">
        <f t="shared" si="16"/>
        <v>1</v>
      </c>
      <c r="D88" s="12" t="str">
        <f t="shared" si="17"/>
        <v>CES activo y saludable / Promoción artistíca y cultural1</v>
      </c>
      <c r="E88" s="12">
        <f t="shared" si="18"/>
        <v>1</v>
      </c>
      <c r="F88" s="12" t="str">
        <f t="shared" si="26"/>
        <v>Bienestar Institucional Y Desarrollo HumanoAlto</v>
      </c>
      <c r="G88" s="12" t="str">
        <f t="shared" si="27"/>
        <v>Bienestar Institucional Y Desarrollo HumanoMedio</v>
      </c>
      <c r="H88" s="12" t="str">
        <f t="shared" si="19"/>
        <v>Bienestar Institucional Y Desarrollo HumanoDébil</v>
      </c>
      <c r="I88" s="12" t="str">
        <f t="shared" si="20"/>
        <v>CES activo y saludable / Promoción artistíca y culturalMedio</v>
      </c>
      <c r="J88" s="12" t="str">
        <f t="shared" si="21"/>
        <v>CES activo y saludable / Promoción artistíca y culturalDébil</v>
      </c>
      <c r="K88" s="12" t="str">
        <f t="shared" si="22"/>
        <v>Bienestar Institucional Y Desarrollo HumanoIntoxicación, lesión, enfermedad o accidente que afecte la integridad o salud de las personas en la Universidad.</v>
      </c>
      <c r="L88" s="9" t="str">
        <f t="shared" si="23"/>
        <v>RBG-53</v>
      </c>
      <c r="M88" s="10" t="str">
        <f t="shared" si="24"/>
        <v>RB</v>
      </c>
      <c r="N88" s="10" t="str">
        <f>+IF(L88=""," ",VLOOKUP(S88,Tabla13[[PROCESO]:[2018]],4,0))</f>
        <v>Bienestar Institucional Y Desarrollo Humano</v>
      </c>
      <c r="O88" s="10" t="str">
        <f>+IF(AB88=""," ",VLOOKUP(S88,Tabla13[[PROCESO]:[2018]],3,0))</f>
        <v>Bienestar Institucional Y Desarrollo Humano</v>
      </c>
      <c r="P88" s="10" t="str">
        <f t="shared" si="25"/>
        <v>Intoxicación, lesión, enfermedad o accidente que afecte la integridad o salud de las personas en la Universidad.</v>
      </c>
      <c r="Q88" s="1">
        <f t="shared" si="14"/>
        <v>1</v>
      </c>
      <c r="R88" s="1" t="s">
        <v>703</v>
      </c>
      <c r="S88" s="201" t="str">
        <f>+IF(M88="","",VLOOKUP(LEFT(R88,4),'[1]Areas Incluidas'!$C$3:$F$35,2,0))</f>
        <v>CES activo y saludable / Promoción artistíca y cultural</v>
      </c>
      <c r="T88" s="200" t="s">
        <v>117</v>
      </c>
      <c r="U88" s="200" t="s">
        <v>704</v>
      </c>
      <c r="V88" s="200" t="s">
        <v>705</v>
      </c>
      <c r="W88" s="200" t="s">
        <v>706</v>
      </c>
      <c r="X88" s="200">
        <v>1</v>
      </c>
      <c r="Y88" s="200">
        <v>1</v>
      </c>
      <c r="Z88" s="17">
        <v>1</v>
      </c>
      <c r="AA88" s="200" t="s">
        <v>98</v>
      </c>
      <c r="AB88" s="200" t="s">
        <v>87</v>
      </c>
      <c r="AC88" s="200" t="s">
        <v>707</v>
      </c>
      <c r="AD88" s="192">
        <v>2</v>
      </c>
      <c r="AE88" s="192">
        <v>1</v>
      </c>
      <c r="AF88" s="17">
        <v>0.5</v>
      </c>
      <c r="AG88" s="200" t="s">
        <v>701</v>
      </c>
      <c r="AH88" s="200" t="s">
        <v>494</v>
      </c>
      <c r="AI88" s="200">
        <v>43617</v>
      </c>
      <c r="AJ88" s="200" t="s">
        <v>294</v>
      </c>
      <c r="AK88" s="200" t="s">
        <v>297</v>
      </c>
      <c r="AL88" s="200" t="s">
        <v>90</v>
      </c>
      <c r="AM88" s="200">
        <v>3</v>
      </c>
      <c r="AN88" s="200">
        <v>2</v>
      </c>
      <c r="AO88" s="200" t="s">
        <v>445</v>
      </c>
      <c r="AP88" s="200" t="s">
        <v>96</v>
      </c>
      <c r="AQ88" s="200" t="s">
        <v>708</v>
      </c>
      <c r="AR88" s="200" t="s">
        <v>709</v>
      </c>
    </row>
    <row r="89" spans="1:44" ht="75" x14ac:dyDescent="0.25">
      <c r="A89" s="12">
        <f>IF(AL89="","",IF(T89=" "," ",SUM($Q$3:Q89)))</f>
        <v>54</v>
      </c>
      <c r="B89" s="12" t="str">
        <f t="shared" si="15"/>
        <v>CES activo y saludable / Promoción artistíca y cultural1</v>
      </c>
      <c r="C89" s="12">
        <f t="shared" si="16"/>
        <v>1</v>
      </c>
      <c r="D89" s="12" t="str">
        <f t="shared" si="17"/>
        <v>CES activo y saludable / Promoción artistíca y cultural1</v>
      </c>
      <c r="E89" s="12">
        <f t="shared" si="18"/>
        <v>1</v>
      </c>
      <c r="F89" s="12" t="str">
        <f t="shared" si="26"/>
        <v>Bienestar Institucional Y Desarrollo HumanoAlto</v>
      </c>
      <c r="G89" s="12" t="str">
        <f t="shared" si="27"/>
        <v>Bienestar Institucional Y Desarrollo HumanoAlto</v>
      </c>
      <c r="H89" s="12" t="str">
        <f t="shared" si="19"/>
        <v>Bienestar Institucional Y Desarrollo HumanoModerado</v>
      </c>
      <c r="I89" s="12" t="str">
        <f t="shared" si="20"/>
        <v>CES activo y saludable / Promoción artistíca y culturalAlto</v>
      </c>
      <c r="J89" s="12" t="str">
        <f t="shared" si="21"/>
        <v>CES activo y saludable / Promoción artistíca y culturalModerado</v>
      </c>
      <c r="K89" s="12" t="str">
        <f t="shared" si="22"/>
        <v>Bienestar Institucional Y Desarrollo HumanoFalta de idoneidad del personal del equipo.</v>
      </c>
      <c r="L89" s="9" t="str">
        <f t="shared" si="23"/>
        <v>RBG-54</v>
      </c>
      <c r="M89" s="10" t="str">
        <f t="shared" si="24"/>
        <v>RB</v>
      </c>
      <c r="N89" s="10" t="str">
        <f>+IF(L89=""," ",VLOOKUP(S89,Tabla13[[PROCESO]:[2018]],4,0))</f>
        <v>Bienestar Institucional Y Desarrollo Humano</v>
      </c>
      <c r="O89" s="10" t="str">
        <f>+IF(AB89=""," ",VLOOKUP(S89,Tabla13[[PROCESO]:[2018]],3,0))</f>
        <v>Bienestar Institucional Y Desarrollo Humano</v>
      </c>
      <c r="P89" s="10" t="str">
        <f t="shared" si="25"/>
        <v>Falta de idoneidad del personal del equipo.</v>
      </c>
      <c r="Q89" s="1">
        <f t="shared" si="14"/>
        <v>1</v>
      </c>
      <c r="R89" s="1" t="s">
        <v>710</v>
      </c>
      <c r="S89" s="201" t="str">
        <f>+IF(M89="","",VLOOKUP(LEFT(R89,4),'[1]Areas Incluidas'!$C$3:$F$35,2,0))</f>
        <v>CES activo y saludable / Promoción artistíca y cultural</v>
      </c>
      <c r="T89" s="200" t="s">
        <v>110</v>
      </c>
      <c r="U89" s="200" t="s">
        <v>711</v>
      </c>
      <c r="V89" s="200" t="s">
        <v>712</v>
      </c>
      <c r="W89" s="200" t="s">
        <v>713</v>
      </c>
      <c r="X89" s="200">
        <v>1</v>
      </c>
      <c r="Y89" s="200">
        <v>1</v>
      </c>
      <c r="Z89" s="17">
        <v>1</v>
      </c>
      <c r="AA89" s="200" t="s">
        <v>96</v>
      </c>
      <c r="AB89" s="200" t="s">
        <v>87</v>
      </c>
      <c r="AC89" s="200" t="s">
        <v>714</v>
      </c>
      <c r="AD89" s="192">
        <v>2</v>
      </c>
      <c r="AE89" s="192">
        <v>1</v>
      </c>
      <c r="AF89" s="17">
        <v>0.5</v>
      </c>
      <c r="AG89" s="200" t="s">
        <v>701</v>
      </c>
      <c r="AH89" s="200" t="s">
        <v>494</v>
      </c>
      <c r="AI89" s="200">
        <v>43617</v>
      </c>
      <c r="AJ89" s="200" t="s">
        <v>298</v>
      </c>
      <c r="AK89" s="200" t="s">
        <v>98</v>
      </c>
      <c r="AL89" s="200" t="s">
        <v>87</v>
      </c>
      <c r="AM89" s="200">
        <v>4</v>
      </c>
      <c r="AN89" s="200">
        <v>3</v>
      </c>
      <c r="AO89" s="200" t="s">
        <v>390</v>
      </c>
      <c r="AP89" s="200" t="s">
        <v>98</v>
      </c>
      <c r="AQ89" s="200" t="s">
        <v>715</v>
      </c>
      <c r="AR89" s="200" t="s">
        <v>716</v>
      </c>
    </row>
    <row r="90" spans="1:44" ht="90" x14ac:dyDescent="0.25">
      <c r="A90" s="12">
        <f>IF(AL90="","",IF(T90=" "," ",SUM($Q$3:Q90)))</f>
        <v>55</v>
      </c>
      <c r="B90" s="12" t="str">
        <f t="shared" si="15"/>
        <v>CES activo y saludable / Promoción artistíca y cultural1</v>
      </c>
      <c r="C90" s="12">
        <f t="shared" si="16"/>
        <v>1</v>
      </c>
      <c r="D90" s="12" t="str">
        <f t="shared" si="17"/>
        <v>CES activo y saludable / Promoción artistíca y cultural1</v>
      </c>
      <c r="E90" s="12">
        <f t="shared" si="18"/>
        <v>1</v>
      </c>
      <c r="F90" s="12" t="str">
        <f t="shared" si="26"/>
        <v>Bienestar Institucional Y Desarrollo HumanoMedio</v>
      </c>
      <c r="G90" s="12" t="str">
        <f t="shared" si="27"/>
        <v>Bienestar Institucional Y Desarrollo HumanoBajo</v>
      </c>
      <c r="H90" s="12" t="str">
        <f t="shared" si="19"/>
        <v>Bienestar Institucional Y Desarrollo HumanoModerado</v>
      </c>
      <c r="I90" s="12" t="str">
        <f t="shared" si="20"/>
        <v>CES activo y saludable / Promoción artistíca y culturalBajo</v>
      </c>
      <c r="J90" s="12" t="str">
        <f t="shared" si="21"/>
        <v>CES activo y saludable / Promoción artistíca y culturalModerado</v>
      </c>
      <c r="K90" s="12" t="str">
        <f t="shared" si="22"/>
        <v>Bienestar Institucional Y Desarrollo HumanoFalla o falta de adecuación, consistencia, confiabilidad, confidencialidad y disponibilidad de la información que se genera o se custodia (física o electrónica).</v>
      </c>
      <c r="L90" s="9" t="str">
        <f t="shared" si="23"/>
        <v>RBG-55</v>
      </c>
      <c r="M90" s="10" t="str">
        <f t="shared" si="24"/>
        <v>RB</v>
      </c>
      <c r="N90" s="10" t="str">
        <f>+IF(L90=""," ",VLOOKUP(S90,Tabla13[[PROCESO]:[2018]],4,0))</f>
        <v>Bienestar Institucional Y Desarrollo Humano</v>
      </c>
      <c r="O90" s="10" t="str">
        <f>+IF(AB90=""," ",VLOOKUP(S90,Tabla13[[PROCESO]:[2018]],3,0))</f>
        <v>Bienestar Institucional Y Desarrollo Humano</v>
      </c>
      <c r="P90" s="10" t="str">
        <f t="shared" si="25"/>
        <v>Falla o falta de adecuación, consistencia, confiabilidad, confidencialidad y disponibilidad de la información que se genera o se custodia (física o electrónica).</v>
      </c>
      <c r="Q90" s="1">
        <f t="shared" si="14"/>
        <v>1</v>
      </c>
      <c r="R90" s="1" t="s">
        <v>717</v>
      </c>
      <c r="S90" s="201" t="str">
        <f>+IF(M90="","",VLOOKUP(LEFT(R90,4),'[1]Areas Incluidas'!$C$3:$F$35,2,0))</f>
        <v>CES activo y saludable / Promoción artistíca y cultural</v>
      </c>
      <c r="T90" s="200" t="s">
        <v>106</v>
      </c>
      <c r="U90" s="200" t="s">
        <v>718</v>
      </c>
      <c r="V90" s="200" t="s">
        <v>719</v>
      </c>
      <c r="W90" s="200" t="s">
        <v>720</v>
      </c>
      <c r="X90" s="200">
        <v>1</v>
      </c>
      <c r="Y90" s="200">
        <v>1</v>
      </c>
      <c r="Z90" s="17">
        <v>1</v>
      </c>
      <c r="AA90" s="200" t="s">
        <v>98</v>
      </c>
      <c r="AB90" s="200" t="s">
        <v>90</v>
      </c>
      <c r="AC90" s="200"/>
      <c r="AD90" s="192">
        <v>1</v>
      </c>
      <c r="AE90" s="192">
        <v>1</v>
      </c>
      <c r="AF90" s="17">
        <v>1</v>
      </c>
      <c r="AG90" s="200" t="s">
        <v>721</v>
      </c>
      <c r="AH90" s="200" t="s">
        <v>494</v>
      </c>
      <c r="AI90" s="200">
        <v>43617</v>
      </c>
      <c r="AJ90" s="200" t="s">
        <v>296</v>
      </c>
      <c r="AK90" s="200" t="s">
        <v>297</v>
      </c>
      <c r="AL90" s="200" t="s">
        <v>88</v>
      </c>
      <c r="AM90" s="200">
        <v>2</v>
      </c>
      <c r="AN90" s="200">
        <v>2</v>
      </c>
      <c r="AO90" s="200" t="s">
        <v>413</v>
      </c>
      <c r="AP90" s="200" t="s">
        <v>98</v>
      </c>
      <c r="AQ90" s="200" t="s">
        <v>722</v>
      </c>
      <c r="AR90" s="200"/>
    </row>
    <row r="91" spans="1:44" ht="75" x14ac:dyDescent="0.25">
      <c r="A91" s="12">
        <f>IF(AL91="","",IF(T91=" "," ",SUM($Q$3:Q91)))</f>
        <v>56</v>
      </c>
      <c r="B91" s="12" t="str">
        <f t="shared" si="15"/>
        <v>CES activo y saludable / Promoción artistíca y cultural1</v>
      </c>
      <c r="C91" s="12">
        <f t="shared" si="16"/>
        <v>1</v>
      </c>
      <c r="D91" s="12" t="str">
        <f t="shared" si="17"/>
        <v>CES activo y saludable / Promoción artistíca y cultural1</v>
      </c>
      <c r="E91" s="12">
        <f t="shared" si="18"/>
        <v>1</v>
      </c>
      <c r="F91" s="12" t="str">
        <f t="shared" si="26"/>
        <v>Bienestar Institucional Y Desarrollo HumanoAlto</v>
      </c>
      <c r="G91" s="12" t="str">
        <f t="shared" si="27"/>
        <v>Bienestar Institucional Y Desarrollo HumanoMedio</v>
      </c>
      <c r="H91" s="12" t="str">
        <f t="shared" si="19"/>
        <v>Bienestar Institucional Y Desarrollo HumanoModerado</v>
      </c>
      <c r="I91" s="12" t="str">
        <f t="shared" si="20"/>
        <v>CES activo y saludable / Promoción artistíca y culturalMedio</v>
      </c>
      <c r="J91" s="12" t="str">
        <f t="shared" si="21"/>
        <v>CES activo y saludable / Promoción artistíca y culturalModerado</v>
      </c>
      <c r="K91" s="12" t="str">
        <f t="shared" si="22"/>
        <v>Bienestar Institucional Y Desarrollo HumanoDificultades en la alineación organizacional para el logro de los objetivos.</v>
      </c>
      <c r="L91" s="9" t="str">
        <f t="shared" si="23"/>
        <v>RBG-56</v>
      </c>
      <c r="M91" s="10" t="str">
        <f t="shared" si="24"/>
        <v>RB</v>
      </c>
      <c r="N91" s="10" t="str">
        <f>+IF(L91=""," ",VLOOKUP(S91,Tabla13[[PROCESO]:[2018]],4,0))</f>
        <v>Bienestar Institucional Y Desarrollo Humano</v>
      </c>
      <c r="O91" s="10" t="str">
        <f>+IF(AB91=""," ",VLOOKUP(S91,Tabla13[[PROCESO]:[2018]],3,0))</f>
        <v>Bienestar Institucional Y Desarrollo Humano</v>
      </c>
      <c r="P91" s="10" t="str">
        <f t="shared" si="25"/>
        <v>Dificultades en la alineación organizacional para el logro de los objetivos.</v>
      </c>
      <c r="Q91" s="1">
        <f t="shared" si="14"/>
        <v>1</v>
      </c>
      <c r="R91" s="1" t="s">
        <v>723</v>
      </c>
      <c r="S91" s="201" t="str">
        <f>+IF(M91="","",VLOOKUP(LEFT(R91,4),'[1]Areas Incluidas'!$C$3:$F$35,2,0))</f>
        <v>CES activo y saludable / Promoción artistíca y cultural</v>
      </c>
      <c r="T91" s="200" t="s">
        <v>108</v>
      </c>
      <c r="U91" s="200" t="s">
        <v>724</v>
      </c>
      <c r="V91" s="200" t="s">
        <v>725</v>
      </c>
      <c r="W91" s="200" t="s">
        <v>726</v>
      </c>
      <c r="X91" s="200">
        <v>4</v>
      </c>
      <c r="Y91" s="200">
        <v>2</v>
      </c>
      <c r="Z91" s="17">
        <v>0.5</v>
      </c>
      <c r="AA91" s="200" t="s">
        <v>97</v>
      </c>
      <c r="AB91" s="200" t="s">
        <v>87</v>
      </c>
      <c r="AC91" s="200" t="s">
        <v>727</v>
      </c>
      <c r="AD91" s="192">
        <v>3</v>
      </c>
      <c r="AE91" s="192">
        <v>1</v>
      </c>
      <c r="AF91" s="17">
        <v>0.33333333333333331</v>
      </c>
      <c r="AG91" s="200" t="s">
        <v>728</v>
      </c>
      <c r="AH91" s="200" t="s">
        <v>494</v>
      </c>
      <c r="AI91" s="200">
        <v>43617</v>
      </c>
      <c r="AJ91" s="200" t="s">
        <v>296</v>
      </c>
      <c r="AK91" s="200" t="s">
        <v>98</v>
      </c>
      <c r="AL91" s="200" t="s">
        <v>90</v>
      </c>
      <c r="AM91" s="200">
        <v>2</v>
      </c>
      <c r="AN91" s="200">
        <v>3</v>
      </c>
      <c r="AO91" s="200" t="s">
        <v>729</v>
      </c>
      <c r="AP91" s="200" t="s">
        <v>98</v>
      </c>
      <c r="AQ91" s="200" t="s">
        <v>730</v>
      </c>
      <c r="AR91" s="200" t="s">
        <v>731</v>
      </c>
    </row>
    <row r="92" spans="1:44" ht="90" x14ac:dyDescent="0.25">
      <c r="A92" s="12">
        <f>IF(AL92="","",IF(T92=" "," ",SUM($Q$3:Q92)))</f>
        <v>57</v>
      </c>
      <c r="B92" s="12" t="str">
        <f t="shared" si="15"/>
        <v>CES activo y saludable / Promoción artistíca y cultural1</v>
      </c>
      <c r="C92" s="12">
        <f t="shared" si="16"/>
        <v>1</v>
      </c>
      <c r="D92" s="12" t="str">
        <f t="shared" si="17"/>
        <v>CES activo y saludable / Promoción artistíca y cultural1</v>
      </c>
      <c r="E92" s="12">
        <f t="shared" si="18"/>
        <v>1</v>
      </c>
      <c r="F92" s="12" t="str">
        <f t="shared" si="26"/>
        <v>Bienestar Institucional Y Desarrollo HumanoMedio</v>
      </c>
      <c r="G92" s="12" t="str">
        <f t="shared" si="27"/>
        <v>Bienestar Institucional Y Desarrollo HumanoMedio</v>
      </c>
      <c r="H92" s="12" t="str">
        <f t="shared" si="19"/>
        <v>Bienestar Institucional Y Desarrollo HumanoModerado</v>
      </c>
      <c r="I92" s="12" t="str">
        <f t="shared" si="20"/>
        <v>CES activo y saludable / Promoción artistíca y culturalMedio</v>
      </c>
      <c r="J92" s="12" t="str">
        <f t="shared" si="21"/>
        <v>CES activo y saludable / Promoción artistíca y culturalModerado</v>
      </c>
      <c r="K92" s="12" t="str">
        <f t="shared" si="22"/>
        <v>Bienestar Institucional Y Desarrollo HumanoIncumplimiento por parte de la comunidad universitaria, contratistas y visitantes de las políticas, reglamentos y directrices institucionales.</v>
      </c>
      <c r="L92" s="9" t="str">
        <f t="shared" si="23"/>
        <v>RBG-57</v>
      </c>
      <c r="M92" s="10" t="str">
        <f t="shared" si="24"/>
        <v>RB</v>
      </c>
      <c r="N92" s="10" t="str">
        <f>+IF(L92=""," ",VLOOKUP(S92,Tabla13[[PROCESO]:[2018]],4,0))</f>
        <v>Bienestar Institucional Y Desarrollo Humano</v>
      </c>
      <c r="O92" s="10" t="str">
        <f>+IF(AB92=""," ",VLOOKUP(S92,Tabla13[[PROCESO]:[2018]],3,0))</f>
        <v>Bienestar Institucional Y Desarrollo Humano</v>
      </c>
      <c r="P92" s="10" t="str">
        <f t="shared" si="25"/>
        <v>Incumplimiento por parte de la comunidad universitaria, contratistas y visitantes de las políticas, reglamentos y directrices institucionales.</v>
      </c>
      <c r="Q92" s="1">
        <f t="shared" si="14"/>
        <v>1</v>
      </c>
      <c r="R92" s="1" t="s">
        <v>732</v>
      </c>
      <c r="S92" s="201" t="str">
        <f>+IF(M92="","",VLOOKUP(LEFT(R92,4),'[1]Areas Incluidas'!$C$3:$F$35,2,0))</f>
        <v>CES activo y saludable / Promoción artistíca y cultural</v>
      </c>
      <c r="T92" s="200" t="s">
        <v>107</v>
      </c>
      <c r="U92" s="200" t="s">
        <v>733</v>
      </c>
      <c r="V92" s="200" t="s">
        <v>734</v>
      </c>
      <c r="W92" s="200" t="s">
        <v>735</v>
      </c>
      <c r="X92" s="200">
        <v>4</v>
      </c>
      <c r="Y92" s="200">
        <v>1</v>
      </c>
      <c r="Z92" s="17">
        <v>0.25</v>
      </c>
      <c r="AA92" s="200" t="s">
        <v>96</v>
      </c>
      <c r="AB92" s="200" t="s">
        <v>90</v>
      </c>
      <c r="AC92" s="200" t="s">
        <v>736</v>
      </c>
      <c r="AD92" s="192">
        <v>3</v>
      </c>
      <c r="AE92" s="192">
        <v>1</v>
      </c>
      <c r="AF92" s="17">
        <v>0.33333333333333331</v>
      </c>
      <c r="AG92" s="200" t="s">
        <v>701</v>
      </c>
      <c r="AH92" s="200" t="s">
        <v>382</v>
      </c>
      <c r="AI92" s="200">
        <v>43617</v>
      </c>
      <c r="AJ92" s="200" t="s">
        <v>294</v>
      </c>
      <c r="AK92" s="200" t="s">
        <v>297</v>
      </c>
      <c r="AL92" s="200" t="s">
        <v>90</v>
      </c>
      <c r="AM92" s="200">
        <v>3</v>
      </c>
      <c r="AN92" s="200">
        <v>2</v>
      </c>
      <c r="AO92" s="200" t="s">
        <v>445</v>
      </c>
      <c r="AP92" s="200" t="s">
        <v>98</v>
      </c>
      <c r="AQ92" s="200" t="s">
        <v>737</v>
      </c>
      <c r="AR92" s="200" t="s">
        <v>738</v>
      </c>
    </row>
    <row r="93" spans="1:44" ht="75" hidden="1" x14ac:dyDescent="0.25">
      <c r="A93" s="12" t="str">
        <f>IF(AL93="","",IF(T93=" "," ",SUM($Q$3:Q93)))</f>
        <v/>
      </c>
      <c r="B93" s="12" t="str">
        <f t="shared" si="15"/>
        <v>CES activo y saludable / Promoción artistíca y cultural0</v>
      </c>
      <c r="C93" s="12">
        <f t="shared" si="16"/>
        <v>0</v>
      </c>
      <c r="D93" s="12" t="str">
        <f t="shared" si="17"/>
        <v>CES activo y saludable / Promoción artistíca y cultural0</v>
      </c>
      <c r="E93" s="12">
        <f t="shared" si="18"/>
        <v>0</v>
      </c>
      <c r="F93" s="12" t="str">
        <f t="shared" si="26"/>
        <v xml:space="preserve"> </v>
      </c>
      <c r="G93" s="12" t="str">
        <f t="shared" si="27"/>
        <v xml:space="preserve"> </v>
      </c>
      <c r="H93" s="12" t="str">
        <f t="shared" si="19"/>
        <v xml:space="preserve"> </v>
      </c>
      <c r="I93" s="12" t="str">
        <f t="shared" si="20"/>
        <v>CES activo y saludable / Promoción artistíca y cultural</v>
      </c>
      <c r="J93" s="12" t="str">
        <f t="shared" si="21"/>
        <v>CES activo y saludable / Promoción artistíca y cultural</v>
      </c>
      <c r="K93" s="12" t="str">
        <f t="shared" si="22"/>
        <v xml:space="preserve"> </v>
      </c>
      <c r="L93" s="9" t="str">
        <f t="shared" si="23"/>
        <v/>
      </c>
      <c r="M93" s="10" t="str">
        <f t="shared" si="24"/>
        <v>RB</v>
      </c>
      <c r="N93" s="10" t="str">
        <f>+IF(L93=""," ",VLOOKUP(S93,Tabla13[[PROCESO]:[2018]],4,0))</f>
        <v xml:space="preserve"> </v>
      </c>
      <c r="O93" s="10" t="str">
        <f>+IF(AB93=""," ",VLOOKUP(S93,Tabla13[[PROCESO]:[2018]],3,0))</f>
        <v xml:space="preserve"> </v>
      </c>
      <c r="P93" s="10" t="str">
        <f t="shared" si="25"/>
        <v/>
      </c>
      <c r="Q93" s="1" t="str">
        <f t="shared" si="14"/>
        <v/>
      </c>
      <c r="R93" s="1" t="s">
        <v>739</v>
      </c>
      <c r="S93" s="201" t="str">
        <f>+IF(M93="","",VLOOKUP(LEFT(R93,4),'[1]Areas Incluidas'!$C$3:$F$35,2,0))</f>
        <v>CES activo y saludable / Promoción artistíca y cultural</v>
      </c>
      <c r="T93" s="200"/>
      <c r="U93" s="200"/>
      <c r="V93" s="200"/>
      <c r="W93" s="200"/>
      <c r="X93" s="200">
        <v>2</v>
      </c>
      <c r="Y93" s="200">
        <v>2</v>
      </c>
      <c r="Z93" s="17" t="s">
        <v>136</v>
      </c>
      <c r="AA93" s="200">
        <v>2</v>
      </c>
      <c r="AB93" s="200" t="s">
        <v>369</v>
      </c>
      <c r="AC93" s="200"/>
      <c r="AD93" s="192">
        <v>2</v>
      </c>
      <c r="AE93" s="192">
        <v>2</v>
      </c>
      <c r="AF93" s="17" t="s">
        <v>136</v>
      </c>
      <c r="AG93" s="200">
        <v>2</v>
      </c>
      <c r="AH93" s="200">
        <v>2</v>
      </c>
      <c r="AI93" s="200">
        <v>2</v>
      </c>
      <c r="AJ93" s="200">
        <v>2</v>
      </c>
      <c r="AK93" s="200">
        <v>2</v>
      </c>
      <c r="AL93" s="200"/>
      <c r="AM93" s="200" t="s">
        <v>369</v>
      </c>
      <c r="AN93" s="200" t="s">
        <v>369</v>
      </c>
      <c r="AO93" s="200" t="s">
        <v>369</v>
      </c>
      <c r="AP93" s="200"/>
      <c r="AQ93" s="200"/>
      <c r="AR93" s="200"/>
    </row>
    <row r="94" spans="1:44" ht="75" hidden="1" x14ac:dyDescent="0.25">
      <c r="A94" s="12" t="str">
        <f>IF(AL94="","",IF(T94=" "," ",SUM($Q$3:Q94)))</f>
        <v/>
      </c>
      <c r="B94" s="12" t="str">
        <f t="shared" si="15"/>
        <v>CES activo y saludable / Promoción artistíca y cultural0</v>
      </c>
      <c r="C94" s="12">
        <f t="shared" si="16"/>
        <v>0</v>
      </c>
      <c r="D94" s="12" t="str">
        <f t="shared" si="17"/>
        <v>CES activo y saludable / Promoción artistíca y cultural0</v>
      </c>
      <c r="E94" s="12">
        <f t="shared" si="18"/>
        <v>0</v>
      </c>
      <c r="F94" s="12" t="str">
        <f t="shared" si="26"/>
        <v xml:space="preserve"> </v>
      </c>
      <c r="G94" s="12" t="str">
        <f t="shared" si="27"/>
        <v xml:space="preserve"> </v>
      </c>
      <c r="H94" s="12" t="str">
        <f t="shared" si="19"/>
        <v xml:space="preserve"> </v>
      </c>
      <c r="I94" s="12" t="str">
        <f t="shared" si="20"/>
        <v>CES activo y saludable / Promoción artistíca y cultural</v>
      </c>
      <c r="J94" s="12" t="str">
        <f t="shared" si="21"/>
        <v>CES activo y saludable / Promoción artistíca y cultural</v>
      </c>
      <c r="K94" s="12" t="str">
        <f t="shared" si="22"/>
        <v xml:space="preserve"> </v>
      </c>
      <c r="L94" s="9" t="str">
        <f t="shared" si="23"/>
        <v/>
      </c>
      <c r="M94" s="10" t="str">
        <f t="shared" si="24"/>
        <v>RB</v>
      </c>
      <c r="N94" s="10" t="str">
        <f>+IF(L94=""," ",VLOOKUP(S94,Tabla13[[PROCESO]:[2018]],4,0))</f>
        <v xml:space="preserve"> </v>
      </c>
      <c r="O94" s="10" t="str">
        <f>+IF(AB94=""," ",VLOOKUP(S94,Tabla13[[PROCESO]:[2018]],3,0))</f>
        <v xml:space="preserve"> </v>
      </c>
      <c r="P94" s="10" t="str">
        <f t="shared" si="25"/>
        <v/>
      </c>
      <c r="Q94" s="1" t="str">
        <f t="shared" si="14"/>
        <v/>
      </c>
      <c r="R94" s="1" t="s">
        <v>740</v>
      </c>
      <c r="S94" s="201" t="str">
        <f>+IF(M94="","",VLOOKUP(LEFT(R94,4),'[1]Areas Incluidas'!$C$3:$F$35,2,0))</f>
        <v>CES activo y saludable / Promoción artistíca y cultural</v>
      </c>
      <c r="T94" s="200"/>
      <c r="U94" s="200"/>
      <c r="V94" s="200"/>
      <c r="W94" s="200"/>
      <c r="X94" s="200">
        <v>2</v>
      </c>
      <c r="Y94" s="200">
        <v>2</v>
      </c>
      <c r="Z94" s="17" t="s">
        <v>136</v>
      </c>
      <c r="AA94" s="200">
        <v>2</v>
      </c>
      <c r="AB94" s="200" t="s">
        <v>369</v>
      </c>
      <c r="AC94" s="200"/>
      <c r="AD94" s="192">
        <v>2</v>
      </c>
      <c r="AE94" s="192">
        <v>2</v>
      </c>
      <c r="AF94" s="17" t="s">
        <v>136</v>
      </c>
      <c r="AG94" s="200">
        <v>2</v>
      </c>
      <c r="AH94" s="200">
        <v>2</v>
      </c>
      <c r="AI94" s="200">
        <v>2</v>
      </c>
      <c r="AJ94" s="200">
        <v>2</v>
      </c>
      <c r="AK94" s="200">
        <v>2</v>
      </c>
      <c r="AL94" s="200"/>
      <c r="AM94" s="200" t="s">
        <v>369</v>
      </c>
      <c r="AN94" s="200" t="s">
        <v>369</v>
      </c>
      <c r="AO94" s="200" t="s">
        <v>369</v>
      </c>
      <c r="AP94" s="200"/>
      <c r="AQ94" s="200"/>
      <c r="AR94" s="200"/>
    </row>
    <row r="95" spans="1:44" ht="75" hidden="1" x14ac:dyDescent="0.25">
      <c r="A95" s="12" t="str">
        <f>IF(AL95="","",IF(T95=" "," ",SUM($Q$3:Q95)))</f>
        <v/>
      </c>
      <c r="B95" s="12" t="str">
        <f t="shared" si="15"/>
        <v>CES activo y saludable / Promoción artistíca y cultural0</v>
      </c>
      <c r="C95" s="12">
        <f t="shared" si="16"/>
        <v>0</v>
      </c>
      <c r="D95" s="12" t="str">
        <f t="shared" si="17"/>
        <v>CES activo y saludable / Promoción artistíca y cultural0</v>
      </c>
      <c r="E95" s="12">
        <f t="shared" si="18"/>
        <v>0</v>
      </c>
      <c r="F95" s="12" t="str">
        <f t="shared" si="26"/>
        <v xml:space="preserve"> </v>
      </c>
      <c r="G95" s="12" t="str">
        <f t="shared" si="27"/>
        <v xml:space="preserve"> </v>
      </c>
      <c r="H95" s="12" t="str">
        <f t="shared" si="19"/>
        <v xml:space="preserve"> </v>
      </c>
      <c r="I95" s="12" t="str">
        <f t="shared" si="20"/>
        <v>CES activo y saludable / Promoción artistíca y cultural</v>
      </c>
      <c r="J95" s="12" t="str">
        <f t="shared" si="21"/>
        <v>CES activo y saludable / Promoción artistíca y cultural</v>
      </c>
      <c r="K95" s="12" t="str">
        <f t="shared" si="22"/>
        <v xml:space="preserve"> </v>
      </c>
      <c r="L95" s="9" t="str">
        <f t="shared" si="23"/>
        <v/>
      </c>
      <c r="M95" s="10" t="str">
        <f t="shared" si="24"/>
        <v>RB</v>
      </c>
      <c r="N95" s="10" t="str">
        <f>+IF(L95=""," ",VLOOKUP(S95,Tabla13[[PROCESO]:[2018]],4,0))</f>
        <v xml:space="preserve"> </v>
      </c>
      <c r="O95" s="10" t="str">
        <f>+IF(AB95=""," ",VLOOKUP(S95,Tabla13[[PROCESO]:[2018]],3,0))</f>
        <v xml:space="preserve"> </v>
      </c>
      <c r="P95" s="10" t="str">
        <f t="shared" si="25"/>
        <v/>
      </c>
      <c r="Q95" s="1" t="str">
        <f t="shared" si="14"/>
        <v/>
      </c>
      <c r="R95" s="1" t="s">
        <v>741</v>
      </c>
      <c r="S95" s="201" t="str">
        <f>+IF(M95="","",VLOOKUP(LEFT(R95,4),'[1]Areas Incluidas'!$C$3:$F$35,2,0))</f>
        <v>CES activo y saludable / Promoción artistíca y cultural</v>
      </c>
      <c r="T95" s="200"/>
      <c r="U95" s="200"/>
      <c r="V95" s="200"/>
      <c r="W95" s="200"/>
      <c r="X95" s="200">
        <v>2</v>
      </c>
      <c r="Y95" s="200">
        <v>2</v>
      </c>
      <c r="Z95" s="17" t="s">
        <v>136</v>
      </c>
      <c r="AA95" s="200">
        <v>2</v>
      </c>
      <c r="AB95" s="200" t="s">
        <v>369</v>
      </c>
      <c r="AC95" s="200"/>
      <c r="AD95" s="192">
        <v>2</v>
      </c>
      <c r="AE95" s="192">
        <v>2</v>
      </c>
      <c r="AF95" s="17" t="s">
        <v>136</v>
      </c>
      <c r="AG95" s="200">
        <v>2</v>
      </c>
      <c r="AH95" s="200">
        <v>2</v>
      </c>
      <c r="AI95" s="200">
        <v>2</v>
      </c>
      <c r="AJ95" s="200">
        <v>2</v>
      </c>
      <c r="AK95" s="200">
        <v>2</v>
      </c>
      <c r="AL95" s="200"/>
      <c r="AM95" s="200" t="s">
        <v>369</v>
      </c>
      <c r="AN95" s="200" t="s">
        <v>369</v>
      </c>
      <c r="AO95" s="200" t="s">
        <v>369</v>
      </c>
      <c r="AP95" s="200"/>
      <c r="AQ95" s="200"/>
      <c r="AR95" s="200"/>
    </row>
    <row r="96" spans="1:44" ht="75" hidden="1" x14ac:dyDescent="0.25">
      <c r="A96" s="12" t="str">
        <f>IF(AL96="","",IF(T96=" "," ",SUM($Q$3:Q96)))</f>
        <v/>
      </c>
      <c r="B96" s="12" t="str">
        <f t="shared" si="15"/>
        <v>CES activo y saludable / Promoción artistíca y cultural0</v>
      </c>
      <c r="C96" s="12">
        <f t="shared" si="16"/>
        <v>0</v>
      </c>
      <c r="D96" s="12" t="str">
        <f t="shared" si="17"/>
        <v>CES activo y saludable / Promoción artistíca y cultural0</v>
      </c>
      <c r="E96" s="12">
        <f t="shared" si="18"/>
        <v>0</v>
      </c>
      <c r="F96" s="12" t="str">
        <f t="shared" si="26"/>
        <v xml:space="preserve"> </v>
      </c>
      <c r="G96" s="12" t="str">
        <f t="shared" si="27"/>
        <v xml:space="preserve"> </v>
      </c>
      <c r="H96" s="12" t="str">
        <f t="shared" si="19"/>
        <v xml:space="preserve"> </v>
      </c>
      <c r="I96" s="12" t="str">
        <f t="shared" si="20"/>
        <v>CES activo y saludable / Promoción artistíca y cultural</v>
      </c>
      <c r="J96" s="12" t="str">
        <f t="shared" si="21"/>
        <v>CES activo y saludable / Promoción artistíca y cultural</v>
      </c>
      <c r="K96" s="12" t="str">
        <f t="shared" si="22"/>
        <v xml:space="preserve"> </v>
      </c>
      <c r="L96" s="9" t="str">
        <f t="shared" si="23"/>
        <v/>
      </c>
      <c r="M96" s="10" t="str">
        <f t="shared" si="24"/>
        <v>RB</v>
      </c>
      <c r="N96" s="10" t="str">
        <f>+IF(L96=""," ",VLOOKUP(S96,Tabla13[[PROCESO]:[2018]],4,0))</f>
        <v xml:space="preserve"> </v>
      </c>
      <c r="O96" s="10" t="str">
        <f>+IF(AB96=""," ",VLOOKUP(S96,Tabla13[[PROCESO]:[2018]],3,0))</f>
        <v xml:space="preserve"> </v>
      </c>
      <c r="P96" s="10" t="str">
        <f t="shared" si="25"/>
        <v/>
      </c>
      <c r="Q96" s="1" t="str">
        <f t="shared" si="14"/>
        <v/>
      </c>
      <c r="R96" s="1" t="s">
        <v>742</v>
      </c>
      <c r="S96" s="201" t="str">
        <f>+IF(M96="","",VLOOKUP(LEFT(R96,4),'[1]Areas Incluidas'!$C$3:$F$35,2,0))</f>
        <v>CES activo y saludable / Promoción artistíca y cultural</v>
      </c>
      <c r="T96" s="200"/>
      <c r="U96" s="200"/>
      <c r="V96" s="200"/>
      <c r="W96" s="200"/>
      <c r="X96" s="200">
        <v>2</v>
      </c>
      <c r="Y96" s="200">
        <v>2</v>
      </c>
      <c r="Z96" s="17" t="s">
        <v>136</v>
      </c>
      <c r="AA96" s="200">
        <v>2</v>
      </c>
      <c r="AB96" s="200" t="s">
        <v>369</v>
      </c>
      <c r="AC96" s="200"/>
      <c r="AD96" s="192">
        <v>2</v>
      </c>
      <c r="AE96" s="192">
        <v>2</v>
      </c>
      <c r="AF96" s="17" t="s">
        <v>136</v>
      </c>
      <c r="AG96" s="200">
        <v>2</v>
      </c>
      <c r="AH96" s="200">
        <v>2</v>
      </c>
      <c r="AI96" s="200">
        <v>2</v>
      </c>
      <c r="AJ96" s="200">
        <v>2</v>
      </c>
      <c r="AK96" s="200">
        <v>2</v>
      </c>
      <c r="AL96" s="200"/>
      <c r="AM96" s="200" t="s">
        <v>369</v>
      </c>
      <c r="AN96" s="200" t="s">
        <v>369</v>
      </c>
      <c r="AO96" s="200" t="s">
        <v>369</v>
      </c>
      <c r="AP96" s="200"/>
      <c r="AQ96" s="200"/>
      <c r="AR96" s="200"/>
    </row>
    <row r="97" spans="1:44" ht="75" hidden="1" x14ac:dyDescent="0.25">
      <c r="A97" s="12" t="str">
        <f>IF(AL97="","",IF(T97=" "," ",SUM($Q$3:Q97)))</f>
        <v/>
      </c>
      <c r="B97" s="12" t="str">
        <f t="shared" si="15"/>
        <v>CES activo y saludable / Promoción artistíca y cultural0</v>
      </c>
      <c r="C97" s="12">
        <f t="shared" si="16"/>
        <v>0</v>
      </c>
      <c r="D97" s="12" t="str">
        <f t="shared" si="17"/>
        <v>CES activo y saludable / Promoción artistíca y cultural0</v>
      </c>
      <c r="E97" s="12">
        <f t="shared" si="18"/>
        <v>0</v>
      </c>
      <c r="F97" s="12" t="str">
        <f t="shared" si="26"/>
        <v xml:space="preserve"> </v>
      </c>
      <c r="G97" s="12" t="str">
        <f t="shared" si="27"/>
        <v xml:space="preserve"> </v>
      </c>
      <c r="H97" s="12" t="str">
        <f t="shared" si="19"/>
        <v xml:space="preserve"> </v>
      </c>
      <c r="I97" s="12" t="str">
        <f t="shared" si="20"/>
        <v>CES activo y saludable / Promoción artistíca y cultural</v>
      </c>
      <c r="J97" s="12" t="str">
        <f t="shared" si="21"/>
        <v>CES activo y saludable / Promoción artistíca y cultural</v>
      </c>
      <c r="K97" s="12" t="str">
        <f t="shared" si="22"/>
        <v xml:space="preserve"> </v>
      </c>
      <c r="L97" s="9" t="str">
        <f t="shared" si="23"/>
        <v/>
      </c>
      <c r="M97" s="10" t="str">
        <f t="shared" si="24"/>
        <v>RB</v>
      </c>
      <c r="N97" s="10" t="str">
        <f>+IF(L97=""," ",VLOOKUP(S97,Tabla13[[PROCESO]:[2018]],4,0))</f>
        <v xml:space="preserve"> </v>
      </c>
      <c r="O97" s="10" t="str">
        <f>+IF(AB97=""," ",VLOOKUP(S97,Tabla13[[PROCESO]:[2018]],3,0))</f>
        <v xml:space="preserve"> </v>
      </c>
      <c r="P97" s="10" t="str">
        <f t="shared" si="25"/>
        <v/>
      </c>
      <c r="Q97" s="1" t="str">
        <f t="shared" si="14"/>
        <v/>
      </c>
      <c r="R97" s="1" t="s">
        <v>743</v>
      </c>
      <c r="S97" s="201" t="str">
        <f>+IF(M97="","",VLOOKUP(LEFT(R97,4),'[1]Areas Incluidas'!$C$3:$F$35,2,0))</f>
        <v>CES activo y saludable / Promoción artistíca y cultural</v>
      </c>
      <c r="T97" s="200"/>
      <c r="U97" s="200"/>
      <c r="V97" s="200"/>
      <c r="W97" s="200"/>
      <c r="X97" s="200">
        <v>2</v>
      </c>
      <c r="Y97" s="200">
        <v>2</v>
      </c>
      <c r="Z97" s="17" t="s">
        <v>136</v>
      </c>
      <c r="AA97" s="200">
        <v>2</v>
      </c>
      <c r="AB97" s="200" t="s">
        <v>369</v>
      </c>
      <c r="AC97" s="200"/>
      <c r="AD97" s="192">
        <v>2</v>
      </c>
      <c r="AE97" s="192">
        <v>2</v>
      </c>
      <c r="AF97" s="17" t="s">
        <v>136</v>
      </c>
      <c r="AG97" s="200">
        <v>2</v>
      </c>
      <c r="AH97" s="200">
        <v>2</v>
      </c>
      <c r="AI97" s="200">
        <v>2</v>
      </c>
      <c r="AJ97" s="200">
        <v>2</v>
      </c>
      <c r="AK97" s="200">
        <v>2</v>
      </c>
      <c r="AL97" s="200"/>
      <c r="AM97" s="200" t="s">
        <v>369</v>
      </c>
      <c r="AN97" s="200" t="s">
        <v>369</v>
      </c>
      <c r="AO97" s="200" t="s">
        <v>369</v>
      </c>
      <c r="AP97" s="200"/>
      <c r="AQ97" s="200"/>
      <c r="AR97" s="200"/>
    </row>
    <row r="98" spans="1:44" ht="75" hidden="1" x14ac:dyDescent="0.25">
      <c r="A98" s="12" t="str">
        <f>IF(AL98="","",IF(T98=" "," ",SUM($Q$3:Q98)))</f>
        <v/>
      </c>
      <c r="B98" s="12" t="str">
        <f t="shared" si="15"/>
        <v>CES activo y saludable / Promoción artistíca y cultural0</v>
      </c>
      <c r="C98" s="12">
        <f t="shared" si="16"/>
        <v>0</v>
      </c>
      <c r="D98" s="12" t="str">
        <f t="shared" si="17"/>
        <v>CES activo y saludable / Promoción artistíca y cultural0</v>
      </c>
      <c r="E98" s="12">
        <f t="shared" si="18"/>
        <v>0</v>
      </c>
      <c r="F98" s="12" t="str">
        <f t="shared" si="26"/>
        <v xml:space="preserve"> </v>
      </c>
      <c r="G98" s="12" t="str">
        <f t="shared" si="27"/>
        <v xml:space="preserve"> </v>
      </c>
      <c r="H98" s="12" t="str">
        <f t="shared" si="19"/>
        <v xml:space="preserve"> </v>
      </c>
      <c r="I98" s="12" t="str">
        <f t="shared" si="20"/>
        <v>CES activo y saludable / Promoción artistíca y cultural</v>
      </c>
      <c r="J98" s="12" t="str">
        <f t="shared" si="21"/>
        <v>CES activo y saludable / Promoción artistíca y cultural</v>
      </c>
      <c r="K98" s="12" t="str">
        <f t="shared" si="22"/>
        <v xml:space="preserve"> </v>
      </c>
      <c r="L98" s="9" t="str">
        <f t="shared" si="23"/>
        <v/>
      </c>
      <c r="M98" s="10" t="str">
        <f t="shared" si="24"/>
        <v>RB</v>
      </c>
      <c r="N98" s="10" t="str">
        <f>+IF(L98=""," ",VLOOKUP(S98,Tabla13[[PROCESO]:[2018]],4,0))</f>
        <v xml:space="preserve"> </v>
      </c>
      <c r="O98" s="10" t="str">
        <f>+IF(AB98=""," ",VLOOKUP(S98,Tabla13[[PROCESO]:[2018]],3,0))</f>
        <v xml:space="preserve"> </v>
      </c>
      <c r="P98" s="10" t="str">
        <f t="shared" si="25"/>
        <v/>
      </c>
      <c r="Q98" s="1" t="str">
        <f t="shared" si="14"/>
        <v/>
      </c>
      <c r="R98" s="1" t="s">
        <v>744</v>
      </c>
      <c r="S98" s="201" t="str">
        <f>+IF(M98="","",VLOOKUP(LEFT(R98,4),'[1]Areas Incluidas'!$C$3:$F$35,2,0))</f>
        <v>CES activo y saludable / Promoción artistíca y cultural</v>
      </c>
      <c r="T98" s="200"/>
      <c r="U98" s="200"/>
      <c r="V98" s="200"/>
      <c r="W98" s="200"/>
      <c r="X98" s="200">
        <v>2</v>
      </c>
      <c r="Y98" s="200">
        <v>2</v>
      </c>
      <c r="Z98" s="17" t="s">
        <v>136</v>
      </c>
      <c r="AA98" s="200">
        <v>2</v>
      </c>
      <c r="AB98" s="200" t="s">
        <v>369</v>
      </c>
      <c r="AC98" s="200"/>
      <c r="AD98" s="192">
        <v>2</v>
      </c>
      <c r="AE98" s="192">
        <v>2</v>
      </c>
      <c r="AF98" s="17" t="s">
        <v>136</v>
      </c>
      <c r="AG98" s="200">
        <v>2</v>
      </c>
      <c r="AH98" s="200">
        <v>2</v>
      </c>
      <c r="AI98" s="200">
        <v>2</v>
      </c>
      <c r="AJ98" s="200">
        <v>2</v>
      </c>
      <c r="AK98" s="200">
        <v>2</v>
      </c>
      <c r="AL98" s="200"/>
      <c r="AM98" s="200" t="s">
        <v>369</v>
      </c>
      <c r="AN98" s="200" t="s">
        <v>369</v>
      </c>
      <c r="AO98" s="200" t="s">
        <v>369</v>
      </c>
      <c r="AP98" s="200"/>
      <c r="AQ98" s="200"/>
      <c r="AR98" s="200"/>
    </row>
    <row r="99" spans="1:44" ht="75" x14ac:dyDescent="0.25">
      <c r="A99" s="12">
        <f>IF(AL99="","",IF(T99=" "," ",SUM($Q$3:Q99)))</f>
        <v>58</v>
      </c>
      <c r="B99" s="12" t="str">
        <f t="shared" si="15"/>
        <v>Desarrollo humano1</v>
      </c>
      <c r="C99" s="12">
        <f t="shared" si="16"/>
        <v>1</v>
      </c>
      <c r="D99" s="12" t="str">
        <f t="shared" si="17"/>
        <v>Desarrollo humano1</v>
      </c>
      <c r="E99" s="12">
        <f t="shared" si="18"/>
        <v>1</v>
      </c>
      <c r="F99" s="12" t="str">
        <f t="shared" si="26"/>
        <v>Bienestar Institucional Y Desarrollo HumanoAlto</v>
      </c>
      <c r="G99" s="12" t="str">
        <f t="shared" si="27"/>
        <v>Bienestar Institucional Y Desarrollo HumanoMedio</v>
      </c>
      <c r="H99" s="12" t="str">
        <f t="shared" si="19"/>
        <v>Bienestar Institucional Y Desarrollo HumanoFuerte</v>
      </c>
      <c r="I99" s="12" t="str">
        <f t="shared" si="20"/>
        <v>Desarrollo humanoMedio</v>
      </c>
      <c r="J99" s="12" t="str">
        <f t="shared" si="21"/>
        <v>Desarrollo humanoFuerte</v>
      </c>
      <c r="K99" s="12" t="str">
        <f t="shared" si="22"/>
        <v>Bienestar Institucional Y Desarrollo HumanoDificultades en la alineación organizacional para el logro de los objetivos.</v>
      </c>
      <c r="L99" s="9" t="str">
        <f t="shared" si="23"/>
        <v>RBD-58</v>
      </c>
      <c r="M99" s="10" t="str">
        <f t="shared" si="24"/>
        <v>RB</v>
      </c>
      <c r="N99" s="10" t="str">
        <f>+IF(L99=""," ",VLOOKUP(S99,Tabla13[[PROCESO]:[2018]],4,0))</f>
        <v>Bienestar Institucional Y Desarrollo Humano</v>
      </c>
      <c r="O99" s="10" t="str">
        <f>+IF(AB99=""," ",VLOOKUP(S99,Tabla13[[PROCESO]:[2018]],3,0))</f>
        <v>Bienestar Institucional Y Desarrollo Humano</v>
      </c>
      <c r="P99" s="10" t="str">
        <f t="shared" si="25"/>
        <v>Dificultades en la alineación organizacional para el logro de los objetivos.</v>
      </c>
      <c r="Q99" s="1">
        <f t="shared" si="14"/>
        <v>1</v>
      </c>
      <c r="R99" s="1" t="s">
        <v>745</v>
      </c>
      <c r="S99" s="201" t="str">
        <f>+IF(M99="","",VLOOKUP(LEFT(R99,4),'[1]Areas Incluidas'!$C$3:$F$35,2,0))</f>
        <v>Desarrollo humano</v>
      </c>
      <c r="T99" s="200" t="s">
        <v>108</v>
      </c>
      <c r="U99" s="200" t="s">
        <v>746</v>
      </c>
      <c r="V99" s="200" t="s">
        <v>747</v>
      </c>
      <c r="W99" s="200" t="s">
        <v>748</v>
      </c>
      <c r="X99" s="200">
        <v>4</v>
      </c>
      <c r="Y99" s="200">
        <v>4</v>
      </c>
      <c r="Z99" s="17">
        <v>1</v>
      </c>
      <c r="AA99" s="200" t="s">
        <v>97</v>
      </c>
      <c r="AB99" s="200" t="s">
        <v>87</v>
      </c>
      <c r="AC99" s="200" t="s">
        <v>749</v>
      </c>
      <c r="AD99" s="192">
        <v>1</v>
      </c>
      <c r="AE99" s="192">
        <v>1</v>
      </c>
      <c r="AF99" s="17">
        <v>1</v>
      </c>
      <c r="AG99" s="200" t="s">
        <v>750</v>
      </c>
      <c r="AH99" s="200" t="s">
        <v>382</v>
      </c>
      <c r="AI99" s="200">
        <v>43342</v>
      </c>
      <c r="AJ99" s="200" t="s">
        <v>294</v>
      </c>
      <c r="AK99" s="200" t="s">
        <v>297</v>
      </c>
      <c r="AL99" s="200" t="s">
        <v>90</v>
      </c>
      <c r="AM99" s="200">
        <v>3</v>
      </c>
      <c r="AN99" s="200">
        <v>2</v>
      </c>
      <c r="AO99" s="200" t="s">
        <v>445</v>
      </c>
      <c r="AP99" s="200" t="s">
        <v>97</v>
      </c>
      <c r="AQ99" s="200" t="s">
        <v>751</v>
      </c>
      <c r="AR99" s="200" t="s">
        <v>752</v>
      </c>
    </row>
    <row r="100" spans="1:44" ht="54" x14ac:dyDescent="0.25">
      <c r="A100" s="12">
        <f>IF(AL100="","",IF(T100=" "," ",SUM($Q$3:Q100)))</f>
        <v>59</v>
      </c>
      <c r="B100" s="12" t="str">
        <f t="shared" si="15"/>
        <v>Desarrollo humano1</v>
      </c>
      <c r="C100" s="12">
        <f t="shared" si="16"/>
        <v>1</v>
      </c>
      <c r="D100" s="12" t="str">
        <f t="shared" si="17"/>
        <v>Desarrollo humano1</v>
      </c>
      <c r="E100" s="12">
        <f t="shared" si="18"/>
        <v>1</v>
      </c>
      <c r="F100" s="12" t="str">
        <f t="shared" si="26"/>
        <v>Bienestar Institucional Y Desarrollo HumanoAlto</v>
      </c>
      <c r="G100" s="12" t="str">
        <f t="shared" si="27"/>
        <v>Bienestar Institucional Y Desarrollo HumanoMedio</v>
      </c>
      <c r="H100" s="12" t="str">
        <f t="shared" si="19"/>
        <v>Bienestar Institucional Y Desarrollo HumanoFuerte</v>
      </c>
      <c r="I100" s="12" t="str">
        <f t="shared" si="20"/>
        <v>Desarrollo humanoMedio</v>
      </c>
      <c r="J100" s="12" t="str">
        <f t="shared" si="21"/>
        <v>Desarrollo humanoFuerte</v>
      </c>
      <c r="K100" s="12" t="str">
        <f t="shared" si="22"/>
        <v>Bienestar Institucional Y Desarrollo HumanoFalta de idoneidad del personal del equipo.</v>
      </c>
      <c r="L100" s="9" t="str">
        <f t="shared" si="23"/>
        <v>RBD-59</v>
      </c>
      <c r="M100" s="10" t="str">
        <f t="shared" si="24"/>
        <v>RB</v>
      </c>
      <c r="N100" s="10" t="str">
        <f>+IF(L100=""," ",VLOOKUP(S100,Tabla13[[PROCESO]:[2018]],4,0))</f>
        <v>Bienestar Institucional Y Desarrollo Humano</v>
      </c>
      <c r="O100" s="10" t="str">
        <f>+IF(AB100=""," ",VLOOKUP(S100,Tabla13[[PROCESO]:[2018]],3,0))</f>
        <v>Bienestar Institucional Y Desarrollo Humano</v>
      </c>
      <c r="P100" s="10" t="str">
        <f t="shared" si="25"/>
        <v>Falta de idoneidad del personal del equipo.</v>
      </c>
      <c r="Q100" s="1">
        <f t="shared" si="14"/>
        <v>1</v>
      </c>
      <c r="R100" s="1" t="s">
        <v>753</v>
      </c>
      <c r="S100" s="201" t="str">
        <f>+IF(M100="","",VLOOKUP(LEFT(R100,4),'[1]Areas Incluidas'!$C$3:$F$35,2,0))</f>
        <v>Desarrollo humano</v>
      </c>
      <c r="T100" s="200" t="s">
        <v>110</v>
      </c>
      <c r="U100" s="200" t="s">
        <v>754</v>
      </c>
      <c r="V100" s="200" t="s">
        <v>755</v>
      </c>
      <c r="W100" s="200" t="s">
        <v>756</v>
      </c>
      <c r="X100" s="200">
        <v>1</v>
      </c>
      <c r="Y100" s="200">
        <v>1</v>
      </c>
      <c r="Z100" s="17">
        <v>1</v>
      </c>
      <c r="AA100" s="200" t="s">
        <v>97</v>
      </c>
      <c r="AB100" s="200" t="s">
        <v>87</v>
      </c>
      <c r="AC100" s="200" t="s">
        <v>757</v>
      </c>
      <c r="AD100" s="192">
        <v>2</v>
      </c>
      <c r="AE100" s="192">
        <v>2</v>
      </c>
      <c r="AF100" s="17">
        <v>1</v>
      </c>
      <c r="AG100" s="200" t="s">
        <v>750</v>
      </c>
      <c r="AH100" s="200" t="s">
        <v>382</v>
      </c>
      <c r="AI100" s="200">
        <v>43342</v>
      </c>
      <c r="AJ100" s="200" t="s">
        <v>294</v>
      </c>
      <c r="AK100" s="200" t="s">
        <v>297</v>
      </c>
      <c r="AL100" s="200" t="s">
        <v>90</v>
      </c>
      <c r="AM100" s="200">
        <v>3</v>
      </c>
      <c r="AN100" s="200">
        <v>2</v>
      </c>
      <c r="AO100" s="200" t="s">
        <v>445</v>
      </c>
      <c r="AP100" s="200" t="s">
        <v>97</v>
      </c>
      <c r="AQ100" s="200" t="s">
        <v>758</v>
      </c>
      <c r="AR100" s="200" t="s">
        <v>759</v>
      </c>
    </row>
    <row r="101" spans="1:44" ht="54" x14ac:dyDescent="0.25">
      <c r="A101" s="12">
        <f>IF(AL101="","",IF(T101=" "," ",SUM($Q$3:Q101)))</f>
        <v>60</v>
      </c>
      <c r="B101" s="12" t="str">
        <f t="shared" si="15"/>
        <v>Desarrollo humano1</v>
      </c>
      <c r="C101" s="12">
        <f t="shared" si="16"/>
        <v>1</v>
      </c>
      <c r="D101" s="12" t="str">
        <f t="shared" si="17"/>
        <v>Desarrollo humano1</v>
      </c>
      <c r="E101" s="12">
        <f t="shared" si="18"/>
        <v>1</v>
      </c>
      <c r="F101" s="12" t="str">
        <f t="shared" si="26"/>
        <v>Bienestar Institucional Y Desarrollo HumanoMedio</v>
      </c>
      <c r="G101" s="12" t="str">
        <f t="shared" si="27"/>
        <v>Bienestar Institucional Y Desarrollo HumanoMedio</v>
      </c>
      <c r="H101" s="12" t="str">
        <f t="shared" si="19"/>
        <v>Bienestar Institucional Y Desarrollo HumanoFuerte</v>
      </c>
      <c r="I101" s="12" t="str">
        <f t="shared" si="20"/>
        <v>Desarrollo humanoMedio</v>
      </c>
      <c r="J101" s="12" t="str">
        <f t="shared" si="21"/>
        <v>Desarrollo humanoFuerte</v>
      </c>
      <c r="K101" s="12" t="str">
        <f t="shared" si="22"/>
        <v>Bienestar Institucional Y Desarrollo HumanoFalta de idoneidad del personal del equipo.</v>
      </c>
      <c r="L101" s="9" t="str">
        <f t="shared" si="23"/>
        <v>RBD-60</v>
      </c>
      <c r="M101" s="10" t="str">
        <f t="shared" si="24"/>
        <v>RB</v>
      </c>
      <c r="N101" s="10" t="str">
        <f>+IF(L101=""," ",VLOOKUP(S101,Tabla13[[PROCESO]:[2018]],4,0))</f>
        <v>Bienestar Institucional Y Desarrollo Humano</v>
      </c>
      <c r="O101" s="10" t="str">
        <f>+IF(AB101=""," ",VLOOKUP(S101,Tabla13[[PROCESO]:[2018]],3,0))</f>
        <v>Bienestar Institucional Y Desarrollo Humano</v>
      </c>
      <c r="P101" s="10" t="str">
        <f t="shared" si="25"/>
        <v>Falta de idoneidad del personal del equipo.</v>
      </c>
      <c r="Q101" s="1">
        <f t="shared" si="14"/>
        <v>1</v>
      </c>
      <c r="R101" s="1" t="s">
        <v>760</v>
      </c>
      <c r="S101" s="201" t="str">
        <f>+IF(M101="","",VLOOKUP(LEFT(R101,4),'[1]Areas Incluidas'!$C$3:$F$35,2,0))</f>
        <v>Desarrollo humano</v>
      </c>
      <c r="T101" s="200" t="s">
        <v>110</v>
      </c>
      <c r="U101" s="200" t="s">
        <v>761</v>
      </c>
      <c r="V101" s="200" t="s">
        <v>762</v>
      </c>
      <c r="W101" s="200" t="s">
        <v>763</v>
      </c>
      <c r="X101" s="200">
        <v>1</v>
      </c>
      <c r="Y101" s="200">
        <v>1</v>
      </c>
      <c r="Z101" s="17">
        <v>1</v>
      </c>
      <c r="AA101" s="200" t="s">
        <v>97</v>
      </c>
      <c r="AB101" s="200" t="s">
        <v>90</v>
      </c>
      <c r="AC101" s="200" t="s">
        <v>764</v>
      </c>
      <c r="AD101" s="192">
        <v>1</v>
      </c>
      <c r="AE101" s="192">
        <v>1</v>
      </c>
      <c r="AF101" s="17">
        <v>1</v>
      </c>
      <c r="AG101" s="200" t="s">
        <v>750</v>
      </c>
      <c r="AH101" s="200" t="s">
        <v>382</v>
      </c>
      <c r="AI101" s="200">
        <v>43342</v>
      </c>
      <c r="AJ101" s="200" t="s">
        <v>298</v>
      </c>
      <c r="AK101" s="200" t="s">
        <v>297</v>
      </c>
      <c r="AL101" s="200" t="s">
        <v>90</v>
      </c>
      <c r="AM101" s="200">
        <v>4</v>
      </c>
      <c r="AN101" s="200">
        <v>2</v>
      </c>
      <c r="AO101" s="200" t="s">
        <v>383</v>
      </c>
      <c r="AP101" s="200" t="s">
        <v>97</v>
      </c>
      <c r="AQ101" s="200" t="s">
        <v>765</v>
      </c>
      <c r="AR101" s="200" t="s">
        <v>766</v>
      </c>
    </row>
    <row r="102" spans="1:44" ht="60" x14ac:dyDescent="0.25">
      <c r="A102" s="12">
        <f>IF(AL102="","",IF(T102=" "," ",SUM($Q$3:Q102)))</f>
        <v>61</v>
      </c>
      <c r="B102" s="12" t="str">
        <f t="shared" si="15"/>
        <v>Desarrollo humano1</v>
      </c>
      <c r="C102" s="12">
        <f t="shared" si="16"/>
        <v>1</v>
      </c>
      <c r="D102" s="12" t="str">
        <f t="shared" si="17"/>
        <v>Desarrollo humano1</v>
      </c>
      <c r="E102" s="12">
        <f t="shared" si="18"/>
        <v>1</v>
      </c>
      <c r="F102" s="12" t="str">
        <f t="shared" si="26"/>
        <v>Bienestar Institucional Y Desarrollo HumanoAlto</v>
      </c>
      <c r="G102" s="12" t="str">
        <f t="shared" si="27"/>
        <v>Bienestar Institucional Y Desarrollo HumanoMedio</v>
      </c>
      <c r="H102" s="12" t="str">
        <f t="shared" si="19"/>
        <v>Bienestar Institucional Y Desarrollo HumanoFuerte</v>
      </c>
      <c r="I102" s="12" t="str">
        <f t="shared" si="20"/>
        <v>Desarrollo humanoMedio</v>
      </c>
      <c r="J102" s="12" t="str">
        <f t="shared" si="21"/>
        <v>Desarrollo humanoFuerte</v>
      </c>
      <c r="K102" s="12" t="str">
        <f t="shared" si="22"/>
        <v>Bienestar Institucional Y Desarrollo HumanoConflicto, desconocimiento o incumplimientos normativos, legales, regulatorios o contractuales.</v>
      </c>
      <c r="L102" s="9" t="str">
        <f t="shared" si="23"/>
        <v>RBD-61</v>
      </c>
      <c r="M102" s="10" t="str">
        <f t="shared" si="24"/>
        <v>RB</v>
      </c>
      <c r="N102" s="10" t="str">
        <f>+IF(L102=""," ",VLOOKUP(S102,Tabla13[[PROCESO]:[2018]],4,0))</f>
        <v>Bienestar Institucional Y Desarrollo Humano</v>
      </c>
      <c r="O102" s="10" t="str">
        <f>+IF(AB102=""," ",VLOOKUP(S102,Tabla13[[PROCESO]:[2018]],3,0))</f>
        <v>Bienestar Institucional Y Desarrollo Humano</v>
      </c>
      <c r="P102" s="10" t="str">
        <f t="shared" si="25"/>
        <v>Conflicto, desconocimiento o incumplimientos normativos, legales, regulatorios o contractuales.</v>
      </c>
      <c r="Q102" s="1">
        <f t="shared" si="14"/>
        <v>1</v>
      </c>
      <c r="R102" s="1" t="s">
        <v>767</v>
      </c>
      <c r="S102" s="201" t="str">
        <f>+IF(M102="","",VLOOKUP(LEFT(R102,4),'[1]Areas Incluidas'!$C$3:$F$35,2,0))</f>
        <v>Desarrollo humano</v>
      </c>
      <c r="T102" s="200" t="s">
        <v>109</v>
      </c>
      <c r="U102" s="200" t="s">
        <v>768</v>
      </c>
      <c r="V102" s="200" t="s">
        <v>769</v>
      </c>
      <c r="W102" s="200" t="s">
        <v>770</v>
      </c>
      <c r="X102" s="200">
        <v>2</v>
      </c>
      <c r="Y102" s="200">
        <v>2</v>
      </c>
      <c r="Z102" s="17">
        <v>1</v>
      </c>
      <c r="AA102" s="200" t="s">
        <v>97</v>
      </c>
      <c r="AB102" s="200" t="s">
        <v>87</v>
      </c>
      <c r="AC102" s="200" t="s">
        <v>771</v>
      </c>
      <c r="AD102" s="192">
        <v>1</v>
      </c>
      <c r="AE102" s="192">
        <v>1</v>
      </c>
      <c r="AF102" s="17">
        <v>1</v>
      </c>
      <c r="AG102" s="200" t="s">
        <v>750</v>
      </c>
      <c r="AH102" s="200" t="s">
        <v>382</v>
      </c>
      <c r="AI102" s="200">
        <v>43342</v>
      </c>
      <c r="AJ102" s="200" t="s">
        <v>298</v>
      </c>
      <c r="AK102" s="200" t="s">
        <v>297</v>
      </c>
      <c r="AL102" s="200" t="s">
        <v>90</v>
      </c>
      <c r="AM102" s="200">
        <v>4</v>
      </c>
      <c r="AN102" s="200">
        <v>2</v>
      </c>
      <c r="AO102" s="200" t="s">
        <v>383</v>
      </c>
      <c r="AP102" s="200" t="s">
        <v>97</v>
      </c>
      <c r="AQ102" s="200" t="s">
        <v>772</v>
      </c>
      <c r="AR102" s="200" t="s">
        <v>771</v>
      </c>
    </row>
    <row r="103" spans="1:44" ht="60" x14ac:dyDescent="0.25">
      <c r="A103" s="12">
        <f>IF(AL103="","",IF(T103=" "," ",SUM($Q$3:Q103)))</f>
        <v>62</v>
      </c>
      <c r="B103" s="12" t="str">
        <f t="shared" si="15"/>
        <v>Desarrollo humano1</v>
      </c>
      <c r="C103" s="12">
        <f t="shared" si="16"/>
        <v>1</v>
      </c>
      <c r="D103" s="12" t="str">
        <f t="shared" si="17"/>
        <v>Desarrollo humano1</v>
      </c>
      <c r="E103" s="12">
        <f t="shared" si="18"/>
        <v>1</v>
      </c>
      <c r="F103" s="12" t="str">
        <f t="shared" si="26"/>
        <v>Bienestar Institucional Y Desarrollo HumanoAlto</v>
      </c>
      <c r="G103" s="12" t="str">
        <f t="shared" si="27"/>
        <v>Bienestar Institucional Y Desarrollo HumanoAlto</v>
      </c>
      <c r="H103" s="12" t="str">
        <f t="shared" si="19"/>
        <v>Bienestar Institucional Y Desarrollo HumanoModerado</v>
      </c>
      <c r="I103" s="12" t="str">
        <f t="shared" si="20"/>
        <v>Desarrollo humanoAlto</v>
      </c>
      <c r="J103" s="12" t="str">
        <f t="shared" si="21"/>
        <v>Desarrollo humanoModerado</v>
      </c>
      <c r="K103" s="12" t="str">
        <f t="shared" si="22"/>
        <v>Bienestar Institucional Y Desarrollo HumanoConflicto, desconocimiento o incumplimientos normativos, legales, regulatorios o contractuales.</v>
      </c>
      <c r="L103" s="9" t="str">
        <f t="shared" si="23"/>
        <v>RBD-62</v>
      </c>
      <c r="M103" s="10" t="str">
        <f t="shared" si="24"/>
        <v>RB</v>
      </c>
      <c r="N103" s="10" t="str">
        <f>+IF(L103=""," ",VLOOKUP(S103,Tabla13[[PROCESO]:[2018]],4,0))</f>
        <v>Bienestar Institucional Y Desarrollo Humano</v>
      </c>
      <c r="O103" s="10" t="str">
        <f>+IF(AB103=""," ",VLOOKUP(S103,Tabla13[[PROCESO]:[2018]],3,0))</f>
        <v>Bienestar Institucional Y Desarrollo Humano</v>
      </c>
      <c r="P103" s="10" t="str">
        <f t="shared" si="25"/>
        <v>Conflicto, desconocimiento o incumplimientos normativos, legales, regulatorios o contractuales.</v>
      </c>
      <c r="Q103" s="1">
        <f t="shared" si="14"/>
        <v>1</v>
      </c>
      <c r="R103" s="1" t="s">
        <v>773</v>
      </c>
      <c r="S103" s="201" t="str">
        <f>+IF(M103="","",VLOOKUP(LEFT(R103,4),'[1]Areas Incluidas'!$C$3:$F$35,2,0))</f>
        <v>Desarrollo humano</v>
      </c>
      <c r="T103" s="200" t="s">
        <v>109</v>
      </c>
      <c r="U103" s="200" t="s">
        <v>774</v>
      </c>
      <c r="V103" s="200" t="s">
        <v>775</v>
      </c>
      <c r="W103" s="200" t="s">
        <v>776</v>
      </c>
      <c r="X103" s="200">
        <v>1</v>
      </c>
      <c r="Y103" s="200">
        <v>0</v>
      </c>
      <c r="Z103" s="17">
        <v>0</v>
      </c>
      <c r="AA103" s="200" t="s">
        <v>97</v>
      </c>
      <c r="AB103" s="200" t="s">
        <v>87</v>
      </c>
      <c r="AC103" s="200" t="s">
        <v>764</v>
      </c>
      <c r="AD103" s="192">
        <v>1</v>
      </c>
      <c r="AE103" s="192">
        <v>0</v>
      </c>
      <c r="AF103" s="17">
        <v>0</v>
      </c>
      <c r="AG103" s="200" t="s">
        <v>750</v>
      </c>
      <c r="AH103" s="200" t="s">
        <v>494</v>
      </c>
      <c r="AI103" s="200">
        <v>43342</v>
      </c>
      <c r="AJ103" s="200" t="s">
        <v>298</v>
      </c>
      <c r="AK103" s="200" t="s">
        <v>98</v>
      </c>
      <c r="AL103" s="200" t="s">
        <v>87</v>
      </c>
      <c r="AM103" s="200">
        <v>4</v>
      </c>
      <c r="AN103" s="200">
        <v>3</v>
      </c>
      <c r="AO103" s="200" t="s">
        <v>390</v>
      </c>
      <c r="AP103" s="200" t="s">
        <v>98</v>
      </c>
      <c r="AQ103" s="200" t="s">
        <v>777</v>
      </c>
      <c r="AR103" s="200" t="s">
        <v>766</v>
      </c>
    </row>
    <row r="104" spans="1:44" ht="54" x14ac:dyDescent="0.25">
      <c r="A104" s="12">
        <f>IF(AL104="","",IF(T104=" "," ",SUM($Q$3:Q104)))</f>
        <v>63</v>
      </c>
      <c r="B104" s="12" t="str">
        <f t="shared" si="15"/>
        <v>Desarrollo humano1</v>
      </c>
      <c r="C104" s="12">
        <f t="shared" si="16"/>
        <v>1</v>
      </c>
      <c r="D104" s="12" t="str">
        <f t="shared" si="17"/>
        <v>Desarrollo humano1</v>
      </c>
      <c r="E104" s="12">
        <f t="shared" si="18"/>
        <v>1</v>
      </c>
      <c r="F104" s="12" t="str">
        <f t="shared" si="26"/>
        <v>Bienestar Institucional Y Desarrollo HumanoMedio</v>
      </c>
      <c r="G104" s="12" t="str">
        <f t="shared" si="27"/>
        <v>Bienestar Institucional Y Desarrollo HumanoMedio</v>
      </c>
      <c r="H104" s="12" t="str">
        <f t="shared" si="19"/>
        <v>Bienestar Institucional Y Desarrollo HumanoFuerte</v>
      </c>
      <c r="I104" s="12" t="str">
        <f t="shared" si="20"/>
        <v>Desarrollo humanoMedio</v>
      </c>
      <c r="J104" s="12" t="str">
        <f t="shared" si="21"/>
        <v>Desarrollo humanoFuerte</v>
      </c>
      <c r="K104" s="12" t="str">
        <f t="shared" si="22"/>
        <v>Bienestar Institucional Y Desarrollo HumanoFallas en la gestión de los recursos financieros</v>
      </c>
      <c r="L104" s="9" t="str">
        <f t="shared" si="23"/>
        <v>RBD-63</v>
      </c>
      <c r="M104" s="10" t="str">
        <f t="shared" si="24"/>
        <v>RB</v>
      </c>
      <c r="N104" s="10" t="str">
        <f>+IF(L104=""," ",VLOOKUP(S104,Tabla13[[PROCESO]:[2018]],4,0))</f>
        <v>Bienestar Institucional Y Desarrollo Humano</v>
      </c>
      <c r="O104" s="10" t="str">
        <f>+IF(AB104=""," ",VLOOKUP(S104,Tabla13[[PROCESO]:[2018]],3,0))</f>
        <v>Bienestar Institucional Y Desarrollo Humano</v>
      </c>
      <c r="P104" s="10" t="str">
        <f t="shared" si="25"/>
        <v>Fallas en la gestión de los recursos financieros</v>
      </c>
      <c r="Q104" s="1">
        <f t="shared" si="14"/>
        <v>1</v>
      </c>
      <c r="R104" s="1" t="s">
        <v>778</v>
      </c>
      <c r="S104" s="201" t="str">
        <f>+IF(M104="","",VLOOKUP(LEFT(R104,4),'[1]Areas Incluidas'!$C$3:$F$35,2,0))</f>
        <v>Desarrollo humano</v>
      </c>
      <c r="T104" s="200" t="s">
        <v>114</v>
      </c>
      <c r="U104" s="200" t="s">
        <v>779</v>
      </c>
      <c r="V104" s="200" t="s">
        <v>780</v>
      </c>
      <c r="W104" s="200" t="s">
        <v>781</v>
      </c>
      <c r="X104" s="200">
        <v>1</v>
      </c>
      <c r="Y104" s="200">
        <v>1</v>
      </c>
      <c r="Z104" s="17">
        <v>1</v>
      </c>
      <c r="AA104" s="200" t="s">
        <v>97</v>
      </c>
      <c r="AB104" s="200" t="s">
        <v>90</v>
      </c>
      <c r="AC104" s="200" t="s">
        <v>782</v>
      </c>
      <c r="AD104" s="192">
        <v>1</v>
      </c>
      <c r="AE104" s="192">
        <v>1</v>
      </c>
      <c r="AF104" s="17">
        <v>1</v>
      </c>
      <c r="AG104" s="200" t="s">
        <v>783</v>
      </c>
      <c r="AH104" s="200" t="s">
        <v>382</v>
      </c>
      <c r="AI104" s="200">
        <v>43342</v>
      </c>
      <c r="AJ104" s="200" t="s">
        <v>294</v>
      </c>
      <c r="AK104" s="200" t="s">
        <v>297</v>
      </c>
      <c r="AL104" s="200" t="s">
        <v>90</v>
      </c>
      <c r="AM104" s="200">
        <v>3</v>
      </c>
      <c r="AN104" s="200">
        <v>2</v>
      </c>
      <c r="AO104" s="200" t="s">
        <v>445</v>
      </c>
      <c r="AP104" s="200" t="s">
        <v>97</v>
      </c>
      <c r="AQ104" s="200"/>
      <c r="AR104" s="200"/>
    </row>
    <row r="105" spans="1:44" ht="60" x14ac:dyDescent="0.25">
      <c r="A105" s="12">
        <f>IF(AL105="","",IF(T105=" "," ",SUM($Q$3:Q105)))</f>
        <v>64</v>
      </c>
      <c r="B105" s="12" t="str">
        <f t="shared" si="15"/>
        <v>Desarrollo humano1</v>
      </c>
      <c r="C105" s="12">
        <f t="shared" si="16"/>
        <v>1</v>
      </c>
      <c r="D105" s="12" t="str">
        <f t="shared" si="17"/>
        <v>Desarrollo humano1</v>
      </c>
      <c r="E105" s="12">
        <f t="shared" si="18"/>
        <v>1</v>
      </c>
      <c r="F105" s="12" t="str">
        <f t="shared" si="26"/>
        <v>Bienestar Institucional Y Desarrollo HumanoMedio</v>
      </c>
      <c r="G105" s="12" t="str">
        <f t="shared" si="27"/>
        <v>Bienestar Institucional Y Desarrollo HumanoAlto</v>
      </c>
      <c r="H105" s="12" t="str">
        <f t="shared" si="19"/>
        <v>Bienestar Institucional Y Desarrollo HumanoFuerte</v>
      </c>
      <c r="I105" s="12" t="str">
        <f t="shared" si="20"/>
        <v>Desarrollo humanoAlto</v>
      </c>
      <c r="J105" s="12" t="str">
        <f t="shared" si="21"/>
        <v>Desarrollo humanoFuerte</v>
      </c>
      <c r="K105" s="12" t="str">
        <f t="shared" si="22"/>
        <v>Bienestar Institucional Y Desarrollo HumanoConflicto, desconocimiento o incumplimientos normativos, legales, regulatorios o contractuales.</v>
      </c>
      <c r="L105" s="9" t="str">
        <f t="shared" si="23"/>
        <v>RBD-64</v>
      </c>
      <c r="M105" s="10" t="str">
        <f t="shared" si="24"/>
        <v>RB</v>
      </c>
      <c r="N105" s="10" t="str">
        <f>+IF(L105=""," ",VLOOKUP(S105,Tabla13[[PROCESO]:[2018]],4,0))</f>
        <v>Bienestar Institucional Y Desarrollo Humano</v>
      </c>
      <c r="O105" s="10" t="str">
        <f>+IF(AB105=""," ",VLOOKUP(S105,Tabla13[[PROCESO]:[2018]],3,0))</f>
        <v>Bienestar Institucional Y Desarrollo Humano</v>
      </c>
      <c r="P105" s="10" t="str">
        <f t="shared" si="25"/>
        <v>Conflicto, desconocimiento o incumplimientos normativos, legales, regulatorios o contractuales.</v>
      </c>
      <c r="Q105" s="1">
        <f t="shared" si="14"/>
        <v>1</v>
      </c>
      <c r="R105" s="1" t="s">
        <v>784</v>
      </c>
      <c r="S105" s="201" t="str">
        <f>+IF(M105="","",VLOOKUP(LEFT(R105,4),'[1]Areas Incluidas'!$C$3:$F$35,2,0))</f>
        <v>Desarrollo humano</v>
      </c>
      <c r="T105" s="200" t="s">
        <v>109</v>
      </c>
      <c r="U105" s="200" t="s">
        <v>785</v>
      </c>
      <c r="V105" s="200" t="s">
        <v>786</v>
      </c>
      <c r="W105" s="200" t="s">
        <v>787</v>
      </c>
      <c r="X105" s="200">
        <v>1</v>
      </c>
      <c r="Y105" s="200">
        <v>1</v>
      </c>
      <c r="Z105" s="17">
        <v>1</v>
      </c>
      <c r="AA105" s="200" t="s">
        <v>97</v>
      </c>
      <c r="AB105" s="200" t="s">
        <v>90</v>
      </c>
      <c r="AC105" s="200" t="s">
        <v>788</v>
      </c>
      <c r="AD105" s="192">
        <v>2</v>
      </c>
      <c r="AE105" s="192">
        <v>2</v>
      </c>
      <c r="AF105" s="17">
        <v>1</v>
      </c>
      <c r="AG105" s="200" t="s">
        <v>750</v>
      </c>
      <c r="AH105" s="200" t="s">
        <v>494</v>
      </c>
      <c r="AI105" s="200">
        <v>43342</v>
      </c>
      <c r="AJ105" s="200" t="s">
        <v>294</v>
      </c>
      <c r="AK105" s="200" t="s">
        <v>98</v>
      </c>
      <c r="AL105" s="200" t="s">
        <v>87</v>
      </c>
      <c r="AM105" s="200">
        <v>3</v>
      </c>
      <c r="AN105" s="200">
        <v>3</v>
      </c>
      <c r="AO105" s="200" t="s">
        <v>405</v>
      </c>
      <c r="AP105" s="200" t="s">
        <v>97</v>
      </c>
      <c r="AQ105" s="200" t="s">
        <v>751</v>
      </c>
      <c r="AR105" s="200" t="s">
        <v>789</v>
      </c>
    </row>
    <row r="106" spans="1:44" ht="45" hidden="1" x14ac:dyDescent="0.25">
      <c r="A106" s="12" t="str">
        <f>IF(AL106="","",IF(T106=" "," ",SUM($Q$3:Q106)))</f>
        <v/>
      </c>
      <c r="B106" s="12" t="str">
        <f t="shared" si="15"/>
        <v>Desarrollo humano1</v>
      </c>
      <c r="C106" s="12">
        <f t="shared" si="16"/>
        <v>1</v>
      </c>
      <c r="D106" s="12" t="str">
        <f t="shared" si="17"/>
        <v>Desarrollo humano0</v>
      </c>
      <c r="E106" s="12">
        <f t="shared" si="18"/>
        <v>0</v>
      </c>
      <c r="F106" s="12" t="str">
        <f t="shared" si="26"/>
        <v>Bienestar Institucional Y Desarrollo HumanoAlto</v>
      </c>
      <c r="G106" s="12" t="str">
        <f t="shared" si="27"/>
        <v xml:space="preserve"> </v>
      </c>
      <c r="H106" s="12" t="str">
        <f t="shared" si="19"/>
        <v xml:space="preserve"> </v>
      </c>
      <c r="I106" s="12" t="str">
        <f t="shared" si="20"/>
        <v>Desarrollo humano</v>
      </c>
      <c r="J106" s="12" t="str">
        <f t="shared" si="21"/>
        <v>Desarrollo humano</v>
      </c>
      <c r="K106" s="12" t="str">
        <f t="shared" si="22"/>
        <v xml:space="preserve"> Fallas en la gestión de los recursos financieros</v>
      </c>
      <c r="L106" s="9" t="str">
        <f t="shared" si="23"/>
        <v/>
      </c>
      <c r="M106" s="10" t="str">
        <f t="shared" si="24"/>
        <v>RB</v>
      </c>
      <c r="N106" s="10" t="str">
        <f>+IF(L106=""," ",VLOOKUP(S106,Tabla13[[PROCESO]:[2018]],4,0))</f>
        <v xml:space="preserve"> </v>
      </c>
      <c r="O106" s="10" t="str">
        <f>+IF(AB106=""," ",VLOOKUP(S106,Tabla13[[PROCESO]:[2018]],3,0))</f>
        <v>Bienestar Institucional Y Desarrollo Humano</v>
      </c>
      <c r="P106" s="10" t="str">
        <f t="shared" si="25"/>
        <v/>
      </c>
      <c r="Q106" s="1">
        <f t="shared" si="14"/>
        <v>0</v>
      </c>
      <c r="R106" s="1" t="s">
        <v>790</v>
      </c>
      <c r="S106" s="201" t="str">
        <f>+IF(M106="","",VLOOKUP(LEFT(R106,4),'[1]Areas Incluidas'!$C$3:$F$35,2,0))</f>
        <v>Desarrollo humano</v>
      </c>
      <c r="T106" s="200" t="s">
        <v>114</v>
      </c>
      <c r="U106" s="200" t="s">
        <v>791</v>
      </c>
      <c r="V106" s="200" t="s">
        <v>792</v>
      </c>
      <c r="W106" s="200" t="s">
        <v>793</v>
      </c>
      <c r="X106" s="200">
        <v>1</v>
      </c>
      <c r="Y106" s="200">
        <v>1</v>
      </c>
      <c r="Z106" s="17">
        <v>1</v>
      </c>
      <c r="AA106" s="200" t="s">
        <v>97</v>
      </c>
      <c r="AB106" s="200" t="s">
        <v>87</v>
      </c>
      <c r="AC106" s="200" t="s">
        <v>794</v>
      </c>
      <c r="AD106" s="192">
        <v>2</v>
      </c>
      <c r="AE106" s="192">
        <v>2</v>
      </c>
      <c r="AF106" s="17">
        <v>1</v>
      </c>
      <c r="AG106" s="200" t="s">
        <v>750</v>
      </c>
      <c r="AH106" s="200" t="s">
        <v>382</v>
      </c>
      <c r="AI106" s="200">
        <v>43342</v>
      </c>
      <c r="AJ106" s="200">
        <v>43342</v>
      </c>
      <c r="AK106" s="200">
        <v>43342</v>
      </c>
      <c r="AL106" s="200" t="s">
        <v>369</v>
      </c>
      <c r="AM106" s="200" t="s">
        <v>369</v>
      </c>
      <c r="AN106" s="200" t="s">
        <v>369</v>
      </c>
      <c r="AO106" s="200" t="s">
        <v>369</v>
      </c>
      <c r="AP106" s="200"/>
      <c r="AQ106" s="200" t="s">
        <v>795</v>
      </c>
      <c r="AR106" s="200" t="s">
        <v>796</v>
      </c>
    </row>
    <row r="107" spans="1:44" ht="90" x14ac:dyDescent="0.25">
      <c r="A107" s="12">
        <f>IF(AL107="","",IF(T107=" "," ",SUM($Q$3:Q107)))</f>
        <v>65</v>
      </c>
      <c r="B107" s="12" t="str">
        <f t="shared" si="15"/>
        <v>Desarrollo humano1</v>
      </c>
      <c r="C107" s="12">
        <f t="shared" si="16"/>
        <v>1</v>
      </c>
      <c r="D107" s="12" t="str">
        <f t="shared" si="17"/>
        <v>Desarrollo humano1</v>
      </c>
      <c r="E107" s="12">
        <f t="shared" si="18"/>
        <v>1</v>
      </c>
      <c r="F107" s="12" t="str">
        <f t="shared" si="26"/>
        <v>Bienestar Institucional Y Desarrollo HumanoMedio</v>
      </c>
      <c r="G107" s="12" t="str">
        <f t="shared" si="27"/>
        <v>Bienestar Institucional Y Desarrollo HumanoAlto</v>
      </c>
      <c r="H107" s="12" t="str">
        <f t="shared" si="19"/>
        <v>Bienestar Institucional Y Desarrollo HumanoFuerte</v>
      </c>
      <c r="I107" s="12" t="str">
        <f t="shared" si="20"/>
        <v>Desarrollo humanoAlto</v>
      </c>
      <c r="J107" s="12" t="str">
        <f t="shared" si="21"/>
        <v>Desarrollo humanoFuerte</v>
      </c>
      <c r="K107" s="12" t="str">
        <f t="shared" si="22"/>
        <v>Bienestar Institucional Y Desarrollo HumanoFalla o falta de adecuación, consistencia, confiabilidad, confidencialidad y disponibilidad de la información que se genera o se custodia (física o electrónica).</v>
      </c>
      <c r="L107" s="9" t="str">
        <f t="shared" si="23"/>
        <v>RBD-65</v>
      </c>
      <c r="M107" s="10" t="str">
        <f t="shared" si="24"/>
        <v>RB</v>
      </c>
      <c r="N107" s="10" t="str">
        <f>+IF(L107=""," ",VLOOKUP(S107,Tabla13[[PROCESO]:[2018]],4,0))</f>
        <v>Bienestar Institucional Y Desarrollo Humano</v>
      </c>
      <c r="O107" s="10" t="str">
        <f>+IF(AB107=""," ",VLOOKUP(S107,Tabla13[[PROCESO]:[2018]],3,0))</f>
        <v>Bienestar Institucional Y Desarrollo Humano</v>
      </c>
      <c r="P107" s="10" t="str">
        <f t="shared" si="25"/>
        <v>Falla o falta de adecuación, consistencia, confiabilidad, confidencialidad y disponibilidad de la información que se genera o se custodia (física o electrónica).</v>
      </c>
      <c r="Q107" s="1">
        <f t="shared" si="14"/>
        <v>1</v>
      </c>
      <c r="R107" s="1" t="s">
        <v>797</v>
      </c>
      <c r="S107" s="201" t="str">
        <f>+IF(M107="","",VLOOKUP(LEFT(R107,4),'[1]Areas Incluidas'!$C$3:$F$35,2,0))</f>
        <v>Desarrollo humano</v>
      </c>
      <c r="T107" s="200" t="s">
        <v>106</v>
      </c>
      <c r="U107" s="200" t="s">
        <v>798</v>
      </c>
      <c r="V107" s="200" t="s">
        <v>799</v>
      </c>
      <c r="W107" s="200" t="s">
        <v>800</v>
      </c>
      <c r="X107" s="200">
        <v>1</v>
      </c>
      <c r="Y107" s="200">
        <v>0</v>
      </c>
      <c r="Z107" s="17">
        <v>0</v>
      </c>
      <c r="AA107" s="200" t="s">
        <v>97</v>
      </c>
      <c r="AB107" s="200" t="s">
        <v>90</v>
      </c>
      <c r="AC107" s="200" t="s">
        <v>801</v>
      </c>
      <c r="AD107" s="192">
        <v>2</v>
      </c>
      <c r="AE107" s="192">
        <v>0</v>
      </c>
      <c r="AF107" s="17">
        <v>0</v>
      </c>
      <c r="AG107" s="200" t="s">
        <v>750</v>
      </c>
      <c r="AH107" s="200" t="s">
        <v>382</v>
      </c>
      <c r="AI107" s="200">
        <v>43342</v>
      </c>
      <c r="AJ107" s="200" t="s">
        <v>298</v>
      </c>
      <c r="AK107" s="200" t="s">
        <v>98</v>
      </c>
      <c r="AL107" s="200" t="s">
        <v>87</v>
      </c>
      <c r="AM107" s="200">
        <v>4</v>
      </c>
      <c r="AN107" s="200">
        <v>3</v>
      </c>
      <c r="AO107" s="200" t="s">
        <v>390</v>
      </c>
      <c r="AP107" s="200" t="s">
        <v>97</v>
      </c>
      <c r="AQ107" s="200"/>
      <c r="AR107" s="200"/>
    </row>
    <row r="108" spans="1:44" ht="54" x14ac:dyDescent="0.25">
      <c r="A108" s="12">
        <f>IF(AL108="","",IF(T108=" "," ",SUM($Q$3:Q108)))</f>
        <v>66</v>
      </c>
      <c r="B108" s="12" t="str">
        <f t="shared" si="15"/>
        <v>Desarrollo humano1</v>
      </c>
      <c r="C108" s="12">
        <f t="shared" si="16"/>
        <v>1</v>
      </c>
      <c r="D108" s="12" t="str">
        <f t="shared" si="17"/>
        <v>Desarrollo humano1</v>
      </c>
      <c r="E108" s="12">
        <f t="shared" si="18"/>
        <v>1</v>
      </c>
      <c r="F108" s="12" t="str">
        <f t="shared" si="26"/>
        <v>Bienestar Institucional Y Desarrollo HumanoMedio</v>
      </c>
      <c r="G108" s="12" t="str">
        <f t="shared" si="27"/>
        <v>Bienestar Institucional Y Desarrollo HumanoAlto</v>
      </c>
      <c r="H108" s="12" t="str">
        <f t="shared" si="19"/>
        <v>Bienestar Institucional Y Desarrollo HumanoFuerte</v>
      </c>
      <c r="I108" s="12" t="str">
        <f t="shared" si="20"/>
        <v>Desarrollo humanoAlto</v>
      </c>
      <c r="J108" s="12" t="str">
        <f t="shared" si="21"/>
        <v>Desarrollo humanoFuerte</v>
      </c>
      <c r="K108" s="12" t="str">
        <f t="shared" si="22"/>
        <v>Bienestar Institucional Y Desarrollo HumanoFallas en la gestión de los recursos financieros</v>
      </c>
      <c r="L108" s="9" t="str">
        <f t="shared" si="23"/>
        <v>RBD-66</v>
      </c>
      <c r="M108" s="10" t="str">
        <f t="shared" si="24"/>
        <v>RB</v>
      </c>
      <c r="N108" s="10" t="str">
        <f>+IF(L108=""," ",VLOOKUP(S108,Tabla13[[PROCESO]:[2018]],4,0))</f>
        <v>Bienestar Institucional Y Desarrollo Humano</v>
      </c>
      <c r="O108" s="10" t="str">
        <f>+IF(AB108=""," ",VLOOKUP(S108,Tabla13[[PROCESO]:[2018]],3,0))</f>
        <v>Bienestar Institucional Y Desarrollo Humano</v>
      </c>
      <c r="P108" s="10" t="str">
        <f t="shared" si="25"/>
        <v>Fallas en la gestión de los recursos financieros</v>
      </c>
      <c r="Q108" s="1">
        <f t="shared" si="14"/>
        <v>1</v>
      </c>
      <c r="R108" s="1" t="s">
        <v>802</v>
      </c>
      <c r="S108" s="201" t="str">
        <f>+IF(M108="","",VLOOKUP(LEFT(R108,4),'[1]Areas Incluidas'!$C$3:$F$35,2,0))</f>
        <v>Desarrollo humano</v>
      </c>
      <c r="T108" s="200" t="s">
        <v>114</v>
      </c>
      <c r="U108" s="200" t="s">
        <v>803</v>
      </c>
      <c r="V108" s="200" t="s">
        <v>804</v>
      </c>
      <c r="W108" s="200" t="s">
        <v>805</v>
      </c>
      <c r="X108" s="200">
        <v>1</v>
      </c>
      <c r="Y108" s="200">
        <v>1</v>
      </c>
      <c r="Z108" s="17">
        <v>1</v>
      </c>
      <c r="AA108" s="200" t="s">
        <v>97</v>
      </c>
      <c r="AB108" s="200" t="s">
        <v>90</v>
      </c>
      <c r="AC108" s="200" t="s">
        <v>806</v>
      </c>
      <c r="AD108" s="192">
        <v>1</v>
      </c>
      <c r="AE108" s="192">
        <v>1</v>
      </c>
      <c r="AF108" s="17">
        <v>1</v>
      </c>
      <c r="AG108" s="200" t="s">
        <v>783</v>
      </c>
      <c r="AH108" s="200" t="s">
        <v>382</v>
      </c>
      <c r="AI108" s="200">
        <v>43342</v>
      </c>
      <c r="AJ108" s="200" t="s">
        <v>298</v>
      </c>
      <c r="AK108" s="200" t="s">
        <v>98</v>
      </c>
      <c r="AL108" s="200" t="s">
        <v>87</v>
      </c>
      <c r="AM108" s="200">
        <v>4</v>
      </c>
      <c r="AN108" s="200">
        <v>3</v>
      </c>
      <c r="AO108" s="200" t="s">
        <v>390</v>
      </c>
      <c r="AP108" s="200" t="s">
        <v>97</v>
      </c>
      <c r="AQ108" s="200"/>
      <c r="AR108" s="200"/>
    </row>
    <row r="109" spans="1:44" ht="60" x14ac:dyDescent="0.25">
      <c r="A109" s="12">
        <f>IF(AL109="","",IF(T109=" "," ",SUM($Q$3:Q109)))</f>
        <v>67</v>
      </c>
      <c r="B109" s="12" t="str">
        <f t="shared" si="15"/>
        <v>Desarrollo humano1</v>
      </c>
      <c r="C109" s="12">
        <f t="shared" si="16"/>
        <v>1</v>
      </c>
      <c r="D109" s="12" t="str">
        <f t="shared" si="17"/>
        <v>Desarrollo humano1</v>
      </c>
      <c r="E109" s="12">
        <f t="shared" si="18"/>
        <v>1</v>
      </c>
      <c r="F109" s="12" t="str">
        <f t="shared" si="26"/>
        <v>Bienestar Institucional Y Desarrollo HumanoAlto</v>
      </c>
      <c r="G109" s="12" t="str">
        <f t="shared" si="27"/>
        <v>Bienestar Institucional Y Desarrollo HumanoAlto</v>
      </c>
      <c r="H109" s="12" t="str">
        <f t="shared" si="19"/>
        <v>Bienestar Institucional Y Desarrollo HumanoFuerte</v>
      </c>
      <c r="I109" s="12" t="str">
        <f t="shared" si="20"/>
        <v>Desarrollo humanoAlto</v>
      </c>
      <c r="J109" s="12" t="str">
        <f t="shared" si="21"/>
        <v>Desarrollo humanoFuerte</v>
      </c>
      <c r="K109" s="12" t="str">
        <f t="shared" si="22"/>
        <v>Bienestar Institucional Y Desarrollo HumanoConflicto, desconocimiento o incumplimientos normativos, legales, regulatorios o contractuales.</v>
      </c>
      <c r="L109" s="9" t="str">
        <f t="shared" si="23"/>
        <v>RBD-67</v>
      </c>
      <c r="M109" s="10" t="str">
        <f t="shared" si="24"/>
        <v>RB</v>
      </c>
      <c r="N109" s="10" t="str">
        <f>+IF(L109=""," ",VLOOKUP(S109,Tabla13[[PROCESO]:[2018]],4,0))</f>
        <v>Bienestar Institucional Y Desarrollo Humano</v>
      </c>
      <c r="O109" s="10" t="str">
        <f>+IF(AB109=""," ",VLOOKUP(S109,Tabla13[[PROCESO]:[2018]],3,0))</f>
        <v>Bienestar Institucional Y Desarrollo Humano</v>
      </c>
      <c r="P109" s="10" t="str">
        <f t="shared" si="25"/>
        <v>Conflicto, desconocimiento o incumplimientos normativos, legales, regulatorios o contractuales.</v>
      </c>
      <c r="Q109" s="1">
        <f t="shared" si="14"/>
        <v>1</v>
      </c>
      <c r="R109" s="1" t="s">
        <v>807</v>
      </c>
      <c r="S109" s="201" t="str">
        <f>+IF(M109="","",VLOOKUP(LEFT(R109,4),'[1]Areas Incluidas'!$C$3:$F$35,2,0))</f>
        <v>Desarrollo humano</v>
      </c>
      <c r="T109" s="200" t="s">
        <v>109</v>
      </c>
      <c r="U109" s="200" t="s">
        <v>808</v>
      </c>
      <c r="V109" s="200" t="s">
        <v>809</v>
      </c>
      <c r="W109" s="200" t="s">
        <v>810</v>
      </c>
      <c r="X109" s="200">
        <v>2</v>
      </c>
      <c r="Y109" s="200">
        <v>2</v>
      </c>
      <c r="Z109" s="17">
        <v>1</v>
      </c>
      <c r="AA109" s="200" t="s">
        <v>97</v>
      </c>
      <c r="AB109" s="200" t="s">
        <v>87</v>
      </c>
      <c r="AC109" s="200" t="s">
        <v>811</v>
      </c>
      <c r="AD109" s="192">
        <v>1</v>
      </c>
      <c r="AE109" s="192">
        <v>1</v>
      </c>
      <c r="AF109" s="17">
        <v>1</v>
      </c>
      <c r="AG109" s="200" t="s">
        <v>783</v>
      </c>
      <c r="AH109" s="200">
        <v>1</v>
      </c>
      <c r="AI109" s="200">
        <v>43374</v>
      </c>
      <c r="AJ109" s="200" t="s">
        <v>298</v>
      </c>
      <c r="AK109" s="200" t="s">
        <v>98</v>
      </c>
      <c r="AL109" s="200" t="s">
        <v>87</v>
      </c>
      <c r="AM109" s="200">
        <v>4</v>
      </c>
      <c r="AN109" s="200">
        <v>3</v>
      </c>
      <c r="AO109" s="200" t="s">
        <v>390</v>
      </c>
      <c r="AP109" s="200" t="s">
        <v>97</v>
      </c>
      <c r="AQ109" s="200"/>
      <c r="AR109" s="200"/>
    </row>
    <row r="110" spans="1:44" ht="30" hidden="1" x14ac:dyDescent="0.25">
      <c r="A110" s="12" t="str">
        <f>IF(AL110="","",IF(T110=" "," ",SUM($Q$3:Q110)))</f>
        <v/>
      </c>
      <c r="B110" s="12" t="str">
        <f t="shared" si="15"/>
        <v>Desarrollo humano0</v>
      </c>
      <c r="C110" s="12">
        <f t="shared" si="16"/>
        <v>0</v>
      </c>
      <c r="D110" s="12" t="str">
        <f t="shared" si="17"/>
        <v>Desarrollo humano0</v>
      </c>
      <c r="E110" s="12">
        <f t="shared" si="18"/>
        <v>0</v>
      </c>
      <c r="F110" s="12" t="str">
        <f t="shared" si="26"/>
        <v xml:space="preserve"> </v>
      </c>
      <c r="G110" s="12" t="str">
        <f t="shared" si="27"/>
        <v xml:space="preserve"> </v>
      </c>
      <c r="H110" s="12" t="str">
        <f t="shared" si="19"/>
        <v xml:space="preserve"> </v>
      </c>
      <c r="I110" s="12" t="str">
        <f t="shared" si="20"/>
        <v>Desarrollo humano</v>
      </c>
      <c r="J110" s="12" t="str">
        <f t="shared" si="21"/>
        <v>Desarrollo humano</v>
      </c>
      <c r="K110" s="12" t="str">
        <f t="shared" si="22"/>
        <v xml:space="preserve"> </v>
      </c>
      <c r="L110" s="9" t="str">
        <f t="shared" si="23"/>
        <v/>
      </c>
      <c r="M110" s="10" t="str">
        <f t="shared" si="24"/>
        <v>RB</v>
      </c>
      <c r="N110" s="10" t="str">
        <f>+IF(L110=""," ",VLOOKUP(S110,Tabla13[[PROCESO]:[2018]],4,0))</f>
        <v xml:space="preserve"> </v>
      </c>
      <c r="O110" s="10" t="str">
        <f>+IF(AB110=""," ",VLOOKUP(S110,Tabla13[[PROCESO]:[2018]],3,0))</f>
        <v xml:space="preserve"> </v>
      </c>
      <c r="P110" s="10" t="str">
        <f t="shared" si="25"/>
        <v/>
      </c>
      <c r="Q110" s="1" t="str">
        <f t="shared" si="14"/>
        <v/>
      </c>
      <c r="R110" s="1" t="s">
        <v>812</v>
      </c>
      <c r="S110" s="201" t="str">
        <f>+IF(M110="","",VLOOKUP(LEFT(R110,4),'[1]Areas Incluidas'!$C$3:$F$35,2,0))</f>
        <v>Desarrollo humano</v>
      </c>
      <c r="T110" s="200"/>
      <c r="U110" s="200"/>
      <c r="V110" s="200"/>
      <c r="W110" s="200"/>
      <c r="X110" s="200">
        <v>3</v>
      </c>
      <c r="Y110" s="200">
        <v>3</v>
      </c>
      <c r="Z110" s="17" t="s">
        <v>136</v>
      </c>
      <c r="AA110" s="200">
        <v>3</v>
      </c>
      <c r="AB110" s="200" t="s">
        <v>369</v>
      </c>
      <c r="AC110" s="200"/>
      <c r="AD110" s="192">
        <v>3</v>
      </c>
      <c r="AE110" s="192">
        <v>3</v>
      </c>
      <c r="AF110" s="17" t="s">
        <v>369</v>
      </c>
      <c r="AG110" s="200">
        <v>3</v>
      </c>
      <c r="AH110" s="200">
        <v>3</v>
      </c>
      <c r="AI110" s="200">
        <v>3</v>
      </c>
      <c r="AJ110" s="200">
        <v>3</v>
      </c>
      <c r="AK110" s="200">
        <v>3</v>
      </c>
      <c r="AL110" s="200"/>
      <c r="AM110" s="200" t="s">
        <v>369</v>
      </c>
      <c r="AN110" s="200" t="s">
        <v>369</v>
      </c>
      <c r="AO110" s="200" t="s">
        <v>369</v>
      </c>
      <c r="AP110" s="200"/>
      <c r="AQ110" s="200"/>
      <c r="AR110" s="200"/>
    </row>
    <row r="111" spans="1:44" ht="90" x14ac:dyDescent="0.25">
      <c r="A111" s="12">
        <f>IF(AL111="","",IF(T111=" "," ",SUM($Q$3:Q111)))</f>
        <v>68</v>
      </c>
      <c r="B111" s="12" t="str">
        <f t="shared" si="15"/>
        <v>CES Virtual1</v>
      </c>
      <c r="C111" s="12">
        <f t="shared" si="16"/>
        <v>1</v>
      </c>
      <c r="D111" s="12" t="str">
        <f t="shared" si="17"/>
        <v>CES Virtual1</v>
      </c>
      <c r="E111" s="12">
        <f t="shared" si="18"/>
        <v>1</v>
      </c>
      <c r="F111" s="12" t="str">
        <f t="shared" si="26"/>
        <v>Dirección AcadémicaAlto</v>
      </c>
      <c r="G111" s="12" t="str">
        <f t="shared" si="27"/>
        <v>Dirección AcadémicaAlto</v>
      </c>
      <c r="H111" s="12" t="str">
        <f t="shared" si="19"/>
        <v>Dirección AcadémicaFuerte</v>
      </c>
      <c r="I111" s="12" t="str">
        <f t="shared" si="20"/>
        <v>CES VirtualAlto</v>
      </c>
      <c r="J111" s="12" t="str">
        <f t="shared" si="21"/>
        <v>CES VirtualFuerte</v>
      </c>
      <c r="K111" s="12" t="str">
        <f t="shared" si="22"/>
        <v>Dirección AcadémicaIncumplimiento por parte de la comunidad universitaria, contratistas y visitantes de las políticas, reglamentos y directrices institucionales.</v>
      </c>
      <c r="L111" s="9" t="str">
        <f t="shared" si="23"/>
        <v>RAV-68</v>
      </c>
      <c r="M111" s="10" t="str">
        <f t="shared" si="24"/>
        <v>RA</v>
      </c>
      <c r="N111" s="10" t="str">
        <f>+IF(L111=""," ",VLOOKUP(S111,Tabla13[[PROCESO]:[2018]],4,0))</f>
        <v>Dirección Académica</v>
      </c>
      <c r="O111" s="10" t="str">
        <f>+IF(AB111=""," ",VLOOKUP(S111,Tabla13[[PROCESO]:[2018]],3,0))</f>
        <v>Dirección Académica</v>
      </c>
      <c r="P111" s="10" t="str">
        <f t="shared" si="25"/>
        <v>Incumplimiento por parte de la comunidad universitaria, contratistas y visitantes de las políticas, reglamentos y directrices institucionales.</v>
      </c>
      <c r="Q111" s="1">
        <f t="shared" si="14"/>
        <v>1</v>
      </c>
      <c r="R111" s="1" t="s">
        <v>813</v>
      </c>
      <c r="S111" s="201" t="str">
        <f>+IF(M111="","",VLOOKUP(LEFT(R111,4),'[1]Areas Incluidas'!$C$3:$F$35,2,0))</f>
        <v>CES Virtual</v>
      </c>
      <c r="T111" s="200" t="s">
        <v>107</v>
      </c>
      <c r="U111" s="200" t="s">
        <v>814</v>
      </c>
      <c r="V111" s="200" t="s">
        <v>815</v>
      </c>
      <c r="W111" s="200" t="s">
        <v>816</v>
      </c>
      <c r="X111" s="200">
        <v>3</v>
      </c>
      <c r="Y111" s="200">
        <v>3</v>
      </c>
      <c r="Z111" s="17">
        <v>1</v>
      </c>
      <c r="AA111" s="200" t="s">
        <v>97</v>
      </c>
      <c r="AB111" s="200" t="s">
        <v>87</v>
      </c>
      <c r="AC111" s="200" t="s">
        <v>817</v>
      </c>
      <c r="AD111" s="192">
        <v>5</v>
      </c>
      <c r="AE111" s="192">
        <v>5</v>
      </c>
      <c r="AF111" s="17">
        <v>1</v>
      </c>
      <c r="AG111" s="200" t="s">
        <v>818</v>
      </c>
      <c r="AH111" s="200">
        <v>1</v>
      </c>
      <c r="AI111" s="13">
        <v>43342</v>
      </c>
      <c r="AJ111" s="200" t="s">
        <v>294</v>
      </c>
      <c r="AK111" s="200" t="s">
        <v>98</v>
      </c>
      <c r="AL111" s="200" t="s">
        <v>87</v>
      </c>
      <c r="AM111" s="200">
        <v>3</v>
      </c>
      <c r="AN111" s="200">
        <v>3</v>
      </c>
      <c r="AO111" s="200" t="s">
        <v>405</v>
      </c>
      <c r="AP111" s="200" t="s">
        <v>97</v>
      </c>
      <c r="AQ111" s="200" t="s">
        <v>819</v>
      </c>
      <c r="AR111" s="200" t="s">
        <v>820</v>
      </c>
    </row>
    <row r="112" spans="1:44" ht="75" x14ac:dyDescent="0.25">
      <c r="A112" s="12">
        <f>IF(AL112="","",IF(T112=" "," ",SUM($Q$3:Q112)))</f>
        <v>69</v>
      </c>
      <c r="B112" s="12" t="str">
        <f t="shared" si="15"/>
        <v>CES Virtual1</v>
      </c>
      <c r="C112" s="12">
        <f t="shared" si="16"/>
        <v>1</v>
      </c>
      <c r="D112" s="12" t="str">
        <f t="shared" si="17"/>
        <v>CES Virtual1</v>
      </c>
      <c r="E112" s="12">
        <f t="shared" si="18"/>
        <v>1</v>
      </c>
      <c r="F112" s="12" t="str">
        <f t="shared" si="26"/>
        <v>Dirección AcadémicaAlto</v>
      </c>
      <c r="G112" s="12" t="str">
        <f t="shared" si="27"/>
        <v>Dirección AcadémicaAlto</v>
      </c>
      <c r="H112" s="12" t="str">
        <f t="shared" si="19"/>
        <v>Dirección AcadémicaFuerte</v>
      </c>
      <c r="I112" s="12" t="str">
        <f t="shared" si="20"/>
        <v>CES VirtualAlto</v>
      </c>
      <c r="J112" s="12" t="str">
        <f t="shared" si="21"/>
        <v>CES VirtualFuerte</v>
      </c>
      <c r="K112" s="12" t="str">
        <f t="shared" si="22"/>
        <v>Dirección AcadémicaFallas o indisponibilidad de la infraestructura física relacionada con problemas estructurales o técnicos.</v>
      </c>
      <c r="L112" s="9" t="str">
        <f t="shared" si="23"/>
        <v>RAV-69</v>
      </c>
      <c r="M112" s="10" t="str">
        <f t="shared" si="24"/>
        <v>RA</v>
      </c>
      <c r="N112" s="10" t="str">
        <f>+IF(L112=""," ",VLOOKUP(S112,Tabla13[[PROCESO]:[2018]],4,0))</f>
        <v>Dirección Académica</v>
      </c>
      <c r="O112" s="10" t="str">
        <f>+IF(AB112=""," ",VLOOKUP(S112,Tabla13[[PROCESO]:[2018]],3,0))</f>
        <v>Dirección Académica</v>
      </c>
      <c r="P112" s="10" t="str">
        <f t="shared" si="25"/>
        <v>Fallas o indisponibilidad de la infraestructura física relacionada con problemas estructurales o técnicos.</v>
      </c>
      <c r="Q112" s="1">
        <f t="shared" si="14"/>
        <v>1</v>
      </c>
      <c r="R112" s="1" t="s">
        <v>821</v>
      </c>
      <c r="S112" s="201" t="str">
        <f>+IF(M112="","",VLOOKUP(LEFT(R112,4),'[1]Areas Incluidas'!$C$3:$F$35,2,0))</f>
        <v>CES Virtual</v>
      </c>
      <c r="T112" s="200" t="s">
        <v>112</v>
      </c>
      <c r="U112" s="200" t="s">
        <v>822</v>
      </c>
      <c r="V112" s="200" t="s">
        <v>823</v>
      </c>
      <c r="W112" s="200" t="s">
        <v>824</v>
      </c>
      <c r="X112" s="200">
        <v>1</v>
      </c>
      <c r="Y112" s="200">
        <v>1</v>
      </c>
      <c r="Z112" s="17">
        <v>1</v>
      </c>
      <c r="AA112" s="200" t="s">
        <v>98</v>
      </c>
      <c r="AB112" s="200" t="s">
        <v>87</v>
      </c>
      <c r="AC112" s="200" t="s">
        <v>825</v>
      </c>
      <c r="AD112" s="192">
        <v>2</v>
      </c>
      <c r="AE112" s="192">
        <v>2</v>
      </c>
      <c r="AF112" s="17">
        <v>1</v>
      </c>
      <c r="AG112" s="200" t="s">
        <v>826</v>
      </c>
      <c r="AH112" s="200" t="s">
        <v>827</v>
      </c>
      <c r="AI112" s="13">
        <v>43673</v>
      </c>
      <c r="AJ112" s="200" t="s">
        <v>294</v>
      </c>
      <c r="AK112" s="200" t="s">
        <v>98</v>
      </c>
      <c r="AL112" s="200" t="s">
        <v>87</v>
      </c>
      <c r="AM112" s="200">
        <v>3</v>
      </c>
      <c r="AN112" s="200">
        <v>3</v>
      </c>
      <c r="AO112" s="200" t="s">
        <v>405</v>
      </c>
      <c r="AP112" s="200" t="s">
        <v>97</v>
      </c>
      <c r="AQ112" s="200" t="s">
        <v>828</v>
      </c>
      <c r="AR112" s="200" t="s">
        <v>829</v>
      </c>
    </row>
    <row r="113" spans="1:44" ht="45" x14ac:dyDescent="0.25">
      <c r="A113" s="12">
        <f>IF(AL113="","",IF(T113=" "," ",SUM($Q$3:Q113)))</f>
        <v>70</v>
      </c>
      <c r="B113" s="12" t="str">
        <f t="shared" si="15"/>
        <v>CES Virtual1</v>
      </c>
      <c r="C113" s="12">
        <f t="shared" si="16"/>
        <v>1</v>
      </c>
      <c r="D113" s="12" t="str">
        <f t="shared" si="17"/>
        <v>CES Virtual1</v>
      </c>
      <c r="E113" s="12">
        <f t="shared" si="18"/>
        <v>1</v>
      </c>
      <c r="F113" s="12" t="str">
        <f t="shared" si="26"/>
        <v>Dirección AcadémicaBajo</v>
      </c>
      <c r="G113" s="12" t="str">
        <f t="shared" si="27"/>
        <v>Dirección AcadémicaBajo</v>
      </c>
      <c r="H113" s="12" t="str">
        <f t="shared" si="19"/>
        <v>Dirección AcadémicaFuerte</v>
      </c>
      <c r="I113" s="12" t="str">
        <f t="shared" si="20"/>
        <v>CES VirtualBajo</v>
      </c>
      <c r="J113" s="12" t="str">
        <f t="shared" si="21"/>
        <v>CES VirtualFuerte</v>
      </c>
      <c r="K113" s="12" t="str">
        <f t="shared" si="22"/>
        <v>Dirección AcadémicaFallas en la gestión, planeación o ejecución de proyecto.</v>
      </c>
      <c r="L113" s="9" t="str">
        <f t="shared" si="23"/>
        <v>RAV-70</v>
      </c>
      <c r="M113" s="10" t="str">
        <f t="shared" si="24"/>
        <v>RA</v>
      </c>
      <c r="N113" s="10" t="str">
        <f>+IF(L113=""," ",VLOOKUP(S113,Tabla13[[PROCESO]:[2018]],4,0))</f>
        <v>Dirección Académica</v>
      </c>
      <c r="O113" s="10" t="str">
        <f>+IF(AB113=""," ",VLOOKUP(S113,Tabla13[[PROCESO]:[2018]],3,0))</f>
        <v>Dirección Académica</v>
      </c>
      <c r="P113" s="10" t="str">
        <f t="shared" si="25"/>
        <v>Fallas en la gestión, planeación o ejecución de proyecto.</v>
      </c>
      <c r="Q113" s="1">
        <f t="shared" si="14"/>
        <v>1</v>
      </c>
      <c r="R113" s="1" t="s">
        <v>830</v>
      </c>
      <c r="S113" s="201" t="str">
        <f>+IF(M113="","",VLOOKUP(LEFT(R113,4),'[1]Areas Incluidas'!$C$3:$F$35,2,0))</f>
        <v>CES Virtual</v>
      </c>
      <c r="T113" s="200" t="s">
        <v>115</v>
      </c>
      <c r="U113" s="200" t="s">
        <v>831</v>
      </c>
      <c r="V113" s="200" t="s">
        <v>832</v>
      </c>
      <c r="W113" s="200" t="s">
        <v>833</v>
      </c>
      <c r="X113" s="200">
        <v>1</v>
      </c>
      <c r="Y113" s="200">
        <v>1</v>
      </c>
      <c r="Z113" s="17">
        <v>1</v>
      </c>
      <c r="AA113" s="200" t="s">
        <v>97</v>
      </c>
      <c r="AB113" s="200" t="s">
        <v>88</v>
      </c>
      <c r="AC113" s="200" t="s">
        <v>834</v>
      </c>
      <c r="AD113" s="192">
        <v>2</v>
      </c>
      <c r="AE113" s="192">
        <v>2</v>
      </c>
      <c r="AF113" s="17">
        <v>1</v>
      </c>
      <c r="AG113" s="200" t="s">
        <v>835</v>
      </c>
      <c r="AH113" s="200">
        <v>1</v>
      </c>
      <c r="AI113" s="13">
        <v>43446</v>
      </c>
      <c r="AJ113" s="200" t="s">
        <v>332</v>
      </c>
      <c r="AK113" s="200" t="s">
        <v>297</v>
      </c>
      <c r="AL113" s="200" t="s">
        <v>88</v>
      </c>
      <c r="AM113" s="200">
        <v>1</v>
      </c>
      <c r="AN113" s="200">
        <v>2</v>
      </c>
      <c r="AO113" s="200" t="s">
        <v>365</v>
      </c>
      <c r="AP113" s="200" t="s">
        <v>97</v>
      </c>
      <c r="AQ113" s="200" t="s">
        <v>836</v>
      </c>
      <c r="AR113" s="200" t="s">
        <v>837</v>
      </c>
    </row>
    <row r="114" spans="1:44" ht="75" x14ac:dyDescent="0.25">
      <c r="A114" s="12">
        <f>IF(AL114="","",IF(T114=" "," ",SUM($Q$3:Q114)))</f>
        <v>71</v>
      </c>
      <c r="B114" s="12" t="str">
        <f t="shared" si="15"/>
        <v>CES Virtual1</v>
      </c>
      <c r="C114" s="12">
        <f t="shared" si="16"/>
        <v>1</v>
      </c>
      <c r="D114" s="12" t="str">
        <f t="shared" si="17"/>
        <v>CES Virtual1</v>
      </c>
      <c r="E114" s="12">
        <f t="shared" si="18"/>
        <v>1</v>
      </c>
      <c r="F114" s="12" t="str">
        <f t="shared" si="26"/>
        <v>Dirección AcadémicaMedio</v>
      </c>
      <c r="G114" s="12" t="str">
        <f t="shared" si="27"/>
        <v>Dirección AcadémicaAlto</v>
      </c>
      <c r="H114" s="12" t="str">
        <f t="shared" si="19"/>
        <v>Dirección AcadémicaDébil</v>
      </c>
      <c r="I114" s="12" t="str">
        <f t="shared" si="20"/>
        <v>CES VirtualAlto</v>
      </c>
      <c r="J114" s="12" t="str">
        <f t="shared" si="21"/>
        <v>CES VirtualDébil</v>
      </c>
      <c r="K114" s="12" t="str">
        <f t="shared" si="22"/>
        <v>Dirección AcadémicaFallas o indisponibilidad de la infraestructura física relacionada con problemas estructurales o técnicos.</v>
      </c>
      <c r="L114" s="9" t="str">
        <f t="shared" si="23"/>
        <v>RAV-71</v>
      </c>
      <c r="M114" s="10" t="str">
        <f t="shared" si="24"/>
        <v>RA</v>
      </c>
      <c r="N114" s="10" t="str">
        <f>+IF(L114=""," ",VLOOKUP(S114,Tabla13[[PROCESO]:[2018]],4,0))</f>
        <v>Dirección Académica</v>
      </c>
      <c r="O114" s="10" t="str">
        <f>+IF(AB114=""," ",VLOOKUP(S114,Tabla13[[PROCESO]:[2018]],3,0))</f>
        <v>Dirección Académica</v>
      </c>
      <c r="P114" s="10" t="str">
        <f t="shared" si="25"/>
        <v>Fallas o indisponibilidad de la infraestructura física relacionada con problemas estructurales o técnicos.</v>
      </c>
      <c r="Q114" s="1">
        <f t="shared" si="14"/>
        <v>1</v>
      </c>
      <c r="R114" s="1" t="s">
        <v>838</v>
      </c>
      <c r="S114" s="201" t="str">
        <f>+IF(M114="","",VLOOKUP(LEFT(R114,4),'[1]Areas Incluidas'!$C$3:$F$35,2,0))</f>
        <v>CES Virtual</v>
      </c>
      <c r="T114" s="200" t="s">
        <v>112</v>
      </c>
      <c r="U114" s="200" t="s">
        <v>839</v>
      </c>
      <c r="V114" s="200" t="s">
        <v>840</v>
      </c>
      <c r="W114" s="200" t="s">
        <v>841</v>
      </c>
      <c r="X114" s="200">
        <v>1</v>
      </c>
      <c r="Y114" s="200">
        <v>1</v>
      </c>
      <c r="Z114" s="17">
        <v>1</v>
      </c>
      <c r="AA114" s="200" t="s">
        <v>98</v>
      </c>
      <c r="AB114" s="200" t="s">
        <v>90</v>
      </c>
      <c r="AC114" s="200" t="s">
        <v>842</v>
      </c>
      <c r="AD114" s="192">
        <v>2</v>
      </c>
      <c r="AE114" s="192">
        <v>0</v>
      </c>
      <c r="AF114" s="17">
        <v>0</v>
      </c>
      <c r="AG114" s="200" t="s">
        <v>843</v>
      </c>
      <c r="AH114" s="200" t="s">
        <v>827</v>
      </c>
      <c r="AI114" s="13">
        <v>43342</v>
      </c>
      <c r="AJ114" s="200" t="s">
        <v>294</v>
      </c>
      <c r="AK114" s="200" t="s">
        <v>98</v>
      </c>
      <c r="AL114" s="200" t="s">
        <v>87</v>
      </c>
      <c r="AM114" s="200">
        <v>3</v>
      </c>
      <c r="AN114" s="200">
        <v>3</v>
      </c>
      <c r="AO114" s="200" t="s">
        <v>405</v>
      </c>
      <c r="AP114" s="200" t="s">
        <v>96</v>
      </c>
      <c r="AQ114" s="200" t="s">
        <v>844</v>
      </c>
      <c r="AR114" s="200" t="s">
        <v>845</v>
      </c>
    </row>
    <row r="115" spans="1:44" ht="60" x14ac:dyDescent="0.25">
      <c r="A115" s="12">
        <f>IF(AL115="","",IF(T115=" "," ",SUM($Q$3:Q115)))</f>
        <v>72</v>
      </c>
      <c r="B115" s="12" t="str">
        <f t="shared" si="15"/>
        <v>CES Virtual1</v>
      </c>
      <c r="C115" s="12">
        <f t="shared" si="16"/>
        <v>1</v>
      </c>
      <c r="D115" s="12" t="str">
        <f t="shared" si="17"/>
        <v>CES Virtual1</v>
      </c>
      <c r="E115" s="12">
        <f t="shared" si="18"/>
        <v>1</v>
      </c>
      <c r="F115" s="12" t="str">
        <f t="shared" si="26"/>
        <v>Dirección AcadémicaAlto</v>
      </c>
      <c r="G115" s="12" t="str">
        <f t="shared" si="27"/>
        <v>Dirección AcadémicaAlto</v>
      </c>
      <c r="H115" s="12" t="str">
        <f t="shared" si="19"/>
        <v>Dirección AcadémicaFuerte</v>
      </c>
      <c r="I115" s="12" t="str">
        <f t="shared" si="20"/>
        <v>CES VirtualAlto</v>
      </c>
      <c r="J115" s="12" t="str">
        <f t="shared" si="21"/>
        <v>CES VirtualFuerte</v>
      </c>
      <c r="K115" s="12" t="str">
        <f t="shared" si="22"/>
        <v>Dirección AcadémicaFallas o indisponibilidad de la infraestructura física relacionada con problemas estructurales o técnicos.</v>
      </c>
      <c r="L115" s="9" t="str">
        <f t="shared" si="23"/>
        <v>RAV-72</v>
      </c>
      <c r="M115" s="10" t="str">
        <f t="shared" si="24"/>
        <v>RA</v>
      </c>
      <c r="N115" s="10" t="str">
        <f>+IF(L115=""," ",VLOOKUP(S115,Tabla13[[PROCESO]:[2018]],4,0))</f>
        <v>Dirección Académica</v>
      </c>
      <c r="O115" s="10" t="str">
        <f>+IF(AB115=""," ",VLOOKUP(S115,Tabla13[[PROCESO]:[2018]],3,0))</f>
        <v>Dirección Académica</v>
      </c>
      <c r="P115" s="10" t="str">
        <f t="shared" si="25"/>
        <v>Fallas o indisponibilidad de la infraestructura física relacionada con problemas estructurales o técnicos.</v>
      </c>
      <c r="Q115" s="1">
        <f t="shared" si="14"/>
        <v>1</v>
      </c>
      <c r="R115" s="1" t="s">
        <v>846</v>
      </c>
      <c r="S115" s="201" t="str">
        <f>+IF(M115="","",VLOOKUP(LEFT(R115,4),'[1]Areas Incluidas'!$C$3:$F$35,2,0))</f>
        <v>CES Virtual</v>
      </c>
      <c r="T115" s="200" t="s">
        <v>112</v>
      </c>
      <c r="U115" s="200" t="s">
        <v>847</v>
      </c>
      <c r="V115" s="200" t="s">
        <v>848</v>
      </c>
      <c r="W115" s="200" t="s">
        <v>849</v>
      </c>
      <c r="X115" s="200">
        <v>1</v>
      </c>
      <c r="Y115" s="200">
        <v>1</v>
      </c>
      <c r="Z115" s="17">
        <v>1</v>
      </c>
      <c r="AA115" s="200" t="s">
        <v>98</v>
      </c>
      <c r="AB115" s="200" t="s">
        <v>87</v>
      </c>
      <c r="AC115" s="200" t="s">
        <v>850</v>
      </c>
      <c r="AD115" s="192">
        <v>1</v>
      </c>
      <c r="AE115" s="192">
        <v>1</v>
      </c>
      <c r="AF115" s="17">
        <v>1</v>
      </c>
      <c r="AG115" s="200" t="s">
        <v>835</v>
      </c>
      <c r="AH115" s="200">
        <v>1</v>
      </c>
      <c r="AI115" s="13">
        <v>43342</v>
      </c>
      <c r="AJ115" s="200" t="s">
        <v>298</v>
      </c>
      <c r="AK115" s="200" t="s">
        <v>98</v>
      </c>
      <c r="AL115" s="200" t="s">
        <v>87</v>
      </c>
      <c r="AM115" s="200">
        <v>4</v>
      </c>
      <c r="AN115" s="200">
        <v>3</v>
      </c>
      <c r="AO115" s="200" t="s">
        <v>390</v>
      </c>
      <c r="AP115" s="200" t="s">
        <v>97</v>
      </c>
      <c r="AQ115" s="200" t="s">
        <v>851</v>
      </c>
      <c r="AR115" s="200" t="s">
        <v>852</v>
      </c>
    </row>
    <row r="116" spans="1:44" ht="60" x14ac:dyDescent="0.25">
      <c r="A116" s="12">
        <f>IF(AL116="","",IF(T116=" "," ",SUM($Q$3:Q116)))</f>
        <v>73</v>
      </c>
      <c r="B116" s="12" t="str">
        <f t="shared" si="15"/>
        <v>CES Virtual1</v>
      </c>
      <c r="C116" s="12">
        <f t="shared" si="16"/>
        <v>1</v>
      </c>
      <c r="D116" s="12" t="str">
        <f t="shared" si="17"/>
        <v>CES Virtual1</v>
      </c>
      <c r="E116" s="12">
        <f t="shared" si="18"/>
        <v>1</v>
      </c>
      <c r="F116" s="12" t="str">
        <f t="shared" si="26"/>
        <v>Dirección AcadémicaMedio</v>
      </c>
      <c r="G116" s="12" t="str">
        <f t="shared" si="27"/>
        <v>Dirección AcadémicaMedio</v>
      </c>
      <c r="H116" s="12" t="str">
        <f t="shared" si="19"/>
        <v>Dirección AcadémicaModerado</v>
      </c>
      <c r="I116" s="12" t="str">
        <f t="shared" si="20"/>
        <v>CES VirtualMedio</v>
      </c>
      <c r="J116" s="12" t="str">
        <f t="shared" si="21"/>
        <v>CES VirtualModerado</v>
      </c>
      <c r="K116" s="12" t="str">
        <f t="shared" si="22"/>
        <v>Dirección AcadémicaFallas o indisponibilidad de la infraestructura física relacionada con problemas estructurales o técnicos.</v>
      </c>
      <c r="L116" s="9" t="str">
        <f t="shared" si="23"/>
        <v>RAV-73</v>
      </c>
      <c r="M116" s="10" t="str">
        <f t="shared" si="24"/>
        <v>RA</v>
      </c>
      <c r="N116" s="10" t="str">
        <f>+IF(L116=""," ",VLOOKUP(S116,Tabla13[[PROCESO]:[2018]],4,0))</f>
        <v>Dirección Académica</v>
      </c>
      <c r="O116" s="10" t="str">
        <f>+IF(AB116=""," ",VLOOKUP(S116,Tabla13[[PROCESO]:[2018]],3,0))</f>
        <v>Dirección Académica</v>
      </c>
      <c r="P116" s="10" t="str">
        <f t="shared" si="25"/>
        <v>Fallas o indisponibilidad de la infraestructura física relacionada con problemas estructurales o técnicos.</v>
      </c>
      <c r="Q116" s="1">
        <f t="shared" si="14"/>
        <v>1</v>
      </c>
      <c r="R116" s="1" t="s">
        <v>853</v>
      </c>
      <c r="S116" s="201" t="str">
        <f>+IF(M116="","",VLOOKUP(LEFT(R116,4),'[1]Areas Incluidas'!$C$3:$F$35,2,0))</f>
        <v>CES Virtual</v>
      </c>
      <c r="T116" s="200" t="s">
        <v>112</v>
      </c>
      <c r="U116" s="200" t="s">
        <v>854</v>
      </c>
      <c r="V116" s="200" t="s">
        <v>855</v>
      </c>
      <c r="W116" s="200" t="s">
        <v>856</v>
      </c>
      <c r="X116" s="200">
        <v>1</v>
      </c>
      <c r="Y116" s="200">
        <v>1</v>
      </c>
      <c r="Z116" s="17">
        <v>1</v>
      </c>
      <c r="AA116" s="200" t="s">
        <v>96</v>
      </c>
      <c r="AB116" s="200" t="s">
        <v>90</v>
      </c>
      <c r="AC116" s="200" t="s">
        <v>842</v>
      </c>
      <c r="AD116" s="192">
        <v>1</v>
      </c>
      <c r="AE116" s="192">
        <v>0</v>
      </c>
      <c r="AF116" s="17">
        <v>0</v>
      </c>
      <c r="AG116" s="200">
        <v>0</v>
      </c>
      <c r="AH116" s="200">
        <v>0</v>
      </c>
      <c r="AI116" s="13">
        <v>43554</v>
      </c>
      <c r="AJ116" s="200" t="s">
        <v>294</v>
      </c>
      <c r="AK116" s="200" t="s">
        <v>297</v>
      </c>
      <c r="AL116" s="200" t="s">
        <v>90</v>
      </c>
      <c r="AM116" s="200">
        <v>3</v>
      </c>
      <c r="AN116" s="200">
        <v>2</v>
      </c>
      <c r="AO116" s="200" t="s">
        <v>445</v>
      </c>
      <c r="AP116" s="200" t="s">
        <v>98</v>
      </c>
      <c r="AQ116" s="200" t="s">
        <v>857</v>
      </c>
      <c r="AR116" s="200"/>
    </row>
    <row r="117" spans="1:44" ht="75" x14ac:dyDescent="0.25">
      <c r="A117" s="12">
        <f>IF(AL117="","",IF(T117=" "," ",SUM($Q$3:Q117)))</f>
        <v>74</v>
      </c>
      <c r="B117" s="12" t="str">
        <f t="shared" si="15"/>
        <v>CES Virtual1</v>
      </c>
      <c r="C117" s="12">
        <f t="shared" si="16"/>
        <v>1</v>
      </c>
      <c r="D117" s="12" t="str">
        <f t="shared" si="17"/>
        <v>CES Virtual1</v>
      </c>
      <c r="E117" s="12">
        <f t="shared" si="18"/>
        <v>1</v>
      </c>
      <c r="F117" s="12" t="str">
        <f t="shared" si="26"/>
        <v>Dirección AcadémicaBajo</v>
      </c>
      <c r="G117" s="12" t="str">
        <f t="shared" si="27"/>
        <v>Dirección AcadémicaAlto</v>
      </c>
      <c r="H117" s="12" t="str">
        <f t="shared" si="19"/>
        <v>Dirección AcadémicaModerado</v>
      </c>
      <c r="I117" s="12" t="str">
        <f t="shared" si="20"/>
        <v>CES VirtualAlto</v>
      </c>
      <c r="J117" s="12" t="str">
        <f t="shared" si="21"/>
        <v>CES VirtualModerado</v>
      </c>
      <c r="K117" s="12" t="str">
        <f t="shared" si="22"/>
        <v>Dirección AcadémicaPrácticas fraudulentas - corrupción en los procesos internos.</v>
      </c>
      <c r="L117" s="9" t="str">
        <f t="shared" si="23"/>
        <v>RAV-74</v>
      </c>
      <c r="M117" s="10" t="str">
        <f t="shared" si="24"/>
        <v>RA</v>
      </c>
      <c r="N117" s="10" t="str">
        <f>+IF(L117=""," ",VLOOKUP(S117,Tabla13[[PROCESO]:[2018]],4,0))</f>
        <v>Dirección Académica</v>
      </c>
      <c r="O117" s="10" t="str">
        <f>+IF(AB117=""," ",VLOOKUP(S117,Tabla13[[PROCESO]:[2018]],3,0))</f>
        <v>Dirección Académica</v>
      </c>
      <c r="P117" s="10" t="str">
        <f t="shared" si="25"/>
        <v>Prácticas fraudulentas - corrupción en los procesos internos.</v>
      </c>
      <c r="Q117" s="1">
        <f t="shared" si="14"/>
        <v>1</v>
      </c>
      <c r="R117" s="1" t="s">
        <v>858</v>
      </c>
      <c r="S117" s="201" t="str">
        <f>+IF(M117="","",VLOOKUP(LEFT(R117,4),'[1]Areas Incluidas'!$C$3:$F$35,2,0))</f>
        <v>CES Virtual</v>
      </c>
      <c r="T117" s="200" t="s">
        <v>118</v>
      </c>
      <c r="U117" s="200" t="s">
        <v>859</v>
      </c>
      <c r="V117" s="200" t="s">
        <v>860</v>
      </c>
      <c r="W117" s="200" t="s">
        <v>861</v>
      </c>
      <c r="X117" s="200">
        <v>2</v>
      </c>
      <c r="Y117" s="200">
        <v>2</v>
      </c>
      <c r="Z117" s="17">
        <v>1</v>
      </c>
      <c r="AA117" s="200" t="s">
        <v>96</v>
      </c>
      <c r="AB117" s="200" t="s">
        <v>88</v>
      </c>
      <c r="AC117" s="200" t="s">
        <v>862</v>
      </c>
      <c r="AD117" s="192">
        <v>1</v>
      </c>
      <c r="AE117" s="192">
        <v>0</v>
      </c>
      <c r="AF117" s="17">
        <v>0</v>
      </c>
      <c r="AG117" s="200" t="s">
        <v>863</v>
      </c>
      <c r="AH117" s="200" t="s">
        <v>827</v>
      </c>
      <c r="AI117" s="13">
        <v>43554</v>
      </c>
      <c r="AJ117" s="200" t="s">
        <v>294</v>
      </c>
      <c r="AK117" s="200" t="s">
        <v>98</v>
      </c>
      <c r="AL117" s="200" t="s">
        <v>87</v>
      </c>
      <c r="AM117" s="200">
        <v>3</v>
      </c>
      <c r="AN117" s="200">
        <v>3</v>
      </c>
      <c r="AO117" s="200" t="s">
        <v>405</v>
      </c>
      <c r="AP117" s="200" t="s">
        <v>98</v>
      </c>
      <c r="AQ117" s="200" t="s">
        <v>864</v>
      </c>
      <c r="AR117" s="200" t="s">
        <v>865</v>
      </c>
    </row>
    <row r="118" spans="1:44" ht="90" x14ac:dyDescent="0.25">
      <c r="A118" s="12">
        <f>IF(AL118="","",IF(T118=" "," ",SUM($Q$3:Q118)))</f>
        <v>75</v>
      </c>
      <c r="B118" s="12" t="str">
        <f t="shared" si="15"/>
        <v>CES Virtual1</v>
      </c>
      <c r="C118" s="12">
        <f t="shared" si="16"/>
        <v>1</v>
      </c>
      <c r="D118" s="12" t="str">
        <f t="shared" si="17"/>
        <v>CES Virtual1</v>
      </c>
      <c r="E118" s="12">
        <f t="shared" si="18"/>
        <v>1</v>
      </c>
      <c r="F118" s="12" t="str">
        <f t="shared" si="26"/>
        <v>Dirección AcadémicaAlto</v>
      </c>
      <c r="G118" s="12" t="str">
        <f t="shared" si="27"/>
        <v>Dirección AcadémicaExtremo</v>
      </c>
      <c r="H118" s="12" t="str">
        <f t="shared" si="19"/>
        <v>Dirección AcadémicaDébil</v>
      </c>
      <c r="I118" s="12" t="str">
        <f t="shared" si="20"/>
        <v>CES VirtualExtremo</v>
      </c>
      <c r="J118" s="12" t="str">
        <f t="shared" si="21"/>
        <v>CES VirtualDébil</v>
      </c>
      <c r="K118" s="12" t="str">
        <f t="shared" si="22"/>
        <v>Dirección AcadémicaFalla o falta de adecuación, consistencia, confiabilidad, confidencialidad y disponibilidad de la información que se genera o se custodia (física o electrónica).</v>
      </c>
      <c r="L118" s="9" t="str">
        <f t="shared" si="23"/>
        <v>RAV-75</v>
      </c>
      <c r="M118" s="10" t="str">
        <f t="shared" si="24"/>
        <v>RA</v>
      </c>
      <c r="N118" s="10" t="str">
        <f>+IF(L118=""," ",VLOOKUP(S118,Tabla13[[PROCESO]:[2018]],4,0))</f>
        <v>Dirección Académica</v>
      </c>
      <c r="O118" s="10" t="str">
        <f>+IF(AB118=""," ",VLOOKUP(S118,Tabla13[[PROCESO]:[2018]],3,0))</f>
        <v>Dirección Académica</v>
      </c>
      <c r="P118" s="10" t="str">
        <f t="shared" si="25"/>
        <v>Falla o falta de adecuación, consistencia, confiabilidad, confidencialidad y disponibilidad de la información que se genera o se custodia (física o electrónica).</v>
      </c>
      <c r="Q118" s="1">
        <f t="shared" si="14"/>
        <v>1</v>
      </c>
      <c r="R118" s="1" t="s">
        <v>866</v>
      </c>
      <c r="S118" s="201" t="str">
        <f>+IF(M118="","",VLOOKUP(LEFT(R118,4),'[1]Areas Incluidas'!$C$3:$F$35,2,0))</f>
        <v>CES Virtual</v>
      </c>
      <c r="T118" s="200" t="s">
        <v>106</v>
      </c>
      <c r="U118" s="200" t="s">
        <v>187</v>
      </c>
      <c r="V118" s="200" t="s">
        <v>867</v>
      </c>
      <c r="W118" s="200" t="s">
        <v>868</v>
      </c>
      <c r="X118" s="200">
        <v>2</v>
      </c>
      <c r="Y118" s="200">
        <v>2</v>
      </c>
      <c r="Z118" s="17">
        <v>1</v>
      </c>
      <c r="AA118" s="200" t="s">
        <v>97</v>
      </c>
      <c r="AB118" s="200" t="s">
        <v>87</v>
      </c>
      <c r="AC118" s="200" t="s">
        <v>869</v>
      </c>
      <c r="AD118" s="192">
        <v>1</v>
      </c>
      <c r="AE118" s="192">
        <v>1</v>
      </c>
      <c r="AF118" s="17">
        <v>1</v>
      </c>
      <c r="AG118" s="200" t="s">
        <v>863</v>
      </c>
      <c r="AH118" s="200">
        <v>1</v>
      </c>
      <c r="AI118" s="13">
        <v>43342</v>
      </c>
      <c r="AJ118" s="200" t="s">
        <v>296</v>
      </c>
      <c r="AK118" s="200" t="s">
        <v>299</v>
      </c>
      <c r="AL118" s="200" t="s">
        <v>89</v>
      </c>
      <c r="AM118" s="200">
        <v>2</v>
      </c>
      <c r="AN118" s="200">
        <v>5</v>
      </c>
      <c r="AO118" s="200" t="s">
        <v>870</v>
      </c>
      <c r="AP118" s="200" t="s">
        <v>96</v>
      </c>
      <c r="AQ118" s="200" t="s">
        <v>871</v>
      </c>
      <c r="AR118" s="200" t="s">
        <v>872</v>
      </c>
    </row>
    <row r="119" spans="1:44" ht="90" x14ac:dyDescent="0.25">
      <c r="A119" s="12">
        <f>IF(AL119="","",IF(T119=" "," ",SUM($Q$3:Q119)))</f>
        <v>76</v>
      </c>
      <c r="B119" s="12" t="str">
        <f t="shared" si="15"/>
        <v>CES Virtual1</v>
      </c>
      <c r="C119" s="12">
        <f t="shared" si="16"/>
        <v>1</v>
      </c>
      <c r="D119" s="12" t="str">
        <f t="shared" si="17"/>
        <v>CES Virtual1</v>
      </c>
      <c r="E119" s="12">
        <f t="shared" si="18"/>
        <v>1</v>
      </c>
      <c r="F119" s="12" t="str">
        <f t="shared" si="26"/>
        <v>Dirección AcadémicaMedio</v>
      </c>
      <c r="G119" s="12" t="str">
        <f t="shared" si="27"/>
        <v>Dirección AcadémicaMedio</v>
      </c>
      <c r="H119" s="12" t="str">
        <f t="shared" si="19"/>
        <v>Dirección AcadémicaModerado</v>
      </c>
      <c r="I119" s="12" t="str">
        <f t="shared" si="20"/>
        <v>CES VirtualMedio</v>
      </c>
      <c r="J119" s="12" t="str">
        <f t="shared" si="21"/>
        <v>CES VirtualModerado</v>
      </c>
      <c r="K119" s="12" t="str">
        <f t="shared" si="22"/>
        <v>Dirección AcadémicaPrácticas fraudulentas - corrupción en los procesos internos.</v>
      </c>
      <c r="L119" s="9" t="str">
        <f t="shared" si="23"/>
        <v>RAV-76</v>
      </c>
      <c r="M119" s="10" t="str">
        <f t="shared" si="24"/>
        <v>RA</v>
      </c>
      <c r="N119" s="10" t="str">
        <f>+IF(L119=""," ",VLOOKUP(S119,Tabla13[[PROCESO]:[2018]],4,0))</f>
        <v>Dirección Académica</v>
      </c>
      <c r="O119" s="10" t="str">
        <f>+IF(AB119=""," ",VLOOKUP(S119,Tabla13[[PROCESO]:[2018]],3,0))</f>
        <v>Dirección Académica</v>
      </c>
      <c r="P119" s="10" t="str">
        <f t="shared" si="25"/>
        <v>Prácticas fraudulentas - corrupción en los procesos internos.</v>
      </c>
      <c r="Q119" s="1">
        <f t="shared" si="14"/>
        <v>1</v>
      </c>
      <c r="R119" s="1" t="s">
        <v>873</v>
      </c>
      <c r="S119" s="201" t="str">
        <f>+IF(M119="","",VLOOKUP(LEFT(R119,4),'[1]Areas Incluidas'!$C$3:$F$35,2,0))</f>
        <v>CES Virtual</v>
      </c>
      <c r="T119" s="200" t="s">
        <v>118</v>
      </c>
      <c r="U119" s="200" t="s">
        <v>874</v>
      </c>
      <c r="V119" s="200" t="s">
        <v>875</v>
      </c>
      <c r="W119" s="200" t="s">
        <v>876</v>
      </c>
      <c r="X119" s="200">
        <v>3</v>
      </c>
      <c r="Y119" s="200">
        <v>2</v>
      </c>
      <c r="Z119" s="17">
        <v>0.66666666666666663</v>
      </c>
      <c r="AA119" s="200" t="s">
        <v>98</v>
      </c>
      <c r="AB119" s="200" t="s">
        <v>90</v>
      </c>
      <c r="AC119" s="200" t="s">
        <v>862</v>
      </c>
      <c r="AD119" s="192">
        <v>1</v>
      </c>
      <c r="AE119" s="192">
        <v>0</v>
      </c>
      <c r="AF119" s="17">
        <v>0</v>
      </c>
      <c r="AG119" s="200" t="s">
        <v>863</v>
      </c>
      <c r="AH119" s="200" t="s">
        <v>827</v>
      </c>
      <c r="AI119" s="13">
        <v>43554</v>
      </c>
      <c r="AJ119" s="200" t="s">
        <v>294</v>
      </c>
      <c r="AK119" s="200" t="s">
        <v>297</v>
      </c>
      <c r="AL119" s="200" t="s">
        <v>90</v>
      </c>
      <c r="AM119" s="200">
        <v>3</v>
      </c>
      <c r="AN119" s="200">
        <v>2</v>
      </c>
      <c r="AO119" s="200" t="s">
        <v>445</v>
      </c>
      <c r="AP119" s="200" t="s">
        <v>98</v>
      </c>
      <c r="AQ119" s="200" t="s">
        <v>877</v>
      </c>
      <c r="AR119" s="200" t="s">
        <v>865</v>
      </c>
    </row>
    <row r="120" spans="1:44" ht="45" x14ac:dyDescent="0.25">
      <c r="A120" s="12">
        <f>IF(AL120="","",IF(T120=" "," ",SUM($Q$3:Q120)))</f>
        <v>77</v>
      </c>
      <c r="B120" s="12" t="str">
        <f t="shared" si="15"/>
        <v>CES Virtual1</v>
      </c>
      <c r="C120" s="12">
        <f t="shared" si="16"/>
        <v>1</v>
      </c>
      <c r="D120" s="12" t="str">
        <f t="shared" si="17"/>
        <v>CES Virtual1</v>
      </c>
      <c r="E120" s="12">
        <f t="shared" si="18"/>
        <v>1</v>
      </c>
      <c r="F120" s="12" t="str">
        <f t="shared" si="26"/>
        <v>Dirección AcadémicaAlto</v>
      </c>
      <c r="G120" s="12" t="str">
        <f t="shared" si="27"/>
        <v>Dirección AcadémicaAlto</v>
      </c>
      <c r="H120" s="12" t="str">
        <f t="shared" si="19"/>
        <v>Dirección AcadémicaModerado</v>
      </c>
      <c r="I120" s="12" t="str">
        <f t="shared" si="20"/>
        <v>CES VirtualAlto</v>
      </c>
      <c r="J120" s="12" t="str">
        <f t="shared" si="21"/>
        <v>CES VirtualModerado</v>
      </c>
      <c r="K120" s="12" t="str">
        <f t="shared" si="22"/>
        <v>Dirección AcadémicaActos mal intencionados de terceros (AMIT).</v>
      </c>
      <c r="L120" s="9" t="str">
        <f t="shared" si="23"/>
        <v>RAV-77</v>
      </c>
      <c r="M120" s="10" t="str">
        <f t="shared" si="24"/>
        <v>RA</v>
      </c>
      <c r="N120" s="10" t="str">
        <f>+IF(L120=""," ",VLOOKUP(S120,Tabla13[[PROCESO]:[2018]],4,0))</f>
        <v>Dirección Académica</v>
      </c>
      <c r="O120" s="10" t="str">
        <f>+IF(AB120=""," ",VLOOKUP(S120,Tabla13[[PROCESO]:[2018]],3,0))</f>
        <v>Dirección Académica</v>
      </c>
      <c r="P120" s="10" t="str">
        <f t="shared" si="25"/>
        <v>Actos mal intencionados de terceros (AMIT).</v>
      </c>
      <c r="Q120" s="1">
        <f t="shared" si="14"/>
        <v>1</v>
      </c>
      <c r="R120" s="1" t="s">
        <v>878</v>
      </c>
      <c r="S120" s="201" t="str">
        <f>+IF(M120="","",VLOOKUP(LEFT(R120,4),'[1]Areas Incluidas'!$C$3:$F$35,2,0))</f>
        <v>CES Virtual</v>
      </c>
      <c r="T120" s="200" t="s">
        <v>116</v>
      </c>
      <c r="U120" s="200" t="s">
        <v>879</v>
      </c>
      <c r="V120" s="200" t="s">
        <v>880</v>
      </c>
      <c r="W120" s="200" t="s">
        <v>881</v>
      </c>
      <c r="X120" s="200">
        <v>2</v>
      </c>
      <c r="Y120" s="200">
        <v>2</v>
      </c>
      <c r="Z120" s="17">
        <v>1</v>
      </c>
      <c r="AA120" s="200" t="s">
        <v>98</v>
      </c>
      <c r="AB120" s="200" t="s">
        <v>87</v>
      </c>
      <c r="AC120" s="200" t="s">
        <v>882</v>
      </c>
      <c r="AD120" s="192">
        <v>2</v>
      </c>
      <c r="AE120" s="192">
        <v>1</v>
      </c>
      <c r="AF120" s="17">
        <v>0.5</v>
      </c>
      <c r="AG120" s="200" t="s">
        <v>883</v>
      </c>
      <c r="AH120" s="200">
        <v>0.5</v>
      </c>
      <c r="AI120" s="13">
        <v>43554</v>
      </c>
      <c r="AJ120" s="200" t="s">
        <v>294</v>
      </c>
      <c r="AK120" s="200" t="s">
        <v>295</v>
      </c>
      <c r="AL120" s="200" t="s">
        <v>87</v>
      </c>
      <c r="AM120" s="200">
        <v>3</v>
      </c>
      <c r="AN120" s="200">
        <v>4</v>
      </c>
      <c r="AO120" s="200" t="s">
        <v>637</v>
      </c>
      <c r="AP120" s="200" t="s">
        <v>98</v>
      </c>
      <c r="AQ120" s="200" t="s">
        <v>884</v>
      </c>
      <c r="AR120" s="200" t="s">
        <v>885</v>
      </c>
    </row>
    <row r="121" spans="1:44" ht="72" x14ac:dyDescent="0.25">
      <c r="A121" s="12">
        <f>IF(AL121="","",IF(T121=" "," ",SUM($Q$3:Q121)))</f>
        <v>78</v>
      </c>
      <c r="B121" s="12" t="str">
        <f t="shared" si="15"/>
        <v>CES Virtual1</v>
      </c>
      <c r="C121" s="12">
        <f t="shared" si="16"/>
        <v>1</v>
      </c>
      <c r="D121" s="12" t="str">
        <f t="shared" si="17"/>
        <v>CES Virtual1</v>
      </c>
      <c r="E121" s="12">
        <f t="shared" si="18"/>
        <v>1</v>
      </c>
      <c r="F121" s="12" t="str">
        <f t="shared" si="26"/>
        <v>Dirección AcadémicaAlto</v>
      </c>
      <c r="G121" s="12" t="str">
        <f t="shared" si="27"/>
        <v>Dirección AcadémicaMedio</v>
      </c>
      <c r="H121" s="12" t="str">
        <f t="shared" si="19"/>
        <v>Dirección AcadémicaFuerte</v>
      </c>
      <c r="I121" s="12" t="str">
        <f t="shared" si="20"/>
        <v>CES VirtualMedio</v>
      </c>
      <c r="J121" s="12" t="str">
        <f t="shared" si="21"/>
        <v>CES VirtualFuerte</v>
      </c>
      <c r="K121" s="12" t="str">
        <f t="shared" si="22"/>
        <v>Dirección AcadémicaIntoxicación, lesión, enfermedad o accidente que afecte la integridad o salud de las personas en la Universidad.</v>
      </c>
      <c r="L121" s="9" t="str">
        <f t="shared" si="23"/>
        <v>RAV-78</v>
      </c>
      <c r="M121" s="10" t="str">
        <f t="shared" si="24"/>
        <v>RA</v>
      </c>
      <c r="N121" s="10" t="str">
        <f>+IF(L121=""," ",VLOOKUP(S121,Tabla13[[PROCESO]:[2018]],4,0))</f>
        <v>Dirección Académica</v>
      </c>
      <c r="O121" s="10" t="str">
        <f>+IF(AB121=""," ",VLOOKUP(S121,Tabla13[[PROCESO]:[2018]],3,0))</f>
        <v>Dirección Académica</v>
      </c>
      <c r="P121" s="10" t="str">
        <f t="shared" si="25"/>
        <v>Intoxicación, lesión, enfermedad o accidente que afecte la integridad o salud de las personas en la Universidad.</v>
      </c>
      <c r="Q121" s="1">
        <f t="shared" si="14"/>
        <v>1</v>
      </c>
      <c r="R121" s="1" t="s">
        <v>886</v>
      </c>
      <c r="S121" s="201" t="str">
        <f>+IF(M121="","",VLOOKUP(LEFT(R121,4),'[1]Areas Incluidas'!$C$3:$F$35,2,0))</f>
        <v>CES Virtual</v>
      </c>
      <c r="T121" s="200" t="s">
        <v>117</v>
      </c>
      <c r="U121" s="200" t="s">
        <v>887</v>
      </c>
      <c r="V121" s="200" t="s">
        <v>888</v>
      </c>
      <c r="W121" s="200" t="s">
        <v>889</v>
      </c>
      <c r="X121" s="200">
        <v>3</v>
      </c>
      <c r="Y121" s="200">
        <v>3</v>
      </c>
      <c r="Z121" s="17">
        <v>1</v>
      </c>
      <c r="AA121" s="200" t="s">
        <v>97</v>
      </c>
      <c r="AB121" s="200" t="s">
        <v>87</v>
      </c>
      <c r="AC121" s="200" t="s">
        <v>890</v>
      </c>
      <c r="AD121" s="192">
        <v>4</v>
      </c>
      <c r="AE121" s="192">
        <v>4</v>
      </c>
      <c r="AF121" s="17">
        <v>1</v>
      </c>
      <c r="AG121" s="200" t="s">
        <v>891</v>
      </c>
      <c r="AH121" s="200">
        <v>1</v>
      </c>
      <c r="AI121" s="13">
        <v>43342</v>
      </c>
      <c r="AJ121" s="200" t="s">
        <v>296</v>
      </c>
      <c r="AK121" s="200" t="s">
        <v>98</v>
      </c>
      <c r="AL121" s="200" t="s">
        <v>90</v>
      </c>
      <c r="AM121" s="200">
        <v>2</v>
      </c>
      <c r="AN121" s="200">
        <v>3</v>
      </c>
      <c r="AO121" s="200" t="s">
        <v>729</v>
      </c>
      <c r="AP121" s="200" t="s">
        <v>97</v>
      </c>
      <c r="AQ121" s="200"/>
      <c r="AR121" s="200"/>
    </row>
    <row r="122" spans="1:44" ht="60" x14ac:dyDescent="0.25">
      <c r="A122" s="12">
        <f>IF(AL122="","",IF(T122=" "," ",SUM($Q$3:Q122)))</f>
        <v>79</v>
      </c>
      <c r="B122" s="12" t="str">
        <f t="shared" si="15"/>
        <v>CES Virtual1</v>
      </c>
      <c r="C122" s="12">
        <f t="shared" si="16"/>
        <v>1</v>
      </c>
      <c r="D122" s="12" t="str">
        <f t="shared" si="17"/>
        <v>CES Virtual1</v>
      </c>
      <c r="E122" s="12">
        <f t="shared" si="18"/>
        <v>1</v>
      </c>
      <c r="F122" s="12" t="str">
        <f t="shared" si="26"/>
        <v>Dirección AcadémicaAlto</v>
      </c>
      <c r="G122" s="12" t="str">
        <f t="shared" si="27"/>
        <v>Dirección AcadémicaExtremo</v>
      </c>
      <c r="H122" s="12" t="str">
        <f t="shared" si="19"/>
        <v>Dirección AcadémicaFuerte</v>
      </c>
      <c r="I122" s="12" t="str">
        <f t="shared" si="20"/>
        <v>CES VirtualExtremo</v>
      </c>
      <c r="J122" s="12" t="str">
        <f t="shared" si="21"/>
        <v>CES VirtualFuerte</v>
      </c>
      <c r="K122" s="12" t="str">
        <f t="shared" si="22"/>
        <v>Dirección AcadémicaActos mal intencionados de terceros (AMIT).</v>
      </c>
      <c r="L122" s="9" t="str">
        <f t="shared" si="23"/>
        <v>RAV-79</v>
      </c>
      <c r="M122" s="10" t="str">
        <f t="shared" si="24"/>
        <v>RA</v>
      </c>
      <c r="N122" s="10" t="str">
        <f>+IF(L122=""," ",VLOOKUP(S122,Tabla13[[PROCESO]:[2018]],4,0))</f>
        <v>Dirección Académica</v>
      </c>
      <c r="O122" s="10" t="str">
        <f>+IF(AB122=""," ",VLOOKUP(S122,Tabla13[[PROCESO]:[2018]],3,0))</f>
        <v>Dirección Académica</v>
      </c>
      <c r="P122" s="10" t="str">
        <f t="shared" si="25"/>
        <v>Actos mal intencionados de terceros (AMIT).</v>
      </c>
      <c r="Q122" s="1">
        <f t="shared" si="14"/>
        <v>1</v>
      </c>
      <c r="R122" s="1" t="s">
        <v>892</v>
      </c>
      <c r="S122" s="201" t="str">
        <f>+IF(M122="","",VLOOKUP(LEFT(R122,4),'[1]Areas Incluidas'!$C$3:$F$35,2,0))</f>
        <v>CES Virtual</v>
      </c>
      <c r="T122" s="200" t="s">
        <v>116</v>
      </c>
      <c r="U122" s="200" t="s">
        <v>186</v>
      </c>
      <c r="V122" s="200" t="s">
        <v>893</v>
      </c>
      <c r="W122" s="200" t="s">
        <v>894</v>
      </c>
      <c r="X122" s="200">
        <v>2</v>
      </c>
      <c r="Y122" s="200">
        <v>2</v>
      </c>
      <c r="Z122" s="17">
        <v>1</v>
      </c>
      <c r="AA122" s="200" t="s">
        <v>97</v>
      </c>
      <c r="AB122" s="200" t="s">
        <v>87</v>
      </c>
      <c r="AC122" s="200" t="s">
        <v>895</v>
      </c>
      <c r="AD122" s="192">
        <v>2</v>
      </c>
      <c r="AE122" s="192">
        <v>2</v>
      </c>
      <c r="AF122" s="17">
        <v>1</v>
      </c>
      <c r="AG122" s="200" t="s">
        <v>826</v>
      </c>
      <c r="AH122" s="200" t="s">
        <v>896</v>
      </c>
      <c r="AI122" s="13">
        <v>43342</v>
      </c>
      <c r="AJ122" s="200" t="s">
        <v>296</v>
      </c>
      <c r="AK122" s="200" t="s">
        <v>299</v>
      </c>
      <c r="AL122" s="200" t="s">
        <v>89</v>
      </c>
      <c r="AM122" s="200">
        <v>2</v>
      </c>
      <c r="AN122" s="200">
        <v>5</v>
      </c>
      <c r="AO122" s="200" t="s">
        <v>870</v>
      </c>
      <c r="AP122" s="200" t="s">
        <v>97</v>
      </c>
      <c r="AQ122" s="200" t="s">
        <v>897</v>
      </c>
      <c r="AR122" s="200"/>
    </row>
    <row r="123" spans="1:44" ht="120" x14ac:dyDescent="0.25">
      <c r="A123" s="12">
        <f>IF(AL123="","",IF(T123=" "," ",SUM($Q$3:Q123)))</f>
        <v>80</v>
      </c>
      <c r="B123" s="12" t="str">
        <f t="shared" si="15"/>
        <v>Comité de Ética Humanos1</v>
      </c>
      <c r="C123" s="12">
        <f t="shared" si="16"/>
        <v>1</v>
      </c>
      <c r="D123" s="12" t="str">
        <f t="shared" si="17"/>
        <v>Comité de Ética Humanos1</v>
      </c>
      <c r="E123" s="12">
        <f t="shared" si="18"/>
        <v>1</v>
      </c>
      <c r="F123" s="12" t="str">
        <f t="shared" si="26"/>
        <v>Dirección Investigación e InnovaciónAlto</v>
      </c>
      <c r="G123" s="12" t="str">
        <f t="shared" si="27"/>
        <v>Dirección Investigación e InnovaciónAlto</v>
      </c>
      <c r="H123" s="12" t="str">
        <f t="shared" si="19"/>
        <v>Dirección Investigación e InnovaciónFuerte</v>
      </c>
      <c r="I123" s="12" t="str">
        <f t="shared" si="20"/>
        <v>Comité de Ética HumanosAlto</v>
      </c>
      <c r="J123" s="12" t="str">
        <f t="shared" si="21"/>
        <v>Comité de Ética HumanosFuerte</v>
      </c>
      <c r="K123" s="12" t="str">
        <f t="shared" si="22"/>
        <v>Dirección Investigación e InnovaciónFalta de innovación o rezago en los diferentes procesos o estructuras que dificultan el crecimiento y/o cumplimiento de los objetivos de la Universidad</v>
      </c>
      <c r="L123" s="9" t="str">
        <f t="shared" si="23"/>
        <v>RIC-80</v>
      </c>
      <c r="M123" s="10" t="str">
        <f t="shared" si="24"/>
        <v>RI</v>
      </c>
      <c r="N123" s="10" t="str">
        <f>+IF(L123=""," ",VLOOKUP(S123,Tabla13[[PROCESO]:[2018]],4,0))</f>
        <v>Dirección Investigación e Innovación</v>
      </c>
      <c r="O123" s="10" t="str">
        <f>+IF(AB123=""," ",VLOOKUP(S123,Tabla13[[PROCESO]:[2018]],3,0))</f>
        <v>Dirección Investigación e Innovación</v>
      </c>
      <c r="P123" s="10" t="str">
        <f t="shared" si="25"/>
        <v>Falta de innovación o rezago en los diferentes procesos o estructuras que dificultan el crecimiento y/o cumplimiento de los objetivos de la Universidad</v>
      </c>
      <c r="Q123" s="1">
        <f t="shared" si="14"/>
        <v>1</v>
      </c>
      <c r="R123" s="1" t="s">
        <v>898</v>
      </c>
      <c r="S123" s="201" t="str">
        <f>+IF(M123="","",VLOOKUP(LEFT(R123,4),'[1]Areas Incluidas'!$C$3:$F$35,2,0))</f>
        <v>Comité de Ética Humanos</v>
      </c>
      <c r="T123" s="200" t="s">
        <v>111</v>
      </c>
      <c r="U123" s="200" t="s">
        <v>899</v>
      </c>
      <c r="V123" s="200" t="s">
        <v>900</v>
      </c>
      <c r="W123" s="200" t="s">
        <v>901</v>
      </c>
      <c r="X123" s="200">
        <v>2</v>
      </c>
      <c r="Y123" s="200">
        <v>2</v>
      </c>
      <c r="Z123" s="17">
        <v>1</v>
      </c>
      <c r="AA123" s="200" t="s">
        <v>98</v>
      </c>
      <c r="AB123" s="200" t="s">
        <v>87</v>
      </c>
      <c r="AC123" s="200" t="s">
        <v>902</v>
      </c>
      <c r="AD123" s="192">
        <v>2</v>
      </c>
      <c r="AE123" s="192">
        <v>2</v>
      </c>
      <c r="AF123" s="17">
        <v>1</v>
      </c>
      <c r="AG123" s="200" t="s">
        <v>903</v>
      </c>
      <c r="AH123" s="200" t="s">
        <v>904</v>
      </c>
      <c r="AI123" s="200">
        <v>43497</v>
      </c>
      <c r="AJ123" s="200" t="s">
        <v>294</v>
      </c>
      <c r="AK123" s="200" t="s">
        <v>295</v>
      </c>
      <c r="AL123" s="200" t="s">
        <v>87</v>
      </c>
      <c r="AM123" s="200">
        <v>3</v>
      </c>
      <c r="AN123" s="200">
        <v>4</v>
      </c>
      <c r="AO123" s="200" t="s">
        <v>637</v>
      </c>
      <c r="AP123" s="200" t="s">
        <v>97</v>
      </c>
      <c r="AQ123" s="200" t="s">
        <v>905</v>
      </c>
      <c r="AR123" s="200" t="s">
        <v>906</v>
      </c>
    </row>
    <row r="124" spans="1:44" ht="135" x14ac:dyDescent="0.25">
      <c r="A124" s="12">
        <f>IF(AL124="","",IF(T124=" "," ",SUM($Q$3:Q124)))</f>
        <v>81</v>
      </c>
      <c r="B124" s="12" t="str">
        <f t="shared" si="15"/>
        <v>Comité de Ética Humanos1</v>
      </c>
      <c r="C124" s="12">
        <f t="shared" si="16"/>
        <v>1</v>
      </c>
      <c r="D124" s="12" t="str">
        <f t="shared" si="17"/>
        <v>Comité de Ética Humanos1</v>
      </c>
      <c r="E124" s="12">
        <f t="shared" si="18"/>
        <v>1</v>
      </c>
      <c r="F124" s="12" t="str">
        <f t="shared" si="26"/>
        <v>Dirección Investigación e InnovaciónAlto</v>
      </c>
      <c r="G124" s="12" t="str">
        <f t="shared" si="27"/>
        <v>Dirección Investigación e InnovaciónAlto</v>
      </c>
      <c r="H124" s="12" t="str">
        <f t="shared" si="19"/>
        <v>Dirección Investigación e InnovaciónDébil</v>
      </c>
      <c r="I124" s="12" t="str">
        <f t="shared" si="20"/>
        <v>Comité de Ética HumanosAlto</v>
      </c>
      <c r="J124" s="12" t="str">
        <f t="shared" si="21"/>
        <v>Comité de Ética HumanosDébil</v>
      </c>
      <c r="K124" s="12" t="str">
        <f t="shared" si="22"/>
        <v>Dirección Investigación e InnovaciónDificultades en la alineación organizacional para el logro de los objetivos.</v>
      </c>
      <c r="L124" s="9" t="str">
        <f t="shared" si="23"/>
        <v>RIC-81</v>
      </c>
      <c r="M124" s="10" t="str">
        <f t="shared" si="24"/>
        <v>RI</v>
      </c>
      <c r="N124" s="10" t="str">
        <f>+IF(L124=""," ",VLOOKUP(S124,Tabla13[[PROCESO]:[2018]],4,0))</f>
        <v>Dirección Investigación e Innovación</v>
      </c>
      <c r="O124" s="10" t="str">
        <f>+IF(AB124=""," ",VLOOKUP(S124,Tabla13[[PROCESO]:[2018]],3,0))</f>
        <v>Dirección Investigación e Innovación</v>
      </c>
      <c r="P124" s="10" t="str">
        <f t="shared" si="25"/>
        <v>Dificultades en la alineación organizacional para el logro de los objetivos.</v>
      </c>
      <c r="Q124" s="1">
        <f t="shared" si="14"/>
        <v>1</v>
      </c>
      <c r="R124" s="1" t="s">
        <v>907</v>
      </c>
      <c r="S124" s="201" t="str">
        <f>+IF(M124="","",VLOOKUP(LEFT(R124,4),'[1]Areas Incluidas'!$C$3:$F$35,2,0))</f>
        <v>Comité de Ética Humanos</v>
      </c>
      <c r="T124" s="200" t="s">
        <v>108</v>
      </c>
      <c r="U124" s="200" t="s">
        <v>908</v>
      </c>
      <c r="V124" s="200" t="s">
        <v>909</v>
      </c>
      <c r="W124" s="200" t="s">
        <v>910</v>
      </c>
      <c r="X124" s="200">
        <v>1</v>
      </c>
      <c r="Y124" s="200">
        <v>1</v>
      </c>
      <c r="Z124" s="17">
        <v>1</v>
      </c>
      <c r="AA124" s="200" t="s">
        <v>98</v>
      </c>
      <c r="AB124" s="200" t="s">
        <v>87</v>
      </c>
      <c r="AC124" s="200" t="s">
        <v>911</v>
      </c>
      <c r="AD124" s="192">
        <v>1</v>
      </c>
      <c r="AE124" s="192">
        <v>0</v>
      </c>
      <c r="AF124" s="17">
        <v>0</v>
      </c>
      <c r="AG124" s="200" t="s">
        <v>912</v>
      </c>
      <c r="AH124" s="200" t="s">
        <v>904</v>
      </c>
      <c r="AI124" s="200">
        <v>43554</v>
      </c>
      <c r="AJ124" s="200" t="s">
        <v>298</v>
      </c>
      <c r="AK124" s="200" t="s">
        <v>98</v>
      </c>
      <c r="AL124" s="200" t="s">
        <v>87</v>
      </c>
      <c r="AM124" s="200">
        <v>4</v>
      </c>
      <c r="AN124" s="200">
        <v>3</v>
      </c>
      <c r="AO124" s="200" t="s">
        <v>390</v>
      </c>
      <c r="AP124" s="200" t="s">
        <v>96</v>
      </c>
      <c r="AQ124" s="200" t="s">
        <v>913</v>
      </c>
      <c r="AR124" s="200" t="s">
        <v>914</v>
      </c>
    </row>
    <row r="125" spans="1:44" ht="75" x14ac:dyDescent="0.25">
      <c r="A125" s="12">
        <f>IF(AL125="","",IF(T125=" "," ",SUM($Q$3:Q125)))</f>
        <v>82</v>
      </c>
      <c r="B125" s="12" t="str">
        <f t="shared" si="15"/>
        <v>Comité de Ética Humanos1</v>
      </c>
      <c r="C125" s="12">
        <f t="shared" si="16"/>
        <v>1</v>
      </c>
      <c r="D125" s="12" t="str">
        <f t="shared" si="17"/>
        <v>Comité de Ética Humanos1</v>
      </c>
      <c r="E125" s="12">
        <f t="shared" si="18"/>
        <v>1</v>
      </c>
      <c r="F125" s="12" t="str">
        <f t="shared" si="26"/>
        <v>Dirección Investigación e InnovaciónAlto</v>
      </c>
      <c r="G125" s="12" t="str">
        <f t="shared" si="27"/>
        <v>Dirección Investigación e InnovaciónAlto</v>
      </c>
      <c r="H125" s="12" t="str">
        <f t="shared" si="19"/>
        <v>Dirección Investigación e InnovaciónDébil</v>
      </c>
      <c r="I125" s="12" t="str">
        <f t="shared" si="20"/>
        <v>Comité de Ética HumanosAlto</v>
      </c>
      <c r="J125" s="12" t="str">
        <f t="shared" si="21"/>
        <v>Comité de Ética HumanosDébil</v>
      </c>
      <c r="K125" s="12" t="str">
        <f t="shared" si="22"/>
        <v>Dirección Investigación e InnovaciónDificultades en la alineación organizacional para el logro de los objetivos.</v>
      </c>
      <c r="L125" s="9" t="str">
        <f t="shared" si="23"/>
        <v>RIC-82</v>
      </c>
      <c r="M125" s="10" t="str">
        <f t="shared" si="24"/>
        <v>RI</v>
      </c>
      <c r="N125" s="10" t="str">
        <f>+IF(L125=""," ",VLOOKUP(S125,Tabla13[[PROCESO]:[2018]],4,0))</f>
        <v>Dirección Investigación e Innovación</v>
      </c>
      <c r="O125" s="10" t="str">
        <f>+IF(AB125=""," ",VLOOKUP(S125,Tabla13[[PROCESO]:[2018]],3,0))</f>
        <v>Dirección Investigación e Innovación</v>
      </c>
      <c r="P125" s="10" t="str">
        <f t="shared" si="25"/>
        <v>Dificultades en la alineación organizacional para el logro de los objetivos.</v>
      </c>
      <c r="Q125" s="1">
        <f t="shared" si="14"/>
        <v>1</v>
      </c>
      <c r="R125" s="1" t="s">
        <v>915</v>
      </c>
      <c r="S125" s="201" t="str">
        <f>+IF(M125="","",VLOOKUP(LEFT(R125,4),'[1]Areas Incluidas'!$C$3:$F$35,2,0))</f>
        <v>Comité de Ética Humanos</v>
      </c>
      <c r="T125" s="200" t="s">
        <v>108</v>
      </c>
      <c r="U125" s="200" t="s">
        <v>193</v>
      </c>
      <c r="V125" s="200" t="s">
        <v>916</v>
      </c>
      <c r="W125" s="200" t="s">
        <v>917</v>
      </c>
      <c r="X125" s="200">
        <v>1</v>
      </c>
      <c r="Y125" s="200">
        <v>1</v>
      </c>
      <c r="Z125" s="17">
        <v>1</v>
      </c>
      <c r="AA125" s="200" t="s">
        <v>98</v>
      </c>
      <c r="AB125" s="200" t="s">
        <v>87</v>
      </c>
      <c r="AC125" s="200" t="s">
        <v>910</v>
      </c>
      <c r="AD125" s="192">
        <v>1</v>
      </c>
      <c r="AE125" s="192">
        <v>1</v>
      </c>
      <c r="AF125" s="17">
        <v>1</v>
      </c>
      <c r="AG125" s="200" t="s">
        <v>918</v>
      </c>
      <c r="AH125" s="200" t="s">
        <v>904</v>
      </c>
      <c r="AI125" s="200">
        <v>43891</v>
      </c>
      <c r="AJ125" s="200" t="s">
        <v>298</v>
      </c>
      <c r="AK125" s="200" t="s">
        <v>98</v>
      </c>
      <c r="AL125" s="200" t="s">
        <v>87</v>
      </c>
      <c r="AM125" s="200">
        <v>4</v>
      </c>
      <c r="AN125" s="200">
        <v>3</v>
      </c>
      <c r="AO125" s="200" t="s">
        <v>390</v>
      </c>
      <c r="AP125" s="200" t="s">
        <v>96</v>
      </c>
      <c r="AQ125" s="200" t="s">
        <v>919</v>
      </c>
      <c r="AR125" s="200" t="s">
        <v>920</v>
      </c>
    </row>
    <row r="126" spans="1:44" ht="150" x14ac:dyDescent="0.25">
      <c r="A126" s="12">
        <f>IF(AL126="","",IF(T126=" "," ",SUM($Q$3:Q126)))</f>
        <v>83</v>
      </c>
      <c r="B126" s="12" t="str">
        <f t="shared" si="15"/>
        <v>Comité de Ética Humanos1</v>
      </c>
      <c r="C126" s="12">
        <f t="shared" si="16"/>
        <v>1</v>
      </c>
      <c r="D126" s="12" t="str">
        <f t="shared" si="17"/>
        <v>Comité de Ética Humanos1</v>
      </c>
      <c r="E126" s="12">
        <f t="shared" si="18"/>
        <v>1</v>
      </c>
      <c r="F126" s="12" t="str">
        <f t="shared" si="26"/>
        <v>Dirección Investigación e InnovaciónMedio</v>
      </c>
      <c r="G126" s="12" t="str">
        <f t="shared" si="27"/>
        <v>Dirección Investigación e InnovaciónMedio</v>
      </c>
      <c r="H126" s="12" t="str">
        <f t="shared" si="19"/>
        <v>Dirección Investigación e InnovaciónFuerte</v>
      </c>
      <c r="I126" s="12" t="str">
        <f t="shared" si="20"/>
        <v>Comité de Ética HumanosMedio</v>
      </c>
      <c r="J126" s="12" t="str">
        <f t="shared" si="21"/>
        <v>Comité de Ética HumanosFuerte</v>
      </c>
      <c r="K126" s="12" t="str">
        <f t="shared" si="22"/>
        <v>Dirección Investigación e InnovaciónConflicto, desconocimiento o incumplimientos normativos, legales, regulatorios o contractuales.</v>
      </c>
      <c r="L126" s="9" t="str">
        <f t="shared" si="23"/>
        <v>RIC-83</v>
      </c>
      <c r="M126" s="10" t="str">
        <f t="shared" si="24"/>
        <v>RI</v>
      </c>
      <c r="N126" s="10" t="str">
        <f>+IF(L126=""," ",VLOOKUP(S126,Tabla13[[PROCESO]:[2018]],4,0))</f>
        <v>Dirección Investigación e Innovación</v>
      </c>
      <c r="O126" s="10" t="str">
        <f>+IF(AB126=""," ",VLOOKUP(S126,Tabla13[[PROCESO]:[2018]],3,0))</f>
        <v>Dirección Investigación e Innovación</v>
      </c>
      <c r="P126" s="10" t="str">
        <f t="shared" si="25"/>
        <v>Conflicto, desconocimiento o incumplimientos normativos, legales, regulatorios o contractuales.</v>
      </c>
      <c r="Q126" s="1">
        <f t="shared" si="14"/>
        <v>1</v>
      </c>
      <c r="R126" s="1" t="s">
        <v>921</v>
      </c>
      <c r="S126" s="201" t="str">
        <f>+IF(M126="","",VLOOKUP(LEFT(R126,4),'[1]Areas Incluidas'!$C$3:$F$35,2,0))</f>
        <v>Comité de Ética Humanos</v>
      </c>
      <c r="T126" s="200" t="s">
        <v>109</v>
      </c>
      <c r="U126" s="200" t="s">
        <v>922</v>
      </c>
      <c r="V126" s="200" t="s">
        <v>923</v>
      </c>
      <c r="W126" s="200" t="s">
        <v>924</v>
      </c>
      <c r="X126" s="200">
        <v>1</v>
      </c>
      <c r="Y126" s="200">
        <v>1</v>
      </c>
      <c r="Z126" s="17">
        <v>1</v>
      </c>
      <c r="AA126" s="200" t="s">
        <v>96</v>
      </c>
      <c r="AB126" s="200" t="s">
        <v>90</v>
      </c>
      <c r="AC126" s="200" t="s">
        <v>925</v>
      </c>
      <c r="AD126" s="192">
        <v>2</v>
      </c>
      <c r="AE126" s="192">
        <v>2</v>
      </c>
      <c r="AF126" s="17">
        <v>1</v>
      </c>
      <c r="AG126" s="200" t="s">
        <v>926</v>
      </c>
      <c r="AH126" s="200" t="s">
        <v>904</v>
      </c>
      <c r="AI126" s="200">
        <v>43891</v>
      </c>
      <c r="AJ126" s="200" t="s">
        <v>298</v>
      </c>
      <c r="AK126" s="200" t="s">
        <v>297</v>
      </c>
      <c r="AL126" s="200" t="s">
        <v>90</v>
      </c>
      <c r="AM126" s="200">
        <v>4</v>
      </c>
      <c r="AN126" s="200">
        <v>2</v>
      </c>
      <c r="AO126" s="200" t="s">
        <v>383</v>
      </c>
      <c r="AP126" s="200" t="s">
        <v>97</v>
      </c>
      <c r="AQ126" s="200" t="s">
        <v>927</v>
      </c>
      <c r="AR126" s="200"/>
    </row>
    <row r="127" spans="1:44" ht="120" x14ac:dyDescent="0.25">
      <c r="A127" s="12">
        <f>IF(AL127="","",IF(T127=" "," ",SUM($Q$3:Q127)))</f>
        <v>84</v>
      </c>
      <c r="B127" s="12" t="str">
        <f t="shared" si="15"/>
        <v>Comité de Ética Humanos1</v>
      </c>
      <c r="C127" s="12">
        <f t="shared" si="16"/>
        <v>1</v>
      </c>
      <c r="D127" s="12" t="str">
        <f t="shared" si="17"/>
        <v>Comité de Ética Humanos1</v>
      </c>
      <c r="E127" s="12">
        <f t="shared" si="18"/>
        <v>1</v>
      </c>
      <c r="F127" s="12" t="str">
        <f t="shared" si="26"/>
        <v>Dirección Investigación e InnovaciónExtremo</v>
      </c>
      <c r="G127" s="12" t="str">
        <f t="shared" si="27"/>
        <v>Dirección Investigación e InnovaciónExtremo</v>
      </c>
      <c r="H127" s="12" t="str">
        <f t="shared" si="19"/>
        <v>Dirección Investigación e InnovaciónModerado</v>
      </c>
      <c r="I127" s="12" t="str">
        <f t="shared" si="20"/>
        <v>Comité de Ética HumanosExtremo</v>
      </c>
      <c r="J127" s="12" t="str">
        <f t="shared" si="21"/>
        <v>Comité de Ética HumanosModerado</v>
      </c>
      <c r="K127" s="12" t="str">
        <f t="shared" si="22"/>
        <v>Dirección Investigación e InnovaciónFalla o falta de adecuación, consistencia, confiabilidad, confidencialidad y disponibilidad de la información que se genera o se custodia (física o electrónica).</v>
      </c>
      <c r="L127" s="9" t="str">
        <f t="shared" si="23"/>
        <v>RIC-84</v>
      </c>
      <c r="M127" s="10" t="str">
        <f t="shared" si="24"/>
        <v>RI</v>
      </c>
      <c r="N127" s="10" t="str">
        <f>+IF(L127=""," ",VLOOKUP(S127,Tabla13[[PROCESO]:[2018]],4,0))</f>
        <v>Dirección Investigación e Innovación</v>
      </c>
      <c r="O127" s="10" t="str">
        <f>+IF(AB127=""," ",VLOOKUP(S127,Tabla13[[PROCESO]:[2018]],3,0))</f>
        <v>Dirección Investigación e Innovación</v>
      </c>
      <c r="P127" s="10" t="str">
        <f t="shared" si="25"/>
        <v>Falla o falta de adecuación, consistencia, confiabilidad, confidencialidad y disponibilidad de la información que se genera o se custodia (física o electrónica).</v>
      </c>
      <c r="Q127" s="1">
        <f t="shared" si="14"/>
        <v>1</v>
      </c>
      <c r="R127" s="1" t="s">
        <v>928</v>
      </c>
      <c r="S127" s="201" t="str">
        <f>+IF(M127="","",VLOOKUP(LEFT(R127,4),'[1]Areas Incluidas'!$C$3:$F$35,2,0))</f>
        <v>Comité de Ética Humanos</v>
      </c>
      <c r="T127" s="200" t="s">
        <v>106</v>
      </c>
      <c r="U127" s="200" t="s">
        <v>195</v>
      </c>
      <c r="V127" s="200" t="s">
        <v>929</v>
      </c>
      <c r="W127" s="200" t="s">
        <v>930</v>
      </c>
      <c r="X127" s="200">
        <v>3</v>
      </c>
      <c r="Y127" s="200">
        <v>2</v>
      </c>
      <c r="Z127" s="17">
        <v>0.66666666666666663</v>
      </c>
      <c r="AA127" s="200" t="s">
        <v>97</v>
      </c>
      <c r="AB127" s="200" t="s">
        <v>89</v>
      </c>
      <c r="AC127" s="200" t="s">
        <v>931</v>
      </c>
      <c r="AD127" s="192">
        <v>1</v>
      </c>
      <c r="AE127" s="192">
        <v>0</v>
      </c>
      <c r="AF127" s="17">
        <v>0</v>
      </c>
      <c r="AG127" s="200" t="s">
        <v>926</v>
      </c>
      <c r="AH127" s="200" t="s">
        <v>904</v>
      </c>
      <c r="AI127" s="200">
        <v>43374</v>
      </c>
      <c r="AJ127" s="200" t="s">
        <v>298</v>
      </c>
      <c r="AK127" s="200" t="s">
        <v>295</v>
      </c>
      <c r="AL127" s="200" t="s">
        <v>89</v>
      </c>
      <c r="AM127" s="200">
        <v>4</v>
      </c>
      <c r="AN127" s="200">
        <v>4</v>
      </c>
      <c r="AO127" s="200" t="s">
        <v>487</v>
      </c>
      <c r="AP127" s="200" t="s">
        <v>98</v>
      </c>
      <c r="AQ127" s="200" t="s">
        <v>927</v>
      </c>
      <c r="AR127" s="200"/>
    </row>
    <row r="128" spans="1:44" ht="30" hidden="1" x14ac:dyDescent="0.25">
      <c r="A128" s="12" t="str">
        <f>IF(AL128="","",IF(T128=" "," ",SUM($Q$3:Q128)))</f>
        <v/>
      </c>
      <c r="B128" s="12" t="str">
        <f t="shared" si="15"/>
        <v>Comité de Ética Humanos0</v>
      </c>
      <c r="C128" s="12">
        <f t="shared" si="16"/>
        <v>0</v>
      </c>
      <c r="D128" s="12" t="str">
        <f t="shared" si="17"/>
        <v>Comité de Ética Humanos0</v>
      </c>
      <c r="E128" s="12">
        <f t="shared" si="18"/>
        <v>0</v>
      </c>
      <c r="F128" s="12" t="str">
        <f t="shared" si="26"/>
        <v xml:space="preserve"> </v>
      </c>
      <c r="G128" s="12" t="str">
        <f t="shared" si="27"/>
        <v xml:space="preserve"> </v>
      </c>
      <c r="H128" s="12" t="str">
        <f t="shared" si="19"/>
        <v xml:space="preserve"> </v>
      </c>
      <c r="I128" s="12" t="str">
        <f t="shared" si="20"/>
        <v>Comité de Ética Humanos</v>
      </c>
      <c r="J128" s="12" t="str">
        <f t="shared" si="21"/>
        <v>Comité de Ética Humanos</v>
      </c>
      <c r="K128" s="12" t="str">
        <f t="shared" si="22"/>
        <v xml:space="preserve"> </v>
      </c>
      <c r="L128" s="9" t="str">
        <f t="shared" si="23"/>
        <v/>
      </c>
      <c r="M128" s="10" t="str">
        <f t="shared" si="24"/>
        <v>RI</v>
      </c>
      <c r="N128" s="10" t="str">
        <f>+IF(L128=""," ",VLOOKUP(S128,Tabla13[[PROCESO]:[2018]],4,0))</f>
        <v xml:space="preserve"> </v>
      </c>
      <c r="O128" s="10" t="str">
        <f>+IF(AB128=""," ",VLOOKUP(S128,Tabla13[[PROCESO]:[2018]],3,0))</f>
        <v xml:space="preserve"> </v>
      </c>
      <c r="P128" s="10" t="str">
        <f t="shared" si="25"/>
        <v/>
      </c>
      <c r="Q128" s="1" t="str">
        <f t="shared" si="14"/>
        <v/>
      </c>
      <c r="R128" s="1" t="s">
        <v>932</v>
      </c>
      <c r="S128" s="201" t="str">
        <f>+IF(M128="","",VLOOKUP(LEFT(R128,4),'[1]Areas Incluidas'!$C$3:$F$35,2,0))</f>
        <v>Comité de Ética Humanos</v>
      </c>
      <c r="T128" s="200"/>
      <c r="U128" s="200"/>
      <c r="V128" s="200"/>
      <c r="W128" s="200"/>
      <c r="X128" s="200">
        <v>4</v>
      </c>
      <c r="Y128" s="200">
        <v>4</v>
      </c>
      <c r="Z128" s="17" t="s">
        <v>136</v>
      </c>
      <c r="AA128" s="200">
        <v>4</v>
      </c>
      <c r="AB128" s="200" t="s">
        <v>369</v>
      </c>
      <c r="AC128" s="200"/>
      <c r="AD128" s="192">
        <v>4</v>
      </c>
      <c r="AE128" s="192">
        <v>4</v>
      </c>
      <c r="AF128" s="17" t="s">
        <v>369</v>
      </c>
      <c r="AG128" s="200">
        <v>4</v>
      </c>
      <c r="AH128" s="200">
        <v>4</v>
      </c>
      <c r="AI128" s="200">
        <v>4</v>
      </c>
      <c r="AJ128" s="200">
        <v>4</v>
      </c>
      <c r="AK128" s="200">
        <v>4</v>
      </c>
      <c r="AL128" s="200"/>
      <c r="AM128" s="200" t="s">
        <v>369</v>
      </c>
      <c r="AN128" s="200" t="s">
        <v>369</v>
      </c>
      <c r="AO128" s="200" t="s">
        <v>369</v>
      </c>
      <c r="AP128" s="200"/>
      <c r="AQ128" s="200"/>
      <c r="AR128" s="200"/>
    </row>
    <row r="129" spans="1:44" ht="30" hidden="1" x14ac:dyDescent="0.25">
      <c r="A129" s="12" t="str">
        <f>IF(AL129="","",IF(T129=" "," ",SUM($Q$3:Q129)))</f>
        <v/>
      </c>
      <c r="B129" s="12" t="str">
        <f t="shared" si="15"/>
        <v>Comité de Ética Humanos0</v>
      </c>
      <c r="C129" s="12">
        <f t="shared" si="16"/>
        <v>0</v>
      </c>
      <c r="D129" s="12" t="str">
        <f t="shared" si="17"/>
        <v>Comité de Ética Humanos0</v>
      </c>
      <c r="E129" s="12">
        <f t="shared" si="18"/>
        <v>0</v>
      </c>
      <c r="F129" s="12" t="str">
        <f t="shared" si="26"/>
        <v xml:space="preserve"> </v>
      </c>
      <c r="G129" s="12" t="str">
        <f t="shared" si="27"/>
        <v xml:space="preserve"> </v>
      </c>
      <c r="H129" s="12" t="str">
        <f t="shared" si="19"/>
        <v xml:space="preserve"> </v>
      </c>
      <c r="I129" s="12" t="str">
        <f t="shared" si="20"/>
        <v>Comité de Ética Humanos</v>
      </c>
      <c r="J129" s="12" t="str">
        <f t="shared" si="21"/>
        <v>Comité de Ética Humanos</v>
      </c>
      <c r="K129" s="12" t="str">
        <f t="shared" si="22"/>
        <v xml:space="preserve"> </v>
      </c>
      <c r="L129" s="9" t="str">
        <f t="shared" si="23"/>
        <v/>
      </c>
      <c r="M129" s="10" t="str">
        <f t="shared" si="24"/>
        <v>RI</v>
      </c>
      <c r="N129" s="10" t="str">
        <f>+IF(L129=""," ",VLOOKUP(S129,Tabla13[[PROCESO]:[2018]],4,0))</f>
        <v xml:space="preserve"> </v>
      </c>
      <c r="O129" s="10" t="str">
        <f>+IF(AB129=""," ",VLOOKUP(S129,Tabla13[[PROCESO]:[2018]],3,0))</f>
        <v xml:space="preserve"> </v>
      </c>
      <c r="P129" s="10" t="str">
        <f t="shared" si="25"/>
        <v/>
      </c>
      <c r="Q129" s="1" t="str">
        <f t="shared" si="14"/>
        <v/>
      </c>
      <c r="R129" s="1" t="s">
        <v>933</v>
      </c>
      <c r="S129" s="201" t="str">
        <f>+IF(M129="","",VLOOKUP(LEFT(R129,4),'[1]Areas Incluidas'!$C$3:$F$35,2,0))</f>
        <v>Comité de Ética Humanos</v>
      </c>
      <c r="T129" s="200"/>
      <c r="U129" s="200"/>
      <c r="V129" s="200"/>
      <c r="W129" s="200"/>
      <c r="X129" s="200">
        <v>4</v>
      </c>
      <c r="Y129" s="200">
        <v>4</v>
      </c>
      <c r="Z129" s="17" t="s">
        <v>136</v>
      </c>
      <c r="AA129" s="200">
        <v>4</v>
      </c>
      <c r="AB129" s="200" t="s">
        <v>369</v>
      </c>
      <c r="AC129" s="200"/>
      <c r="AD129" s="192">
        <v>4</v>
      </c>
      <c r="AE129" s="192">
        <v>4</v>
      </c>
      <c r="AF129" s="17" t="s">
        <v>369</v>
      </c>
      <c r="AG129" s="200">
        <v>4</v>
      </c>
      <c r="AH129" s="200">
        <v>4</v>
      </c>
      <c r="AI129" s="200">
        <v>4</v>
      </c>
      <c r="AJ129" s="200">
        <v>4</v>
      </c>
      <c r="AK129" s="200">
        <v>4</v>
      </c>
      <c r="AL129" s="200"/>
      <c r="AM129" s="200" t="s">
        <v>369</v>
      </c>
      <c r="AN129" s="200" t="s">
        <v>369</v>
      </c>
      <c r="AO129" s="200" t="s">
        <v>369</v>
      </c>
      <c r="AP129" s="200"/>
      <c r="AQ129" s="200"/>
      <c r="AR129" s="200"/>
    </row>
    <row r="130" spans="1:44" ht="30" hidden="1" x14ac:dyDescent="0.25">
      <c r="A130" s="12" t="str">
        <f>IF(AL130="","",IF(T130=" "," ",SUM($Q$3:Q130)))</f>
        <v/>
      </c>
      <c r="B130" s="12" t="str">
        <f t="shared" si="15"/>
        <v>Comité de Ética Humanos0</v>
      </c>
      <c r="C130" s="12">
        <f t="shared" si="16"/>
        <v>0</v>
      </c>
      <c r="D130" s="12" t="str">
        <f t="shared" si="17"/>
        <v>Comité de Ética Humanos0</v>
      </c>
      <c r="E130" s="12">
        <f t="shared" si="18"/>
        <v>0</v>
      </c>
      <c r="F130" s="12" t="str">
        <f t="shared" si="26"/>
        <v xml:space="preserve"> </v>
      </c>
      <c r="G130" s="12" t="str">
        <f t="shared" si="27"/>
        <v xml:space="preserve"> </v>
      </c>
      <c r="H130" s="12" t="str">
        <f t="shared" si="19"/>
        <v xml:space="preserve"> </v>
      </c>
      <c r="I130" s="12" t="str">
        <f t="shared" si="20"/>
        <v>Comité de Ética Humanos</v>
      </c>
      <c r="J130" s="12" t="str">
        <f t="shared" si="21"/>
        <v>Comité de Ética Humanos</v>
      </c>
      <c r="K130" s="12" t="str">
        <f t="shared" si="22"/>
        <v xml:space="preserve"> </v>
      </c>
      <c r="L130" s="9" t="str">
        <f t="shared" si="23"/>
        <v/>
      </c>
      <c r="M130" s="10" t="str">
        <f t="shared" si="24"/>
        <v>RI</v>
      </c>
      <c r="N130" s="10" t="str">
        <f>+IF(L130=""," ",VLOOKUP(S130,Tabla13[[PROCESO]:[2018]],4,0))</f>
        <v xml:space="preserve"> </v>
      </c>
      <c r="O130" s="10" t="str">
        <f>+IF(AB130=""," ",VLOOKUP(S130,Tabla13[[PROCESO]:[2018]],3,0))</f>
        <v xml:space="preserve"> </v>
      </c>
      <c r="P130" s="10" t="str">
        <f t="shared" si="25"/>
        <v/>
      </c>
      <c r="Q130" s="1" t="str">
        <f t="shared" si="14"/>
        <v/>
      </c>
      <c r="R130" s="1" t="s">
        <v>934</v>
      </c>
      <c r="S130" s="201" t="str">
        <f>+IF(M130="","",VLOOKUP(LEFT(R130,4),'[1]Areas Incluidas'!$C$3:$F$35,2,0))</f>
        <v>Comité de Ética Humanos</v>
      </c>
      <c r="T130" s="200"/>
      <c r="U130" s="200"/>
      <c r="V130" s="200"/>
      <c r="W130" s="200"/>
      <c r="X130" s="200">
        <v>4</v>
      </c>
      <c r="Y130" s="200">
        <v>4</v>
      </c>
      <c r="Z130" s="17" t="s">
        <v>136</v>
      </c>
      <c r="AA130" s="200">
        <v>4</v>
      </c>
      <c r="AB130" s="200" t="s">
        <v>369</v>
      </c>
      <c r="AC130" s="200"/>
      <c r="AD130" s="192">
        <v>4</v>
      </c>
      <c r="AE130" s="192">
        <v>4</v>
      </c>
      <c r="AF130" s="17" t="s">
        <v>369</v>
      </c>
      <c r="AG130" s="200">
        <v>4</v>
      </c>
      <c r="AH130" s="200">
        <v>4</v>
      </c>
      <c r="AI130" s="200">
        <v>4</v>
      </c>
      <c r="AJ130" s="200">
        <v>4</v>
      </c>
      <c r="AK130" s="200">
        <v>4</v>
      </c>
      <c r="AL130" s="200"/>
      <c r="AM130" s="200" t="s">
        <v>369</v>
      </c>
      <c r="AN130" s="200" t="s">
        <v>369</v>
      </c>
      <c r="AO130" s="200" t="s">
        <v>369</v>
      </c>
      <c r="AP130" s="200"/>
      <c r="AQ130" s="200"/>
      <c r="AR130" s="200"/>
    </row>
    <row r="131" spans="1:44" ht="30" hidden="1" x14ac:dyDescent="0.25">
      <c r="A131" s="12" t="str">
        <f>IF(AL131="","",IF(T131=" "," ",SUM($Q$3:Q131)))</f>
        <v/>
      </c>
      <c r="B131" s="12" t="str">
        <f t="shared" si="15"/>
        <v>Comité de Ética Humanos0</v>
      </c>
      <c r="C131" s="12">
        <f t="shared" si="16"/>
        <v>0</v>
      </c>
      <c r="D131" s="12" t="str">
        <f t="shared" si="17"/>
        <v>Comité de Ética Humanos0</v>
      </c>
      <c r="E131" s="12">
        <f t="shared" si="18"/>
        <v>0</v>
      </c>
      <c r="F131" s="12" t="str">
        <f t="shared" si="26"/>
        <v xml:space="preserve"> </v>
      </c>
      <c r="G131" s="12" t="str">
        <f t="shared" si="27"/>
        <v xml:space="preserve"> </v>
      </c>
      <c r="H131" s="12" t="str">
        <f t="shared" si="19"/>
        <v xml:space="preserve"> </v>
      </c>
      <c r="I131" s="12" t="str">
        <f t="shared" si="20"/>
        <v>Comité de Ética Humanos</v>
      </c>
      <c r="J131" s="12" t="str">
        <f t="shared" si="21"/>
        <v>Comité de Ética Humanos</v>
      </c>
      <c r="K131" s="12" t="str">
        <f t="shared" si="22"/>
        <v xml:space="preserve"> </v>
      </c>
      <c r="L131" s="9" t="str">
        <f t="shared" si="23"/>
        <v/>
      </c>
      <c r="M131" s="10" t="str">
        <f t="shared" si="24"/>
        <v>RI</v>
      </c>
      <c r="N131" s="10" t="str">
        <f>+IF(L131=""," ",VLOOKUP(S131,Tabla13[[PROCESO]:[2018]],4,0))</f>
        <v xml:space="preserve"> </v>
      </c>
      <c r="O131" s="10" t="str">
        <f>+IF(AB131=""," ",VLOOKUP(S131,Tabla13[[PROCESO]:[2018]],3,0))</f>
        <v xml:space="preserve"> </v>
      </c>
      <c r="P131" s="10" t="str">
        <f t="shared" si="25"/>
        <v/>
      </c>
      <c r="Q131" s="1" t="str">
        <f t="shared" ref="Q131:Q194" si="28">+IF(T131="","",IF(AL131="",0,1))</f>
        <v/>
      </c>
      <c r="R131" s="1" t="s">
        <v>935</v>
      </c>
      <c r="S131" s="201" t="str">
        <f>+IF(M131="","",VLOOKUP(LEFT(R131,4),'[1]Areas Incluidas'!$C$3:$F$35,2,0))</f>
        <v>Comité de Ética Humanos</v>
      </c>
      <c r="T131" s="200"/>
      <c r="U131" s="200"/>
      <c r="V131" s="200"/>
      <c r="W131" s="200"/>
      <c r="X131" s="200">
        <v>4</v>
      </c>
      <c r="Y131" s="200">
        <v>4</v>
      </c>
      <c r="Z131" s="17" t="s">
        <v>136</v>
      </c>
      <c r="AA131" s="200">
        <v>4</v>
      </c>
      <c r="AB131" s="200" t="s">
        <v>369</v>
      </c>
      <c r="AC131" s="200"/>
      <c r="AD131" s="192">
        <v>4</v>
      </c>
      <c r="AE131" s="192">
        <v>4</v>
      </c>
      <c r="AF131" s="17" t="s">
        <v>369</v>
      </c>
      <c r="AG131" s="200">
        <v>4</v>
      </c>
      <c r="AH131" s="200">
        <v>4</v>
      </c>
      <c r="AI131" s="200">
        <v>4</v>
      </c>
      <c r="AJ131" s="200">
        <v>4</v>
      </c>
      <c r="AK131" s="200">
        <v>4</v>
      </c>
      <c r="AL131" s="200"/>
      <c r="AM131" s="200" t="s">
        <v>369</v>
      </c>
      <c r="AN131" s="200" t="s">
        <v>369</v>
      </c>
      <c r="AO131" s="200" t="s">
        <v>369</v>
      </c>
      <c r="AP131" s="200"/>
      <c r="AQ131" s="200"/>
      <c r="AR131" s="200"/>
    </row>
    <row r="132" spans="1:44" ht="30" hidden="1" x14ac:dyDescent="0.25">
      <c r="A132" s="12" t="str">
        <f>IF(AL132="","",IF(T132=" "," ",SUM($Q$3:Q132)))</f>
        <v/>
      </c>
      <c r="B132" s="12" t="str">
        <f t="shared" ref="B132:B195" si="29">+CONCATENATE(S132,C132)</f>
        <v>Comité de Ética Humanos0</v>
      </c>
      <c r="C132" s="12">
        <f t="shared" ref="C132:C195" si="30">+IF(AB132="",0,1)</f>
        <v>0</v>
      </c>
      <c r="D132" s="12" t="str">
        <f t="shared" ref="D132:D195" si="31">+CONCATENATE(S132,E132)</f>
        <v>Comité de Ética Humanos0</v>
      </c>
      <c r="E132" s="12">
        <f t="shared" ref="E132:E195" si="32">+IF(AL132="",0,1)</f>
        <v>0</v>
      </c>
      <c r="F132" s="12" t="str">
        <f t="shared" si="26"/>
        <v xml:space="preserve"> </v>
      </c>
      <c r="G132" s="12" t="str">
        <f t="shared" si="27"/>
        <v xml:space="preserve"> </v>
      </c>
      <c r="H132" s="12" t="str">
        <f t="shared" ref="H132:H195" si="33">+CONCATENATE(N132,AP132)</f>
        <v xml:space="preserve"> </v>
      </c>
      <c r="I132" s="12" t="str">
        <f t="shared" ref="I132:I195" si="34">+CONCATENATE(S132,AL132)</f>
        <v>Comité de Ética Humanos</v>
      </c>
      <c r="J132" s="12" t="str">
        <f t="shared" ref="J132:J195" si="35">+CONCATENATE(S132,AP132)</f>
        <v>Comité de Ética Humanos</v>
      </c>
      <c r="K132" s="12" t="str">
        <f t="shared" ref="K132:K195" si="36">+CONCATENATE(N132,T132)</f>
        <v xml:space="preserve"> </v>
      </c>
      <c r="L132" s="9" t="str">
        <f t="shared" ref="L132:L195" si="37">++IF(A132="","",IF(R132="","",LEFT(R132,3)&amp;-A132))</f>
        <v/>
      </c>
      <c r="M132" s="10" t="str">
        <f t="shared" ref="M132:M195" si="38">+LEFT(R132,2)</f>
        <v>RI</v>
      </c>
      <c r="N132" s="10" t="str">
        <f>+IF(L132=""," ",VLOOKUP(S132,Tabla13[[PROCESO]:[2018]],4,0))</f>
        <v xml:space="preserve"> </v>
      </c>
      <c r="O132" s="10" t="str">
        <f>+IF(AB132=""," ",VLOOKUP(S132,Tabla13[[PROCESO]:[2018]],3,0))</f>
        <v xml:space="preserve"> </v>
      </c>
      <c r="P132" s="10" t="str">
        <f t="shared" ref="P132:P195" si="39">+IF(AL132="","",T132)</f>
        <v/>
      </c>
      <c r="Q132" s="1" t="str">
        <f t="shared" si="28"/>
        <v/>
      </c>
      <c r="R132" s="1" t="s">
        <v>936</v>
      </c>
      <c r="S132" s="201" t="str">
        <f>+IF(M132="","",VLOOKUP(LEFT(R132,4),'[1]Areas Incluidas'!$C$3:$F$35,2,0))</f>
        <v>Comité de Ética Humanos</v>
      </c>
      <c r="T132" s="200"/>
      <c r="U132" s="200"/>
      <c r="V132" s="200"/>
      <c r="W132" s="200"/>
      <c r="X132" s="200">
        <v>4</v>
      </c>
      <c r="Y132" s="200">
        <v>4</v>
      </c>
      <c r="Z132" s="17" t="s">
        <v>136</v>
      </c>
      <c r="AA132" s="200">
        <v>4</v>
      </c>
      <c r="AB132" s="200" t="s">
        <v>369</v>
      </c>
      <c r="AC132" s="200"/>
      <c r="AD132" s="192">
        <v>4</v>
      </c>
      <c r="AE132" s="192">
        <v>4</v>
      </c>
      <c r="AF132" s="17" t="s">
        <v>369</v>
      </c>
      <c r="AG132" s="200">
        <v>4</v>
      </c>
      <c r="AH132" s="200">
        <v>4</v>
      </c>
      <c r="AI132" s="200">
        <v>4</v>
      </c>
      <c r="AJ132" s="200">
        <v>4</v>
      </c>
      <c r="AK132" s="200">
        <v>4</v>
      </c>
      <c r="AL132" s="200"/>
      <c r="AM132" s="200" t="s">
        <v>369</v>
      </c>
      <c r="AN132" s="200" t="s">
        <v>369</v>
      </c>
      <c r="AO132" s="200" t="s">
        <v>369</v>
      </c>
      <c r="AP132" s="200"/>
      <c r="AQ132" s="200"/>
      <c r="AR132" s="200"/>
    </row>
    <row r="133" spans="1:44" ht="30" hidden="1" x14ac:dyDescent="0.25">
      <c r="A133" s="12" t="str">
        <f>IF(AL133="","",IF(T133=" "," ",SUM($Q$3:Q133)))</f>
        <v/>
      </c>
      <c r="B133" s="12" t="str">
        <f t="shared" si="29"/>
        <v>Comité de Ética Humanos0</v>
      </c>
      <c r="C133" s="12">
        <f t="shared" si="30"/>
        <v>0</v>
      </c>
      <c r="D133" s="12" t="str">
        <f t="shared" si="31"/>
        <v>Comité de Ética Humanos0</v>
      </c>
      <c r="E133" s="12">
        <f t="shared" si="32"/>
        <v>0</v>
      </c>
      <c r="F133" s="12" t="str">
        <f t="shared" ref="F133:F196" si="40">+CONCATENATE(O133,AB133)</f>
        <v xml:space="preserve"> </v>
      </c>
      <c r="G133" s="12" t="str">
        <f t="shared" ref="G133:G196" si="41">+CONCATENATE(N133,AL133)</f>
        <v xml:space="preserve"> </v>
      </c>
      <c r="H133" s="12" t="str">
        <f t="shared" si="33"/>
        <v xml:space="preserve"> </v>
      </c>
      <c r="I133" s="12" t="str">
        <f t="shared" si="34"/>
        <v>Comité de Ética Humanos</v>
      </c>
      <c r="J133" s="12" t="str">
        <f t="shared" si="35"/>
        <v>Comité de Ética Humanos</v>
      </c>
      <c r="K133" s="12" t="str">
        <f t="shared" si="36"/>
        <v xml:space="preserve"> </v>
      </c>
      <c r="L133" s="9" t="str">
        <f t="shared" si="37"/>
        <v/>
      </c>
      <c r="M133" s="10" t="str">
        <f t="shared" si="38"/>
        <v>RI</v>
      </c>
      <c r="N133" s="10" t="str">
        <f>+IF(L133=""," ",VLOOKUP(S133,Tabla13[[PROCESO]:[2018]],4,0))</f>
        <v xml:space="preserve"> </v>
      </c>
      <c r="O133" s="10" t="str">
        <f>+IF(AB133=""," ",VLOOKUP(S133,Tabla13[[PROCESO]:[2018]],3,0))</f>
        <v xml:space="preserve"> </v>
      </c>
      <c r="P133" s="10" t="str">
        <f t="shared" si="39"/>
        <v/>
      </c>
      <c r="Q133" s="1" t="str">
        <f t="shared" si="28"/>
        <v/>
      </c>
      <c r="R133" s="1" t="s">
        <v>937</v>
      </c>
      <c r="S133" s="201" t="str">
        <f>+IF(M133="","",VLOOKUP(LEFT(R133,4),'[1]Areas Incluidas'!$C$3:$F$35,2,0))</f>
        <v>Comité de Ética Humanos</v>
      </c>
      <c r="T133" s="200"/>
      <c r="U133" s="200"/>
      <c r="V133" s="200"/>
      <c r="W133" s="200"/>
      <c r="X133" s="200">
        <v>4</v>
      </c>
      <c r="Y133" s="200">
        <v>4</v>
      </c>
      <c r="Z133" s="17" t="s">
        <v>136</v>
      </c>
      <c r="AA133" s="200">
        <v>4</v>
      </c>
      <c r="AB133" s="200" t="s">
        <v>369</v>
      </c>
      <c r="AC133" s="200"/>
      <c r="AD133" s="192">
        <v>4</v>
      </c>
      <c r="AE133" s="192">
        <v>4</v>
      </c>
      <c r="AF133" s="17" t="s">
        <v>369</v>
      </c>
      <c r="AG133" s="200">
        <v>4</v>
      </c>
      <c r="AH133" s="200">
        <v>4</v>
      </c>
      <c r="AI133" s="200">
        <v>4</v>
      </c>
      <c r="AJ133" s="200">
        <v>4</v>
      </c>
      <c r="AK133" s="200">
        <v>4</v>
      </c>
      <c r="AL133" s="200"/>
      <c r="AM133" s="200" t="s">
        <v>369</v>
      </c>
      <c r="AN133" s="200" t="s">
        <v>369</v>
      </c>
      <c r="AO133" s="200" t="s">
        <v>369</v>
      </c>
      <c r="AP133" s="200"/>
      <c r="AQ133" s="200"/>
      <c r="AR133" s="200"/>
    </row>
    <row r="134" spans="1:44" ht="30" hidden="1" x14ac:dyDescent="0.25">
      <c r="A134" s="12" t="str">
        <f>IF(AL134="","",IF(T134=" "," ",SUM($Q$3:Q134)))</f>
        <v/>
      </c>
      <c r="B134" s="12" t="str">
        <f t="shared" si="29"/>
        <v>Comité de Ética Humanos0</v>
      </c>
      <c r="C134" s="12">
        <f t="shared" si="30"/>
        <v>0</v>
      </c>
      <c r="D134" s="12" t="str">
        <f t="shared" si="31"/>
        <v>Comité de Ética Humanos0</v>
      </c>
      <c r="E134" s="12">
        <f t="shared" si="32"/>
        <v>0</v>
      </c>
      <c r="F134" s="12" t="str">
        <f t="shared" si="40"/>
        <v xml:space="preserve"> </v>
      </c>
      <c r="G134" s="12" t="str">
        <f t="shared" si="41"/>
        <v xml:space="preserve"> </v>
      </c>
      <c r="H134" s="12" t="str">
        <f t="shared" si="33"/>
        <v xml:space="preserve"> </v>
      </c>
      <c r="I134" s="12" t="str">
        <f t="shared" si="34"/>
        <v>Comité de Ética Humanos</v>
      </c>
      <c r="J134" s="12" t="str">
        <f t="shared" si="35"/>
        <v>Comité de Ética Humanos</v>
      </c>
      <c r="K134" s="12" t="str">
        <f t="shared" si="36"/>
        <v xml:space="preserve"> </v>
      </c>
      <c r="L134" s="9" t="str">
        <f t="shared" si="37"/>
        <v/>
      </c>
      <c r="M134" s="10" t="str">
        <f t="shared" si="38"/>
        <v>RI</v>
      </c>
      <c r="N134" s="10" t="str">
        <f>+IF(L134=""," ",VLOOKUP(S134,Tabla13[[PROCESO]:[2018]],4,0))</f>
        <v xml:space="preserve"> </v>
      </c>
      <c r="O134" s="10" t="str">
        <f>+IF(AB134=""," ",VLOOKUP(S134,Tabla13[[PROCESO]:[2018]],3,0))</f>
        <v xml:space="preserve"> </v>
      </c>
      <c r="P134" s="10" t="str">
        <f t="shared" si="39"/>
        <v/>
      </c>
      <c r="Q134" s="1" t="str">
        <f t="shared" si="28"/>
        <v/>
      </c>
      <c r="R134" s="1" t="s">
        <v>938</v>
      </c>
      <c r="S134" s="201" t="str">
        <f>+IF(M134="","",VLOOKUP(LEFT(R134,4),'[1]Areas Incluidas'!$C$3:$F$35,2,0))</f>
        <v>Comité de Ética Humanos</v>
      </c>
      <c r="T134" s="200"/>
      <c r="U134" s="200"/>
      <c r="V134" s="200"/>
      <c r="W134" s="200"/>
      <c r="X134" s="200">
        <v>4</v>
      </c>
      <c r="Y134" s="200">
        <v>4</v>
      </c>
      <c r="Z134" s="17" t="s">
        <v>136</v>
      </c>
      <c r="AA134" s="200">
        <v>4</v>
      </c>
      <c r="AB134" s="200" t="s">
        <v>369</v>
      </c>
      <c r="AC134" s="200"/>
      <c r="AD134" s="192">
        <v>4</v>
      </c>
      <c r="AE134" s="192">
        <v>4</v>
      </c>
      <c r="AF134" s="17" t="s">
        <v>369</v>
      </c>
      <c r="AG134" s="200">
        <v>4</v>
      </c>
      <c r="AH134" s="200">
        <v>4</v>
      </c>
      <c r="AI134" s="200">
        <v>4</v>
      </c>
      <c r="AJ134" s="200">
        <v>4</v>
      </c>
      <c r="AK134" s="200">
        <v>4</v>
      </c>
      <c r="AL134" s="200"/>
      <c r="AM134" s="200" t="s">
        <v>369</v>
      </c>
      <c r="AN134" s="200" t="s">
        <v>369</v>
      </c>
      <c r="AO134" s="200" t="s">
        <v>369</v>
      </c>
      <c r="AP134" s="200"/>
      <c r="AQ134" s="200"/>
      <c r="AR134" s="200"/>
    </row>
    <row r="135" spans="1:44" ht="165" x14ac:dyDescent="0.25">
      <c r="A135" s="12">
        <f>IF(AL135="","",IF(T135=" "," ",SUM($Q$3:Q135)))</f>
        <v>85</v>
      </c>
      <c r="B135" s="12" t="str">
        <f t="shared" si="29"/>
        <v>Comunicación Organizacional1</v>
      </c>
      <c r="C135" s="12">
        <f t="shared" si="30"/>
        <v>1</v>
      </c>
      <c r="D135" s="12" t="str">
        <f t="shared" si="31"/>
        <v>Comunicación Organizacional1</v>
      </c>
      <c r="E135" s="12">
        <f t="shared" si="32"/>
        <v>1</v>
      </c>
      <c r="F135" s="12" t="e">
        <f t="shared" si="40"/>
        <v>#N/A</v>
      </c>
      <c r="G135" s="12" t="e">
        <f t="shared" si="41"/>
        <v>#N/A</v>
      </c>
      <c r="H135" s="12" t="e">
        <f t="shared" si="33"/>
        <v>#N/A</v>
      </c>
      <c r="I135" s="12" t="str">
        <f t="shared" si="34"/>
        <v>Comunicación OrganizacionalMedio</v>
      </c>
      <c r="J135" s="12" t="str">
        <f t="shared" si="35"/>
        <v>Comunicación OrganizacionalFuerte</v>
      </c>
      <c r="K135" s="12" t="e">
        <f t="shared" si="36"/>
        <v>#N/A</v>
      </c>
      <c r="L135" s="9" t="str">
        <f t="shared" si="37"/>
        <v>RRC-85</v>
      </c>
      <c r="M135" s="10" t="str">
        <f t="shared" si="38"/>
        <v>RR</v>
      </c>
      <c r="N135" s="10" t="e">
        <f>+IF(L135=""," ",VLOOKUP(S135,Tabla13[[PROCESO]:[2018]],4,0))</f>
        <v>#N/A</v>
      </c>
      <c r="O135" s="10" t="e">
        <f>+IF(AB135=""," ",VLOOKUP(S135,Tabla13[[PROCESO]:[2018]],3,0))</f>
        <v>#N/A</v>
      </c>
      <c r="P135" s="10" t="str">
        <f t="shared" si="39"/>
        <v>Falta de innovación o rezago en los diferentes procesos o estructuras que dificultan el crecimiento y/o cumplimiento de los objetivos de la Universidad</v>
      </c>
      <c r="Q135" s="1">
        <f t="shared" si="28"/>
        <v>1</v>
      </c>
      <c r="R135" s="1" t="s">
        <v>939</v>
      </c>
      <c r="S135" s="201" t="str">
        <f>+IF(M135="","",VLOOKUP(LEFT(R135,4),'[1]Areas Incluidas'!$C$3:$F$35,2,0))</f>
        <v>Comunicación Organizacional</v>
      </c>
      <c r="T135" s="200" t="s">
        <v>111</v>
      </c>
      <c r="U135" s="200" t="s">
        <v>940</v>
      </c>
      <c r="V135" s="200" t="s">
        <v>941</v>
      </c>
      <c r="W135" s="200" t="s">
        <v>942</v>
      </c>
      <c r="X135" s="200">
        <v>1</v>
      </c>
      <c r="Y135" s="200">
        <v>1</v>
      </c>
      <c r="Z135" s="17">
        <v>1</v>
      </c>
      <c r="AA135" s="200" t="s">
        <v>98</v>
      </c>
      <c r="AB135" s="200" t="s">
        <v>87</v>
      </c>
      <c r="AC135" s="200" t="s">
        <v>943</v>
      </c>
      <c r="AD135" s="192">
        <v>1</v>
      </c>
      <c r="AE135" s="192">
        <v>1</v>
      </c>
      <c r="AF135" s="17">
        <v>1</v>
      </c>
      <c r="AG135" s="200" t="s">
        <v>944</v>
      </c>
      <c r="AH135" s="200" t="s">
        <v>494</v>
      </c>
      <c r="AI135" s="13">
        <v>43403</v>
      </c>
      <c r="AJ135" s="200" t="s">
        <v>294</v>
      </c>
      <c r="AK135" s="200" t="s">
        <v>297</v>
      </c>
      <c r="AL135" s="200" t="s">
        <v>90</v>
      </c>
      <c r="AM135" s="200">
        <v>3</v>
      </c>
      <c r="AN135" s="200">
        <v>2</v>
      </c>
      <c r="AO135" s="200" t="s">
        <v>445</v>
      </c>
      <c r="AP135" s="200" t="s">
        <v>97</v>
      </c>
      <c r="AQ135" s="200" t="s">
        <v>97</v>
      </c>
      <c r="AR135" s="200" t="s">
        <v>945</v>
      </c>
    </row>
    <row r="136" spans="1:44" ht="180" x14ac:dyDescent="0.25">
      <c r="A136" s="12">
        <f>IF(AL136="","",IF(T136=" "," ",SUM($Q$3:Q136)))</f>
        <v>86</v>
      </c>
      <c r="B136" s="12" t="str">
        <f t="shared" si="29"/>
        <v>Comunicación Organizacional1</v>
      </c>
      <c r="C136" s="12">
        <f t="shared" si="30"/>
        <v>1</v>
      </c>
      <c r="D136" s="12" t="str">
        <f t="shared" si="31"/>
        <v>Comunicación Organizacional1</v>
      </c>
      <c r="E136" s="12">
        <f t="shared" si="32"/>
        <v>1</v>
      </c>
      <c r="F136" s="12" t="e">
        <f t="shared" si="40"/>
        <v>#N/A</v>
      </c>
      <c r="G136" s="12" t="e">
        <f t="shared" si="41"/>
        <v>#N/A</v>
      </c>
      <c r="H136" s="12" t="e">
        <f t="shared" si="33"/>
        <v>#N/A</v>
      </c>
      <c r="I136" s="12" t="str">
        <f t="shared" si="34"/>
        <v>Comunicación OrganizacionalMedio</v>
      </c>
      <c r="J136" s="12" t="str">
        <f t="shared" si="35"/>
        <v>Comunicación OrganizacionalFuerte</v>
      </c>
      <c r="K136" s="12" t="e">
        <f t="shared" si="36"/>
        <v>#N/A</v>
      </c>
      <c r="L136" s="9" t="str">
        <f t="shared" si="37"/>
        <v>RRC-86</v>
      </c>
      <c r="M136" s="10" t="str">
        <f t="shared" si="38"/>
        <v>RR</v>
      </c>
      <c r="N136" s="10" t="e">
        <f>+IF(L136=""," ",VLOOKUP(S136,Tabla13[[PROCESO]:[2018]],4,0))</f>
        <v>#N/A</v>
      </c>
      <c r="O136" s="10" t="e">
        <f>+IF(AB136=""," ",VLOOKUP(S136,Tabla13[[PROCESO]:[2018]],3,0))</f>
        <v>#N/A</v>
      </c>
      <c r="P136" s="10" t="str">
        <f t="shared" si="39"/>
        <v>Dificultades en la alineación organizacional para el logro de los objetivos.</v>
      </c>
      <c r="Q136" s="1">
        <f t="shared" si="28"/>
        <v>1</v>
      </c>
      <c r="R136" s="1" t="s">
        <v>946</v>
      </c>
      <c r="S136" s="201" t="str">
        <f>+IF(M136="","",VLOOKUP(LEFT(R136,4),'[1]Areas Incluidas'!$C$3:$F$35,2,0))</f>
        <v>Comunicación Organizacional</v>
      </c>
      <c r="T136" s="200" t="s">
        <v>108</v>
      </c>
      <c r="U136" s="200" t="s">
        <v>947</v>
      </c>
      <c r="V136" s="200" t="s">
        <v>948</v>
      </c>
      <c r="W136" s="200" t="s">
        <v>949</v>
      </c>
      <c r="X136" s="200">
        <v>3</v>
      </c>
      <c r="Y136" s="200">
        <v>2</v>
      </c>
      <c r="Z136" s="17">
        <v>0.66666666666666663</v>
      </c>
      <c r="AA136" s="200" t="s">
        <v>98</v>
      </c>
      <c r="AB136" s="200" t="s">
        <v>90</v>
      </c>
      <c r="AC136" s="200" t="s">
        <v>949</v>
      </c>
      <c r="AD136" s="192">
        <v>3</v>
      </c>
      <c r="AE136" s="192">
        <v>2</v>
      </c>
      <c r="AF136" s="17">
        <v>0.66666666666666663</v>
      </c>
      <c r="AG136" s="200" t="s">
        <v>944</v>
      </c>
      <c r="AH136" s="200" t="s">
        <v>382</v>
      </c>
      <c r="AI136" s="13">
        <v>43554</v>
      </c>
      <c r="AJ136" s="200" t="s">
        <v>294</v>
      </c>
      <c r="AK136" s="200" t="s">
        <v>297</v>
      </c>
      <c r="AL136" s="200" t="s">
        <v>90</v>
      </c>
      <c r="AM136" s="200">
        <v>3</v>
      </c>
      <c r="AN136" s="200">
        <v>2</v>
      </c>
      <c r="AO136" s="200" t="s">
        <v>445</v>
      </c>
      <c r="AP136" s="200" t="s">
        <v>97</v>
      </c>
      <c r="AQ136" s="200" t="s">
        <v>97</v>
      </c>
      <c r="AR136" s="200" t="s">
        <v>885</v>
      </c>
    </row>
    <row r="137" spans="1:44" ht="135" x14ac:dyDescent="0.25">
      <c r="A137" s="12">
        <f>IF(AL137="","",IF(T137=" "," ",SUM($Q$3:Q137)))</f>
        <v>87</v>
      </c>
      <c r="B137" s="12" t="str">
        <f t="shared" si="29"/>
        <v>Comunicación Organizacional1</v>
      </c>
      <c r="C137" s="12">
        <f t="shared" si="30"/>
        <v>1</v>
      </c>
      <c r="D137" s="12" t="str">
        <f t="shared" si="31"/>
        <v>Comunicación Organizacional1</v>
      </c>
      <c r="E137" s="12">
        <f t="shared" si="32"/>
        <v>1</v>
      </c>
      <c r="F137" s="12" t="e">
        <f t="shared" si="40"/>
        <v>#N/A</v>
      </c>
      <c r="G137" s="12" t="e">
        <f t="shared" si="41"/>
        <v>#N/A</v>
      </c>
      <c r="H137" s="12" t="e">
        <f t="shared" si="33"/>
        <v>#N/A</v>
      </c>
      <c r="I137" s="12" t="str">
        <f t="shared" si="34"/>
        <v>Comunicación OrganizacionalBajo</v>
      </c>
      <c r="J137" s="12" t="str">
        <f t="shared" si="35"/>
        <v>Comunicación OrganizacionalFuerte</v>
      </c>
      <c r="K137" s="12" t="e">
        <f t="shared" si="36"/>
        <v>#N/A</v>
      </c>
      <c r="L137" s="9" t="str">
        <f t="shared" si="37"/>
        <v>RRC-87</v>
      </c>
      <c r="M137" s="10" t="str">
        <f t="shared" si="38"/>
        <v>RR</v>
      </c>
      <c r="N137" s="10" t="e">
        <f>+IF(L137=""," ",VLOOKUP(S137,Tabla13[[PROCESO]:[2018]],4,0))</f>
        <v>#N/A</v>
      </c>
      <c r="O137" s="10" t="e">
        <f>+IF(AB137=""," ",VLOOKUP(S137,Tabla13[[PROCESO]:[2018]],3,0))</f>
        <v>#N/A</v>
      </c>
      <c r="P137" s="10" t="str">
        <f t="shared" si="39"/>
        <v>Incumplimiento por parte de proveedores</v>
      </c>
      <c r="Q137" s="1">
        <f t="shared" si="28"/>
        <v>1</v>
      </c>
      <c r="R137" s="1" t="s">
        <v>950</v>
      </c>
      <c r="S137" s="201" t="str">
        <f>+IF(M137="","",VLOOKUP(LEFT(R137,4),'[1]Areas Incluidas'!$C$3:$F$35,2,0))</f>
        <v>Comunicación Organizacional</v>
      </c>
      <c r="T137" s="200" t="s">
        <v>120</v>
      </c>
      <c r="U137" s="200" t="s">
        <v>951</v>
      </c>
      <c r="V137" s="200" t="s">
        <v>952</v>
      </c>
      <c r="W137" s="200" t="s">
        <v>953</v>
      </c>
      <c r="X137" s="200">
        <v>3</v>
      </c>
      <c r="Y137" s="200">
        <v>3</v>
      </c>
      <c r="Z137" s="17">
        <v>1</v>
      </c>
      <c r="AA137" s="200" t="s">
        <v>97</v>
      </c>
      <c r="AB137" s="200" t="s">
        <v>88</v>
      </c>
      <c r="AC137" s="200" t="s">
        <v>954</v>
      </c>
      <c r="AD137" s="192">
        <v>1</v>
      </c>
      <c r="AE137" s="192">
        <v>1</v>
      </c>
      <c r="AF137" s="17">
        <v>1</v>
      </c>
      <c r="AG137" s="200" t="s">
        <v>944</v>
      </c>
      <c r="AH137" s="200" t="s">
        <v>382</v>
      </c>
      <c r="AI137" s="13">
        <v>43554</v>
      </c>
      <c r="AJ137" s="200" t="s">
        <v>332</v>
      </c>
      <c r="AK137" s="200" t="s">
        <v>297</v>
      </c>
      <c r="AL137" s="200" t="s">
        <v>88</v>
      </c>
      <c r="AM137" s="200">
        <v>1</v>
      </c>
      <c r="AN137" s="200">
        <v>2</v>
      </c>
      <c r="AO137" s="200" t="s">
        <v>365</v>
      </c>
      <c r="AP137" s="200" t="s">
        <v>97</v>
      </c>
      <c r="AQ137" s="200" t="s">
        <v>97</v>
      </c>
      <c r="AR137" s="200" t="s">
        <v>955</v>
      </c>
    </row>
    <row r="138" spans="1:44" ht="195" x14ac:dyDescent="0.25">
      <c r="A138" s="12">
        <f>IF(AL138="","",IF(T138=" "," ",SUM($Q$3:Q138)))</f>
        <v>88</v>
      </c>
      <c r="B138" s="12" t="str">
        <f t="shared" si="29"/>
        <v>Comunicación Organizacional1</v>
      </c>
      <c r="C138" s="12">
        <f t="shared" si="30"/>
        <v>1</v>
      </c>
      <c r="D138" s="12" t="str">
        <f t="shared" si="31"/>
        <v>Comunicación Organizacional1</v>
      </c>
      <c r="E138" s="12">
        <f t="shared" si="32"/>
        <v>1</v>
      </c>
      <c r="F138" s="12" t="e">
        <f t="shared" si="40"/>
        <v>#N/A</v>
      </c>
      <c r="G138" s="12" t="e">
        <f t="shared" si="41"/>
        <v>#N/A</v>
      </c>
      <c r="H138" s="12" t="e">
        <f t="shared" si="33"/>
        <v>#N/A</v>
      </c>
      <c r="I138" s="12" t="str">
        <f t="shared" si="34"/>
        <v>Comunicación OrganizacionalAlto</v>
      </c>
      <c r="J138" s="12" t="str">
        <f t="shared" si="35"/>
        <v>Comunicación OrganizacionalFuerte</v>
      </c>
      <c r="K138" s="12" t="e">
        <f t="shared" si="36"/>
        <v>#N/A</v>
      </c>
      <c r="L138" s="9" t="str">
        <f t="shared" si="37"/>
        <v>RRC-88</v>
      </c>
      <c r="M138" s="10" t="str">
        <f t="shared" si="38"/>
        <v>RR</v>
      </c>
      <c r="N138" s="10" t="e">
        <f>+IF(L138=""," ",VLOOKUP(S138,Tabla13[[PROCESO]:[2018]],4,0))</f>
        <v>#N/A</v>
      </c>
      <c r="O138" s="10" t="e">
        <f>+IF(AB138=""," ",VLOOKUP(S138,Tabla13[[PROCESO]:[2018]],3,0))</f>
        <v>#N/A</v>
      </c>
      <c r="P138" s="10" t="str">
        <f t="shared" si="39"/>
        <v>Dificultades en la alineación organizacional para el logro de los objetivos.</v>
      </c>
      <c r="Q138" s="1">
        <f t="shared" si="28"/>
        <v>1</v>
      </c>
      <c r="R138" s="1" t="s">
        <v>956</v>
      </c>
      <c r="S138" s="201" t="str">
        <f>+IF(M138="","",VLOOKUP(LEFT(R138,4),'[1]Areas Incluidas'!$C$3:$F$35,2,0))</f>
        <v>Comunicación Organizacional</v>
      </c>
      <c r="T138" s="200" t="s">
        <v>108</v>
      </c>
      <c r="U138" s="200" t="s">
        <v>957</v>
      </c>
      <c r="V138" s="200" t="s">
        <v>958</v>
      </c>
      <c r="W138" s="200" t="s">
        <v>959</v>
      </c>
      <c r="X138" s="200">
        <v>3</v>
      </c>
      <c r="Y138" s="200">
        <v>1</v>
      </c>
      <c r="Z138" s="17">
        <v>0.33333333333333331</v>
      </c>
      <c r="AA138" s="200" t="s">
        <v>97</v>
      </c>
      <c r="AB138" s="200" t="s">
        <v>87</v>
      </c>
      <c r="AC138" s="200" t="s">
        <v>959</v>
      </c>
      <c r="AD138" s="192">
        <v>3</v>
      </c>
      <c r="AE138" s="192">
        <v>1</v>
      </c>
      <c r="AF138" s="17">
        <v>0.33333333333333331</v>
      </c>
      <c r="AG138" s="200" t="s">
        <v>960</v>
      </c>
      <c r="AH138" s="200" t="s">
        <v>494</v>
      </c>
      <c r="AI138" s="13">
        <v>43554</v>
      </c>
      <c r="AJ138" s="200" t="s">
        <v>298</v>
      </c>
      <c r="AK138" s="200" t="s">
        <v>98</v>
      </c>
      <c r="AL138" s="200" t="s">
        <v>87</v>
      </c>
      <c r="AM138" s="200">
        <v>4</v>
      </c>
      <c r="AN138" s="200">
        <v>3</v>
      </c>
      <c r="AO138" s="200" t="s">
        <v>390</v>
      </c>
      <c r="AP138" s="200" t="s">
        <v>97</v>
      </c>
      <c r="AQ138" s="200" t="s">
        <v>97</v>
      </c>
      <c r="AR138" s="200" t="s">
        <v>885</v>
      </c>
    </row>
    <row r="139" spans="1:44" ht="54" x14ac:dyDescent="0.25">
      <c r="A139" s="12">
        <f>IF(AL139="","",IF(T139=" "," ",SUM($Q$3:Q139)))</f>
        <v>89</v>
      </c>
      <c r="B139" s="12" t="str">
        <f t="shared" si="29"/>
        <v>Comunicación Organizacional1</v>
      </c>
      <c r="C139" s="12">
        <f t="shared" si="30"/>
        <v>1</v>
      </c>
      <c r="D139" s="12" t="str">
        <f t="shared" si="31"/>
        <v>Comunicación Organizacional1</v>
      </c>
      <c r="E139" s="12">
        <f t="shared" si="32"/>
        <v>1</v>
      </c>
      <c r="F139" s="12" t="e">
        <f t="shared" si="40"/>
        <v>#N/A</v>
      </c>
      <c r="G139" s="12" t="e">
        <f t="shared" si="41"/>
        <v>#N/A</v>
      </c>
      <c r="H139" s="12" t="e">
        <f t="shared" si="33"/>
        <v>#N/A</v>
      </c>
      <c r="I139" s="12" t="str">
        <f t="shared" si="34"/>
        <v>Comunicación OrganizacionalExtremo</v>
      </c>
      <c r="J139" s="12" t="str">
        <f t="shared" si="35"/>
        <v>Comunicación OrganizacionalDébil</v>
      </c>
      <c r="K139" s="12" t="e">
        <f t="shared" si="36"/>
        <v>#N/A</v>
      </c>
      <c r="L139" s="9" t="str">
        <f t="shared" si="37"/>
        <v>RRC-89</v>
      </c>
      <c r="M139" s="10" t="str">
        <f t="shared" si="38"/>
        <v>RR</v>
      </c>
      <c r="N139" s="10" t="e">
        <f>+IF(L139=""," ",VLOOKUP(S139,Tabla13[[PROCESO]:[2018]],4,0))</f>
        <v>#N/A</v>
      </c>
      <c r="O139" s="10" t="e">
        <f>+IF(AB139=""," ",VLOOKUP(S139,Tabla13[[PROCESO]:[2018]],3,0))</f>
        <v>#N/A</v>
      </c>
      <c r="P139" s="10" t="str">
        <f t="shared" si="39"/>
        <v>Dificultades en la alineación organizacional para el logro de los objetivos.</v>
      </c>
      <c r="Q139" s="1">
        <f t="shared" si="28"/>
        <v>1</v>
      </c>
      <c r="R139" s="1" t="s">
        <v>961</v>
      </c>
      <c r="S139" s="201" t="str">
        <f>+IF(M139="","",VLOOKUP(LEFT(R139,4),'[1]Areas Incluidas'!$C$3:$F$35,2,0))</f>
        <v>Comunicación Organizacional</v>
      </c>
      <c r="T139" s="200" t="s">
        <v>108</v>
      </c>
      <c r="U139" s="200" t="s">
        <v>962</v>
      </c>
      <c r="V139" s="200" t="s">
        <v>963</v>
      </c>
      <c r="W139" s="200" t="s">
        <v>964</v>
      </c>
      <c r="X139" s="200">
        <v>1</v>
      </c>
      <c r="Y139" s="200">
        <v>0</v>
      </c>
      <c r="Z139" s="17">
        <v>0</v>
      </c>
      <c r="AA139" s="200" t="s">
        <v>97</v>
      </c>
      <c r="AB139" s="200" t="s">
        <v>89</v>
      </c>
      <c r="AC139" s="200" t="s">
        <v>964</v>
      </c>
      <c r="AD139" s="192">
        <v>1</v>
      </c>
      <c r="AE139" s="192">
        <v>0</v>
      </c>
      <c r="AF139" s="17">
        <v>0</v>
      </c>
      <c r="AG139" s="200" t="s">
        <v>944</v>
      </c>
      <c r="AH139" s="200" t="s">
        <v>494</v>
      </c>
      <c r="AI139" s="13">
        <v>43554</v>
      </c>
      <c r="AJ139" s="200" t="s">
        <v>300</v>
      </c>
      <c r="AK139" s="200" t="s">
        <v>299</v>
      </c>
      <c r="AL139" s="200" t="s">
        <v>89</v>
      </c>
      <c r="AM139" s="200">
        <v>5</v>
      </c>
      <c r="AN139" s="200">
        <v>5</v>
      </c>
      <c r="AO139" s="200" t="s">
        <v>495</v>
      </c>
      <c r="AP139" s="200" t="s">
        <v>96</v>
      </c>
      <c r="AQ139" s="200" t="s">
        <v>96</v>
      </c>
      <c r="AR139" s="200" t="s">
        <v>965</v>
      </c>
    </row>
    <row r="140" spans="1:44" ht="90" x14ac:dyDescent="0.25">
      <c r="A140" s="12">
        <f>IF(AL140="","",IF(T140=" "," ",SUM($Q$3:Q140)))</f>
        <v>90</v>
      </c>
      <c r="B140" s="12" t="str">
        <f t="shared" si="29"/>
        <v>Comunicación Organizacional1</v>
      </c>
      <c r="C140" s="12">
        <f t="shared" si="30"/>
        <v>1</v>
      </c>
      <c r="D140" s="12" t="str">
        <f t="shared" si="31"/>
        <v>Comunicación Organizacional1</v>
      </c>
      <c r="E140" s="12">
        <f t="shared" si="32"/>
        <v>1</v>
      </c>
      <c r="F140" s="12" t="e">
        <f t="shared" si="40"/>
        <v>#N/A</v>
      </c>
      <c r="G140" s="12" t="e">
        <f t="shared" si="41"/>
        <v>#N/A</v>
      </c>
      <c r="H140" s="12" t="e">
        <f t="shared" si="33"/>
        <v>#N/A</v>
      </c>
      <c r="I140" s="12" t="str">
        <f t="shared" si="34"/>
        <v>Comunicación OrganizacionalAlto</v>
      </c>
      <c r="J140" s="12" t="str">
        <f t="shared" si="35"/>
        <v>Comunicación OrganizacionalFuerte</v>
      </c>
      <c r="K140" s="12" t="e">
        <f t="shared" si="36"/>
        <v>#N/A</v>
      </c>
      <c r="L140" s="9" t="str">
        <f t="shared" si="37"/>
        <v>RRC-90</v>
      </c>
      <c r="M140" s="10" t="str">
        <f t="shared" si="38"/>
        <v>RR</v>
      </c>
      <c r="N140" s="10" t="e">
        <f>+IF(L140=""," ",VLOOKUP(S140,Tabla13[[PROCESO]:[2018]],4,0))</f>
        <v>#N/A</v>
      </c>
      <c r="O140" s="10" t="e">
        <f>+IF(AB140=""," ",VLOOKUP(S140,Tabla13[[PROCESO]:[2018]],3,0))</f>
        <v>#N/A</v>
      </c>
      <c r="P140" s="10" t="str">
        <f t="shared" si="39"/>
        <v>Dificultades en la alineación organizacional para el logro de los objetivos.</v>
      </c>
      <c r="Q140" s="1">
        <f t="shared" si="28"/>
        <v>1</v>
      </c>
      <c r="R140" s="1" t="s">
        <v>966</v>
      </c>
      <c r="S140" s="201" t="str">
        <f>+IF(M140="","",VLOOKUP(LEFT(R140,4),'[1]Areas Incluidas'!$C$3:$F$35,2,0))</f>
        <v>Comunicación Organizacional</v>
      </c>
      <c r="T140" s="200" t="s">
        <v>108</v>
      </c>
      <c r="U140" s="200" t="s">
        <v>967</v>
      </c>
      <c r="V140" s="200" t="s">
        <v>968</v>
      </c>
      <c r="W140" s="200" t="s">
        <v>969</v>
      </c>
      <c r="X140" s="200">
        <v>1</v>
      </c>
      <c r="Y140" s="200">
        <v>1</v>
      </c>
      <c r="Z140" s="17">
        <v>1</v>
      </c>
      <c r="AA140" s="200" t="s">
        <v>98</v>
      </c>
      <c r="AB140" s="200" t="s">
        <v>87</v>
      </c>
      <c r="AC140" s="200" t="s">
        <v>969</v>
      </c>
      <c r="AD140" s="192">
        <v>1</v>
      </c>
      <c r="AE140" s="192">
        <v>1</v>
      </c>
      <c r="AF140" s="17">
        <v>1</v>
      </c>
      <c r="AG140" s="200" t="s">
        <v>944</v>
      </c>
      <c r="AH140" s="200" t="s">
        <v>382</v>
      </c>
      <c r="AI140" s="13">
        <v>43403</v>
      </c>
      <c r="AJ140" s="200" t="s">
        <v>298</v>
      </c>
      <c r="AK140" s="200" t="s">
        <v>98</v>
      </c>
      <c r="AL140" s="200" t="s">
        <v>87</v>
      </c>
      <c r="AM140" s="200">
        <v>4</v>
      </c>
      <c r="AN140" s="200">
        <v>3</v>
      </c>
      <c r="AO140" s="200" t="s">
        <v>390</v>
      </c>
      <c r="AP140" s="200" t="s">
        <v>97</v>
      </c>
      <c r="AQ140" s="200" t="s">
        <v>97</v>
      </c>
      <c r="AR140" s="200" t="s">
        <v>970</v>
      </c>
    </row>
    <row r="141" spans="1:44" ht="105" x14ac:dyDescent="0.25">
      <c r="A141" s="12">
        <f>IF(AL141="","",IF(T141=" "," ",SUM($Q$3:Q141)))</f>
        <v>91</v>
      </c>
      <c r="B141" s="12" t="str">
        <f t="shared" si="29"/>
        <v>Comunicación Organizacional1</v>
      </c>
      <c r="C141" s="12">
        <f t="shared" si="30"/>
        <v>1</v>
      </c>
      <c r="D141" s="12" t="str">
        <f t="shared" si="31"/>
        <v>Comunicación Organizacional1</v>
      </c>
      <c r="E141" s="12">
        <f t="shared" si="32"/>
        <v>1</v>
      </c>
      <c r="F141" s="12" t="e">
        <f t="shared" si="40"/>
        <v>#N/A</v>
      </c>
      <c r="G141" s="12" t="e">
        <f t="shared" si="41"/>
        <v>#N/A</v>
      </c>
      <c r="H141" s="12" t="e">
        <f t="shared" si="33"/>
        <v>#N/A</v>
      </c>
      <c r="I141" s="12" t="str">
        <f t="shared" si="34"/>
        <v>Comunicación OrganizacionalAlto</v>
      </c>
      <c r="J141" s="12" t="str">
        <f t="shared" si="35"/>
        <v>Comunicación OrganizacionalFuerte</v>
      </c>
      <c r="K141" s="12" t="e">
        <f t="shared" si="36"/>
        <v>#N/A</v>
      </c>
      <c r="L141" s="9" t="str">
        <f t="shared" si="37"/>
        <v>RRC-91</v>
      </c>
      <c r="M141" s="10" t="str">
        <f t="shared" si="38"/>
        <v>RR</v>
      </c>
      <c r="N141" s="10" t="e">
        <f>+IF(L141=""," ",VLOOKUP(S141,Tabla13[[PROCESO]:[2018]],4,0))</f>
        <v>#N/A</v>
      </c>
      <c r="O141" s="10" t="e">
        <f>+IF(AB141=""," ",VLOOKUP(S141,Tabla13[[PROCESO]:[2018]],3,0))</f>
        <v>#N/A</v>
      </c>
      <c r="P141" s="10" t="str">
        <f t="shared" si="39"/>
        <v>Incumplimiento por parte de la comunidad universitaria, contratistas y visitantes de las políticas, reglamentos y directrices institucionales.</v>
      </c>
      <c r="Q141" s="1">
        <f t="shared" si="28"/>
        <v>1</v>
      </c>
      <c r="R141" s="1" t="s">
        <v>971</v>
      </c>
      <c r="S141" s="201" t="str">
        <f>+IF(M141="","",VLOOKUP(LEFT(R141,4),'[1]Areas Incluidas'!$C$3:$F$35,2,0))</f>
        <v>Comunicación Organizacional</v>
      </c>
      <c r="T141" s="200" t="s">
        <v>107</v>
      </c>
      <c r="U141" s="200" t="s">
        <v>972</v>
      </c>
      <c r="V141" s="200" t="s">
        <v>973</v>
      </c>
      <c r="W141" s="200" t="s">
        <v>942</v>
      </c>
      <c r="X141" s="200">
        <v>1</v>
      </c>
      <c r="Y141" s="200">
        <v>1</v>
      </c>
      <c r="Z141" s="17">
        <v>1</v>
      </c>
      <c r="AA141" s="200" t="s">
        <v>96</v>
      </c>
      <c r="AB141" s="200" t="s">
        <v>89</v>
      </c>
      <c r="AC141" s="200" t="s">
        <v>974</v>
      </c>
      <c r="AD141" s="192">
        <v>1</v>
      </c>
      <c r="AE141" s="192">
        <v>1</v>
      </c>
      <c r="AF141" s="17">
        <v>1</v>
      </c>
      <c r="AG141" s="200" t="s">
        <v>944</v>
      </c>
      <c r="AH141" s="200" t="s">
        <v>494</v>
      </c>
      <c r="AI141" s="13">
        <v>43820</v>
      </c>
      <c r="AJ141" s="200" t="s">
        <v>298</v>
      </c>
      <c r="AK141" s="200" t="s">
        <v>98</v>
      </c>
      <c r="AL141" s="200" t="s">
        <v>87</v>
      </c>
      <c r="AM141" s="200">
        <v>4</v>
      </c>
      <c r="AN141" s="200">
        <v>3</v>
      </c>
      <c r="AO141" s="200" t="s">
        <v>390</v>
      </c>
      <c r="AP141" s="200" t="s">
        <v>97</v>
      </c>
      <c r="AQ141" s="200" t="s">
        <v>97</v>
      </c>
      <c r="AR141" s="200" t="s">
        <v>975</v>
      </c>
    </row>
    <row r="142" spans="1:44" ht="45" x14ac:dyDescent="0.25">
      <c r="A142" s="12">
        <f>IF(AL142="","",IF(T142=" "," ",SUM($Q$3:Q142)))</f>
        <v>92</v>
      </c>
      <c r="B142" s="12" t="str">
        <f t="shared" si="29"/>
        <v>Comunicación Organizacional1</v>
      </c>
      <c r="C142" s="12">
        <f t="shared" si="30"/>
        <v>1</v>
      </c>
      <c r="D142" s="12" t="str">
        <f t="shared" si="31"/>
        <v>Comunicación Organizacional1</v>
      </c>
      <c r="E142" s="12">
        <f t="shared" si="32"/>
        <v>1</v>
      </c>
      <c r="F142" s="12" t="e">
        <f t="shared" si="40"/>
        <v>#N/A</v>
      </c>
      <c r="G142" s="12" t="e">
        <f t="shared" si="41"/>
        <v>#N/A</v>
      </c>
      <c r="H142" s="12" t="e">
        <f t="shared" si="33"/>
        <v>#N/A</v>
      </c>
      <c r="I142" s="12" t="str">
        <f t="shared" si="34"/>
        <v>Comunicación OrganizacionalMedio</v>
      </c>
      <c r="J142" s="12" t="str">
        <f t="shared" si="35"/>
        <v>Comunicación OrganizacionalFuerte</v>
      </c>
      <c r="K142" s="12" t="e">
        <f t="shared" si="36"/>
        <v>#N/A</v>
      </c>
      <c r="L142" s="9" t="str">
        <f t="shared" si="37"/>
        <v>RRC-92</v>
      </c>
      <c r="M142" s="10" t="str">
        <f t="shared" si="38"/>
        <v>RR</v>
      </c>
      <c r="N142" s="10" t="e">
        <f>+IF(L142=""," ",VLOOKUP(S142,Tabla13[[PROCESO]:[2018]],4,0))</f>
        <v>#N/A</v>
      </c>
      <c r="O142" s="10" t="e">
        <f>+IF(AB142=""," ",VLOOKUP(S142,Tabla13[[PROCESO]:[2018]],3,0))</f>
        <v>#N/A</v>
      </c>
      <c r="P142" s="10" t="str">
        <f t="shared" si="39"/>
        <v>Falta de idoneidad del personal del equipo.</v>
      </c>
      <c r="Q142" s="1">
        <f t="shared" si="28"/>
        <v>1</v>
      </c>
      <c r="R142" s="1" t="s">
        <v>976</v>
      </c>
      <c r="S142" s="201" t="str">
        <f>+IF(M142="","",VLOOKUP(LEFT(R142,4),'[1]Areas Incluidas'!$C$3:$F$35,2,0))</f>
        <v>Comunicación Organizacional</v>
      </c>
      <c r="T142" s="200" t="s">
        <v>110</v>
      </c>
      <c r="U142" s="200" t="s">
        <v>977</v>
      </c>
      <c r="V142" s="200" t="s">
        <v>978</v>
      </c>
      <c r="W142" s="200" t="s">
        <v>979</v>
      </c>
      <c r="X142" s="200">
        <v>1</v>
      </c>
      <c r="Y142" s="200">
        <v>1</v>
      </c>
      <c r="Z142" s="17">
        <v>1</v>
      </c>
      <c r="AA142" s="200" t="s">
        <v>96</v>
      </c>
      <c r="AB142" s="200" t="s">
        <v>87</v>
      </c>
      <c r="AC142" s="200"/>
      <c r="AD142" s="192">
        <v>1</v>
      </c>
      <c r="AE142" s="192">
        <v>1</v>
      </c>
      <c r="AF142" s="17">
        <v>1</v>
      </c>
      <c r="AG142" s="200" t="s">
        <v>944</v>
      </c>
      <c r="AH142" s="200" t="s">
        <v>980</v>
      </c>
      <c r="AI142" s="13">
        <v>43455</v>
      </c>
      <c r="AJ142" s="200" t="s">
        <v>294</v>
      </c>
      <c r="AK142" s="200" t="s">
        <v>297</v>
      </c>
      <c r="AL142" s="200" t="s">
        <v>90</v>
      </c>
      <c r="AM142" s="200">
        <v>3</v>
      </c>
      <c r="AN142" s="200">
        <v>2</v>
      </c>
      <c r="AO142" s="200" t="s">
        <v>445</v>
      </c>
      <c r="AP142" s="200" t="s">
        <v>97</v>
      </c>
      <c r="AQ142" s="200" t="s">
        <v>97</v>
      </c>
      <c r="AR142" s="200" t="s">
        <v>975</v>
      </c>
    </row>
    <row r="143" spans="1:44" ht="90" x14ac:dyDescent="0.25">
      <c r="A143" s="12">
        <f>IF(AL143="","",IF(T143=" "," ",SUM($Q$3:Q143)))</f>
        <v>93</v>
      </c>
      <c r="B143" s="12" t="str">
        <f t="shared" si="29"/>
        <v>Comunicación Organizacional1</v>
      </c>
      <c r="C143" s="12">
        <f t="shared" si="30"/>
        <v>1</v>
      </c>
      <c r="D143" s="12" t="str">
        <f t="shared" si="31"/>
        <v>Comunicación Organizacional1</v>
      </c>
      <c r="E143" s="12">
        <f t="shared" si="32"/>
        <v>1</v>
      </c>
      <c r="F143" s="12" t="e">
        <f t="shared" si="40"/>
        <v>#N/A</v>
      </c>
      <c r="G143" s="12" t="e">
        <f t="shared" si="41"/>
        <v>#N/A</v>
      </c>
      <c r="H143" s="12" t="e">
        <f t="shared" si="33"/>
        <v>#N/A</v>
      </c>
      <c r="I143" s="12" t="str">
        <f t="shared" si="34"/>
        <v>Comunicación OrganizacionalBajo</v>
      </c>
      <c r="J143" s="12" t="str">
        <f t="shared" si="35"/>
        <v>Comunicación OrganizacionalDébil</v>
      </c>
      <c r="K143" s="12" t="e">
        <f t="shared" si="36"/>
        <v>#N/A</v>
      </c>
      <c r="L143" s="9" t="str">
        <f t="shared" si="37"/>
        <v>RRC-93</v>
      </c>
      <c r="M143" s="10" t="str">
        <f t="shared" si="38"/>
        <v>RR</v>
      </c>
      <c r="N143" s="10" t="e">
        <f>+IF(L143=""," ",VLOOKUP(S143,Tabla13[[PROCESO]:[2018]],4,0))</f>
        <v>#N/A</v>
      </c>
      <c r="O143" s="10" t="e">
        <f>+IF(AB143=""," ",VLOOKUP(S143,Tabla13[[PROCESO]:[2018]],3,0))</f>
        <v>#N/A</v>
      </c>
      <c r="P143" s="10" t="str">
        <f t="shared" si="39"/>
        <v>Falta de innovación o rezago en los diferentes procesos o estructuras que dificultan el crecimiento y/o cumplimiento de los objetivos de la Universidad</v>
      </c>
      <c r="Q143" s="1">
        <f t="shared" si="28"/>
        <v>1</v>
      </c>
      <c r="R143" s="1" t="s">
        <v>981</v>
      </c>
      <c r="S143" s="201" t="str">
        <f>+IF(M143="","",VLOOKUP(LEFT(R143,4),'[1]Areas Incluidas'!$C$3:$F$35,2,0))</f>
        <v>Comunicación Organizacional</v>
      </c>
      <c r="T143" s="200" t="s">
        <v>111</v>
      </c>
      <c r="U143" s="200" t="s">
        <v>982</v>
      </c>
      <c r="V143" s="200" t="s">
        <v>983</v>
      </c>
      <c r="W143" s="200" t="s">
        <v>984</v>
      </c>
      <c r="X143" s="200">
        <v>1</v>
      </c>
      <c r="Y143" s="200">
        <v>1</v>
      </c>
      <c r="Z143" s="17">
        <v>1</v>
      </c>
      <c r="AA143" s="200" t="s">
        <v>98</v>
      </c>
      <c r="AB143" s="200" t="s">
        <v>89</v>
      </c>
      <c r="AC143" s="200"/>
      <c r="AD143" s="192">
        <v>1</v>
      </c>
      <c r="AE143" s="192">
        <v>1</v>
      </c>
      <c r="AF143" s="17">
        <v>1</v>
      </c>
      <c r="AG143" s="200" t="s">
        <v>944</v>
      </c>
      <c r="AH143" s="200" t="s">
        <v>494</v>
      </c>
      <c r="AI143" s="13">
        <v>43554</v>
      </c>
      <c r="AJ143" s="200" t="s">
        <v>296</v>
      </c>
      <c r="AK143" s="200" t="s">
        <v>297</v>
      </c>
      <c r="AL143" s="200" t="s">
        <v>88</v>
      </c>
      <c r="AM143" s="200">
        <v>2</v>
      </c>
      <c r="AN143" s="200">
        <v>2</v>
      </c>
      <c r="AO143" s="200" t="s">
        <v>413</v>
      </c>
      <c r="AP143" s="200" t="s">
        <v>96</v>
      </c>
      <c r="AQ143" s="200" t="s">
        <v>96</v>
      </c>
      <c r="AR143" s="200" t="s">
        <v>975</v>
      </c>
    </row>
    <row r="144" spans="1:44" ht="45" x14ac:dyDescent="0.25">
      <c r="A144" s="12">
        <f>IF(AL144="","",IF(T144=" "," ",SUM($Q$3:Q144)))</f>
        <v>94</v>
      </c>
      <c r="B144" s="12" t="str">
        <f t="shared" si="29"/>
        <v>Comunicación Organizacional1</v>
      </c>
      <c r="C144" s="12">
        <f t="shared" si="30"/>
        <v>1</v>
      </c>
      <c r="D144" s="12" t="str">
        <f t="shared" si="31"/>
        <v>Comunicación Organizacional1</v>
      </c>
      <c r="E144" s="12">
        <f t="shared" si="32"/>
        <v>1</v>
      </c>
      <c r="F144" s="12" t="e">
        <f t="shared" si="40"/>
        <v>#N/A</v>
      </c>
      <c r="G144" s="12" t="e">
        <f t="shared" si="41"/>
        <v>#N/A</v>
      </c>
      <c r="H144" s="12" t="e">
        <f t="shared" si="33"/>
        <v>#N/A</v>
      </c>
      <c r="I144" s="12" t="str">
        <f t="shared" si="34"/>
        <v>Comunicación OrganizacionalMedio</v>
      </c>
      <c r="J144" s="12" t="str">
        <f t="shared" si="35"/>
        <v>Comunicación OrganizacionalDébil</v>
      </c>
      <c r="K144" s="12" t="e">
        <f t="shared" si="36"/>
        <v>#N/A</v>
      </c>
      <c r="L144" s="9" t="str">
        <f t="shared" si="37"/>
        <v>RRC-94</v>
      </c>
      <c r="M144" s="10" t="str">
        <f t="shared" si="38"/>
        <v>RR</v>
      </c>
      <c r="N144" s="10" t="e">
        <f>+IF(L144=""," ",VLOOKUP(S144,Tabla13[[PROCESO]:[2018]],4,0))</f>
        <v>#N/A</v>
      </c>
      <c r="O144" s="10" t="e">
        <f>+IF(AB144=""," ",VLOOKUP(S144,Tabla13[[PROCESO]:[2018]],3,0))</f>
        <v>#N/A</v>
      </c>
      <c r="P144" s="10" t="str">
        <f t="shared" si="39"/>
        <v>Falta de idoneidad del personal del equipo.</v>
      </c>
      <c r="Q144" s="1">
        <f t="shared" si="28"/>
        <v>1</v>
      </c>
      <c r="R144" s="1" t="s">
        <v>985</v>
      </c>
      <c r="S144" s="201" t="str">
        <f>+IF(M144="","",VLOOKUP(LEFT(R144,4),'[1]Areas Incluidas'!$C$3:$F$35,2,0))</f>
        <v>Comunicación Organizacional</v>
      </c>
      <c r="T144" s="200" t="s">
        <v>110</v>
      </c>
      <c r="U144" s="200" t="s">
        <v>986</v>
      </c>
      <c r="V144" s="200" t="s">
        <v>987</v>
      </c>
      <c r="W144" s="200"/>
      <c r="X144" s="200">
        <v>2</v>
      </c>
      <c r="Y144" s="200">
        <v>2</v>
      </c>
      <c r="Z144" s="17" t="s">
        <v>136</v>
      </c>
      <c r="AA144" s="200" t="s">
        <v>96</v>
      </c>
      <c r="AB144" s="200" t="s">
        <v>90</v>
      </c>
      <c r="AC144" s="200" t="s">
        <v>988</v>
      </c>
      <c r="AD144" s="192">
        <v>1</v>
      </c>
      <c r="AE144" s="192">
        <v>1</v>
      </c>
      <c r="AF144" s="17">
        <v>1</v>
      </c>
      <c r="AG144" s="200" t="s">
        <v>944</v>
      </c>
      <c r="AH144" s="200" t="s">
        <v>382</v>
      </c>
      <c r="AI144" s="13">
        <v>43455</v>
      </c>
      <c r="AJ144" s="200" t="s">
        <v>298</v>
      </c>
      <c r="AK144" s="200" t="s">
        <v>297</v>
      </c>
      <c r="AL144" s="200" t="s">
        <v>90</v>
      </c>
      <c r="AM144" s="200">
        <v>4</v>
      </c>
      <c r="AN144" s="200">
        <v>2</v>
      </c>
      <c r="AO144" s="200" t="s">
        <v>383</v>
      </c>
      <c r="AP144" s="200" t="s">
        <v>96</v>
      </c>
      <c r="AQ144" s="200" t="s">
        <v>96</v>
      </c>
      <c r="AR144" s="200" t="s">
        <v>989</v>
      </c>
    </row>
    <row r="145" spans="1:44" ht="30" hidden="1" x14ac:dyDescent="0.25">
      <c r="A145" s="12" t="str">
        <f>IF(AL145="","",IF(T145=" "," ",SUM($Q$3:Q145)))</f>
        <v/>
      </c>
      <c r="B145" s="12" t="str">
        <f t="shared" si="29"/>
        <v>Comunicación Organizacional0</v>
      </c>
      <c r="C145" s="12">
        <f t="shared" si="30"/>
        <v>0</v>
      </c>
      <c r="D145" s="12" t="str">
        <f t="shared" si="31"/>
        <v>Comunicación Organizacional0</v>
      </c>
      <c r="E145" s="12">
        <f t="shared" si="32"/>
        <v>0</v>
      </c>
      <c r="F145" s="12" t="str">
        <f t="shared" si="40"/>
        <v xml:space="preserve"> </v>
      </c>
      <c r="G145" s="12" t="str">
        <f t="shared" si="41"/>
        <v xml:space="preserve"> </v>
      </c>
      <c r="H145" s="12" t="str">
        <f t="shared" si="33"/>
        <v xml:space="preserve"> </v>
      </c>
      <c r="I145" s="12" t="str">
        <f t="shared" si="34"/>
        <v>Comunicación Organizacional</v>
      </c>
      <c r="J145" s="12" t="str">
        <f t="shared" si="35"/>
        <v>Comunicación Organizacional</v>
      </c>
      <c r="K145" s="12" t="str">
        <f t="shared" si="36"/>
        <v xml:space="preserve"> </v>
      </c>
      <c r="L145" s="9" t="str">
        <f t="shared" si="37"/>
        <v/>
      </c>
      <c r="M145" s="10" t="str">
        <f t="shared" si="38"/>
        <v>RR</v>
      </c>
      <c r="N145" s="10" t="str">
        <f>+IF(L145=""," ",VLOOKUP(S145,Tabla13[[PROCESO]:[2018]],4,0))</f>
        <v xml:space="preserve"> </v>
      </c>
      <c r="O145" s="10" t="str">
        <f>+IF(AB145=""," ",VLOOKUP(S145,Tabla13[[PROCESO]:[2018]],3,0))</f>
        <v xml:space="preserve"> </v>
      </c>
      <c r="P145" s="10" t="str">
        <f t="shared" si="39"/>
        <v/>
      </c>
      <c r="Q145" s="1" t="str">
        <f t="shared" si="28"/>
        <v/>
      </c>
      <c r="R145" s="1" t="s">
        <v>990</v>
      </c>
      <c r="S145" s="201" t="str">
        <f>+IF(M145="","",VLOOKUP(LEFT(R145,4),'[1]Areas Incluidas'!$C$3:$F$35,2,0))</f>
        <v>Comunicación Organizacional</v>
      </c>
      <c r="T145" s="200"/>
      <c r="U145" s="200"/>
      <c r="V145" s="200"/>
      <c r="W145" s="200"/>
      <c r="X145" s="200">
        <v>2</v>
      </c>
      <c r="Y145" s="200">
        <v>2</v>
      </c>
      <c r="Z145" s="17" t="s">
        <v>136</v>
      </c>
      <c r="AA145" s="200">
        <v>2</v>
      </c>
      <c r="AB145" s="200" t="s">
        <v>369</v>
      </c>
      <c r="AC145" s="200"/>
      <c r="AD145" s="192">
        <v>2</v>
      </c>
      <c r="AE145" s="192">
        <v>2</v>
      </c>
      <c r="AF145" s="17" t="s">
        <v>369</v>
      </c>
      <c r="AG145" s="200">
        <v>2</v>
      </c>
      <c r="AH145" s="200">
        <v>2</v>
      </c>
      <c r="AI145" s="13">
        <v>2</v>
      </c>
      <c r="AJ145" s="200">
        <v>2</v>
      </c>
      <c r="AK145" s="200">
        <v>2</v>
      </c>
      <c r="AL145" s="200"/>
      <c r="AM145" s="200" t="s">
        <v>369</v>
      </c>
      <c r="AN145" s="200" t="s">
        <v>369</v>
      </c>
      <c r="AO145" s="200" t="s">
        <v>369</v>
      </c>
      <c r="AP145" s="200"/>
      <c r="AQ145" s="200"/>
      <c r="AR145" s="200"/>
    </row>
    <row r="146" spans="1:44" ht="30" hidden="1" x14ac:dyDescent="0.25">
      <c r="A146" s="12" t="str">
        <f>IF(AL146="","",IF(T146=" "," ",SUM($Q$3:Q146)))</f>
        <v/>
      </c>
      <c r="B146" s="12" t="str">
        <f t="shared" si="29"/>
        <v>Comunicación Organizacional0</v>
      </c>
      <c r="C146" s="12">
        <f t="shared" si="30"/>
        <v>0</v>
      </c>
      <c r="D146" s="12" t="str">
        <f t="shared" si="31"/>
        <v>Comunicación Organizacional0</v>
      </c>
      <c r="E146" s="12">
        <f t="shared" si="32"/>
        <v>0</v>
      </c>
      <c r="F146" s="12" t="str">
        <f t="shared" si="40"/>
        <v xml:space="preserve"> </v>
      </c>
      <c r="G146" s="12" t="str">
        <f t="shared" si="41"/>
        <v xml:space="preserve"> </v>
      </c>
      <c r="H146" s="12" t="str">
        <f t="shared" si="33"/>
        <v xml:space="preserve"> </v>
      </c>
      <c r="I146" s="12" t="str">
        <f t="shared" si="34"/>
        <v>Comunicación Organizacional</v>
      </c>
      <c r="J146" s="12" t="str">
        <f t="shared" si="35"/>
        <v>Comunicación Organizacional</v>
      </c>
      <c r="K146" s="12" t="str">
        <f t="shared" si="36"/>
        <v xml:space="preserve"> </v>
      </c>
      <c r="L146" s="9" t="str">
        <f t="shared" si="37"/>
        <v/>
      </c>
      <c r="M146" s="10" t="str">
        <f t="shared" si="38"/>
        <v>RR</v>
      </c>
      <c r="N146" s="10" t="str">
        <f>+IF(L146=""," ",VLOOKUP(S146,Tabla13[[PROCESO]:[2018]],4,0))</f>
        <v xml:space="preserve"> </v>
      </c>
      <c r="O146" s="10" t="str">
        <f>+IF(AB146=""," ",VLOOKUP(S146,Tabla13[[PROCESO]:[2018]],3,0))</f>
        <v xml:space="preserve"> </v>
      </c>
      <c r="P146" s="10" t="str">
        <f t="shared" si="39"/>
        <v/>
      </c>
      <c r="Q146" s="1" t="str">
        <f t="shared" si="28"/>
        <v/>
      </c>
      <c r="R146" s="1" t="s">
        <v>991</v>
      </c>
      <c r="S146" s="201" t="str">
        <f>+IF(M146="","",VLOOKUP(LEFT(R146,4),'[1]Areas Incluidas'!$C$3:$F$35,2,0))</f>
        <v>Comunicación Organizacional</v>
      </c>
      <c r="T146" s="200"/>
      <c r="U146" s="200"/>
      <c r="V146" s="200"/>
      <c r="W146" s="200"/>
      <c r="X146" s="200">
        <v>2</v>
      </c>
      <c r="Y146" s="200">
        <v>2</v>
      </c>
      <c r="Z146" s="17" t="s">
        <v>136</v>
      </c>
      <c r="AA146" s="200">
        <v>2</v>
      </c>
      <c r="AB146" s="200" t="s">
        <v>369</v>
      </c>
      <c r="AC146" s="200"/>
      <c r="AD146" s="192">
        <v>2</v>
      </c>
      <c r="AE146" s="192">
        <v>2</v>
      </c>
      <c r="AF146" s="17" t="s">
        <v>369</v>
      </c>
      <c r="AG146" s="200">
        <v>2</v>
      </c>
      <c r="AH146" s="200">
        <v>2</v>
      </c>
      <c r="AI146" s="13">
        <v>2</v>
      </c>
      <c r="AJ146" s="200">
        <v>2</v>
      </c>
      <c r="AK146" s="200">
        <v>2</v>
      </c>
      <c r="AL146" s="200"/>
      <c r="AM146" s="200" t="s">
        <v>369</v>
      </c>
      <c r="AN146" s="200" t="s">
        <v>369</v>
      </c>
      <c r="AO146" s="200" t="s">
        <v>369</v>
      </c>
      <c r="AP146" s="200"/>
      <c r="AQ146" s="200"/>
      <c r="AR146" s="200"/>
    </row>
    <row r="147" spans="1:44" ht="90" x14ac:dyDescent="0.25">
      <c r="A147" s="12">
        <f>IF(AL147="","",IF(T147=" "," ",SUM($Q$3:Q147)))</f>
        <v>95</v>
      </c>
      <c r="B147" s="12" t="str">
        <f t="shared" si="29"/>
        <v>Contabilidad 1</v>
      </c>
      <c r="C147" s="12">
        <f t="shared" si="30"/>
        <v>1</v>
      </c>
      <c r="D147" s="12" t="str">
        <f t="shared" si="31"/>
        <v>Contabilidad 1</v>
      </c>
      <c r="E147" s="12">
        <f t="shared" si="32"/>
        <v>1</v>
      </c>
      <c r="F147" s="12" t="str">
        <f t="shared" si="40"/>
        <v>Dirección Administrativa y FinancieraAlto</v>
      </c>
      <c r="G147" s="12" t="str">
        <f t="shared" si="41"/>
        <v>Dirección Administrativa y FinancieraAlto</v>
      </c>
      <c r="H147" s="12" t="str">
        <f t="shared" si="33"/>
        <v>Dirección Administrativa y FinancieraModerado</v>
      </c>
      <c r="I147" s="12" t="str">
        <f t="shared" si="34"/>
        <v>Contabilidad Alto</v>
      </c>
      <c r="J147" s="12" t="str">
        <f t="shared" si="35"/>
        <v>Contabilidad Moderado</v>
      </c>
      <c r="K147" s="12" t="str">
        <f t="shared" si="36"/>
        <v>Dirección Administrativa y FinancieraConflicto, desconocimiento o incumplimientos normativos, legales, regulatorios o contractuales.</v>
      </c>
      <c r="L147" s="9" t="str">
        <f t="shared" si="37"/>
        <v>RFC-95</v>
      </c>
      <c r="M147" s="10" t="str">
        <f t="shared" si="38"/>
        <v>RF</v>
      </c>
      <c r="N147" s="10" t="str">
        <f>+IF(L147=""," ",VLOOKUP(S147,Tabla13[[PROCESO]:[2018]],4,0))</f>
        <v>Dirección Administrativa y Financiera</v>
      </c>
      <c r="O147" s="10" t="str">
        <f>+IF(AB147=""," ",VLOOKUP(S147,Tabla13[[PROCESO]:[2018]],3,0))</f>
        <v>Dirección Administrativa y Financiera</v>
      </c>
      <c r="P147" s="10" t="str">
        <f t="shared" si="39"/>
        <v>Conflicto, desconocimiento o incumplimientos normativos, legales, regulatorios o contractuales.</v>
      </c>
      <c r="Q147" s="1">
        <f t="shared" si="28"/>
        <v>1</v>
      </c>
      <c r="R147" s="1" t="s">
        <v>992</v>
      </c>
      <c r="S147" s="201" t="str">
        <f>+IF(M147="","",VLOOKUP(LEFT(R147,4),'[1]Areas Incluidas'!$C$3:$F$35,2,0))</f>
        <v xml:space="preserve">Contabilidad </v>
      </c>
      <c r="T147" s="200" t="s">
        <v>109</v>
      </c>
      <c r="U147" s="200" t="s">
        <v>993</v>
      </c>
      <c r="V147" s="200" t="s">
        <v>994</v>
      </c>
      <c r="W147" s="200" t="s">
        <v>995</v>
      </c>
      <c r="X147" s="200">
        <v>5</v>
      </c>
      <c r="Y147" s="200">
        <v>5</v>
      </c>
      <c r="Z147" s="17">
        <v>1</v>
      </c>
      <c r="AA147" s="200" t="s">
        <v>98</v>
      </c>
      <c r="AB147" s="200" t="s">
        <v>87</v>
      </c>
      <c r="AC147" s="200" t="s">
        <v>996</v>
      </c>
      <c r="AD147" s="192">
        <v>2</v>
      </c>
      <c r="AE147" s="192">
        <v>1</v>
      </c>
      <c r="AF147" s="17">
        <v>0.5</v>
      </c>
      <c r="AG147" s="200" t="s">
        <v>997</v>
      </c>
      <c r="AH147" s="200" t="s">
        <v>382</v>
      </c>
      <c r="AI147" s="13">
        <v>43497</v>
      </c>
      <c r="AJ147" s="200" t="s">
        <v>298</v>
      </c>
      <c r="AK147" s="200" t="s">
        <v>98</v>
      </c>
      <c r="AL147" s="200" t="s">
        <v>87</v>
      </c>
      <c r="AM147" s="200">
        <v>4</v>
      </c>
      <c r="AN147" s="200">
        <v>3</v>
      </c>
      <c r="AO147" s="200" t="s">
        <v>390</v>
      </c>
      <c r="AP147" s="200" t="s">
        <v>98</v>
      </c>
      <c r="AQ147" s="200" t="s">
        <v>998</v>
      </c>
      <c r="AR147" s="200"/>
    </row>
    <row r="148" spans="1:44" ht="105" x14ac:dyDescent="0.25">
      <c r="A148" s="12">
        <f>IF(AL148="","",IF(T148=" "," ",SUM($Q$3:Q148)))</f>
        <v>96</v>
      </c>
      <c r="B148" s="12" t="str">
        <f t="shared" si="29"/>
        <v>Contabilidad 1</v>
      </c>
      <c r="C148" s="12">
        <f t="shared" si="30"/>
        <v>1</v>
      </c>
      <c r="D148" s="12" t="str">
        <f t="shared" si="31"/>
        <v>Contabilidad 1</v>
      </c>
      <c r="E148" s="12">
        <f t="shared" si="32"/>
        <v>1</v>
      </c>
      <c r="F148" s="12" t="str">
        <f t="shared" si="40"/>
        <v>Dirección Administrativa y FinancieraAlto</v>
      </c>
      <c r="G148" s="12" t="str">
        <f t="shared" si="41"/>
        <v>Dirección Administrativa y FinancieraAlto</v>
      </c>
      <c r="H148" s="12" t="str">
        <f t="shared" si="33"/>
        <v>Dirección Administrativa y FinancieraFuerte</v>
      </c>
      <c r="I148" s="12" t="str">
        <f t="shared" si="34"/>
        <v>Contabilidad Alto</v>
      </c>
      <c r="J148" s="12" t="str">
        <f t="shared" si="35"/>
        <v>Contabilidad Fuerte</v>
      </c>
      <c r="K148" s="12" t="str">
        <f t="shared" si="36"/>
        <v>Dirección Administrativa y FinancieraFalta de idoneidad del personal del equipo.</v>
      </c>
      <c r="L148" s="9" t="str">
        <f t="shared" si="37"/>
        <v>RFC-96</v>
      </c>
      <c r="M148" s="10" t="str">
        <f t="shared" si="38"/>
        <v>RF</v>
      </c>
      <c r="N148" s="10" t="str">
        <f>+IF(L148=""," ",VLOOKUP(S148,Tabla13[[PROCESO]:[2018]],4,0))</f>
        <v>Dirección Administrativa y Financiera</v>
      </c>
      <c r="O148" s="10" t="str">
        <f>+IF(AB148=""," ",VLOOKUP(S148,Tabla13[[PROCESO]:[2018]],3,0))</f>
        <v>Dirección Administrativa y Financiera</v>
      </c>
      <c r="P148" s="10" t="str">
        <f t="shared" si="39"/>
        <v>Falta de idoneidad del personal del equipo.</v>
      </c>
      <c r="Q148" s="1">
        <f t="shared" si="28"/>
        <v>1</v>
      </c>
      <c r="R148" s="1" t="s">
        <v>999</v>
      </c>
      <c r="S148" s="201" t="str">
        <f>+IF(M148="","",VLOOKUP(LEFT(R148,4),'[1]Areas Incluidas'!$C$3:$F$35,2,0))</f>
        <v xml:space="preserve">Contabilidad </v>
      </c>
      <c r="T148" s="200" t="s">
        <v>110</v>
      </c>
      <c r="U148" s="200" t="s">
        <v>1000</v>
      </c>
      <c r="V148" s="200" t="s">
        <v>1001</v>
      </c>
      <c r="W148" s="200" t="s">
        <v>1002</v>
      </c>
      <c r="X148" s="200">
        <v>4</v>
      </c>
      <c r="Y148" s="200">
        <v>4</v>
      </c>
      <c r="Z148" s="17">
        <v>1</v>
      </c>
      <c r="AA148" s="200" t="s">
        <v>98</v>
      </c>
      <c r="AB148" s="200" t="s">
        <v>87</v>
      </c>
      <c r="AC148" s="200" t="s">
        <v>1003</v>
      </c>
      <c r="AD148" s="192">
        <v>3</v>
      </c>
      <c r="AE148" s="192">
        <v>3</v>
      </c>
      <c r="AF148" s="17">
        <v>1</v>
      </c>
      <c r="AG148" s="200" t="s">
        <v>997</v>
      </c>
      <c r="AH148" s="200" t="s">
        <v>1004</v>
      </c>
      <c r="AI148" s="13">
        <v>43466</v>
      </c>
      <c r="AJ148" s="200" t="s">
        <v>298</v>
      </c>
      <c r="AK148" s="200" t="s">
        <v>98</v>
      </c>
      <c r="AL148" s="200" t="s">
        <v>87</v>
      </c>
      <c r="AM148" s="200">
        <v>4</v>
      </c>
      <c r="AN148" s="200">
        <v>3</v>
      </c>
      <c r="AO148" s="200" t="s">
        <v>390</v>
      </c>
      <c r="AP148" s="200" t="s">
        <v>97</v>
      </c>
      <c r="AQ148" s="200" t="s">
        <v>1005</v>
      </c>
      <c r="AR148" s="200"/>
    </row>
    <row r="149" spans="1:44" ht="90" x14ac:dyDescent="0.25">
      <c r="A149" s="12">
        <f>IF(AL149="","",IF(T149=" "," ",SUM($Q$3:Q149)))</f>
        <v>97</v>
      </c>
      <c r="B149" s="12" t="str">
        <f t="shared" si="29"/>
        <v>Contabilidad 1</v>
      </c>
      <c r="C149" s="12">
        <f t="shared" si="30"/>
        <v>1</v>
      </c>
      <c r="D149" s="12" t="str">
        <f t="shared" si="31"/>
        <v>Contabilidad 1</v>
      </c>
      <c r="E149" s="12">
        <f t="shared" si="32"/>
        <v>1</v>
      </c>
      <c r="F149" s="12" t="str">
        <f t="shared" si="40"/>
        <v>Dirección Administrativa y FinancieraBajo</v>
      </c>
      <c r="G149" s="12" t="str">
        <f t="shared" si="41"/>
        <v>Dirección Administrativa y FinancieraBajo</v>
      </c>
      <c r="H149" s="12" t="str">
        <f t="shared" si="33"/>
        <v>Dirección Administrativa y FinancieraModerado</v>
      </c>
      <c r="I149" s="12" t="str">
        <f t="shared" si="34"/>
        <v>Contabilidad Bajo</v>
      </c>
      <c r="J149" s="12" t="str">
        <f t="shared" si="35"/>
        <v>Contabilidad Moderado</v>
      </c>
      <c r="K149" s="12" t="str">
        <f t="shared" si="36"/>
        <v>Dirección Administrativa y FinancieraIncumplimiento por parte de la comunidad universitaria, contratistas y visitantes de las políticas, reglamentos y directrices institucionales.</v>
      </c>
      <c r="L149" s="9" t="str">
        <f t="shared" si="37"/>
        <v>RFC-97</v>
      </c>
      <c r="M149" s="10" t="str">
        <f t="shared" si="38"/>
        <v>RF</v>
      </c>
      <c r="N149" s="10" t="str">
        <f>+IF(L149=""," ",VLOOKUP(S149,Tabla13[[PROCESO]:[2018]],4,0))</f>
        <v>Dirección Administrativa y Financiera</v>
      </c>
      <c r="O149" s="10" t="str">
        <f>+IF(AB149=""," ",VLOOKUP(S149,Tabla13[[PROCESO]:[2018]],3,0))</f>
        <v>Dirección Administrativa y Financiera</v>
      </c>
      <c r="P149" s="10" t="str">
        <f t="shared" si="39"/>
        <v>Incumplimiento por parte de la comunidad universitaria, contratistas y visitantes de las políticas, reglamentos y directrices institucionales.</v>
      </c>
      <c r="Q149" s="1">
        <f t="shared" si="28"/>
        <v>1</v>
      </c>
      <c r="R149" s="1" t="s">
        <v>1006</v>
      </c>
      <c r="S149" s="201" t="str">
        <f>+IF(M149="","",VLOOKUP(LEFT(R149,4),'[1]Areas Incluidas'!$C$3:$F$35,2,0))</f>
        <v xml:space="preserve">Contabilidad </v>
      </c>
      <c r="T149" s="200" t="s">
        <v>107</v>
      </c>
      <c r="U149" s="200" t="s">
        <v>1007</v>
      </c>
      <c r="V149" s="200" t="s">
        <v>1008</v>
      </c>
      <c r="W149" s="200" t="s">
        <v>1009</v>
      </c>
      <c r="X149" s="200">
        <v>1</v>
      </c>
      <c r="Y149" s="200">
        <v>1</v>
      </c>
      <c r="Z149" s="17">
        <v>1</v>
      </c>
      <c r="AA149" s="200" t="s">
        <v>96</v>
      </c>
      <c r="AB149" s="200" t="s">
        <v>88</v>
      </c>
      <c r="AC149" s="200" t="s">
        <v>1010</v>
      </c>
      <c r="AD149" s="192">
        <v>1</v>
      </c>
      <c r="AE149" s="192">
        <v>1</v>
      </c>
      <c r="AF149" s="17">
        <v>1</v>
      </c>
      <c r="AG149" s="200" t="s">
        <v>997</v>
      </c>
      <c r="AH149" s="200" t="s">
        <v>1004</v>
      </c>
      <c r="AI149" s="13">
        <v>43466</v>
      </c>
      <c r="AJ149" s="200" t="s">
        <v>332</v>
      </c>
      <c r="AK149" s="200" t="s">
        <v>297</v>
      </c>
      <c r="AL149" s="200" t="s">
        <v>88</v>
      </c>
      <c r="AM149" s="200">
        <v>1</v>
      </c>
      <c r="AN149" s="200">
        <v>2</v>
      </c>
      <c r="AO149" s="200" t="s">
        <v>365</v>
      </c>
      <c r="AP149" s="200" t="s">
        <v>98</v>
      </c>
      <c r="AQ149" s="200"/>
      <c r="AR149" s="200"/>
    </row>
    <row r="150" spans="1:44" ht="90" x14ac:dyDescent="0.25">
      <c r="A150" s="12">
        <f>IF(AL150="","",IF(T150=" "," ",SUM($Q$3:Q150)))</f>
        <v>98</v>
      </c>
      <c r="B150" s="12" t="str">
        <f t="shared" si="29"/>
        <v>Contabilidad 1</v>
      </c>
      <c r="C150" s="12">
        <f t="shared" si="30"/>
        <v>1</v>
      </c>
      <c r="D150" s="12" t="str">
        <f t="shared" si="31"/>
        <v>Contabilidad 1</v>
      </c>
      <c r="E150" s="12">
        <f t="shared" si="32"/>
        <v>1</v>
      </c>
      <c r="F150" s="12" t="str">
        <f t="shared" si="40"/>
        <v>Dirección Administrativa y FinancieraMedio</v>
      </c>
      <c r="G150" s="12" t="str">
        <f t="shared" si="41"/>
        <v>Dirección Administrativa y FinancieraAlto</v>
      </c>
      <c r="H150" s="12" t="str">
        <f t="shared" si="33"/>
        <v>Dirección Administrativa y FinancieraModerado</v>
      </c>
      <c r="I150" s="12" t="str">
        <f t="shared" si="34"/>
        <v>Contabilidad Alto</v>
      </c>
      <c r="J150" s="12" t="str">
        <f t="shared" si="35"/>
        <v>Contabilidad Moderado</v>
      </c>
      <c r="K150" s="12" t="str">
        <f t="shared" si="36"/>
        <v>Dirección Administrativa y FinancieraFalla o falta de adecuación, consistencia, confiabilidad, confidencialidad y disponibilidad de la información que se genera o se custodia (física o electrónica).</v>
      </c>
      <c r="L150" s="9" t="str">
        <f t="shared" si="37"/>
        <v>RFC-98</v>
      </c>
      <c r="M150" s="10" t="str">
        <f t="shared" si="38"/>
        <v>RF</v>
      </c>
      <c r="N150" s="10" t="str">
        <f>+IF(L150=""," ",VLOOKUP(S150,Tabla13[[PROCESO]:[2018]],4,0))</f>
        <v>Dirección Administrativa y Financiera</v>
      </c>
      <c r="O150" s="10" t="str">
        <f>+IF(AB150=""," ",VLOOKUP(S150,Tabla13[[PROCESO]:[2018]],3,0))</f>
        <v>Dirección Administrativa y Financiera</v>
      </c>
      <c r="P150" s="10" t="str">
        <f t="shared" si="39"/>
        <v>Falla o falta de adecuación, consistencia, confiabilidad, confidencialidad y disponibilidad de la información que se genera o se custodia (física o electrónica).</v>
      </c>
      <c r="Q150" s="1">
        <f t="shared" si="28"/>
        <v>1</v>
      </c>
      <c r="R150" s="1" t="s">
        <v>1011</v>
      </c>
      <c r="S150" s="201" t="str">
        <f>+IF(M150="","",VLOOKUP(LEFT(R150,4),'[1]Areas Incluidas'!$C$3:$F$35,2,0))</f>
        <v xml:space="preserve">Contabilidad </v>
      </c>
      <c r="T150" s="200" t="s">
        <v>106</v>
      </c>
      <c r="U150" s="200" t="s">
        <v>1012</v>
      </c>
      <c r="V150" s="200" t="s">
        <v>1013</v>
      </c>
      <c r="W150" s="200" t="s">
        <v>1014</v>
      </c>
      <c r="X150" s="200">
        <v>2</v>
      </c>
      <c r="Y150" s="200">
        <v>2</v>
      </c>
      <c r="Z150" s="17">
        <v>1</v>
      </c>
      <c r="AA150" s="200" t="s">
        <v>98</v>
      </c>
      <c r="AB150" s="200" t="s">
        <v>90</v>
      </c>
      <c r="AC150" s="200" t="s">
        <v>1015</v>
      </c>
      <c r="AD150" s="192">
        <v>1</v>
      </c>
      <c r="AE150" s="192">
        <v>1</v>
      </c>
      <c r="AF150" s="17">
        <v>1</v>
      </c>
      <c r="AG150" s="200">
        <v>1</v>
      </c>
      <c r="AH150" s="200">
        <v>1</v>
      </c>
      <c r="AI150" s="13">
        <v>43554</v>
      </c>
      <c r="AJ150" s="200" t="s">
        <v>294</v>
      </c>
      <c r="AK150" s="200" t="s">
        <v>98</v>
      </c>
      <c r="AL150" s="200" t="s">
        <v>87</v>
      </c>
      <c r="AM150" s="200">
        <v>3</v>
      </c>
      <c r="AN150" s="200">
        <v>3</v>
      </c>
      <c r="AO150" s="200" t="s">
        <v>405</v>
      </c>
      <c r="AP150" s="200" t="s">
        <v>98</v>
      </c>
      <c r="AQ150" s="200"/>
      <c r="AR150" s="200"/>
    </row>
    <row r="151" spans="1:44" ht="60" x14ac:dyDescent="0.25">
      <c r="A151" s="12">
        <f>IF(AL151="","",IF(T151=" "," ",SUM($Q$3:Q151)))</f>
        <v>99</v>
      </c>
      <c r="B151" s="12" t="str">
        <f t="shared" si="29"/>
        <v>Contabilidad 1</v>
      </c>
      <c r="C151" s="12">
        <f t="shared" si="30"/>
        <v>1</v>
      </c>
      <c r="D151" s="12" t="str">
        <f t="shared" si="31"/>
        <v>Contabilidad 1</v>
      </c>
      <c r="E151" s="12">
        <f t="shared" si="32"/>
        <v>1</v>
      </c>
      <c r="F151" s="12" t="str">
        <f t="shared" si="40"/>
        <v>Dirección Administrativa y FinancieraMedio</v>
      </c>
      <c r="G151" s="12" t="str">
        <f t="shared" si="41"/>
        <v>Dirección Administrativa y FinancieraBajo</v>
      </c>
      <c r="H151" s="12" t="str">
        <f t="shared" si="33"/>
        <v>Dirección Administrativa y FinancieraModerado</v>
      </c>
      <c r="I151" s="12" t="str">
        <f t="shared" si="34"/>
        <v>Contabilidad Bajo</v>
      </c>
      <c r="J151" s="12" t="str">
        <f t="shared" si="35"/>
        <v>Contabilidad Moderado</v>
      </c>
      <c r="K151" s="12" t="str">
        <f t="shared" si="36"/>
        <v>Dirección Administrativa y FinancieraConflicto, desconocimiento o incumplimientos normativos, legales, regulatorios o contractuales.</v>
      </c>
      <c r="L151" s="9" t="str">
        <f t="shared" si="37"/>
        <v>RFC-99</v>
      </c>
      <c r="M151" s="10" t="str">
        <f t="shared" si="38"/>
        <v>RF</v>
      </c>
      <c r="N151" s="10" t="str">
        <f>+IF(L151=""," ",VLOOKUP(S151,Tabla13[[PROCESO]:[2018]],4,0))</f>
        <v>Dirección Administrativa y Financiera</v>
      </c>
      <c r="O151" s="10" t="str">
        <f>+IF(AB151=""," ",VLOOKUP(S151,Tabla13[[PROCESO]:[2018]],3,0))</f>
        <v>Dirección Administrativa y Financiera</v>
      </c>
      <c r="P151" s="10" t="str">
        <f t="shared" si="39"/>
        <v>Conflicto, desconocimiento o incumplimientos normativos, legales, regulatorios o contractuales.</v>
      </c>
      <c r="Q151" s="1">
        <f t="shared" si="28"/>
        <v>1</v>
      </c>
      <c r="R151" s="1" t="s">
        <v>1016</v>
      </c>
      <c r="S151" s="201" t="str">
        <f>+IF(M151="","",VLOOKUP(LEFT(R151,4),'[1]Areas Incluidas'!$C$3:$F$35,2,0))</f>
        <v xml:space="preserve">Contabilidad </v>
      </c>
      <c r="T151" s="200" t="s">
        <v>109</v>
      </c>
      <c r="U151" s="200" t="s">
        <v>1017</v>
      </c>
      <c r="V151" s="200" t="s">
        <v>1018</v>
      </c>
      <c r="W151" s="200" t="s">
        <v>1019</v>
      </c>
      <c r="X151" s="200">
        <v>2</v>
      </c>
      <c r="Y151" s="200">
        <v>2</v>
      </c>
      <c r="Z151" s="17">
        <v>1</v>
      </c>
      <c r="AA151" s="200" t="s">
        <v>98</v>
      </c>
      <c r="AB151" s="200" t="s">
        <v>90</v>
      </c>
      <c r="AC151" s="200"/>
      <c r="AD151" s="192">
        <v>1</v>
      </c>
      <c r="AE151" s="192">
        <v>1</v>
      </c>
      <c r="AF151" s="17" t="s">
        <v>369</v>
      </c>
      <c r="AG151" s="200">
        <v>1</v>
      </c>
      <c r="AH151" s="200">
        <v>1</v>
      </c>
      <c r="AI151" s="13">
        <v>43554</v>
      </c>
      <c r="AJ151" s="200" t="s">
        <v>332</v>
      </c>
      <c r="AK151" s="200" t="s">
        <v>297</v>
      </c>
      <c r="AL151" s="200" t="s">
        <v>88</v>
      </c>
      <c r="AM151" s="200">
        <v>1</v>
      </c>
      <c r="AN151" s="200">
        <v>2</v>
      </c>
      <c r="AO151" s="200" t="s">
        <v>365</v>
      </c>
      <c r="AP151" s="200" t="s">
        <v>98</v>
      </c>
      <c r="AQ151" s="200"/>
      <c r="AR151" s="200"/>
    </row>
    <row r="152" spans="1:44" ht="60" x14ac:dyDescent="0.25">
      <c r="A152" s="12">
        <f>IF(AL152="","",IF(T152=" "," ",SUM($Q$3:Q152)))</f>
        <v>100</v>
      </c>
      <c r="B152" s="12" t="str">
        <f t="shared" si="29"/>
        <v>Contabilidad 1</v>
      </c>
      <c r="C152" s="12">
        <f t="shared" si="30"/>
        <v>1</v>
      </c>
      <c r="D152" s="12" t="str">
        <f t="shared" si="31"/>
        <v>Contabilidad 1</v>
      </c>
      <c r="E152" s="12">
        <f t="shared" si="32"/>
        <v>1</v>
      </c>
      <c r="F152" s="12" t="str">
        <f t="shared" si="40"/>
        <v>Dirección Administrativa y FinancieraBajo</v>
      </c>
      <c r="G152" s="12" t="str">
        <f t="shared" si="41"/>
        <v>Dirección Administrativa y FinancieraBajo</v>
      </c>
      <c r="H152" s="12" t="str">
        <f t="shared" si="33"/>
        <v>Dirección Administrativa y FinancieraDébil</v>
      </c>
      <c r="I152" s="12" t="str">
        <f t="shared" si="34"/>
        <v>Contabilidad Bajo</v>
      </c>
      <c r="J152" s="12" t="str">
        <f t="shared" si="35"/>
        <v>Contabilidad Débil</v>
      </c>
      <c r="K152" s="12" t="str">
        <f t="shared" si="36"/>
        <v>Dirección Administrativa y FinancieraFalta de idoneidad del personal del equipo.</v>
      </c>
      <c r="L152" s="9" t="str">
        <f t="shared" si="37"/>
        <v>RFC-100</v>
      </c>
      <c r="M152" s="10" t="str">
        <f t="shared" si="38"/>
        <v>RF</v>
      </c>
      <c r="N152" s="10" t="str">
        <f>+IF(L152=""," ",VLOOKUP(S152,Tabla13[[PROCESO]:[2018]],4,0))</f>
        <v>Dirección Administrativa y Financiera</v>
      </c>
      <c r="O152" s="10" t="str">
        <f>+IF(AB152=""," ",VLOOKUP(S152,Tabla13[[PROCESO]:[2018]],3,0))</f>
        <v>Dirección Administrativa y Financiera</v>
      </c>
      <c r="P152" s="10" t="str">
        <f t="shared" si="39"/>
        <v>Falta de idoneidad del personal del equipo.</v>
      </c>
      <c r="Q152" s="1">
        <f t="shared" si="28"/>
        <v>1</v>
      </c>
      <c r="R152" s="1" t="s">
        <v>1020</v>
      </c>
      <c r="S152" s="201" t="str">
        <f>+IF(M152="","",VLOOKUP(LEFT(R152,4),'[1]Areas Incluidas'!$C$3:$F$35,2,0))</f>
        <v xml:space="preserve">Contabilidad </v>
      </c>
      <c r="T152" s="200" t="s">
        <v>110</v>
      </c>
      <c r="U152" s="200" t="s">
        <v>1021</v>
      </c>
      <c r="V152" s="200" t="s">
        <v>1022</v>
      </c>
      <c r="W152" s="200" t="s">
        <v>1023</v>
      </c>
      <c r="X152" s="200">
        <v>2</v>
      </c>
      <c r="Y152" s="200">
        <v>2</v>
      </c>
      <c r="Z152" s="17">
        <v>1</v>
      </c>
      <c r="AA152" s="200" t="s">
        <v>97</v>
      </c>
      <c r="AB152" s="200" t="s">
        <v>88</v>
      </c>
      <c r="AC152" s="200"/>
      <c r="AD152" s="192">
        <v>1</v>
      </c>
      <c r="AE152" s="192">
        <v>1</v>
      </c>
      <c r="AF152" s="17" t="s">
        <v>369</v>
      </c>
      <c r="AG152" s="200">
        <v>1</v>
      </c>
      <c r="AH152" s="200">
        <v>1</v>
      </c>
      <c r="AI152" s="13">
        <v>43554</v>
      </c>
      <c r="AJ152" s="200" t="s">
        <v>332</v>
      </c>
      <c r="AK152" s="200" t="s">
        <v>297</v>
      </c>
      <c r="AL152" s="200" t="s">
        <v>88</v>
      </c>
      <c r="AM152" s="200">
        <v>1</v>
      </c>
      <c r="AN152" s="200">
        <v>2</v>
      </c>
      <c r="AO152" s="200" t="s">
        <v>365</v>
      </c>
      <c r="AP152" s="200" t="s">
        <v>96</v>
      </c>
      <c r="AQ152" s="200"/>
      <c r="AR152" s="200"/>
    </row>
    <row r="153" spans="1:44" ht="18" hidden="1" x14ac:dyDescent="0.25">
      <c r="A153" s="12" t="str">
        <f>IF(AL153="","",IF(T153=" "," ",SUM($Q$3:Q153)))</f>
        <v/>
      </c>
      <c r="B153" s="12" t="str">
        <f t="shared" si="29"/>
        <v>Contabilidad 0</v>
      </c>
      <c r="C153" s="12">
        <f t="shared" si="30"/>
        <v>0</v>
      </c>
      <c r="D153" s="12" t="str">
        <f t="shared" si="31"/>
        <v>Contabilidad 0</v>
      </c>
      <c r="E153" s="12">
        <f t="shared" si="32"/>
        <v>0</v>
      </c>
      <c r="F153" s="12" t="str">
        <f t="shared" si="40"/>
        <v xml:space="preserve"> </v>
      </c>
      <c r="G153" s="12" t="str">
        <f t="shared" si="41"/>
        <v xml:space="preserve"> </v>
      </c>
      <c r="H153" s="12" t="str">
        <f t="shared" si="33"/>
        <v xml:space="preserve"> </v>
      </c>
      <c r="I153" s="12" t="str">
        <f t="shared" si="34"/>
        <v xml:space="preserve">Contabilidad </v>
      </c>
      <c r="J153" s="12" t="str">
        <f t="shared" si="35"/>
        <v xml:space="preserve">Contabilidad </v>
      </c>
      <c r="K153" s="12" t="str">
        <f t="shared" si="36"/>
        <v xml:space="preserve"> </v>
      </c>
      <c r="L153" s="9" t="str">
        <f t="shared" si="37"/>
        <v/>
      </c>
      <c r="M153" s="10" t="str">
        <f t="shared" si="38"/>
        <v>RF</v>
      </c>
      <c r="N153" s="10" t="str">
        <f>+IF(L153=""," ",VLOOKUP(S153,Tabla13[[PROCESO]:[2018]],4,0))</f>
        <v xml:space="preserve"> </v>
      </c>
      <c r="O153" s="10" t="str">
        <f>+IF(AB153=""," ",VLOOKUP(S153,Tabla13[[PROCESO]:[2018]],3,0))</f>
        <v xml:space="preserve"> </v>
      </c>
      <c r="P153" s="10" t="str">
        <f t="shared" si="39"/>
        <v/>
      </c>
      <c r="Q153" s="1" t="str">
        <f t="shared" si="28"/>
        <v/>
      </c>
      <c r="R153" s="1" t="s">
        <v>1024</v>
      </c>
      <c r="S153" s="201" t="str">
        <f>+IF(M153="","",VLOOKUP(LEFT(R153,4),'[1]Areas Incluidas'!$C$3:$F$35,2,0))</f>
        <v xml:space="preserve">Contabilidad </v>
      </c>
      <c r="T153" s="200"/>
      <c r="U153" s="200"/>
      <c r="V153" s="200"/>
      <c r="W153" s="200"/>
      <c r="X153" s="200">
        <v>2</v>
      </c>
      <c r="Y153" s="200">
        <v>2</v>
      </c>
      <c r="Z153" s="17" t="s">
        <v>136</v>
      </c>
      <c r="AA153" s="200">
        <v>2</v>
      </c>
      <c r="AB153" s="200" t="s">
        <v>369</v>
      </c>
      <c r="AC153" s="200"/>
      <c r="AD153" s="192">
        <v>2</v>
      </c>
      <c r="AE153" s="192">
        <v>2</v>
      </c>
      <c r="AF153" s="17" t="s">
        <v>369</v>
      </c>
      <c r="AG153" s="200">
        <v>2</v>
      </c>
      <c r="AH153" s="200">
        <v>2</v>
      </c>
      <c r="AI153" s="13">
        <v>2</v>
      </c>
      <c r="AJ153" s="200">
        <v>2</v>
      </c>
      <c r="AK153" s="200">
        <v>2</v>
      </c>
      <c r="AL153" s="200"/>
      <c r="AM153" s="200" t="s">
        <v>369</v>
      </c>
      <c r="AN153" s="200" t="s">
        <v>369</v>
      </c>
      <c r="AO153" s="200" t="s">
        <v>369</v>
      </c>
      <c r="AP153" s="200"/>
      <c r="AQ153" s="200"/>
      <c r="AR153" s="200"/>
    </row>
    <row r="154" spans="1:44" ht="18" hidden="1" x14ac:dyDescent="0.25">
      <c r="A154" s="12" t="str">
        <f>IF(AL154="","",IF(T154=" "," ",SUM($Q$3:Q154)))</f>
        <v/>
      </c>
      <c r="B154" s="12" t="str">
        <f t="shared" si="29"/>
        <v>Contabilidad 0</v>
      </c>
      <c r="C154" s="12">
        <f t="shared" si="30"/>
        <v>0</v>
      </c>
      <c r="D154" s="12" t="str">
        <f t="shared" si="31"/>
        <v>Contabilidad 0</v>
      </c>
      <c r="E154" s="12">
        <f t="shared" si="32"/>
        <v>0</v>
      </c>
      <c r="F154" s="12" t="str">
        <f t="shared" si="40"/>
        <v xml:space="preserve"> </v>
      </c>
      <c r="G154" s="12" t="str">
        <f t="shared" si="41"/>
        <v xml:space="preserve"> </v>
      </c>
      <c r="H154" s="12" t="str">
        <f t="shared" si="33"/>
        <v xml:space="preserve"> </v>
      </c>
      <c r="I154" s="12" t="str">
        <f t="shared" si="34"/>
        <v xml:space="preserve">Contabilidad </v>
      </c>
      <c r="J154" s="12" t="str">
        <f t="shared" si="35"/>
        <v xml:space="preserve">Contabilidad </v>
      </c>
      <c r="K154" s="12" t="str">
        <f t="shared" si="36"/>
        <v xml:space="preserve"> </v>
      </c>
      <c r="L154" s="9" t="str">
        <f t="shared" si="37"/>
        <v/>
      </c>
      <c r="M154" s="10" t="str">
        <f t="shared" si="38"/>
        <v>RF</v>
      </c>
      <c r="N154" s="10" t="str">
        <f>+IF(L154=""," ",VLOOKUP(S154,Tabla13[[PROCESO]:[2018]],4,0))</f>
        <v xml:space="preserve"> </v>
      </c>
      <c r="O154" s="10" t="str">
        <f>+IF(AB154=""," ",VLOOKUP(S154,Tabla13[[PROCESO]:[2018]],3,0))</f>
        <v xml:space="preserve"> </v>
      </c>
      <c r="P154" s="10" t="str">
        <f t="shared" si="39"/>
        <v/>
      </c>
      <c r="Q154" s="1" t="str">
        <f t="shared" si="28"/>
        <v/>
      </c>
      <c r="R154" s="1" t="s">
        <v>1025</v>
      </c>
      <c r="S154" s="201" t="str">
        <f>+IF(M154="","",VLOOKUP(LEFT(R154,4),'[1]Areas Incluidas'!$C$3:$F$35,2,0))</f>
        <v xml:space="preserve">Contabilidad </v>
      </c>
      <c r="T154" s="200"/>
      <c r="U154" s="200"/>
      <c r="V154" s="200"/>
      <c r="W154" s="200"/>
      <c r="X154" s="200">
        <v>2</v>
      </c>
      <c r="Y154" s="200">
        <v>2</v>
      </c>
      <c r="Z154" s="17" t="s">
        <v>136</v>
      </c>
      <c r="AA154" s="200">
        <v>2</v>
      </c>
      <c r="AB154" s="200" t="s">
        <v>369</v>
      </c>
      <c r="AC154" s="200"/>
      <c r="AD154" s="192">
        <v>2</v>
      </c>
      <c r="AE154" s="192">
        <v>2</v>
      </c>
      <c r="AF154" s="17" t="s">
        <v>369</v>
      </c>
      <c r="AG154" s="200">
        <v>2</v>
      </c>
      <c r="AH154" s="200">
        <v>2</v>
      </c>
      <c r="AI154" s="13">
        <v>2</v>
      </c>
      <c r="AJ154" s="200">
        <v>2</v>
      </c>
      <c r="AK154" s="200">
        <v>2</v>
      </c>
      <c r="AL154" s="200"/>
      <c r="AM154" s="200" t="s">
        <v>369</v>
      </c>
      <c r="AN154" s="200" t="s">
        <v>369</v>
      </c>
      <c r="AO154" s="200" t="s">
        <v>369</v>
      </c>
      <c r="AP154" s="200"/>
      <c r="AQ154" s="200"/>
      <c r="AR154" s="200"/>
    </row>
    <row r="155" spans="1:44" ht="18" hidden="1" x14ac:dyDescent="0.25">
      <c r="A155" s="12" t="str">
        <f>IF(AL155="","",IF(T155=" "," ",SUM($Q$3:Q155)))</f>
        <v/>
      </c>
      <c r="B155" s="12" t="str">
        <f t="shared" si="29"/>
        <v>Contabilidad 0</v>
      </c>
      <c r="C155" s="12">
        <f t="shared" si="30"/>
        <v>0</v>
      </c>
      <c r="D155" s="12" t="str">
        <f t="shared" si="31"/>
        <v>Contabilidad 0</v>
      </c>
      <c r="E155" s="12">
        <f t="shared" si="32"/>
        <v>0</v>
      </c>
      <c r="F155" s="12" t="str">
        <f t="shared" si="40"/>
        <v xml:space="preserve"> </v>
      </c>
      <c r="G155" s="12" t="str">
        <f t="shared" si="41"/>
        <v xml:space="preserve"> </v>
      </c>
      <c r="H155" s="12" t="str">
        <f t="shared" si="33"/>
        <v xml:space="preserve"> </v>
      </c>
      <c r="I155" s="12" t="str">
        <f t="shared" si="34"/>
        <v xml:space="preserve">Contabilidad </v>
      </c>
      <c r="J155" s="12" t="str">
        <f t="shared" si="35"/>
        <v xml:space="preserve">Contabilidad </v>
      </c>
      <c r="K155" s="12" t="str">
        <f t="shared" si="36"/>
        <v xml:space="preserve"> </v>
      </c>
      <c r="L155" s="9" t="str">
        <f t="shared" si="37"/>
        <v/>
      </c>
      <c r="M155" s="10" t="str">
        <f t="shared" si="38"/>
        <v>RF</v>
      </c>
      <c r="N155" s="10" t="str">
        <f>+IF(L155=""," ",VLOOKUP(S155,Tabla13[[PROCESO]:[2018]],4,0))</f>
        <v xml:space="preserve"> </v>
      </c>
      <c r="O155" s="10" t="str">
        <f>+IF(AB155=""," ",VLOOKUP(S155,Tabla13[[PROCESO]:[2018]],3,0))</f>
        <v xml:space="preserve"> </v>
      </c>
      <c r="P155" s="10" t="str">
        <f t="shared" si="39"/>
        <v/>
      </c>
      <c r="Q155" s="1" t="str">
        <f t="shared" si="28"/>
        <v/>
      </c>
      <c r="R155" s="1" t="s">
        <v>1026</v>
      </c>
      <c r="S155" s="201" t="str">
        <f>+IF(M155="","",VLOOKUP(LEFT(R155,4),'[1]Areas Incluidas'!$C$3:$F$35,2,0))</f>
        <v xml:space="preserve">Contabilidad </v>
      </c>
      <c r="T155" s="200"/>
      <c r="U155" s="200"/>
      <c r="V155" s="200"/>
      <c r="W155" s="200"/>
      <c r="X155" s="200">
        <v>2</v>
      </c>
      <c r="Y155" s="200">
        <v>2</v>
      </c>
      <c r="Z155" s="17" t="s">
        <v>136</v>
      </c>
      <c r="AA155" s="200">
        <v>2</v>
      </c>
      <c r="AB155" s="200" t="s">
        <v>369</v>
      </c>
      <c r="AC155" s="200"/>
      <c r="AD155" s="192">
        <v>2</v>
      </c>
      <c r="AE155" s="192">
        <v>2</v>
      </c>
      <c r="AF155" s="17" t="s">
        <v>369</v>
      </c>
      <c r="AG155" s="200">
        <v>2</v>
      </c>
      <c r="AH155" s="200">
        <v>2</v>
      </c>
      <c r="AI155" s="13">
        <v>2</v>
      </c>
      <c r="AJ155" s="200">
        <v>2</v>
      </c>
      <c r="AK155" s="200">
        <v>2</v>
      </c>
      <c r="AL155" s="200"/>
      <c r="AM155" s="200" t="s">
        <v>369</v>
      </c>
      <c r="AN155" s="200" t="s">
        <v>369</v>
      </c>
      <c r="AO155" s="200" t="s">
        <v>369</v>
      </c>
      <c r="AP155" s="200"/>
      <c r="AQ155" s="200"/>
      <c r="AR155" s="200"/>
    </row>
    <row r="156" spans="1:44" ht="18" hidden="1" x14ac:dyDescent="0.25">
      <c r="A156" s="12" t="str">
        <f>IF(AL156="","",IF(T156=" "," ",SUM($Q$3:Q156)))</f>
        <v/>
      </c>
      <c r="B156" s="12" t="str">
        <f t="shared" si="29"/>
        <v>Contabilidad 0</v>
      </c>
      <c r="C156" s="12">
        <f t="shared" si="30"/>
        <v>0</v>
      </c>
      <c r="D156" s="12" t="str">
        <f t="shared" si="31"/>
        <v>Contabilidad 0</v>
      </c>
      <c r="E156" s="12">
        <f t="shared" si="32"/>
        <v>0</v>
      </c>
      <c r="F156" s="12" t="str">
        <f t="shared" si="40"/>
        <v xml:space="preserve"> </v>
      </c>
      <c r="G156" s="12" t="str">
        <f t="shared" si="41"/>
        <v xml:space="preserve"> </v>
      </c>
      <c r="H156" s="12" t="str">
        <f t="shared" si="33"/>
        <v xml:space="preserve"> </v>
      </c>
      <c r="I156" s="12" t="str">
        <f t="shared" si="34"/>
        <v xml:space="preserve">Contabilidad </v>
      </c>
      <c r="J156" s="12" t="str">
        <f t="shared" si="35"/>
        <v xml:space="preserve">Contabilidad </v>
      </c>
      <c r="K156" s="12" t="str">
        <f t="shared" si="36"/>
        <v xml:space="preserve"> </v>
      </c>
      <c r="L156" s="9" t="str">
        <f t="shared" si="37"/>
        <v/>
      </c>
      <c r="M156" s="10" t="str">
        <f t="shared" si="38"/>
        <v>RF</v>
      </c>
      <c r="N156" s="10" t="str">
        <f>+IF(L156=""," ",VLOOKUP(S156,Tabla13[[PROCESO]:[2018]],4,0))</f>
        <v xml:space="preserve"> </v>
      </c>
      <c r="O156" s="10" t="str">
        <f>+IF(AB156=""," ",VLOOKUP(S156,Tabla13[[PROCESO]:[2018]],3,0))</f>
        <v xml:space="preserve"> </v>
      </c>
      <c r="P156" s="10" t="str">
        <f t="shared" si="39"/>
        <v/>
      </c>
      <c r="Q156" s="1" t="str">
        <f t="shared" si="28"/>
        <v/>
      </c>
      <c r="R156" s="1" t="s">
        <v>1027</v>
      </c>
      <c r="S156" s="201" t="str">
        <f>+IF(M156="","",VLOOKUP(LEFT(R156,4),'[1]Areas Incluidas'!$C$3:$F$35,2,0))</f>
        <v xml:space="preserve">Contabilidad </v>
      </c>
      <c r="T156" s="200"/>
      <c r="U156" s="200"/>
      <c r="V156" s="200"/>
      <c r="W156" s="200"/>
      <c r="X156" s="200">
        <v>2</v>
      </c>
      <c r="Y156" s="200">
        <v>2</v>
      </c>
      <c r="Z156" s="17" t="s">
        <v>136</v>
      </c>
      <c r="AA156" s="200">
        <v>2</v>
      </c>
      <c r="AB156" s="200" t="s">
        <v>369</v>
      </c>
      <c r="AC156" s="200"/>
      <c r="AD156" s="192">
        <v>2</v>
      </c>
      <c r="AE156" s="192">
        <v>2</v>
      </c>
      <c r="AF156" s="17" t="s">
        <v>369</v>
      </c>
      <c r="AG156" s="200">
        <v>2</v>
      </c>
      <c r="AH156" s="200">
        <v>2</v>
      </c>
      <c r="AI156" s="13">
        <v>2</v>
      </c>
      <c r="AJ156" s="200">
        <v>2</v>
      </c>
      <c r="AK156" s="200">
        <v>2</v>
      </c>
      <c r="AL156" s="200"/>
      <c r="AM156" s="200" t="s">
        <v>369</v>
      </c>
      <c r="AN156" s="200" t="s">
        <v>369</v>
      </c>
      <c r="AO156" s="200" t="s">
        <v>369</v>
      </c>
      <c r="AP156" s="200"/>
      <c r="AQ156" s="200"/>
      <c r="AR156" s="200"/>
    </row>
    <row r="157" spans="1:44" ht="18" hidden="1" x14ac:dyDescent="0.25">
      <c r="A157" s="12" t="str">
        <f>IF(AL157="","",IF(T157=" "," ",SUM($Q$3:Q157)))</f>
        <v/>
      </c>
      <c r="B157" s="12" t="str">
        <f t="shared" si="29"/>
        <v>Contabilidad 0</v>
      </c>
      <c r="C157" s="12">
        <f t="shared" si="30"/>
        <v>0</v>
      </c>
      <c r="D157" s="12" t="str">
        <f t="shared" si="31"/>
        <v>Contabilidad 0</v>
      </c>
      <c r="E157" s="12">
        <f t="shared" si="32"/>
        <v>0</v>
      </c>
      <c r="F157" s="12" t="str">
        <f t="shared" si="40"/>
        <v xml:space="preserve"> </v>
      </c>
      <c r="G157" s="12" t="str">
        <f t="shared" si="41"/>
        <v xml:space="preserve"> </v>
      </c>
      <c r="H157" s="12" t="str">
        <f t="shared" si="33"/>
        <v xml:space="preserve"> </v>
      </c>
      <c r="I157" s="12" t="str">
        <f t="shared" si="34"/>
        <v xml:space="preserve">Contabilidad </v>
      </c>
      <c r="J157" s="12" t="str">
        <f t="shared" si="35"/>
        <v xml:space="preserve">Contabilidad </v>
      </c>
      <c r="K157" s="12" t="str">
        <f t="shared" si="36"/>
        <v xml:space="preserve"> </v>
      </c>
      <c r="L157" s="9" t="str">
        <f t="shared" si="37"/>
        <v/>
      </c>
      <c r="M157" s="10" t="str">
        <f t="shared" si="38"/>
        <v>RF</v>
      </c>
      <c r="N157" s="10" t="str">
        <f>+IF(L157=""," ",VLOOKUP(S157,Tabla13[[PROCESO]:[2018]],4,0))</f>
        <v xml:space="preserve"> </v>
      </c>
      <c r="O157" s="10" t="str">
        <f>+IF(AB157=""," ",VLOOKUP(S157,Tabla13[[PROCESO]:[2018]],3,0))</f>
        <v xml:space="preserve"> </v>
      </c>
      <c r="P157" s="10" t="str">
        <f t="shared" si="39"/>
        <v/>
      </c>
      <c r="Q157" s="1" t="str">
        <f t="shared" si="28"/>
        <v/>
      </c>
      <c r="R157" s="1" t="s">
        <v>1028</v>
      </c>
      <c r="S157" s="201" t="str">
        <f>+IF(M157="","",VLOOKUP(LEFT(R157,4),'[1]Areas Incluidas'!$C$3:$F$35,2,0))</f>
        <v xml:space="preserve">Contabilidad </v>
      </c>
      <c r="T157" s="200"/>
      <c r="U157" s="200"/>
      <c r="V157" s="200"/>
      <c r="W157" s="200"/>
      <c r="X157" s="200">
        <v>2</v>
      </c>
      <c r="Y157" s="200">
        <v>2</v>
      </c>
      <c r="Z157" s="17" t="s">
        <v>136</v>
      </c>
      <c r="AA157" s="200">
        <v>2</v>
      </c>
      <c r="AB157" s="200" t="s">
        <v>369</v>
      </c>
      <c r="AC157" s="200"/>
      <c r="AD157" s="192">
        <v>2</v>
      </c>
      <c r="AE157" s="192">
        <v>2</v>
      </c>
      <c r="AF157" s="17" t="s">
        <v>369</v>
      </c>
      <c r="AG157" s="200">
        <v>2</v>
      </c>
      <c r="AH157" s="200">
        <v>2</v>
      </c>
      <c r="AI157" s="13">
        <v>2</v>
      </c>
      <c r="AJ157" s="200">
        <v>2</v>
      </c>
      <c r="AK157" s="200">
        <v>2</v>
      </c>
      <c r="AL157" s="200"/>
      <c r="AM157" s="200" t="s">
        <v>369</v>
      </c>
      <c r="AN157" s="200" t="s">
        <v>369</v>
      </c>
      <c r="AO157" s="200" t="s">
        <v>369</v>
      </c>
      <c r="AP157" s="200"/>
      <c r="AQ157" s="200"/>
      <c r="AR157" s="200"/>
    </row>
    <row r="158" spans="1:44" ht="18" hidden="1" x14ac:dyDescent="0.25">
      <c r="A158" s="12" t="str">
        <f>IF(AL158="","",IF(T158=" "," ",SUM($Q$3:Q158)))</f>
        <v/>
      </c>
      <c r="B158" s="12" t="str">
        <f t="shared" si="29"/>
        <v>Contabilidad 0</v>
      </c>
      <c r="C158" s="12">
        <f t="shared" si="30"/>
        <v>0</v>
      </c>
      <c r="D158" s="12" t="str">
        <f t="shared" si="31"/>
        <v>Contabilidad 0</v>
      </c>
      <c r="E158" s="12">
        <f t="shared" si="32"/>
        <v>0</v>
      </c>
      <c r="F158" s="12" t="str">
        <f t="shared" si="40"/>
        <v xml:space="preserve"> </v>
      </c>
      <c r="G158" s="12" t="str">
        <f t="shared" si="41"/>
        <v xml:space="preserve"> </v>
      </c>
      <c r="H158" s="12" t="str">
        <f t="shared" si="33"/>
        <v xml:space="preserve"> </v>
      </c>
      <c r="I158" s="12" t="str">
        <f t="shared" si="34"/>
        <v xml:space="preserve">Contabilidad </v>
      </c>
      <c r="J158" s="12" t="str">
        <f t="shared" si="35"/>
        <v xml:space="preserve">Contabilidad </v>
      </c>
      <c r="K158" s="12" t="str">
        <f t="shared" si="36"/>
        <v xml:space="preserve"> </v>
      </c>
      <c r="L158" s="9" t="str">
        <f t="shared" si="37"/>
        <v/>
      </c>
      <c r="M158" s="10" t="str">
        <f t="shared" si="38"/>
        <v>RF</v>
      </c>
      <c r="N158" s="10" t="str">
        <f>+IF(L158=""," ",VLOOKUP(S158,Tabla13[[PROCESO]:[2018]],4,0))</f>
        <v xml:space="preserve"> </v>
      </c>
      <c r="O158" s="10" t="str">
        <f>+IF(AB158=""," ",VLOOKUP(S158,Tabla13[[PROCESO]:[2018]],3,0))</f>
        <v xml:space="preserve"> </v>
      </c>
      <c r="P158" s="10" t="str">
        <f t="shared" si="39"/>
        <v/>
      </c>
      <c r="Q158" s="1" t="str">
        <f t="shared" si="28"/>
        <v/>
      </c>
      <c r="R158" s="1" t="s">
        <v>1029</v>
      </c>
      <c r="S158" s="201" t="str">
        <f>+IF(M158="","",VLOOKUP(LEFT(R158,4),'[1]Areas Incluidas'!$C$3:$F$35,2,0))</f>
        <v xml:space="preserve">Contabilidad </v>
      </c>
      <c r="T158" s="200"/>
      <c r="U158" s="200"/>
      <c r="V158" s="200"/>
      <c r="W158" s="200"/>
      <c r="X158" s="200">
        <v>2</v>
      </c>
      <c r="Y158" s="200">
        <v>2</v>
      </c>
      <c r="Z158" s="17" t="s">
        <v>136</v>
      </c>
      <c r="AA158" s="200">
        <v>2</v>
      </c>
      <c r="AB158" s="200" t="s">
        <v>369</v>
      </c>
      <c r="AC158" s="200"/>
      <c r="AD158" s="192">
        <v>2</v>
      </c>
      <c r="AE158" s="192">
        <v>2</v>
      </c>
      <c r="AF158" s="17" t="s">
        <v>369</v>
      </c>
      <c r="AG158" s="200">
        <v>2</v>
      </c>
      <c r="AH158" s="200">
        <v>2</v>
      </c>
      <c r="AI158" s="13">
        <v>2</v>
      </c>
      <c r="AJ158" s="200">
        <v>2</v>
      </c>
      <c r="AK158" s="200">
        <v>2</v>
      </c>
      <c r="AL158" s="200"/>
      <c r="AM158" s="200" t="s">
        <v>369</v>
      </c>
      <c r="AN158" s="200" t="s">
        <v>369</v>
      </c>
      <c r="AO158" s="200" t="s">
        <v>369</v>
      </c>
      <c r="AP158" s="200"/>
      <c r="AQ158" s="200"/>
      <c r="AR158" s="200"/>
    </row>
    <row r="159" spans="1:44" ht="60" x14ac:dyDescent="0.25">
      <c r="A159" s="12">
        <f>IF(AL159="","",IF(T159=" "," ",SUM($Q$3:Q159)))</f>
        <v>101</v>
      </c>
      <c r="B159" s="12" t="str">
        <f t="shared" si="29"/>
        <v>Contratación 1</v>
      </c>
      <c r="C159" s="12">
        <f t="shared" si="30"/>
        <v>1</v>
      </c>
      <c r="D159" s="12" t="str">
        <f t="shared" si="31"/>
        <v>Contratación 1</v>
      </c>
      <c r="E159" s="12">
        <f t="shared" si="32"/>
        <v>1</v>
      </c>
      <c r="F159" s="12" t="str">
        <f t="shared" si="40"/>
        <v>Secretaría GeneralAlto</v>
      </c>
      <c r="G159" s="12" t="str">
        <f t="shared" si="41"/>
        <v>Secretaría GeneralMedio</v>
      </c>
      <c r="H159" s="12" t="str">
        <f t="shared" si="33"/>
        <v>Secretaría GeneralModerado</v>
      </c>
      <c r="I159" s="12" t="str">
        <f t="shared" si="34"/>
        <v>Contratación Medio</v>
      </c>
      <c r="J159" s="12" t="str">
        <f t="shared" si="35"/>
        <v>Contratación Moderado</v>
      </c>
      <c r="K159" s="12" t="str">
        <f t="shared" si="36"/>
        <v>Secretaría GeneralConflicto, desconocimiento o incumplimientos normativos, legales, regulatorios o contractuales.</v>
      </c>
      <c r="L159" s="9" t="str">
        <f t="shared" si="37"/>
        <v>RSC-101</v>
      </c>
      <c r="M159" s="10" t="str">
        <f t="shared" si="38"/>
        <v>RS</v>
      </c>
      <c r="N159" s="10" t="str">
        <f>+IF(L159=""," ",VLOOKUP(S159,Tabla13[[PROCESO]:[2018]],4,0))</f>
        <v>Secretaría General</v>
      </c>
      <c r="O159" s="10" t="str">
        <f>+IF(AB159=""," ",VLOOKUP(S159,Tabla13[[PROCESO]:[2018]],3,0))</f>
        <v>Secretaría General</v>
      </c>
      <c r="P159" s="10" t="str">
        <f t="shared" si="39"/>
        <v>Conflicto, desconocimiento o incumplimientos normativos, legales, regulatorios o contractuales.</v>
      </c>
      <c r="Q159" s="1">
        <f t="shared" si="28"/>
        <v>1</v>
      </c>
      <c r="R159" s="1" t="s">
        <v>1030</v>
      </c>
      <c r="S159" s="201" t="str">
        <f>+IF(M159="","",VLOOKUP(LEFT(R159,4),'[1]Areas Incluidas'!$C$3:$F$35,2,0))</f>
        <v xml:space="preserve">Contratación </v>
      </c>
      <c r="T159" s="200" t="s">
        <v>109</v>
      </c>
      <c r="U159" s="200" t="s">
        <v>1031</v>
      </c>
      <c r="V159" s="200" t="s">
        <v>1032</v>
      </c>
      <c r="W159" s="200" t="s">
        <v>1033</v>
      </c>
      <c r="X159" s="200">
        <v>1</v>
      </c>
      <c r="Y159" s="200">
        <v>1</v>
      </c>
      <c r="Z159" s="17">
        <v>1</v>
      </c>
      <c r="AA159" s="200" t="s">
        <v>96</v>
      </c>
      <c r="AB159" s="200" t="s">
        <v>87</v>
      </c>
      <c r="AC159" s="200" t="s">
        <v>1034</v>
      </c>
      <c r="AD159" s="192">
        <v>3</v>
      </c>
      <c r="AE159" s="192">
        <v>1</v>
      </c>
      <c r="AF159" s="17">
        <v>0.33333333333333331</v>
      </c>
      <c r="AG159" s="200" t="s">
        <v>174</v>
      </c>
      <c r="AH159" s="200">
        <v>0.33333325386047363</v>
      </c>
      <c r="AI159" s="13">
        <v>43556</v>
      </c>
      <c r="AJ159" s="200" t="s">
        <v>294</v>
      </c>
      <c r="AK159" s="200" t="s">
        <v>297</v>
      </c>
      <c r="AL159" s="200" t="s">
        <v>90</v>
      </c>
      <c r="AM159" s="200">
        <v>3</v>
      </c>
      <c r="AN159" s="200">
        <v>2</v>
      </c>
      <c r="AO159" s="200" t="s">
        <v>445</v>
      </c>
      <c r="AP159" s="200" t="s">
        <v>98</v>
      </c>
      <c r="AQ159" s="200" t="s">
        <v>98</v>
      </c>
      <c r="AR159" s="200" t="s">
        <v>1035</v>
      </c>
    </row>
    <row r="160" spans="1:44" ht="90" x14ac:dyDescent="0.25">
      <c r="A160" s="12">
        <f>IF(AL160="","",IF(T160=" "," ",SUM($Q$3:Q160)))</f>
        <v>102</v>
      </c>
      <c r="B160" s="12" t="str">
        <f t="shared" si="29"/>
        <v>Contratación 1</v>
      </c>
      <c r="C160" s="12">
        <f t="shared" si="30"/>
        <v>1</v>
      </c>
      <c r="D160" s="12" t="str">
        <f t="shared" si="31"/>
        <v>Contratación 1</v>
      </c>
      <c r="E160" s="12">
        <f t="shared" si="32"/>
        <v>1</v>
      </c>
      <c r="F160" s="12" t="str">
        <f t="shared" si="40"/>
        <v>Secretaría GeneralAlto</v>
      </c>
      <c r="G160" s="12" t="str">
        <f t="shared" si="41"/>
        <v>Secretaría GeneralBajo</v>
      </c>
      <c r="H160" s="12" t="str">
        <f t="shared" si="33"/>
        <v>Secretaría GeneralModerado</v>
      </c>
      <c r="I160" s="12" t="str">
        <f t="shared" si="34"/>
        <v>Contratación Bajo</v>
      </c>
      <c r="J160" s="12" t="str">
        <f t="shared" si="35"/>
        <v>Contratación Moderado</v>
      </c>
      <c r="K160" s="12" t="str">
        <f t="shared" si="36"/>
        <v>Secretaría GeneralIncumplimiento por parte de la comunidad universitaria, contratistas y visitantes de las políticas, reglamentos y directrices institucionales.</v>
      </c>
      <c r="L160" s="9" t="str">
        <f t="shared" si="37"/>
        <v>RSC-102</v>
      </c>
      <c r="M160" s="10" t="str">
        <f t="shared" si="38"/>
        <v>RS</v>
      </c>
      <c r="N160" s="10" t="str">
        <f>+IF(L160=""," ",VLOOKUP(S160,Tabla13[[PROCESO]:[2018]],4,0))</f>
        <v>Secretaría General</v>
      </c>
      <c r="O160" s="10" t="str">
        <f>+IF(AB160=""," ",VLOOKUP(S160,Tabla13[[PROCESO]:[2018]],3,0))</f>
        <v>Secretaría General</v>
      </c>
      <c r="P160" s="10" t="str">
        <f t="shared" si="39"/>
        <v>Incumplimiento por parte de la comunidad universitaria, contratistas y visitantes de las políticas, reglamentos y directrices institucionales.</v>
      </c>
      <c r="Q160" s="1">
        <f t="shared" si="28"/>
        <v>1</v>
      </c>
      <c r="R160" s="1" t="s">
        <v>1036</v>
      </c>
      <c r="S160" s="201" t="str">
        <f>+IF(M160="","",VLOOKUP(LEFT(R160,4),'[1]Areas Incluidas'!$C$3:$F$35,2,0))</f>
        <v xml:space="preserve">Contratación </v>
      </c>
      <c r="T160" s="200" t="s">
        <v>107</v>
      </c>
      <c r="U160" s="200" t="s">
        <v>1037</v>
      </c>
      <c r="V160" s="200" t="s">
        <v>1038</v>
      </c>
      <c r="W160" s="200" t="s">
        <v>1039</v>
      </c>
      <c r="X160" s="200">
        <v>1</v>
      </c>
      <c r="Y160" s="200">
        <v>1</v>
      </c>
      <c r="Z160" s="17">
        <v>1</v>
      </c>
      <c r="AA160" s="200" t="s">
        <v>96</v>
      </c>
      <c r="AB160" s="200" t="s">
        <v>87</v>
      </c>
      <c r="AC160" s="200" t="s">
        <v>1040</v>
      </c>
      <c r="AD160" s="192">
        <v>1</v>
      </c>
      <c r="AE160" s="192">
        <v>1</v>
      </c>
      <c r="AF160" s="17">
        <v>1</v>
      </c>
      <c r="AG160" s="200" t="s">
        <v>174</v>
      </c>
      <c r="AH160" s="200">
        <v>1</v>
      </c>
      <c r="AI160" s="13">
        <v>43405</v>
      </c>
      <c r="AJ160" s="200" t="s">
        <v>296</v>
      </c>
      <c r="AK160" s="200" t="s">
        <v>297</v>
      </c>
      <c r="AL160" s="200" t="s">
        <v>88</v>
      </c>
      <c r="AM160" s="200">
        <v>2</v>
      </c>
      <c r="AN160" s="200">
        <v>2</v>
      </c>
      <c r="AO160" s="200" t="s">
        <v>413</v>
      </c>
      <c r="AP160" s="200" t="s">
        <v>98</v>
      </c>
      <c r="AQ160" s="200" t="s">
        <v>98</v>
      </c>
      <c r="AR160" s="200" t="s">
        <v>1041</v>
      </c>
    </row>
    <row r="161" spans="1:44" ht="90" x14ac:dyDescent="0.25">
      <c r="A161" s="12">
        <f>IF(AL161="","",IF(T161=" "," ",SUM($Q$3:Q161)))</f>
        <v>103</v>
      </c>
      <c r="B161" s="12" t="str">
        <f t="shared" si="29"/>
        <v>Contratación 1</v>
      </c>
      <c r="C161" s="12">
        <f t="shared" si="30"/>
        <v>1</v>
      </c>
      <c r="D161" s="12" t="str">
        <f t="shared" si="31"/>
        <v>Contratación 1</v>
      </c>
      <c r="E161" s="12">
        <f t="shared" si="32"/>
        <v>1</v>
      </c>
      <c r="F161" s="12" t="str">
        <f t="shared" si="40"/>
        <v>Secretaría GeneralAlto</v>
      </c>
      <c r="G161" s="12" t="str">
        <f t="shared" si="41"/>
        <v>Secretaría GeneralMedio</v>
      </c>
      <c r="H161" s="12" t="str">
        <f t="shared" si="33"/>
        <v>Secretaría GeneralModerado</v>
      </c>
      <c r="I161" s="12" t="str">
        <f t="shared" si="34"/>
        <v>Contratación Medio</v>
      </c>
      <c r="J161" s="12" t="str">
        <f t="shared" si="35"/>
        <v>Contratación Moderado</v>
      </c>
      <c r="K161" s="12" t="str">
        <f t="shared" si="36"/>
        <v>Secretaría GeneralIncumplimiento por parte de la comunidad universitaria, contratistas y visitantes de las políticas, reglamentos y directrices institucionales.</v>
      </c>
      <c r="L161" s="9" t="str">
        <f t="shared" si="37"/>
        <v>RSC-103</v>
      </c>
      <c r="M161" s="10" t="str">
        <f t="shared" si="38"/>
        <v>RS</v>
      </c>
      <c r="N161" s="10" t="str">
        <f>+IF(L161=""," ",VLOOKUP(S161,Tabla13[[PROCESO]:[2018]],4,0))</f>
        <v>Secretaría General</v>
      </c>
      <c r="O161" s="10" t="str">
        <f>+IF(AB161=""," ",VLOOKUP(S161,Tabla13[[PROCESO]:[2018]],3,0))</f>
        <v>Secretaría General</v>
      </c>
      <c r="P161" s="10" t="str">
        <f t="shared" si="39"/>
        <v>Incumplimiento por parte de la comunidad universitaria, contratistas y visitantes de las políticas, reglamentos y directrices institucionales.</v>
      </c>
      <c r="Q161" s="1">
        <f t="shared" si="28"/>
        <v>1</v>
      </c>
      <c r="R161" s="1" t="s">
        <v>1042</v>
      </c>
      <c r="S161" s="201" t="str">
        <f>+IF(M161="","",VLOOKUP(LEFT(R161,4),'[1]Areas Incluidas'!$C$3:$F$35,2,0))</f>
        <v xml:space="preserve">Contratación </v>
      </c>
      <c r="T161" s="200" t="s">
        <v>107</v>
      </c>
      <c r="U161" s="200" t="s">
        <v>1043</v>
      </c>
      <c r="V161" s="200" t="s">
        <v>1044</v>
      </c>
      <c r="W161" s="200"/>
      <c r="X161" s="200">
        <v>2</v>
      </c>
      <c r="Y161" s="200">
        <v>2</v>
      </c>
      <c r="Z161" s="17" t="s">
        <v>136</v>
      </c>
      <c r="AA161" s="200" t="s">
        <v>96</v>
      </c>
      <c r="AB161" s="200" t="s">
        <v>87</v>
      </c>
      <c r="AC161" s="200" t="s">
        <v>1045</v>
      </c>
      <c r="AD161" s="192">
        <v>2</v>
      </c>
      <c r="AE161" s="192">
        <v>1</v>
      </c>
      <c r="AF161" s="17">
        <v>0.5</v>
      </c>
      <c r="AG161" s="200" t="s">
        <v>1046</v>
      </c>
      <c r="AH161" s="200">
        <v>0.5</v>
      </c>
      <c r="AI161" s="13">
        <v>43466</v>
      </c>
      <c r="AJ161" s="200" t="s">
        <v>294</v>
      </c>
      <c r="AK161" s="200" t="s">
        <v>297</v>
      </c>
      <c r="AL161" s="200" t="s">
        <v>90</v>
      </c>
      <c r="AM161" s="200">
        <v>3</v>
      </c>
      <c r="AN161" s="200">
        <v>2</v>
      </c>
      <c r="AO161" s="200" t="s">
        <v>445</v>
      </c>
      <c r="AP161" s="200" t="s">
        <v>98</v>
      </c>
      <c r="AQ161" s="200" t="s">
        <v>98</v>
      </c>
      <c r="AR161" s="200" t="s">
        <v>1047</v>
      </c>
    </row>
    <row r="162" spans="1:44" ht="45" x14ac:dyDescent="0.25">
      <c r="A162" s="12">
        <f>IF(AL162="","",IF(T162=" "," ",SUM($Q$3:Q162)))</f>
        <v>104</v>
      </c>
      <c r="B162" s="12" t="str">
        <f t="shared" si="29"/>
        <v>Contratación 1</v>
      </c>
      <c r="C162" s="12">
        <f t="shared" si="30"/>
        <v>1</v>
      </c>
      <c r="D162" s="12" t="str">
        <f t="shared" si="31"/>
        <v>Contratación 1</v>
      </c>
      <c r="E162" s="12">
        <f t="shared" si="32"/>
        <v>1</v>
      </c>
      <c r="F162" s="12" t="str">
        <f t="shared" si="40"/>
        <v>Secretaría GeneralAlto</v>
      </c>
      <c r="G162" s="12" t="str">
        <f t="shared" si="41"/>
        <v>Secretaría GeneralBajo</v>
      </c>
      <c r="H162" s="12" t="str">
        <f t="shared" si="33"/>
        <v>Secretaría GeneralFuerte</v>
      </c>
      <c r="I162" s="12" t="str">
        <f t="shared" si="34"/>
        <v>Contratación Bajo</v>
      </c>
      <c r="J162" s="12" t="str">
        <f t="shared" si="35"/>
        <v>Contratación Fuerte</v>
      </c>
      <c r="K162" s="12" t="str">
        <f t="shared" si="36"/>
        <v>Secretaría GeneralPrácticas fraudulentas - corrupción en los procesos internos.</v>
      </c>
      <c r="L162" s="9" t="str">
        <f t="shared" si="37"/>
        <v>RSC-104</v>
      </c>
      <c r="M162" s="10" t="str">
        <f t="shared" si="38"/>
        <v>RS</v>
      </c>
      <c r="N162" s="10" t="str">
        <f>+IF(L162=""," ",VLOOKUP(S162,Tabla13[[PROCESO]:[2018]],4,0))</f>
        <v>Secretaría General</v>
      </c>
      <c r="O162" s="10" t="str">
        <f>+IF(AB162=""," ",VLOOKUP(S162,Tabla13[[PROCESO]:[2018]],3,0))</f>
        <v>Secretaría General</v>
      </c>
      <c r="P162" s="10" t="str">
        <f t="shared" si="39"/>
        <v>Prácticas fraudulentas - corrupción en los procesos internos.</v>
      </c>
      <c r="Q162" s="1">
        <f t="shared" si="28"/>
        <v>1</v>
      </c>
      <c r="R162" s="1" t="s">
        <v>1048</v>
      </c>
      <c r="S162" s="201" t="str">
        <f>+IF(M162="","",VLOOKUP(LEFT(R162,4),'[1]Areas Incluidas'!$C$3:$F$35,2,0))</f>
        <v xml:space="preserve">Contratación </v>
      </c>
      <c r="T162" s="200" t="s">
        <v>118</v>
      </c>
      <c r="U162" s="200" t="s">
        <v>1049</v>
      </c>
      <c r="V162" s="200" t="s">
        <v>1050</v>
      </c>
      <c r="W162" s="200" t="s">
        <v>1051</v>
      </c>
      <c r="X162" s="200">
        <v>1</v>
      </c>
      <c r="Y162" s="200">
        <v>1</v>
      </c>
      <c r="Z162" s="17">
        <v>1</v>
      </c>
      <c r="AA162" s="200" t="s">
        <v>98</v>
      </c>
      <c r="AB162" s="200" t="s">
        <v>87</v>
      </c>
      <c r="AC162" s="200" t="s">
        <v>1052</v>
      </c>
      <c r="AD162" s="192">
        <v>1</v>
      </c>
      <c r="AE162" s="192">
        <v>1</v>
      </c>
      <c r="AF162" s="17">
        <v>1</v>
      </c>
      <c r="AG162" s="200" t="s">
        <v>1053</v>
      </c>
      <c r="AH162" s="200">
        <v>1</v>
      </c>
      <c r="AI162" s="13">
        <v>43466</v>
      </c>
      <c r="AJ162" s="200" t="s">
        <v>296</v>
      </c>
      <c r="AK162" s="200" t="s">
        <v>297</v>
      </c>
      <c r="AL162" s="200" t="s">
        <v>88</v>
      </c>
      <c r="AM162" s="200">
        <v>2</v>
      </c>
      <c r="AN162" s="200">
        <v>2</v>
      </c>
      <c r="AO162" s="200" t="s">
        <v>413</v>
      </c>
      <c r="AP162" s="200" t="s">
        <v>97</v>
      </c>
      <c r="AQ162" s="200" t="s">
        <v>97</v>
      </c>
      <c r="AR162" s="200" t="s">
        <v>1054</v>
      </c>
    </row>
    <row r="163" spans="1:44" ht="60" x14ac:dyDescent="0.25">
      <c r="A163" s="12">
        <f>IF(AL163="","",IF(T163=" "," ",SUM($Q$3:Q163)))</f>
        <v>105</v>
      </c>
      <c r="B163" s="12" t="str">
        <f t="shared" si="29"/>
        <v>Contratación 1</v>
      </c>
      <c r="C163" s="12">
        <f t="shared" si="30"/>
        <v>1</v>
      </c>
      <c r="D163" s="12" t="str">
        <f t="shared" si="31"/>
        <v>Contratación 1</v>
      </c>
      <c r="E163" s="12">
        <f t="shared" si="32"/>
        <v>1</v>
      </c>
      <c r="F163" s="12" t="str">
        <f t="shared" si="40"/>
        <v>Secretaría GeneralAlto</v>
      </c>
      <c r="G163" s="12" t="str">
        <f t="shared" si="41"/>
        <v>Secretaría GeneralBajo</v>
      </c>
      <c r="H163" s="12" t="str">
        <f t="shared" si="33"/>
        <v>Secretaría GeneralModerado</v>
      </c>
      <c r="I163" s="12" t="str">
        <f t="shared" si="34"/>
        <v>Contratación Bajo</v>
      </c>
      <c r="J163" s="12" t="str">
        <f t="shared" si="35"/>
        <v>Contratación Moderado</v>
      </c>
      <c r="K163" s="12" t="str">
        <f t="shared" si="36"/>
        <v>Secretaría GeneralConflicto, desconocimiento o incumplimientos normativos, legales, regulatorios o contractuales.</v>
      </c>
      <c r="L163" s="9" t="str">
        <f t="shared" si="37"/>
        <v>RSC-105</v>
      </c>
      <c r="M163" s="10" t="str">
        <f t="shared" si="38"/>
        <v>RS</v>
      </c>
      <c r="N163" s="10" t="str">
        <f>+IF(L163=""," ",VLOOKUP(S163,Tabla13[[PROCESO]:[2018]],4,0))</f>
        <v>Secretaría General</v>
      </c>
      <c r="O163" s="10" t="str">
        <f>+IF(AB163=""," ",VLOOKUP(S163,Tabla13[[PROCESO]:[2018]],3,0))</f>
        <v>Secretaría General</v>
      </c>
      <c r="P163" s="10" t="str">
        <f t="shared" si="39"/>
        <v>Conflicto, desconocimiento o incumplimientos normativos, legales, regulatorios o contractuales.</v>
      </c>
      <c r="Q163" s="1">
        <f t="shared" si="28"/>
        <v>1</v>
      </c>
      <c r="R163" s="1" t="s">
        <v>1055</v>
      </c>
      <c r="S163" s="201" t="str">
        <f>+IF(M163="","",VLOOKUP(LEFT(R163,4),'[1]Areas Incluidas'!$C$3:$F$35,2,0))</f>
        <v xml:space="preserve">Contratación </v>
      </c>
      <c r="T163" s="200" t="s">
        <v>109</v>
      </c>
      <c r="U163" s="200" t="s">
        <v>1056</v>
      </c>
      <c r="V163" s="200" t="s">
        <v>1057</v>
      </c>
      <c r="W163" s="200" t="s">
        <v>1058</v>
      </c>
      <c r="X163" s="200">
        <v>1</v>
      </c>
      <c r="Y163" s="200">
        <v>1</v>
      </c>
      <c r="Z163" s="17">
        <v>1</v>
      </c>
      <c r="AA163" s="200" t="s">
        <v>96</v>
      </c>
      <c r="AB163" s="200" t="s">
        <v>87</v>
      </c>
      <c r="AC163" s="200" t="s">
        <v>1059</v>
      </c>
      <c r="AD163" s="192">
        <v>1</v>
      </c>
      <c r="AE163" s="192">
        <v>1</v>
      </c>
      <c r="AF163" s="17">
        <v>1</v>
      </c>
      <c r="AG163" s="200" t="s">
        <v>1060</v>
      </c>
      <c r="AH163" s="200">
        <v>1</v>
      </c>
      <c r="AI163" s="13">
        <v>43405</v>
      </c>
      <c r="AJ163" s="200" t="s">
        <v>296</v>
      </c>
      <c r="AK163" s="200" t="s">
        <v>297</v>
      </c>
      <c r="AL163" s="200" t="s">
        <v>88</v>
      </c>
      <c r="AM163" s="200">
        <v>2</v>
      </c>
      <c r="AN163" s="200">
        <v>2</v>
      </c>
      <c r="AO163" s="200" t="s">
        <v>413</v>
      </c>
      <c r="AP163" s="200" t="s">
        <v>98</v>
      </c>
      <c r="AQ163" s="200" t="s">
        <v>98</v>
      </c>
      <c r="AR163" s="200" t="s">
        <v>1035</v>
      </c>
    </row>
    <row r="164" spans="1:44" ht="90" x14ac:dyDescent="0.25">
      <c r="A164" s="12">
        <f>IF(AL164="","",IF(T164=" "," ",SUM($Q$3:Q164)))</f>
        <v>106</v>
      </c>
      <c r="B164" s="12" t="str">
        <f t="shared" si="29"/>
        <v>Contratación 1</v>
      </c>
      <c r="C164" s="12">
        <f t="shared" si="30"/>
        <v>1</v>
      </c>
      <c r="D164" s="12" t="str">
        <f t="shared" si="31"/>
        <v>Contratación 1</v>
      </c>
      <c r="E164" s="12">
        <f t="shared" si="32"/>
        <v>1</v>
      </c>
      <c r="F164" s="12" t="str">
        <f t="shared" si="40"/>
        <v>Secretaría GeneralAlto</v>
      </c>
      <c r="G164" s="12" t="str">
        <f t="shared" si="41"/>
        <v>Secretaría GeneralBajo</v>
      </c>
      <c r="H164" s="12" t="str">
        <f t="shared" si="33"/>
        <v>Secretaría GeneralFuerte</v>
      </c>
      <c r="I164" s="12" t="str">
        <f t="shared" si="34"/>
        <v>Contratación Bajo</v>
      </c>
      <c r="J164" s="12" t="str">
        <f t="shared" si="35"/>
        <v>Contratación Fuerte</v>
      </c>
      <c r="K164" s="12" t="str">
        <f t="shared" si="36"/>
        <v>Secretaría GeneralFalla o falta de adecuación, consistencia, confiabilidad, confidencialidad y disponibilidad de la información que se genera o se custodia (física o electrónica).</v>
      </c>
      <c r="L164" s="9" t="str">
        <f t="shared" si="37"/>
        <v>RSC-106</v>
      </c>
      <c r="M164" s="10" t="str">
        <f t="shared" si="38"/>
        <v>RS</v>
      </c>
      <c r="N164" s="10" t="str">
        <f>+IF(L164=""," ",VLOOKUP(S164,Tabla13[[PROCESO]:[2018]],4,0))</f>
        <v>Secretaría General</v>
      </c>
      <c r="O164" s="10" t="str">
        <f>+IF(AB164=""," ",VLOOKUP(S164,Tabla13[[PROCESO]:[2018]],3,0))</f>
        <v>Secretaría General</v>
      </c>
      <c r="P164" s="10" t="str">
        <f t="shared" si="39"/>
        <v>Falla o falta de adecuación, consistencia, confiabilidad, confidencialidad y disponibilidad de la información que se genera o se custodia (física o electrónica).</v>
      </c>
      <c r="Q164" s="1">
        <f t="shared" si="28"/>
        <v>1</v>
      </c>
      <c r="R164" s="1" t="s">
        <v>1061</v>
      </c>
      <c r="S164" s="201" t="str">
        <f>+IF(M164="","",VLOOKUP(LEFT(R164,4),'[1]Areas Incluidas'!$C$3:$F$35,2,0))</f>
        <v xml:space="preserve">Contratación </v>
      </c>
      <c r="T164" s="200" t="s">
        <v>106</v>
      </c>
      <c r="U164" s="200" t="s">
        <v>1062</v>
      </c>
      <c r="V164" s="200" t="s">
        <v>1063</v>
      </c>
      <c r="W164" s="200" t="s">
        <v>1064</v>
      </c>
      <c r="X164" s="200">
        <v>1</v>
      </c>
      <c r="Y164" s="200">
        <v>1</v>
      </c>
      <c r="Z164" s="17">
        <v>1</v>
      </c>
      <c r="AA164" s="200" t="s">
        <v>96</v>
      </c>
      <c r="AB164" s="200" t="s">
        <v>87</v>
      </c>
      <c r="AC164" s="200" t="s">
        <v>1065</v>
      </c>
      <c r="AD164" s="192">
        <v>2</v>
      </c>
      <c r="AE164" s="192">
        <v>2</v>
      </c>
      <c r="AF164" s="17">
        <v>1</v>
      </c>
      <c r="AG164" s="200" t="s">
        <v>174</v>
      </c>
      <c r="AH164" s="200">
        <v>1</v>
      </c>
      <c r="AI164" s="13">
        <v>43405</v>
      </c>
      <c r="AJ164" s="200" t="s">
        <v>296</v>
      </c>
      <c r="AK164" s="200" t="s">
        <v>297</v>
      </c>
      <c r="AL164" s="200" t="s">
        <v>88</v>
      </c>
      <c r="AM164" s="200">
        <v>2</v>
      </c>
      <c r="AN164" s="200">
        <v>2</v>
      </c>
      <c r="AO164" s="200" t="s">
        <v>413</v>
      </c>
      <c r="AP164" s="200" t="s">
        <v>97</v>
      </c>
      <c r="AQ164" s="200" t="s">
        <v>97</v>
      </c>
      <c r="AR164" s="200" t="s">
        <v>1035</v>
      </c>
    </row>
    <row r="165" spans="1:44" ht="60" x14ac:dyDescent="0.25">
      <c r="A165" s="12">
        <f>IF(AL165="","",IF(T165=" "," ",SUM($Q$3:Q165)))</f>
        <v>107</v>
      </c>
      <c r="B165" s="12" t="str">
        <f t="shared" si="29"/>
        <v>Contratación 0</v>
      </c>
      <c r="C165" s="12">
        <f t="shared" si="30"/>
        <v>0</v>
      </c>
      <c r="D165" s="12" t="str">
        <f t="shared" si="31"/>
        <v>Contratación 1</v>
      </c>
      <c r="E165" s="12">
        <f t="shared" si="32"/>
        <v>1</v>
      </c>
      <c r="F165" s="12" t="str">
        <f t="shared" si="40"/>
        <v xml:space="preserve"> </v>
      </c>
      <c r="G165" s="12" t="str">
        <f t="shared" si="41"/>
        <v>Secretaría GeneralExtremo</v>
      </c>
      <c r="H165" s="12" t="str">
        <f t="shared" si="33"/>
        <v>Secretaría GeneralModerado</v>
      </c>
      <c r="I165" s="12" t="str">
        <f t="shared" si="34"/>
        <v>Contratación Extremo</v>
      </c>
      <c r="J165" s="12" t="str">
        <f t="shared" si="35"/>
        <v>Contratación Moderado</v>
      </c>
      <c r="K165" s="12" t="str">
        <f t="shared" si="36"/>
        <v>Secretaría GeneralConflicto, desconocimiento o incumplimientos normativos, legales, regulatorios o contractuales.</v>
      </c>
      <c r="L165" s="9" t="str">
        <f t="shared" si="37"/>
        <v>RSC-107</v>
      </c>
      <c r="M165" s="10" t="str">
        <f t="shared" si="38"/>
        <v>RS</v>
      </c>
      <c r="N165" s="10" t="str">
        <f>+IF(L165=""," ",VLOOKUP(S165,Tabla13[[PROCESO]:[2018]],4,0))</f>
        <v>Secretaría General</v>
      </c>
      <c r="O165" s="10" t="str">
        <f>+IF(AB165=""," ",VLOOKUP(S165,Tabla13[[PROCESO]:[2018]],3,0))</f>
        <v xml:space="preserve"> </v>
      </c>
      <c r="P165" s="10" t="str">
        <f t="shared" si="39"/>
        <v>Conflicto, desconocimiento o incumplimientos normativos, legales, regulatorios o contractuales.</v>
      </c>
      <c r="Q165" s="1">
        <f t="shared" si="28"/>
        <v>1</v>
      </c>
      <c r="R165" s="1" t="s">
        <v>1066</v>
      </c>
      <c r="S165" s="201" t="str">
        <f>+IF(M165="","",VLOOKUP(LEFT(R165,4),'[1]Areas Incluidas'!$C$3:$F$35,2,0))</f>
        <v xml:space="preserve">Contratación </v>
      </c>
      <c r="T165" s="200" t="s">
        <v>109</v>
      </c>
      <c r="U165" s="200" t="s">
        <v>1067</v>
      </c>
      <c r="V165" s="200" t="s">
        <v>1068</v>
      </c>
      <c r="W165" s="200" t="s">
        <v>1069</v>
      </c>
      <c r="X165" s="200">
        <v>1</v>
      </c>
      <c r="Y165" s="200">
        <v>1</v>
      </c>
      <c r="Z165" s="17">
        <v>1</v>
      </c>
      <c r="AA165" s="200">
        <v>1</v>
      </c>
      <c r="AB165" s="192"/>
      <c r="AC165" s="200" t="s">
        <v>1070</v>
      </c>
      <c r="AD165" s="192">
        <v>1</v>
      </c>
      <c r="AE165" s="192">
        <v>1</v>
      </c>
      <c r="AF165" s="17">
        <v>1</v>
      </c>
      <c r="AG165" s="200" t="s">
        <v>174</v>
      </c>
      <c r="AH165" s="200">
        <v>1</v>
      </c>
      <c r="AI165" s="13">
        <v>43739</v>
      </c>
      <c r="AJ165" s="200" t="s">
        <v>298</v>
      </c>
      <c r="AK165" s="200" t="s">
        <v>295</v>
      </c>
      <c r="AL165" s="200" t="s">
        <v>89</v>
      </c>
      <c r="AM165" s="200">
        <v>4</v>
      </c>
      <c r="AN165" s="200">
        <v>4</v>
      </c>
      <c r="AO165" s="200" t="s">
        <v>487</v>
      </c>
      <c r="AP165" s="200" t="s">
        <v>98</v>
      </c>
      <c r="AQ165" s="200" t="s">
        <v>98</v>
      </c>
      <c r="AR165" s="200" t="s">
        <v>1035</v>
      </c>
    </row>
    <row r="166" spans="1:44" ht="18" hidden="1" x14ac:dyDescent="0.25">
      <c r="A166" s="12" t="str">
        <f>IF(AL166="","",IF(T166=" "," ",SUM($Q$3:Q166)))</f>
        <v/>
      </c>
      <c r="B166" s="12" t="str">
        <f t="shared" si="29"/>
        <v>Contratación 0</v>
      </c>
      <c r="C166" s="12">
        <f t="shared" si="30"/>
        <v>0</v>
      </c>
      <c r="D166" s="12" t="str">
        <f t="shared" si="31"/>
        <v>Contratación 0</v>
      </c>
      <c r="E166" s="12">
        <f t="shared" si="32"/>
        <v>0</v>
      </c>
      <c r="F166" s="12" t="str">
        <f t="shared" si="40"/>
        <v xml:space="preserve"> </v>
      </c>
      <c r="G166" s="12" t="str">
        <f t="shared" si="41"/>
        <v xml:space="preserve"> </v>
      </c>
      <c r="H166" s="12" t="str">
        <f t="shared" si="33"/>
        <v xml:space="preserve"> </v>
      </c>
      <c r="I166" s="12" t="str">
        <f t="shared" si="34"/>
        <v xml:space="preserve">Contratación </v>
      </c>
      <c r="J166" s="12" t="str">
        <f t="shared" si="35"/>
        <v xml:space="preserve">Contratación </v>
      </c>
      <c r="K166" s="12" t="str">
        <f t="shared" si="36"/>
        <v xml:space="preserve"> </v>
      </c>
      <c r="L166" s="9" t="str">
        <f t="shared" si="37"/>
        <v/>
      </c>
      <c r="M166" s="10" t="str">
        <f t="shared" si="38"/>
        <v>RS</v>
      </c>
      <c r="N166" s="10" t="str">
        <f>+IF(L166=""," ",VLOOKUP(S166,Tabla13[[PROCESO]:[2018]],4,0))</f>
        <v xml:space="preserve"> </v>
      </c>
      <c r="O166" s="10" t="str">
        <f>+IF(AB166=""," ",VLOOKUP(S166,Tabla13[[PROCESO]:[2018]],3,0))</f>
        <v xml:space="preserve"> </v>
      </c>
      <c r="P166" s="10" t="str">
        <f t="shared" si="39"/>
        <v/>
      </c>
      <c r="Q166" s="1" t="str">
        <f t="shared" si="28"/>
        <v/>
      </c>
      <c r="R166" s="1" t="s">
        <v>1071</v>
      </c>
      <c r="S166" s="201" t="str">
        <f>+IF(M166="","",VLOOKUP(LEFT(R166,4),'[1]Areas Incluidas'!$C$3:$F$35,2,0))</f>
        <v xml:space="preserve">Contratación </v>
      </c>
      <c r="T166" s="200"/>
      <c r="U166" s="200"/>
      <c r="V166" s="200"/>
      <c r="W166" s="200"/>
      <c r="X166" s="200">
        <v>4</v>
      </c>
      <c r="Y166" s="200">
        <v>4</v>
      </c>
      <c r="Z166" s="17" t="s">
        <v>136</v>
      </c>
      <c r="AA166" s="200">
        <v>4</v>
      </c>
      <c r="AB166" s="200" t="s">
        <v>369</v>
      </c>
      <c r="AC166" s="200"/>
      <c r="AD166" s="192">
        <v>4</v>
      </c>
      <c r="AE166" s="192">
        <v>4</v>
      </c>
      <c r="AF166" s="17" t="s">
        <v>369</v>
      </c>
      <c r="AG166" s="200">
        <v>4</v>
      </c>
      <c r="AH166" s="200">
        <v>4</v>
      </c>
      <c r="AI166" s="13">
        <v>4</v>
      </c>
      <c r="AJ166" s="200">
        <v>4</v>
      </c>
      <c r="AK166" s="200">
        <v>4</v>
      </c>
      <c r="AL166" s="200"/>
      <c r="AM166" s="200" t="s">
        <v>369</v>
      </c>
      <c r="AN166" s="200" t="s">
        <v>369</v>
      </c>
      <c r="AO166" s="200" t="s">
        <v>369</v>
      </c>
      <c r="AP166" s="200"/>
      <c r="AQ166" s="200"/>
      <c r="AR166" s="200"/>
    </row>
    <row r="167" spans="1:44" ht="18" hidden="1" x14ac:dyDescent="0.25">
      <c r="A167" s="12" t="str">
        <f>IF(AL167="","",IF(T167=" "," ",SUM($Q$3:Q167)))</f>
        <v/>
      </c>
      <c r="B167" s="12" t="str">
        <f t="shared" si="29"/>
        <v>Contratación 0</v>
      </c>
      <c r="C167" s="12">
        <f t="shared" si="30"/>
        <v>0</v>
      </c>
      <c r="D167" s="12" t="str">
        <f t="shared" si="31"/>
        <v>Contratación 0</v>
      </c>
      <c r="E167" s="12">
        <f t="shared" si="32"/>
        <v>0</v>
      </c>
      <c r="F167" s="12" t="str">
        <f t="shared" si="40"/>
        <v xml:space="preserve"> </v>
      </c>
      <c r="G167" s="12" t="str">
        <f t="shared" si="41"/>
        <v xml:space="preserve"> </v>
      </c>
      <c r="H167" s="12" t="str">
        <f t="shared" si="33"/>
        <v xml:space="preserve"> </v>
      </c>
      <c r="I167" s="12" t="str">
        <f t="shared" si="34"/>
        <v xml:space="preserve">Contratación </v>
      </c>
      <c r="J167" s="12" t="str">
        <f t="shared" si="35"/>
        <v xml:space="preserve">Contratación </v>
      </c>
      <c r="K167" s="12" t="str">
        <f t="shared" si="36"/>
        <v xml:space="preserve"> </v>
      </c>
      <c r="L167" s="9" t="str">
        <f t="shared" si="37"/>
        <v/>
      </c>
      <c r="M167" s="10" t="str">
        <f t="shared" si="38"/>
        <v>RS</v>
      </c>
      <c r="N167" s="10" t="str">
        <f>+IF(L167=""," ",VLOOKUP(S167,Tabla13[[PROCESO]:[2018]],4,0))</f>
        <v xml:space="preserve"> </v>
      </c>
      <c r="O167" s="10" t="str">
        <f>+IF(AB167=""," ",VLOOKUP(S167,Tabla13[[PROCESO]:[2018]],3,0))</f>
        <v xml:space="preserve"> </v>
      </c>
      <c r="P167" s="10" t="str">
        <f t="shared" si="39"/>
        <v/>
      </c>
      <c r="Q167" s="1" t="str">
        <f t="shared" si="28"/>
        <v/>
      </c>
      <c r="R167" s="1" t="s">
        <v>1072</v>
      </c>
      <c r="S167" s="201" t="str">
        <f>+IF(M167="","",VLOOKUP(LEFT(R167,4),'[1]Areas Incluidas'!$C$3:$F$35,2,0))</f>
        <v xml:space="preserve">Contratación </v>
      </c>
      <c r="T167" s="200"/>
      <c r="U167" s="200"/>
      <c r="V167" s="200"/>
      <c r="W167" s="200"/>
      <c r="X167" s="200">
        <v>4</v>
      </c>
      <c r="Y167" s="200">
        <v>4</v>
      </c>
      <c r="Z167" s="17" t="s">
        <v>136</v>
      </c>
      <c r="AA167" s="200">
        <v>4</v>
      </c>
      <c r="AB167" s="200" t="s">
        <v>369</v>
      </c>
      <c r="AC167" s="200"/>
      <c r="AD167" s="192">
        <v>4</v>
      </c>
      <c r="AE167" s="192">
        <v>4</v>
      </c>
      <c r="AF167" s="17" t="s">
        <v>369</v>
      </c>
      <c r="AG167" s="200">
        <v>4</v>
      </c>
      <c r="AH167" s="200">
        <v>4</v>
      </c>
      <c r="AI167" s="13">
        <v>4</v>
      </c>
      <c r="AJ167" s="200">
        <v>4</v>
      </c>
      <c r="AK167" s="200">
        <v>4</v>
      </c>
      <c r="AL167" s="200"/>
      <c r="AM167" s="200" t="s">
        <v>369</v>
      </c>
      <c r="AN167" s="200" t="s">
        <v>369</v>
      </c>
      <c r="AO167" s="200" t="s">
        <v>369</v>
      </c>
      <c r="AP167" s="200"/>
      <c r="AQ167" s="200"/>
      <c r="AR167" s="200"/>
    </row>
    <row r="168" spans="1:44" ht="18" hidden="1" x14ac:dyDescent="0.25">
      <c r="A168" s="12" t="str">
        <f>IF(AL168="","",IF(T168=" "," ",SUM($Q$3:Q168)))</f>
        <v/>
      </c>
      <c r="B168" s="12" t="str">
        <f t="shared" si="29"/>
        <v>Contratación 0</v>
      </c>
      <c r="C168" s="12">
        <f t="shared" si="30"/>
        <v>0</v>
      </c>
      <c r="D168" s="12" t="str">
        <f t="shared" si="31"/>
        <v>Contratación 0</v>
      </c>
      <c r="E168" s="12">
        <f t="shared" si="32"/>
        <v>0</v>
      </c>
      <c r="F168" s="12" t="str">
        <f t="shared" si="40"/>
        <v xml:space="preserve"> </v>
      </c>
      <c r="G168" s="12" t="str">
        <f t="shared" si="41"/>
        <v xml:space="preserve"> </v>
      </c>
      <c r="H168" s="12" t="str">
        <f t="shared" si="33"/>
        <v xml:space="preserve"> </v>
      </c>
      <c r="I168" s="12" t="str">
        <f t="shared" si="34"/>
        <v xml:space="preserve">Contratación </v>
      </c>
      <c r="J168" s="12" t="str">
        <f t="shared" si="35"/>
        <v xml:space="preserve">Contratación </v>
      </c>
      <c r="K168" s="12" t="str">
        <f t="shared" si="36"/>
        <v xml:space="preserve"> </v>
      </c>
      <c r="L168" s="9" t="str">
        <f t="shared" si="37"/>
        <v/>
      </c>
      <c r="M168" s="10" t="str">
        <f t="shared" si="38"/>
        <v>RS</v>
      </c>
      <c r="N168" s="10" t="str">
        <f>+IF(L168=""," ",VLOOKUP(S168,Tabla13[[PROCESO]:[2018]],4,0))</f>
        <v xml:space="preserve"> </v>
      </c>
      <c r="O168" s="10" t="str">
        <f>+IF(AB168=""," ",VLOOKUP(S168,Tabla13[[PROCESO]:[2018]],3,0))</f>
        <v xml:space="preserve"> </v>
      </c>
      <c r="P168" s="10" t="str">
        <f t="shared" si="39"/>
        <v/>
      </c>
      <c r="Q168" s="1" t="str">
        <f t="shared" si="28"/>
        <v/>
      </c>
      <c r="R168" s="1" t="s">
        <v>1073</v>
      </c>
      <c r="S168" s="201" t="str">
        <f>+IF(M168="","",VLOOKUP(LEFT(R168,4),'[1]Areas Incluidas'!$C$3:$F$35,2,0))</f>
        <v xml:space="preserve">Contratación </v>
      </c>
      <c r="T168" s="200"/>
      <c r="U168" s="200"/>
      <c r="V168" s="200"/>
      <c r="W168" s="200"/>
      <c r="X168" s="200">
        <v>4</v>
      </c>
      <c r="Y168" s="200">
        <v>4</v>
      </c>
      <c r="Z168" s="17" t="s">
        <v>136</v>
      </c>
      <c r="AA168" s="200">
        <v>4</v>
      </c>
      <c r="AB168" s="200" t="s">
        <v>369</v>
      </c>
      <c r="AC168" s="200"/>
      <c r="AD168" s="192">
        <v>4</v>
      </c>
      <c r="AE168" s="192">
        <v>4</v>
      </c>
      <c r="AF168" s="17" t="s">
        <v>369</v>
      </c>
      <c r="AG168" s="200">
        <v>4</v>
      </c>
      <c r="AH168" s="200">
        <v>4</v>
      </c>
      <c r="AI168" s="13">
        <v>4</v>
      </c>
      <c r="AJ168" s="200">
        <v>4</v>
      </c>
      <c r="AK168" s="200">
        <v>4</v>
      </c>
      <c r="AL168" s="200"/>
      <c r="AM168" s="200" t="s">
        <v>369</v>
      </c>
      <c r="AN168" s="200" t="s">
        <v>369</v>
      </c>
      <c r="AO168" s="200" t="s">
        <v>369</v>
      </c>
      <c r="AP168" s="200"/>
      <c r="AQ168" s="200"/>
      <c r="AR168" s="200"/>
    </row>
    <row r="169" spans="1:44" ht="18" hidden="1" x14ac:dyDescent="0.25">
      <c r="A169" s="12" t="str">
        <f>IF(AL169="","",IF(T169=" "," ",SUM($Q$3:Q169)))</f>
        <v/>
      </c>
      <c r="B169" s="12" t="str">
        <f t="shared" si="29"/>
        <v>Contratación 0</v>
      </c>
      <c r="C169" s="12">
        <f t="shared" si="30"/>
        <v>0</v>
      </c>
      <c r="D169" s="12" t="str">
        <f t="shared" si="31"/>
        <v>Contratación 0</v>
      </c>
      <c r="E169" s="12">
        <f t="shared" si="32"/>
        <v>0</v>
      </c>
      <c r="F169" s="12" t="str">
        <f t="shared" si="40"/>
        <v xml:space="preserve"> </v>
      </c>
      <c r="G169" s="12" t="str">
        <f t="shared" si="41"/>
        <v xml:space="preserve"> </v>
      </c>
      <c r="H169" s="12" t="str">
        <f t="shared" si="33"/>
        <v xml:space="preserve"> </v>
      </c>
      <c r="I169" s="12" t="str">
        <f t="shared" si="34"/>
        <v xml:space="preserve">Contratación </v>
      </c>
      <c r="J169" s="12" t="str">
        <f t="shared" si="35"/>
        <v xml:space="preserve">Contratación </v>
      </c>
      <c r="K169" s="12" t="str">
        <f t="shared" si="36"/>
        <v xml:space="preserve"> </v>
      </c>
      <c r="L169" s="9" t="str">
        <f t="shared" si="37"/>
        <v/>
      </c>
      <c r="M169" s="10" t="str">
        <f t="shared" si="38"/>
        <v>RS</v>
      </c>
      <c r="N169" s="10" t="str">
        <f>+IF(L169=""," ",VLOOKUP(S169,Tabla13[[PROCESO]:[2018]],4,0))</f>
        <v xml:space="preserve"> </v>
      </c>
      <c r="O169" s="10" t="str">
        <f>+IF(AB169=""," ",VLOOKUP(S169,Tabla13[[PROCESO]:[2018]],3,0))</f>
        <v xml:space="preserve"> </v>
      </c>
      <c r="P169" s="10" t="str">
        <f t="shared" si="39"/>
        <v/>
      </c>
      <c r="Q169" s="1" t="str">
        <f t="shared" si="28"/>
        <v/>
      </c>
      <c r="R169" s="1" t="s">
        <v>1074</v>
      </c>
      <c r="S169" s="201" t="str">
        <f>+IF(M169="","",VLOOKUP(LEFT(R169,4),'[1]Areas Incluidas'!$C$3:$F$35,2,0))</f>
        <v xml:space="preserve">Contratación </v>
      </c>
      <c r="T169" s="200"/>
      <c r="U169" s="200"/>
      <c r="V169" s="200"/>
      <c r="W169" s="200"/>
      <c r="X169" s="200">
        <v>4</v>
      </c>
      <c r="Y169" s="200">
        <v>4</v>
      </c>
      <c r="Z169" s="17" t="s">
        <v>136</v>
      </c>
      <c r="AA169" s="200">
        <v>4</v>
      </c>
      <c r="AB169" s="200" t="s">
        <v>369</v>
      </c>
      <c r="AC169" s="200"/>
      <c r="AD169" s="192">
        <v>4</v>
      </c>
      <c r="AE169" s="192">
        <v>4</v>
      </c>
      <c r="AF169" s="17" t="s">
        <v>369</v>
      </c>
      <c r="AG169" s="200">
        <v>4</v>
      </c>
      <c r="AH169" s="200">
        <v>4</v>
      </c>
      <c r="AI169" s="13">
        <v>4</v>
      </c>
      <c r="AJ169" s="200">
        <v>4</v>
      </c>
      <c r="AK169" s="200">
        <v>4</v>
      </c>
      <c r="AL169" s="200"/>
      <c r="AM169" s="200" t="s">
        <v>369</v>
      </c>
      <c r="AN169" s="200" t="s">
        <v>369</v>
      </c>
      <c r="AO169" s="200" t="s">
        <v>369</v>
      </c>
      <c r="AP169" s="200"/>
      <c r="AQ169" s="200"/>
      <c r="AR169" s="200"/>
    </row>
    <row r="170" spans="1:44" ht="18" hidden="1" x14ac:dyDescent="0.25">
      <c r="A170" s="12" t="str">
        <f>IF(AL170="","",IF(T170=" "," ",SUM($Q$3:Q170)))</f>
        <v/>
      </c>
      <c r="B170" s="12" t="str">
        <f t="shared" si="29"/>
        <v>Contratación 0</v>
      </c>
      <c r="C170" s="12">
        <f t="shared" si="30"/>
        <v>0</v>
      </c>
      <c r="D170" s="12" t="str">
        <f t="shared" si="31"/>
        <v>Contratación 0</v>
      </c>
      <c r="E170" s="12">
        <f t="shared" si="32"/>
        <v>0</v>
      </c>
      <c r="F170" s="12" t="str">
        <f t="shared" si="40"/>
        <v xml:space="preserve"> </v>
      </c>
      <c r="G170" s="12" t="str">
        <f t="shared" si="41"/>
        <v xml:space="preserve"> </v>
      </c>
      <c r="H170" s="12" t="str">
        <f t="shared" si="33"/>
        <v xml:space="preserve"> </v>
      </c>
      <c r="I170" s="12" t="str">
        <f t="shared" si="34"/>
        <v xml:space="preserve">Contratación </v>
      </c>
      <c r="J170" s="12" t="str">
        <f t="shared" si="35"/>
        <v xml:space="preserve">Contratación </v>
      </c>
      <c r="K170" s="12" t="str">
        <f t="shared" si="36"/>
        <v xml:space="preserve"> </v>
      </c>
      <c r="L170" s="9" t="str">
        <f t="shared" si="37"/>
        <v/>
      </c>
      <c r="M170" s="10" t="str">
        <f t="shared" si="38"/>
        <v>RS</v>
      </c>
      <c r="N170" s="10" t="str">
        <f>+IF(L170=""," ",VLOOKUP(S170,Tabla13[[PROCESO]:[2018]],4,0))</f>
        <v xml:space="preserve"> </v>
      </c>
      <c r="O170" s="10" t="str">
        <f>+IF(AB170=""," ",VLOOKUP(S170,Tabla13[[PROCESO]:[2018]],3,0))</f>
        <v xml:space="preserve"> </v>
      </c>
      <c r="P170" s="10" t="str">
        <f t="shared" si="39"/>
        <v/>
      </c>
      <c r="Q170" s="1" t="str">
        <f t="shared" si="28"/>
        <v/>
      </c>
      <c r="R170" s="1" t="s">
        <v>1075</v>
      </c>
      <c r="S170" s="201" t="str">
        <f>+IF(M170="","",VLOOKUP(LEFT(R170,4),'[1]Areas Incluidas'!$C$3:$F$35,2,0))</f>
        <v xml:space="preserve">Contratación </v>
      </c>
      <c r="T170" s="200"/>
      <c r="U170" s="200"/>
      <c r="V170" s="200"/>
      <c r="W170" s="200"/>
      <c r="X170" s="200">
        <v>4</v>
      </c>
      <c r="Y170" s="200">
        <v>4</v>
      </c>
      <c r="Z170" s="17" t="s">
        <v>136</v>
      </c>
      <c r="AA170" s="200">
        <v>4</v>
      </c>
      <c r="AB170" s="200" t="s">
        <v>369</v>
      </c>
      <c r="AC170" s="200"/>
      <c r="AD170" s="192">
        <v>4</v>
      </c>
      <c r="AE170" s="192">
        <v>4</v>
      </c>
      <c r="AF170" s="17" t="s">
        <v>369</v>
      </c>
      <c r="AG170" s="200">
        <v>4</v>
      </c>
      <c r="AH170" s="200">
        <v>4</v>
      </c>
      <c r="AI170" s="13">
        <v>4</v>
      </c>
      <c r="AJ170" s="200">
        <v>4</v>
      </c>
      <c r="AK170" s="200">
        <v>4</v>
      </c>
      <c r="AL170" s="200"/>
      <c r="AM170" s="200" t="s">
        <v>369</v>
      </c>
      <c r="AN170" s="200" t="s">
        <v>369</v>
      </c>
      <c r="AO170" s="200" t="s">
        <v>369</v>
      </c>
      <c r="AP170" s="200"/>
      <c r="AQ170" s="200"/>
      <c r="AR170" s="200"/>
    </row>
    <row r="171" spans="1:44" ht="135" x14ac:dyDescent="0.25">
      <c r="A171" s="12">
        <f>IF(AL171="","",IF(T171=" "," ",SUM($Q$3:Q171)))</f>
        <v>108</v>
      </c>
      <c r="B171" s="12" t="str">
        <f t="shared" si="29"/>
        <v>Coordinación Administrativa 1</v>
      </c>
      <c r="C171" s="12">
        <f t="shared" si="30"/>
        <v>1</v>
      </c>
      <c r="D171" s="12" t="str">
        <f t="shared" si="31"/>
        <v>Coordinación Administrativa 1</v>
      </c>
      <c r="E171" s="12">
        <f t="shared" si="32"/>
        <v>1</v>
      </c>
      <c r="F171" s="12" t="str">
        <f t="shared" si="40"/>
        <v>Dirección Administrativa y FinancieraExtremo</v>
      </c>
      <c r="G171" s="12" t="str">
        <f t="shared" si="41"/>
        <v>Dirección Administrativa y FinancieraExtremo</v>
      </c>
      <c r="H171" s="12" t="str">
        <f t="shared" si="33"/>
        <v>Dirección Administrativa y FinancieraModerado</v>
      </c>
      <c r="I171" s="12" t="str">
        <f t="shared" si="34"/>
        <v>Coordinación Administrativa Extremo</v>
      </c>
      <c r="J171" s="12" t="str">
        <f t="shared" si="35"/>
        <v>Coordinación Administrativa Moderado</v>
      </c>
      <c r="K171" s="12" t="str">
        <f t="shared" si="36"/>
        <v>Dirección Administrativa y FinancieraDificultades en la alineación organizacional para el logro de los objetivos.</v>
      </c>
      <c r="L171" s="9" t="str">
        <f t="shared" si="37"/>
        <v>RFA-108</v>
      </c>
      <c r="M171" s="10" t="str">
        <f t="shared" si="38"/>
        <v>RF</v>
      </c>
      <c r="N171" s="10" t="str">
        <f>+IF(L171=""," ",VLOOKUP(S171,Tabla13[[PROCESO]:[2018]],4,0))</f>
        <v>Dirección Administrativa y Financiera</v>
      </c>
      <c r="O171" s="10" t="str">
        <f>+IF(AB171=""," ",VLOOKUP(S171,Tabla13[[PROCESO]:[2018]],3,0))</f>
        <v>Dirección Administrativa y Financiera</v>
      </c>
      <c r="P171" s="10" t="str">
        <f t="shared" si="39"/>
        <v>Dificultades en la alineación organizacional para el logro de los objetivos.</v>
      </c>
      <c r="Q171" s="1">
        <f t="shared" si="28"/>
        <v>1</v>
      </c>
      <c r="R171" s="1" t="s">
        <v>1076</v>
      </c>
      <c r="S171" s="201" t="str">
        <f>+IF(M171="","",VLOOKUP(LEFT(R171,4),'[1]Areas Incluidas'!$C$3:$F$35,2,0))</f>
        <v xml:space="preserve">Coordinación Administrativa </v>
      </c>
      <c r="T171" s="200" t="s">
        <v>108</v>
      </c>
      <c r="U171" s="200" t="s">
        <v>129</v>
      </c>
      <c r="V171" s="200" t="s">
        <v>1077</v>
      </c>
      <c r="W171" s="200" t="s">
        <v>1078</v>
      </c>
      <c r="X171" s="200">
        <v>3</v>
      </c>
      <c r="Y171" s="200">
        <v>3</v>
      </c>
      <c r="Z171" s="200">
        <v>1</v>
      </c>
      <c r="AA171" s="200" t="s">
        <v>96</v>
      </c>
      <c r="AB171" s="200" t="s">
        <v>89</v>
      </c>
      <c r="AC171" s="200" t="s">
        <v>1079</v>
      </c>
      <c r="AD171" s="200">
        <v>4</v>
      </c>
      <c r="AE171" s="200">
        <v>0</v>
      </c>
      <c r="AF171" s="200">
        <v>0</v>
      </c>
      <c r="AG171" s="200" t="s">
        <v>19</v>
      </c>
      <c r="AH171" s="200" t="s">
        <v>494</v>
      </c>
      <c r="AI171" s="200">
        <v>43495</v>
      </c>
      <c r="AJ171" s="200" t="s">
        <v>300</v>
      </c>
      <c r="AK171" s="200" t="s">
        <v>299</v>
      </c>
      <c r="AL171" s="200" t="s">
        <v>89</v>
      </c>
      <c r="AM171" s="200">
        <v>5</v>
      </c>
      <c r="AN171" s="200">
        <v>5</v>
      </c>
      <c r="AO171" s="200" t="s">
        <v>495</v>
      </c>
      <c r="AP171" s="200" t="s">
        <v>98</v>
      </c>
      <c r="AQ171" s="200" t="s">
        <v>1080</v>
      </c>
      <c r="AR171" s="200" t="s">
        <v>1081</v>
      </c>
    </row>
    <row r="172" spans="1:44" ht="300" x14ac:dyDescent="0.25">
      <c r="A172" s="12">
        <f>IF(AL172="","",IF(T172=" "," ",SUM($Q$3:Q172)))</f>
        <v>109</v>
      </c>
      <c r="B172" s="12" t="str">
        <f t="shared" si="29"/>
        <v>Coordinación Administrativa 1</v>
      </c>
      <c r="C172" s="12">
        <f t="shared" si="30"/>
        <v>1</v>
      </c>
      <c r="D172" s="12" t="str">
        <f t="shared" si="31"/>
        <v>Coordinación Administrativa 1</v>
      </c>
      <c r="E172" s="12">
        <f t="shared" si="32"/>
        <v>1</v>
      </c>
      <c r="F172" s="12" t="str">
        <f t="shared" si="40"/>
        <v>Dirección Administrativa y FinancieraExtremo</v>
      </c>
      <c r="G172" s="12" t="str">
        <f t="shared" si="41"/>
        <v>Dirección Administrativa y FinancieraExtremo</v>
      </c>
      <c r="H172" s="12" t="str">
        <f t="shared" si="33"/>
        <v>Dirección Administrativa y FinancieraModerado</v>
      </c>
      <c r="I172" s="12" t="str">
        <f t="shared" si="34"/>
        <v>Coordinación Administrativa Extremo</v>
      </c>
      <c r="J172" s="12" t="str">
        <f t="shared" si="35"/>
        <v>Coordinación Administrativa Moderado</v>
      </c>
      <c r="K172" s="12" t="str">
        <f t="shared" si="36"/>
        <v>Dirección Administrativa y FinancieraActos mal intencionados de terceros (AMIT).</v>
      </c>
      <c r="L172" s="9" t="str">
        <f t="shared" si="37"/>
        <v>RFA-109</v>
      </c>
      <c r="M172" s="10" t="str">
        <f t="shared" si="38"/>
        <v>RF</v>
      </c>
      <c r="N172" s="10" t="str">
        <f>+IF(L172=""," ",VLOOKUP(S172,Tabla13[[PROCESO]:[2018]],4,0))</f>
        <v>Dirección Administrativa y Financiera</v>
      </c>
      <c r="O172" s="10" t="str">
        <f>+IF(AB172=""," ",VLOOKUP(S172,Tabla13[[PROCESO]:[2018]],3,0))</f>
        <v>Dirección Administrativa y Financiera</v>
      </c>
      <c r="P172" s="10" t="str">
        <f t="shared" si="39"/>
        <v>Actos mal intencionados de terceros (AMIT).</v>
      </c>
      <c r="Q172" s="1">
        <f t="shared" si="28"/>
        <v>1</v>
      </c>
      <c r="R172" s="1" t="s">
        <v>1082</v>
      </c>
      <c r="S172" s="201" t="str">
        <f>+IF(M172="","",VLOOKUP(LEFT(R172,4),'[1]Areas Incluidas'!$C$3:$F$35,2,0))</f>
        <v xml:space="preserve">Coordinación Administrativa </v>
      </c>
      <c r="T172" s="200" t="s">
        <v>116</v>
      </c>
      <c r="U172" s="200" t="s">
        <v>125</v>
      </c>
      <c r="V172" s="200" t="s">
        <v>1083</v>
      </c>
      <c r="W172" s="200" t="s">
        <v>1084</v>
      </c>
      <c r="X172" s="200">
        <v>3</v>
      </c>
      <c r="Y172" s="200">
        <v>3</v>
      </c>
      <c r="Z172" s="200">
        <v>1</v>
      </c>
      <c r="AA172" s="200" t="s">
        <v>96</v>
      </c>
      <c r="AB172" s="200" t="s">
        <v>89</v>
      </c>
      <c r="AC172" s="200" t="s">
        <v>1085</v>
      </c>
      <c r="AD172" s="200">
        <v>5</v>
      </c>
      <c r="AE172" s="200">
        <v>1</v>
      </c>
      <c r="AF172" s="200">
        <v>0.2</v>
      </c>
      <c r="AG172" s="200" t="s">
        <v>1086</v>
      </c>
      <c r="AH172" s="200" t="s">
        <v>494</v>
      </c>
      <c r="AI172" s="200">
        <v>43434</v>
      </c>
      <c r="AJ172" s="200" t="s">
        <v>300</v>
      </c>
      <c r="AK172" s="200" t="s">
        <v>299</v>
      </c>
      <c r="AL172" s="200" t="s">
        <v>89</v>
      </c>
      <c r="AM172" s="200">
        <v>5</v>
      </c>
      <c r="AN172" s="200">
        <v>5</v>
      </c>
      <c r="AO172" s="200" t="s">
        <v>495</v>
      </c>
      <c r="AP172" s="200" t="s">
        <v>98</v>
      </c>
      <c r="AQ172" s="200" t="s">
        <v>1087</v>
      </c>
      <c r="AR172" s="200" t="s">
        <v>1088</v>
      </c>
    </row>
    <row r="173" spans="1:44" ht="90" x14ac:dyDescent="0.25">
      <c r="A173" s="12">
        <f>IF(AL173="","",IF(T173=" "," ",SUM($Q$3:Q173)))</f>
        <v>110</v>
      </c>
      <c r="B173" s="12" t="str">
        <f t="shared" si="29"/>
        <v>Coordinación Administrativa 1</v>
      </c>
      <c r="C173" s="12">
        <f t="shared" si="30"/>
        <v>1</v>
      </c>
      <c r="D173" s="12" t="str">
        <f t="shared" si="31"/>
        <v>Coordinación Administrativa 1</v>
      </c>
      <c r="E173" s="12">
        <f t="shared" si="32"/>
        <v>1</v>
      </c>
      <c r="F173" s="12" t="str">
        <f t="shared" si="40"/>
        <v>Dirección Administrativa y FinancieraExtremo</v>
      </c>
      <c r="G173" s="12" t="str">
        <f t="shared" si="41"/>
        <v>Dirección Administrativa y FinancieraAlto</v>
      </c>
      <c r="H173" s="12" t="str">
        <f t="shared" si="33"/>
        <v>Dirección Administrativa y FinancieraModerado</v>
      </c>
      <c r="I173" s="12" t="str">
        <f t="shared" si="34"/>
        <v>Coordinación Administrativa Alto</v>
      </c>
      <c r="J173" s="12" t="str">
        <f t="shared" si="35"/>
        <v>Coordinación Administrativa Moderado</v>
      </c>
      <c r="K173" s="12" t="str">
        <f t="shared" si="36"/>
        <v>Dirección Administrativa y FinancieraIncumplimiento por parte de la comunidad universitaria, contratistas y visitantes de las políticas, reglamentos y directrices institucionales.</v>
      </c>
      <c r="L173" s="9" t="str">
        <f t="shared" si="37"/>
        <v>RFA-110</v>
      </c>
      <c r="M173" s="10" t="str">
        <f t="shared" si="38"/>
        <v>RF</v>
      </c>
      <c r="N173" s="10" t="str">
        <f>+IF(L173=""," ",VLOOKUP(S173,Tabla13[[PROCESO]:[2018]],4,0))</f>
        <v>Dirección Administrativa y Financiera</v>
      </c>
      <c r="O173" s="10" t="str">
        <f>+IF(AB173=""," ",VLOOKUP(S173,Tabla13[[PROCESO]:[2018]],3,0))</f>
        <v>Dirección Administrativa y Financiera</v>
      </c>
      <c r="P173" s="10" t="str">
        <f t="shared" si="39"/>
        <v>Incumplimiento por parte de la comunidad universitaria, contratistas y visitantes de las políticas, reglamentos y directrices institucionales.</v>
      </c>
      <c r="Q173" s="1">
        <f t="shared" si="28"/>
        <v>1</v>
      </c>
      <c r="R173" s="1" t="s">
        <v>1089</v>
      </c>
      <c r="S173" s="201" t="str">
        <f>+IF(M173="","",VLOOKUP(LEFT(R173,4),'[1]Areas Incluidas'!$C$3:$F$35,2,0))</f>
        <v xml:space="preserve">Coordinación Administrativa </v>
      </c>
      <c r="T173" s="200" t="s">
        <v>107</v>
      </c>
      <c r="U173" s="200" t="s">
        <v>1090</v>
      </c>
      <c r="V173" s="200" t="s">
        <v>1091</v>
      </c>
      <c r="W173" s="200" t="s">
        <v>1092</v>
      </c>
      <c r="X173" s="200">
        <v>2</v>
      </c>
      <c r="Y173" s="200">
        <v>2</v>
      </c>
      <c r="Z173" s="200">
        <v>1</v>
      </c>
      <c r="AA173" s="200" t="s">
        <v>96</v>
      </c>
      <c r="AB173" s="200" t="s">
        <v>89</v>
      </c>
      <c r="AC173" s="200" t="s">
        <v>1093</v>
      </c>
      <c r="AD173" s="200">
        <v>4</v>
      </c>
      <c r="AE173" s="200">
        <v>2</v>
      </c>
      <c r="AF173" s="200">
        <v>0.5</v>
      </c>
      <c r="AG173" s="200" t="s">
        <v>1086</v>
      </c>
      <c r="AH173" s="200" t="s">
        <v>494</v>
      </c>
      <c r="AI173" s="200">
        <v>43495</v>
      </c>
      <c r="AJ173" s="200" t="s">
        <v>294</v>
      </c>
      <c r="AK173" s="200" t="s">
        <v>98</v>
      </c>
      <c r="AL173" s="200" t="s">
        <v>87</v>
      </c>
      <c r="AM173" s="200">
        <v>3</v>
      </c>
      <c r="AN173" s="200">
        <v>3</v>
      </c>
      <c r="AO173" s="200" t="s">
        <v>405</v>
      </c>
      <c r="AP173" s="200" t="s">
        <v>98</v>
      </c>
      <c r="AQ173" s="200" t="s">
        <v>1094</v>
      </c>
      <c r="AR173" s="200" t="s">
        <v>1095</v>
      </c>
    </row>
    <row r="174" spans="1:44" ht="180" x14ac:dyDescent="0.25">
      <c r="A174" s="12">
        <f>IF(AL174="","",IF(T174=" "," ",SUM($Q$3:Q174)))</f>
        <v>111</v>
      </c>
      <c r="B174" s="12" t="str">
        <f t="shared" si="29"/>
        <v>Coordinación Administrativa 1</v>
      </c>
      <c r="C174" s="12">
        <f t="shared" si="30"/>
        <v>1</v>
      </c>
      <c r="D174" s="12" t="str">
        <f t="shared" si="31"/>
        <v>Coordinación Administrativa 1</v>
      </c>
      <c r="E174" s="12">
        <f t="shared" si="32"/>
        <v>1</v>
      </c>
      <c r="F174" s="12" t="str">
        <f t="shared" si="40"/>
        <v>Dirección Administrativa y FinancieraExtremo</v>
      </c>
      <c r="G174" s="12" t="str">
        <f t="shared" si="41"/>
        <v>Dirección Administrativa y FinancieraExtremo</v>
      </c>
      <c r="H174" s="12" t="str">
        <f t="shared" si="33"/>
        <v>Dirección Administrativa y FinancieraDébil</v>
      </c>
      <c r="I174" s="12" t="str">
        <f t="shared" si="34"/>
        <v>Coordinación Administrativa Extremo</v>
      </c>
      <c r="J174" s="12" t="str">
        <f t="shared" si="35"/>
        <v>Coordinación Administrativa Débil</v>
      </c>
      <c r="K174" s="12" t="str">
        <f t="shared" si="36"/>
        <v>Dirección Administrativa y FinancieraPérdida de la continuidad del negocio.</v>
      </c>
      <c r="L174" s="9" t="str">
        <f t="shared" si="37"/>
        <v>RFA-111</v>
      </c>
      <c r="M174" s="10" t="str">
        <f t="shared" si="38"/>
        <v>RF</v>
      </c>
      <c r="N174" s="10" t="str">
        <f>+IF(L174=""," ",VLOOKUP(S174,Tabla13[[PROCESO]:[2018]],4,0))</f>
        <v>Dirección Administrativa y Financiera</v>
      </c>
      <c r="O174" s="10" t="str">
        <f>+IF(AB174=""," ",VLOOKUP(S174,Tabla13[[PROCESO]:[2018]],3,0))</f>
        <v>Dirección Administrativa y Financiera</v>
      </c>
      <c r="P174" s="10" t="str">
        <f t="shared" si="39"/>
        <v>Pérdida de la continuidad del negocio.</v>
      </c>
      <c r="Q174" s="1">
        <f t="shared" si="28"/>
        <v>1</v>
      </c>
      <c r="R174" s="1" t="s">
        <v>1096</v>
      </c>
      <c r="S174" s="201" t="str">
        <f>+IF(M174="","",VLOOKUP(LEFT(R174,4),'[1]Areas Incluidas'!$C$3:$F$35,2,0))</f>
        <v xml:space="preserve">Coordinación Administrativa </v>
      </c>
      <c r="T174" s="200" t="s">
        <v>113</v>
      </c>
      <c r="U174" s="200" t="s">
        <v>130</v>
      </c>
      <c r="V174" s="200" t="s">
        <v>1097</v>
      </c>
      <c r="W174" s="200" t="s">
        <v>1098</v>
      </c>
      <c r="X174" s="200">
        <v>2</v>
      </c>
      <c r="Y174" s="200">
        <v>2</v>
      </c>
      <c r="Z174" s="200">
        <v>1</v>
      </c>
      <c r="AA174" s="200" t="s">
        <v>97</v>
      </c>
      <c r="AB174" s="200" t="s">
        <v>89</v>
      </c>
      <c r="AC174" s="200" t="s">
        <v>1099</v>
      </c>
      <c r="AD174" s="200">
        <v>3</v>
      </c>
      <c r="AE174" s="200">
        <v>1</v>
      </c>
      <c r="AF174" s="200">
        <v>0.33333333333333331</v>
      </c>
      <c r="AG174" s="200" t="s">
        <v>1100</v>
      </c>
      <c r="AH174" s="200" t="s">
        <v>494</v>
      </c>
      <c r="AI174" s="200">
        <v>43455</v>
      </c>
      <c r="AJ174" s="200" t="s">
        <v>300</v>
      </c>
      <c r="AK174" s="200" t="s">
        <v>299</v>
      </c>
      <c r="AL174" s="200" t="s">
        <v>89</v>
      </c>
      <c r="AM174" s="200">
        <v>5</v>
      </c>
      <c r="AN174" s="200">
        <v>5</v>
      </c>
      <c r="AO174" s="200" t="s">
        <v>495</v>
      </c>
      <c r="AP174" s="200" t="s">
        <v>96</v>
      </c>
      <c r="AQ174" s="200" t="s">
        <v>1101</v>
      </c>
      <c r="AR174" s="200" t="s">
        <v>1102</v>
      </c>
    </row>
    <row r="175" spans="1:44" ht="150" x14ac:dyDescent="0.25">
      <c r="A175" s="12">
        <f>IF(AL175="","",IF(T175=" "," ",SUM($Q$3:Q175)))</f>
        <v>112</v>
      </c>
      <c r="B175" s="12" t="str">
        <f t="shared" si="29"/>
        <v>Coordinación Administrativa 0</v>
      </c>
      <c r="C175" s="12">
        <f t="shared" si="30"/>
        <v>0</v>
      </c>
      <c r="D175" s="12" t="str">
        <f t="shared" si="31"/>
        <v>Coordinación Administrativa 1</v>
      </c>
      <c r="E175" s="12">
        <f t="shared" si="32"/>
        <v>1</v>
      </c>
      <c r="F175" s="12" t="str">
        <f t="shared" si="40"/>
        <v xml:space="preserve"> </v>
      </c>
      <c r="G175" s="12" t="str">
        <f t="shared" si="41"/>
        <v>Dirección Administrativa y FinancieraExtremo</v>
      </c>
      <c r="H175" s="12" t="str">
        <f t="shared" si="33"/>
        <v>Dirección Administrativa y FinancieraDébil</v>
      </c>
      <c r="I175" s="12" t="str">
        <f t="shared" si="34"/>
        <v>Coordinación Administrativa Extremo</v>
      </c>
      <c r="J175" s="12" t="str">
        <f t="shared" si="35"/>
        <v>Coordinación Administrativa Débil</v>
      </c>
      <c r="K175" s="12" t="str">
        <f t="shared" si="36"/>
        <v>Dirección Administrativa y FinancieraConcepto público desfavorable que causa una pérdida de credibilidad sobre la Universidad en sus grupos de interés.</v>
      </c>
      <c r="L175" s="9" t="str">
        <f t="shared" si="37"/>
        <v>RFA-112</v>
      </c>
      <c r="M175" s="10" t="str">
        <f t="shared" si="38"/>
        <v>RF</v>
      </c>
      <c r="N175" s="10" t="str">
        <f>+IF(L175=""," ",VLOOKUP(S175,Tabla13[[PROCESO]:[2018]],4,0))</f>
        <v>Dirección Administrativa y Financiera</v>
      </c>
      <c r="O175" s="10" t="str">
        <f>+IF(AB175=""," ",VLOOKUP(S175,Tabla13[[PROCESO]:[2018]],3,0))</f>
        <v xml:space="preserve"> </v>
      </c>
      <c r="P175" s="10" t="str">
        <f t="shared" si="39"/>
        <v>Concepto público desfavorable que causa una pérdida de credibilidad sobre la Universidad en sus grupos de interés.</v>
      </c>
      <c r="Q175" s="1">
        <f t="shared" si="28"/>
        <v>1</v>
      </c>
      <c r="R175" s="1" t="s">
        <v>1103</v>
      </c>
      <c r="S175" s="201" t="str">
        <f>+IF(M175="","",VLOOKUP(LEFT(R175,4),'[1]Areas Incluidas'!$C$3:$F$35,2,0))</f>
        <v xml:space="preserve">Coordinación Administrativa </v>
      </c>
      <c r="T175" s="200" t="s">
        <v>119</v>
      </c>
      <c r="U175" s="200" t="s">
        <v>127</v>
      </c>
      <c r="V175" s="200" t="s">
        <v>1104</v>
      </c>
      <c r="W175" s="200" t="s">
        <v>1105</v>
      </c>
      <c r="X175" s="200">
        <v>3</v>
      </c>
      <c r="Y175" s="200">
        <v>3</v>
      </c>
      <c r="Z175" s="200">
        <v>1</v>
      </c>
      <c r="AA175" s="200">
        <v>1</v>
      </c>
      <c r="AB175" s="200" t="s">
        <v>369</v>
      </c>
      <c r="AC175" s="200" t="s">
        <v>1106</v>
      </c>
      <c r="AD175" s="200">
        <v>4</v>
      </c>
      <c r="AE175" s="200">
        <v>2</v>
      </c>
      <c r="AF175" s="200">
        <v>0.5</v>
      </c>
      <c r="AG175" s="200" t="s">
        <v>1086</v>
      </c>
      <c r="AH175" s="200" t="s">
        <v>494</v>
      </c>
      <c r="AI175" s="200">
        <v>43819</v>
      </c>
      <c r="AJ175" s="200" t="s">
        <v>294</v>
      </c>
      <c r="AK175" s="200" t="s">
        <v>299</v>
      </c>
      <c r="AL175" s="200" t="s">
        <v>89</v>
      </c>
      <c r="AM175" s="200">
        <v>3</v>
      </c>
      <c r="AN175" s="200">
        <v>5</v>
      </c>
      <c r="AO175" s="200" t="s">
        <v>1107</v>
      </c>
      <c r="AP175" s="200" t="s">
        <v>96</v>
      </c>
      <c r="AQ175" s="200" t="s">
        <v>1108</v>
      </c>
      <c r="AR175" s="200"/>
    </row>
    <row r="176" spans="1:44" ht="45" hidden="1" x14ac:dyDescent="0.25">
      <c r="A176" s="12" t="str">
        <f>IF(AL176="","",IF(T176=" "," ",SUM($Q$3:Q176)))</f>
        <v/>
      </c>
      <c r="B176" s="12" t="str">
        <f t="shared" si="29"/>
        <v>Coordinación Administrativa 0</v>
      </c>
      <c r="C176" s="12">
        <f t="shared" si="30"/>
        <v>0</v>
      </c>
      <c r="D176" s="12" t="str">
        <f t="shared" si="31"/>
        <v>Coordinación Administrativa 0</v>
      </c>
      <c r="E176" s="12">
        <f t="shared" si="32"/>
        <v>0</v>
      </c>
      <c r="F176" s="12" t="str">
        <f t="shared" si="40"/>
        <v xml:space="preserve"> </v>
      </c>
      <c r="G176" s="12" t="str">
        <f t="shared" si="41"/>
        <v xml:space="preserve"> </v>
      </c>
      <c r="H176" s="12" t="str">
        <f t="shared" si="33"/>
        <v xml:space="preserve"> </v>
      </c>
      <c r="I176" s="12" t="str">
        <f t="shared" si="34"/>
        <v xml:space="preserve">Coordinación Administrativa </v>
      </c>
      <c r="J176" s="12" t="str">
        <f t="shared" si="35"/>
        <v xml:space="preserve">Coordinación Administrativa </v>
      </c>
      <c r="K176" s="12" t="str">
        <f t="shared" si="36"/>
        <v xml:space="preserve"> </v>
      </c>
      <c r="L176" s="9" t="str">
        <f t="shared" si="37"/>
        <v/>
      </c>
      <c r="M176" s="10" t="str">
        <f t="shared" si="38"/>
        <v>RF</v>
      </c>
      <c r="N176" s="10" t="str">
        <f>+IF(L176=""," ",VLOOKUP(S176,Tabla13[[PROCESO]:[2018]],4,0))</f>
        <v xml:space="preserve"> </v>
      </c>
      <c r="O176" s="10" t="str">
        <f>+IF(AB176=""," ",VLOOKUP(S176,Tabla13[[PROCESO]:[2018]],3,0))</f>
        <v xml:space="preserve"> </v>
      </c>
      <c r="P176" s="10" t="str">
        <f t="shared" si="39"/>
        <v/>
      </c>
      <c r="Q176" s="1" t="str">
        <f t="shared" si="28"/>
        <v/>
      </c>
      <c r="R176" s="1" t="s">
        <v>1109</v>
      </c>
      <c r="S176" s="201" t="str">
        <f>+IF(M176="","",VLOOKUP(LEFT(R176,4),'[1]Areas Incluidas'!$C$3:$F$35,2,0))</f>
        <v xml:space="preserve">Coordinación Administrativa </v>
      </c>
      <c r="T176" s="200"/>
      <c r="U176" s="200"/>
      <c r="V176" s="200"/>
      <c r="W176" s="200"/>
      <c r="X176" s="200">
        <v>5</v>
      </c>
      <c r="Y176" s="200">
        <v>5</v>
      </c>
      <c r="Z176" s="200" t="s">
        <v>136</v>
      </c>
      <c r="AA176" s="200">
        <v>5</v>
      </c>
      <c r="AB176" s="200" t="s">
        <v>369</v>
      </c>
      <c r="AC176" s="200"/>
      <c r="AD176" s="200">
        <v>5</v>
      </c>
      <c r="AE176" s="200">
        <v>5</v>
      </c>
      <c r="AF176" s="200" t="s">
        <v>369</v>
      </c>
      <c r="AG176" s="200">
        <v>5</v>
      </c>
      <c r="AH176" s="200">
        <v>5</v>
      </c>
      <c r="AI176" s="200">
        <v>5</v>
      </c>
      <c r="AJ176" s="200">
        <v>5</v>
      </c>
      <c r="AK176" s="200">
        <v>5</v>
      </c>
      <c r="AL176" s="200"/>
      <c r="AM176" s="200" t="s">
        <v>369</v>
      </c>
      <c r="AN176" s="200" t="s">
        <v>369</v>
      </c>
      <c r="AO176" s="200" t="s">
        <v>369</v>
      </c>
      <c r="AP176" s="200"/>
      <c r="AQ176" s="200"/>
      <c r="AR176" s="200"/>
    </row>
    <row r="177" spans="1:44" ht="45" hidden="1" x14ac:dyDescent="0.25">
      <c r="A177" s="12" t="str">
        <f>IF(AL177="","",IF(T177=" "," ",SUM($Q$3:Q177)))</f>
        <v/>
      </c>
      <c r="B177" s="12" t="str">
        <f t="shared" si="29"/>
        <v>Coordinación Administrativa 0</v>
      </c>
      <c r="C177" s="12">
        <f t="shared" si="30"/>
        <v>0</v>
      </c>
      <c r="D177" s="12" t="str">
        <f t="shared" si="31"/>
        <v>Coordinación Administrativa 0</v>
      </c>
      <c r="E177" s="12">
        <f t="shared" si="32"/>
        <v>0</v>
      </c>
      <c r="F177" s="12" t="str">
        <f t="shared" si="40"/>
        <v xml:space="preserve"> </v>
      </c>
      <c r="G177" s="12" t="str">
        <f t="shared" si="41"/>
        <v xml:space="preserve"> </v>
      </c>
      <c r="H177" s="12" t="str">
        <f t="shared" si="33"/>
        <v xml:space="preserve"> </v>
      </c>
      <c r="I177" s="12" t="str">
        <f t="shared" si="34"/>
        <v xml:space="preserve">Coordinación Administrativa </v>
      </c>
      <c r="J177" s="12" t="str">
        <f t="shared" si="35"/>
        <v xml:space="preserve">Coordinación Administrativa </v>
      </c>
      <c r="K177" s="12" t="str">
        <f t="shared" si="36"/>
        <v xml:space="preserve"> </v>
      </c>
      <c r="L177" s="9" t="str">
        <f t="shared" si="37"/>
        <v/>
      </c>
      <c r="M177" s="10" t="str">
        <f t="shared" si="38"/>
        <v>RF</v>
      </c>
      <c r="N177" s="10" t="str">
        <f>+IF(L177=""," ",VLOOKUP(S177,Tabla13[[PROCESO]:[2018]],4,0))</f>
        <v xml:space="preserve"> </v>
      </c>
      <c r="O177" s="10" t="str">
        <f>+IF(AB177=""," ",VLOOKUP(S177,Tabla13[[PROCESO]:[2018]],3,0))</f>
        <v xml:space="preserve"> </v>
      </c>
      <c r="P177" s="10" t="str">
        <f t="shared" si="39"/>
        <v/>
      </c>
      <c r="Q177" s="1" t="str">
        <f t="shared" si="28"/>
        <v/>
      </c>
      <c r="R177" s="1" t="s">
        <v>1110</v>
      </c>
      <c r="S177" s="201" t="str">
        <f>+IF(M177="","",VLOOKUP(LEFT(R177,4),'[1]Areas Incluidas'!$C$3:$F$35,2,0))</f>
        <v xml:space="preserve">Coordinación Administrativa </v>
      </c>
      <c r="T177" s="200"/>
      <c r="U177" s="200"/>
      <c r="V177" s="200"/>
      <c r="W177" s="200"/>
      <c r="X177" s="200">
        <v>5</v>
      </c>
      <c r="Y177" s="200">
        <v>5</v>
      </c>
      <c r="Z177" s="200" t="s">
        <v>136</v>
      </c>
      <c r="AA177" s="200">
        <v>5</v>
      </c>
      <c r="AB177" s="200" t="s">
        <v>369</v>
      </c>
      <c r="AC177" s="200"/>
      <c r="AD177" s="200">
        <v>5</v>
      </c>
      <c r="AE177" s="200">
        <v>5</v>
      </c>
      <c r="AF177" s="200" t="s">
        <v>369</v>
      </c>
      <c r="AG177" s="200">
        <v>5</v>
      </c>
      <c r="AH177" s="200">
        <v>5</v>
      </c>
      <c r="AI177" s="200">
        <v>5</v>
      </c>
      <c r="AJ177" s="200">
        <v>5</v>
      </c>
      <c r="AK177" s="200">
        <v>5</v>
      </c>
      <c r="AL177" s="200"/>
      <c r="AM177" s="200" t="s">
        <v>369</v>
      </c>
      <c r="AN177" s="200" t="s">
        <v>369</v>
      </c>
      <c r="AO177" s="200" t="s">
        <v>369</v>
      </c>
      <c r="AP177" s="200"/>
      <c r="AQ177" s="200"/>
      <c r="AR177" s="200"/>
    </row>
    <row r="178" spans="1:44" ht="45" hidden="1" x14ac:dyDescent="0.25">
      <c r="A178" s="12" t="str">
        <f>IF(AL178="","",IF(T178=" "," ",SUM($Q$3:Q178)))</f>
        <v/>
      </c>
      <c r="B178" s="12" t="str">
        <f t="shared" si="29"/>
        <v>Coordinación Administrativa 0</v>
      </c>
      <c r="C178" s="12">
        <f t="shared" si="30"/>
        <v>0</v>
      </c>
      <c r="D178" s="12" t="str">
        <f t="shared" si="31"/>
        <v>Coordinación Administrativa 0</v>
      </c>
      <c r="E178" s="12">
        <f t="shared" si="32"/>
        <v>0</v>
      </c>
      <c r="F178" s="12" t="str">
        <f t="shared" si="40"/>
        <v xml:space="preserve"> </v>
      </c>
      <c r="G178" s="12" t="str">
        <f t="shared" si="41"/>
        <v xml:space="preserve"> </v>
      </c>
      <c r="H178" s="12" t="str">
        <f t="shared" si="33"/>
        <v xml:space="preserve"> </v>
      </c>
      <c r="I178" s="12" t="str">
        <f t="shared" si="34"/>
        <v xml:space="preserve">Coordinación Administrativa </v>
      </c>
      <c r="J178" s="12" t="str">
        <f t="shared" si="35"/>
        <v xml:space="preserve">Coordinación Administrativa </v>
      </c>
      <c r="K178" s="12" t="str">
        <f t="shared" si="36"/>
        <v xml:space="preserve"> </v>
      </c>
      <c r="L178" s="9" t="str">
        <f t="shared" si="37"/>
        <v/>
      </c>
      <c r="M178" s="10" t="str">
        <f t="shared" si="38"/>
        <v>RF</v>
      </c>
      <c r="N178" s="10" t="str">
        <f>+IF(L178=""," ",VLOOKUP(S178,Tabla13[[PROCESO]:[2018]],4,0))</f>
        <v xml:space="preserve"> </v>
      </c>
      <c r="O178" s="10" t="str">
        <f>+IF(AB178=""," ",VLOOKUP(S178,Tabla13[[PROCESO]:[2018]],3,0))</f>
        <v xml:space="preserve"> </v>
      </c>
      <c r="P178" s="10" t="str">
        <f t="shared" si="39"/>
        <v/>
      </c>
      <c r="Q178" s="1" t="str">
        <f t="shared" si="28"/>
        <v/>
      </c>
      <c r="R178" s="1" t="s">
        <v>1111</v>
      </c>
      <c r="S178" s="201" t="str">
        <f>+IF(M178="","",VLOOKUP(LEFT(R178,4),'[1]Areas Incluidas'!$C$3:$F$35,2,0))</f>
        <v xml:space="preserve">Coordinación Administrativa </v>
      </c>
      <c r="T178" s="200"/>
      <c r="U178" s="200"/>
      <c r="V178" s="200"/>
      <c r="W178" s="200"/>
      <c r="X178" s="200">
        <v>5</v>
      </c>
      <c r="Y178" s="200">
        <v>5</v>
      </c>
      <c r="Z178" s="200" t="s">
        <v>136</v>
      </c>
      <c r="AA178" s="200">
        <v>5</v>
      </c>
      <c r="AB178" s="200" t="s">
        <v>369</v>
      </c>
      <c r="AC178" s="200"/>
      <c r="AD178" s="200">
        <v>5</v>
      </c>
      <c r="AE178" s="200">
        <v>5</v>
      </c>
      <c r="AF178" s="200" t="s">
        <v>369</v>
      </c>
      <c r="AG178" s="200">
        <v>5</v>
      </c>
      <c r="AH178" s="200">
        <v>5</v>
      </c>
      <c r="AI178" s="200">
        <v>5</v>
      </c>
      <c r="AJ178" s="200">
        <v>5</v>
      </c>
      <c r="AK178" s="200">
        <v>5</v>
      </c>
      <c r="AL178" s="200"/>
      <c r="AM178" s="200" t="s">
        <v>369</v>
      </c>
      <c r="AN178" s="200" t="s">
        <v>369</v>
      </c>
      <c r="AO178" s="200" t="s">
        <v>369</v>
      </c>
      <c r="AP178" s="200"/>
      <c r="AQ178" s="200"/>
      <c r="AR178" s="200"/>
    </row>
    <row r="179" spans="1:44" ht="45" hidden="1" x14ac:dyDescent="0.25">
      <c r="A179" s="12" t="str">
        <f>IF(AL179="","",IF(T179=" "," ",SUM($Q$3:Q179)))</f>
        <v/>
      </c>
      <c r="B179" s="12" t="str">
        <f t="shared" si="29"/>
        <v>Coordinación Administrativa 0</v>
      </c>
      <c r="C179" s="12">
        <f t="shared" si="30"/>
        <v>0</v>
      </c>
      <c r="D179" s="12" t="str">
        <f t="shared" si="31"/>
        <v>Coordinación Administrativa 0</v>
      </c>
      <c r="E179" s="12">
        <f t="shared" si="32"/>
        <v>0</v>
      </c>
      <c r="F179" s="12" t="str">
        <f t="shared" si="40"/>
        <v xml:space="preserve"> </v>
      </c>
      <c r="G179" s="12" t="str">
        <f t="shared" si="41"/>
        <v xml:space="preserve"> </v>
      </c>
      <c r="H179" s="12" t="str">
        <f t="shared" si="33"/>
        <v xml:space="preserve"> </v>
      </c>
      <c r="I179" s="12" t="str">
        <f t="shared" si="34"/>
        <v xml:space="preserve">Coordinación Administrativa </v>
      </c>
      <c r="J179" s="12" t="str">
        <f t="shared" si="35"/>
        <v xml:space="preserve">Coordinación Administrativa </v>
      </c>
      <c r="K179" s="12" t="str">
        <f t="shared" si="36"/>
        <v xml:space="preserve"> </v>
      </c>
      <c r="L179" s="9" t="str">
        <f t="shared" si="37"/>
        <v/>
      </c>
      <c r="M179" s="10" t="str">
        <f t="shared" si="38"/>
        <v>RF</v>
      </c>
      <c r="N179" s="10" t="str">
        <f>+IF(L179=""," ",VLOOKUP(S179,Tabla13[[PROCESO]:[2018]],4,0))</f>
        <v xml:space="preserve"> </v>
      </c>
      <c r="O179" s="10" t="str">
        <f>+IF(AB179=""," ",VLOOKUP(S179,Tabla13[[PROCESO]:[2018]],3,0))</f>
        <v xml:space="preserve"> </v>
      </c>
      <c r="P179" s="10" t="str">
        <f t="shared" si="39"/>
        <v/>
      </c>
      <c r="Q179" s="1" t="str">
        <f t="shared" si="28"/>
        <v/>
      </c>
      <c r="R179" s="1" t="s">
        <v>1112</v>
      </c>
      <c r="S179" s="201" t="str">
        <f>+IF(M179="","",VLOOKUP(LEFT(R179,4),'[1]Areas Incluidas'!$C$3:$F$35,2,0))</f>
        <v xml:space="preserve">Coordinación Administrativa </v>
      </c>
      <c r="T179" s="200"/>
      <c r="U179" s="200"/>
      <c r="V179" s="200"/>
      <c r="W179" s="200"/>
      <c r="X179" s="200">
        <v>5</v>
      </c>
      <c r="Y179" s="200">
        <v>5</v>
      </c>
      <c r="Z179" s="200" t="s">
        <v>136</v>
      </c>
      <c r="AA179" s="200">
        <v>5</v>
      </c>
      <c r="AB179" s="200" t="s">
        <v>369</v>
      </c>
      <c r="AC179" s="200"/>
      <c r="AD179" s="200">
        <v>5</v>
      </c>
      <c r="AE179" s="200">
        <v>5</v>
      </c>
      <c r="AF179" s="200" t="s">
        <v>369</v>
      </c>
      <c r="AG179" s="200">
        <v>5</v>
      </c>
      <c r="AH179" s="200">
        <v>5</v>
      </c>
      <c r="AI179" s="200">
        <v>5</v>
      </c>
      <c r="AJ179" s="200">
        <v>5</v>
      </c>
      <c r="AK179" s="200">
        <v>5</v>
      </c>
      <c r="AL179" s="200"/>
      <c r="AM179" s="200" t="s">
        <v>369</v>
      </c>
      <c r="AN179" s="200" t="s">
        <v>369</v>
      </c>
      <c r="AO179" s="200" t="s">
        <v>369</v>
      </c>
      <c r="AP179" s="200"/>
      <c r="AQ179" s="200"/>
      <c r="AR179" s="200"/>
    </row>
    <row r="180" spans="1:44" ht="45" hidden="1" x14ac:dyDescent="0.25">
      <c r="A180" s="12" t="str">
        <f>IF(AL180="","",IF(T180=" "," ",SUM($Q$3:Q180)))</f>
        <v/>
      </c>
      <c r="B180" s="12" t="str">
        <f t="shared" si="29"/>
        <v>Coordinación Administrativa 0</v>
      </c>
      <c r="C180" s="12">
        <f t="shared" si="30"/>
        <v>0</v>
      </c>
      <c r="D180" s="12" t="str">
        <f t="shared" si="31"/>
        <v>Coordinación Administrativa 0</v>
      </c>
      <c r="E180" s="12">
        <f t="shared" si="32"/>
        <v>0</v>
      </c>
      <c r="F180" s="12" t="str">
        <f t="shared" si="40"/>
        <v xml:space="preserve"> </v>
      </c>
      <c r="G180" s="12" t="str">
        <f t="shared" si="41"/>
        <v xml:space="preserve"> </v>
      </c>
      <c r="H180" s="12" t="str">
        <f t="shared" si="33"/>
        <v xml:space="preserve"> </v>
      </c>
      <c r="I180" s="12" t="str">
        <f t="shared" si="34"/>
        <v xml:space="preserve">Coordinación Administrativa </v>
      </c>
      <c r="J180" s="12" t="str">
        <f t="shared" si="35"/>
        <v xml:space="preserve">Coordinación Administrativa </v>
      </c>
      <c r="K180" s="12" t="str">
        <f t="shared" si="36"/>
        <v xml:space="preserve"> </v>
      </c>
      <c r="L180" s="9" t="str">
        <f t="shared" si="37"/>
        <v/>
      </c>
      <c r="M180" s="10" t="str">
        <f t="shared" si="38"/>
        <v>RF</v>
      </c>
      <c r="N180" s="10" t="str">
        <f>+IF(L180=""," ",VLOOKUP(S180,Tabla13[[PROCESO]:[2018]],4,0))</f>
        <v xml:space="preserve"> </v>
      </c>
      <c r="O180" s="10" t="str">
        <f>+IF(AB180=""," ",VLOOKUP(S180,Tabla13[[PROCESO]:[2018]],3,0))</f>
        <v xml:space="preserve"> </v>
      </c>
      <c r="P180" s="10" t="str">
        <f t="shared" si="39"/>
        <v/>
      </c>
      <c r="Q180" s="1" t="str">
        <f t="shared" si="28"/>
        <v/>
      </c>
      <c r="R180" s="1" t="s">
        <v>1113</v>
      </c>
      <c r="S180" s="201" t="str">
        <f>+IF(M180="","",VLOOKUP(LEFT(R180,4),'[1]Areas Incluidas'!$C$3:$F$35,2,0))</f>
        <v xml:space="preserve">Coordinación Administrativa </v>
      </c>
      <c r="T180" s="200"/>
      <c r="U180" s="200"/>
      <c r="V180" s="200"/>
      <c r="W180" s="200"/>
      <c r="X180" s="200">
        <v>5</v>
      </c>
      <c r="Y180" s="200">
        <v>5</v>
      </c>
      <c r="Z180" s="200" t="s">
        <v>136</v>
      </c>
      <c r="AA180" s="200">
        <v>5</v>
      </c>
      <c r="AB180" s="200" t="s">
        <v>369</v>
      </c>
      <c r="AC180" s="200"/>
      <c r="AD180" s="200">
        <v>5</v>
      </c>
      <c r="AE180" s="200">
        <v>5</v>
      </c>
      <c r="AF180" s="200" t="s">
        <v>369</v>
      </c>
      <c r="AG180" s="200">
        <v>5</v>
      </c>
      <c r="AH180" s="200">
        <v>5</v>
      </c>
      <c r="AI180" s="200">
        <v>5</v>
      </c>
      <c r="AJ180" s="200">
        <v>5</v>
      </c>
      <c r="AK180" s="200">
        <v>5</v>
      </c>
      <c r="AL180" s="200"/>
      <c r="AM180" s="200" t="s">
        <v>369</v>
      </c>
      <c r="AN180" s="200" t="s">
        <v>369</v>
      </c>
      <c r="AO180" s="200" t="s">
        <v>369</v>
      </c>
      <c r="AP180" s="200"/>
      <c r="AQ180" s="200"/>
      <c r="AR180" s="200"/>
    </row>
    <row r="181" spans="1:44" ht="45" hidden="1" x14ac:dyDescent="0.25">
      <c r="A181" s="12" t="str">
        <f>IF(AL181="","",IF(T181=" "," ",SUM($Q$3:Q181)))</f>
        <v/>
      </c>
      <c r="B181" s="12" t="str">
        <f t="shared" si="29"/>
        <v>Coordinación Administrativa 0</v>
      </c>
      <c r="C181" s="12">
        <f t="shared" si="30"/>
        <v>0</v>
      </c>
      <c r="D181" s="12" t="str">
        <f t="shared" si="31"/>
        <v>Coordinación Administrativa 0</v>
      </c>
      <c r="E181" s="12">
        <f t="shared" si="32"/>
        <v>0</v>
      </c>
      <c r="F181" s="12" t="str">
        <f t="shared" si="40"/>
        <v xml:space="preserve"> </v>
      </c>
      <c r="G181" s="12" t="str">
        <f t="shared" si="41"/>
        <v xml:space="preserve"> </v>
      </c>
      <c r="H181" s="12" t="str">
        <f t="shared" si="33"/>
        <v xml:space="preserve"> </v>
      </c>
      <c r="I181" s="12" t="str">
        <f t="shared" si="34"/>
        <v xml:space="preserve">Coordinación Administrativa </v>
      </c>
      <c r="J181" s="12" t="str">
        <f t="shared" si="35"/>
        <v xml:space="preserve">Coordinación Administrativa </v>
      </c>
      <c r="K181" s="12" t="str">
        <f t="shared" si="36"/>
        <v xml:space="preserve"> </v>
      </c>
      <c r="L181" s="9" t="str">
        <f t="shared" si="37"/>
        <v/>
      </c>
      <c r="M181" s="10" t="str">
        <f t="shared" si="38"/>
        <v>RF</v>
      </c>
      <c r="N181" s="10" t="str">
        <f>+IF(L181=""," ",VLOOKUP(S181,Tabla13[[PROCESO]:[2018]],4,0))</f>
        <v xml:space="preserve"> </v>
      </c>
      <c r="O181" s="10" t="str">
        <f>+IF(AB181=""," ",VLOOKUP(S181,Tabla13[[PROCESO]:[2018]],3,0))</f>
        <v xml:space="preserve"> </v>
      </c>
      <c r="P181" s="10" t="str">
        <f t="shared" si="39"/>
        <v/>
      </c>
      <c r="Q181" s="1" t="str">
        <f t="shared" si="28"/>
        <v/>
      </c>
      <c r="R181" s="1" t="s">
        <v>1114</v>
      </c>
      <c r="S181" s="201" t="str">
        <f>+IF(M181="","",VLOOKUP(LEFT(R181,4),'[1]Areas Incluidas'!$C$3:$F$35,2,0))</f>
        <v xml:space="preserve">Coordinación Administrativa </v>
      </c>
      <c r="T181" s="200"/>
      <c r="U181" s="200"/>
      <c r="V181" s="200"/>
      <c r="W181" s="200"/>
      <c r="X181" s="200">
        <v>5</v>
      </c>
      <c r="Y181" s="200">
        <v>5</v>
      </c>
      <c r="Z181" s="200" t="s">
        <v>136</v>
      </c>
      <c r="AA181" s="200">
        <v>5</v>
      </c>
      <c r="AB181" s="200" t="s">
        <v>369</v>
      </c>
      <c r="AC181" s="200"/>
      <c r="AD181" s="200">
        <v>5</v>
      </c>
      <c r="AE181" s="200">
        <v>5</v>
      </c>
      <c r="AF181" s="200" t="s">
        <v>369</v>
      </c>
      <c r="AG181" s="200">
        <v>5</v>
      </c>
      <c r="AH181" s="200">
        <v>5</v>
      </c>
      <c r="AI181" s="200">
        <v>5</v>
      </c>
      <c r="AJ181" s="200">
        <v>5</v>
      </c>
      <c r="AK181" s="200">
        <v>5</v>
      </c>
      <c r="AL181" s="200"/>
      <c r="AM181" s="200" t="s">
        <v>369</v>
      </c>
      <c r="AN181" s="200" t="s">
        <v>369</v>
      </c>
      <c r="AO181" s="200" t="s">
        <v>369</v>
      </c>
      <c r="AP181" s="200"/>
      <c r="AQ181" s="200"/>
      <c r="AR181" s="200"/>
    </row>
    <row r="182" spans="1:44" ht="45" hidden="1" x14ac:dyDescent="0.25">
      <c r="A182" s="12" t="str">
        <f>IF(AL182="","",IF(T182=" "," ",SUM($Q$3:Q182)))</f>
        <v/>
      </c>
      <c r="B182" s="12" t="str">
        <f t="shared" si="29"/>
        <v>Coordinación Administrativa 0</v>
      </c>
      <c r="C182" s="12">
        <f t="shared" si="30"/>
        <v>0</v>
      </c>
      <c r="D182" s="12" t="str">
        <f t="shared" si="31"/>
        <v>Coordinación Administrativa 0</v>
      </c>
      <c r="E182" s="12">
        <f t="shared" si="32"/>
        <v>0</v>
      </c>
      <c r="F182" s="12" t="str">
        <f t="shared" si="40"/>
        <v xml:space="preserve"> </v>
      </c>
      <c r="G182" s="12" t="str">
        <f t="shared" si="41"/>
        <v xml:space="preserve"> </v>
      </c>
      <c r="H182" s="12" t="str">
        <f t="shared" si="33"/>
        <v xml:space="preserve"> </v>
      </c>
      <c r="I182" s="12" t="str">
        <f t="shared" si="34"/>
        <v xml:space="preserve">Coordinación Administrativa </v>
      </c>
      <c r="J182" s="12" t="str">
        <f t="shared" si="35"/>
        <v xml:space="preserve">Coordinación Administrativa </v>
      </c>
      <c r="K182" s="12" t="str">
        <f t="shared" si="36"/>
        <v xml:space="preserve"> </v>
      </c>
      <c r="L182" s="9" t="str">
        <f t="shared" si="37"/>
        <v/>
      </c>
      <c r="M182" s="10" t="str">
        <f t="shared" si="38"/>
        <v>RF</v>
      </c>
      <c r="N182" s="10" t="str">
        <f>+IF(L182=""," ",VLOOKUP(S182,Tabla13[[PROCESO]:[2018]],4,0))</f>
        <v xml:space="preserve"> </v>
      </c>
      <c r="O182" s="10" t="str">
        <f>+IF(AB182=""," ",VLOOKUP(S182,Tabla13[[PROCESO]:[2018]],3,0))</f>
        <v xml:space="preserve"> </v>
      </c>
      <c r="P182" s="10" t="str">
        <f t="shared" si="39"/>
        <v/>
      </c>
      <c r="Q182" s="1" t="str">
        <f t="shared" si="28"/>
        <v/>
      </c>
      <c r="R182" s="1" t="s">
        <v>1115</v>
      </c>
      <c r="S182" s="201" t="str">
        <f>+IF(M182="","",VLOOKUP(LEFT(R182,4),'[1]Areas Incluidas'!$C$3:$F$35,2,0))</f>
        <v xml:space="preserve">Coordinación Administrativa </v>
      </c>
      <c r="T182" s="200"/>
      <c r="U182" s="200"/>
      <c r="V182" s="200"/>
      <c r="W182" s="200"/>
      <c r="X182" s="200">
        <v>5</v>
      </c>
      <c r="Y182" s="200">
        <v>5</v>
      </c>
      <c r="Z182" s="200" t="s">
        <v>136</v>
      </c>
      <c r="AA182" s="200">
        <v>5</v>
      </c>
      <c r="AB182" s="200" t="s">
        <v>369</v>
      </c>
      <c r="AC182" s="200"/>
      <c r="AD182" s="200">
        <v>5</v>
      </c>
      <c r="AE182" s="200">
        <v>5</v>
      </c>
      <c r="AF182" s="200" t="s">
        <v>369</v>
      </c>
      <c r="AG182" s="200">
        <v>5</v>
      </c>
      <c r="AH182" s="200">
        <v>5</v>
      </c>
      <c r="AI182" s="200">
        <v>5</v>
      </c>
      <c r="AJ182" s="200">
        <v>5</v>
      </c>
      <c r="AK182" s="200">
        <v>5</v>
      </c>
      <c r="AL182" s="200"/>
      <c r="AM182" s="200" t="s">
        <v>369</v>
      </c>
      <c r="AN182" s="200" t="s">
        <v>369</v>
      </c>
      <c r="AO182" s="200" t="s">
        <v>369</v>
      </c>
      <c r="AP182" s="200"/>
      <c r="AQ182" s="200"/>
      <c r="AR182" s="200"/>
    </row>
    <row r="183" spans="1:44" ht="90" x14ac:dyDescent="0.25">
      <c r="A183" s="12">
        <f>IF(AL183="","",IF(T183=" "," ",SUM($Q$3:Q183)))</f>
        <v>113</v>
      </c>
      <c r="B183" s="12" t="str">
        <f t="shared" si="29"/>
        <v>Costos y presupuesto 1</v>
      </c>
      <c r="C183" s="12">
        <f t="shared" si="30"/>
        <v>1</v>
      </c>
      <c r="D183" s="12" t="str">
        <f t="shared" si="31"/>
        <v>Costos y presupuesto 1</v>
      </c>
      <c r="E183" s="12">
        <f t="shared" si="32"/>
        <v>1</v>
      </c>
      <c r="F183" s="12" t="str">
        <f t="shared" si="40"/>
        <v>Dirección Administrativa y FinancieraMedio</v>
      </c>
      <c r="G183" s="12" t="str">
        <f t="shared" si="41"/>
        <v>Dirección Administrativa y FinancieraMedio</v>
      </c>
      <c r="H183" s="12" t="str">
        <f t="shared" si="33"/>
        <v>Dirección Administrativa y FinancieraFuerte</v>
      </c>
      <c r="I183" s="12" t="str">
        <f t="shared" si="34"/>
        <v>Costos y presupuesto Medio</v>
      </c>
      <c r="J183" s="12" t="str">
        <f t="shared" si="35"/>
        <v>Costos y presupuesto Fuerte</v>
      </c>
      <c r="K183" s="12" t="str">
        <f t="shared" si="36"/>
        <v>Dirección Administrativa y FinancieraFalla o falta de adecuación, consistencia, confiabilidad, confidencialidad y disponibilidad de la información que se genera o se custodia (física o electrónica).</v>
      </c>
      <c r="L183" s="9" t="str">
        <f t="shared" si="37"/>
        <v>RFP-113</v>
      </c>
      <c r="M183" s="10" t="str">
        <f t="shared" si="38"/>
        <v>RF</v>
      </c>
      <c r="N183" s="10" t="str">
        <f>+IF(L183=""," ",VLOOKUP(S183,Tabla13[[PROCESO]:[2018]],4,0))</f>
        <v>Dirección Administrativa y Financiera</v>
      </c>
      <c r="O183" s="10" t="str">
        <f>+IF(AB183=""," ",VLOOKUP(S183,Tabla13[[PROCESO]:[2018]],3,0))</f>
        <v>Dirección Administrativa y Financiera</v>
      </c>
      <c r="P183" s="10" t="str">
        <f t="shared" si="39"/>
        <v>Falla o falta de adecuación, consistencia, confiabilidad, confidencialidad y disponibilidad de la información que se genera o se custodia (física o electrónica).</v>
      </c>
      <c r="Q183" s="1">
        <f t="shared" si="28"/>
        <v>1</v>
      </c>
      <c r="R183" s="1" t="s">
        <v>1116</v>
      </c>
      <c r="S183" s="201" t="str">
        <f>+IF(M183="","",VLOOKUP(LEFT(R183,4),'[1]Areas Incluidas'!$C$3:$F$35,2,0))</f>
        <v xml:space="preserve">Costos y presupuesto </v>
      </c>
      <c r="T183" s="200" t="s">
        <v>106</v>
      </c>
      <c r="U183" s="200" t="s">
        <v>1117</v>
      </c>
      <c r="V183" s="200" t="s">
        <v>1118</v>
      </c>
      <c r="W183" s="200" t="s">
        <v>1119</v>
      </c>
      <c r="X183" s="200">
        <v>3</v>
      </c>
      <c r="Y183" s="200">
        <v>3</v>
      </c>
      <c r="Z183" s="17">
        <v>1</v>
      </c>
      <c r="AA183" s="200" t="s">
        <v>98</v>
      </c>
      <c r="AB183" s="200" t="s">
        <v>90</v>
      </c>
      <c r="AC183" s="200"/>
      <c r="AD183" s="192">
        <v>1</v>
      </c>
      <c r="AE183" s="192">
        <v>1</v>
      </c>
      <c r="AF183" s="17" t="s">
        <v>369</v>
      </c>
      <c r="AG183" s="200">
        <v>1</v>
      </c>
      <c r="AH183" s="200">
        <v>1</v>
      </c>
      <c r="AI183" s="200">
        <v>1</v>
      </c>
      <c r="AJ183" s="200" t="s">
        <v>294</v>
      </c>
      <c r="AK183" s="200" t="s">
        <v>297</v>
      </c>
      <c r="AL183" s="200" t="s">
        <v>90</v>
      </c>
      <c r="AM183" s="200">
        <v>3</v>
      </c>
      <c r="AN183" s="200">
        <v>2</v>
      </c>
      <c r="AO183" s="200" t="s">
        <v>445</v>
      </c>
      <c r="AP183" s="200" t="s">
        <v>97</v>
      </c>
      <c r="AQ183" s="200" t="s">
        <v>1120</v>
      </c>
      <c r="AR183" s="200"/>
    </row>
    <row r="184" spans="1:44" ht="90" x14ac:dyDescent="0.25">
      <c r="A184" s="12">
        <f>IF(AL184="","",IF(T184=" "," ",SUM($Q$3:Q184)))</f>
        <v>114</v>
      </c>
      <c r="B184" s="12" t="str">
        <f t="shared" si="29"/>
        <v>Costos y presupuesto 1</v>
      </c>
      <c r="C184" s="12">
        <f t="shared" si="30"/>
        <v>1</v>
      </c>
      <c r="D184" s="12" t="str">
        <f t="shared" si="31"/>
        <v>Costos y presupuesto 1</v>
      </c>
      <c r="E184" s="12">
        <f t="shared" si="32"/>
        <v>1</v>
      </c>
      <c r="F184" s="12" t="str">
        <f t="shared" si="40"/>
        <v>Dirección Administrativa y FinancieraBajo</v>
      </c>
      <c r="G184" s="12" t="str">
        <f t="shared" si="41"/>
        <v>Dirección Administrativa y FinancieraBajo</v>
      </c>
      <c r="H184" s="12" t="str">
        <f t="shared" si="33"/>
        <v>Dirección Administrativa y FinancieraFuerte</v>
      </c>
      <c r="I184" s="12" t="str">
        <f t="shared" si="34"/>
        <v>Costos y presupuesto Bajo</v>
      </c>
      <c r="J184" s="12" t="str">
        <f t="shared" si="35"/>
        <v>Costos y presupuesto Fuerte</v>
      </c>
      <c r="K184" s="12" t="str">
        <f t="shared" si="36"/>
        <v>Dirección Administrativa y FinancieraIncumplimiento por parte de la comunidad universitaria, contratistas y visitantes de las políticas, reglamentos y directrices institucionales.</v>
      </c>
      <c r="L184" s="9" t="str">
        <f t="shared" si="37"/>
        <v>RFP-114</v>
      </c>
      <c r="M184" s="10" t="str">
        <f t="shared" si="38"/>
        <v>RF</v>
      </c>
      <c r="N184" s="10" t="str">
        <f>+IF(L184=""," ",VLOOKUP(S184,Tabla13[[PROCESO]:[2018]],4,0))</f>
        <v>Dirección Administrativa y Financiera</v>
      </c>
      <c r="O184" s="10" t="str">
        <f>+IF(AB184=""," ",VLOOKUP(S184,Tabla13[[PROCESO]:[2018]],3,0))</f>
        <v>Dirección Administrativa y Financiera</v>
      </c>
      <c r="P184" s="10" t="str">
        <f t="shared" si="39"/>
        <v>Incumplimiento por parte de la comunidad universitaria, contratistas y visitantes de las políticas, reglamentos y directrices institucionales.</v>
      </c>
      <c r="Q184" s="1">
        <f t="shared" si="28"/>
        <v>1</v>
      </c>
      <c r="R184" s="1" t="s">
        <v>1121</v>
      </c>
      <c r="S184" s="201" t="str">
        <f>+IF(M184="","",VLOOKUP(LEFT(R184,4),'[1]Areas Incluidas'!$C$3:$F$35,2,0))</f>
        <v xml:space="preserve">Costos y presupuesto </v>
      </c>
      <c r="T184" s="200" t="s">
        <v>107</v>
      </c>
      <c r="U184" s="200" t="s">
        <v>1122</v>
      </c>
      <c r="V184" s="200" t="s">
        <v>1123</v>
      </c>
      <c r="W184" s="200" t="s">
        <v>1124</v>
      </c>
      <c r="X184" s="200">
        <v>2</v>
      </c>
      <c r="Y184" s="200">
        <v>2</v>
      </c>
      <c r="Z184" s="17">
        <v>1</v>
      </c>
      <c r="AA184" s="200" t="s">
        <v>98</v>
      </c>
      <c r="AB184" s="200" t="s">
        <v>88</v>
      </c>
      <c r="AC184" s="200"/>
      <c r="AD184" s="192">
        <v>1</v>
      </c>
      <c r="AE184" s="192">
        <v>1</v>
      </c>
      <c r="AF184" s="17" t="s">
        <v>369</v>
      </c>
      <c r="AG184" s="200">
        <v>1</v>
      </c>
      <c r="AH184" s="200">
        <v>1</v>
      </c>
      <c r="AI184" s="200">
        <v>1</v>
      </c>
      <c r="AJ184" s="200" t="s">
        <v>296</v>
      </c>
      <c r="AK184" s="200" t="s">
        <v>297</v>
      </c>
      <c r="AL184" s="200" t="s">
        <v>88</v>
      </c>
      <c r="AM184" s="200">
        <v>2</v>
      </c>
      <c r="AN184" s="200">
        <v>2</v>
      </c>
      <c r="AO184" s="200" t="s">
        <v>413</v>
      </c>
      <c r="AP184" s="200" t="s">
        <v>97</v>
      </c>
      <c r="AQ184" s="200" t="s">
        <v>1125</v>
      </c>
      <c r="AR184" s="200"/>
    </row>
    <row r="185" spans="1:44" ht="90" x14ac:dyDescent="0.25">
      <c r="A185" s="12">
        <f>IF(AL185="","",IF(T185=" "," ",SUM($Q$3:Q185)))</f>
        <v>115</v>
      </c>
      <c r="B185" s="12" t="str">
        <f t="shared" si="29"/>
        <v>Costos y presupuesto 1</v>
      </c>
      <c r="C185" s="12">
        <f t="shared" si="30"/>
        <v>1</v>
      </c>
      <c r="D185" s="12" t="str">
        <f t="shared" si="31"/>
        <v>Costos y presupuesto 1</v>
      </c>
      <c r="E185" s="12">
        <f t="shared" si="32"/>
        <v>1</v>
      </c>
      <c r="F185" s="12" t="str">
        <f t="shared" si="40"/>
        <v>Dirección Administrativa y FinancieraExtremo</v>
      </c>
      <c r="G185" s="12" t="str">
        <f t="shared" si="41"/>
        <v>Dirección Administrativa y FinancieraBajo</v>
      </c>
      <c r="H185" s="12" t="str">
        <f t="shared" si="33"/>
        <v>Dirección Administrativa y FinancieraFuerte</v>
      </c>
      <c r="I185" s="12" t="str">
        <f t="shared" si="34"/>
        <v>Costos y presupuesto Bajo</v>
      </c>
      <c r="J185" s="12" t="str">
        <f t="shared" si="35"/>
        <v>Costos y presupuesto Fuerte</v>
      </c>
      <c r="K185" s="12" t="str">
        <f t="shared" si="36"/>
        <v>Dirección Administrativa y FinancieraIncumplimiento por parte de la comunidad universitaria, contratistas y visitantes de las políticas, reglamentos y directrices institucionales.</v>
      </c>
      <c r="L185" s="9" t="str">
        <f t="shared" si="37"/>
        <v>RFP-115</v>
      </c>
      <c r="M185" s="10" t="str">
        <f t="shared" si="38"/>
        <v>RF</v>
      </c>
      <c r="N185" s="10" t="str">
        <f>+IF(L185=""," ",VLOOKUP(S185,Tabla13[[PROCESO]:[2018]],4,0))</f>
        <v>Dirección Administrativa y Financiera</v>
      </c>
      <c r="O185" s="10" t="str">
        <f>+IF(AB185=""," ",VLOOKUP(S185,Tabla13[[PROCESO]:[2018]],3,0))</f>
        <v>Dirección Administrativa y Financiera</v>
      </c>
      <c r="P185" s="10" t="str">
        <f t="shared" si="39"/>
        <v>Incumplimiento por parte de la comunidad universitaria, contratistas y visitantes de las políticas, reglamentos y directrices institucionales.</v>
      </c>
      <c r="Q185" s="1">
        <f t="shared" si="28"/>
        <v>1</v>
      </c>
      <c r="R185" s="1" t="s">
        <v>1126</v>
      </c>
      <c r="S185" s="201" t="str">
        <f>+IF(M185="","",VLOOKUP(LEFT(R185,4),'[1]Areas Incluidas'!$C$3:$F$35,2,0))</f>
        <v xml:space="preserve">Costos y presupuesto </v>
      </c>
      <c r="T185" s="200" t="s">
        <v>107</v>
      </c>
      <c r="U185" s="200" t="s">
        <v>1127</v>
      </c>
      <c r="V185" s="200" t="s">
        <v>1128</v>
      </c>
      <c r="W185" s="200" t="s">
        <v>1129</v>
      </c>
      <c r="X185" s="200">
        <v>4</v>
      </c>
      <c r="Y185" s="200">
        <v>3</v>
      </c>
      <c r="Z185" s="17">
        <v>0.75</v>
      </c>
      <c r="AA185" s="200" t="s">
        <v>98</v>
      </c>
      <c r="AB185" s="200" t="s">
        <v>89</v>
      </c>
      <c r="AC185" s="200" t="s">
        <v>1130</v>
      </c>
      <c r="AD185" s="192">
        <v>2</v>
      </c>
      <c r="AE185" s="192">
        <v>2</v>
      </c>
      <c r="AF185" s="17">
        <v>1</v>
      </c>
      <c r="AG185" s="200" t="s">
        <v>1131</v>
      </c>
      <c r="AH185" s="200" t="s">
        <v>1132</v>
      </c>
      <c r="AI185" s="200">
        <v>43466</v>
      </c>
      <c r="AJ185" s="200" t="s">
        <v>332</v>
      </c>
      <c r="AK185" s="200" t="s">
        <v>98</v>
      </c>
      <c r="AL185" s="200" t="s">
        <v>88</v>
      </c>
      <c r="AM185" s="200">
        <v>1</v>
      </c>
      <c r="AN185" s="200">
        <v>3</v>
      </c>
      <c r="AO185" s="200" t="s">
        <v>1133</v>
      </c>
      <c r="AP185" s="200" t="s">
        <v>97</v>
      </c>
      <c r="AQ185" s="200" t="s">
        <v>1134</v>
      </c>
      <c r="AR185" s="200"/>
    </row>
    <row r="186" spans="1:44" ht="75" x14ac:dyDescent="0.25">
      <c r="A186" s="12">
        <f>IF(AL186="","",IF(T186=" "," ",SUM($Q$3:Q186)))</f>
        <v>116</v>
      </c>
      <c r="B186" s="12" t="str">
        <f t="shared" si="29"/>
        <v>Costos y presupuesto 1</v>
      </c>
      <c r="C186" s="12">
        <f t="shared" si="30"/>
        <v>1</v>
      </c>
      <c r="D186" s="12" t="str">
        <f t="shared" si="31"/>
        <v>Costos y presupuesto 1</v>
      </c>
      <c r="E186" s="12">
        <f t="shared" si="32"/>
        <v>1</v>
      </c>
      <c r="F186" s="12" t="str">
        <f t="shared" si="40"/>
        <v>Dirección Administrativa y FinancieraAlto</v>
      </c>
      <c r="G186" s="12" t="str">
        <f t="shared" si="41"/>
        <v>Dirección Administrativa y FinancieraBajo</v>
      </c>
      <c r="H186" s="12" t="str">
        <f t="shared" si="33"/>
        <v>Dirección Administrativa y FinancieraFuerte</v>
      </c>
      <c r="I186" s="12" t="str">
        <f t="shared" si="34"/>
        <v>Costos y presupuesto Bajo</v>
      </c>
      <c r="J186" s="12" t="str">
        <f t="shared" si="35"/>
        <v>Costos y presupuesto Fuerte</v>
      </c>
      <c r="K186" s="12" t="str">
        <f t="shared" si="36"/>
        <v>Dirección Administrativa y FinancieraDificultades en la alineación organizacional para el logro de los objetivos.</v>
      </c>
      <c r="L186" s="9" t="str">
        <f t="shared" si="37"/>
        <v>RFP-116</v>
      </c>
      <c r="M186" s="10" t="str">
        <f t="shared" si="38"/>
        <v>RF</v>
      </c>
      <c r="N186" s="10" t="str">
        <f>+IF(L186=""," ",VLOOKUP(S186,Tabla13[[PROCESO]:[2018]],4,0))</f>
        <v>Dirección Administrativa y Financiera</v>
      </c>
      <c r="O186" s="10" t="str">
        <f>+IF(AB186=""," ",VLOOKUP(S186,Tabla13[[PROCESO]:[2018]],3,0))</f>
        <v>Dirección Administrativa y Financiera</v>
      </c>
      <c r="P186" s="10" t="str">
        <f t="shared" si="39"/>
        <v>Dificultades en la alineación organizacional para el logro de los objetivos.</v>
      </c>
      <c r="Q186" s="1">
        <f t="shared" si="28"/>
        <v>1</v>
      </c>
      <c r="R186" s="1" t="s">
        <v>1135</v>
      </c>
      <c r="S186" s="201" t="str">
        <f>+IF(M186="","",VLOOKUP(LEFT(R186,4),'[1]Areas Incluidas'!$C$3:$F$35,2,0))</f>
        <v xml:space="preserve">Costos y presupuesto </v>
      </c>
      <c r="T186" s="200" t="s">
        <v>108</v>
      </c>
      <c r="U186" s="200" t="s">
        <v>1136</v>
      </c>
      <c r="V186" s="200" t="s">
        <v>1137</v>
      </c>
      <c r="W186" s="200" t="s">
        <v>1138</v>
      </c>
      <c r="X186" s="200">
        <v>3</v>
      </c>
      <c r="Y186" s="200">
        <v>3</v>
      </c>
      <c r="Z186" s="17">
        <v>1</v>
      </c>
      <c r="AA186" s="200" t="s">
        <v>98</v>
      </c>
      <c r="AB186" s="200" t="s">
        <v>87</v>
      </c>
      <c r="AC186" s="200" t="s">
        <v>1130</v>
      </c>
      <c r="AD186" s="192">
        <v>2</v>
      </c>
      <c r="AE186" s="192">
        <v>2</v>
      </c>
      <c r="AF186" s="17">
        <v>1</v>
      </c>
      <c r="AG186" s="200" t="s">
        <v>1131</v>
      </c>
      <c r="AH186" s="200" t="s">
        <v>1132</v>
      </c>
      <c r="AI186" s="200">
        <v>43466</v>
      </c>
      <c r="AJ186" s="200" t="s">
        <v>332</v>
      </c>
      <c r="AK186" s="200" t="s">
        <v>98</v>
      </c>
      <c r="AL186" s="200" t="s">
        <v>88</v>
      </c>
      <c r="AM186" s="200">
        <v>1</v>
      </c>
      <c r="AN186" s="200">
        <v>3</v>
      </c>
      <c r="AO186" s="200" t="s">
        <v>1133</v>
      </c>
      <c r="AP186" s="200" t="s">
        <v>97</v>
      </c>
      <c r="AQ186" s="200" t="s">
        <v>1139</v>
      </c>
      <c r="AR186" s="200"/>
    </row>
    <row r="187" spans="1:44" ht="60" x14ac:dyDescent="0.25">
      <c r="A187" s="12">
        <f>IF(AL187="","",IF(T187=" "," ",SUM($Q$3:Q187)))</f>
        <v>117</v>
      </c>
      <c r="B187" s="12" t="str">
        <f t="shared" si="29"/>
        <v>Costos y presupuesto 1</v>
      </c>
      <c r="C187" s="12">
        <f t="shared" si="30"/>
        <v>1</v>
      </c>
      <c r="D187" s="12" t="str">
        <f t="shared" si="31"/>
        <v>Costos y presupuesto 1</v>
      </c>
      <c r="E187" s="12">
        <f t="shared" si="32"/>
        <v>1</v>
      </c>
      <c r="F187" s="12" t="str">
        <f t="shared" si="40"/>
        <v>Dirección Administrativa y FinancieraExtremo</v>
      </c>
      <c r="G187" s="12" t="str">
        <f t="shared" si="41"/>
        <v>Dirección Administrativa y FinancieraMedio</v>
      </c>
      <c r="H187" s="12" t="str">
        <f t="shared" si="33"/>
        <v>Dirección Administrativa y FinancieraModerado</v>
      </c>
      <c r="I187" s="12" t="str">
        <f t="shared" si="34"/>
        <v>Costos y presupuesto Medio</v>
      </c>
      <c r="J187" s="12" t="str">
        <f t="shared" si="35"/>
        <v>Costos y presupuesto Moderado</v>
      </c>
      <c r="K187" s="12" t="str">
        <f t="shared" si="36"/>
        <v>Dirección Administrativa y FinancieraFalta de idoneidad del personal del equipo.</v>
      </c>
      <c r="L187" s="9" t="str">
        <f t="shared" si="37"/>
        <v>RFP-117</v>
      </c>
      <c r="M187" s="10" t="str">
        <f t="shared" si="38"/>
        <v>RF</v>
      </c>
      <c r="N187" s="10" t="str">
        <f>+IF(L187=""," ",VLOOKUP(S187,Tabla13[[PROCESO]:[2018]],4,0))</f>
        <v>Dirección Administrativa y Financiera</v>
      </c>
      <c r="O187" s="10" t="str">
        <f>+IF(AB187=""," ",VLOOKUP(S187,Tabla13[[PROCESO]:[2018]],3,0))</f>
        <v>Dirección Administrativa y Financiera</v>
      </c>
      <c r="P187" s="10" t="str">
        <f t="shared" si="39"/>
        <v>Falta de idoneidad del personal del equipo.</v>
      </c>
      <c r="Q187" s="1">
        <f t="shared" si="28"/>
        <v>1</v>
      </c>
      <c r="R187" s="1" t="s">
        <v>1140</v>
      </c>
      <c r="S187" s="201" t="str">
        <f>+IF(M187="","",VLOOKUP(LEFT(R187,4),'[1]Areas Incluidas'!$C$3:$F$35,2,0))</f>
        <v xml:space="preserve">Costos y presupuesto </v>
      </c>
      <c r="T187" s="200" t="s">
        <v>110</v>
      </c>
      <c r="U187" s="200" t="s">
        <v>1141</v>
      </c>
      <c r="V187" s="200" t="s">
        <v>1142</v>
      </c>
      <c r="W187" s="200" t="s">
        <v>1143</v>
      </c>
      <c r="X187" s="200">
        <v>2</v>
      </c>
      <c r="Y187" s="200">
        <v>2</v>
      </c>
      <c r="Z187" s="17">
        <v>1</v>
      </c>
      <c r="AA187" s="200" t="s">
        <v>98</v>
      </c>
      <c r="AB187" s="200" t="s">
        <v>89</v>
      </c>
      <c r="AC187" s="200" t="s">
        <v>1144</v>
      </c>
      <c r="AD187" s="192">
        <v>2</v>
      </c>
      <c r="AE187" s="192">
        <v>1</v>
      </c>
      <c r="AF187" s="17">
        <v>0.5</v>
      </c>
      <c r="AG187" s="200" t="s">
        <v>1131</v>
      </c>
      <c r="AH187" s="200" t="s">
        <v>1132</v>
      </c>
      <c r="AI187" s="200">
        <v>43466</v>
      </c>
      <c r="AJ187" s="200" t="s">
        <v>294</v>
      </c>
      <c r="AK187" s="200" t="s">
        <v>297</v>
      </c>
      <c r="AL187" s="200" t="s">
        <v>90</v>
      </c>
      <c r="AM187" s="200">
        <v>3</v>
      </c>
      <c r="AN187" s="200">
        <v>2</v>
      </c>
      <c r="AO187" s="200" t="s">
        <v>445</v>
      </c>
      <c r="AP187" s="200" t="s">
        <v>98</v>
      </c>
      <c r="AQ187" s="200" t="s">
        <v>1145</v>
      </c>
      <c r="AR187" s="200"/>
    </row>
    <row r="188" spans="1:44" ht="75" x14ac:dyDescent="0.25">
      <c r="A188" s="12">
        <f>IF(AL188="","",IF(T188=" "," ",SUM($Q$3:Q188)))</f>
        <v>118</v>
      </c>
      <c r="B188" s="12" t="str">
        <f t="shared" si="29"/>
        <v>Costos y presupuesto 1</v>
      </c>
      <c r="C188" s="12">
        <f t="shared" si="30"/>
        <v>1</v>
      </c>
      <c r="D188" s="12" t="str">
        <f t="shared" si="31"/>
        <v>Costos y presupuesto 1</v>
      </c>
      <c r="E188" s="12">
        <f t="shared" si="32"/>
        <v>1</v>
      </c>
      <c r="F188" s="12" t="str">
        <f t="shared" si="40"/>
        <v>Dirección Administrativa y FinancieraMedio</v>
      </c>
      <c r="G188" s="12" t="str">
        <f t="shared" si="41"/>
        <v>Dirección Administrativa y FinancieraMedio</v>
      </c>
      <c r="H188" s="12" t="str">
        <f t="shared" si="33"/>
        <v>Dirección Administrativa y FinancieraModerado</v>
      </c>
      <c r="I188" s="12" t="str">
        <f t="shared" si="34"/>
        <v>Costos y presupuesto Medio</v>
      </c>
      <c r="J188" s="12" t="str">
        <f t="shared" si="35"/>
        <v>Costos y presupuesto Moderado</v>
      </c>
      <c r="K188" s="12" t="str">
        <f t="shared" si="36"/>
        <v>Dirección Administrativa y FinancieraConflicto, desconocimiento o incumplimientos normativos, legales, regulatorios o contractuales.</v>
      </c>
      <c r="L188" s="9" t="str">
        <f t="shared" si="37"/>
        <v>RFP-118</v>
      </c>
      <c r="M188" s="10" t="str">
        <f t="shared" si="38"/>
        <v>RF</v>
      </c>
      <c r="N188" s="10" t="str">
        <f>+IF(L188=""," ",VLOOKUP(S188,Tabla13[[PROCESO]:[2018]],4,0))</f>
        <v>Dirección Administrativa y Financiera</v>
      </c>
      <c r="O188" s="10" t="str">
        <f>+IF(AB188=""," ",VLOOKUP(S188,Tabla13[[PROCESO]:[2018]],3,0))</f>
        <v>Dirección Administrativa y Financiera</v>
      </c>
      <c r="P188" s="10" t="str">
        <f t="shared" si="39"/>
        <v>Conflicto, desconocimiento o incumplimientos normativos, legales, regulatorios o contractuales.</v>
      </c>
      <c r="Q188" s="1">
        <f t="shared" si="28"/>
        <v>1</v>
      </c>
      <c r="R188" s="1" t="s">
        <v>1146</v>
      </c>
      <c r="S188" s="201" t="str">
        <f>+IF(M188="","",VLOOKUP(LEFT(R188,4),'[1]Areas Incluidas'!$C$3:$F$35,2,0))</f>
        <v xml:space="preserve">Costos y presupuesto </v>
      </c>
      <c r="T188" s="200" t="s">
        <v>109</v>
      </c>
      <c r="U188" s="200" t="s">
        <v>1147</v>
      </c>
      <c r="V188" s="200" t="s">
        <v>1148</v>
      </c>
      <c r="W188" s="200" t="s">
        <v>1149</v>
      </c>
      <c r="X188" s="200">
        <v>1</v>
      </c>
      <c r="Y188" s="200">
        <v>1</v>
      </c>
      <c r="Z188" s="17">
        <v>1</v>
      </c>
      <c r="AA188" s="200" t="s">
        <v>98</v>
      </c>
      <c r="AB188" s="200" t="s">
        <v>90</v>
      </c>
      <c r="AC188" s="200"/>
      <c r="AD188" s="192">
        <v>1</v>
      </c>
      <c r="AE188" s="192">
        <v>1</v>
      </c>
      <c r="AF188" s="17" t="s">
        <v>369</v>
      </c>
      <c r="AG188" s="200">
        <v>1</v>
      </c>
      <c r="AH188" s="200">
        <v>1</v>
      </c>
      <c r="AI188" s="200">
        <v>1</v>
      </c>
      <c r="AJ188" s="200" t="s">
        <v>296</v>
      </c>
      <c r="AK188" s="200" t="s">
        <v>98</v>
      </c>
      <c r="AL188" s="200" t="s">
        <v>90</v>
      </c>
      <c r="AM188" s="200">
        <v>2</v>
      </c>
      <c r="AN188" s="200">
        <v>3</v>
      </c>
      <c r="AO188" s="200" t="s">
        <v>729</v>
      </c>
      <c r="AP188" s="200" t="s">
        <v>98</v>
      </c>
      <c r="AQ188" s="200" t="s">
        <v>1150</v>
      </c>
      <c r="AR188" s="200"/>
    </row>
    <row r="189" spans="1:44" ht="75" hidden="1" x14ac:dyDescent="0.25">
      <c r="A189" s="12" t="str">
        <f>IF(AL189="","",IF(T189=" "," ",SUM($Q$3:Q189)))</f>
        <v/>
      </c>
      <c r="B189" s="12" t="str">
        <f t="shared" si="29"/>
        <v>Costos y presupuesto 1</v>
      </c>
      <c r="C189" s="12">
        <f t="shared" si="30"/>
        <v>1</v>
      </c>
      <c r="D189" s="12" t="str">
        <f t="shared" si="31"/>
        <v>Costos y presupuesto 0</v>
      </c>
      <c r="E189" s="12">
        <f t="shared" si="32"/>
        <v>0</v>
      </c>
      <c r="F189" s="12" t="str">
        <f t="shared" si="40"/>
        <v>Dirección Administrativa y FinancieraMedio</v>
      </c>
      <c r="G189" s="12" t="str">
        <f t="shared" si="41"/>
        <v xml:space="preserve"> </v>
      </c>
      <c r="H189" s="12" t="str">
        <f t="shared" si="33"/>
        <v xml:space="preserve"> </v>
      </c>
      <c r="I189" s="12" t="str">
        <f t="shared" si="34"/>
        <v xml:space="preserve">Costos y presupuesto </v>
      </c>
      <c r="J189" s="12" t="str">
        <f t="shared" si="35"/>
        <v xml:space="preserve">Costos y presupuesto </v>
      </c>
      <c r="K189" s="12" t="str">
        <f t="shared" si="36"/>
        <v xml:space="preserve"> Incumplimiento por parte de la comunidad universitaria, contratistas y visitantes de las políticas, reglamentos y directrices institucionales.</v>
      </c>
      <c r="L189" s="9" t="str">
        <f t="shared" si="37"/>
        <v/>
      </c>
      <c r="M189" s="10" t="str">
        <f t="shared" si="38"/>
        <v>RF</v>
      </c>
      <c r="N189" s="10" t="str">
        <f>+IF(L189=""," ",VLOOKUP(S189,Tabla13[[PROCESO]:[2018]],4,0))</f>
        <v xml:space="preserve"> </v>
      </c>
      <c r="O189" s="10" t="str">
        <f>+IF(AB189=""," ",VLOOKUP(S189,Tabla13[[PROCESO]:[2018]],3,0))</f>
        <v>Dirección Administrativa y Financiera</v>
      </c>
      <c r="P189" s="10" t="str">
        <f t="shared" si="39"/>
        <v/>
      </c>
      <c r="Q189" s="1">
        <f t="shared" si="28"/>
        <v>0</v>
      </c>
      <c r="R189" s="1" t="s">
        <v>1151</v>
      </c>
      <c r="S189" s="201" t="str">
        <f>+IF(M189="","",VLOOKUP(LEFT(R189,4),'[1]Areas Incluidas'!$C$3:$F$35,2,0))</f>
        <v xml:space="preserve">Costos y presupuesto </v>
      </c>
      <c r="T189" s="200" t="s">
        <v>107</v>
      </c>
      <c r="U189" s="200" t="s">
        <v>1152</v>
      </c>
      <c r="V189" s="200" t="s">
        <v>1153</v>
      </c>
      <c r="W189" s="200" t="s">
        <v>1154</v>
      </c>
      <c r="X189" s="200">
        <v>2</v>
      </c>
      <c r="Y189" s="200">
        <v>1</v>
      </c>
      <c r="Z189" s="17">
        <v>0.5</v>
      </c>
      <c r="AA189" s="200" t="s">
        <v>97</v>
      </c>
      <c r="AB189" s="200" t="s">
        <v>90</v>
      </c>
      <c r="AC189" s="200"/>
      <c r="AD189" s="192">
        <v>0.5</v>
      </c>
      <c r="AE189" s="192">
        <v>0.5</v>
      </c>
      <c r="AF189" s="17" t="s">
        <v>369</v>
      </c>
      <c r="AG189" s="200">
        <v>0.5</v>
      </c>
      <c r="AH189" s="200">
        <v>0.5</v>
      </c>
      <c r="AI189" s="200">
        <v>0.5</v>
      </c>
      <c r="AJ189" s="200">
        <v>0.5</v>
      </c>
      <c r="AK189" s="200">
        <v>0.5</v>
      </c>
      <c r="AL189" s="200" t="s">
        <v>369</v>
      </c>
      <c r="AM189" s="200" t="s">
        <v>369</v>
      </c>
      <c r="AN189" s="200" t="s">
        <v>369</v>
      </c>
      <c r="AO189" s="200" t="s">
        <v>369</v>
      </c>
      <c r="AP189" s="200"/>
      <c r="AQ189" s="200" t="s">
        <v>1155</v>
      </c>
      <c r="AR189" s="200"/>
    </row>
    <row r="190" spans="1:44" ht="90" x14ac:dyDescent="0.25">
      <c r="A190" s="12">
        <f>IF(AL190="","",IF(T190=" "," ",SUM($Q$3:Q190)))</f>
        <v>119</v>
      </c>
      <c r="B190" s="12" t="str">
        <f t="shared" si="29"/>
        <v>Costos y presupuesto 1</v>
      </c>
      <c r="C190" s="12">
        <f t="shared" si="30"/>
        <v>1</v>
      </c>
      <c r="D190" s="12" t="str">
        <f t="shared" si="31"/>
        <v>Costos y presupuesto 1</v>
      </c>
      <c r="E190" s="12">
        <f t="shared" si="32"/>
        <v>1</v>
      </c>
      <c r="F190" s="12" t="str">
        <f t="shared" si="40"/>
        <v>Dirección Administrativa y FinancieraMedio</v>
      </c>
      <c r="G190" s="12" t="str">
        <f t="shared" si="41"/>
        <v>Dirección Administrativa y FinancieraMedio</v>
      </c>
      <c r="H190" s="12" t="str">
        <f t="shared" si="33"/>
        <v>Dirección Administrativa y FinancieraFuerte</v>
      </c>
      <c r="I190" s="12" t="str">
        <f t="shared" si="34"/>
        <v>Costos y presupuesto Medio</v>
      </c>
      <c r="J190" s="12" t="str">
        <f t="shared" si="35"/>
        <v>Costos y presupuesto Fuerte</v>
      </c>
      <c r="K190" s="12" t="str">
        <f t="shared" si="36"/>
        <v>Dirección Administrativa y FinancieraFalla o falta de adecuación, consistencia, confiabilidad, confidencialidad y disponibilidad de la información que se genera o se custodia (física o electrónica).</v>
      </c>
      <c r="L190" s="9" t="str">
        <f t="shared" si="37"/>
        <v>RFP-119</v>
      </c>
      <c r="M190" s="10" t="str">
        <f t="shared" si="38"/>
        <v>RF</v>
      </c>
      <c r="N190" s="10" t="str">
        <f>+IF(L190=""," ",VLOOKUP(S190,Tabla13[[PROCESO]:[2018]],4,0))</f>
        <v>Dirección Administrativa y Financiera</v>
      </c>
      <c r="O190" s="10" t="str">
        <f>+IF(AB190=""," ",VLOOKUP(S190,Tabla13[[PROCESO]:[2018]],3,0))</f>
        <v>Dirección Administrativa y Financiera</v>
      </c>
      <c r="P190" s="10" t="str">
        <f t="shared" si="39"/>
        <v>Falla o falta de adecuación, consistencia, confiabilidad, confidencialidad y disponibilidad de la información que se genera o se custodia (física o electrónica).</v>
      </c>
      <c r="Q190" s="1">
        <f t="shared" si="28"/>
        <v>1</v>
      </c>
      <c r="R190" s="1" t="s">
        <v>1156</v>
      </c>
      <c r="S190" s="201" t="str">
        <f>+IF(M190="","",VLOOKUP(LEFT(R190,4),'[1]Areas Incluidas'!$C$3:$F$35,2,0))</f>
        <v xml:space="preserve">Costos y presupuesto </v>
      </c>
      <c r="T190" s="200" t="s">
        <v>106</v>
      </c>
      <c r="U190" s="200" t="s">
        <v>1157</v>
      </c>
      <c r="V190" s="200" t="s">
        <v>1158</v>
      </c>
      <c r="W190" s="200" t="s">
        <v>1159</v>
      </c>
      <c r="X190" s="200">
        <v>3</v>
      </c>
      <c r="Y190" s="200">
        <v>2</v>
      </c>
      <c r="Z190" s="17">
        <v>0.66666666666666663</v>
      </c>
      <c r="AA190" s="200" t="s">
        <v>97</v>
      </c>
      <c r="AB190" s="200" t="s">
        <v>90</v>
      </c>
      <c r="AC190" s="200"/>
      <c r="AD190" s="192">
        <v>0.66666650772094727</v>
      </c>
      <c r="AE190" s="192">
        <v>0.66666650772094727</v>
      </c>
      <c r="AF190" s="17" t="s">
        <v>369</v>
      </c>
      <c r="AG190" s="200">
        <v>0.66666650772094727</v>
      </c>
      <c r="AH190" s="200">
        <v>0.66666650772094727</v>
      </c>
      <c r="AI190" s="200">
        <v>0.66666650772094727</v>
      </c>
      <c r="AJ190" s="200" t="s">
        <v>332</v>
      </c>
      <c r="AK190" s="200" t="s">
        <v>295</v>
      </c>
      <c r="AL190" s="200" t="s">
        <v>90</v>
      </c>
      <c r="AM190" s="200">
        <v>1</v>
      </c>
      <c r="AN190" s="200">
        <v>4</v>
      </c>
      <c r="AO190" s="200" t="s">
        <v>1160</v>
      </c>
      <c r="AP190" s="200" t="s">
        <v>97</v>
      </c>
      <c r="AQ190" s="200" t="s">
        <v>1161</v>
      </c>
      <c r="AR190" s="200"/>
    </row>
    <row r="191" spans="1:44" ht="54" x14ac:dyDescent="0.25">
      <c r="A191" s="12">
        <f>IF(AL191="","",IF(T191=" "," ",SUM($Q$3:Q191)))</f>
        <v>120</v>
      </c>
      <c r="B191" s="12" t="str">
        <f t="shared" si="29"/>
        <v>Costos y presupuesto 1</v>
      </c>
      <c r="C191" s="12">
        <f t="shared" si="30"/>
        <v>1</v>
      </c>
      <c r="D191" s="12" t="str">
        <f t="shared" si="31"/>
        <v>Costos y presupuesto 1</v>
      </c>
      <c r="E191" s="12">
        <f t="shared" si="32"/>
        <v>1</v>
      </c>
      <c r="F191" s="12" t="str">
        <f t="shared" si="40"/>
        <v>Dirección Administrativa y FinancieraMedio</v>
      </c>
      <c r="G191" s="12" t="str">
        <f t="shared" si="41"/>
        <v>Dirección Administrativa y FinancieraMedio</v>
      </c>
      <c r="H191" s="12" t="str">
        <f t="shared" si="33"/>
        <v>Dirección Administrativa y FinancieraFuerte</v>
      </c>
      <c r="I191" s="12" t="str">
        <f t="shared" si="34"/>
        <v>Costos y presupuesto Medio</v>
      </c>
      <c r="J191" s="12" t="str">
        <f t="shared" si="35"/>
        <v>Costos y presupuesto Fuerte</v>
      </c>
      <c r="K191" s="12" t="str">
        <f t="shared" si="36"/>
        <v>Dirección Administrativa y FinancieraPrácticas fraudulentas - corrupción en los procesos internos.</v>
      </c>
      <c r="L191" s="9" t="str">
        <f t="shared" si="37"/>
        <v>RFP-120</v>
      </c>
      <c r="M191" s="10" t="str">
        <f t="shared" si="38"/>
        <v>RF</v>
      </c>
      <c r="N191" s="10" t="str">
        <f>+IF(L191=""," ",VLOOKUP(S191,Tabla13[[PROCESO]:[2018]],4,0))</f>
        <v>Dirección Administrativa y Financiera</v>
      </c>
      <c r="O191" s="10" t="str">
        <f>+IF(AB191=""," ",VLOOKUP(S191,Tabla13[[PROCESO]:[2018]],3,0))</f>
        <v>Dirección Administrativa y Financiera</v>
      </c>
      <c r="P191" s="10" t="str">
        <f t="shared" si="39"/>
        <v>Prácticas fraudulentas - corrupción en los procesos internos.</v>
      </c>
      <c r="Q191" s="1">
        <f t="shared" si="28"/>
        <v>1</v>
      </c>
      <c r="R191" s="1" t="s">
        <v>1162</v>
      </c>
      <c r="S191" s="201" t="str">
        <f>+IF(M191="","",VLOOKUP(LEFT(R191,4),'[1]Areas Incluidas'!$C$3:$F$35,2,0))</f>
        <v xml:space="preserve">Costos y presupuesto </v>
      </c>
      <c r="T191" s="200" t="s">
        <v>118</v>
      </c>
      <c r="U191" s="200" t="s">
        <v>1163</v>
      </c>
      <c r="V191" s="200" t="s">
        <v>1164</v>
      </c>
      <c r="W191" s="200" t="s">
        <v>1165</v>
      </c>
      <c r="X191" s="200">
        <v>3</v>
      </c>
      <c r="Y191" s="200">
        <v>3</v>
      </c>
      <c r="Z191" s="17">
        <v>1</v>
      </c>
      <c r="AA191" s="200" t="s">
        <v>97</v>
      </c>
      <c r="AB191" s="200" t="s">
        <v>90</v>
      </c>
      <c r="AC191" s="200"/>
      <c r="AD191" s="192">
        <v>1</v>
      </c>
      <c r="AE191" s="192">
        <v>1</v>
      </c>
      <c r="AF191" s="17" t="s">
        <v>369</v>
      </c>
      <c r="AG191" s="200">
        <v>1</v>
      </c>
      <c r="AH191" s="200">
        <v>1</v>
      </c>
      <c r="AI191" s="200">
        <v>1</v>
      </c>
      <c r="AJ191" s="200" t="s">
        <v>296</v>
      </c>
      <c r="AK191" s="200" t="s">
        <v>98</v>
      </c>
      <c r="AL191" s="200" t="s">
        <v>90</v>
      </c>
      <c r="AM191" s="200">
        <v>2</v>
      </c>
      <c r="AN191" s="200">
        <v>3</v>
      </c>
      <c r="AO191" s="200" t="s">
        <v>729</v>
      </c>
      <c r="AP191" s="200" t="s">
        <v>97</v>
      </c>
      <c r="AQ191" s="200" t="s">
        <v>1166</v>
      </c>
      <c r="AR191" s="200"/>
    </row>
    <row r="192" spans="1:44" ht="30" hidden="1" x14ac:dyDescent="0.25">
      <c r="A192" s="12" t="str">
        <f>IF(AL192="","",IF(T192=" "," ",SUM($Q$3:Q192)))</f>
        <v/>
      </c>
      <c r="B192" s="12" t="str">
        <f t="shared" si="29"/>
        <v>Costos y presupuesto 0</v>
      </c>
      <c r="C192" s="12">
        <f t="shared" si="30"/>
        <v>0</v>
      </c>
      <c r="D192" s="12" t="str">
        <f t="shared" si="31"/>
        <v>Costos y presupuesto 0</v>
      </c>
      <c r="E192" s="12">
        <f t="shared" si="32"/>
        <v>0</v>
      </c>
      <c r="F192" s="12" t="str">
        <f t="shared" si="40"/>
        <v xml:space="preserve"> </v>
      </c>
      <c r="G192" s="12" t="str">
        <f t="shared" si="41"/>
        <v xml:space="preserve"> </v>
      </c>
      <c r="H192" s="12" t="str">
        <f t="shared" si="33"/>
        <v xml:space="preserve"> </v>
      </c>
      <c r="I192" s="12" t="str">
        <f t="shared" si="34"/>
        <v xml:space="preserve">Costos y presupuesto </v>
      </c>
      <c r="J192" s="12" t="str">
        <f t="shared" si="35"/>
        <v xml:space="preserve">Costos y presupuesto </v>
      </c>
      <c r="K192" s="12" t="str">
        <f t="shared" si="36"/>
        <v xml:space="preserve"> </v>
      </c>
      <c r="L192" s="9" t="str">
        <f t="shared" si="37"/>
        <v/>
      </c>
      <c r="M192" s="10" t="str">
        <f t="shared" si="38"/>
        <v>RF</v>
      </c>
      <c r="N192" s="10" t="str">
        <f>+IF(L192=""," ",VLOOKUP(S192,Tabla13[[PROCESO]:[2018]],4,0))</f>
        <v xml:space="preserve"> </v>
      </c>
      <c r="O192" s="10" t="str">
        <f>+IF(AB192=""," ",VLOOKUP(S192,Tabla13[[PROCESO]:[2018]],3,0))</f>
        <v xml:space="preserve"> </v>
      </c>
      <c r="P192" s="10" t="str">
        <f t="shared" si="39"/>
        <v/>
      </c>
      <c r="Q192" s="1" t="str">
        <f t="shared" si="28"/>
        <v/>
      </c>
      <c r="R192" s="1" t="s">
        <v>1167</v>
      </c>
      <c r="S192" s="201" t="str">
        <f>+IF(M192="","",VLOOKUP(LEFT(R192,4),'[1]Areas Incluidas'!$C$3:$F$35,2,0))</f>
        <v xml:space="preserve">Costos y presupuesto </v>
      </c>
      <c r="T192" s="200"/>
      <c r="U192" s="200"/>
      <c r="V192" s="200"/>
      <c r="W192" s="200"/>
      <c r="X192" s="200">
        <v>3</v>
      </c>
      <c r="Y192" s="200">
        <v>3</v>
      </c>
      <c r="Z192" s="17" t="s">
        <v>136</v>
      </c>
      <c r="AA192" s="200">
        <v>3</v>
      </c>
      <c r="AB192" s="200" t="s">
        <v>369</v>
      </c>
      <c r="AC192" s="200"/>
      <c r="AD192" s="192">
        <v>3</v>
      </c>
      <c r="AE192" s="192">
        <v>3</v>
      </c>
      <c r="AF192" s="17" t="s">
        <v>369</v>
      </c>
      <c r="AG192" s="200">
        <v>3</v>
      </c>
      <c r="AH192" s="200">
        <v>3</v>
      </c>
      <c r="AI192" s="200">
        <v>3</v>
      </c>
      <c r="AJ192" s="200">
        <v>3</v>
      </c>
      <c r="AK192" s="200">
        <v>3</v>
      </c>
      <c r="AL192" s="200"/>
      <c r="AM192" s="200" t="s">
        <v>369</v>
      </c>
      <c r="AN192" s="200" t="s">
        <v>369</v>
      </c>
      <c r="AO192" s="200" t="s">
        <v>369</v>
      </c>
      <c r="AP192" s="200"/>
      <c r="AQ192" s="200"/>
      <c r="AR192" s="200"/>
    </row>
    <row r="193" spans="1:44" ht="30" hidden="1" x14ac:dyDescent="0.25">
      <c r="A193" s="12" t="str">
        <f>IF(AL193="","",IF(T193=" "," ",SUM($Q$3:Q193)))</f>
        <v/>
      </c>
      <c r="B193" s="12" t="str">
        <f t="shared" si="29"/>
        <v>Costos y presupuesto 0</v>
      </c>
      <c r="C193" s="12">
        <f t="shared" si="30"/>
        <v>0</v>
      </c>
      <c r="D193" s="12" t="str">
        <f t="shared" si="31"/>
        <v>Costos y presupuesto 0</v>
      </c>
      <c r="E193" s="12">
        <f t="shared" si="32"/>
        <v>0</v>
      </c>
      <c r="F193" s="12" t="str">
        <f t="shared" si="40"/>
        <v xml:space="preserve"> </v>
      </c>
      <c r="G193" s="12" t="str">
        <f t="shared" si="41"/>
        <v xml:space="preserve"> </v>
      </c>
      <c r="H193" s="12" t="str">
        <f t="shared" si="33"/>
        <v xml:space="preserve"> </v>
      </c>
      <c r="I193" s="12" t="str">
        <f t="shared" si="34"/>
        <v xml:space="preserve">Costos y presupuesto </v>
      </c>
      <c r="J193" s="12" t="str">
        <f t="shared" si="35"/>
        <v xml:space="preserve">Costos y presupuesto </v>
      </c>
      <c r="K193" s="12" t="str">
        <f t="shared" si="36"/>
        <v xml:space="preserve"> </v>
      </c>
      <c r="L193" s="9" t="str">
        <f t="shared" si="37"/>
        <v/>
      </c>
      <c r="M193" s="10" t="str">
        <f t="shared" si="38"/>
        <v>RF</v>
      </c>
      <c r="N193" s="10" t="str">
        <f>+IF(L193=""," ",VLOOKUP(S193,Tabla13[[PROCESO]:[2018]],4,0))</f>
        <v xml:space="preserve"> </v>
      </c>
      <c r="O193" s="10" t="str">
        <f>+IF(AB193=""," ",VLOOKUP(S193,Tabla13[[PROCESO]:[2018]],3,0))</f>
        <v xml:space="preserve"> </v>
      </c>
      <c r="P193" s="10" t="str">
        <f t="shared" si="39"/>
        <v/>
      </c>
      <c r="Q193" s="1" t="str">
        <f t="shared" si="28"/>
        <v/>
      </c>
      <c r="R193" s="1" t="s">
        <v>1168</v>
      </c>
      <c r="S193" s="201" t="str">
        <f>+IF(M193="","",VLOOKUP(LEFT(R193,4),'[1]Areas Incluidas'!$C$3:$F$35,2,0))</f>
        <v xml:space="preserve">Costos y presupuesto </v>
      </c>
      <c r="T193" s="200"/>
      <c r="U193" s="200"/>
      <c r="V193" s="200"/>
      <c r="W193" s="200"/>
      <c r="X193" s="200">
        <v>3</v>
      </c>
      <c r="Y193" s="200">
        <v>3</v>
      </c>
      <c r="Z193" s="17" t="s">
        <v>136</v>
      </c>
      <c r="AA193" s="200">
        <v>3</v>
      </c>
      <c r="AB193" s="200" t="s">
        <v>369</v>
      </c>
      <c r="AC193" s="200"/>
      <c r="AD193" s="192">
        <v>3</v>
      </c>
      <c r="AE193" s="192">
        <v>3</v>
      </c>
      <c r="AF193" s="17" t="s">
        <v>369</v>
      </c>
      <c r="AG193" s="200">
        <v>3</v>
      </c>
      <c r="AH193" s="200">
        <v>3</v>
      </c>
      <c r="AI193" s="200">
        <v>3</v>
      </c>
      <c r="AJ193" s="200">
        <v>3</v>
      </c>
      <c r="AK193" s="200">
        <v>3</v>
      </c>
      <c r="AL193" s="200"/>
      <c r="AM193" s="200" t="s">
        <v>369</v>
      </c>
      <c r="AN193" s="200" t="s">
        <v>369</v>
      </c>
      <c r="AO193" s="200" t="s">
        <v>369</v>
      </c>
      <c r="AP193" s="200"/>
      <c r="AQ193" s="200"/>
      <c r="AR193" s="200"/>
    </row>
    <row r="194" spans="1:44" ht="30" hidden="1" x14ac:dyDescent="0.25">
      <c r="A194" s="12" t="str">
        <f>IF(AL194="","",IF(T194=" "," ",SUM($Q$3:Q194)))</f>
        <v/>
      </c>
      <c r="B194" s="12" t="str">
        <f t="shared" si="29"/>
        <v>Costos y presupuesto 0</v>
      </c>
      <c r="C194" s="12">
        <f t="shared" si="30"/>
        <v>0</v>
      </c>
      <c r="D194" s="12" t="str">
        <f t="shared" si="31"/>
        <v>Costos y presupuesto 0</v>
      </c>
      <c r="E194" s="12">
        <f t="shared" si="32"/>
        <v>0</v>
      </c>
      <c r="F194" s="12" t="str">
        <f t="shared" si="40"/>
        <v xml:space="preserve"> </v>
      </c>
      <c r="G194" s="12" t="str">
        <f t="shared" si="41"/>
        <v xml:space="preserve"> </v>
      </c>
      <c r="H194" s="12" t="str">
        <f t="shared" si="33"/>
        <v xml:space="preserve"> </v>
      </c>
      <c r="I194" s="12" t="str">
        <f t="shared" si="34"/>
        <v xml:space="preserve">Costos y presupuesto </v>
      </c>
      <c r="J194" s="12" t="str">
        <f t="shared" si="35"/>
        <v xml:space="preserve">Costos y presupuesto </v>
      </c>
      <c r="K194" s="12" t="str">
        <f t="shared" si="36"/>
        <v xml:space="preserve"> </v>
      </c>
      <c r="L194" s="9" t="str">
        <f t="shared" si="37"/>
        <v/>
      </c>
      <c r="M194" s="10" t="str">
        <f t="shared" si="38"/>
        <v>RF</v>
      </c>
      <c r="N194" s="10" t="str">
        <f>+IF(L194=""," ",VLOOKUP(S194,Tabla13[[PROCESO]:[2018]],4,0))</f>
        <v xml:space="preserve"> </v>
      </c>
      <c r="O194" s="10" t="str">
        <f>+IF(AB194=""," ",VLOOKUP(S194,Tabla13[[PROCESO]:[2018]],3,0))</f>
        <v xml:space="preserve"> </v>
      </c>
      <c r="P194" s="10" t="str">
        <f t="shared" si="39"/>
        <v/>
      </c>
      <c r="Q194" s="1" t="str">
        <f t="shared" si="28"/>
        <v/>
      </c>
      <c r="R194" s="1" t="s">
        <v>1169</v>
      </c>
      <c r="S194" s="201" t="str">
        <f>+IF(M194="","",VLOOKUP(LEFT(R194,4),'[1]Areas Incluidas'!$C$3:$F$35,2,0))</f>
        <v xml:space="preserve">Costos y presupuesto </v>
      </c>
      <c r="T194" s="200"/>
      <c r="U194" s="200"/>
      <c r="V194" s="200"/>
      <c r="W194" s="200"/>
      <c r="X194" s="200">
        <v>3</v>
      </c>
      <c r="Y194" s="200">
        <v>3</v>
      </c>
      <c r="Z194" s="17" t="s">
        <v>136</v>
      </c>
      <c r="AA194" s="200">
        <v>3</v>
      </c>
      <c r="AB194" s="200" t="s">
        <v>369</v>
      </c>
      <c r="AC194" s="200"/>
      <c r="AD194" s="192">
        <v>3</v>
      </c>
      <c r="AE194" s="192">
        <v>3</v>
      </c>
      <c r="AF194" s="17" t="s">
        <v>369</v>
      </c>
      <c r="AG194" s="200">
        <v>3</v>
      </c>
      <c r="AH194" s="200">
        <v>3</v>
      </c>
      <c r="AI194" s="200">
        <v>3</v>
      </c>
      <c r="AJ194" s="200">
        <v>3</v>
      </c>
      <c r="AK194" s="200">
        <v>3</v>
      </c>
      <c r="AL194" s="200"/>
      <c r="AM194" s="200" t="s">
        <v>369</v>
      </c>
      <c r="AN194" s="200" t="s">
        <v>369</v>
      </c>
      <c r="AO194" s="200" t="s">
        <v>369</v>
      </c>
      <c r="AP194" s="200"/>
      <c r="AQ194" s="200"/>
      <c r="AR194" s="200"/>
    </row>
    <row r="195" spans="1:44" ht="90" x14ac:dyDescent="0.25">
      <c r="A195" s="12">
        <f>IF(AL195="","",IF(T195=" "," ",SUM($Q$3:Q195)))</f>
        <v>121</v>
      </c>
      <c r="B195" s="12" t="str">
        <f t="shared" si="29"/>
        <v>Egresados1</v>
      </c>
      <c r="C195" s="12">
        <f t="shared" si="30"/>
        <v>1</v>
      </c>
      <c r="D195" s="12" t="str">
        <f t="shared" si="31"/>
        <v>Egresados1</v>
      </c>
      <c r="E195" s="12">
        <f t="shared" si="32"/>
        <v>1</v>
      </c>
      <c r="F195" s="12" t="str">
        <f t="shared" si="40"/>
        <v>RectoríaAlto</v>
      </c>
      <c r="G195" s="12" t="str">
        <f t="shared" si="41"/>
        <v>RectoríaAlto</v>
      </c>
      <c r="H195" s="12" t="str">
        <f t="shared" si="33"/>
        <v>RectoríaModerado</v>
      </c>
      <c r="I195" s="12" t="str">
        <f t="shared" si="34"/>
        <v>EgresadosAlto</v>
      </c>
      <c r="J195" s="12" t="str">
        <f t="shared" si="35"/>
        <v>EgresadosModerado</v>
      </c>
      <c r="K195" s="12" t="str">
        <f t="shared" si="36"/>
        <v>RectoríaFalla o falta de adecuación, consistencia, confiabilidad, confidencialidad y disponibilidad de la información que se genera o se custodia (física o electrónica).</v>
      </c>
      <c r="L195" s="9" t="str">
        <f t="shared" si="37"/>
        <v>RRE-121</v>
      </c>
      <c r="M195" s="10" t="str">
        <f t="shared" si="38"/>
        <v>RR</v>
      </c>
      <c r="N195" s="10" t="str">
        <f>+IF(L195=""," ",VLOOKUP(S195,Tabla13[[PROCESO]:[2018]],4,0))</f>
        <v>Rectoría</v>
      </c>
      <c r="O195" s="10" t="str">
        <f>+IF(AB195=""," ",VLOOKUP(S195,Tabla13[[PROCESO]:[2018]],3,0))</f>
        <v>Rectoría</v>
      </c>
      <c r="P195" s="10" t="str">
        <f t="shared" si="39"/>
        <v>Falla o falta de adecuación, consistencia, confiabilidad, confidencialidad y disponibilidad de la información que se genera o se custodia (física o electrónica).</v>
      </c>
      <c r="Q195" s="1">
        <f t="shared" ref="Q195:Q258" si="42">+IF(T195="","",IF(AL195="",0,1))</f>
        <v>1</v>
      </c>
      <c r="R195" s="1" t="s">
        <v>1170</v>
      </c>
      <c r="S195" s="201" t="str">
        <f>+IF(M195="","",VLOOKUP(LEFT(R195,4),'[1]Areas Incluidas'!$C$3:$F$35,2,0))</f>
        <v>Egresados</v>
      </c>
      <c r="T195" s="200" t="s">
        <v>106</v>
      </c>
      <c r="U195" s="200" t="s">
        <v>1171</v>
      </c>
      <c r="V195" s="200" t="s">
        <v>1172</v>
      </c>
      <c r="W195" s="200" t="s">
        <v>1173</v>
      </c>
      <c r="X195" s="200">
        <v>1</v>
      </c>
      <c r="Y195" s="200">
        <v>1</v>
      </c>
      <c r="Z195" s="17">
        <v>1</v>
      </c>
      <c r="AA195" s="200" t="s">
        <v>98</v>
      </c>
      <c r="AB195" s="200" t="s">
        <v>87</v>
      </c>
      <c r="AC195" s="200" t="s">
        <v>1174</v>
      </c>
      <c r="AD195" s="192">
        <v>1</v>
      </c>
      <c r="AE195" s="192">
        <v>1</v>
      </c>
      <c r="AF195" s="17">
        <v>1</v>
      </c>
      <c r="AG195" s="200" t="s">
        <v>1175</v>
      </c>
      <c r="AH195" s="200" t="s">
        <v>1176</v>
      </c>
      <c r="AI195" s="13">
        <v>43435</v>
      </c>
      <c r="AJ195" s="200" t="s">
        <v>332</v>
      </c>
      <c r="AK195" s="200" t="s">
        <v>299</v>
      </c>
      <c r="AL195" s="200" t="s">
        <v>87</v>
      </c>
      <c r="AM195" s="200">
        <v>1</v>
      </c>
      <c r="AN195" s="200">
        <v>5</v>
      </c>
      <c r="AO195" s="200" t="s">
        <v>670</v>
      </c>
      <c r="AP195" s="200" t="s">
        <v>98</v>
      </c>
      <c r="AQ195" s="200" t="s">
        <v>1177</v>
      </c>
      <c r="AR195" s="200" t="s">
        <v>1178</v>
      </c>
    </row>
    <row r="196" spans="1:44" ht="90" x14ac:dyDescent="0.25">
      <c r="A196" s="12">
        <f>IF(AL196="","",IF(T196=" "," ",SUM($Q$3:Q196)))</f>
        <v>122</v>
      </c>
      <c r="B196" s="12" t="str">
        <f t="shared" ref="B196:B259" si="43">+CONCATENATE(S196,C196)</f>
        <v>Egresados1</v>
      </c>
      <c r="C196" s="12">
        <f t="shared" ref="C196:C259" si="44">+IF(AB196="",0,1)</f>
        <v>1</v>
      </c>
      <c r="D196" s="12" t="str">
        <f t="shared" ref="D196:D259" si="45">+CONCATENATE(S196,E196)</f>
        <v>Egresados1</v>
      </c>
      <c r="E196" s="12">
        <f t="shared" ref="E196:E259" si="46">+IF(AL196="",0,1)</f>
        <v>1</v>
      </c>
      <c r="F196" s="12" t="str">
        <f t="shared" si="40"/>
        <v>RectoríaExtremo</v>
      </c>
      <c r="G196" s="12" t="str">
        <f t="shared" si="41"/>
        <v>RectoríaExtremo</v>
      </c>
      <c r="H196" s="12" t="str">
        <f t="shared" ref="H196:H259" si="47">+CONCATENATE(N196,AP196)</f>
        <v>RectoríaModerado</v>
      </c>
      <c r="I196" s="12" t="str">
        <f t="shared" ref="I196:I259" si="48">+CONCATENATE(S196,AL196)</f>
        <v>EgresadosExtremo</v>
      </c>
      <c r="J196" s="12" t="str">
        <f t="shared" ref="J196:J259" si="49">+CONCATENATE(S196,AP196)</f>
        <v>EgresadosModerado</v>
      </c>
      <c r="K196" s="12" t="str">
        <f t="shared" ref="K196:K259" si="50">+CONCATENATE(N196,T196)</f>
        <v>RectoríaFalla o falta de adecuación, consistencia, confiabilidad, confidencialidad y disponibilidad de la información que se genera o se custodia (física o electrónica).</v>
      </c>
      <c r="L196" s="9" t="str">
        <f t="shared" ref="L196:L259" si="51">++IF(A196="","",IF(R196="","",LEFT(R196,3)&amp;-A196))</f>
        <v>RRE-122</v>
      </c>
      <c r="M196" s="10" t="str">
        <f t="shared" ref="M196:M259" si="52">+LEFT(R196,2)</f>
        <v>RR</v>
      </c>
      <c r="N196" s="10" t="str">
        <f>+IF(L196=""," ",VLOOKUP(S196,Tabla13[[PROCESO]:[2018]],4,0))</f>
        <v>Rectoría</v>
      </c>
      <c r="O196" s="10" t="str">
        <f>+IF(AB196=""," ",VLOOKUP(S196,Tabla13[[PROCESO]:[2018]],3,0))</f>
        <v>Rectoría</v>
      </c>
      <c r="P196" s="10" t="str">
        <f t="shared" ref="P196:P259" si="53">+IF(AL196="","",T196)</f>
        <v>Falla o falta de adecuación, consistencia, confiabilidad, confidencialidad y disponibilidad de la información que se genera o se custodia (física o electrónica).</v>
      </c>
      <c r="Q196" s="1">
        <f t="shared" si="42"/>
        <v>1</v>
      </c>
      <c r="R196" s="1" t="s">
        <v>1179</v>
      </c>
      <c r="S196" s="201" t="str">
        <f>+IF(M196="","",VLOOKUP(LEFT(R196,4),'[1]Areas Incluidas'!$C$3:$F$35,2,0))</f>
        <v>Egresados</v>
      </c>
      <c r="T196" s="200" t="s">
        <v>106</v>
      </c>
      <c r="U196" s="200" t="s">
        <v>1180</v>
      </c>
      <c r="V196" s="200" t="s">
        <v>1181</v>
      </c>
      <c r="W196" s="200" t="s">
        <v>1182</v>
      </c>
      <c r="X196" s="200">
        <v>1</v>
      </c>
      <c r="Y196" s="200">
        <v>1</v>
      </c>
      <c r="Z196" s="17">
        <v>1</v>
      </c>
      <c r="AA196" s="200" t="s">
        <v>98</v>
      </c>
      <c r="AB196" s="200" t="s">
        <v>89</v>
      </c>
      <c r="AC196" s="200" t="s">
        <v>1183</v>
      </c>
      <c r="AD196" s="192">
        <v>1</v>
      </c>
      <c r="AE196" s="192">
        <v>1</v>
      </c>
      <c r="AF196" s="17">
        <v>1</v>
      </c>
      <c r="AG196" s="200" t="s">
        <v>1175</v>
      </c>
      <c r="AH196" s="200" t="s">
        <v>1176</v>
      </c>
      <c r="AI196" s="13">
        <v>43435</v>
      </c>
      <c r="AJ196" s="200" t="s">
        <v>300</v>
      </c>
      <c r="AK196" s="200" t="s">
        <v>295</v>
      </c>
      <c r="AL196" s="200" t="s">
        <v>89</v>
      </c>
      <c r="AM196" s="200">
        <v>5</v>
      </c>
      <c r="AN196" s="200">
        <v>4</v>
      </c>
      <c r="AO196" s="200" t="s">
        <v>575</v>
      </c>
      <c r="AP196" s="200" t="s">
        <v>98</v>
      </c>
      <c r="AQ196" s="200" t="s">
        <v>1184</v>
      </c>
      <c r="AR196" s="200" t="s">
        <v>1185</v>
      </c>
    </row>
    <row r="197" spans="1:44" ht="90" x14ac:dyDescent="0.25">
      <c r="A197" s="12">
        <f>IF(AL197="","",IF(T197=" "," ",SUM($Q$3:Q197)))</f>
        <v>123</v>
      </c>
      <c r="B197" s="12" t="str">
        <f t="shared" si="43"/>
        <v>Egresados1</v>
      </c>
      <c r="C197" s="12">
        <f t="shared" si="44"/>
        <v>1</v>
      </c>
      <c r="D197" s="12" t="str">
        <f t="shared" si="45"/>
        <v>Egresados1</v>
      </c>
      <c r="E197" s="12">
        <f t="shared" si="46"/>
        <v>1</v>
      </c>
      <c r="F197" s="12" t="str">
        <f t="shared" ref="F197:F260" si="54">+CONCATENATE(O197,AB197)</f>
        <v>RectoríaAlto</v>
      </c>
      <c r="G197" s="12" t="str">
        <f t="shared" ref="G197:G260" si="55">+CONCATENATE(N197,AL197)</f>
        <v>RectoríaAlto</v>
      </c>
      <c r="H197" s="12" t="str">
        <f t="shared" si="47"/>
        <v>RectoríaModerado</v>
      </c>
      <c r="I197" s="12" t="str">
        <f t="shared" si="48"/>
        <v>EgresadosAlto</v>
      </c>
      <c r="J197" s="12" t="str">
        <f t="shared" si="49"/>
        <v>EgresadosModerado</v>
      </c>
      <c r="K197" s="12" t="str">
        <f t="shared" si="50"/>
        <v>RectoríaFalla o falta de adecuación, consistencia, confiabilidad, confidencialidad y disponibilidad de la información que se genera o se custodia (física o electrónica).</v>
      </c>
      <c r="L197" s="9" t="str">
        <f t="shared" si="51"/>
        <v>RRE-123</v>
      </c>
      <c r="M197" s="10" t="str">
        <f t="shared" si="52"/>
        <v>RR</v>
      </c>
      <c r="N197" s="10" t="str">
        <f>+IF(L197=""," ",VLOOKUP(S197,Tabla13[[PROCESO]:[2018]],4,0))</f>
        <v>Rectoría</v>
      </c>
      <c r="O197" s="10" t="str">
        <f>+IF(AB197=""," ",VLOOKUP(S197,Tabla13[[PROCESO]:[2018]],3,0))</f>
        <v>Rectoría</v>
      </c>
      <c r="P197" s="10" t="str">
        <f t="shared" si="53"/>
        <v>Falla o falta de adecuación, consistencia, confiabilidad, confidencialidad y disponibilidad de la información que se genera o se custodia (física o electrónica).</v>
      </c>
      <c r="Q197" s="1">
        <f t="shared" si="42"/>
        <v>1</v>
      </c>
      <c r="R197" s="1" t="s">
        <v>1186</v>
      </c>
      <c r="S197" s="201" t="str">
        <f>+IF(M197="","",VLOOKUP(LEFT(R197,4),'[1]Areas Incluidas'!$C$3:$F$35,2,0))</f>
        <v>Egresados</v>
      </c>
      <c r="T197" s="200" t="s">
        <v>106</v>
      </c>
      <c r="U197" s="200" t="s">
        <v>1187</v>
      </c>
      <c r="V197" s="200" t="s">
        <v>1188</v>
      </c>
      <c r="W197" s="200" t="s">
        <v>1189</v>
      </c>
      <c r="X197" s="200">
        <v>1</v>
      </c>
      <c r="Y197" s="200">
        <v>1</v>
      </c>
      <c r="Z197" s="17">
        <v>1</v>
      </c>
      <c r="AA197" s="200" t="s">
        <v>96</v>
      </c>
      <c r="AB197" s="200" t="s">
        <v>87</v>
      </c>
      <c r="AC197" s="200" t="s">
        <v>1190</v>
      </c>
      <c r="AD197" s="192">
        <v>1</v>
      </c>
      <c r="AE197" s="192">
        <v>1</v>
      </c>
      <c r="AF197" s="17">
        <v>1</v>
      </c>
      <c r="AG197" s="200" t="s">
        <v>1175</v>
      </c>
      <c r="AH197" s="200" t="s">
        <v>1176</v>
      </c>
      <c r="AI197" s="13">
        <v>43435</v>
      </c>
      <c r="AJ197" s="200" t="s">
        <v>294</v>
      </c>
      <c r="AK197" s="200" t="s">
        <v>98</v>
      </c>
      <c r="AL197" s="200" t="s">
        <v>87</v>
      </c>
      <c r="AM197" s="200">
        <v>3</v>
      </c>
      <c r="AN197" s="200">
        <v>3</v>
      </c>
      <c r="AO197" s="200" t="s">
        <v>405</v>
      </c>
      <c r="AP197" s="200" t="s">
        <v>98</v>
      </c>
      <c r="AQ197" s="200" t="s">
        <v>1191</v>
      </c>
      <c r="AR197" s="200" t="s">
        <v>1192</v>
      </c>
    </row>
    <row r="198" spans="1:44" ht="90" x14ac:dyDescent="0.25">
      <c r="A198" s="12">
        <f>IF(AL198="","",IF(T198=" "," ",SUM($Q$3:Q198)))</f>
        <v>124</v>
      </c>
      <c r="B198" s="12" t="str">
        <f t="shared" si="43"/>
        <v>Egresados1</v>
      </c>
      <c r="C198" s="12">
        <f t="shared" si="44"/>
        <v>1</v>
      </c>
      <c r="D198" s="12" t="str">
        <f t="shared" si="45"/>
        <v>Egresados1</v>
      </c>
      <c r="E198" s="12">
        <f t="shared" si="46"/>
        <v>1</v>
      </c>
      <c r="F198" s="12" t="str">
        <f t="shared" si="54"/>
        <v>RectoríaMedio</v>
      </c>
      <c r="G198" s="12" t="str">
        <f t="shared" si="55"/>
        <v>RectoríaMedio</v>
      </c>
      <c r="H198" s="12" t="str">
        <f t="shared" si="47"/>
        <v>RectoríaModerado</v>
      </c>
      <c r="I198" s="12" t="str">
        <f t="shared" si="48"/>
        <v>EgresadosMedio</v>
      </c>
      <c r="J198" s="12" t="str">
        <f t="shared" si="49"/>
        <v>EgresadosModerado</v>
      </c>
      <c r="K198" s="12" t="str">
        <f t="shared" si="50"/>
        <v>RectoríaFalla o falta de adecuación, consistencia, confiabilidad, confidencialidad y disponibilidad de la información que se genera o se custodia (física o electrónica).</v>
      </c>
      <c r="L198" s="9" t="str">
        <f t="shared" si="51"/>
        <v>RRE-124</v>
      </c>
      <c r="M198" s="10" t="str">
        <f t="shared" si="52"/>
        <v>RR</v>
      </c>
      <c r="N198" s="10" t="str">
        <f>+IF(L198=""," ",VLOOKUP(S198,Tabla13[[PROCESO]:[2018]],4,0))</f>
        <v>Rectoría</v>
      </c>
      <c r="O198" s="10" t="str">
        <f>+IF(AB198=""," ",VLOOKUP(S198,Tabla13[[PROCESO]:[2018]],3,0))</f>
        <v>Rectoría</v>
      </c>
      <c r="P198" s="10" t="str">
        <f t="shared" si="53"/>
        <v>Falla o falta de adecuación, consistencia, confiabilidad, confidencialidad y disponibilidad de la información que se genera o se custodia (física o electrónica).</v>
      </c>
      <c r="Q198" s="1">
        <f t="shared" si="42"/>
        <v>1</v>
      </c>
      <c r="R198" s="1" t="s">
        <v>1193</v>
      </c>
      <c r="S198" s="201" t="str">
        <f>+IF(M198="","",VLOOKUP(LEFT(R198,4),'[1]Areas Incluidas'!$C$3:$F$35,2,0))</f>
        <v>Egresados</v>
      </c>
      <c r="T198" s="200" t="s">
        <v>106</v>
      </c>
      <c r="U198" s="200" t="s">
        <v>1194</v>
      </c>
      <c r="V198" s="200" t="s">
        <v>1195</v>
      </c>
      <c r="W198" s="200" t="s">
        <v>1196</v>
      </c>
      <c r="X198" s="200">
        <v>1</v>
      </c>
      <c r="Y198" s="200">
        <v>1</v>
      </c>
      <c r="Z198" s="17">
        <v>1</v>
      </c>
      <c r="AA198" s="200" t="s">
        <v>98</v>
      </c>
      <c r="AB198" s="200" t="s">
        <v>90</v>
      </c>
      <c r="AC198" s="200" t="s">
        <v>1197</v>
      </c>
      <c r="AD198" s="192">
        <v>1</v>
      </c>
      <c r="AE198" s="192">
        <v>1</v>
      </c>
      <c r="AF198" s="17">
        <v>1</v>
      </c>
      <c r="AG198" s="200" t="s">
        <v>1175</v>
      </c>
      <c r="AH198" s="200" t="s">
        <v>382</v>
      </c>
      <c r="AI198" s="13">
        <v>43435</v>
      </c>
      <c r="AJ198" s="200" t="s">
        <v>294</v>
      </c>
      <c r="AK198" s="200" t="s">
        <v>297</v>
      </c>
      <c r="AL198" s="200" t="s">
        <v>90</v>
      </c>
      <c r="AM198" s="200">
        <v>3</v>
      </c>
      <c r="AN198" s="200">
        <v>2</v>
      </c>
      <c r="AO198" s="200" t="s">
        <v>445</v>
      </c>
      <c r="AP198" s="200" t="s">
        <v>98</v>
      </c>
      <c r="AQ198" s="200" t="s">
        <v>1198</v>
      </c>
      <c r="AR198" s="200" t="s">
        <v>1199</v>
      </c>
    </row>
    <row r="199" spans="1:44" ht="18" hidden="1" x14ac:dyDescent="0.25">
      <c r="A199" s="12" t="str">
        <f>IF(AL199="","",IF(T199=" "," ",SUM($Q$3:Q199)))</f>
        <v/>
      </c>
      <c r="B199" s="12" t="str">
        <f t="shared" si="43"/>
        <v>Egresados0</v>
      </c>
      <c r="C199" s="12">
        <f t="shared" si="44"/>
        <v>0</v>
      </c>
      <c r="D199" s="12" t="str">
        <f t="shared" si="45"/>
        <v>Egresados0</v>
      </c>
      <c r="E199" s="12">
        <f t="shared" si="46"/>
        <v>0</v>
      </c>
      <c r="F199" s="12" t="str">
        <f t="shared" si="54"/>
        <v xml:space="preserve"> </v>
      </c>
      <c r="G199" s="12" t="str">
        <f t="shared" si="55"/>
        <v xml:space="preserve"> </v>
      </c>
      <c r="H199" s="12" t="str">
        <f t="shared" si="47"/>
        <v xml:space="preserve"> </v>
      </c>
      <c r="I199" s="12" t="str">
        <f t="shared" si="48"/>
        <v>Egresados</v>
      </c>
      <c r="J199" s="12" t="str">
        <f t="shared" si="49"/>
        <v>Egresados</v>
      </c>
      <c r="K199" s="12" t="str">
        <f t="shared" si="50"/>
        <v xml:space="preserve"> </v>
      </c>
      <c r="L199" s="9" t="str">
        <f t="shared" si="51"/>
        <v/>
      </c>
      <c r="M199" s="10" t="str">
        <f t="shared" si="52"/>
        <v>RR</v>
      </c>
      <c r="N199" s="10" t="str">
        <f>+IF(L199=""," ",VLOOKUP(S199,Tabla13[[PROCESO]:[2018]],4,0))</f>
        <v xml:space="preserve"> </v>
      </c>
      <c r="O199" s="10" t="str">
        <f>+IF(AB199=""," ",VLOOKUP(S199,Tabla13[[PROCESO]:[2018]],3,0))</f>
        <v xml:space="preserve"> </v>
      </c>
      <c r="P199" s="10" t="str">
        <f t="shared" si="53"/>
        <v/>
      </c>
      <c r="Q199" s="1" t="str">
        <f t="shared" si="42"/>
        <v/>
      </c>
      <c r="R199" s="1" t="s">
        <v>1200</v>
      </c>
      <c r="S199" s="201" t="str">
        <f>+IF(M199="","",VLOOKUP(LEFT(R199,4),'[1]Areas Incluidas'!$C$3:$F$35,2,0))</f>
        <v>Egresados</v>
      </c>
      <c r="T199" s="200"/>
      <c r="U199" s="200"/>
      <c r="V199" s="200"/>
      <c r="W199" s="200"/>
      <c r="X199" s="200">
        <v>2</v>
      </c>
      <c r="Y199" s="200">
        <v>2</v>
      </c>
      <c r="Z199" s="17" t="s">
        <v>136</v>
      </c>
      <c r="AA199" s="200">
        <v>2</v>
      </c>
      <c r="AB199" s="200" t="s">
        <v>369</v>
      </c>
      <c r="AC199" s="200"/>
      <c r="AD199" s="192">
        <v>2</v>
      </c>
      <c r="AE199" s="192">
        <v>2</v>
      </c>
      <c r="AF199" s="17" t="s">
        <v>369</v>
      </c>
      <c r="AG199" s="200">
        <v>2</v>
      </c>
      <c r="AH199" s="200">
        <v>2</v>
      </c>
      <c r="AI199" s="13">
        <v>2</v>
      </c>
      <c r="AJ199" s="200">
        <v>2</v>
      </c>
      <c r="AK199" s="200">
        <v>2</v>
      </c>
      <c r="AL199" s="200"/>
      <c r="AM199" s="200" t="s">
        <v>369</v>
      </c>
      <c r="AN199" s="200" t="s">
        <v>369</v>
      </c>
      <c r="AO199" s="200" t="s">
        <v>369</v>
      </c>
      <c r="AP199" s="200"/>
      <c r="AQ199" s="200"/>
      <c r="AR199" s="200"/>
    </row>
    <row r="200" spans="1:44" ht="18" hidden="1" x14ac:dyDescent="0.25">
      <c r="A200" s="12" t="str">
        <f>IF(AL200="","",IF(T200=" "," ",SUM($Q$3:Q200)))</f>
        <v/>
      </c>
      <c r="B200" s="12" t="str">
        <f t="shared" si="43"/>
        <v>Egresados0</v>
      </c>
      <c r="C200" s="12">
        <f t="shared" si="44"/>
        <v>0</v>
      </c>
      <c r="D200" s="12" t="str">
        <f t="shared" si="45"/>
        <v>Egresados0</v>
      </c>
      <c r="E200" s="12">
        <f t="shared" si="46"/>
        <v>0</v>
      </c>
      <c r="F200" s="12" t="str">
        <f t="shared" si="54"/>
        <v xml:space="preserve"> </v>
      </c>
      <c r="G200" s="12" t="str">
        <f t="shared" si="55"/>
        <v xml:space="preserve"> </v>
      </c>
      <c r="H200" s="12" t="str">
        <f t="shared" si="47"/>
        <v xml:space="preserve"> </v>
      </c>
      <c r="I200" s="12" t="str">
        <f t="shared" si="48"/>
        <v>Egresados</v>
      </c>
      <c r="J200" s="12" t="str">
        <f t="shared" si="49"/>
        <v>Egresados</v>
      </c>
      <c r="K200" s="12" t="str">
        <f t="shared" si="50"/>
        <v xml:space="preserve"> </v>
      </c>
      <c r="L200" s="9" t="str">
        <f t="shared" si="51"/>
        <v/>
      </c>
      <c r="M200" s="10" t="str">
        <f t="shared" si="52"/>
        <v>RR</v>
      </c>
      <c r="N200" s="10" t="str">
        <f>+IF(L200=""," ",VLOOKUP(S200,Tabla13[[PROCESO]:[2018]],4,0))</f>
        <v xml:space="preserve"> </v>
      </c>
      <c r="O200" s="10" t="str">
        <f>+IF(AB200=""," ",VLOOKUP(S200,Tabla13[[PROCESO]:[2018]],3,0))</f>
        <v xml:space="preserve"> </v>
      </c>
      <c r="P200" s="10" t="str">
        <f t="shared" si="53"/>
        <v/>
      </c>
      <c r="Q200" s="1" t="str">
        <f t="shared" si="42"/>
        <v/>
      </c>
      <c r="R200" s="1" t="s">
        <v>1201</v>
      </c>
      <c r="S200" s="201" t="str">
        <f>+IF(M200="","",VLOOKUP(LEFT(R200,4),'[1]Areas Incluidas'!$C$3:$F$35,2,0))</f>
        <v>Egresados</v>
      </c>
      <c r="T200" s="200"/>
      <c r="U200" s="200"/>
      <c r="V200" s="200"/>
      <c r="W200" s="200"/>
      <c r="X200" s="200">
        <v>2</v>
      </c>
      <c r="Y200" s="200">
        <v>2</v>
      </c>
      <c r="Z200" s="17" t="s">
        <v>136</v>
      </c>
      <c r="AA200" s="200">
        <v>2</v>
      </c>
      <c r="AB200" s="200" t="s">
        <v>369</v>
      </c>
      <c r="AC200" s="200"/>
      <c r="AD200" s="192">
        <v>2</v>
      </c>
      <c r="AE200" s="192">
        <v>2</v>
      </c>
      <c r="AF200" s="17" t="s">
        <v>369</v>
      </c>
      <c r="AG200" s="200">
        <v>2</v>
      </c>
      <c r="AH200" s="200">
        <v>2</v>
      </c>
      <c r="AI200" s="13">
        <v>2</v>
      </c>
      <c r="AJ200" s="200">
        <v>2</v>
      </c>
      <c r="AK200" s="200">
        <v>2</v>
      </c>
      <c r="AL200" s="200"/>
      <c r="AM200" s="200" t="s">
        <v>369</v>
      </c>
      <c r="AN200" s="200" t="s">
        <v>369</v>
      </c>
      <c r="AO200" s="200" t="s">
        <v>369</v>
      </c>
      <c r="AP200" s="200"/>
      <c r="AQ200" s="200"/>
      <c r="AR200" s="200"/>
    </row>
    <row r="201" spans="1:44" ht="18" hidden="1" x14ac:dyDescent="0.25">
      <c r="A201" s="12" t="str">
        <f>IF(AL201="","",IF(T201=" "," ",SUM($Q$3:Q201)))</f>
        <v/>
      </c>
      <c r="B201" s="12" t="str">
        <f t="shared" si="43"/>
        <v>Egresados0</v>
      </c>
      <c r="C201" s="12">
        <f t="shared" si="44"/>
        <v>0</v>
      </c>
      <c r="D201" s="12" t="str">
        <f t="shared" si="45"/>
        <v>Egresados0</v>
      </c>
      <c r="E201" s="12">
        <f t="shared" si="46"/>
        <v>0</v>
      </c>
      <c r="F201" s="12" t="str">
        <f t="shared" si="54"/>
        <v xml:space="preserve"> </v>
      </c>
      <c r="G201" s="12" t="str">
        <f t="shared" si="55"/>
        <v xml:space="preserve"> </v>
      </c>
      <c r="H201" s="12" t="str">
        <f t="shared" si="47"/>
        <v xml:space="preserve"> </v>
      </c>
      <c r="I201" s="12" t="str">
        <f t="shared" si="48"/>
        <v>Egresados</v>
      </c>
      <c r="J201" s="12" t="str">
        <f t="shared" si="49"/>
        <v>Egresados</v>
      </c>
      <c r="K201" s="12" t="str">
        <f t="shared" si="50"/>
        <v xml:space="preserve"> </v>
      </c>
      <c r="L201" s="9" t="str">
        <f t="shared" si="51"/>
        <v/>
      </c>
      <c r="M201" s="10" t="str">
        <f t="shared" si="52"/>
        <v>RR</v>
      </c>
      <c r="N201" s="10" t="str">
        <f>+IF(L201=""," ",VLOOKUP(S201,Tabla13[[PROCESO]:[2018]],4,0))</f>
        <v xml:space="preserve"> </v>
      </c>
      <c r="O201" s="10" t="str">
        <f>+IF(AB201=""," ",VLOOKUP(S201,Tabla13[[PROCESO]:[2018]],3,0))</f>
        <v xml:space="preserve"> </v>
      </c>
      <c r="P201" s="10" t="str">
        <f t="shared" si="53"/>
        <v/>
      </c>
      <c r="Q201" s="1" t="str">
        <f t="shared" si="42"/>
        <v/>
      </c>
      <c r="R201" s="1" t="s">
        <v>1202</v>
      </c>
      <c r="S201" s="201" t="str">
        <f>+IF(M201="","",VLOOKUP(LEFT(R201,4),'[1]Areas Incluidas'!$C$3:$F$35,2,0))</f>
        <v>Egresados</v>
      </c>
      <c r="T201" s="200"/>
      <c r="U201" s="200"/>
      <c r="V201" s="200"/>
      <c r="W201" s="200"/>
      <c r="X201" s="200">
        <v>2</v>
      </c>
      <c r="Y201" s="200">
        <v>2</v>
      </c>
      <c r="Z201" s="17" t="s">
        <v>136</v>
      </c>
      <c r="AA201" s="200">
        <v>2</v>
      </c>
      <c r="AB201" s="200" t="s">
        <v>369</v>
      </c>
      <c r="AC201" s="200"/>
      <c r="AD201" s="192">
        <v>2</v>
      </c>
      <c r="AE201" s="192">
        <v>2</v>
      </c>
      <c r="AF201" s="17" t="s">
        <v>369</v>
      </c>
      <c r="AG201" s="200">
        <v>2</v>
      </c>
      <c r="AH201" s="200">
        <v>2</v>
      </c>
      <c r="AI201" s="13">
        <v>2</v>
      </c>
      <c r="AJ201" s="200">
        <v>2</v>
      </c>
      <c r="AK201" s="200">
        <v>2</v>
      </c>
      <c r="AL201" s="200"/>
      <c r="AM201" s="200" t="s">
        <v>369</v>
      </c>
      <c r="AN201" s="200" t="s">
        <v>369</v>
      </c>
      <c r="AO201" s="200" t="s">
        <v>369</v>
      </c>
      <c r="AP201" s="200"/>
      <c r="AQ201" s="200"/>
      <c r="AR201" s="200"/>
    </row>
    <row r="202" spans="1:44" ht="18" hidden="1" x14ac:dyDescent="0.25">
      <c r="A202" s="12" t="str">
        <f>IF(AL202="","",IF(T202=" "," ",SUM($Q$3:Q202)))</f>
        <v/>
      </c>
      <c r="B202" s="12" t="str">
        <f t="shared" si="43"/>
        <v>Egresados0</v>
      </c>
      <c r="C202" s="12">
        <f t="shared" si="44"/>
        <v>0</v>
      </c>
      <c r="D202" s="12" t="str">
        <f t="shared" si="45"/>
        <v>Egresados0</v>
      </c>
      <c r="E202" s="12">
        <f t="shared" si="46"/>
        <v>0</v>
      </c>
      <c r="F202" s="12" t="str">
        <f t="shared" si="54"/>
        <v xml:space="preserve"> </v>
      </c>
      <c r="G202" s="12" t="str">
        <f t="shared" si="55"/>
        <v xml:space="preserve"> </v>
      </c>
      <c r="H202" s="12" t="str">
        <f t="shared" si="47"/>
        <v xml:space="preserve"> </v>
      </c>
      <c r="I202" s="12" t="str">
        <f t="shared" si="48"/>
        <v>Egresados</v>
      </c>
      <c r="J202" s="12" t="str">
        <f t="shared" si="49"/>
        <v>Egresados</v>
      </c>
      <c r="K202" s="12" t="str">
        <f t="shared" si="50"/>
        <v xml:space="preserve"> </v>
      </c>
      <c r="L202" s="9" t="str">
        <f t="shared" si="51"/>
        <v/>
      </c>
      <c r="M202" s="10" t="str">
        <f t="shared" si="52"/>
        <v>RR</v>
      </c>
      <c r="N202" s="10" t="str">
        <f>+IF(L202=""," ",VLOOKUP(S202,Tabla13[[PROCESO]:[2018]],4,0))</f>
        <v xml:space="preserve"> </v>
      </c>
      <c r="O202" s="10" t="str">
        <f>+IF(AB202=""," ",VLOOKUP(S202,Tabla13[[PROCESO]:[2018]],3,0))</f>
        <v xml:space="preserve"> </v>
      </c>
      <c r="P202" s="10" t="str">
        <f t="shared" si="53"/>
        <v/>
      </c>
      <c r="Q202" s="1" t="str">
        <f t="shared" si="42"/>
        <v/>
      </c>
      <c r="R202" s="1" t="s">
        <v>1203</v>
      </c>
      <c r="S202" s="201" t="str">
        <f>+IF(M202="","",VLOOKUP(LEFT(R202,4),'[1]Areas Incluidas'!$C$3:$F$35,2,0))</f>
        <v>Egresados</v>
      </c>
      <c r="T202" s="200"/>
      <c r="U202" s="200"/>
      <c r="V202" s="200"/>
      <c r="W202" s="200"/>
      <c r="X202" s="200">
        <v>2</v>
      </c>
      <c r="Y202" s="200">
        <v>2</v>
      </c>
      <c r="Z202" s="17" t="s">
        <v>136</v>
      </c>
      <c r="AA202" s="200">
        <v>2</v>
      </c>
      <c r="AB202" s="200" t="s">
        <v>369</v>
      </c>
      <c r="AC202" s="200"/>
      <c r="AD202" s="192">
        <v>2</v>
      </c>
      <c r="AE202" s="192">
        <v>2</v>
      </c>
      <c r="AF202" s="17" t="s">
        <v>369</v>
      </c>
      <c r="AG202" s="200">
        <v>2</v>
      </c>
      <c r="AH202" s="200">
        <v>2</v>
      </c>
      <c r="AI202" s="13">
        <v>2</v>
      </c>
      <c r="AJ202" s="200">
        <v>2</v>
      </c>
      <c r="AK202" s="200">
        <v>2</v>
      </c>
      <c r="AL202" s="200"/>
      <c r="AM202" s="200" t="s">
        <v>369</v>
      </c>
      <c r="AN202" s="200" t="s">
        <v>369</v>
      </c>
      <c r="AO202" s="200" t="s">
        <v>369</v>
      </c>
      <c r="AP202" s="200"/>
      <c r="AQ202" s="200"/>
      <c r="AR202" s="200"/>
    </row>
    <row r="203" spans="1:44" ht="18" hidden="1" x14ac:dyDescent="0.25">
      <c r="A203" s="12" t="str">
        <f>IF(AL203="","",IF(T203=" "," ",SUM($Q$3:Q203)))</f>
        <v/>
      </c>
      <c r="B203" s="12" t="str">
        <f t="shared" si="43"/>
        <v>Egresados0</v>
      </c>
      <c r="C203" s="12">
        <f t="shared" si="44"/>
        <v>0</v>
      </c>
      <c r="D203" s="12" t="str">
        <f t="shared" si="45"/>
        <v>Egresados0</v>
      </c>
      <c r="E203" s="12">
        <f t="shared" si="46"/>
        <v>0</v>
      </c>
      <c r="F203" s="12" t="str">
        <f t="shared" si="54"/>
        <v xml:space="preserve"> </v>
      </c>
      <c r="G203" s="12" t="str">
        <f t="shared" si="55"/>
        <v xml:space="preserve"> </v>
      </c>
      <c r="H203" s="12" t="str">
        <f t="shared" si="47"/>
        <v xml:space="preserve"> </v>
      </c>
      <c r="I203" s="12" t="str">
        <f t="shared" si="48"/>
        <v>Egresados</v>
      </c>
      <c r="J203" s="12" t="str">
        <f t="shared" si="49"/>
        <v>Egresados</v>
      </c>
      <c r="K203" s="12" t="str">
        <f t="shared" si="50"/>
        <v xml:space="preserve"> </v>
      </c>
      <c r="L203" s="9" t="str">
        <f t="shared" si="51"/>
        <v/>
      </c>
      <c r="M203" s="10" t="str">
        <f t="shared" si="52"/>
        <v>RR</v>
      </c>
      <c r="N203" s="10" t="str">
        <f>+IF(L203=""," ",VLOOKUP(S203,Tabla13[[PROCESO]:[2018]],4,0))</f>
        <v xml:space="preserve"> </v>
      </c>
      <c r="O203" s="10" t="str">
        <f>+IF(AB203=""," ",VLOOKUP(S203,Tabla13[[PROCESO]:[2018]],3,0))</f>
        <v xml:space="preserve"> </v>
      </c>
      <c r="P203" s="10" t="str">
        <f t="shared" si="53"/>
        <v/>
      </c>
      <c r="Q203" s="1" t="str">
        <f t="shared" si="42"/>
        <v/>
      </c>
      <c r="R203" s="1" t="s">
        <v>1204</v>
      </c>
      <c r="S203" s="201" t="str">
        <f>+IF(M203="","",VLOOKUP(LEFT(R203,4),'[1]Areas Incluidas'!$C$3:$F$35,2,0))</f>
        <v>Egresados</v>
      </c>
      <c r="T203" s="200"/>
      <c r="U203" s="200"/>
      <c r="V203" s="200"/>
      <c r="W203" s="200"/>
      <c r="X203" s="200">
        <v>2</v>
      </c>
      <c r="Y203" s="200">
        <v>2</v>
      </c>
      <c r="Z203" s="17" t="s">
        <v>136</v>
      </c>
      <c r="AA203" s="200">
        <v>2</v>
      </c>
      <c r="AB203" s="200" t="s">
        <v>369</v>
      </c>
      <c r="AC203" s="200"/>
      <c r="AD203" s="192">
        <v>2</v>
      </c>
      <c r="AE203" s="192">
        <v>2</v>
      </c>
      <c r="AF203" s="17" t="s">
        <v>369</v>
      </c>
      <c r="AG203" s="200">
        <v>2</v>
      </c>
      <c r="AH203" s="200">
        <v>2</v>
      </c>
      <c r="AI203" s="13">
        <v>2</v>
      </c>
      <c r="AJ203" s="200">
        <v>2</v>
      </c>
      <c r="AK203" s="200">
        <v>2</v>
      </c>
      <c r="AL203" s="200"/>
      <c r="AM203" s="200" t="s">
        <v>369</v>
      </c>
      <c r="AN203" s="200" t="s">
        <v>369</v>
      </c>
      <c r="AO203" s="200" t="s">
        <v>369</v>
      </c>
      <c r="AP203" s="200"/>
      <c r="AQ203" s="200"/>
      <c r="AR203" s="200"/>
    </row>
    <row r="204" spans="1:44" ht="18" hidden="1" x14ac:dyDescent="0.25">
      <c r="A204" s="12" t="str">
        <f>IF(AL204="","",IF(T204=" "," ",SUM($Q$3:Q204)))</f>
        <v/>
      </c>
      <c r="B204" s="12" t="str">
        <f t="shared" si="43"/>
        <v>Egresados0</v>
      </c>
      <c r="C204" s="12">
        <f t="shared" si="44"/>
        <v>0</v>
      </c>
      <c r="D204" s="12" t="str">
        <f t="shared" si="45"/>
        <v>Egresados0</v>
      </c>
      <c r="E204" s="12">
        <f t="shared" si="46"/>
        <v>0</v>
      </c>
      <c r="F204" s="12" t="str">
        <f t="shared" si="54"/>
        <v xml:space="preserve"> </v>
      </c>
      <c r="G204" s="12" t="str">
        <f t="shared" si="55"/>
        <v xml:space="preserve"> </v>
      </c>
      <c r="H204" s="12" t="str">
        <f t="shared" si="47"/>
        <v xml:space="preserve"> </v>
      </c>
      <c r="I204" s="12" t="str">
        <f t="shared" si="48"/>
        <v>Egresados</v>
      </c>
      <c r="J204" s="12" t="str">
        <f t="shared" si="49"/>
        <v>Egresados</v>
      </c>
      <c r="K204" s="12" t="str">
        <f t="shared" si="50"/>
        <v xml:space="preserve"> </v>
      </c>
      <c r="L204" s="9" t="str">
        <f t="shared" si="51"/>
        <v/>
      </c>
      <c r="M204" s="10" t="str">
        <f t="shared" si="52"/>
        <v>RR</v>
      </c>
      <c r="N204" s="10" t="str">
        <f>+IF(L204=""," ",VLOOKUP(S204,Tabla13[[PROCESO]:[2018]],4,0))</f>
        <v xml:space="preserve"> </v>
      </c>
      <c r="O204" s="10" t="str">
        <f>+IF(AB204=""," ",VLOOKUP(S204,Tabla13[[PROCESO]:[2018]],3,0))</f>
        <v xml:space="preserve"> </v>
      </c>
      <c r="P204" s="10" t="str">
        <f t="shared" si="53"/>
        <v/>
      </c>
      <c r="Q204" s="1" t="str">
        <f t="shared" si="42"/>
        <v/>
      </c>
      <c r="R204" s="1" t="s">
        <v>1205</v>
      </c>
      <c r="S204" s="201" t="str">
        <f>+IF(M204="","",VLOOKUP(LEFT(R204,4),'[1]Areas Incluidas'!$C$3:$F$35,2,0))</f>
        <v>Egresados</v>
      </c>
      <c r="T204" s="200"/>
      <c r="U204" s="200"/>
      <c r="V204" s="200"/>
      <c r="W204" s="200"/>
      <c r="X204" s="200">
        <v>2</v>
      </c>
      <c r="Y204" s="200">
        <v>2</v>
      </c>
      <c r="Z204" s="17" t="s">
        <v>136</v>
      </c>
      <c r="AA204" s="200">
        <v>2</v>
      </c>
      <c r="AB204" s="200" t="s">
        <v>369</v>
      </c>
      <c r="AC204" s="200"/>
      <c r="AD204" s="192">
        <v>2</v>
      </c>
      <c r="AE204" s="192">
        <v>2</v>
      </c>
      <c r="AF204" s="17" t="s">
        <v>369</v>
      </c>
      <c r="AG204" s="200">
        <v>2</v>
      </c>
      <c r="AH204" s="200">
        <v>2</v>
      </c>
      <c r="AI204" s="13">
        <v>2</v>
      </c>
      <c r="AJ204" s="200">
        <v>2</v>
      </c>
      <c r="AK204" s="200">
        <v>2</v>
      </c>
      <c r="AL204" s="200"/>
      <c r="AM204" s="200" t="s">
        <v>369</v>
      </c>
      <c r="AN204" s="200" t="s">
        <v>369</v>
      </c>
      <c r="AO204" s="200" t="s">
        <v>369</v>
      </c>
      <c r="AP204" s="200"/>
      <c r="AQ204" s="200"/>
      <c r="AR204" s="200"/>
    </row>
    <row r="205" spans="1:44" ht="18" hidden="1" x14ac:dyDescent="0.25">
      <c r="A205" s="12" t="str">
        <f>IF(AL205="","",IF(T205=" "," ",SUM($Q$3:Q205)))</f>
        <v/>
      </c>
      <c r="B205" s="12" t="str">
        <f t="shared" si="43"/>
        <v>Egresados0</v>
      </c>
      <c r="C205" s="12">
        <f t="shared" si="44"/>
        <v>0</v>
      </c>
      <c r="D205" s="12" t="str">
        <f t="shared" si="45"/>
        <v>Egresados0</v>
      </c>
      <c r="E205" s="12">
        <f t="shared" si="46"/>
        <v>0</v>
      </c>
      <c r="F205" s="12" t="str">
        <f t="shared" si="54"/>
        <v xml:space="preserve"> </v>
      </c>
      <c r="G205" s="12" t="str">
        <f t="shared" si="55"/>
        <v xml:space="preserve"> </v>
      </c>
      <c r="H205" s="12" t="str">
        <f t="shared" si="47"/>
        <v xml:space="preserve"> </v>
      </c>
      <c r="I205" s="12" t="str">
        <f t="shared" si="48"/>
        <v>Egresados</v>
      </c>
      <c r="J205" s="12" t="str">
        <f t="shared" si="49"/>
        <v>Egresados</v>
      </c>
      <c r="K205" s="12" t="str">
        <f t="shared" si="50"/>
        <v xml:space="preserve"> </v>
      </c>
      <c r="L205" s="9" t="str">
        <f t="shared" si="51"/>
        <v/>
      </c>
      <c r="M205" s="10" t="str">
        <f t="shared" si="52"/>
        <v>RR</v>
      </c>
      <c r="N205" s="10" t="str">
        <f>+IF(L205=""," ",VLOOKUP(S205,Tabla13[[PROCESO]:[2018]],4,0))</f>
        <v xml:space="preserve"> </v>
      </c>
      <c r="O205" s="10" t="str">
        <f>+IF(AB205=""," ",VLOOKUP(S205,Tabla13[[PROCESO]:[2018]],3,0))</f>
        <v xml:space="preserve"> </v>
      </c>
      <c r="P205" s="10" t="str">
        <f t="shared" si="53"/>
        <v/>
      </c>
      <c r="Q205" s="1" t="str">
        <f t="shared" si="42"/>
        <v/>
      </c>
      <c r="R205" s="1" t="s">
        <v>1206</v>
      </c>
      <c r="S205" s="201" t="str">
        <f>+IF(M205="","",VLOOKUP(LEFT(R205,4),'[1]Areas Incluidas'!$C$3:$F$35,2,0))</f>
        <v>Egresados</v>
      </c>
      <c r="T205" s="200"/>
      <c r="U205" s="200"/>
      <c r="V205" s="200"/>
      <c r="W205" s="200"/>
      <c r="X205" s="200">
        <v>2</v>
      </c>
      <c r="Y205" s="200">
        <v>2</v>
      </c>
      <c r="Z205" s="17" t="s">
        <v>136</v>
      </c>
      <c r="AA205" s="200">
        <v>2</v>
      </c>
      <c r="AB205" s="200" t="s">
        <v>369</v>
      </c>
      <c r="AC205" s="200"/>
      <c r="AD205" s="192">
        <v>2</v>
      </c>
      <c r="AE205" s="192">
        <v>2</v>
      </c>
      <c r="AF205" s="17" t="s">
        <v>369</v>
      </c>
      <c r="AG205" s="200">
        <v>2</v>
      </c>
      <c r="AH205" s="200">
        <v>2</v>
      </c>
      <c r="AI205" s="13">
        <v>2</v>
      </c>
      <c r="AJ205" s="200">
        <v>2</v>
      </c>
      <c r="AK205" s="200">
        <v>2</v>
      </c>
      <c r="AL205" s="200"/>
      <c r="AM205" s="200" t="s">
        <v>369</v>
      </c>
      <c r="AN205" s="200" t="s">
        <v>369</v>
      </c>
      <c r="AO205" s="200" t="s">
        <v>369</v>
      </c>
      <c r="AP205" s="200"/>
      <c r="AQ205" s="200"/>
      <c r="AR205" s="200"/>
    </row>
    <row r="206" spans="1:44" ht="18" hidden="1" x14ac:dyDescent="0.25">
      <c r="A206" s="12" t="str">
        <f>IF(AL206="","",IF(T206=" "," ",SUM($Q$3:Q206)))</f>
        <v/>
      </c>
      <c r="B206" s="12" t="str">
        <f t="shared" si="43"/>
        <v>Egresados0</v>
      </c>
      <c r="C206" s="12">
        <f t="shared" si="44"/>
        <v>0</v>
      </c>
      <c r="D206" s="12" t="str">
        <f t="shared" si="45"/>
        <v>Egresados0</v>
      </c>
      <c r="E206" s="12">
        <f t="shared" si="46"/>
        <v>0</v>
      </c>
      <c r="F206" s="12" t="str">
        <f t="shared" si="54"/>
        <v xml:space="preserve"> </v>
      </c>
      <c r="G206" s="12" t="str">
        <f t="shared" si="55"/>
        <v xml:space="preserve"> </v>
      </c>
      <c r="H206" s="12" t="str">
        <f t="shared" si="47"/>
        <v xml:space="preserve"> </v>
      </c>
      <c r="I206" s="12" t="str">
        <f t="shared" si="48"/>
        <v>Egresados</v>
      </c>
      <c r="J206" s="12" t="str">
        <f t="shared" si="49"/>
        <v>Egresados</v>
      </c>
      <c r="K206" s="12" t="str">
        <f t="shared" si="50"/>
        <v xml:space="preserve"> </v>
      </c>
      <c r="L206" s="9" t="str">
        <f t="shared" si="51"/>
        <v/>
      </c>
      <c r="M206" s="10" t="str">
        <f t="shared" si="52"/>
        <v>RR</v>
      </c>
      <c r="N206" s="10" t="str">
        <f>+IF(L206=""," ",VLOOKUP(S206,Tabla13[[PROCESO]:[2018]],4,0))</f>
        <v xml:space="preserve"> </v>
      </c>
      <c r="O206" s="10" t="str">
        <f>+IF(AB206=""," ",VLOOKUP(S206,Tabla13[[PROCESO]:[2018]],3,0))</f>
        <v xml:space="preserve"> </v>
      </c>
      <c r="P206" s="10" t="str">
        <f t="shared" si="53"/>
        <v/>
      </c>
      <c r="Q206" s="1" t="str">
        <f t="shared" si="42"/>
        <v/>
      </c>
      <c r="R206" s="1" t="s">
        <v>1207</v>
      </c>
      <c r="S206" s="201" t="str">
        <f>+IF(M206="","",VLOOKUP(LEFT(R206,4),'[1]Areas Incluidas'!$C$3:$F$35,2,0))</f>
        <v>Egresados</v>
      </c>
      <c r="T206" s="200"/>
      <c r="U206" s="200"/>
      <c r="V206" s="200"/>
      <c r="W206" s="200"/>
      <c r="X206" s="200">
        <v>2</v>
      </c>
      <c r="Y206" s="200">
        <v>2</v>
      </c>
      <c r="Z206" s="17" t="s">
        <v>136</v>
      </c>
      <c r="AA206" s="200">
        <v>2</v>
      </c>
      <c r="AB206" s="200" t="s">
        <v>369</v>
      </c>
      <c r="AC206" s="200"/>
      <c r="AD206" s="192">
        <v>2</v>
      </c>
      <c r="AE206" s="192">
        <v>2</v>
      </c>
      <c r="AF206" s="17" t="s">
        <v>369</v>
      </c>
      <c r="AG206" s="200">
        <v>2</v>
      </c>
      <c r="AH206" s="200">
        <v>2</v>
      </c>
      <c r="AI206" s="13">
        <v>2</v>
      </c>
      <c r="AJ206" s="200">
        <v>2</v>
      </c>
      <c r="AK206" s="200">
        <v>2</v>
      </c>
      <c r="AL206" s="200"/>
      <c r="AM206" s="200" t="s">
        <v>369</v>
      </c>
      <c r="AN206" s="200" t="s">
        <v>369</v>
      </c>
      <c r="AO206" s="200" t="s">
        <v>369</v>
      </c>
      <c r="AP206" s="200"/>
      <c r="AQ206" s="200"/>
      <c r="AR206" s="200"/>
    </row>
    <row r="207" spans="1:44" ht="90" x14ac:dyDescent="0.25">
      <c r="A207" s="12">
        <f>IF(AL207="","",IF(T207=" "," ",SUM($Q$3:Q207)))</f>
        <v>125</v>
      </c>
      <c r="B207" s="12" t="str">
        <f t="shared" si="43"/>
        <v>Extensión1</v>
      </c>
      <c r="C207" s="12">
        <f t="shared" si="44"/>
        <v>1</v>
      </c>
      <c r="D207" s="12" t="str">
        <f t="shared" si="45"/>
        <v>Extensión1</v>
      </c>
      <c r="E207" s="12">
        <f t="shared" si="46"/>
        <v>1</v>
      </c>
      <c r="F207" s="12" t="str">
        <f t="shared" si="54"/>
        <v>RectoríaAlto</v>
      </c>
      <c r="G207" s="12" t="str">
        <f t="shared" si="55"/>
        <v>RectoríaMedio</v>
      </c>
      <c r="H207" s="12" t="str">
        <f t="shared" si="47"/>
        <v>RectoríaModerado</v>
      </c>
      <c r="I207" s="12" t="str">
        <f t="shared" si="48"/>
        <v>ExtensiónMedio</v>
      </c>
      <c r="J207" s="12" t="str">
        <f t="shared" si="49"/>
        <v>ExtensiónModerado</v>
      </c>
      <c r="K207" s="12" t="str">
        <f t="shared" si="50"/>
        <v>RectoríaIncumplimiento por parte de la comunidad universitaria, contratistas y visitantes de las políticas, reglamentos y directrices institucionales.</v>
      </c>
      <c r="L207" s="9" t="str">
        <f t="shared" si="51"/>
        <v>RRX-125</v>
      </c>
      <c r="M207" s="10" t="str">
        <f t="shared" si="52"/>
        <v>RR</v>
      </c>
      <c r="N207" s="10" t="str">
        <f>+IF(L207=""," ",VLOOKUP(S207,Tabla13[[PROCESO]:[2018]],4,0))</f>
        <v>Rectoría</v>
      </c>
      <c r="O207" s="10" t="str">
        <f>+IF(AB207=""," ",VLOOKUP(S207,Tabla13[[PROCESO]:[2018]],3,0))</f>
        <v>Rectoría</v>
      </c>
      <c r="P207" s="10" t="str">
        <f t="shared" si="53"/>
        <v>Incumplimiento por parte de la comunidad universitaria, contratistas y visitantes de las políticas, reglamentos y directrices institucionales.</v>
      </c>
      <c r="Q207" s="1">
        <f t="shared" si="42"/>
        <v>1</v>
      </c>
      <c r="R207" s="1" t="s">
        <v>1208</v>
      </c>
      <c r="S207" s="201" t="str">
        <f>+IF(M207="","",VLOOKUP(LEFT(R207,4),'[1]Areas Incluidas'!$C$3:$F$35,2,0))</f>
        <v>Extensión</v>
      </c>
      <c r="T207" s="200" t="s">
        <v>107</v>
      </c>
      <c r="U207" s="200" t="s">
        <v>1209</v>
      </c>
      <c r="V207" s="200" t="s">
        <v>1210</v>
      </c>
      <c r="W207" s="200"/>
      <c r="X207" s="200">
        <v>0</v>
      </c>
      <c r="Y207" s="200">
        <v>0</v>
      </c>
      <c r="Z207" s="17" t="s">
        <v>136</v>
      </c>
      <c r="AA207" s="200" t="s">
        <v>96</v>
      </c>
      <c r="AB207" s="200" t="s">
        <v>87</v>
      </c>
      <c r="AC207" s="200" t="s">
        <v>1211</v>
      </c>
      <c r="AD207" s="192">
        <v>2</v>
      </c>
      <c r="AE207" s="192">
        <v>2</v>
      </c>
      <c r="AF207" s="17">
        <v>1</v>
      </c>
      <c r="AG207" s="200" t="s">
        <v>1212</v>
      </c>
      <c r="AH207" s="200" t="s">
        <v>1213</v>
      </c>
      <c r="AI207" s="200">
        <v>43591</v>
      </c>
      <c r="AJ207" s="200" t="s">
        <v>294</v>
      </c>
      <c r="AK207" s="200" t="s">
        <v>297</v>
      </c>
      <c r="AL207" s="200" t="s">
        <v>90</v>
      </c>
      <c r="AM207" s="200">
        <v>3</v>
      </c>
      <c r="AN207" s="200">
        <v>2</v>
      </c>
      <c r="AO207" s="200" t="s">
        <v>445</v>
      </c>
      <c r="AP207" s="200" t="s">
        <v>98</v>
      </c>
      <c r="AQ207" s="200" t="s">
        <v>1214</v>
      </c>
      <c r="AR207" s="200"/>
    </row>
    <row r="208" spans="1:44" ht="60" x14ac:dyDescent="0.25">
      <c r="A208" s="12">
        <f>IF(AL208="","",IF(T208=" "," ",SUM($Q$3:Q208)))</f>
        <v>126</v>
      </c>
      <c r="B208" s="12" t="str">
        <f t="shared" si="43"/>
        <v>Extensión1</v>
      </c>
      <c r="C208" s="12">
        <f t="shared" si="44"/>
        <v>1</v>
      </c>
      <c r="D208" s="12" t="str">
        <f t="shared" si="45"/>
        <v>Extensión1</v>
      </c>
      <c r="E208" s="12">
        <f t="shared" si="46"/>
        <v>1</v>
      </c>
      <c r="F208" s="12" t="str">
        <f t="shared" si="54"/>
        <v>RectoríaAlto</v>
      </c>
      <c r="G208" s="12" t="str">
        <f t="shared" si="55"/>
        <v>RectoríaBajo</v>
      </c>
      <c r="H208" s="12" t="str">
        <f t="shared" si="47"/>
        <v>RectoríaModerado</v>
      </c>
      <c r="I208" s="12" t="str">
        <f t="shared" si="48"/>
        <v>ExtensiónBajo</v>
      </c>
      <c r="J208" s="12" t="str">
        <f t="shared" si="49"/>
        <v>ExtensiónModerado</v>
      </c>
      <c r="K208" s="12" t="str">
        <f t="shared" si="50"/>
        <v>RectoríaFallas o indisponibilidad de la infraestructura física relacionada con problemas estructurales o técnicos.</v>
      </c>
      <c r="L208" s="9" t="str">
        <f t="shared" si="51"/>
        <v>RRX-126</v>
      </c>
      <c r="M208" s="10" t="str">
        <f t="shared" si="52"/>
        <v>RR</v>
      </c>
      <c r="N208" s="10" t="str">
        <f>+IF(L208=""," ",VLOOKUP(S208,Tabla13[[PROCESO]:[2018]],4,0))</f>
        <v>Rectoría</v>
      </c>
      <c r="O208" s="10" t="str">
        <f>+IF(AB208=""," ",VLOOKUP(S208,Tabla13[[PROCESO]:[2018]],3,0))</f>
        <v>Rectoría</v>
      </c>
      <c r="P208" s="10" t="str">
        <f t="shared" si="53"/>
        <v>Fallas o indisponibilidad de la infraestructura física relacionada con problemas estructurales o técnicos.</v>
      </c>
      <c r="Q208" s="1">
        <f t="shared" si="42"/>
        <v>1</v>
      </c>
      <c r="R208" s="1" t="s">
        <v>1215</v>
      </c>
      <c r="S208" s="201" t="str">
        <f>+IF(M208="","",VLOOKUP(LEFT(R208,4),'[1]Areas Incluidas'!$C$3:$F$35,2,0))</f>
        <v>Extensión</v>
      </c>
      <c r="T208" s="200" t="s">
        <v>112</v>
      </c>
      <c r="U208" s="200" t="s">
        <v>1216</v>
      </c>
      <c r="V208" s="200" t="s">
        <v>1217</v>
      </c>
      <c r="W208" s="200" t="s">
        <v>1218</v>
      </c>
      <c r="X208" s="200">
        <v>3</v>
      </c>
      <c r="Y208" s="200">
        <v>3</v>
      </c>
      <c r="Z208" s="17">
        <v>1</v>
      </c>
      <c r="AA208" s="200" t="s">
        <v>98</v>
      </c>
      <c r="AB208" s="200" t="s">
        <v>87</v>
      </c>
      <c r="AC208" s="200" t="s">
        <v>1219</v>
      </c>
      <c r="AD208" s="192">
        <v>1</v>
      </c>
      <c r="AE208" s="192">
        <v>1</v>
      </c>
      <c r="AF208" s="17">
        <v>1</v>
      </c>
      <c r="AG208" s="200" t="s">
        <v>68</v>
      </c>
      <c r="AH208" s="200" t="s">
        <v>1213</v>
      </c>
      <c r="AI208" s="200">
        <v>43455</v>
      </c>
      <c r="AJ208" s="200" t="s">
        <v>296</v>
      </c>
      <c r="AK208" s="200" t="s">
        <v>297</v>
      </c>
      <c r="AL208" s="200" t="s">
        <v>88</v>
      </c>
      <c r="AM208" s="200">
        <v>2</v>
      </c>
      <c r="AN208" s="200">
        <v>2</v>
      </c>
      <c r="AO208" s="200" t="s">
        <v>413</v>
      </c>
      <c r="AP208" s="200" t="s">
        <v>98</v>
      </c>
      <c r="AQ208" s="200" t="s">
        <v>1220</v>
      </c>
      <c r="AR208" s="200"/>
    </row>
    <row r="209" spans="1:44" ht="90" x14ac:dyDescent="0.25">
      <c r="A209" s="12">
        <f>IF(AL209="","",IF(T209=" "," ",SUM($Q$3:Q209)))</f>
        <v>127</v>
      </c>
      <c r="B209" s="12" t="str">
        <f t="shared" si="43"/>
        <v>Extensión1</v>
      </c>
      <c r="C209" s="12">
        <f t="shared" si="44"/>
        <v>1</v>
      </c>
      <c r="D209" s="12" t="str">
        <f t="shared" si="45"/>
        <v>Extensión1</v>
      </c>
      <c r="E209" s="12">
        <f t="shared" si="46"/>
        <v>1</v>
      </c>
      <c r="F209" s="12" t="str">
        <f t="shared" si="54"/>
        <v>RectoríaExtremo</v>
      </c>
      <c r="G209" s="12" t="str">
        <f t="shared" si="55"/>
        <v>RectoríaAlto</v>
      </c>
      <c r="H209" s="12" t="str">
        <f t="shared" si="47"/>
        <v>RectoríaFuerte</v>
      </c>
      <c r="I209" s="12" t="str">
        <f t="shared" si="48"/>
        <v>ExtensiónAlto</v>
      </c>
      <c r="J209" s="12" t="str">
        <f t="shared" si="49"/>
        <v>ExtensiónFuerte</v>
      </c>
      <c r="K209" s="12" t="str">
        <f t="shared" si="50"/>
        <v>RectoríaFalta de innovación o rezago en los diferentes procesos o estructuras que dificultan el crecimiento y/o cumplimiento de los objetivos de la Universidad</v>
      </c>
      <c r="L209" s="9" t="str">
        <f t="shared" si="51"/>
        <v>RRX-127</v>
      </c>
      <c r="M209" s="10" t="str">
        <f t="shared" si="52"/>
        <v>RR</v>
      </c>
      <c r="N209" s="10" t="str">
        <f>+IF(L209=""," ",VLOOKUP(S209,Tabla13[[PROCESO]:[2018]],4,0))</f>
        <v>Rectoría</v>
      </c>
      <c r="O209" s="10" t="str">
        <f>+IF(AB209=""," ",VLOOKUP(S209,Tabla13[[PROCESO]:[2018]],3,0))</f>
        <v>Rectoría</v>
      </c>
      <c r="P209" s="10" t="str">
        <f t="shared" si="53"/>
        <v>Falta de innovación o rezago en los diferentes procesos o estructuras que dificultan el crecimiento y/o cumplimiento de los objetivos de la Universidad</v>
      </c>
      <c r="Q209" s="1">
        <f t="shared" si="42"/>
        <v>1</v>
      </c>
      <c r="R209" s="1" t="s">
        <v>1221</v>
      </c>
      <c r="S209" s="201" t="str">
        <f>+IF(M209="","",VLOOKUP(LEFT(R209,4),'[1]Areas Incluidas'!$C$3:$F$35,2,0))</f>
        <v>Extensión</v>
      </c>
      <c r="T209" s="200" t="s">
        <v>111</v>
      </c>
      <c r="U209" s="200" t="s">
        <v>1222</v>
      </c>
      <c r="V209" s="200" t="s">
        <v>1223</v>
      </c>
      <c r="W209" s="200" t="s">
        <v>1224</v>
      </c>
      <c r="X209" s="200">
        <v>2</v>
      </c>
      <c r="Y209" s="200">
        <v>1</v>
      </c>
      <c r="Z209" s="17">
        <v>0.5</v>
      </c>
      <c r="AA209" s="200" t="s">
        <v>98</v>
      </c>
      <c r="AB209" s="200" t="s">
        <v>89</v>
      </c>
      <c r="AC209" s="200" t="s">
        <v>1225</v>
      </c>
      <c r="AD209" s="192">
        <v>2</v>
      </c>
      <c r="AE209" s="192">
        <v>1</v>
      </c>
      <c r="AF209" s="17">
        <v>0.5</v>
      </c>
      <c r="AG209" s="200" t="s">
        <v>1226</v>
      </c>
      <c r="AH209" s="200" t="s">
        <v>1213</v>
      </c>
      <c r="AI209" s="200">
        <v>43342</v>
      </c>
      <c r="AJ209" s="200" t="s">
        <v>298</v>
      </c>
      <c r="AK209" s="200" t="s">
        <v>98</v>
      </c>
      <c r="AL209" s="200" t="s">
        <v>87</v>
      </c>
      <c r="AM209" s="200">
        <v>4</v>
      </c>
      <c r="AN209" s="200">
        <v>3</v>
      </c>
      <c r="AO209" s="200" t="s">
        <v>390</v>
      </c>
      <c r="AP209" s="200" t="s">
        <v>97</v>
      </c>
      <c r="AQ209" s="200" t="s">
        <v>1227</v>
      </c>
      <c r="AR209" s="200"/>
    </row>
    <row r="210" spans="1:44" ht="54" x14ac:dyDescent="0.25">
      <c r="A210" s="12">
        <f>IF(AL210="","",IF(T210=" "," ",SUM($Q$3:Q210)))</f>
        <v>128</v>
      </c>
      <c r="B210" s="12" t="str">
        <f t="shared" si="43"/>
        <v>Extensión1</v>
      </c>
      <c r="C210" s="12">
        <f t="shared" si="44"/>
        <v>1</v>
      </c>
      <c r="D210" s="12" t="str">
        <f t="shared" si="45"/>
        <v>Extensión1</v>
      </c>
      <c r="E210" s="12">
        <f t="shared" si="46"/>
        <v>1</v>
      </c>
      <c r="F210" s="12" t="str">
        <f t="shared" si="54"/>
        <v>RectoríaExtremo</v>
      </c>
      <c r="G210" s="12" t="str">
        <f t="shared" si="55"/>
        <v>RectoríaAlto</v>
      </c>
      <c r="H210" s="12" t="str">
        <f t="shared" si="47"/>
        <v>RectoríaDébil</v>
      </c>
      <c r="I210" s="12" t="str">
        <f t="shared" si="48"/>
        <v>ExtensiónAlto</v>
      </c>
      <c r="J210" s="12" t="str">
        <f t="shared" si="49"/>
        <v>ExtensiónDébil</v>
      </c>
      <c r="K210" s="12" t="str">
        <f t="shared" si="50"/>
        <v>RectoríaConflicto, desconocimiento o incumplimientos normativos, legales, regulatorios o contractuales.</v>
      </c>
      <c r="L210" s="9" t="str">
        <f t="shared" si="51"/>
        <v>RRX-128</v>
      </c>
      <c r="M210" s="10" t="str">
        <f t="shared" si="52"/>
        <v>RR</v>
      </c>
      <c r="N210" s="10" t="str">
        <f>+IF(L210=""," ",VLOOKUP(S210,Tabla13[[PROCESO]:[2018]],4,0))</f>
        <v>Rectoría</v>
      </c>
      <c r="O210" s="10" t="str">
        <f>+IF(AB210=""," ",VLOOKUP(S210,Tabla13[[PROCESO]:[2018]],3,0))</f>
        <v>Rectoría</v>
      </c>
      <c r="P210" s="10" t="str">
        <f t="shared" si="53"/>
        <v>Conflicto, desconocimiento o incumplimientos normativos, legales, regulatorios o contractuales.</v>
      </c>
      <c r="Q210" s="1">
        <f t="shared" si="42"/>
        <v>1</v>
      </c>
      <c r="R210" s="1" t="s">
        <v>1228</v>
      </c>
      <c r="S210" s="201" t="str">
        <f>+IF(M210="","",VLOOKUP(LEFT(R210,4),'[1]Areas Incluidas'!$C$3:$F$35,2,0))</f>
        <v>Extensión</v>
      </c>
      <c r="T210" s="200" t="s">
        <v>109</v>
      </c>
      <c r="U210" s="200" t="s">
        <v>1229</v>
      </c>
      <c r="V210" s="200" t="s">
        <v>1230</v>
      </c>
      <c r="W210" s="200" t="s">
        <v>1231</v>
      </c>
      <c r="X210" s="200">
        <v>1</v>
      </c>
      <c r="Y210" s="200">
        <v>1</v>
      </c>
      <c r="Z210" s="17">
        <v>1</v>
      </c>
      <c r="AA210" s="200" t="s">
        <v>98</v>
      </c>
      <c r="AB210" s="200" t="s">
        <v>89</v>
      </c>
      <c r="AC210" s="200" t="s">
        <v>1232</v>
      </c>
      <c r="AD210" s="192">
        <v>1</v>
      </c>
      <c r="AE210" s="192">
        <v>1</v>
      </c>
      <c r="AF210" s="17">
        <v>1</v>
      </c>
      <c r="AG210" s="200" t="s">
        <v>1233</v>
      </c>
      <c r="AH210" s="200" t="s">
        <v>1213</v>
      </c>
      <c r="AI210" s="200">
        <v>43647</v>
      </c>
      <c r="AJ210" s="200" t="s">
        <v>294</v>
      </c>
      <c r="AK210" s="200" t="s">
        <v>295</v>
      </c>
      <c r="AL210" s="200" t="s">
        <v>87</v>
      </c>
      <c r="AM210" s="200">
        <v>3</v>
      </c>
      <c r="AN210" s="200">
        <v>4</v>
      </c>
      <c r="AO210" s="200" t="s">
        <v>637</v>
      </c>
      <c r="AP210" s="200" t="s">
        <v>96</v>
      </c>
      <c r="AQ210" s="200" t="s">
        <v>1234</v>
      </c>
      <c r="AR210" s="200"/>
    </row>
    <row r="211" spans="1:44" ht="72" x14ac:dyDescent="0.25">
      <c r="A211" s="12">
        <f>IF(AL211="","",IF(T211=" "," ",SUM($Q$3:Q211)))</f>
        <v>129</v>
      </c>
      <c r="B211" s="12" t="str">
        <f t="shared" si="43"/>
        <v>Extensión1</v>
      </c>
      <c r="C211" s="12">
        <f t="shared" si="44"/>
        <v>1</v>
      </c>
      <c r="D211" s="12" t="str">
        <f t="shared" si="45"/>
        <v>Extensión1</v>
      </c>
      <c r="E211" s="12">
        <f t="shared" si="46"/>
        <v>1</v>
      </c>
      <c r="F211" s="12" t="str">
        <f t="shared" si="54"/>
        <v>RectoríaAlto</v>
      </c>
      <c r="G211" s="12" t="str">
        <f t="shared" si="55"/>
        <v>RectoríaBajo</v>
      </c>
      <c r="H211" s="12" t="str">
        <f t="shared" si="47"/>
        <v>RectoríaFuerte</v>
      </c>
      <c r="I211" s="12" t="str">
        <f t="shared" si="48"/>
        <v>ExtensiónBajo</v>
      </c>
      <c r="J211" s="12" t="str">
        <f t="shared" si="49"/>
        <v>ExtensiónFuerte</v>
      </c>
      <c r="K211" s="12" t="str">
        <f t="shared" si="50"/>
        <v>RectoríaIntoxicación, lesión, enfermedad o accidente que afecte la integridad o salud de las personas en la Universidad.</v>
      </c>
      <c r="L211" s="9" t="str">
        <f t="shared" si="51"/>
        <v>RRX-129</v>
      </c>
      <c r="M211" s="10" t="str">
        <f t="shared" si="52"/>
        <v>RR</v>
      </c>
      <c r="N211" s="10" t="str">
        <f>+IF(L211=""," ",VLOOKUP(S211,Tabla13[[PROCESO]:[2018]],4,0))</f>
        <v>Rectoría</v>
      </c>
      <c r="O211" s="10" t="str">
        <f>+IF(AB211=""," ",VLOOKUP(S211,Tabla13[[PROCESO]:[2018]],3,0))</f>
        <v>Rectoría</v>
      </c>
      <c r="P211" s="10" t="str">
        <f t="shared" si="53"/>
        <v>Intoxicación, lesión, enfermedad o accidente que afecte la integridad o salud de las personas en la Universidad.</v>
      </c>
      <c r="Q211" s="1">
        <f t="shared" si="42"/>
        <v>1</v>
      </c>
      <c r="R211" s="1" t="s">
        <v>1235</v>
      </c>
      <c r="S211" s="201" t="str">
        <f>+IF(M211="","",VLOOKUP(LEFT(R211,4),'[1]Areas Incluidas'!$C$3:$F$35,2,0))</f>
        <v>Extensión</v>
      </c>
      <c r="T211" s="200" t="s">
        <v>117</v>
      </c>
      <c r="U211" s="200" t="s">
        <v>1236</v>
      </c>
      <c r="V211" s="200" t="s">
        <v>1237</v>
      </c>
      <c r="W211" s="200" t="s">
        <v>1238</v>
      </c>
      <c r="X211" s="200">
        <v>1</v>
      </c>
      <c r="Y211" s="200">
        <v>1</v>
      </c>
      <c r="Z211" s="17">
        <v>1</v>
      </c>
      <c r="AA211" s="200" t="s">
        <v>98</v>
      </c>
      <c r="AB211" s="200" t="s">
        <v>87</v>
      </c>
      <c r="AC211" s="200" t="s">
        <v>1239</v>
      </c>
      <c r="AD211" s="192">
        <v>1</v>
      </c>
      <c r="AE211" s="192">
        <v>1</v>
      </c>
      <c r="AF211" s="17">
        <v>1</v>
      </c>
      <c r="AG211" s="200" t="s">
        <v>1212</v>
      </c>
      <c r="AH211" s="200" t="s">
        <v>432</v>
      </c>
      <c r="AI211" s="200">
        <v>43577</v>
      </c>
      <c r="AJ211" s="200" t="s">
        <v>332</v>
      </c>
      <c r="AK211" s="200" t="s">
        <v>98</v>
      </c>
      <c r="AL211" s="200" t="s">
        <v>88</v>
      </c>
      <c r="AM211" s="200">
        <v>1</v>
      </c>
      <c r="AN211" s="200">
        <v>3</v>
      </c>
      <c r="AO211" s="200" t="s">
        <v>1133</v>
      </c>
      <c r="AP211" s="200" t="s">
        <v>97</v>
      </c>
      <c r="AQ211" s="200" t="s">
        <v>1240</v>
      </c>
      <c r="AR211" s="200"/>
    </row>
    <row r="212" spans="1:44" ht="75" x14ac:dyDescent="0.25">
      <c r="A212" s="12">
        <f>IF(AL212="","",IF(T212=" "," ",SUM($Q$3:Q212)))</f>
        <v>130</v>
      </c>
      <c r="B212" s="12" t="str">
        <f t="shared" si="43"/>
        <v>Extensión1</v>
      </c>
      <c r="C212" s="12">
        <f t="shared" si="44"/>
        <v>1</v>
      </c>
      <c r="D212" s="12" t="str">
        <f t="shared" si="45"/>
        <v>Extensión1</v>
      </c>
      <c r="E212" s="12">
        <f t="shared" si="46"/>
        <v>1</v>
      </c>
      <c r="F212" s="12" t="str">
        <f t="shared" si="54"/>
        <v>RectoríaAlto</v>
      </c>
      <c r="G212" s="12" t="str">
        <f t="shared" si="55"/>
        <v>RectoríaAlto</v>
      </c>
      <c r="H212" s="12" t="str">
        <f t="shared" si="47"/>
        <v>RectoríaFuerte</v>
      </c>
      <c r="I212" s="12" t="str">
        <f t="shared" si="48"/>
        <v>ExtensiónAlto</v>
      </c>
      <c r="J212" s="12" t="str">
        <f t="shared" si="49"/>
        <v>ExtensiónFuerte</v>
      </c>
      <c r="K212" s="12" t="str">
        <f t="shared" si="50"/>
        <v>RectoríaFallas en la gestión, planeación o ejecución de proyecto.</v>
      </c>
      <c r="L212" s="9" t="str">
        <f t="shared" si="51"/>
        <v>RRX-130</v>
      </c>
      <c r="M212" s="10" t="str">
        <f t="shared" si="52"/>
        <v>RR</v>
      </c>
      <c r="N212" s="10" t="str">
        <f>+IF(L212=""," ",VLOOKUP(S212,Tabla13[[PROCESO]:[2018]],4,0))</f>
        <v>Rectoría</v>
      </c>
      <c r="O212" s="10" t="str">
        <f>+IF(AB212=""," ",VLOOKUP(S212,Tabla13[[PROCESO]:[2018]],3,0))</f>
        <v>Rectoría</v>
      </c>
      <c r="P212" s="10" t="str">
        <f t="shared" si="53"/>
        <v>Fallas en la gestión, planeación o ejecución de proyecto.</v>
      </c>
      <c r="Q212" s="1">
        <f t="shared" si="42"/>
        <v>1</v>
      </c>
      <c r="R212" s="1" t="s">
        <v>1241</v>
      </c>
      <c r="S212" s="201" t="str">
        <f>+IF(M212="","",VLOOKUP(LEFT(R212,4),'[1]Areas Incluidas'!$C$3:$F$35,2,0))</f>
        <v>Extensión</v>
      </c>
      <c r="T212" s="200" t="s">
        <v>115</v>
      </c>
      <c r="U212" s="200" t="s">
        <v>1242</v>
      </c>
      <c r="V212" s="200" t="s">
        <v>1243</v>
      </c>
      <c r="W212" s="200" t="s">
        <v>1244</v>
      </c>
      <c r="X212" s="200">
        <v>3</v>
      </c>
      <c r="Y212" s="200">
        <v>3</v>
      </c>
      <c r="Z212" s="17">
        <v>1</v>
      </c>
      <c r="AA212" s="200" t="s">
        <v>98</v>
      </c>
      <c r="AB212" s="200" t="s">
        <v>87</v>
      </c>
      <c r="AC212" s="200" t="s">
        <v>1245</v>
      </c>
      <c r="AD212" s="192">
        <v>3</v>
      </c>
      <c r="AE212" s="192">
        <v>3</v>
      </c>
      <c r="AF212" s="17">
        <v>1</v>
      </c>
      <c r="AG212" s="200" t="s">
        <v>1246</v>
      </c>
      <c r="AH212" s="200" t="s">
        <v>432</v>
      </c>
      <c r="AI212" s="200">
        <v>43556</v>
      </c>
      <c r="AJ212" s="200" t="s">
        <v>332</v>
      </c>
      <c r="AK212" s="200" t="s">
        <v>299</v>
      </c>
      <c r="AL212" s="200" t="s">
        <v>87</v>
      </c>
      <c r="AM212" s="200">
        <v>1</v>
      </c>
      <c r="AN212" s="200">
        <v>5</v>
      </c>
      <c r="AO212" s="200" t="s">
        <v>670</v>
      </c>
      <c r="AP212" s="200" t="s">
        <v>97</v>
      </c>
      <c r="AQ212" s="200" t="s">
        <v>1247</v>
      </c>
      <c r="AR212" s="200"/>
    </row>
    <row r="213" spans="1:44" ht="75" x14ac:dyDescent="0.25">
      <c r="A213" s="12">
        <f>IF(AL213="","",IF(T213=" "," ",SUM($Q$3:Q213)))</f>
        <v>131</v>
      </c>
      <c r="B213" s="12" t="str">
        <f t="shared" si="43"/>
        <v>Extensión1</v>
      </c>
      <c r="C213" s="12">
        <f t="shared" si="44"/>
        <v>1</v>
      </c>
      <c r="D213" s="12" t="str">
        <f t="shared" si="45"/>
        <v>Extensión1</v>
      </c>
      <c r="E213" s="12">
        <f t="shared" si="46"/>
        <v>1</v>
      </c>
      <c r="F213" s="12" t="str">
        <f t="shared" si="54"/>
        <v>RectoríaExtremo</v>
      </c>
      <c r="G213" s="12" t="str">
        <f t="shared" si="55"/>
        <v>RectoríaBajo</v>
      </c>
      <c r="H213" s="12" t="str">
        <f t="shared" si="47"/>
        <v>RectoríaFuerte</v>
      </c>
      <c r="I213" s="12" t="str">
        <f t="shared" si="48"/>
        <v>ExtensiónBajo</v>
      </c>
      <c r="J213" s="12" t="str">
        <f t="shared" si="49"/>
        <v>ExtensiónFuerte</v>
      </c>
      <c r="K213" s="12" t="str">
        <f t="shared" si="50"/>
        <v>RectoríaDificultades en la alineación organizacional para el logro de los objetivos.</v>
      </c>
      <c r="L213" s="9" t="str">
        <f t="shared" si="51"/>
        <v>RRX-131</v>
      </c>
      <c r="M213" s="10" t="str">
        <f t="shared" si="52"/>
        <v>RR</v>
      </c>
      <c r="N213" s="10" t="str">
        <f>+IF(L213=""," ",VLOOKUP(S213,Tabla13[[PROCESO]:[2018]],4,0))</f>
        <v>Rectoría</v>
      </c>
      <c r="O213" s="10" t="str">
        <f>+IF(AB213=""," ",VLOOKUP(S213,Tabla13[[PROCESO]:[2018]],3,0))</f>
        <v>Rectoría</v>
      </c>
      <c r="P213" s="10" t="str">
        <f t="shared" si="53"/>
        <v>Dificultades en la alineación organizacional para el logro de los objetivos.</v>
      </c>
      <c r="Q213" s="1">
        <f t="shared" si="42"/>
        <v>1</v>
      </c>
      <c r="R213" s="1" t="s">
        <v>1248</v>
      </c>
      <c r="S213" s="201" t="str">
        <f>+IF(M213="","",VLOOKUP(LEFT(R213,4),'[1]Areas Incluidas'!$C$3:$F$35,2,0))</f>
        <v>Extensión</v>
      </c>
      <c r="T213" s="200" t="s">
        <v>108</v>
      </c>
      <c r="U213" s="200" t="s">
        <v>1249</v>
      </c>
      <c r="V213" s="200" t="s">
        <v>1250</v>
      </c>
      <c r="W213" s="200" t="s">
        <v>1251</v>
      </c>
      <c r="X213" s="200">
        <v>2</v>
      </c>
      <c r="Y213" s="200">
        <v>1</v>
      </c>
      <c r="Z213" s="17">
        <v>0.5</v>
      </c>
      <c r="AA213" s="200" t="s">
        <v>98</v>
      </c>
      <c r="AB213" s="200" t="s">
        <v>89</v>
      </c>
      <c r="AC213" s="200" t="s">
        <v>1252</v>
      </c>
      <c r="AD213" s="192">
        <v>1</v>
      </c>
      <c r="AE213" s="192">
        <v>1</v>
      </c>
      <c r="AF213" s="17">
        <v>1</v>
      </c>
      <c r="AG213" s="200" t="s">
        <v>1253</v>
      </c>
      <c r="AH213" s="200" t="s">
        <v>1254</v>
      </c>
      <c r="AI213" s="200">
        <v>43497</v>
      </c>
      <c r="AJ213" s="200" t="s">
        <v>332</v>
      </c>
      <c r="AK213" s="200" t="s">
        <v>98</v>
      </c>
      <c r="AL213" s="200" t="s">
        <v>88</v>
      </c>
      <c r="AM213" s="200">
        <v>1</v>
      </c>
      <c r="AN213" s="200">
        <v>3</v>
      </c>
      <c r="AO213" s="200" t="s">
        <v>1133</v>
      </c>
      <c r="AP213" s="200" t="s">
        <v>97</v>
      </c>
      <c r="AQ213" s="200" t="s">
        <v>1255</v>
      </c>
      <c r="AR213" s="200"/>
    </row>
    <row r="214" spans="1:44" ht="72" x14ac:dyDescent="0.25">
      <c r="A214" s="12">
        <f>IF(AL214="","",IF(T214=" "," ",SUM($Q$3:Q214)))</f>
        <v>132</v>
      </c>
      <c r="B214" s="12" t="str">
        <f t="shared" si="43"/>
        <v>Extensión1</v>
      </c>
      <c r="C214" s="12">
        <f t="shared" si="44"/>
        <v>1</v>
      </c>
      <c r="D214" s="12" t="str">
        <f t="shared" si="45"/>
        <v>Extensión1</v>
      </c>
      <c r="E214" s="12">
        <f t="shared" si="46"/>
        <v>1</v>
      </c>
      <c r="F214" s="12" t="str">
        <f t="shared" si="54"/>
        <v>RectoríaAlto</v>
      </c>
      <c r="G214" s="12" t="str">
        <f t="shared" si="55"/>
        <v>RectoríaBajo</v>
      </c>
      <c r="H214" s="12" t="str">
        <f t="shared" si="47"/>
        <v>RectoríaFuerte</v>
      </c>
      <c r="I214" s="12" t="str">
        <f t="shared" si="48"/>
        <v>ExtensiónBajo</v>
      </c>
      <c r="J214" s="12" t="str">
        <f t="shared" si="49"/>
        <v>ExtensiónFuerte</v>
      </c>
      <c r="K214" s="12" t="str">
        <f t="shared" si="50"/>
        <v>RectoríaConcepto público desfavorable que causa una pérdida de credibilidad sobre la Universidad en sus grupos de interés.</v>
      </c>
      <c r="L214" s="9" t="str">
        <f t="shared" si="51"/>
        <v>RRX-132</v>
      </c>
      <c r="M214" s="10" t="str">
        <f t="shared" si="52"/>
        <v>RR</v>
      </c>
      <c r="N214" s="10" t="str">
        <f>+IF(L214=""," ",VLOOKUP(S214,Tabla13[[PROCESO]:[2018]],4,0))</f>
        <v>Rectoría</v>
      </c>
      <c r="O214" s="10" t="str">
        <f>+IF(AB214=""," ",VLOOKUP(S214,Tabla13[[PROCESO]:[2018]],3,0))</f>
        <v>Rectoría</v>
      </c>
      <c r="P214" s="10" t="str">
        <f t="shared" si="53"/>
        <v>Concepto público desfavorable que causa una pérdida de credibilidad sobre la Universidad en sus grupos de interés.</v>
      </c>
      <c r="Q214" s="1">
        <f t="shared" si="42"/>
        <v>1</v>
      </c>
      <c r="R214" s="1" t="s">
        <v>1256</v>
      </c>
      <c r="S214" s="201" t="str">
        <f>+IF(M214="","",VLOOKUP(LEFT(R214,4),'[1]Areas Incluidas'!$C$3:$F$35,2,0))</f>
        <v>Extensión</v>
      </c>
      <c r="T214" s="200" t="s">
        <v>119</v>
      </c>
      <c r="U214" s="200" t="s">
        <v>1257</v>
      </c>
      <c r="V214" s="200" t="s">
        <v>1258</v>
      </c>
      <c r="W214" s="200"/>
      <c r="X214" s="200">
        <v>3</v>
      </c>
      <c r="Y214" s="200">
        <v>3</v>
      </c>
      <c r="Z214" s="17" t="s">
        <v>136</v>
      </c>
      <c r="AA214" s="200" t="s">
        <v>96</v>
      </c>
      <c r="AB214" s="200" t="s">
        <v>87</v>
      </c>
      <c r="AC214" s="200" t="s">
        <v>1259</v>
      </c>
      <c r="AD214" s="192">
        <v>1</v>
      </c>
      <c r="AE214" s="192">
        <v>1</v>
      </c>
      <c r="AF214" s="17">
        <v>1</v>
      </c>
      <c r="AG214" s="200" t="s">
        <v>1260</v>
      </c>
      <c r="AH214" s="200" t="s">
        <v>1213</v>
      </c>
      <c r="AI214" s="200">
        <v>43592</v>
      </c>
      <c r="AJ214" s="200" t="s">
        <v>332</v>
      </c>
      <c r="AK214" s="200" t="s">
        <v>301</v>
      </c>
      <c r="AL214" s="200" t="s">
        <v>88</v>
      </c>
      <c r="AM214" s="200">
        <v>1</v>
      </c>
      <c r="AN214" s="200">
        <v>1</v>
      </c>
      <c r="AO214" s="200" t="s">
        <v>333</v>
      </c>
      <c r="AP214" s="200" t="s">
        <v>97</v>
      </c>
      <c r="AQ214" s="200" t="s">
        <v>1261</v>
      </c>
      <c r="AR214" s="200"/>
    </row>
    <row r="215" spans="1:44" ht="18" hidden="1" x14ac:dyDescent="0.25">
      <c r="A215" s="12" t="str">
        <f>IF(AL215="","",IF(T215=" "," ",SUM($Q$3:Q215)))</f>
        <v/>
      </c>
      <c r="B215" s="12" t="str">
        <f t="shared" si="43"/>
        <v>Extensión0</v>
      </c>
      <c r="C215" s="12">
        <f t="shared" si="44"/>
        <v>0</v>
      </c>
      <c r="D215" s="12" t="str">
        <f t="shared" si="45"/>
        <v>Extensión0</v>
      </c>
      <c r="E215" s="12">
        <f t="shared" si="46"/>
        <v>0</v>
      </c>
      <c r="F215" s="12" t="str">
        <f t="shared" si="54"/>
        <v xml:space="preserve"> </v>
      </c>
      <c r="G215" s="12" t="str">
        <f t="shared" si="55"/>
        <v xml:space="preserve"> </v>
      </c>
      <c r="H215" s="12" t="str">
        <f t="shared" si="47"/>
        <v xml:space="preserve"> </v>
      </c>
      <c r="I215" s="12" t="str">
        <f t="shared" si="48"/>
        <v>Extensión</v>
      </c>
      <c r="J215" s="12" t="str">
        <f t="shared" si="49"/>
        <v>Extensión</v>
      </c>
      <c r="K215" s="12" t="str">
        <f t="shared" si="50"/>
        <v xml:space="preserve"> </v>
      </c>
      <c r="L215" s="9" t="str">
        <f t="shared" si="51"/>
        <v/>
      </c>
      <c r="M215" s="10" t="str">
        <f t="shared" si="52"/>
        <v>RR</v>
      </c>
      <c r="N215" s="10" t="str">
        <f>+IF(L215=""," ",VLOOKUP(S215,Tabla13[[PROCESO]:[2018]],4,0))</f>
        <v xml:space="preserve"> </v>
      </c>
      <c r="O215" s="10" t="str">
        <f>+IF(AB215=""," ",VLOOKUP(S215,Tabla13[[PROCESO]:[2018]],3,0))</f>
        <v xml:space="preserve"> </v>
      </c>
      <c r="P215" s="10" t="str">
        <f t="shared" si="53"/>
        <v/>
      </c>
      <c r="Q215" s="1" t="str">
        <f t="shared" si="42"/>
        <v/>
      </c>
      <c r="R215" s="1" t="s">
        <v>1262</v>
      </c>
      <c r="S215" s="201" t="str">
        <f>+IF(M215="","",VLOOKUP(LEFT(R215,4),'[1]Areas Incluidas'!$C$3:$F$35,2,0))</f>
        <v>Extensión</v>
      </c>
      <c r="T215" s="200"/>
      <c r="U215" s="200"/>
      <c r="V215" s="200"/>
      <c r="W215" s="200"/>
      <c r="X215" s="200">
        <v>1</v>
      </c>
      <c r="Y215" s="200">
        <v>1</v>
      </c>
      <c r="Z215" s="17" t="s">
        <v>136</v>
      </c>
      <c r="AA215" s="200">
        <v>1</v>
      </c>
      <c r="AB215" s="200" t="s">
        <v>369</v>
      </c>
      <c r="AC215" s="200"/>
      <c r="AD215" s="192">
        <v>1</v>
      </c>
      <c r="AE215" s="192">
        <v>1</v>
      </c>
      <c r="AF215" s="17" t="s">
        <v>369</v>
      </c>
      <c r="AG215" s="200">
        <v>1</v>
      </c>
      <c r="AH215" s="200">
        <v>1</v>
      </c>
      <c r="AI215" s="200">
        <v>1</v>
      </c>
      <c r="AJ215" s="200">
        <v>1</v>
      </c>
      <c r="AK215" s="200">
        <v>1</v>
      </c>
      <c r="AL215" s="200"/>
      <c r="AM215" s="200" t="s">
        <v>369</v>
      </c>
      <c r="AN215" s="200" t="s">
        <v>369</v>
      </c>
      <c r="AO215" s="200" t="s">
        <v>369</v>
      </c>
      <c r="AP215" s="200"/>
      <c r="AQ215" s="200"/>
      <c r="AR215" s="200"/>
    </row>
    <row r="216" spans="1:44" ht="18" hidden="1" x14ac:dyDescent="0.25">
      <c r="A216" s="12" t="str">
        <f>IF(AL216="","",IF(T216=" "," ",SUM($Q$3:Q216)))</f>
        <v/>
      </c>
      <c r="B216" s="12" t="str">
        <f t="shared" si="43"/>
        <v>Extensión0</v>
      </c>
      <c r="C216" s="12">
        <f t="shared" si="44"/>
        <v>0</v>
      </c>
      <c r="D216" s="12" t="str">
        <f t="shared" si="45"/>
        <v>Extensión0</v>
      </c>
      <c r="E216" s="12">
        <f t="shared" si="46"/>
        <v>0</v>
      </c>
      <c r="F216" s="12" t="str">
        <f t="shared" si="54"/>
        <v xml:space="preserve"> </v>
      </c>
      <c r="G216" s="12" t="str">
        <f t="shared" si="55"/>
        <v xml:space="preserve"> </v>
      </c>
      <c r="H216" s="12" t="str">
        <f t="shared" si="47"/>
        <v xml:space="preserve"> </v>
      </c>
      <c r="I216" s="12" t="str">
        <f t="shared" si="48"/>
        <v>Extensión</v>
      </c>
      <c r="J216" s="12" t="str">
        <f t="shared" si="49"/>
        <v>Extensión</v>
      </c>
      <c r="K216" s="12" t="str">
        <f t="shared" si="50"/>
        <v xml:space="preserve"> </v>
      </c>
      <c r="L216" s="9" t="str">
        <f t="shared" si="51"/>
        <v/>
      </c>
      <c r="M216" s="10" t="str">
        <f t="shared" si="52"/>
        <v>RR</v>
      </c>
      <c r="N216" s="10" t="str">
        <f>+IF(L216=""," ",VLOOKUP(S216,Tabla13[[PROCESO]:[2018]],4,0))</f>
        <v xml:space="preserve"> </v>
      </c>
      <c r="O216" s="10" t="str">
        <f>+IF(AB216=""," ",VLOOKUP(S216,Tabla13[[PROCESO]:[2018]],3,0))</f>
        <v xml:space="preserve"> </v>
      </c>
      <c r="P216" s="10" t="str">
        <f t="shared" si="53"/>
        <v/>
      </c>
      <c r="Q216" s="1" t="str">
        <f t="shared" si="42"/>
        <v/>
      </c>
      <c r="R216" s="1" t="s">
        <v>1263</v>
      </c>
      <c r="S216" s="201" t="str">
        <f>+IF(M216="","",VLOOKUP(LEFT(R216,4),'[1]Areas Incluidas'!$C$3:$F$35,2,0))</f>
        <v>Extensión</v>
      </c>
      <c r="T216" s="200"/>
      <c r="U216" s="200"/>
      <c r="V216" s="200"/>
      <c r="W216" s="200"/>
      <c r="X216" s="200">
        <v>1</v>
      </c>
      <c r="Y216" s="200">
        <v>1</v>
      </c>
      <c r="Z216" s="17" t="s">
        <v>136</v>
      </c>
      <c r="AA216" s="200">
        <v>1</v>
      </c>
      <c r="AB216" s="200" t="s">
        <v>369</v>
      </c>
      <c r="AC216" s="200"/>
      <c r="AD216" s="192">
        <v>1</v>
      </c>
      <c r="AE216" s="192">
        <v>1</v>
      </c>
      <c r="AF216" s="17" t="s">
        <v>369</v>
      </c>
      <c r="AG216" s="200">
        <v>1</v>
      </c>
      <c r="AH216" s="200">
        <v>1</v>
      </c>
      <c r="AI216" s="200">
        <v>1</v>
      </c>
      <c r="AJ216" s="200">
        <v>1</v>
      </c>
      <c r="AK216" s="200">
        <v>1</v>
      </c>
      <c r="AL216" s="200"/>
      <c r="AM216" s="200" t="s">
        <v>369</v>
      </c>
      <c r="AN216" s="200" t="s">
        <v>369</v>
      </c>
      <c r="AO216" s="200" t="s">
        <v>369</v>
      </c>
      <c r="AP216" s="200"/>
      <c r="AQ216" s="200"/>
      <c r="AR216" s="200"/>
    </row>
    <row r="217" spans="1:44" ht="18" hidden="1" x14ac:dyDescent="0.25">
      <c r="A217" s="12" t="str">
        <f>IF(AL217="","",IF(T217=" "," ",SUM($Q$3:Q217)))</f>
        <v/>
      </c>
      <c r="B217" s="12" t="str">
        <f t="shared" si="43"/>
        <v>Extensión0</v>
      </c>
      <c r="C217" s="12">
        <f t="shared" si="44"/>
        <v>0</v>
      </c>
      <c r="D217" s="12" t="str">
        <f t="shared" si="45"/>
        <v>Extensión0</v>
      </c>
      <c r="E217" s="12">
        <f t="shared" si="46"/>
        <v>0</v>
      </c>
      <c r="F217" s="12" t="str">
        <f t="shared" si="54"/>
        <v xml:space="preserve"> </v>
      </c>
      <c r="G217" s="12" t="str">
        <f t="shared" si="55"/>
        <v xml:space="preserve"> </v>
      </c>
      <c r="H217" s="12" t="str">
        <f t="shared" si="47"/>
        <v xml:space="preserve"> </v>
      </c>
      <c r="I217" s="12" t="str">
        <f t="shared" si="48"/>
        <v>Extensión</v>
      </c>
      <c r="J217" s="12" t="str">
        <f t="shared" si="49"/>
        <v>Extensión</v>
      </c>
      <c r="K217" s="12" t="str">
        <f t="shared" si="50"/>
        <v xml:space="preserve"> </v>
      </c>
      <c r="L217" s="9" t="str">
        <f t="shared" si="51"/>
        <v/>
      </c>
      <c r="M217" s="10" t="str">
        <f t="shared" si="52"/>
        <v>RR</v>
      </c>
      <c r="N217" s="10" t="str">
        <f>+IF(L217=""," ",VLOOKUP(S217,Tabla13[[PROCESO]:[2018]],4,0))</f>
        <v xml:space="preserve"> </v>
      </c>
      <c r="O217" s="10" t="str">
        <f>+IF(AB217=""," ",VLOOKUP(S217,Tabla13[[PROCESO]:[2018]],3,0))</f>
        <v xml:space="preserve"> </v>
      </c>
      <c r="P217" s="10" t="str">
        <f t="shared" si="53"/>
        <v/>
      </c>
      <c r="Q217" s="1" t="str">
        <f t="shared" si="42"/>
        <v/>
      </c>
      <c r="R217" s="1" t="s">
        <v>1264</v>
      </c>
      <c r="S217" s="201" t="str">
        <f>+IF(M217="","",VLOOKUP(LEFT(R217,4),'[1]Areas Incluidas'!$C$3:$F$35,2,0))</f>
        <v>Extensión</v>
      </c>
      <c r="T217" s="200"/>
      <c r="U217" s="200"/>
      <c r="V217" s="200"/>
      <c r="W217" s="200"/>
      <c r="X217" s="200">
        <v>1</v>
      </c>
      <c r="Y217" s="200">
        <v>1</v>
      </c>
      <c r="Z217" s="17" t="s">
        <v>136</v>
      </c>
      <c r="AA217" s="200">
        <v>1</v>
      </c>
      <c r="AB217" s="200" t="s">
        <v>369</v>
      </c>
      <c r="AC217" s="200"/>
      <c r="AD217" s="192">
        <v>1</v>
      </c>
      <c r="AE217" s="192">
        <v>1</v>
      </c>
      <c r="AF217" s="17" t="s">
        <v>369</v>
      </c>
      <c r="AG217" s="200">
        <v>1</v>
      </c>
      <c r="AH217" s="200">
        <v>1</v>
      </c>
      <c r="AI217" s="200">
        <v>1</v>
      </c>
      <c r="AJ217" s="200">
        <v>1</v>
      </c>
      <c r="AK217" s="200">
        <v>1</v>
      </c>
      <c r="AL217" s="200"/>
      <c r="AM217" s="200" t="s">
        <v>369</v>
      </c>
      <c r="AN217" s="200" t="s">
        <v>369</v>
      </c>
      <c r="AO217" s="200" t="s">
        <v>369</v>
      </c>
      <c r="AP217" s="200"/>
      <c r="AQ217" s="200"/>
      <c r="AR217" s="200"/>
    </row>
    <row r="218" spans="1:44" ht="18" hidden="1" x14ac:dyDescent="0.25">
      <c r="A218" s="12" t="str">
        <f>IF(AL218="","",IF(T218=" "," ",SUM($Q$3:Q218)))</f>
        <v/>
      </c>
      <c r="B218" s="12" t="str">
        <f t="shared" si="43"/>
        <v>Extensión0</v>
      </c>
      <c r="C218" s="12">
        <f t="shared" si="44"/>
        <v>0</v>
      </c>
      <c r="D218" s="12" t="str">
        <f t="shared" si="45"/>
        <v>Extensión0</v>
      </c>
      <c r="E218" s="12">
        <f t="shared" si="46"/>
        <v>0</v>
      </c>
      <c r="F218" s="12" t="str">
        <f t="shared" si="54"/>
        <v xml:space="preserve"> </v>
      </c>
      <c r="G218" s="12" t="str">
        <f t="shared" si="55"/>
        <v xml:space="preserve"> </v>
      </c>
      <c r="H218" s="12" t="str">
        <f t="shared" si="47"/>
        <v xml:space="preserve"> </v>
      </c>
      <c r="I218" s="12" t="str">
        <f t="shared" si="48"/>
        <v>Extensión</v>
      </c>
      <c r="J218" s="12" t="str">
        <f t="shared" si="49"/>
        <v>Extensión</v>
      </c>
      <c r="K218" s="12" t="str">
        <f t="shared" si="50"/>
        <v xml:space="preserve"> </v>
      </c>
      <c r="L218" s="9" t="str">
        <f t="shared" si="51"/>
        <v/>
      </c>
      <c r="M218" s="10" t="str">
        <f t="shared" si="52"/>
        <v>RR</v>
      </c>
      <c r="N218" s="10" t="str">
        <f>+IF(L218=""," ",VLOOKUP(S218,Tabla13[[PROCESO]:[2018]],4,0))</f>
        <v xml:space="preserve"> </v>
      </c>
      <c r="O218" s="10" t="str">
        <f>+IF(AB218=""," ",VLOOKUP(S218,Tabla13[[PROCESO]:[2018]],3,0))</f>
        <v xml:space="preserve"> </v>
      </c>
      <c r="P218" s="10" t="str">
        <f t="shared" si="53"/>
        <v/>
      </c>
      <c r="Q218" s="1" t="str">
        <f t="shared" si="42"/>
        <v/>
      </c>
      <c r="R218" s="1" t="s">
        <v>1265</v>
      </c>
      <c r="S218" s="201" t="str">
        <f>+IF(M218="","",VLOOKUP(LEFT(R218,4),'[1]Areas Incluidas'!$C$3:$F$35,2,0))</f>
        <v>Extensión</v>
      </c>
      <c r="T218" s="200"/>
      <c r="U218" s="200"/>
      <c r="V218" s="200"/>
      <c r="W218" s="200"/>
      <c r="X218" s="200">
        <v>1</v>
      </c>
      <c r="Y218" s="200">
        <v>1</v>
      </c>
      <c r="Z218" s="17" t="s">
        <v>136</v>
      </c>
      <c r="AA218" s="200">
        <v>1</v>
      </c>
      <c r="AB218" s="200" t="s">
        <v>369</v>
      </c>
      <c r="AC218" s="200"/>
      <c r="AD218" s="192">
        <v>1</v>
      </c>
      <c r="AE218" s="192">
        <v>1</v>
      </c>
      <c r="AF218" s="17" t="s">
        <v>369</v>
      </c>
      <c r="AG218" s="200">
        <v>1</v>
      </c>
      <c r="AH218" s="200">
        <v>1</v>
      </c>
      <c r="AI218" s="200">
        <v>1</v>
      </c>
      <c r="AJ218" s="200">
        <v>1</v>
      </c>
      <c r="AK218" s="200">
        <v>1</v>
      </c>
      <c r="AL218" s="200"/>
      <c r="AM218" s="200" t="s">
        <v>369</v>
      </c>
      <c r="AN218" s="200" t="s">
        <v>369</v>
      </c>
      <c r="AO218" s="200" t="s">
        <v>369</v>
      </c>
      <c r="AP218" s="200"/>
      <c r="AQ218" s="200"/>
      <c r="AR218" s="200"/>
    </row>
    <row r="219" spans="1:44" ht="75" x14ac:dyDescent="0.25">
      <c r="A219" s="12">
        <f>IF(AL219="","",IF(T219=" "," ",SUM($Q$3:Q219)))</f>
        <v>133</v>
      </c>
      <c r="B219" s="12" t="str">
        <f t="shared" si="43"/>
        <v>Infraestructura1</v>
      </c>
      <c r="C219" s="12">
        <f t="shared" si="44"/>
        <v>1</v>
      </c>
      <c r="D219" s="12" t="str">
        <f t="shared" si="45"/>
        <v>Infraestructura1</v>
      </c>
      <c r="E219" s="12">
        <f t="shared" si="46"/>
        <v>1</v>
      </c>
      <c r="F219" s="12" t="str">
        <f t="shared" si="54"/>
        <v>Dirección Administrativa y FinancieraExtremo</v>
      </c>
      <c r="G219" s="12" t="str">
        <f t="shared" si="55"/>
        <v>Dirección Administrativa y FinancieraExtremo</v>
      </c>
      <c r="H219" s="12" t="str">
        <f t="shared" si="47"/>
        <v>Dirección Administrativa y FinancieraModerado</v>
      </c>
      <c r="I219" s="12" t="str">
        <f t="shared" si="48"/>
        <v>InfraestructuraExtremo</v>
      </c>
      <c r="J219" s="12" t="str">
        <f t="shared" si="49"/>
        <v>InfraestructuraModerado</v>
      </c>
      <c r="K219" s="12" t="str">
        <f t="shared" si="50"/>
        <v>Dirección Administrativa y FinancieraConflicto, desconocimiento o incumplimientos normativos, legales, regulatorios o contractuales.</v>
      </c>
      <c r="L219" s="9" t="str">
        <f t="shared" si="51"/>
        <v>RFI-133</v>
      </c>
      <c r="M219" s="10" t="str">
        <f t="shared" si="52"/>
        <v>RF</v>
      </c>
      <c r="N219" s="10" t="str">
        <f>+IF(L219=""," ",VLOOKUP(S219,Tabla13[[PROCESO]:[2018]],4,0))</f>
        <v>Dirección Administrativa y Financiera</v>
      </c>
      <c r="O219" s="10" t="str">
        <f>+IF(AB219=""," ",VLOOKUP(S219,Tabla13[[PROCESO]:[2018]],3,0))</f>
        <v>Dirección Administrativa y Financiera</v>
      </c>
      <c r="P219" s="10" t="str">
        <f t="shared" si="53"/>
        <v>Conflicto, desconocimiento o incumplimientos normativos, legales, regulatorios o contractuales.</v>
      </c>
      <c r="Q219" s="1">
        <f t="shared" si="42"/>
        <v>1</v>
      </c>
      <c r="R219" s="1" t="s">
        <v>1266</v>
      </c>
      <c r="S219" s="201" t="str">
        <f>+IF(M219="","",VLOOKUP(LEFT(R219,4),'[1]Areas Incluidas'!$C$3:$F$35,2,0))</f>
        <v>Infraestructura</v>
      </c>
      <c r="T219" s="200" t="s">
        <v>109</v>
      </c>
      <c r="U219" s="200" t="s">
        <v>128</v>
      </c>
      <c r="V219" s="200" t="s">
        <v>1267</v>
      </c>
      <c r="W219" s="200" t="s">
        <v>1268</v>
      </c>
      <c r="X219" s="200">
        <v>6</v>
      </c>
      <c r="Y219" s="200">
        <v>6</v>
      </c>
      <c r="Z219" s="17">
        <v>1</v>
      </c>
      <c r="AA219" s="200" t="s">
        <v>98</v>
      </c>
      <c r="AB219" s="200" t="s">
        <v>89</v>
      </c>
      <c r="AC219" s="200" t="s">
        <v>1269</v>
      </c>
      <c r="AD219" s="192">
        <v>3</v>
      </c>
      <c r="AE219" s="192">
        <v>3</v>
      </c>
      <c r="AF219" s="17">
        <v>1</v>
      </c>
      <c r="AG219" s="200" t="s">
        <v>1270</v>
      </c>
      <c r="AH219" s="200" t="s">
        <v>1271</v>
      </c>
      <c r="AI219" s="13">
        <v>43455</v>
      </c>
      <c r="AJ219" s="200" t="s">
        <v>298</v>
      </c>
      <c r="AK219" s="200" t="s">
        <v>295</v>
      </c>
      <c r="AL219" s="200" t="s">
        <v>89</v>
      </c>
      <c r="AM219" s="200">
        <v>4</v>
      </c>
      <c r="AN219" s="200">
        <v>4</v>
      </c>
      <c r="AO219" s="200" t="s">
        <v>487</v>
      </c>
      <c r="AP219" s="200" t="s">
        <v>98</v>
      </c>
      <c r="AQ219" s="200" t="s">
        <v>1272</v>
      </c>
      <c r="AR219" s="200" t="s">
        <v>1273</v>
      </c>
    </row>
    <row r="220" spans="1:44" ht="54" x14ac:dyDescent="0.25">
      <c r="A220" s="12">
        <f>IF(AL220="","",IF(T220=" "," ",SUM($Q$3:Q220)))</f>
        <v>134</v>
      </c>
      <c r="B220" s="12" t="str">
        <f t="shared" si="43"/>
        <v>Infraestructura1</v>
      </c>
      <c r="C220" s="12">
        <f t="shared" si="44"/>
        <v>1</v>
      </c>
      <c r="D220" s="12" t="str">
        <f t="shared" si="45"/>
        <v>Infraestructura1</v>
      </c>
      <c r="E220" s="12">
        <f t="shared" si="46"/>
        <v>1</v>
      </c>
      <c r="F220" s="12" t="str">
        <f t="shared" si="54"/>
        <v>Dirección Administrativa y FinancieraAlto</v>
      </c>
      <c r="G220" s="12" t="str">
        <f t="shared" si="55"/>
        <v>Dirección Administrativa y FinancieraAlto</v>
      </c>
      <c r="H220" s="12" t="str">
        <f t="shared" si="47"/>
        <v>Dirección Administrativa y FinancieraModerado</v>
      </c>
      <c r="I220" s="12" t="str">
        <f t="shared" si="48"/>
        <v>InfraestructuraAlto</v>
      </c>
      <c r="J220" s="12" t="str">
        <f t="shared" si="49"/>
        <v>InfraestructuraModerado</v>
      </c>
      <c r="K220" s="12" t="str">
        <f t="shared" si="50"/>
        <v>Dirección Administrativa y FinancieraFalta de idoneidad del personal del equipo.</v>
      </c>
      <c r="L220" s="9" t="str">
        <f t="shared" si="51"/>
        <v>RFI-134</v>
      </c>
      <c r="M220" s="10" t="str">
        <f t="shared" si="52"/>
        <v>RF</v>
      </c>
      <c r="N220" s="10" t="str">
        <f>+IF(L220=""," ",VLOOKUP(S220,Tabla13[[PROCESO]:[2018]],4,0))</f>
        <v>Dirección Administrativa y Financiera</v>
      </c>
      <c r="O220" s="10" t="str">
        <f>+IF(AB220=""," ",VLOOKUP(S220,Tabla13[[PROCESO]:[2018]],3,0))</f>
        <v>Dirección Administrativa y Financiera</v>
      </c>
      <c r="P220" s="10" t="str">
        <f t="shared" si="53"/>
        <v>Falta de idoneidad del personal del equipo.</v>
      </c>
      <c r="Q220" s="1">
        <f t="shared" si="42"/>
        <v>1</v>
      </c>
      <c r="R220" s="1" t="s">
        <v>1274</v>
      </c>
      <c r="S220" s="201" t="str">
        <f>+IF(M220="","",VLOOKUP(LEFT(R220,4),'[1]Areas Incluidas'!$C$3:$F$35,2,0))</f>
        <v>Infraestructura</v>
      </c>
      <c r="T220" s="200" t="s">
        <v>110</v>
      </c>
      <c r="U220" s="200" t="s">
        <v>1275</v>
      </c>
      <c r="V220" s="200" t="s">
        <v>1276</v>
      </c>
      <c r="W220" s="200" t="s">
        <v>1277</v>
      </c>
      <c r="X220" s="200">
        <v>1</v>
      </c>
      <c r="Y220" s="200">
        <v>1</v>
      </c>
      <c r="Z220" s="17">
        <v>1</v>
      </c>
      <c r="AA220" s="200" t="s">
        <v>98</v>
      </c>
      <c r="AB220" s="200" t="s">
        <v>87</v>
      </c>
      <c r="AC220" s="200" t="s">
        <v>1278</v>
      </c>
      <c r="AD220" s="192">
        <v>2</v>
      </c>
      <c r="AE220" s="192">
        <v>1</v>
      </c>
      <c r="AF220" s="17">
        <v>0.5</v>
      </c>
      <c r="AG220" s="200" t="s">
        <v>1279</v>
      </c>
      <c r="AH220" s="200" t="s">
        <v>1280</v>
      </c>
      <c r="AI220" s="13">
        <v>43495</v>
      </c>
      <c r="AJ220" s="200" t="s">
        <v>298</v>
      </c>
      <c r="AK220" s="200" t="s">
        <v>98</v>
      </c>
      <c r="AL220" s="200" t="s">
        <v>87</v>
      </c>
      <c r="AM220" s="200">
        <v>4</v>
      </c>
      <c r="AN220" s="200">
        <v>3</v>
      </c>
      <c r="AO220" s="200" t="s">
        <v>390</v>
      </c>
      <c r="AP220" s="200" t="s">
        <v>98</v>
      </c>
      <c r="AQ220" s="200" t="s">
        <v>1281</v>
      </c>
      <c r="AR220" s="200" t="s">
        <v>1282</v>
      </c>
    </row>
    <row r="221" spans="1:44" ht="60" x14ac:dyDescent="0.25">
      <c r="A221" s="12">
        <f>IF(AL221="","",IF(T221=" "," ",SUM($Q$3:Q221)))</f>
        <v>135</v>
      </c>
      <c r="B221" s="12" t="str">
        <f t="shared" si="43"/>
        <v>Infraestructura1</v>
      </c>
      <c r="C221" s="12">
        <f t="shared" si="44"/>
        <v>1</v>
      </c>
      <c r="D221" s="12" t="str">
        <f t="shared" si="45"/>
        <v>Infraestructura1</v>
      </c>
      <c r="E221" s="12">
        <f t="shared" si="46"/>
        <v>1</v>
      </c>
      <c r="F221" s="12" t="str">
        <f t="shared" si="54"/>
        <v>Dirección Administrativa y FinancieraAlto</v>
      </c>
      <c r="G221" s="12" t="str">
        <f t="shared" si="55"/>
        <v>Dirección Administrativa y FinancieraAlto</v>
      </c>
      <c r="H221" s="12" t="str">
        <f t="shared" si="47"/>
        <v>Dirección Administrativa y FinancieraModerado</v>
      </c>
      <c r="I221" s="12" t="str">
        <f t="shared" si="48"/>
        <v>InfraestructuraAlto</v>
      </c>
      <c r="J221" s="12" t="str">
        <f t="shared" si="49"/>
        <v>InfraestructuraModerado</v>
      </c>
      <c r="K221" s="12" t="str">
        <f t="shared" si="50"/>
        <v>Dirección Administrativa y FinancieraFallas o indisponibilidad de la infraestructura física relacionada con problemas estructurales o técnicos.</v>
      </c>
      <c r="L221" s="9" t="str">
        <f t="shared" si="51"/>
        <v>RFI-135</v>
      </c>
      <c r="M221" s="10" t="str">
        <f t="shared" si="52"/>
        <v>RF</v>
      </c>
      <c r="N221" s="10" t="str">
        <f>+IF(L221=""," ",VLOOKUP(S221,Tabla13[[PROCESO]:[2018]],4,0))</f>
        <v>Dirección Administrativa y Financiera</v>
      </c>
      <c r="O221" s="10" t="str">
        <f>+IF(AB221=""," ",VLOOKUP(S221,Tabla13[[PROCESO]:[2018]],3,0))</f>
        <v>Dirección Administrativa y Financiera</v>
      </c>
      <c r="P221" s="10" t="str">
        <f t="shared" si="53"/>
        <v>Fallas o indisponibilidad de la infraestructura física relacionada con problemas estructurales o técnicos.</v>
      </c>
      <c r="Q221" s="1">
        <f t="shared" si="42"/>
        <v>1</v>
      </c>
      <c r="R221" s="1" t="s">
        <v>1283</v>
      </c>
      <c r="S221" s="201" t="str">
        <f>+IF(M221="","",VLOOKUP(LEFT(R221,4),'[1]Areas Incluidas'!$C$3:$F$35,2,0))</f>
        <v>Infraestructura</v>
      </c>
      <c r="T221" s="200" t="s">
        <v>112</v>
      </c>
      <c r="U221" s="200" t="s">
        <v>1284</v>
      </c>
      <c r="V221" s="200" t="s">
        <v>1285</v>
      </c>
      <c r="W221" s="200" t="s">
        <v>1286</v>
      </c>
      <c r="X221" s="200">
        <v>1</v>
      </c>
      <c r="Y221" s="200">
        <v>1</v>
      </c>
      <c r="Z221" s="17">
        <v>1</v>
      </c>
      <c r="AA221" s="200" t="s">
        <v>98</v>
      </c>
      <c r="AB221" s="200" t="s">
        <v>87</v>
      </c>
      <c r="AC221" s="200" t="s">
        <v>1287</v>
      </c>
      <c r="AD221" s="192">
        <v>3</v>
      </c>
      <c r="AE221" s="192">
        <v>3</v>
      </c>
      <c r="AF221" s="17">
        <v>1</v>
      </c>
      <c r="AG221" s="200" t="s">
        <v>1288</v>
      </c>
      <c r="AH221" s="200" t="s">
        <v>1280</v>
      </c>
      <c r="AI221" s="13">
        <v>43342</v>
      </c>
      <c r="AJ221" s="200" t="s">
        <v>294</v>
      </c>
      <c r="AK221" s="200" t="s">
        <v>98</v>
      </c>
      <c r="AL221" s="200" t="s">
        <v>87</v>
      </c>
      <c r="AM221" s="200">
        <v>3</v>
      </c>
      <c r="AN221" s="200">
        <v>3</v>
      </c>
      <c r="AO221" s="200" t="s">
        <v>405</v>
      </c>
      <c r="AP221" s="200" t="s">
        <v>98</v>
      </c>
      <c r="AQ221" s="200" t="s">
        <v>1289</v>
      </c>
      <c r="AR221" s="200" t="s">
        <v>1290</v>
      </c>
    </row>
    <row r="222" spans="1:44" ht="60" x14ac:dyDescent="0.25">
      <c r="A222" s="12">
        <f>IF(AL222="","",IF(T222=" "," ",SUM($Q$3:Q222)))</f>
        <v>136</v>
      </c>
      <c r="B222" s="12" t="str">
        <f t="shared" si="43"/>
        <v>Infraestructura1</v>
      </c>
      <c r="C222" s="12">
        <f t="shared" si="44"/>
        <v>1</v>
      </c>
      <c r="D222" s="12" t="str">
        <f t="shared" si="45"/>
        <v>Infraestructura1</v>
      </c>
      <c r="E222" s="12">
        <f t="shared" si="46"/>
        <v>1</v>
      </c>
      <c r="F222" s="12" t="str">
        <f t="shared" si="54"/>
        <v>Dirección Administrativa y FinancieraExtremo</v>
      </c>
      <c r="G222" s="12" t="str">
        <f t="shared" si="55"/>
        <v>Dirección Administrativa y FinancieraAlto</v>
      </c>
      <c r="H222" s="12" t="str">
        <f t="shared" si="47"/>
        <v>Dirección Administrativa y FinancieraDébil</v>
      </c>
      <c r="I222" s="12" t="str">
        <f t="shared" si="48"/>
        <v>InfraestructuraAlto</v>
      </c>
      <c r="J222" s="12" t="str">
        <f t="shared" si="49"/>
        <v>InfraestructuraDébil</v>
      </c>
      <c r="K222" s="12" t="str">
        <f t="shared" si="50"/>
        <v>Dirección Administrativa y FinancieraDificultades en la alineación organizacional para el logro de los objetivos.</v>
      </c>
      <c r="L222" s="9" t="str">
        <f t="shared" si="51"/>
        <v>RFI-136</v>
      </c>
      <c r="M222" s="10" t="str">
        <f t="shared" si="52"/>
        <v>RF</v>
      </c>
      <c r="N222" s="10" t="str">
        <f>+IF(L222=""," ",VLOOKUP(S222,Tabla13[[PROCESO]:[2018]],4,0))</f>
        <v>Dirección Administrativa y Financiera</v>
      </c>
      <c r="O222" s="10" t="str">
        <f>+IF(AB222=""," ",VLOOKUP(S222,Tabla13[[PROCESO]:[2018]],3,0))</f>
        <v>Dirección Administrativa y Financiera</v>
      </c>
      <c r="P222" s="10" t="str">
        <f t="shared" si="53"/>
        <v>Dificultades en la alineación organizacional para el logro de los objetivos.</v>
      </c>
      <c r="Q222" s="1">
        <f t="shared" si="42"/>
        <v>1</v>
      </c>
      <c r="R222" s="1" t="s">
        <v>1291</v>
      </c>
      <c r="S222" s="201" t="str">
        <f>+IF(M222="","",VLOOKUP(LEFT(R222,4),'[1]Areas Incluidas'!$C$3:$F$35,2,0))</f>
        <v>Infraestructura</v>
      </c>
      <c r="T222" s="200" t="s">
        <v>108</v>
      </c>
      <c r="U222" s="200" t="s">
        <v>1292</v>
      </c>
      <c r="V222" s="200" t="s">
        <v>1293</v>
      </c>
      <c r="W222" s="200" t="s">
        <v>1294</v>
      </c>
      <c r="X222" s="200">
        <v>1</v>
      </c>
      <c r="Y222" s="200">
        <v>1</v>
      </c>
      <c r="Z222" s="17">
        <v>1</v>
      </c>
      <c r="AA222" s="200" t="s">
        <v>96</v>
      </c>
      <c r="AB222" s="200" t="s">
        <v>89</v>
      </c>
      <c r="AC222" s="200" t="s">
        <v>1295</v>
      </c>
      <c r="AD222" s="192">
        <v>2</v>
      </c>
      <c r="AE222" s="192">
        <v>2</v>
      </c>
      <c r="AF222" s="17">
        <v>1</v>
      </c>
      <c r="AG222" s="200" t="s">
        <v>58</v>
      </c>
      <c r="AH222" s="200" t="s">
        <v>58</v>
      </c>
      <c r="AI222" s="13">
        <v>43455</v>
      </c>
      <c r="AJ222" s="200" t="s">
        <v>294</v>
      </c>
      <c r="AK222" s="200" t="s">
        <v>295</v>
      </c>
      <c r="AL222" s="200" t="s">
        <v>87</v>
      </c>
      <c r="AM222" s="200">
        <v>3</v>
      </c>
      <c r="AN222" s="200">
        <v>4</v>
      </c>
      <c r="AO222" s="200" t="s">
        <v>637</v>
      </c>
      <c r="AP222" s="200" t="s">
        <v>96</v>
      </c>
      <c r="AQ222" s="200" t="s">
        <v>1296</v>
      </c>
      <c r="AR222" s="200"/>
    </row>
    <row r="223" spans="1:44" ht="30" hidden="1" x14ac:dyDescent="0.25">
      <c r="A223" s="12" t="str">
        <f>IF(AL223="","",IF(T223=" "," ",SUM($Q$3:Q223)))</f>
        <v/>
      </c>
      <c r="B223" s="12" t="str">
        <f t="shared" si="43"/>
        <v>Infraestructura0</v>
      </c>
      <c r="C223" s="12">
        <f t="shared" si="44"/>
        <v>0</v>
      </c>
      <c r="D223" s="12" t="str">
        <f t="shared" si="45"/>
        <v>Infraestructura0</v>
      </c>
      <c r="E223" s="12">
        <f t="shared" si="46"/>
        <v>0</v>
      </c>
      <c r="F223" s="12" t="str">
        <f t="shared" si="54"/>
        <v xml:space="preserve"> </v>
      </c>
      <c r="G223" s="12" t="str">
        <f t="shared" si="55"/>
        <v xml:space="preserve"> </v>
      </c>
      <c r="H223" s="12" t="str">
        <f t="shared" si="47"/>
        <v xml:space="preserve"> </v>
      </c>
      <c r="I223" s="12" t="str">
        <f t="shared" si="48"/>
        <v>Infraestructura</v>
      </c>
      <c r="J223" s="12" t="str">
        <f t="shared" si="49"/>
        <v>Infraestructura</v>
      </c>
      <c r="K223" s="12" t="str">
        <f t="shared" si="50"/>
        <v xml:space="preserve"> </v>
      </c>
      <c r="L223" s="9" t="str">
        <f t="shared" si="51"/>
        <v/>
      </c>
      <c r="M223" s="10" t="str">
        <f t="shared" si="52"/>
        <v>RF</v>
      </c>
      <c r="N223" s="10" t="str">
        <f>+IF(L223=""," ",VLOOKUP(S223,Tabla13[[PROCESO]:[2018]],4,0))</f>
        <v xml:space="preserve"> </v>
      </c>
      <c r="O223" s="10" t="str">
        <f>+IF(AB223=""," ",VLOOKUP(S223,Tabla13[[PROCESO]:[2018]],3,0))</f>
        <v xml:space="preserve"> </v>
      </c>
      <c r="P223" s="10" t="str">
        <f t="shared" si="53"/>
        <v/>
      </c>
      <c r="Q223" s="1" t="str">
        <f t="shared" si="42"/>
        <v/>
      </c>
      <c r="R223" s="1" t="s">
        <v>1297</v>
      </c>
      <c r="S223" s="201" t="str">
        <f>+IF(M223="","",VLOOKUP(LEFT(R223,4),'[1]Areas Incluidas'!$C$3:$F$35,2,0))</f>
        <v>Infraestructura</v>
      </c>
      <c r="T223" s="200"/>
      <c r="U223" s="200"/>
      <c r="V223" s="200"/>
      <c r="W223" s="200"/>
      <c r="X223" s="200">
        <v>4</v>
      </c>
      <c r="Y223" s="200">
        <v>4</v>
      </c>
      <c r="Z223" s="17" t="s">
        <v>136</v>
      </c>
      <c r="AA223" s="200">
        <v>4</v>
      </c>
      <c r="AB223" s="200" t="s">
        <v>369</v>
      </c>
      <c r="AC223" s="200"/>
      <c r="AD223" s="192">
        <v>4</v>
      </c>
      <c r="AE223" s="192">
        <v>4</v>
      </c>
      <c r="AF223" s="17" t="s">
        <v>369</v>
      </c>
      <c r="AG223" s="200">
        <v>4</v>
      </c>
      <c r="AH223" s="200">
        <v>4</v>
      </c>
      <c r="AI223" s="13">
        <v>4</v>
      </c>
      <c r="AJ223" s="200">
        <v>4</v>
      </c>
      <c r="AK223" s="200">
        <v>4</v>
      </c>
      <c r="AL223" s="200"/>
      <c r="AM223" s="200" t="s">
        <v>369</v>
      </c>
      <c r="AN223" s="200" t="s">
        <v>369</v>
      </c>
      <c r="AO223" s="200" t="s">
        <v>369</v>
      </c>
      <c r="AP223" s="200"/>
      <c r="AQ223" s="200"/>
      <c r="AR223" s="200"/>
    </row>
    <row r="224" spans="1:44" ht="30" hidden="1" x14ac:dyDescent="0.25">
      <c r="A224" s="12" t="str">
        <f>IF(AL224="","",IF(T224=" "," ",SUM($Q$3:Q224)))</f>
        <v/>
      </c>
      <c r="B224" s="12" t="str">
        <f t="shared" si="43"/>
        <v>Infraestructura0</v>
      </c>
      <c r="C224" s="12">
        <f t="shared" si="44"/>
        <v>0</v>
      </c>
      <c r="D224" s="12" t="str">
        <f t="shared" si="45"/>
        <v>Infraestructura0</v>
      </c>
      <c r="E224" s="12">
        <f t="shared" si="46"/>
        <v>0</v>
      </c>
      <c r="F224" s="12" t="str">
        <f t="shared" si="54"/>
        <v xml:space="preserve"> </v>
      </c>
      <c r="G224" s="12" t="str">
        <f t="shared" si="55"/>
        <v xml:space="preserve"> </v>
      </c>
      <c r="H224" s="12" t="str">
        <f t="shared" si="47"/>
        <v xml:space="preserve"> </v>
      </c>
      <c r="I224" s="12" t="str">
        <f t="shared" si="48"/>
        <v>Infraestructura</v>
      </c>
      <c r="J224" s="12" t="str">
        <f t="shared" si="49"/>
        <v>Infraestructura</v>
      </c>
      <c r="K224" s="12" t="str">
        <f t="shared" si="50"/>
        <v xml:space="preserve"> </v>
      </c>
      <c r="L224" s="9" t="str">
        <f t="shared" si="51"/>
        <v/>
      </c>
      <c r="M224" s="10" t="str">
        <f t="shared" si="52"/>
        <v>RF</v>
      </c>
      <c r="N224" s="10" t="str">
        <f>+IF(L224=""," ",VLOOKUP(S224,Tabla13[[PROCESO]:[2018]],4,0))</f>
        <v xml:space="preserve"> </v>
      </c>
      <c r="O224" s="10" t="str">
        <f>+IF(AB224=""," ",VLOOKUP(S224,Tabla13[[PROCESO]:[2018]],3,0))</f>
        <v xml:space="preserve"> </v>
      </c>
      <c r="P224" s="10" t="str">
        <f t="shared" si="53"/>
        <v/>
      </c>
      <c r="Q224" s="1" t="str">
        <f t="shared" si="42"/>
        <v/>
      </c>
      <c r="R224" s="1" t="s">
        <v>1298</v>
      </c>
      <c r="S224" s="201" t="str">
        <f>+IF(M224="","",VLOOKUP(LEFT(R224,4),'[1]Areas Incluidas'!$C$3:$F$35,2,0))</f>
        <v>Infraestructura</v>
      </c>
      <c r="T224" s="200"/>
      <c r="U224" s="200"/>
      <c r="V224" s="200"/>
      <c r="W224" s="200"/>
      <c r="X224" s="200">
        <v>4</v>
      </c>
      <c r="Y224" s="200">
        <v>4</v>
      </c>
      <c r="Z224" s="17" t="s">
        <v>136</v>
      </c>
      <c r="AA224" s="200">
        <v>4</v>
      </c>
      <c r="AB224" s="200" t="s">
        <v>369</v>
      </c>
      <c r="AC224" s="200"/>
      <c r="AD224" s="192">
        <v>4</v>
      </c>
      <c r="AE224" s="192">
        <v>4</v>
      </c>
      <c r="AF224" s="17" t="s">
        <v>369</v>
      </c>
      <c r="AG224" s="200">
        <v>4</v>
      </c>
      <c r="AH224" s="200">
        <v>4</v>
      </c>
      <c r="AI224" s="13">
        <v>4</v>
      </c>
      <c r="AJ224" s="200">
        <v>4</v>
      </c>
      <c r="AK224" s="200">
        <v>4</v>
      </c>
      <c r="AL224" s="200"/>
      <c r="AM224" s="200" t="s">
        <v>369</v>
      </c>
      <c r="AN224" s="200" t="s">
        <v>369</v>
      </c>
      <c r="AO224" s="200" t="s">
        <v>369</v>
      </c>
      <c r="AP224" s="200"/>
      <c r="AQ224" s="200"/>
      <c r="AR224" s="200"/>
    </row>
    <row r="225" spans="1:44" ht="30" hidden="1" x14ac:dyDescent="0.25">
      <c r="A225" s="12" t="str">
        <f>IF(AL225="","",IF(T225=" "," ",SUM($Q$3:Q225)))</f>
        <v/>
      </c>
      <c r="B225" s="12" t="str">
        <f t="shared" si="43"/>
        <v>Infraestructura0</v>
      </c>
      <c r="C225" s="12">
        <f t="shared" si="44"/>
        <v>0</v>
      </c>
      <c r="D225" s="12" t="str">
        <f t="shared" si="45"/>
        <v>Infraestructura0</v>
      </c>
      <c r="E225" s="12">
        <f t="shared" si="46"/>
        <v>0</v>
      </c>
      <c r="F225" s="12" t="str">
        <f t="shared" si="54"/>
        <v xml:space="preserve"> </v>
      </c>
      <c r="G225" s="12" t="str">
        <f t="shared" si="55"/>
        <v xml:space="preserve"> </v>
      </c>
      <c r="H225" s="12" t="str">
        <f t="shared" si="47"/>
        <v xml:space="preserve"> </v>
      </c>
      <c r="I225" s="12" t="str">
        <f t="shared" si="48"/>
        <v>Infraestructura</v>
      </c>
      <c r="J225" s="12" t="str">
        <f t="shared" si="49"/>
        <v>Infraestructura</v>
      </c>
      <c r="K225" s="12" t="str">
        <f t="shared" si="50"/>
        <v xml:space="preserve"> </v>
      </c>
      <c r="L225" s="9" t="str">
        <f t="shared" si="51"/>
        <v/>
      </c>
      <c r="M225" s="10" t="str">
        <f t="shared" si="52"/>
        <v>RF</v>
      </c>
      <c r="N225" s="10" t="str">
        <f>+IF(L225=""," ",VLOOKUP(S225,Tabla13[[PROCESO]:[2018]],4,0))</f>
        <v xml:space="preserve"> </v>
      </c>
      <c r="O225" s="10" t="str">
        <f>+IF(AB225=""," ",VLOOKUP(S225,Tabla13[[PROCESO]:[2018]],3,0))</f>
        <v xml:space="preserve"> </v>
      </c>
      <c r="P225" s="10" t="str">
        <f t="shared" si="53"/>
        <v/>
      </c>
      <c r="Q225" s="1" t="str">
        <f t="shared" si="42"/>
        <v/>
      </c>
      <c r="R225" s="1" t="s">
        <v>1299</v>
      </c>
      <c r="S225" s="201" t="str">
        <f>+IF(M225="","",VLOOKUP(LEFT(R225,4),'[1]Areas Incluidas'!$C$3:$F$35,2,0))</f>
        <v>Infraestructura</v>
      </c>
      <c r="T225" s="200"/>
      <c r="U225" s="200"/>
      <c r="V225" s="200"/>
      <c r="W225" s="200"/>
      <c r="X225" s="200">
        <v>4</v>
      </c>
      <c r="Y225" s="200">
        <v>4</v>
      </c>
      <c r="Z225" s="17" t="s">
        <v>136</v>
      </c>
      <c r="AA225" s="200">
        <v>4</v>
      </c>
      <c r="AB225" s="200" t="s">
        <v>369</v>
      </c>
      <c r="AC225" s="200"/>
      <c r="AD225" s="192">
        <v>4</v>
      </c>
      <c r="AE225" s="192">
        <v>4</v>
      </c>
      <c r="AF225" s="17" t="s">
        <v>369</v>
      </c>
      <c r="AG225" s="200">
        <v>4</v>
      </c>
      <c r="AH225" s="200">
        <v>4</v>
      </c>
      <c r="AI225" s="13">
        <v>4</v>
      </c>
      <c r="AJ225" s="200">
        <v>4</v>
      </c>
      <c r="AK225" s="200">
        <v>4</v>
      </c>
      <c r="AL225" s="200"/>
      <c r="AM225" s="200" t="s">
        <v>369</v>
      </c>
      <c r="AN225" s="200" t="s">
        <v>369</v>
      </c>
      <c r="AO225" s="200" t="s">
        <v>369</v>
      </c>
      <c r="AP225" s="200"/>
      <c r="AQ225" s="200"/>
      <c r="AR225" s="200"/>
    </row>
    <row r="226" spans="1:44" ht="30" hidden="1" x14ac:dyDescent="0.25">
      <c r="A226" s="12" t="str">
        <f>IF(AL226="","",IF(T226=" "," ",SUM($Q$3:Q226)))</f>
        <v/>
      </c>
      <c r="B226" s="12" t="str">
        <f t="shared" si="43"/>
        <v>Infraestructura0</v>
      </c>
      <c r="C226" s="12">
        <f t="shared" si="44"/>
        <v>0</v>
      </c>
      <c r="D226" s="12" t="str">
        <f t="shared" si="45"/>
        <v>Infraestructura0</v>
      </c>
      <c r="E226" s="12">
        <f t="shared" si="46"/>
        <v>0</v>
      </c>
      <c r="F226" s="12" t="str">
        <f t="shared" si="54"/>
        <v xml:space="preserve"> </v>
      </c>
      <c r="G226" s="12" t="str">
        <f t="shared" si="55"/>
        <v xml:space="preserve"> </v>
      </c>
      <c r="H226" s="12" t="str">
        <f t="shared" si="47"/>
        <v xml:space="preserve"> </v>
      </c>
      <c r="I226" s="12" t="str">
        <f t="shared" si="48"/>
        <v>Infraestructura</v>
      </c>
      <c r="J226" s="12" t="str">
        <f t="shared" si="49"/>
        <v>Infraestructura</v>
      </c>
      <c r="K226" s="12" t="str">
        <f t="shared" si="50"/>
        <v xml:space="preserve"> </v>
      </c>
      <c r="L226" s="9" t="str">
        <f t="shared" si="51"/>
        <v/>
      </c>
      <c r="M226" s="10" t="str">
        <f t="shared" si="52"/>
        <v>RF</v>
      </c>
      <c r="N226" s="10" t="str">
        <f>+IF(L226=""," ",VLOOKUP(S226,Tabla13[[PROCESO]:[2018]],4,0))</f>
        <v xml:space="preserve"> </v>
      </c>
      <c r="O226" s="10" t="str">
        <f>+IF(AB226=""," ",VLOOKUP(S226,Tabla13[[PROCESO]:[2018]],3,0))</f>
        <v xml:space="preserve"> </v>
      </c>
      <c r="P226" s="10" t="str">
        <f t="shared" si="53"/>
        <v/>
      </c>
      <c r="Q226" s="1" t="str">
        <f t="shared" si="42"/>
        <v/>
      </c>
      <c r="R226" s="1" t="s">
        <v>1300</v>
      </c>
      <c r="S226" s="201" t="str">
        <f>+IF(M226="","",VLOOKUP(LEFT(R226,4),'[1]Areas Incluidas'!$C$3:$F$35,2,0))</f>
        <v>Infraestructura</v>
      </c>
      <c r="T226" s="200"/>
      <c r="U226" s="200"/>
      <c r="V226" s="200"/>
      <c r="W226" s="200"/>
      <c r="X226" s="200">
        <v>4</v>
      </c>
      <c r="Y226" s="200">
        <v>4</v>
      </c>
      <c r="Z226" s="17" t="s">
        <v>136</v>
      </c>
      <c r="AA226" s="200">
        <v>4</v>
      </c>
      <c r="AB226" s="200" t="s">
        <v>369</v>
      </c>
      <c r="AC226" s="200"/>
      <c r="AD226" s="192">
        <v>4</v>
      </c>
      <c r="AE226" s="192">
        <v>4</v>
      </c>
      <c r="AF226" s="17" t="s">
        <v>369</v>
      </c>
      <c r="AG226" s="200">
        <v>4</v>
      </c>
      <c r="AH226" s="200">
        <v>4</v>
      </c>
      <c r="AI226" s="13">
        <v>4</v>
      </c>
      <c r="AJ226" s="200">
        <v>4</v>
      </c>
      <c r="AK226" s="200">
        <v>4</v>
      </c>
      <c r="AL226" s="200"/>
      <c r="AM226" s="200" t="s">
        <v>369</v>
      </c>
      <c r="AN226" s="200" t="s">
        <v>369</v>
      </c>
      <c r="AO226" s="200" t="s">
        <v>369</v>
      </c>
      <c r="AP226" s="200"/>
      <c r="AQ226" s="200"/>
      <c r="AR226" s="200"/>
    </row>
    <row r="227" spans="1:44" ht="30" hidden="1" x14ac:dyDescent="0.25">
      <c r="A227" s="12" t="str">
        <f>IF(AL227="","",IF(T227=" "," ",SUM($Q$3:Q227)))</f>
        <v/>
      </c>
      <c r="B227" s="12" t="str">
        <f t="shared" si="43"/>
        <v>Infraestructura0</v>
      </c>
      <c r="C227" s="12">
        <f t="shared" si="44"/>
        <v>0</v>
      </c>
      <c r="D227" s="12" t="str">
        <f t="shared" si="45"/>
        <v>Infraestructura0</v>
      </c>
      <c r="E227" s="12">
        <f t="shared" si="46"/>
        <v>0</v>
      </c>
      <c r="F227" s="12" t="str">
        <f t="shared" si="54"/>
        <v xml:space="preserve"> </v>
      </c>
      <c r="G227" s="12" t="str">
        <f t="shared" si="55"/>
        <v xml:space="preserve"> </v>
      </c>
      <c r="H227" s="12" t="str">
        <f t="shared" si="47"/>
        <v xml:space="preserve"> </v>
      </c>
      <c r="I227" s="12" t="str">
        <f t="shared" si="48"/>
        <v>Infraestructura</v>
      </c>
      <c r="J227" s="12" t="str">
        <f t="shared" si="49"/>
        <v>Infraestructura</v>
      </c>
      <c r="K227" s="12" t="str">
        <f t="shared" si="50"/>
        <v xml:space="preserve"> </v>
      </c>
      <c r="L227" s="9" t="str">
        <f t="shared" si="51"/>
        <v/>
      </c>
      <c r="M227" s="10" t="str">
        <f t="shared" si="52"/>
        <v>RF</v>
      </c>
      <c r="N227" s="10" t="str">
        <f>+IF(L227=""," ",VLOOKUP(S227,Tabla13[[PROCESO]:[2018]],4,0))</f>
        <v xml:space="preserve"> </v>
      </c>
      <c r="O227" s="10" t="str">
        <f>+IF(AB227=""," ",VLOOKUP(S227,Tabla13[[PROCESO]:[2018]],3,0))</f>
        <v xml:space="preserve"> </v>
      </c>
      <c r="P227" s="10" t="str">
        <f t="shared" si="53"/>
        <v/>
      </c>
      <c r="Q227" s="1" t="str">
        <f t="shared" si="42"/>
        <v/>
      </c>
      <c r="R227" s="1" t="s">
        <v>1301</v>
      </c>
      <c r="S227" s="201" t="str">
        <f>+IF(M227="","",VLOOKUP(LEFT(R227,4),'[1]Areas Incluidas'!$C$3:$F$35,2,0))</f>
        <v>Infraestructura</v>
      </c>
      <c r="T227" s="200"/>
      <c r="U227" s="200"/>
      <c r="V227" s="200"/>
      <c r="W227" s="200"/>
      <c r="X227" s="200">
        <v>4</v>
      </c>
      <c r="Y227" s="200">
        <v>4</v>
      </c>
      <c r="Z227" s="17" t="s">
        <v>136</v>
      </c>
      <c r="AA227" s="200">
        <v>4</v>
      </c>
      <c r="AB227" s="200" t="s">
        <v>369</v>
      </c>
      <c r="AC227" s="200"/>
      <c r="AD227" s="192">
        <v>4</v>
      </c>
      <c r="AE227" s="192">
        <v>4</v>
      </c>
      <c r="AF227" s="17" t="s">
        <v>369</v>
      </c>
      <c r="AG227" s="200">
        <v>4</v>
      </c>
      <c r="AH227" s="200">
        <v>4</v>
      </c>
      <c r="AI227" s="13">
        <v>4</v>
      </c>
      <c r="AJ227" s="200">
        <v>4</v>
      </c>
      <c r="AK227" s="200">
        <v>4</v>
      </c>
      <c r="AL227" s="200"/>
      <c r="AM227" s="200" t="s">
        <v>369</v>
      </c>
      <c r="AN227" s="200" t="s">
        <v>369</v>
      </c>
      <c r="AO227" s="200" t="s">
        <v>369</v>
      </c>
      <c r="AP227" s="200"/>
      <c r="AQ227" s="200"/>
      <c r="AR227" s="200"/>
    </row>
    <row r="228" spans="1:44" ht="30" hidden="1" x14ac:dyDescent="0.25">
      <c r="A228" s="12" t="str">
        <f>IF(AL228="","",IF(T228=" "," ",SUM($Q$3:Q228)))</f>
        <v/>
      </c>
      <c r="B228" s="12" t="str">
        <f t="shared" si="43"/>
        <v>Infraestructura0</v>
      </c>
      <c r="C228" s="12">
        <f t="shared" si="44"/>
        <v>0</v>
      </c>
      <c r="D228" s="12" t="str">
        <f t="shared" si="45"/>
        <v>Infraestructura0</v>
      </c>
      <c r="E228" s="12">
        <f t="shared" si="46"/>
        <v>0</v>
      </c>
      <c r="F228" s="12" t="str">
        <f t="shared" si="54"/>
        <v xml:space="preserve"> </v>
      </c>
      <c r="G228" s="12" t="str">
        <f t="shared" si="55"/>
        <v xml:space="preserve"> </v>
      </c>
      <c r="H228" s="12" t="str">
        <f t="shared" si="47"/>
        <v xml:space="preserve"> </v>
      </c>
      <c r="I228" s="12" t="str">
        <f t="shared" si="48"/>
        <v>Infraestructura</v>
      </c>
      <c r="J228" s="12" t="str">
        <f t="shared" si="49"/>
        <v>Infraestructura</v>
      </c>
      <c r="K228" s="12" t="str">
        <f t="shared" si="50"/>
        <v xml:space="preserve"> </v>
      </c>
      <c r="L228" s="9" t="str">
        <f t="shared" si="51"/>
        <v/>
      </c>
      <c r="M228" s="10" t="str">
        <f t="shared" si="52"/>
        <v>RF</v>
      </c>
      <c r="N228" s="10" t="str">
        <f>+IF(L228=""," ",VLOOKUP(S228,Tabla13[[PROCESO]:[2018]],4,0))</f>
        <v xml:space="preserve"> </v>
      </c>
      <c r="O228" s="10" t="str">
        <f>+IF(AB228=""," ",VLOOKUP(S228,Tabla13[[PROCESO]:[2018]],3,0))</f>
        <v xml:space="preserve"> </v>
      </c>
      <c r="P228" s="10" t="str">
        <f t="shared" si="53"/>
        <v/>
      </c>
      <c r="Q228" s="1" t="str">
        <f t="shared" si="42"/>
        <v/>
      </c>
      <c r="R228" s="1" t="s">
        <v>1302</v>
      </c>
      <c r="S228" s="201" t="str">
        <f>+IF(M228="","",VLOOKUP(LEFT(R228,4),'[1]Areas Incluidas'!$C$3:$F$35,2,0))</f>
        <v>Infraestructura</v>
      </c>
      <c r="T228" s="200"/>
      <c r="U228" s="200"/>
      <c r="V228" s="200"/>
      <c r="W228" s="200"/>
      <c r="X228" s="200">
        <v>4</v>
      </c>
      <c r="Y228" s="200">
        <v>4</v>
      </c>
      <c r="Z228" s="17" t="s">
        <v>136</v>
      </c>
      <c r="AA228" s="200">
        <v>4</v>
      </c>
      <c r="AB228" s="200" t="s">
        <v>369</v>
      </c>
      <c r="AC228" s="200"/>
      <c r="AD228" s="192">
        <v>4</v>
      </c>
      <c r="AE228" s="192">
        <v>4</v>
      </c>
      <c r="AF228" s="17" t="s">
        <v>369</v>
      </c>
      <c r="AG228" s="200">
        <v>4</v>
      </c>
      <c r="AH228" s="200">
        <v>4</v>
      </c>
      <c r="AI228" s="13">
        <v>4</v>
      </c>
      <c r="AJ228" s="200">
        <v>4</v>
      </c>
      <c r="AK228" s="200">
        <v>4</v>
      </c>
      <c r="AL228" s="200"/>
      <c r="AM228" s="200" t="s">
        <v>369</v>
      </c>
      <c r="AN228" s="200" t="s">
        <v>369</v>
      </c>
      <c r="AO228" s="200" t="s">
        <v>369</v>
      </c>
      <c r="AP228" s="200"/>
      <c r="AQ228" s="200"/>
      <c r="AR228" s="200"/>
    </row>
    <row r="229" spans="1:44" ht="30" hidden="1" x14ac:dyDescent="0.25">
      <c r="A229" s="12" t="str">
        <f>IF(AL229="","",IF(T229=" "," ",SUM($Q$3:Q229)))</f>
        <v/>
      </c>
      <c r="B229" s="12" t="str">
        <f t="shared" si="43"/>
        <v>Infraestructura0</v>
      </c>
      <c r="C229" s="12">
        <f t="shared" si="44"/>
        <v>0</v>
      </c>
      <c r="D229" s="12" t="str">
        <f t="shared" si="45"/>
        <v>Infraestructura0</v>
      </c>
      <c r="E229" s="12">
        <f t="shared" si="46"/>
        <v>0</v>
      </c>
      <c r="F229" s="12" t="str">
        <f t="shared" si="54"/>
        <v xml:space="preserve"> </v>
      </c>
      <c r="G229" s="12" t="str">
        <f t="shared" si="55"/>
        <v xml:space="preserve"> </v>
      </c>
      <c r="H229" s="12" t="str">
        <f t="shared" si="47"/>
        <v xml:space="preserve"> </v>
      </c>
      <c r="I229" s="12" t="str">
        <f t="shared" si="48"/>
        <v>Infraestructura</v>
      </c>
      <c r="J229" s="12" t="str">
        <f t="shared" si="49"/>
        <v>Infraestructura</v>
      </c>
      <c r="K229" s="12" t="str">
        <f t="shared" si="50"/>
        <v xml:space="preserve"> </v>
      </c>
      <c r="L229" s="9" t="str">
        <f t="shared" si="51"/>
        <v/>
      </c>
      <c r="M229" s="10" t="str">
        <f t="shared" si="52"/>
        <v>RF</v>
      </c>
      <c r="N229" s="10" t="str">
        <f>+IF(L229=""," ",VLOOKUP(S229,Tabla13[[PROCESO]:[2018]],4,0))</f>
        <v xml:space="preserve"> </v>
      </c>
      <c r="O229" s="10" t="str">
        <f>+IF(AB229=""," ",VLOOKUP(S229,Tabla13[[PROCESO]:[2018]],3,0))</f>
        <v xml:space="preserve"> </v>
      </c>
      <c r="P229" s="10" t="str">
        <f t="shared" si="53"/>
        <v/>
      </c>
      <c r="Q229" s="1" t="str">
        <f t="shared" si="42"/>
        <v/>
      </c>
      <c r="R229" s="1" t="s">
        <v>1303</v>
      </c>
      <c r="S229" s="201" t="str">
        <f>+IF(M229="","",VLOOKUP(LEFT(R229,4),'[1]Areas Incluidas'!$C$3:$F$35,2,0))</f>
        <v>Infraestructura</v>
      </c>
      <c r="T229" s="200"/>
      <c r="U229" s="200"/>
      <c r="V229" s="200"/>
      <c r="W229" s="200"/>
      <c r="X229" s="200">
        <v>4</v>
      </c>
      <c r="Y229" s="200">
        <v>4</v>
      </c>
      <c r="Z229" s="17" t="s">
        <v>136</v>
      </c>
      <c r="AA229" s="200">
        <v>4</v>
      </c>
      <c r="AB229" s="200" t="s">
        <v>369</v>
      </c>
      <c r="AC229" s="200"/>
      <c r="AD229" s="192">
        <v>4</v>
      </c>
      <c r="AE229" s="192">
        <v>4</v>
      </c>
      <c r="AF229" s="17" t="s">
        <v>369</v>
      </c>
      <c r="AG229" s="200">
        <v>4</v>
      </c>
      <c r="AH229" s="200">
        <v>4</v>
      </c>
      <c r="AI229" s="13">
        <v>4</v>
      </c>
      <c r="AJ229" s="200">
        <v>4</v>
      </c>
      <c r="AK229" s="200">
        <v>4</v>
      </c>
      <c r="AL229" s="200"/>
      <c r="AM229" s="200" t="s">
        <v>369</v>
      </c>
      <c r="AN229" s="200" t="s">
        <v>369</v>
      </c>
      <c r="AO229" s="200" t="s">
        <v>369</v>
      </c>
      <c r="AP229" s="200"/>
      <c r="AQ229" s="200"/>
      <c r="AR229" s="200"/>
    </row>
    <row r="230" spans="1:44" ht="30" hidden="1" x14ac:dyDescent="0.25">
      <c r="A230" s="12" t="str">
        <f>IF(AL230="","",IF(T230=" "," ",SUM($Q$3:Q230)))</f>
        <v/>
      </c>
      <c r="B230" s="12" t="str">
        <f t="shared" si="43"/>
        <v>Infraestructura0</v>
      </c>
      <c r="C230" s="12">
        <f t="shared" si="44"/>
        <v>0</v>
      </c>
      <c r="D230" s="12" t="str">
        <f t="shared" si="45"/>
        <v>Infraestructura0</v>
      </c>
      <c r="E230" s="12">
        <f t="shared" si="46"/>
        <v>0</v>
      </c>
      <c r="F230" s="12" t="str">
        <f t="shared" si="54"/>
        <v xml:space="preserve"> </v>
      </c>
      <c r="G230" s="12" t="str">
        <f t="shared" si="55"/>
        <v xml:space="preserve"> </v>
      </c>
      <c r="H230" s="12" t="str">
        <f t="shared" si="47"/>
        <v xml:space="preserve"> </v>
      </c>
      <c r="I230" s="12" t="str">
        <f t="shared" si="48"/>
        <v>Infraestructura</v>
      </c>
      <c r="J230" s="12" t="str">
        <f t="shared" si="49"/>
        <v>Infraestructura</v>
      </c>
      <c r="K230" s="12" t="str">
        <f t="shared" si="50"/>
        <v xml:space="preserve"> </v>
      </c>
      <c r="L230" s="9" t="str">
        <f t="shared" si="51"/>
        <v/>
      </c>
      <c r="M230" s="10" t="str">
        <f t="shared" si="52"/>
        <v>RF</v>
      </c>
      <c r="N230" s="10" t="str">
        <f>+IF(L230=""," ",VLOOKUP(S230,Tabla13[[PROCESO]:[2018]],4,0))</f>
        <v xml:space="preserve"> </v>
      </c>
      <c r="O230" s="10" t="str">
        <f>+IF(AB230=""," ",VLOOKUP(S230,Tabla13[[PROCESO]:[2018]],3,0))</f>
        <v xml:space="preserve"> </v>
      </c>
      <c r="P230" s="10" t="str">
        <f t="shared" si="53"/>
        <v/>
      </c>
      <c r="Q230" s="1" t="str">
        <f t="shared" si="42"/>
        <v/>
      </c>
      <c r="R230" s="1" t="s">
        <v>1304</v>
      </c>
      <c r="S230" s="201" t="str">
        <f>+IF(M230="","",VLOOKUP(LEFT(R230,4),'[1]Areas Incluidas'!$C$3:$F$35,2,0))</f>
        <v>Infraestructura</v>
      </c>
      <c r="T230" s="200"/>
      <c r="U230" s="200"/>
      <c r="V230" s="200"/>
      <c r="W230" s="200"/>
      <c r="X230" s="200">
        <v>4</v>
      </c>
      <c r="Y230" s="200">
        <v>4</v>
      </c>
      <c r="Z230" s="17" t="s">
        <v>136</v>
      </c>
      <c r="AA230" s="200">
        <v>4</v>
      </c>
      <c r="AB230" s="200" t="s">
        <v>369</v>
      </c>
      <c r="AC230" s="200"/>
      <c r="AD230" s="192">
        <v>4</v>
      </c>
      <c r="AE230" s="192">
        <v>4</v>
      </c>
      <c r="AF230" s="17" t="s">
        <v>369</v>
      </c>
      <c r="AG230" s="200">
        <v>4</v>
      </c>
      <c r="AH230" s="200">
        <v>4</v>
      </c>
      <c r="AI230" s="13">
        <v>4</v>
      </c>
      <c r="AJ230" s="200">
        <v>4</v>
      </c>
      <c r="AK230" s="200">
        <v>4</v>
      </c>
      <c r="AL230" s="200"/>
      <c r="AM230" s="200" t="s">
        <v>369</v>
      </c>
      <c r="AN230" s="200" t="s">
        <v>369</v>
      </c>
      <c r="AO230" s="200" t="s">
        <v>369</v>
      </c>
      <c r="AP230" s="200"/>
      <c r="AQ230" s="200"/>
      <c r="AR230" s="200"/>
    </row>
    <row r="231" spans="1:44" ht="60" x14ac:dyDescent="0.25">
      <c r="A231" s="12">
        <f>IF(AL231="","",IF(T231=" "," ",SUM($Q$3:Q231)))</f>
        <v>137</v>
      </c>
      <c r="B231" s="12" t="str">
        <f t="shared" si="43"/>
        <v>Empresarismo e Innovación0</v>
      </c>
      <c r="C231" s="12">
        <f t="shared" si="44"/>
        <v>0</v>
      </c>
      <c r="D231" s="12" t="str">
        <f t="shared" si="45"/>
        <v>Empresarismo e Innovación1</v>
      </c>
      <c r="E231" s="12">
        <f t="shared" si="46"/>
        <v>1</v>
      </c>
      <c r="F231" s="12" t="str">
        <f t="shared" si="54"/>
        <v xml:space="preserve"> </v>
      </c>
      <c r="G231" s="12" t="str">
        <f t="shared" si="55"/>
        <v>Dirección Investigación e InnovaciónAlto</v>
      </c>
      <c r="H231" s="12" t="str">
        <f t="shared" si="47"/>
        <v>Dirección Investigación e InnovaciónFuerte</v>
      </c>
      <c r="I231" s="12" t="str">
        <f t="shared" si="48"/>
        <v>Empresarismo e InnovaciónAlto</v>
      </c>
      <c r="J231" s="12" t="str">
        <f t="shared" si="49"/>
        <v>Empresarismo e InnovaciónFuerte</v>
      </c>
      <c r="K231" s="12" t="str">
        <f t="shared" si="50"/>
        <v>Dirección Investigación e InnovaciónPérdida de la continuidad del negocio.</v>
      </c>
      <c r="L231" s="9" t="str">
        <f t="shared" si="51"/>
        <v>RIN-137</v>
      </c>
      <c r="M231" s="10" t="str">
        <f t="shared" si="52"/>
        <v>RI</v>
      </c>
      <c r="N231" s="10" t="str">
        <f>+IF(L231=""," ",VLOOKUP(S231,Tabla13[[PROCESO]:[2018]],4,0))</f>
        <v>Dirección Investigación e Innovación</v>
      </c>
      <c r="O231" s="10" t="str">
        <f>+IF(AB231=""," ",VLOOKUP(S231,Tabla13[[PROCESO]:[2018]],3,0))</f>
        <v xml:space="preserve"> </v>
      </c>
      <c r="P231" s="10" t="str">
        <f t="shared" si="53"/>
        <v>Pérdida de la continuidad del negocio.</v>
      </c>
      <c r="Q231" s="1">
        <f t="shared" si="42"/>
        <v>1</v>
      </c>
      <c r="R231" s="1" t="s">
        <v>1305</v>
      </c>
      <c r="S231" s="201" t="str">
        <f>+IF(M231="","",VLOOKUP(LEFT(R231,4),'[1]Areas Incluidas'!$C$3:$F$35,2,0))</f>
        <v>Empresarismo e Innovación</v>
      </c>
      <c r="T231" s="200" t="s">
        <v>113</v>
      </c>
      <c r="U231" s="200" t="s">
        <v>1306</v>
      </c>
      <c r="V231" s="200" t="s">
        <v>1307</v>
      </c>
      <c r="W231" s="200" t="s">
        <v>1308</v>
      </c>
      <c r="X231" s="200">
        <v>3</v>
      </c>
      <c r="Y231" s="200">
        <v>3</v>
      </c>
      <c r="Z231" s="17">
        <v>1</v>
      </c>
      <c r="AA231" s="200">
        <v>0</v>
      </c>
      <c r="AB231" s="200" t="s">
        <v>369</v>
      </c>
      <c r="AC231" s="200" t="s">
        <v>1309</v>
      </c>
      <c r="AD231" s="192">
        <v>2</v>
      </c>
      <c r="AE231" s="192">
        <v>2</v>
      </c>
      <c r="AF231" s="17">
        <v>0</v>
      </c>
      <c r="AG231" s="200" t="s">
        <v>1310</v>
      </c>
      <c r="AH231" s="200">
        <v>0</v>
      </c>
      <c r="AI231" s="200">
        <v>43524</v>
      </c>
      <c r="AJ231" s="200" t="s">
        <v>296</v>
      </c>
      <c r="AK231" s="200" t="s">
        <v>295</v>
      </c>
      <c r="AL231" s="200" t="s">
        <v>87</v>
      </c>
      <c r="AM231" s="200">
        <v>2</v>
      </c>
      <c r="AN231" s="200">
        <v>4</v>
      </c>
      <c r="AO231" s="200" t="s">
        <v>1311</v>
      </c>
      <c r="AP231" s="200" t="s">
        <v>97</v>
      </c>
      <c r="AQ231" s="200"/>
      <c r="AR231" s="200"/>
    </row>
    <row r="232" spans="1:44" ht="90" x14ac:dyDescent="0.25">
      <c r="A232" s="12">
        <f>IF(AL232="","",IF(T232=" "," ",SUM($Q$3:Q232)))</f>
        <v>138</v>
      </c>
      <c r="B232" s="12" t="str">
        <f t="shared" si="43"/>
        <v>Empresarismo e Innovación1</v>
      </c>
      <c r="C232" s="12">
        <f t="shared" si="44"/>
        <v>1</v>
      </c>
      <c r="D232" s="12" t="str">
        <f t="shared" si="45"/>
        <v>Empresarismo e Innovación1</v>
      </c>
      <c r="E232" s="12">
        <f t="shared" si="46"/>
        <v>1</v>
      </c>
      <c r="F232" s="12" t="str">
        <f t="shared" si="54"/>
        <v>Dirección Investigación e InnovaciónAlto</v>
      </c>
      <c r="G232" s="12" t="str">
        <f t="shared" si="55"/>
        <v>Dirección Investigación e InnovaciónMedio</v>
      </c>
      <c r="H232" s="12" t="str">
        <f t="shared" si="47"/>
        <v>Dirección Investigación e InnovaciónFuerte</v>
      </c>
      <c r="I232" s="12" t="str">
        <f t="shared" si="48"/>
        <v>Empresarismo e InnovaciónMedio</v>
      </c>
      <c r="J232" s="12" t="str">
        <f t="shared" si="49"/>
        <v>Empresarismo e InnovaciónFuerte</v>
      </c>
      <c r="K232" s="12" t="str">
        <f t="shared" si="50"/>
        <v>Dirección Investigación e InnovaciónFalla o falta de adecuación, consistencia, confiabilidad, confidencialidad y disponibilidad de la información que se genera o se custodia (física o electrónica).</v>
      </c>
      <c r="L232" s="9" t="str">
        <f t="shared" si="51"/>
        <v>RIN-138</v>
      </c>
      <c r="M232" s="10" t="str">
        <f t="shared" si="52"/>
        <v>RI</v>
      </c>
      <c r="N232" s="10" t="str">
        <f>+IF(L232=""," ",VLOOKUP(S232,Tabla13[[PROCESO]:[2018]],4,0))</f>
        <v>Dirección Investigación e Innovación</v>
      </c>
      <c r="O232" s="10" t="str">
        <f>+IF(AB232=""," ",VLOOKUP(S232,Tabla13[[PROCESO]:[2018]],3,0))</f>
        <v>Dirección Investigación e Innovación</v>
      </c>
      <c r="P232" s="10" t="str">
        <f t="shared" si="53"/>
        <v>Falla o falta de adecuación, consistencia, confiabilidad, confidencialidad y disponibilidad de la información que se genera o se custodia (física o electrónica).</v>
      </c>
      <c r="Q232" s="1">
        <f t="shared" si="42"/>
        <v>1</v>
      </c>
      <c r="R232" s="1" t="s">
        <v>1312</v>
      </c>
      <c r="S232" s="201" t="str">
        <f>+IF(M232="","",VLOOKUP(LEFT(R232,4),'[1]Areas Incluidas'!$C$3:$F$35,2,0))</f>
        <v>Empresarismo e Innovación</v>
      </c>
      <c r="T232" s="200" t="s">
        <v>106</v>
      </c>
      <c r="U232" s="200" t="s">
        <v>1313</v>
      </c>
      <c r="V232" s="200" t="s">
        <v>1314</v>
      </c>
      <c r="W232" s="200" t="s">
        <v>1315</v>
      </c>
      <c r="X232" s="200">
        <v>1</v>
      </c>
      <c r="Y232" s="200">
        <v>1</v>
      </c>
      <c r="Z232" s="17">
        <v>1</v>
      </c>
      <c r="AA232" s="200" t="s">
        <v>96</v>
      </c>
      <c r="AB232" s="200" t="s">
        <v>87</v>
      </c>
      <c r="AC232" s="200" t="s">
        <v>1316</v>
      </c>
      <c r="AD232" s="192">
        <v>1</v>
      </c>
      <c r="AE232" s="192">
        <v>1</v>
      </c>
      <c r="AF232" s="17">
        <v>0</v>
      </c>
      <c r="AG232" s="200" t="s">
        <v>1310</v>
      </c>
      <c r="AH232" s="200">
        <v>0</v>
      </c>
      <c r="AI232" s="200">
        <v>43889</v>
      </c>
      <c r="AJ232" s="200" t="s">
        <v>294</v>
      </c>
      <c r="AK232" s="200" t="s">
        <v>297</v>
      </c>
      <c r="AL232" s="200" t="s">
        <v>90</v>
      </c>
      <c r="AM232" s="200">
        <v>3</v>
      </c>
      <c r="AN232" s="200">
        <v>2</v>
      </c>
      <c r="AO232" s="200" t="s">
        <v>445</v>
      </c>
      <c r="AP232" s="200" t="s">
        <v>97</v>
      </c>
      <c r="AQ232" s="200" t="s">
        <v>1317</v>
      </c>
      <c r="AR232" s="200"/>
    </row>
    <row r="233" spans="1:44" ht="54" x14ac:dyDescent="0.25">
      <c r="A233" s="12">
        <f>IF(AL233="","",IF(T233=" "," ",SUM($Q$3:Q233)))</f>
        <v>139</v>
      </c>
      <c r="B233" s="12" t="str">
        <f t="shared" si="43"/>
        <v>Empresarismo e Innovación1</v>
      </c>
      <c r="C233" s="12">
        <f t="shared" si="44"/>
        <v>1</v>
      </c>
      <c r="D233" s="12" t="str">
        <f t="shared" si="45"/>
        <v>Empresarismo e Innovación1</v>
      </c>
      <c r="E233" s="12">
        <f t="shared" si="46"/>
        <v>1</v>
      </c>
      <c r="F233" s="12" t="str">
        <f t="shared" si="54"/>
        <v>Dirección Investigación e InnovaciónAlto</v>
      </c>
      <c r="G233" s="12" t="str">
        <f t="shared" si="55"/>
        <v>Dirección Investigación e InnovaciónBajo</v>
      </c>
      <c r="H233" s="12" t="str">
        <f t="shared" si="47"/>
        <v>Dirección Investigación e InnovaciónFuerte</v>
      </c>
      <c r="I233" s="12" t="str">
        <f t="shared" si="48"/>
        <v>Empresarismo e InnovaciónBajo</v>
      </c>
      <c r="J233" s="12" t="str">
        <f t="shared" si="49"/>
        <v>Empresarismo e InnovaciónFuerte</v>
      </c>
      <c r="K233" s="12" t="str">
        <f t="shared" si="50"/>
        <v>Dirección Investigación e InnovaciónPrácticas fraudulentas - corrupción en los procesos internos.</v>
      </c>
      <c r="L233" s="9" t="str">
        <f t="shared" si="51"/>
        <v>RIN-139</v>
      </c>
      <c r="M233" s="10" t="str">
        <f t="shared" si="52"/>
        <v>RI</v>
      </c>
      <c r="N233" s="10" t="str">
        <f>+IF(L233=""," ",VLOOKUP(S233,Tabla13[[PROCESO]:[2018]],4,0))</f>
        <v>Dirección Investigación e Innovación</v>
      </c>
      <c r="O233" s="10" t="str">
        <f>+IF(AB233=""," ",VLOOKUP(S233,Tabla13[[PROCESO]:[2018]],3,0))</f>
        <v>Dirección Investigación e Innovación</v>
      </c>
      <c r="P233" s="10" t="str">
        <f t="shared" si="53"/>
        <v>Prácticas fraudulentas - corrupción en los procesos internos.</v>
      </c>
      <c r="Q233" s="1">
        <f t="shared" si="42"/>
        <v>1</v>
      </c>
      <c r="R233" s="1" t="s">
        <v>1318</v>
      </c>
      <c r="S233" s="201" t="str">
        <f>+IF(M233="","",VLOOKUP(LEFT(R233,4),'[1]Areas Incluidas'!$C$3:$F$35,2,0))</f>
        <v>Empresarismo e Innovación</v>
      </c>
      <c r="T233" s="200" t="s">
        <v>118</v>
      </c>
      <c r="U233" s="200" t="s">
        <v>1319</v>
      </c>
      <c r="V233" s="200" t="s">
        <v>1320</v>
      </c>
      <c r="W233" s="200" t="s">
        <v>1321</v>
      </c>
      <c r="X233" s="200">
        <v>2</v>
      </c>
      <c r="Y233" s="200">
        <v>2</v>
      </c>
      <c r="Z233" s="17">
        <v>1</v>
      </c>
      <c r="AA233" s="200" t="s">
        <v>96</v>
      </c>
      <c r="AB233" s="200" t="s">
        <v>87</v>
      </c>
      <c r="AC233" s="200" t="s">
        <v>1322</v>
      </c>
      <c r="AD233" s="192">
        <v>2</v>
      </c>
      <c r="AE233" s="192">
        <v>0</v>
      </c>
      <c r="AF233" s="17">
        <v>0</v>
      </c>
      <c r="AG233" s="200" t="s">
        <v>1310</v>
      </c>
      <c r="AH233" s="200">
        <v>0</v>
      </c>
      <c r="AI233" s="200">
        <v>43889</v>
      </c>
      <c r="AJ233" s="200" t="s">
        <v>296</v>
      </c>
      <c r="AK233" s="200" t="s">
        <v>297</v>
      </c>
      <c r="AL233" s="200" t="s">
        <v>88</v>
      </c>
      <c r="AM233" s="200">
        <v>2</v>
      </c>
      <c r="AN233" s="200">
        <v>2</v>
      </c>
      <c r="AO233" s="200" t="s">
        <v>413</v>
      </c>
      <c r="AP233" s="200" t="s">
        <v>97</v>
      </c>
      <c r="AQ233" s="200" t="s">
        <v>1323</v>
      </c>
      <c r="AR233" s="200"/>
    </row>
    <row r="234" spans="1:44" ht="90" x14ac:dyDescent="0.25">
      <c r="A234" s="12">
        <f>IF(AL234="","",IF(T234=" "," ",SUM($Q$3:Q234)))</f>
        <v>140</v>
      </c>
      <c r="B234" s="12" t="str">
        <f t="shared" si="43"/>
        <v>Empresarismo e Innovación1</v>
      </c>
      <c r="C234" s="12">
        <f t="shared" si="44"/>
        <v>1</v>
      </c>
      <c r="D234" s="12" t="str">
        <f t="shared" si="45"/>
        <v>Empresarismo e Innovación1</v>
      </c>
      <c r="E234" s="12">
        <f t="shared" si="46"/>
        <v>1</v>
      </c>
      <c r="F234" s="12" t="str">
        <f t="shared" si="54"/>
        <v>Dirección Investigación e InnovaciónAlto</v>
      </c>
      <c r="G234" s="12" t="str">
        <f t="shared" si="55"/>
        <v>Dirección Investigación e InnovaciónMedio</v>
      </c>
      <c r="H234" s="12" t="str">
        <f t="shared" si="47"/>
        <v>Dirección Investigación e InnovaciónModerado</v>
      </c>
      <c r="I234" s="12" t="str">
        <f t="shared" si="48"/>
        <v>Empresarismo e InnovaciónMedio</v>
      </c>
      <c r="J234" s="12" t="str">
        <f t="shared" si="49"/>
        <v>Empresarismo e InnovaciónModerado</v>
      </c>
      <c r="K234" s="12" t="str">
        <f t="shared" si="50"/>
        <v>Dirección Investigación e InnovaciónFalla o falta de adecuación, consistencia, confiabilidad, confidencialidad y disponibilidad de la información que se genera o se custodia (física o electrónica).</v>
      </c>
      <c r="L234" s="9" t="str">
        <f t="shared" si="51"/>
        <v>RIN-140</v>
      </c>
      <c r="M234" s="10" t="str">
        <f t="shared" si="52"/>
        <v>RI</v>
      </c>
      <c r="N234" s="10" t="str">
        <f>+IF(L234=""," ",VLOOKUP(S234,Tabla13[[PROCESO]:[2018]],4,0))</f>
        <v>Dirección Investigación e Innovación</v>
      </c>
      <c r="O234" s="10" t="str">
        <f>+IF(AB234=""," ",VLOOKUP(S234,Tabla13[[PROCESO]:[2018]],3,0))</f>
        <v>Dirección Investigación e Innovación</v>
      </c>
      <c r="P234" s="10" t="str">
        <f t="shared" si="53"/>
        <v>Falla o falta de adecuación, consistencia, confiabilidad, confidencialidad y disponibilidad de la información que se genera o se custodia (física o electrónica).</v>
      </c>
      <c r="Q234" s="1">
        <f t="shared" si="42"/>
        <v>1</v>
      </c>
      <c r="R234" s="1" t="s">
        <v>1324</v>
      </c>
      <c r="S234" s="201" t="str">
        <f>+IF(M234="","",VLOOKUP(LEFT(R234,4),'[1]Areas Incluidas'!$C$3:$F$35,2,0))</f>
        <v>Empresarismo e Innovación</v>
      </c>
      <c r="T234" s="200" t="s">
        <v>106</v>
      </c>
      <c r="U234" s="200" t="s">
        <v>1325</v>
      </c>
      <c r="V234" s="200" t="s">
        <v>1326</v>
      </c>
      <c r="W234" s="200" t="s">
        <v>1327</v>
      </c>
      <c r="X234" s="200">
        <v>4</v>
      </c>
      <c r="Y234" s="200">
        <v>3</v>
      </c>
      <c r="Z234" s="17">
        <v>0.75</v>
      </c>
      <c r="AA234" s="200" t="s">
        <v>96</v>
      </c>
      <c r="AB234" s="200" t="s">
        <v>87</v>
      </c>
      <c r="AC234" s="200" t="s">
        <v>1328</v>
      </c>
      <c r="AD234" s="192">
        <v>2</v>
      </c>
      <c r="AE234" s="192">
        <v>0</v>
      </c>
      <c r="AF234" s="17">
        <v>0</v>
      </c>
      <c r="AG234" s="200" t="s">
        <v>1329</v>
      </c>
      <c r="AH234" s="200">
        <v>0</v>
      </c>
      <c r="AI234" s="200">
        <v>43890</v>
      </c>
      <c r="AJ234" s="200" t="s">
        <v>294</v>
      </c>
      <c r="AK234" s="200" t="s">
        <v>297</v>
      </c>
      <c r="AL234" s="200" t="s">
        <v>90</v>
      </c>
      <c r="AM234" s="200">
        <v>3</v>
      </c>
      <c r="AN234" s="200">
        <v>2</v>
      </c>
      <c r="AO234" s="200" t="s">
        <v>445</v>
      </c>
      <c r="AP234" s="200" t="s">
        <v>98</v>
      </c>
      <c r="AQ234" s="200"/>
      <c r="AR234" s="200"/>
    </row>
    <row r="235" spans="1:44" ht="60" x14ac:dyDescent="0.25">
      <c r="A235" s="12">
        <f>IF(AL235="","",IF(T235=" "," ",SUM($Q$3:Q235)))</f>
        <v>141</v>
      </c>
      <c r="B235" s="12" t="str">
        <f t="shared" si="43"/>
        <v>Empresarismo e Innovación1</v>
      </c>
      <c r="C235" s="12">
        <f t="shared" si="44"/>
        <v>1</v>
      </c>
      <c r="D235" s="12" t="str">
        <f t="shared" si="45"/>
        <v>Empresarismo e Innovación1</v>
      </c>
      <c r="E235" s="12">
        <f t="shared" si="46"/>
        <v>1</v>
      </c>
      <c r="F235" s="12" t="str">
        <f t="shared" si="54"/>
        <v>Dirección Investigación e InnovaciónAlto</v>
      </c>
      <c r="G235" s="12" t="str">
        <f t="shared" si="55"/>
        <v>Dirección Investigación e InnovaciónBajo</v>
      </c>
      <c r="H235" s="12" t="str">
        <f t="shared" si="47"/>
        <v>Dirección Investigación e InnovaciónFuerte</v>
      </c>
      <c r="I235" s="12" t="str">
        <f t="shared" si="48"/>
        <v>Empresarismo e InnovaciónBajo</v>
      </c>
      <c r="J235" s="12" t="str">
        <f t="shared" si="49"/>
        <v>Empresarismo e InnovaciónFuerte</v>
      </c>
      <c r="K235" s="12" t="str">
        <f t="shared" si="50"/>
        <v>Dirección Investigación e InnovaciónDificultades en la alineación organizacional para el logro de los objetivos.</v>
      </c>
      <c r="L235" s="9" t="str">
        <f t="shared" si="51"/>
        <v>RIN-141</v>
      </c>
      <c r="M235" s="10" t="str">
        <f t="shared" si="52"/>
        <v>RI</v>
      </c>
      <c r="N235" s="10" t="str">
        <f>+IF(L235=""," ",VLOOKUP(S235,Tabla13[[PROCESO]:[2018]],4,0))</f>
        <v>Dirección Investigación e Innovación</v>
      </c>
      <c r="O235" s="10" t="str">
        <f>+IF(AB235=""," ",VLOOKUP(S235,Tabla13[[PROCESO]:[2018]],3,0))</f>
        <v>Dirección Investigación e Innovación</v>
      </c>
      <c r="P235" s="10" t="str">
        <f t="shared" si="53"/>
        <v>Dificultades en la alineación organizacional para el logro de los objetivos.</v>
      </c>
      <c r="Q235" s="1">
        <f t="shared" si="42"/>
        <v>1</v>
      </c>
      <c r="R235" s="1" t="s">
        <v>1330</v>
      </c>
      <c r="S235" s="201" t="str">
        <f>+IF(M235="","",VLOOKUP(LEFT(R235,4),'[1]Areas Incluidas'!$C$3:$F$35,2,0))</f>
        <v>Empresarismo e Innovación</v>
      </c>
      <c r="T235" s="200" t="s">
        <v>108</v>
      </c>
      <c r="U235" s="200" t="s">
        <v>1331</v>
      </c>
      <c r="V235" s="200" t="s">
        <v>1332</v>
      </c>
      <c r="W235" s="200" t="s">
        <v>1333</v>
      </c>
      <c r="X235" s="200">
        <v>1</v>
      </c>
      <c r="Y235" s="200">
        <v>1</v>
      </c>
      <c r="Z235" s="17">
        <v>1</v>
      </c>
      <c r="AA235" s="200" t="s">
        <v>98</v>
      </c>
      <c r="AB235" s="200" t="s">
        <v>87</v>
      </c>
      <c r="AC235" s="200" t="s">
        <v>1334</v>
      </c>
      <c r="AD235" s="192">
        <v>2</v>
      </c>
      <c r="AE235" s="192">
        <v>0</v>
      </c>
      <c r="AF235" s="17">
        <v>0</v>
      </c>
      <c r="AG235" s="200" t="s">
        <v>1335</v>
      </c>
      <c r="AH235" s="200">
        <v>0</v>
      </c>
      <c r="AI235" s="200">
        <v>43889</v>
      </c>
      <c r="AJ235" s="200" t="s">
        <v>296</v>
      </c>
      <c r="AK235" s="200" t="s">
        <v>301</v>
      </c>
      <c r="AL235" s="200" t="s">
        <v>88</v>
      </c>
      <c r="AM235" s="200">
        <v>2</v>
      </c>
      <c r="AN235" s="200">
        <v>1</v>
      </c>
      <c r="AO235" s="200" t="s">
        <v>1336</v>
      </c>
      <c r="AP235" s="200" t="s">
        <v>97</v>
      </c>
      <c r="AQ235" s="200" t="s">
        <v>1337</v>
      </c>
      <c r="AR235" s="200"/>
    </row>
    <row r="236" spans="1:44" ht="54" x14ac:dyDescent="0.25">
      <c r="A236" s="12">
        <f>IF(AL236="","",IF(T236=" "," ",SUM($Q$3:Q236)))</f>
        <v>142</v>
      </c>
      <c r="B236" s="12" t="str">
        <f t="shared" si="43"/>
        <v>Empresarismo e Innovación1</v>
      </c>
      <c r="C236" s="12">
        <f t="shared" si="44"/>
        <v>1</v>
      </c>
      <c r="D236" s="12" t="str">
        <f t="shared" si="45"/>
        <v>Empresarismo e Innovación1</v>
      </c>
      <c r="E236" s="12">
        <f t="shared" si="46"/>
        <v>1</v>
      </c>
      <c r="F236" s="12" t="str">
        <f t="shared" si="54"/>
        <v>Dirección Investigación e InnovaciónBajo</v>
      </c>
      <c r="G236" s="12" t="str">
        <f t="shared" si="55"/>
        <v>Dirección Investigación e InnovaciónAlto</v>
      </c>
      <c r="H236" s="12" t="str">
        <f t="shared" si="47"/>
        <v>Dirección Investigación e InnovaciónModerado</v>
      </c>
      <c r="I236" s="12" t="str">
        <f t="shared" si="48"/>
        <v>Empresarismo e InnovaciónAlto</v>
      </c>
      <c r="J236" s="12" t="str">
        <f t="shared" si="49"/>
        <v>Empresarismo e InnovaciónModerado</v>
      </c>
      <c r="K236" s="12" t="str">
        <f t="shared" si="50"/>
        <v>Dirección Investigación e InnovaciónPrácticas fraudulentas - corrupción en los procesos internos.</v>
      </c>
      <c r="L236" s="9" t="str">
        <f t="shared" si="51"/>
        <v>RIN-142</v>
      </c>
      <c r="M236" s="10" t="str">
        <f t="shared" si="52"/>
        <v>RI</v>
      </c>
      <c r="N236" s="10" t="str">
        <f>+IF(L236=""," ",VLOOKUP(S236,Tabla13[[PROCESO]:[2018]],4,0))</f>
        <v>Dirección Investigación e Innovación</v>
      </c>
      <c r="O236" s="10" t="str">
        <f>+IF(AB236=""," ",VLOOKUP(S236,Tabla13[[PROCESO]:[2018]],3,0))</f>
        <v>Dirección Investigación e Innovación</v>
      </c>
      <c r="P236" s="10" t="str">
        <f t="shared" si="53"/>
        <v>Prácticas fraudulentas - corrupción en los procesos internos.</v>
      </c>
      <c r="Q236" s="1">
        <f t="shared" si="42"/>
        <v>1</v>
      </c>
      <c r="R236" s="1" t="s">
        <v>1338</v>
      </c>
      <c r="S236" s="201" t="str">
        <f>+IF(M236="","",VLOOKUP(LEFT(R236,4),'[1]Areas Incluidas'!$C$3:$F$35,2,0))</f>
        <v>Empresarismo e Innovación</v>
      </c>
      <c r="T236" s="200" t="s">
        <v>118</v>
      </c>
      <c r="U236" s="200" t="s">
        <v>1339</v>
      </c>
      <c r="V236" s="200" t="s">
        <v>1340</v>
      </c>
      <c r="W236" s="200" t="s">
        <v>1341</v>
      </c>
      <c r="X236" s="200">
        <v>2</v>
      </c>
      <c r="Y236" s="200">
        <v>2</v>
      </c>
      <c r="Z236" s="17">
        <v>1</v>
      </c>
      <c r="AA236" s="200" t="s">
        <v>98</v>
      </c>
      <c r="AB236" s="200" t="s">
        <v>88</v>
      </c>
      <c r="AC236" s="200" t="s">
        <v>1342</v>
      </c>
      <c r="AD236" s="192">
        <v>1</v>
      </c>
      <c r="AE236" s="192">
        <v>0</v>
      </c>
      <c r="AF236" s="17">
        <v>0</v>
      </c>
      <c r="AG236" s="200" t="s">
        <v>1329</v>
      </c>
      <c r="AH236" s="200">
        <v>0</v>
      </c>
      <c r="AI236" s="200">
        <v>44012</v>
      </c>
      <c r="AJ236" s="200" t="s">
        <v>294</v>
      </c>
      <c r="AK236" s="200" t="s">
        <v>98</v>
      </c>
      <c r="AL236" s="200" t="s">
        <v>87</v>
      </c>
      <c r="AM236" s="200">
        <v>3</v>
      </c>
      <c r="AN236" s="200">
        <v>3</v>
      </c>
      <c r="AO236" s="200" t="s">
        <v>405</v>
      </c>
      <c r="AP236" s="200" t="s">
        <v>98</v>
      </c>
      <c r="AQ236" s="200" t="s">
        <v>1343</v>
      </c>
      <c r="AR236" s="200"/>
    </row>
    <row r="237" spans="1:44" ht="30" hidden="1" x14ac:dyDescent="0.25">
      <c r="A237" s="12" t="str">
        <f>IF(AL237="","",IF(T237=" "," ",SUM($Q$3:Q237)))</f>
        <v/>
      </c>
      <c r="B237" s="12" t="str">
        <f t="shared" si="43"/>
        <v>Empresarismo e Innovación0</v>
      </c>
      <c r="C237" s="12">
        <f t="shared" si="44"/>
        <v>0</v>
      </c>
      <c r="D237" s="12" t="str">
        <f t="shared" si="45"/>
        <v>Empresarismo e Innovación0</v>
      </c>
      <c r="E237" s="12">
        <f t="shared" si="46"/>
        <v>0</v>
      </c>
      <c r="F237" s="12" t="str">
        <f t="shared" si="54"/>
        <v xml:space="preserve"> </v>
      </c>
      <c r="G237" s="12" t="str">
        <f t="shared" si="55"/>
        <v xml:space="preserve"> </v>
      </c>
      <c r="H237" s="12" t="str">
        <f t="shared" si="47"/>
        <v xml:space="preserve"> </v>
      </c>
      <c r="I237" s="12" t="str">
        <f t="shared" si="48"/>
        <v>Empresarismo e Innovación</v>
      </c>
      <c r="J237" s="12" t="str">
        <f t="shared" si="49"/>
        <v>Empresarismo e Innovación</v>
      </c>
      <c r="K237" s="12" t="str">
        <f t="shared" si="50"/>
        <v xml:space="preserve"> </v>
      </c>
      <c r="L237" s="9" t="str">
        <f t="shared" si="51"/>
        <v/>
      </c>
      <c r="M237" s="10" t="str">
        <f t="shared" si="52"/>
        <v>RI</v>
      </c>
      <c r="N237" s="10" t="str">
        <f>+IF(L237=""," ",VLOOKUP(S237,Tabla13[[PROCESO]:[2018]],4,0))</f>
        <v xml:space="preserve"> </v>
      </c>
      <c r="O237" s="10" t="str">
        <f>+IF(AB237=""," ",VLOOKUP(S237,Tabla13[[PROCESO]:[2018]],3,0))</f>
        <v xml:space="preserve"> </v>
      </c>
      <c r="P237" s="10" t="str">
        <f t="shared" si="53"/>
        <v/>
      </c>
      <c r="Q237" s="1" t="str">
        <f t="shared" si="42"/>
        <v/>
      </c>
      <c r="R237" s="1" t="s">
        <v>1344</v>
      </c>
      <c r="S237" s="201" t="str">
        <f>+IF(M237="","",VLOOKUP(LEFT(R237,4),'[1]Areas Incluidas'!$C$3:$F$35,2,0))</f>
        <v>Empresarismo e Innovación</v>
      </c>
      <c r="T237" s="200"/>
      <c r="U237" s="200"/>
      <c r="V237" s="200"/>
      <c r="W237" s="200"/>
      <c r="X237" s="200">
        <v>3</v>
      </c>
      <c r="Y237" s="200">
        <v>3</v>
      </c>
      <c r="Z237" s="17" t="s">
        <v>136</v>
      </c>
      <c r="AA237" s="200">
        <v>3</v>
      </c>
      <c r="AB237" s="200" t="s">
        <v>369</v>
      </c>
      <c r="AC237" s="200"/>
      <c r="AD237" s="192">
        <v>3</v>
      </c>
      <c r="AE237" s="192">
        <v>3</v>
      </c>
      <c r="AF237" s="17" t="s">
        <v>369</v>
      </c>
      <c r="AG237" s="200">
        <v>3</v>
      </c>
      <c r="AH237" s="200">
        <v>3</v>
      </c>
      <c r="AI237" s="200">
        <v>3</v>
      </c>
      <c r="AJ237" s="200">
        <v>3</v>
      </c>
      <c r="AK237" s="200">
        <v>3</v>
      </c>
      <c r="AL237" s="200"/>
      <c r="AM237" s="200" t="s">
        <v>369</v>
      </c>
      <c r="AN237" s="200" t="s">
        <v>369</v>
      </c>
      <c r="AO237" s="200" t="s">
        <v>369</v>
      </c>
      <c r="AP237" s="200"/>
      <c r="AQ237" s="200"/>
      <c r="AR237" s="200"/>
    </row>
    <row r="238" spans="1:44" ht="30" hidden="1" x14ac:dyDescent="0.25">
      <c r="A238" s="12" t="str">
        <f>IF(AL238="","",IF(T238=" "," ",SUM($Q$3:Q238)))</f>
        <v/>
      </c>
      <c r="B238" s="12" t="str">
        <f t="shared" si="43"/>
        <v>Empresarismo e Innovación0</v>
      </c>
      <c r="C238" s="12">
        <f t="shared" si="44"/>
        <v>0</v>
      </c>
      <c r="D238" s="12" t="str">
        <f t="shared" si="45"/>
        <v>Empresarismo e Innovación0</v>
      </c>
      <c r="E238" s="12">
        <f t="shared" si="46"/>
        <v>0</v>
      </c>
      <c r="F238" s="12" t="str">
        <f t="shared" si="54"/>
        <v xml:space="preserve"> </v>
      </c>
      <c r="G238" s="12" t="str">
        <f t="shared" si="55"/>
        <v xml:space="preserve"> </v>
      </c>
      <c r="H238" s="12" t="str">
        <f t="shared" si="47"/>
        <v xml:space="preserve"> </v>
      </c>
      <c r="I238" s="12" t="str">
        <f t="shared" si="48"/>
        <v>Empresarismo e Innovación</v>
      </c>
      <c r="J238" s="12" t="str">
        <f t="shared" si="49"/>
        <v>Empresarismo e Innovación</v>
      </c>
      <c r="K238" s="12" t="str">
        <f t="shared" si="50"/>
        <v xml:space="preserve"> </v>
      </c>
      <c r="L238" s="9" t="str">
        <f t="shared" si="51"/>
        <v/>
      </c>
      <c r="M238" s="10" t="str">
        <f t="shared" si="52"/>
        <v>RI</v>
      </c>
      <c r="N238" s="10" t="str">
        <f>+IF(L238=""," ",VLOOKUP(S238,Tabla13[[PROCESO]:[2018]],4,0))</f>
        <v xml:space="preserve"> </v>
      </c>
      <c r="O238" s="10" t="str">
        <f>+IF(AB238=""," ",VLOOKUP(S238,Tabla13[[PROCESO]:[2018]],3,0))</f>
        <v xml:space="preserve"> </v>
      </c>
      <c r="P238" s="10" t="str">
        <f t="shared" si="53"/>
        <v/>
      </c>
      <c r="Q238" s="1" t="str">
        <f t="shared" si="42"/>
        <v/>
      </c>
      <c r="R238" s="1" t="s">
        <v>1345</v>
      </c>
      <c r="S238" s="201" t="str">
        <f>+IF(M238="","",VLOOKUP(LEFT(R238,4),'[1]Areas Incluidas'!$C$3:$F$35,2,0))</f>
        <v>Empresarismo e Innovación</v>
      </c>
      <c r="T238" s="200"/>
      <c r="U238" s="200"/>
      <c r="V238" s="200"/>
      <c r="W238" s="200"/>
      <c r="X238" s="200">
        <v>3</v>
      </c>
      <c r="Y238" s="200">
        <v>3</v>
      </c>
      <c r="Z238" s="17" t="s">
        <v>136</v>
      </c>
      <c r="AA238" s="200">
        <v>3</v>
      </c>
      <c r="AB238" s="200" t="s">
        <v>369</v>
      </c>
      <c r="AC238" s="200"/>
      <c r="AD238" s="192">
        <v>3</v>
      </c>
      <c r="AE238" s="192">
        <v>3</v>
      </c>
      <c r="AF238" s="17" t="s">
        <v>369</v>
      </c>
      <c r="AG238" s="200">
        <v>3</v>
      </c>
      <c r="AH238" s="200">
        <v>3</v>
      </c>
      <c r="AI238" s="200">
        <v>3</v>
      </c>
      <c r="AJ238" s="200">
        <v>3</v>
      </c>
      <c r="AK238" s="200">
        <v>3</v>
      </c>
      <c r="AL238" s="200"/>
      <c r="AM238" s="200" t="s">
        <v>369</v>
      </c>
      <c r="AN238" s="200" t="s">
        <v>369</v>
      </c>
      <c r="AO238" s="200" t="s">
        <v>369</v>
      </c>
      <c r="AP238" s="200"/>
      <c r="AQ238" s="200"/>
      <c r="AR238" s="200"/>
    </row>
    <row r="239" spans="1:44" ht="30" hidden="1" x14ac:dyDescent="0.25">
      <c r="A239" s="12" t="str">
        <f>IF(AL239="","",IF(T239=" "," ",SUM($Q$3:Q239)))</f>
        <v/>
      </c>
      <c r="B239" s="12" t="str">
        <f t="shared" si="43"/>
        <v>Empresarismo e Innovación0</v>
      </c>
      <c r="C239" s="12">
        <f t="shared" si="44"/>
        <v>0</v>
      </c>
      <c r="D239" s="12" t="str">
        <f t="shared" si="45"/>
        <v>Empresarismo e Innovación0</v>
      </c>
      <c r="E239" s="12">
        <f t="shared" si="46"/>
        <v>0</v>
      </c>
      <c r="F239" s="12" t="str">
        <f t="shared" si="54"/>
        <v xml:space="preserve"> </v>
      </c>
      <c r="G239" s="12" t="str">
        <f t="shared" si="55"/>
        <v xml:space="preserve"> </v>
      </c>
      <c r="H239" s="12" t="str">
        <f t="shared" si="47"/>
        <v xml:space="preserve"> </v>
      </c>
      <c r="I239" s="12" t="str">
        <f t="shared" si="48"/>
        <v>Empresarismo e Innovación</v>
      </c>
      <c r="J239" s="12" t="str">
        <f t="shared" si="49"/>
        <v>Empresarismo e Innovación</v>
      </c>
      <c r="K239" s="12" t="str">
        <f t="shared" si="50"/>
        <v xml:space="preserve"> </v>
      </c>
      <c r="L239" s="9" t="str">
        <f t="shared" si="51"/>
        <v/>
      </c>
      <c r="M239" s="10" t="str">
        <f t="shared" si="52"/>
        <v>RI</v>
      </c>
      <c r="N239" s="10" t="str">
        <f>+IF(L239=""," ",VLOOKUP(S239,Tabla13[[PROCESO]:[2018]],4,0))</f>
        <v xml:space="preserve"> </v>
      </c>
      <c r="O239" s="10" t="str">
        <f>+IF(AB239=""," ",VLOOKUP(S239,Tabla13[[PROCESO]:[2018]],3,0))</f>
        <v xml:space="preserve"> </v>
      </c>
      <c r="P239" s="10" t="str">
        <f t="shared" si="53"/>
        <v/>
      </c>
      <c r="Q239" s="1" t="str">
        <f t="shared" si="42"/>
        <v/>
      </c>
      <c r="R239" s="1" t="s">
        <v>1346</v>
      </c>
      <c r="S239" s="201" t="str">
        <f>+IF(M239="","",VLOOKUP(LEFT(R239,4),'[1]Areas Incluidas'!$C$3:$F$35,2,0))</f>
        <v>Empresarismo e Innovación</v>
      </c>
      <c r="T239" s="200"/>
      <c r="U239" s="200"/>
      <c r="V239" s="200"/>
      <c r="W239" s="200"/>
      <c r="X239" s="200">
        <v>3</v>
      </c>
      <c r="Y239" s="200">
        <v>3</v>
      </c>
      <c r="Z239" s="17" t="s">
        <v>136</v>
      </c>
      <c r="AA239" s="200">
        <v>3</v>
      </c>
      <c r="AB239" s="200" t="s">
        <v>369</v>
      </c>
      <c r="AC239" s="200"/>
      <c r="AD239" s="192">
        <v>3</v>
      </c>
      <c r="AE239" s="192">
        <v>3</v>
      </c>
      <c r="AF239" s="17" t="s">
        <v>369</v>
      </c>
      <c r="AG239" s="200">
        <v>3</v>
      </c>
      <c r="AH239" s="200">
        <v>3</v>
      </c>
      <c r="AI239" s="200">
        <v>3</v>
      </c>
      <c r="AJ239" s="200">
        <v>3</v>
      </c>
      <c r="AK239" s="200">
        <v>3</v>
      </c>
      <c r="AL239" s="200"/>
      <c r="AM239" s="200" t="s">
        <v>369</v>
      </c>
      <c r="AN239" s="200" t="s">
        <v>369</v>
      </c>
      <c r="AO239" s="200" t="s">
        <v>369</v>
      </c>
      <c r="AP239" s="200"/>
      <c r="AQ239" s="200"/>
      <c r="AR239" s="200"/>
    </row>
    <row r="240" spans="1:44" ht="30" hidden="1" x14ac:dyDescent="0.25">
      <c r="A240" s="12" t="str">
        <f>IF(AL240="","",IF(T240=" "," ",SUM($Q$3:Q240)))</f>
        <v/>
      </c>
      <c r="B240" s="12" t="str">
        <f t="shared" si="43"/>
        <v>Empresarismo e Innovación0</v>
      </c>
      <c r="C240" s="12">
        <f t="shared" si="44"/>
        <v>0</v>
      </c>
      <c r="D240" s="12" t="str">
        <f t="shared" si="45"/>
        <v>Empresarismo e Innovación0</v>
      </c>
      <c r="E240" s="12">
        <f t="shared" si="46"/>
        <v>0</v>
      </c>
      <c r="F240" s="12" t="str">
        <f t="shared" si="54"/>
        <v xml:space="preserve"> </v>
      </c>
      <c r="G240" s="12" t="str">
        <f t="shared" si="55"/>
        <v xml:space="preserve"> </v>
      </c>
      <c r="H240" s="12" t="str">
        <f t="shared" si="47"/>
        <v xml:space="preserve"> </v>
      </c>
      <c r="I240" s="12" t="str">
        <f t="shared" si="48"/>
        <v>Empresarismo e Innovación</v>
      </c>
      <c r="J240" s="12" t="str">
        <f t="shared" si="49"/>
        <v>Empresarismo e Innovación</v>
      </c>
      <c r="K240" s="12" t="str">
        <f t="shared" si="50"/>
        <v xml:space="preserve"> </v>
      </c>
      <c r="L240" s="9" t="str">
        <f t="shared" si="51"/>
        <v/>
      </c>
      <c r="M240" s="10" t="str">
        <f t="shared" si="52"/>
        <v>RI</v>
      </c>
      <c r="N240" s="10" t="str">
        <f>+IF(L240=""," ",VLOOKUP(S240,Tabla13[[PROCESO]:[2018]],4,0))</f>
        <v xml:space="preserve"> </v>
      </c>
      <c r="O240" s="10" t="str">
        <f>+IF(AB240=""," ",VLOOKUP(S240,Tabla13[[PROCESO]:[2018]],3,0))</f>
        <v xml:space="preserve"> </v>
      </c>
      <c r="P240" s="10" t="str">
        <f t="shared" si="53"/>
        <v/>
      </c>
      <c r="Q240" s="1" t="str">
        <f t="shared" si="42"/>
        <v/>
      </c>
      <c r="R240" s="1" t="s">
        <v>1347</v>
      </c>
      <c r="S240" s="201" t="str">
        <f>+IF(M240="","",VLOOKUP(LEFT(R240,4),'[1]Areas Incluidas'!$C$3:$F$35,2,0))</f>
        <v>Empresarismo e Innovación</v>
      </c>
      <c r="T240" s="200"/>
      <c r="U240" s="200"/>
      <c r="V240" s="200"/>
      <c r="W240" s="200"/>
      <c r="X240" s="200">
        <v>3</v>
      </c>
      <c r="Y240" s="200">
        <v>3</v>
      </c>
      <c r="Z240" s="17" t="s">
        <v>136</v>
      </c>
      <c r="AA240" s="200">
        <v>3</v>
      </c>
      <c r="AB240" s="200" t="s">
        <v>369</v>
      </c>
      <c r="AC240" s="200"/>
      <c r="AD240" s="192">
        <v>3</v>
      </c>
      <c r="AE240" s="192">
        <v>3</v>
      </c>
      <c r="AF240" s="17" t="s">
        <v>369</v>
      </c>
      <c r="AG240" s="200">
        <v>3</v>
      </c>
      <c r="AH240" s="200">
        <v>3</v>
      </c>
      <c r="AI240" s="200">
        <v>3</v>
      </c>
      <c r="AJ240" s="200">
        <v>3</v>
      </c>
      <c r="AK240" s="200">
        <v>3</v>
      </c>
      <c r="AL240" s="200"/>
      <c r="AM240" s="200" t="s">
        <v>369</v>
      </c>
      <c r="AN240" s="200" t="s">
        <v>369</v>
      </c>
      <c r="AO240" s="200" t="s">
        <v>369</v>
      </c>
      <c r="AP240" s="200"/>
      <c r="AQ240" s="200"/>
      <c r="AR240" s="200"/>
    </row>
    <row r="241" spans="1:44" ht="30" hidden="1" x14ac:dyDescent="0.25">
      <c r="A241" s="12" t="str">
        <f>IF(AL241="","",IF(T241=" "," ",SUM($Q$3:Q241)))</f>
        <v/>
      </c>
      <c r="B241" s="12" t="str">
        <f t="shared" si="43"/>
        <v>Empresarismo e Innovación0</v>
      </c>
      <c r="C241" s="12">
        <f t="shared" si="44"/>
        <v>0</v>
      </c>
      <c r="D241" s="12" t="str">
        <f t="shared" si="45"/>
        <v>Empresarismo e Innovación0</v>
      </c>
      <c r="E241" s="12">
        <f t="shared" si="46"/>
        <v>0</v>
      </c>
      <c r="F241" s="12" t="str">
        <f t="shared" si="54"/>
        <v xml:space="preserve"> </v>
      </c>
      <c r="G241" s="12" t="str">
        <f t="shared" si="55"/>
        <v xml:space="preserve"> </v>
      </c>
      <c r="H241" s="12" t="str">
        <f t="shared" si="47"/>
        <v xml:space="preserve"> </v>
      </c>
      <c r="I241" s="12" t="str">
        <f t="shared" si="48"/>
        <v>Empresarismo e Innovación</v>
      </c>
      <c r="J241" s="12" t="str">
        <f t="shared" si="49"/>
        <v>Empresarismo e Innovación</v>
      </c>
      <c r="K241" s="12" t="str">
        <f t="shared" si="50"/>
        <v xml:space="preserve"> </v>
      </c>
      <c r="L241" s="9" t="str">
        <f t="shared" si="51"/>
        <v/>
      </c>
      <c r="M241" s="10" t="str">
        <f t="shared" si="52"/>
        <v>RI</v>
      </c>
      <c r="N241" s="10" t="str">
        <f>+IF(L241=""," ",VLOOKUP(S241,Tabla13[[PROCESO]:[2018]],4,0))</f>
        <v xml:space="preserve"> </v>
      </c>
      <c r="O241" s="10" t="str">
        <f>+IF(AB241=""," ",VLOOKUP(S241,Tabla13[[PROCESO]:[2018]],3,0))</f>
        <v xml:space="preserve"> </v>
      </c>
      <c r="P241" s="10" t="str">
        <f t="shared" si="53"/>
        <v/>
      </c>
      <c r="Q241" s="1" t="str">
        <f t="shared" si="42"/>
        <v/>
      </c>
      <c r="R241" s="1" t="s">
        <v>1348</v>
      </c>
      <c r="S241" s="201" t="str">
        <f>+IF(M241="","",VLOOKUP(LEFT(R241,4),'[1]Areas Incluidas'!$C$3:$F$35,2,0))</f>
        <v>Empresarismo e Innovación</v>
      </c>
      <c r="T241" s="200"/>
      <c r="U241" s="200"/>
      <c r="V241" s="200"/>
      <c r="W241" s="200"/>
      <c r="X241" s="200">
        <v>3</v>
      </c>
      <c r="Y241" s="200">
        <v>3</v>
      </c>
      <c r="Z241" s="17" t="s">
        <v>136</v>
      </c>
      <c r="AA241" s="200">
        <v>3</v>
      </c>
      <c r="AB241" s="200" t="s">
        <v>369</v>
      </c>
      <c r="AC241" s="200"/>
      <c r="AD241" s="192">
        <v>3</v>
      </c>
      <c r="AE241" s="192">
        <v>3</v>
      </c>
      <c r="AF241" s="17" t="s">
        <v>369</v>
      </c>
      <c r="AG241" s="200">
        <v>3</v>
      </c>
      <c r="AH241" s="200">
        <v>3</v>
      </c>
      <c r="AI241" s="200">
        <v>3</v>
      </c>
      <c r="AJ241" s="200">
        <v>3</v>
      </c>
      <c r="AK241" s="200">
        <v>3</v>
      </c>
      <c r="AL241" s="200"/>
      <c r="AM241" s="200" t="s">
        <v>369</v>
      </c>
      <c r="AN241" s="200" t="s">
        <v>369</v>
      </c>
      <c r="AO241" s="200" t="s">
        <v>369</v>
      </c>
      <c r="AP241" s="200"/>
      <c r="AQ241" s="200"/>
      <c r="AR241" s="200"/>
    </row>
    <row r="242" spans="1:44" ht="30" hidden="1" x14ac:dyDescent="0.25">
      <c r="A242" s="12" t="str">
        <f>IF(AL242="","",IF(T242=" "," ",SUM($Q$3:Q242)))</f>
        <v/>
      </c>
      <c r="B242" s="12" t="str">
        <f t="shared" si="43"/>
        <v>Empresarismo e Innovación0</v>
      </c>
      <c r="C242" s="12">
        <f t="shared" si="44"/>
        <v>0</v>
      </c>
      <c r="D242" s="12" t="str">
        <f t="shared" si="45"/>
        <v>Empresarismo e Innovación0</v>
      </c>
      <c r="E242" s="12">
        <f t="shared" si="46"/>
        <v>0</v>
      </c>
      <c r="F242" s="12" t="str">
        <f t="shared" si="54"/>
        <v xml:space="preserve"> </v>
      </c>
      <c r="G242" s="12" t="str">
        <f t="shared" si="55"/>
        <v xml:space="preserve"> </v>
      </c>
      <c r="H242" s="12" t="str">
        <f t="shared" si="47"/>
        <v xml:space="preserve"> </v>
      </c>
      <c r="I242" s="12" t="str">
        <f t="shared" si="48"/>
        <v>Empresarismo e Innovación</v>
      </c>
      <c r="J242" s="12" t="str">
        <f t="shared" si="49"/>
        <v>Empresarismo e Innovación</v>
      </c>
      <c r="K242" s="12" t="str">
        <f t="shared" si="50"/>
        <v xml:space="preserve"> </v>
      </c>
      <c r="L242" s="9" t="str">
        <f t="shared" si="51"/>
        <v/>
      </c>
      <c r="M242" s="10" t="str">
        <f t="shared" si="52"/>
        <v>RI</v>
      </c>
      <c r="N242" s="10" t="str">
        <f>+IF(L242=""," ",VLOOKUP(S242,Tabla13[[PROCESO]:[2018]],4,0))</f>
        <v xml:space="preserve"> </v>
      </c>
      <c r="O242" s="10" t="str">
        <f>+IF(AB242=""," ",VLOOKUP(S242,Tabla13[[PROCESO]:[2018]],3,0))</f>
        <v xml:space="preserve"> </v>
      </c>
      <c r="P242" s="10" t="str">
        <f t="shared" si="53"/>
        <v/>
      </c>
      <c r="Q242" s="1" t="str">
        <f t="shared" si="42"/>
        <v/>
      </c>
      <c r="R242" s="1" t="s">
        <v>1349</v>
      </c>
      <c r="S242" s="201" t="str">
        <f>+IF(M242="","",VLOOKUP(LEFT(R242,4),'[1]Areas Incluidas'!$C$3:$F$35,2,0))</f>
        <v>Empresarismo e Innovación</v>
      </c>
      <c r="T242" s="200"/>
      <c r="U242" s="200"/>
      <c r="V242" s="200"/>
      <c r="W242" s="200"/>
      <c r="X242" s="200">
        <v>3</v>
      </c>
      <c r="Y242" s="200">
        <v>3</v>
      </c>
      <c r="Z242" s="17" t="s">
        <v>136</v>
      </c>
      <c r="AA242" s="200">
        <v>3</v>
      </c>
      <c r="AB242" s="200" t="s">
        <v>369</v>
      </c>
      <c r="AC242" s="200"/>
      <c r="AD242" s="192">
        <v>3</v>
      </c>
      <c r="AE242" s="192">
        <v>3</v>
      </c>
      <c r="AF242" s="17" t="s">
        <v>369</v>
      </c>
      <c r="AG242" s="200">
        <v>3</v>
      </c>
      <c r="AH242" s="200">
        <v>3</v>
      </c>
      <c r="AI242" s="200">
        <v>3</v>
      </c>
      <c r="AJ242" s="200">
        <v>3</v>
      </c>
      <c r="AK242" s="200">
        <v>3</v>
      </c>
      <c r="AL242" s="200"/>
      <c r="AM242" s="200" t="s">
        <v>369</v>
      </c>
      <c r="AN242" s="200" t="s">
        <v>369</v>
      </c>
      <c r="AO242" s="200" t="s">
        <v>369</v>
      </c>
      <c r="AP242" s="200"/>
      <c r="AQ242" s="200"/>
      <c r="AR242" s="200"/>
    </row>
    <row r="243" spans="1:44" ht="75" x14ac:dyDescent="0.25">
      <c r="A243" s="12">
        <f>IF(AL243="","",IF(T243=" "," ",SUM($Q$3:Q243)))</f>
        <v>143</v>
      </c>
      <c r="B243" s="12" t="str">
        <f t="shared" si="43"/>
        <v>Investigación1</v>
      </c>
      <c r="C243" s="12">
        <f t="shared" si="44"/>
        <v>1</v>
      </c>
      <c r="D243" s="12" t="str">
        <f t="shared" si="45"/>
        <v>Investigación1</v>
      </c>
      <c r="E243" s="12">
        <f t="shared" si="46"/>
        <v>1</v>
      </c>
      <c r="F243" s="12" t="str">
        <f t="shared" si="54"/>
        <v>Dirección Investigación e InnovaciónAlto</v>
      </c>
      <c r="G243" s="12" t="str">
        <f t="shared" si="55"/>
        <v>Dirección Investigación e InnovaciónMedio</v>
      </c>
      <c r="H243" s="12" t="str">
        <f t="shared" si="47"/>
        <v>Dirección Investigación e InnovaciónDébil</v>
      </c>
      <c r="I243" s="12" t="str">
        <f t="shared" si="48"/>
        <v>InvestigaciónMedio</v>
      </c>
      <c r="J243" s="12" t="str">
        <f t="shared" si="49"/>
        <v>InvestigaciónDébil</v>
      </c>
      <c r="K243" s="12" t="str">
        <f t="shared" si="50"/>
        <v>Dirección Investigación e InnovaciónPérdida de la continuidad del negocio.</v>
      </c>
      <c r="L243" s="9" t="str">
        <f t="shared" si="51"/>
        <v>RII-143</v>
      </c>
      <c r="M243" s="10" t="str">
        <f t="shared" si="52"/>
        <v>RI</v>
      </c>
      <c r="N243" s="10" t="str">
        <f>+IF(L243=""," ",VLOOKUP(S243,Tabla13[[PROCESO]:[2018]],4,0))</f>
        <v>Dirección Investigación e Innovación</v>
      </c>
      <c r="O243" s="10" t="str">
        <f>+IF(AB243=""," ",VLOOKUP(S243,Tabla13[[PROCESO]:[2018]],3,0))</f>
        <v>Dirección Investigación e Innovación</v>
      </c>
      <c r="P243" s="10" t="str">
        <f t="shared" si="53"/>
        <v>Pérdida de la continuidad del negocio.</v>
      </c>
      <c r="Q243" s="1">
        <f t="shared" si="42"/>
        <v>1</v>
      </c>
      <c r="R243" s="1" t="s">
        <v>1350</v>
      </c>
      <c r="S243" s="201" t="str">
        <f>+IF(M243="","",VLOOKUP(LEFT(R243,4),'[1]Areas Incluidas'!$C$3:$F$35,2,0))</f>
        <v>Investigación</v>
      </c>
      <c r="T243" s="200" t="s">
        <v>113</v>
      </c>
      <c r="U243" s="200" t="s">
        <v>1351</v>
      </c>
      <c r="V243" s="200" t="s">
        <v>1352</v>
      </c>
      <c r="W243" s="200"/>
      <c r="X243" s="200">
        <v>0</v>
      </c>
      <c r="Y243" s="200">
        <v>0</v>
      </c>
      <c r="Z243" s="17" t="s">
        <v>136</v>
      </c>
      <c r="AA243" s="200" t="s">
        <v>98</v>
      </c>
      <c r="AB243" s="200" t="s">
        <v>87</v>
      </c>
      <c r="AC243" s="200"/>
      <c r="AD243" s="192">
        <v>0</v>
      </c>
      <c r="AE243" s="192">
        <v>0</v>
      </c>
      <c r="AF243" s="17" t="s">
        <v>369</v>
      </c>
      <c r="AG243" s="200" t="s">
        <v>1353</v>
      </c>
      <c r="AH243" s="200" t="s">
        <v>1213</v>
      </c>
      <c r="AI243" s="13">
        <v>43344</v>
      </c>
      <c r="AJ243" s="200" t="s">
        <v>296</v>
      </c>
      <c r="AK243" s="200" t="s">
        <v>98</v>
      </c>
      <c r="AL243" s="200" t="s">
        <v>90</v>
      </c>
      <c r="AM243" s="200">
        <v>2</v>
      </c>
      <c r="AN243" s="200">
        <v>3</v>
      </c>
      <c r="AO243" s="200" t="s">
        <v>729</v>
      </c>
      <c r="AP243" s="200" t="s">
        <v>96</v>
      </c>
      <c r="AQ243" s="200" t="s">
        <v>1354</v>
      </c>
      <c r="AR243" s="200" t="s">
        <v>1355</v>
      </c>
    </row>
    <row r="244" spans="1:44" ht="90" x14ac:dyDescent="0.25">
      <c r="A244" s="12">
        <f>IF(AL244="","",IF(T244=" "," ",SUM($Q$3:Q244)))</f>
        <v>144</v>
      </c>
      <c r="B244" s="12" t="str">
        <f t="shared" si="43"/>
        <v>Investigación1</v>
      </c>
      <c r="C244" s="12">
        <f t="shared" si="44"/>
        <v>1</v>
      </c>
      <c r="D244" s="12" t="str">
        <f t="shared" si="45"/>
        <v>Investigación1</v>
      </c>
      <c r="E244" s="12">
        <f t="shared" si="46"/>
        <v>1</v>
      </c>
      <c r="F244" s="12" t="str">
        <f t="shared" si="54"/>
        <v>Dirección Investigación e InnovaciónMedio</v>
      </c>
      <c r="G244" s="12" t="str">
        <f t="shared" si="55"/>
        <v>Dirección Investigación e InnovaciónMedio</v>
      </c>
      <c r="H244" s="12" t="str">
        <f t="shared" si="47"/>
        <v>Dirección Investigación e InnovaciónModerado</v>
      </c>
      <c r="I244" s="12" t="str">
        <f t="shared" si="48"/>
        <v>InvestigaciónMedio</v>
      </c>
      <c r="J244" s="12" t="str">
        <f t="shared" si="49"/>
        <v>InvestigaciónModerado</v>
      </c>
      <c r="K244" s="12" t="str">
        <f t="shared" si="50"/>
        <v>Dirección Investigación e InnovaciónFalta de idoneidad del personal del equipo.</v>
      </c>
      <c r="L244" s="9" t="str">
        <f t="shared" si="51"/>
        <v>RII-144</v>
      </c>
      <c r="M244" s="10" t="str">
        <f t="shared" si="52"/>
        <v>RI</v>
      </c>
      <c r="N244" s="10" t="str">
        <f>+IF(L244=""," ",VLOOKUP(S244,Tabla13[[PROCESO]:[2018]],4,0))</f>
        <v>Dirección Investigación e Innovación</v>
      </c>
      <c r="O244" s="10" t="str">
        <f>+IF(AB244=""," ",VLOOKUP(S244,Tabla13[[PROCESO]:[2018]],3,0))</f>
        <v>Dirección Investigación e Innovación</v>
      </c>
      <c r="P244" s="10" t="str">
        <f t="shared" si="53"/>
        <v>Falta de idoneidad del personal del equipo.</v>
      </c>
      <c r="Q244" s="1">
        <f t="shared" si="42"/>
        <v>1</v>
      </c>
      <c r="R244" s="1" t="s">
        <v>1356</v>
      </c>
      <c r="S244" s="201" t="str">
        <f>+IF(M244="","",VLOOKUP(LEFT(R244,4),'[1]Areas Incluidas'!$C$3:$F$35,2,0))</f>
        <v>Investigación</v>
      </c>
      <c r="T244" s="200" t="s">
        <v>110</v>
      </c>
      <c r="U244" s="200" t="s">
        <v>1357</v>
      </c>
      <c r="V244" s="200" t="s">
        <v>1358</v>
      </c>
      <c r="W244" s="200" t="s">
        <v>1359</v>
      </c>
      <c r="X244" s="200">
        <v>1</v>
      </c>
      <c r="Y244" s="200">
        <v>1</v>
      </c>
      <c r="Z244" s="17">
        <v>1</v>
      </c>
      <c r="AA244" s="200" t="s">
        <v>98</v>
      </c>
      <c r="AB244" s="200" t="s">
        <v>90</v>
      </c>
      <c r="AC244" s="200"/>
      <c r="AD244" s="192">
        <v>1</v>
      </c>
      <c r="AE244" s="192">
        <v>1</v>
      </c>
      <c r="AF244" s="17" t="s">
        <v>369</v>
      </c>
      <c r="AG244" s="200">
        <v>1</v>
      </c>
      <c r="AH244" s="200">
        <v>1</v>
      </c>
      <c r="AI244" s="13">
        <v>1</v>
      </c>
      <c r="AJ244" s="200" t="s">
        <v>294</v>
      </c>
      <c r="AK244" s="200" t="s">
        <v>297</v>
      </c>
      <c r="AL244" s="200" t="s">
        <v>90</v>
      </c>
      <c r="AM244" s="200">
        <v>3</v>
      </c>
      <c r="AN244" s="200">
        <v>2</v>
      </c>
      <c r="AO244" s="200" t="s">
        <v>445</v>
      </c>
      <c r="AP244" s="200" t="s">
        <v>98</v>
      </c>
      <c r="AQ244" s="200"/>
      <c r="AR244" s="200"/>
    </row>
    <row r="245" spans="1:44" ht="75" x14ac:dyDescent="0.25">
      <c r="A245" s="12">
        <f>IF(AL245="","",IF(T245=" "," ",SUM($Q$3:Q245)))</f>
        <v>145</v>
      </c>
      <c r="B245" s="12" t="str">
        <f t="shared" si="43"/>
        <v>Investigación1</v>
      </c>
      <c r="C245" s="12">
        <f t="shared" si="44"/>
        <v>1</v>
      </c>
      <c r="D245" s="12" t="str">
        <f t="shared" si="45"/>
        <v>Investigación1</v>
      </c>
      <c r="E245" s="12">
        <f t="shared" si="46"/>
        <v>1</v>
      </c>
      <c r="F245" s="12" t="str">
        <f t="shared" si="54"/>
        <v>Dirección Investigación e InnovaciónAlto</v>
      </c>
      <c r="G245" s="12" t="str">
        <f t="shared" si="55"/>
        <v>Dirección Investigación e InnovaciónMedio</v>
      </c>
      <c r="H245" s="12" t="str">
        <f t="shared" si="47"/>
        <v>Dirección Investigación e InnovaciónModerado</v>
      </c>
      <c r="I245" s="12" t="str">
        <f t="shared" si="48"/>
        <v>InvestigaciónMedio</v>
      </c>
      <c r="J245" s="12" t="str">
        <f t="shared" si="49"/>
        <v>InvestigaciónModerado</v>
      </c>
      <c r="K245" s="12" t="str">
        <f t="shared" si="50"/>
        <v>Dirección Investigación e InnovaciónFalta de idoneidad del personal del equipo.</v>
      </c>
      <c r="L245" s="9" t="str">
        <f t="shared" si="51"/>
        <v>RII-145</v>
      </c>
      <c r="M245" s="10" t="str">
        <f t="shared" si="52"/>
        <v>RI</v>
      </c>
      <c r="N245" s="10" t="str">
        <f>+IF(L245=""," ",VLOOKUP(S245,Tabla13[[PROCESO]:[2018]],4,0))</f>
        <v>Dirección Investigación e Innovación</v>
      </c>
      <c r="O245" s="10" t="str">
        <f>+IF(AB245=""," ",VLOOKUP(S245,Tabla13[[PROCESO]:[2018]],3,0))</f>
        <v>Dirección Investigación e Innovación</v>
      </c>
      <c r="P245" s="10" t="str">
        <f t="shared" si="53"/>
        <v>Falta de idoneidad del personal del equipo.</v>
      </c>
      <c r="Q245" s="1">
        <f t="shared" si="42"/>
        <v>1</v>
      </c>
      <c r="R245" s="1" t="s">
        <v>1360</v>
      </c>
      <c r="S245" s="201" t="str">
        <f>+IF(M245="","",VLOOKUP(LEFT(R245,4),'[1]Areas Incluidas'!$C$3:$F$35,2,0))</f>
        <v>Investigación</v>
      </c>
      <c r="T245" s="200" t="s">
        <v>110</v>
      </c>
      <c r="U245" s="200" t="s">
        <v>1361</v>
      </c>
      <c r="V245" s="200" t="s">
        <v>1362</v>
      </c>
      <c r="W245" s="200" t="s">
        <v>1363</v>
      </c>
      <c r="X245" s="200">
        <v>1</v>
      </c>
      <c r="Y245" s="200">
        <v>1</v>
      </c>
      <c r="Z245" s="17">
        <v>1</v>
      </c>
      <c r="AA245" s="200" t="s">
        <v>98</v>
      </c>
      <c r="AB245" s="200" t="s">
        <v>87</v>
      </c>
      <c r="AC245" s="200" t="s">
        <v>1364</v>
      </c>
      <c r="AD245" s="192">
        <v>1</v>
      </c>
      <c r="AE245" s="192">
        <v>1</v>
      </c>
      <c r="AF245" s="17">
        <v>1</v>
      </c>
      <c r="AG245" s="200" t="s">
        <v>1353</v>
      </c>
      <c r="AH245" s="200" t="s">
        <v>1365</v>
      </c>
      <c r="AI245" s="13">
        <v>43554</v>
      </c>
      <c r="AJ245" s="200" t="s">
        <v>294</v>
      </c>
      <c r="AK245" s="200" t="s">
        <v>297</v>
      </c>
      <c r="AL245" s="200" t="s">
        <v>90</v>
      </c>
      <c r="AM245" s="200">
        <v>3</v>
      </c>
      <c r="AN245" s="200">
        <v>2</v>
      </c>
      <c r="AO245" s="200" t="s">
        <v>445</v>
      </c>
      <c r="AP245" s="200" t="s">
        <v>98</v>
      </c>
      <c r="AQ245" s="200"/>
      <c r="AR245" s="200"/>
    </row>
    <row r="246" spans="1:44" ht="90" x14ac:dyDescent="0.25">
      <c r="A246" s="12">
        <f>IF(AL246="","",IF(T246=" "," ",SUM($Q$3:Q246)))</f>
        <v>146</v>
      </c>
      <c r="B246" s="12" t="str">
        <f t="shared" si="43"/>
        <v>Investigación1</v>
      </c>
      <c r="C246" s="12">
        <f t="shared" si="44"/>
        <v>1</v>
      </c>
      <c r="D246" s="12" t="str">
        <f t="shared" si="45"/>
        <v>Investigación1</v>
      </c>
      <c r="E246" s="12">
        <f t="shared" si="46"/>
        <v>1</v>
      </c>
      <c r="F246" s="12" t="str">
        <f t="shared" si="54"/>
        <v>Dirección Investigación e InnovaciónAlto</v>
      </c>
      <c r="G246" s="12" t="str">
        <f t="shared" si="55"/>
        <v>Dirección Investigación e InnovaciónMedio</v>
      </c>
      <c r="H246" s="12" t="str">
        <f t="shared" si="47"/>
        <v>Dirección Investigación e InnovaciónModerado</v>
      </c>
      <c r="I246" s="12" t="str">
        <f t="shared" si="48"/>
        <v>InvestigaciónMedio</v>
      </c>
      <c r="J246" s="12" t="str">
        <f t="shared" si="49"/>
        <v>InvestigaciónModerado</v>
      </c>
      <c r="K246" s="12" t="str">
        <f t="shared" si="50"/>
        <v>Dirección Investigación e InnovaciónFalla o falta de adecuación, consistencia, confiabilidad, confidencialidad y disponibilidad de la información que se genera o se custodia (física o electrónica).</v>
      </c>
      <c r="L246" s="9" t="str">
        <f t="shared" si="51"/>
        <v>RII-146</v>
      </c>
      <c r="M246" s="10" t="str">
        <f t="shared" si="52"/>
        <v>RI</v>
      </c>
      <c r="N246" s="10" t="str">
        <f>+IF(L246=""," ",VLOOKUP(S246,Tabla13[[PROCESO]:[2018]],4,0))</f>
        <v>Dirección Investigación e Innovación</v>
      </c>
      <c r="O246" s="10" t="str">
        <f>+IF(AB246=""," ",VLOOKUP(S246,Tabla13[[PROCESO]:[2018]],3,0))</f>
        <v>Dirección Investigación e Innovación</v>
      </c>
      <c r="P246" s="10" t="str">
        <f t="shared" si="53"/>
        <v>Falla o falta de adecuación, consistencia, confiabilidad, confidencialidad y disponibilidad de la información que se genera o se custodia (física o electrónica).</v>
      </c>
      <c r="Q246" s="1">
        <f t="shared" si="42"/>
        <v>1</v>
      </c>
      <c r="R246" s="1" t="s">
        <v>1366</v>
      </c>
      <c r="S246" s="201" t="str">
        <f>+IF(M246="","",VLOOKUP(LEFT(R246,4),'[1]Areas Incluidas'!$C$3:$F$35,2,0))</f>
        <v>Investigación</v>
      </c>
      <c r="T246" s="200" t="s">
        <v>106</v>
      </c>
      <c r="U246" s="200" t="s">
        <v>1367</v>
      </c>
      <c r="V246" s="200" t="s">
        <v>1368</v>
      </c>
      <c r="W246" s="200" t="s">
        <v>1369</v>
      </c>
      <c r="X246" s="200">
        <v>3</v>
      </c>
      <c r="Y246" s="200">
        <v>3</v>
      </c>
      <c r="Z246" s="17">
        <v>1</v>
      </c>
      <c r="AA246" s="200" t="s">
        <v>96</v>
      </c>
      <c r="AB246" s="200" t="s">
        <v>87</v>
      </c>
      <c r="AC246" s="200" t="s">
        <v>1370</v>
      </c>
      <c r="AD246" s="192">
        <v>2</v>
      </c>
      <c r="AE246" s="192">
        <v>0</v>
      </c>
      <c r="AF246" s="17">
        <v>0</v>
      </c>
      <c r="AG246" s="200" t="s">
        <v>1310</v>
      </c>
      <c r="AH246" s="200" t="s">
        <v>1213</v>
      </c>
      <c r="AI246" s="13">
        <v>43524</v>
      </c>
      <c r="AJ246" s="200" t="s">
        <v>294</v>
      </c>
      <c r="AK246" s="200" t="s">
        <v>297</v>
      </c>
      <c r="AL246" s="200" t="s">
        <v>90</v>
      </c>
      <c r="AM246" s="200">
        <v>3</v>
      </c>
      <c r="AN246" s="200">
        <v>2</v>
      </c>
      <c r="AO246" s="200" t="s">
        <v>445</v>
      </c>
      <c r="AP246" s="200" t="s">
        <v>98</v>
      </c>
      <c r="AQ246" s="200" t="s">
        <v>1371</v>
      </c>
      <c r="AR246" s="200" t="s">
        <v>1372</v>
      </c>
    </row>
    <row r="247" spans="1:44" ht="75" hidden="1" x14ac:dyDescent="0.25">
      <c r="A247" s="12" t="str">
        <f>IF(AL247="","",IF(T247=" "," ",SUM($Q$3:Q247)))</f>
        <v/>
      </c>
      <c r="B247" s="12" t="str">
        <f t="shared" si="43"/>
        <v>Investigación1</v>
      </c>
      <c r="C247" s="12">
        <f t="shared" si="44"/>
        <v>1</v>
      </c>
      <c r="D247" s="12" t="str">
        <f t="shared" si="45"/>
        <v>Investigación0</v>
      </c>
      <c r="E247" s="12">
        <f t="shared" si="46"/>
        <v>0</v>
      </c>
      <c r="F247" s="12" t="str">
        <f t="shared" si="54"/>
        <v>Dirección Investigación e InnovaciónAlto</v>
      </c>
      <c r="G247" s="12" t="str">
        <f t="shared" si="55"/>
        <v xml:space="preserve"> </v>
      </c>
      <c r="H247" s="12" t="str">
        <f t="shared" si="47"/>
        <v xml:space="preserve"> </v>
      </c>
      <c r="I247" s="12" t="str">
        <f t="shared" si="48"/>
        <v>Investigación</v>
      </c>
      <c r="J247" s="12" t="str">
        <f t="shared" si="49"/>
        <v>Investigación</v>
      </c>
      <c r="K247" s="12" t="str">
        <f t="shared" si="50"/>
        <v xml:space="preserve"> Incumplimiento por parte de la comunidad universitaria, contratistas y visitantes de las políticas, reglamentos y directrices institucionales.</v>
      </c>
      <c r="L247" s="9" t="str">
        <f t="shared" si="51"/>
        <v/>
      </c>
      <c r="M247" s="10" t="str">
        <f t="shared" si="52"/>
        <v>RI</v>
      </c>
      <c r="N247" s="10" t="str">
        <f>+IF(L247=""," ",VLOOKUP(S247,Tabla13[[PROCESO]:[2018]],4,0))</f>
        <v xml:space="preserve"> </v>
      </c>
      <c r="O247" s="10" t="str">
        <f>+IF(AB247=""," ",VLOOKUP(S247,Tabla13[[PROCESO]:[2018]],3,0))</f>
        <v>Dirección Investigación e Innovación</v>
      </c>
      <c r="P247" s="10" t="str">
        <f t="shared" si="53"/>
        <v/>
      </c>
      <c r="Q247" s="1">
        <f t="shared" si="42"/>
        <v>0</v>
      </c>
      <c r="R247" s="1" t="s">
        <v>1373</v>
      </c>
      <c r="S247" s="201" t="str">
        <f>+IF(M247="","",VLOOKUP(LEFT(R247,4),'[1]Areas Incluidas'!$C$3:$F$35,2,0))</f>
        <v>Investigación</v>
      </c>
      <c r="T247" s="200" t="s">
        <v>107</v>
      </c>
      <c r="U247" s="200" t="s">
        <v>1374</v>
      </c>
      <c r="V247" s="200" t="s">
        <v>1375</v>
      </c>
      <c r="W247" s="200" t="s">
        <v>1376</v>
      </c>
      <c r="X247" s="200">
        <v>1</v>
      </c>
      <c r="Y247" s="200">
        <v>1</v>
      </c>
      <c r="Z247" s="17">
        <v>0</v>
      </c>
      <c r="AA247" s="200" t="s">
        <v>96</v>
      </c>
      <c r="AB247" s="200" t="s">
        <v>87</v>
      </c>
      <c r="AC247" s="200" t="s">
        <v>1377</v>
      </c>
      <c r="AD247" s="192">
        <v>1</v>
      </c>
      <c r="AE247" s="192">
        <v>1</v>
      </c>
      <c r="AF247" s="17">
        <v>0</v>
      </c>
      <c r="AG247" s="200" t="s">
        <v>1378</v>
      </c>
      <c r="AH247" s="200" t="s">
        <v>1379</v>
      </c>
      <c r="AI247" s="13">
        <v>43554</v>
      </c>
      <c r="AJ247" s="200">
        <v>43554</v>
      </c>
      <c r="AK247" s="200">
        <v>43554</v>
      </c>
      <c r="AL247" s="200" t="s">
        <v>369</v>
      </c>
      <c r="AM247" s="200" t="s">
        <v>369</v>
      </c>
      <c r="AN247" s="200" t="s">
        <v>369</v>
      </c>
      <c r="AO247" s="200" t="s">
        <v>369</v>
      </c>
      <c r="AP247" s="200"/>
      <c r="AQ247" s="200" t="s">
        <v>1380</v>
      </c>
      <c r="AR247" s="200"/>
    </row>
    <row r="248" spans="1:44" ht="60" x14ac:dyDescent="0.25">
      <c r="A248" s="12">
        <f>IF(AL248="","",IF(T248=" "," ",SUM($Q$3:Q248)))</f>
        <v>147</v>
      </c>
      <c r="B248" s="12" t="str">
        <f t="shared" si="43"/>
        <v>Investigación1</v>
      </c>
      <c r="C248" s="12">
        <f t="shared" si="44"/>
        <v>1</v>
      </c>
      <c r="D248" s="12" t="str">
        <f t="shared" si="45"/>
        <v>Investigación1</v>
      </c>
      <c r="E248" s="12">
        <f t="shared" si="46"/>
        <v>1</v>
      </c>
      <c r="F248" s="12" t="str">
        <f t="shared" si="54"/>
        <v>Dirección Investigación e InnovaciónMedio</v>
      </c>
      <c r="G248" s="12" t="str">
        <f t="shared" si="55"/>
        <v>Dirección Investigación e InnovaciónMedio</v>
      </c>
      <c r="H248" s="12" t="str">
        <f t="shared" si="47"/>
        <v>Dirección Investigación e InnovaciónModerado</v>
      </c>
      <c r="I248" s="12" t="str">
        <f t="shared" si="48"/>
        <v>InvestigaciónMedio</v>
      </c>
      <c r="J248" s="12" t="str">
        <f t="shared" si="49"/>
        <v>InvestigaciónModerado</v>
      </c>
      <c r="K248" s="12" t="str">
        <f t="shared" si="50"/>
        <v>Dirección Investigación e InnovaciónConflicto, desconocimiento o incumplimientos normativos, legales, regulatorios o contractuales.</v>
      </c>
      <c r="L248" s="9" t="str">
        <f t="shared" si="51"/>
        <v>RII-147</v>
      </c>
      <c r="M248" s="10" t="str">
        <f t="shared" si="52"/>
        <v>RI</v>
      </c>
      <c r="N248" s="10" t="str">
        <f>+IF(L248=""," ",VLOOKUP(S248,Tabla13[[PROCESO]:[2018]],4,0))</f>
        <v>Dirección Investigación e Innovación</v>
      </c>
      <c r="O248" s="10" t="str">
        <f>+IF(AB248=""," ",VLOOKUP(S248,Tabla13[[PROCESO]:[2018]],3,0))</f>
        <v>Dirección Investigación e Innovación</v>
      </c>
      <c r="P248" s="10" t="str">
        <f t="shared" si="53"/>
        <v>Conflicto, desconocimiento o incumplimientos normativos, legales, regulatorios o contractuales.</v>
      </c>
      <c r="Q248" s="1">
        <f t="shared" si="42"/>
        <v>1</v>
      </c>
      <c r="R248" s="1" t="s">
        <v>1381</v>
      </c>
      <c r="S248" s="201" t="str">
        <f>+IF(M248="","",VLOOKUP(LEFT(R248,4),'[1]Areas Incluidas'!$C$3:$F$35,2,0))</f>
        <v>Investigación</v>
      </c>
      <c r="T248" s="200" t="s">
        <v>109</v>
      </c>
      <c r="U248" s="200" t="s">
        <v>1382</v>
      </c>
      <c r="V248" s="200" t="s">
        <v>1383</v>
      </c>
      <c r="W248" s="200" t="s">
        <v>1384</v>
      </c>
      <c r="X248" s="200">
        <v>1</v>
      </c>
      <c r="Y248" s="200">
        <v>1</v>
      </c>
      <c r="Z248" s="17">
        <v>1</v>
      </c>
      <c r="AA248" s="200" t="s">
        <v>98</v>
      </c>
      <c r="AB248" s="200" t="s">
        <v>90</v>
      </c>
      <c r="AC248" s="200"/>
      <c r="AD248" s="192">
        <v>1</v>
      </c>
      <c r="AE248" s="192">
        <v>1</v>
      </c>
      <c r="AF248" s="17" t="s">
        <v>369</v>
      </c>
      <c r="AG248" s="200">
        <v>1</v>
      </c>
      <c r="AH248" s="200">
        <v>1</v>
      </c>
      <c r="AI248" s="13">
        <v>1</v>
      </c>
      <c r="AJ248" s="200" t="s">
        <v>294</v>
      </c>
      <c r="AK248" s="200" t="s">
        <v>297</v>
      </c>
      <c r="AL248" s="200" t="s">
        <v>90</v>
      </c>
      <c r="AM248" s="200">
        <v>3</v>
      </c>
      <c r="AN248" s="200">
        <v>2</v>
      </c>
      <c r="AO248" s="200" t="s">
        <v>445</v>
      </c>
      <c r="AP248" s="200" t="s">
        <v>98</v>
      </c>
      <c r="AQ248" s="200"/>
      <c r="AR248" s="200"/>
    </row>
    <row r="249" spans="1:44" ht="90" x14ac:dyDescent="0.25">
      <c r="A249" s="12">
        <f>IF(AL249="","",IF(T249=" "," ",SUM($Q$3:Q249)))</f>
        <v>148</v>
      </c>
      <c r="B249" s="12" t="str">
        <f t="shared" si="43"/>
        <v>Investigación0</v>
      </c>
      <c r="C249" s="12">
        <f t="shared" si="44"/>
        <v>0</v>
      </c>
      <c r="D249" s="12" t="str">
        <f t="shared" si="45"/>
        <v>Investigación1</v>
      </c>
      <c r="E249" s="12">
        <f t="shared" si="46"/>
        <v>1</v>
      </c>
      <c r="F249" s="12" t="str">
        <f t="shared" si="54"/>
        <v xml:space="preserve"> </v>
      </c>
      <c r="G249" s="12" t="str">
        <f t="shared" si="55"/>
        <v>Dirección Investigación e InnovaciónAlto</v>
      </c>
      <c r="H249" s="12" t="str">
        <f t="shared" si="47"/>
        <v>Dirección Investigación e InnovaciónDébil</v>
      </c>
      <c r="I249" s="12" t="str">
        <f t="shared" si="48"/>
        <v>InvestigaciónAlto</v>
      </c>
      <c r="J249" s="12" t="str">
        <f t="shared" si="49"/>
        <v>InvestigaciónDébil</v>
      </c>
      <c r="K249" s="12" t="str">
        <f t="shared" si="50"/>
        <v>Dirección Investigación e InnovaciónFalla o falta de adecuación, consistencia, confiabilidad, confidencialidad y disponibilidad de la información que se genera o se custodia (física o electrónica).</v>
      </c>
      <c r="L249" s="9" t="str">
        <f t="shared" si="51"/>
        <v>RII-148</v>
      </c>
      <c r="M249" s="10" t="str">
        <f t="shared" si="52"/>
        <v>RI</v>
      </c>
      <c r="N249" s="10" t="str">
        <f>+IF(L249=""," ",VLOOKUP(S249,Tabla13[[PROCESO]:[2018]],4,0))</f>
        <v>Dirección Investigación e Innovación</v>
      </c>
      <c r="O249" s="10" t="str">
        <f>+IF(AB249=""," ",VLOOKUP(S249,Tabla13[[PROCESO]:[2018]],3,0))</f>
        <v xml:space="preserve"> </v>
      </c>
      <c r="P249" s="10" t="str">
        <f t="shared" si="53"/>
        <v>Falla o falta de adecuación, consistencia, confiabilidad, confidencialidad y disponibilidad de la información que se genera o se custodia (física o electrónica).</v>
      </c>
      <c r="Q249" s="1">
        <f t="shared" si="42"/>
        <v>1</v>
      </c>
      <c r="R249" s="1" t="s">
        <v>1385</v>
      </c>
      <c r="S249" s="201" t="str">
        <f>+IF(M249="","",VLOOKUP(LEFT(R249,4),'[1]Areas Incluidas'!$C$3:$F$35,2,0))</f>
        <v>Investigación</v>
      </c>
      <c r="T249" s="200" t="s">
        <v>106</v>
      </c>
      <c r="U249" s="200" t="s">
        <v>1386</v>
      </c>
      <c r="V249" s="200" t="s">
        <v>1368</v>
      </c>
      <c r="W249" s="200" t="s">
        <v>1387</v>
      </c>
      <c r="X249" s="200">
        <v>3</v>
      </c>
      <c r="Y249" s="200">
        <v>3</v>
      </c>
      <c r="Z249" s="17">
        <v>1</v>
      </c>
      <c r="AA249" s="200">
        <v>1</v>
      </c>
      <c r="AB249" s="200" t="s">
        <v>369</v>
      </c>
      <c r="AC249" s="200" t="s">
        <v>1370</v>
      </c>
      <c r="AD249" s="192">
        <v>2</v>
      </c>
      <c r="AE249" s="192">
        <v>0</v>
      </c>
      <c r="AF249" s="17">
        <v>0</v>
      </c>
      <c r="AG249" s="200" t="s">
        <v>1310</v>
      </c>
      <c r="AH249" s="200">
        <v>0</v>
      </c>
      <c r="AI249" s="13">
        <v>43524</v>
      </c>
      <c r="AJ249" s="200" t="s">
        <v>294</v>
      </c>
      <c r="AK249" s="200" t="s">
        <v>295</v>
      </c>
      <c r="AL249" s="200" t="s">
        <v>87</v>
      </c>
      <c r="AM249" s="200">
        <v>3</v>
      </c>
      <c r="AN249" s="200">
        <v>4</v>
      </c>
      <c r="AO249" s="200" t="s">
        <v>637</v>
      </c>
      <c r="AP249" s="200" t="s">
        <v>96</v>
      </c>
      <c r="AQ249" s="200"/>
      <c r="AR249" s="200"/>
    </row>
    <row r="250" spans="1:44" ht="54" x14ac:dyDescent="0.25">
      <c r="A250" s="12">
        <f>IF(AL250="","",IF(T250=" "," ",SUM($Q$3:Q250)))</f>
        <v>149</v>
      </c>
      <c r="B250" s="12" t="str">
        <f t="shared" si="43"/>
        <v>Investigación0</v>
      </c>
      <c r="C250" s="12">
        <f t="shared" si="44"/>
        <v>0</v>
      </c>
      <c r="D250" s="12" t="str">
        <f t="shared" si="45"/>
        <v>Investigación1</v>
      </c>
      <c r="E250" s="12">
        <f t="shared" si="46"/>
        <v>1</v>
      </c>
      <c r="F250" s="12" t="str">
        <f t="shared" si="54"/>
        <v xml:space="preserve"> </v>
      </c>
      <c r="G250" s="12" t="str">
        <f t="shared" si="55"/>
        <v>Dirección Investigación e InnovaciónAlto</v>
      </c>
      <c r="H250" s="12" t="str">
        <f t="shared" si="47"/>
        <v>Dirección Investigación e InnovaciónModerado</v>
      </c>
      <c r="I250" s="12" t="str">
        <f t="shared" si="48"/>
        <v>InvestigaciónAlto</v>
      </c>
      <c r="J250" s="12" t="str">
        <f t="shared" si="49"/>
        <v>InvestigaciónModerado</v>
      </c>
      <c r="K250" s="12" t="str">
        <f t="shared" si="50"/>
        <v>Dirección Investigación e InnovaciónPrácticas fraudulentas - corrupción en los procesos internos.</v>
      </c>
      <c r="L250" s="9" t="str">
        <f t="shared" si="51"/>
        <v>RII-149</v>
      </c>
      <c r="M250" s="10" t="str">
        <f t="shared" si="52"/>
        <v>RI</v>
      </c>
      <c r="N250" s="10" t="str">
        <f>+IF(L250=""," ",VLOOKUP(S250,Tabla13[[PROCESO]:[2018]],4,0))</f>
        <v>Dirección Investigación e Innovación</v>
      </c>
      <c r="O250" s="10" t="str">
        <f>+IF(AB250=""," ",VLOOKUP(S250,Tabla13[[PROCESO]:[2018]],3,0))</f>
        <v xml:space="preserve"> </v>
      </c>
      <c r="P250" s="10" t="str">
        <f t="shared" si="53"/>
        <v>Prácticas fraudulentas - corrupción en los procesos internos.</v>
      </c>
      <c r="Q250" s="1">
        <f t="shared" si="42"/>
        <v>1</v>
      </c>
      <c r="R250" s="1" t="s">
        <v>1388</v>
      </c>
      <c r="S250" s="201" t="str">
        <f>+IF(M250="","",VLOOKUP(LEFT(R250,4),'[1]Areas Incluidas'!$C$3:$F$35,2,0))</f>
        <v>Investigación</v>
      </c>
      <c r="T250" s="200" t="s">
        <v>118</v>
      </c>
      <c r="U250" s="200" t="s">
        <v>1389</v>
      </c>
      <c r="V250" s="200" t="s">
        <v>1390</v>
      </c>
      <c r="W250" s="200" t="s">
        <v>1391</v>
      </c>
      <c r="X250" s="200">
        <v>2</v>
      </c>
      <c r="Y250" s="200">
        <v>2</v>
      </c>
      <c r="Z250" s="17">
        <v>1</v>
      </c>
      <c r="AA250" s="200">
        <v>1</v>
      </c>
      <c r="AB250" s="200" t="s">
        <v>369</v>
      </c>
      <c r="AC250" s="200" t="s">
        <v>1392</v>
      </c>
      <c r="AD250" s="192">
        <v>1</v>
      </c>
      <c r="AE250" s="192">
        <v>0</v>
      </c>
      <c r="AF250" s="17">
        <v>0</v>
      </c>
      <c r="AG250" s="200" t="s">
        <v>1310</v>
      </c>
      <c r="AH250" s="200">
        <v>0</v>
      </c>
      <c r="AI250" s="13">
        <v>43646</v>
      </c>
      <c r="AJ250" s="200" t="s">
        <v>294</v>
      </c>
      <c r="AK250" s="200" t="s">
        <v>98</v>
      </c>
      <c r="AL250" s="200" t="s">
        <v>87</v>
      </c>
      <c r="AM250" s="200">
        <v>3</v>
      </c>
      <c r="AN250" s="200">
        <v>3</v>
      </c>
      <c r="AO250" s="200" t="s">
        <v>405</v>
      </c>
      <c r="AP250" s="200" t="s">
        <v>98</v>
      </c>
      <c r="AQ250" s="200"/>
      <c r="AR250" s="200"/>
    </row>
    <row r="251" spans="1:44" ht="54" x14ac:dyDescent="0.25">
      <c r="A251" s="12">
        <f>IF(AL251="","",IF(T251=" "," ",SUM($Q$3:Q251)))</f>
        <v>150</v>
      </c>
      <c r="B251" s="12" t="str">
        <f t="shared" si="43"/>
        <v>Investigación0</v>
      </c>
      <c r="C251" s="12">
        <f t="shared" si="44"/>
        <v>0</v>
      </c>
      <c r="D251" s="12" t="str">
        <f t="shared" si="45"/>
        <v>Investigación1</v>
      </c>
      <c r="E251" s="12">
        <f t="shared" si="46"/>
        <v>1</v>
      </c>
      <c r="F251" s="12" t="str">
        <f t="shared" si="54"/>
        <v xml:space="preserve"> </v>
      </c>
      <c r="G251" s="12" t="str">
        <f t="shared" si="55"/>
        <v>Dirección Investigación e InnovaciónAlto</v>
      </c>
      <c r="H251" s="12" t="str">
        <f t="shared" si="47"/>
        <v>Dirección Investigación e InnovaciónModerado</v>
      </c>
      <c r="I251" s="12" t="str">
        <f t="shared" si="48"/>
        <v>InvestigaciónAlto</v>
      </c>
      <c r="J251" s="12" t="str">
        <f t="shared" si="49"/>
        <v>InvestigaciónModerado</v>
      </c>
      <c r="K251" s="12" t="str">
        <f t="shared" si="50"/>
        <v>Dirección Investigación e InnovaciónPrácticas fraudulentas - corrupción en los procesos internos.</v>
      </c>
      <c r="L251" s="9" t="str">
        <f t="shared" si="51"/>
        <v>RII-150</v>
      </c>
      <c r="M251" s="10" t="str">
        <f t="shared" si="52"/>
        <v>RI</v>
      </c>
      <c r="N251" s="10" t="str">
        <f>+IF(L251=""," ",VLOOKUP(S251,Tabla13[[PROCESO]:[2018]],4,0))</f>
        <v>Dirección Investigación e Innovación</v>
      </c>
      <c r="O251" s="10" t="str">
        <f>+IF(AB251=""," ",VLOOKUP(S251,Tabla13[[PROCESO]:[2018]],3,0))</f>
        <v xml:space="preserve"> </v>
      </c>
      <c r="P251" s="10" t="str">
        <f t="shared" si="53"/>
        <v>Prácticas fraudulentas - corrupción en los procesos internos.</v>
      </c>
      <c r="Q251" s="1">
        <f t="shared" si="42"/>
        <v>1</v>
      </c>
      <c r="R251" s="1" t="s">
        <v>1393</v>
      </c>
      <c r="S251" s="201" t="str">
        <f>+IF(M251="","",VLOOKUP(LEFT(R251,4),'[1]Areas Incluidas'!$C$3:$F$35,2,0))</f>
        <v>Investigación</v>
      </c>
      <c r="T251" s="200" t="s">
        <v>118</v>
      </c>
      <c r="U251" s="200" t="s">
        <v>1394</v>
      </c>
      <c r="V251" s="200" t="s">
        <v>1389</v>
      </c>
      <c r="W251" s="200" t="s">
        <v>1395</v>
      </c>
      <c r="X251" s="200">
        <v>2</v>
      </c>
      <c r="Y251" s="200">
        <v>2</v>
      </c>
      <c r="Z251" s="17">
        <v>1</v>
      </c>
      <c r="AA251" s="200">
        <v>1</v>
      </c>
      <c r="AB251" s="200" t="s">
        <v>369</v>
      </c>
      <c r="AC251" s="200" t="s">
        <v>1396</v>
      </c>
      <c r="AD251" s="192">
        <v>1</v>
      </c>
      <c r="AE251" s="192">
        <v>0</v>
      </c>
      <c r="AF251" s="17">
        <v>0</v>
      </c>
      <c r="AG251" s="200" t="s">
        <v>1310</v>
      </c>
      <c r="AH251" s="200">
        <v>0</v>
      </c>
      <c r="AI251" s="13">
        <v>43524</v>
      </c>
      <c r="AJ251" s="200" t="s">
        <v>296</v>
      </c>
      <c r="AK251" s="200" t="s">
        <v>295</v>
      </c>
      <c r="AL251" s="200" t="s">
        <v>87</v>
      </c>
      <c r="AM251" s="200">
        <v>2</v>
      </c>
      <c r="AN251" s="200">
        <v>4</v>
      </c>
      <c r="AO251" s="200" t="s">
        <v>1311</v>
      </c>
      <c r="AP251" s="200" t="s">
        <v>98</v>
      </c>
      <c r="AQ251" s="200"/>
      <c r="AR251" s="200"/>
    </row>
    <row r="252" spans="1:44" ht="54" x14ac:dyDescent="0.25">
      <c r="A252" s="12">
        <f>IF(AL252="","",IF(T252=" "," ",SUM($Q$3:Q252)))</f>
        <v>151</v>
      </c>
      <c r="B252" s="12" t="str">
        <f t="shared" si="43"/>
        <v>Investigación0</v>
      </c>
      <c r="C252" s="12">
        <f t="shared" si="44"/>
        <v>0</v>
      </c>
      <c r="D252" s="12" t="str">
        <f t="shared" si="45"/>
        <v>Investigación1</v>
      </c>
      <c r="E252" s="12">
        <f t="shared" si="46"/>
        <v>1</v>
      </c>
      <c r="F252" s="12" t="str">
        <f t="shared" si="54"/>
        <v xml:space="preserve"> </v>
      </c>
      <c r="G252" s="12" t="str">
        <f t="shared" si="55"/>
        <v>Dirección Investigación e InnovaciónMedio</v>
      </c>
      <c r="H252" s="12" t="str">
        <f t="shared" si="47"/>
        <v>Dirección Investigación e InnovaciónFuerte</v>
      </c>
      <c r="I252" s="12" t="str">
        <f t="shared" si="48"/>
        <v>InvestigaciónMedio</v>
      </c>
      <c r="J252" s="12" t="str">
        <f t="shared" si="49"/>
        <v>InvestigaciónFuerte</v>
      </c>
      <c r="K252" s="12" t="str">
        <f t="shared" si="50"/>
        <v>Dirección Investigación e InnovaciónFallas en la gestión, planeación o ejecución de proyecto.</v>
      </c>
      <c r="L252" s="9" t="str">
        <f t="shared" si="51"/>
        <v>RII-151</v>
      </c>
      <c r="M252" s="10" t="str">
        <f t="shared" si="52"/>
        <v>RI</v>
      </c>
      <c r="N252" s="10" t="str">
        <f>+IF(L252=""," ",VLOOKUP(S252,Tabla13[[PROCESO]:[2018]],4,0))</f>
        <v>Dirección Investigación e Innovación</v>
      </c>
      <c r="O252" s="10" t="str">
        <f>+IF(AB252=""," ",VLOOKUP(S252,Tabla13[[PROCESO]:[2018]],3,0))</f>
        <v xml:space="preserve"> </v>
      </c>
      <c r="P252" s="10" t="str">
        <f t="shared" si="53"/>
        <v>Fallas en la gestión, planeación o ejecución de proyecto.</v>
      </c>
      <c r="Q252" s="1">
        <f t="shared" si="42"/>
        <v>1</v>
      </c>
      <c r="R252" s="1" t="s">
        <v>1397</v>
      </c>
      <c r="S252" s="201" t="str">
        <f>+IF(M252="","",VLOOKUP(LEFT(R252,4),'[1]Areas Incluidas'!$C$3:$F$35,2,0))</f>
        <v>Investigación</v>
      </c>
      <c r="T252" s="200" t="s">
        <v>115</v>
      </c>
      <c r="U252" s="200" t="s">
        <v>1398</v>
      </c>
      <c r="V252" s="200" t="s">
        <v>1399</v>
      </c>
      <c r="W252" s="200" t="s">
        <v>1400</v>
      </c>
      <c r="X252" s="200">
        <v>1</v>
      </c>
      <c r="Y252" s="200">
        <v>1</v>
      </c>
      <c r="Z252" s="17">
        <v>1</v>
      </c>
      <c r="AA252" s="200">
        <v>1</v>
      </c>
      <c r="AB252" s="200" t="s">
        <v>369</v>
      </c>
      <c r="AC252" s="200"/>
      <c r="AD252" s="192">
        <v>1</v>
      </c>
      <c r="AE252" s="192">
        <v>1</v>
      </c>
      <c r="AF252" s="17" t="s">
        <v>369</v>
      </c>
      <c r="AG252" s="200">
        <v>1</v>
      </c>
      <c r="AH252" s="200">
        <v>1</v>
      </c>
      <c r="AI252" s="13">
        <v>1</v>
      </c>
      <c r="AJ252" s="200" t="s">
        <v>296</v>
      </c>
      <c r="AK252" s="200" t="s">
        <v>98</v>
      </c>
      <c r="AL252" s="200" t="s">
        <v>90</v>
      </c>
      <c r="AM252" s="200">
        <v>2</v>
      </c>
      <c r="AN252" s="200">
        <v>3</v>
      </c>
      <c r="AO252" s="200" t="s">
        <v>729</v>
      </c>
      <c r="AP252" s="200" t="s">
        <v>97</v>
      </c>
      <c r="AQ252" s="200"/>
      <c r="AR252" s="200"/>
    </row>
    <row r="253" spans="1:44" ht="18" hidden="1" x14ac:dyDescent="0.25">
      <c r="A253" s="12" t="str">
        <f>IF(AL253="","",IF(T253=" "," ",SUM($Q$3:Q253)))</f>
        <v/>
      </c>
      <c r="B253" s="12" t="str">
        <f t="shared" si="43"/>
        <v>Investigación0</v>
      </c>
      <c r="C253" s="12">
        <f t="shared" si="44"/>
        <v>0</v>
      </c>
      <c r="D253" s="12" t="str">
        <f t="shared" si="45"/>
        <v>Investigación0</v>
      </c>
      <c r="E253" s="12">
        <f t="shared" si="46"/>
        <v>0</v>
      </c>
      <c r="F253" s="12" t="str">
        <f t="shared" si="54"/>
        <v xml:space="preserve"> </v>
      </c>
      <c r="G253" s="12" t="str">
        <f t="shared" si="55"/>
        <v xml:space="preserve"> </v>
      </c>
      <c r="H253" s="12" t="str">
        <f t="shared" si="47"/>
        <v xml:space="preserve"> </v>
      </c>
      <c r="I253" s="12" t="str">
        <f t="shared" si="48"/>
        <v>Investigación</v>
      </c>
      <c r="J253" s="12" t="str">
        <f t="shared" si="49"/>
        <v>Investigación</v>
      </c>
      <c r="K253" s="12" t="str">
        <f t="shared" si="50"/>
        <v xml:space="preserve"> </v>
      </c>
      <c r="L253" s="9" t="str">
        <f t="shared" si="51"/>
        <v/>
      </c>
      <c r="M253" s="10" t="str">
        <f t="shared" si="52"/>
        <v>RI</v>
      </c>
      <c r="N253" s="10" t="str">
        <f>+IF(L253=""," ",VLOOKUP(S253,Tabla13[[PROCESO]:[2018]],4,0))</f>
        <v xml:space="preserve"> </v>
      </c>
      <c r="O253" s="10" t="str">
        <f>+IF(AB253=""," ",VLOOKUP(S253,Tabla13[[PROCESO]:[2018]],3,0))</f>
        <v xml:space="preserve"> </v>
      </c>
      <c r="P253" s="10" t="str">
        <f t="shared" si="53"/>
        <v/>
      </c>
      <c r="Q253" s="1" t="str">
        <f t="shared" si="42"/>
        <v/>
      </c>
      <c r="R253" s="1" t="s">
        <v>1401</v>
      </c>
      <c r="S253" s="201" t="str">
        <f>+IF(M253="","",VLOOKUP(LEFT(R253,4),'[1]Areas Incluidas'!$C$3:$F$35,2,0))</f>
        <v>Investigación</v>
      </c>
      <c r="T253" s="200"/>
      <c r="U253" s="200"/>
      <c r="V253" s="200"/>
      <c r="W253" s="200"/>
      <c r="X253" s="200">
        <v>3</v>
      </c>
      <c r="Y253" s="200">
        <v>3</v>
      </c>
      <c r="Z253" s="17" t="s">
        <v>136</v>
      </c>
      <c r="AA253" s="200">
        <v>3</v>
      </c>
      <c r="AB253" s="200" t="s">
        <v>369</v>
      </c>
      <c r="AC253" s="200"/>
      <c r="AD253" s="192">
        <v>3</v>
      </c>
      <c r="AE253" s="192">
        <v>3</v>
      </c>
      <c r="AF253" s="17" t="s">
        <v>369</v>
      </c>
      <c r="AG253" s="200">
        <v>3</v>
      </c>
      <c r="AH253" s="200">
        <v>3</v>
      </c>
      <c r="AI253" s="13">
        <v>3</v>
      </c>
      <c r="AJ253" s="200">
        <v>3</v>
      </c>
      <c r="AK253" s="200">
        <v>3</v>
      </c>
      <c r="AL253" s="200"/>
      <c r="AM253" s="200" t="s">
        <v>369</v>
      </c>
      <c r="AN253" s="200" t="s">
        <v>369</v>
      </c>
      <c r="AO253" s="200" t="s">
        <v>369</v>
      </c>
      <c r="AP253" s="200"/>
      <c r="AQ253" s="200"/>
      <c r="AR253" s="200"/>
    </row>
    <row r="254" spans="1:44" ht="18" hidden="1" x14ac:dyDescent="0.25">
      <c r="A254" s="12" t="str">
        <f>IF(AL254="","",IF(T254=" "," ",SUM($Q$3:Q254)))</f>
        <v/>
      </c>
      <c r="B254" s="12" t="str">
        <f t="shared" si="43"/>
        <v>Investigación0</v>
      </c>
      <c r="C254" s="12">
        <f t="shared" si="44"/>
        <v>0</v>
      </c>
      <c r="D254" s="12" t="str">
        <f t="shared" si="45"/>
        <v>Investigación0</v>
      </c>
      <c r="E254" s="12">
        <f t="shared" si="46"/>
        <v>0</v>
      </c>
      <c r="F254" s="12" t="str">
        <f t="shared" si="54"/>
        <v xml:space="preserve"> </v>
      </c>
      <c r="G254" s="12" t="str">
        <f t="shared" si="55"/>
        <v xml:space="preserve"> </v>
      </c>
      <c r="H254" s="12" t="str">
        <f t="shared" si="47"/>
        <v xml:space="preserve"> </v>
      </c>
      <c r="I254" s="12" t="str">
        <f t="shared" si="48"/>
        <v>Investigación</v>
      </c>
      <c r="J254" s="12" t="str">
        <f t="shared" si="49"/>
        <v>Investigación</v>
      </c>
      <c r="K254" s="12" t="str">
        <f t="shared" si="50"/>
        <v xml:space="preserve"> </v>
      </c>
      <c r="L254" s="9" t="str">
        <f t="shared" si="51"/>
        <v/>
      </c>
      <c r="M254" s="10" t="str">
        <f t="shared" si="52"/>
        <v>RI</v>
      </c>
      <c r="N254" s="10" t="str">
        <f>+IF(L254=""," ",VLOOKUP(S254,Tabla13[[PROCESO]:[2018]],4,0))</f>
        <v xml:space="preserve"> </v>
      </c>
      <c r="O254" s="10" t="str">
        <f>+IF(AB254=""," ",VLOOKUP(S254,Tabla13[[PROCESO]:[2018]],3,0))</f>
        <v xml:space="preserve"> </v>
      </c>
      <c r="P254" s="10" t="str">
        <f t="shared" si="53"/>
        <v/>
      </c>
      <c r="Q254" s="1" t="str">
        <f t="shared" si="42"/>
        <v/>
      </c>
      <c r="R254" s="1" t="s">
        <v>1402</v>
      </c>
      <c r="S254" s="201" t="str">
        <f>+IF(M254="","",VLOOKUP(LEFT(R254,4),'[1]Areas Incluidas'!$C$3:$F$35,2,0))</f>
        <v>Investigación</v>
      </c>
      <c r="T254" s="200"/>
      <c r="U254" s="200"/>
      <c r="V254" s="200"/>
      <c r="W254" s="200"/>
      <c r="X254" s="200">
        <v>3</v>
      </c>
      <c r="Y254" s="200">
        <v>3</v>
      </c>
      <c r="Z254" s="17" t="s">
        <v>136</v>
      </c>
      <c r="AA254" s="200">
        <v>3</v>
      </c>
      <c r="AB254" s="200" t="s">
        <v>369</v>
      </c>
      <c r="AC254" s="200"/>
      <c r="AD254" s="192">
        <v>3</v>
      </c>
      <c r="AE254" s="192">
        <v>3</v>
      </c>
      <c r="AF254" s="17" t="s">
        <v>369</v>
      </c>
      <c r="AG254" s="200">
        <v>3</v>
      </c>
      <c r="AH254" s="200">
        <v>3</v>
      </c>
      <c r="AI254" s="13">
        <v>3</v>
      </c>
      <c r="AJ254" s="200">
        <v>3</v>
      </c>
      <c r="AK254" s="200">
        <v>3</v>
      </c>
      <c r="AL254" s="200"/>
      <c r="AM254" s="200" t="s">
        <v>369</v>
      </c>
      <c r="AN254" s="200" t="s">
        <v>369</v>
      </c>
      <c r="AO254" s="200" t="s">
        <v>369</v>
      </c>
      <c r="AP254" s="200"/>
      <c r="AQ254" s="200"/>
      <c r="AR254" s="200"/>
    </row>
    <row r="255" spans="1:44" ht="105" x14ac:dyDescent="0.25">
      <c r="A255" s="12">
        <f>IF(AL255="","",IF(T255=" "," ",SUM($Q$3:Q255)))</f>
        <v>152</v>
      </c>
      <c r="B255" s="12" t="str">
        <f t="shared" si="43"/>
        <v>Laboratorios1</v>
      </c>
      <c r="C255" s="12">
        <f t="shared" si="44"/>
        <v>1</v>
      </c>
      <c r="D255" s="12" t="str">
        <f t="shared" si="45"/>
        <v>Laboratorios1</v>
      </c>
      <c r="E255" s="12">
        <f t="shared" si="46"/>
        <v>1</v>
      </c>
      <c r="F255" s="12" t="str">
        <f t="shared" si="54"/>
        <v>Dirección AcadémicaAlto</v>
      </c>
      <c r="G255" s="12" t="str">
        <f t="shared" si="55"/>
        <v>Dirección AcadémicaMedio</v>
      </c>
      <c r="H255" s="12" t="str">
        <f t="shared" si="47"/>
        <v>Dirección AcadémicaModerado</v>
      </c>
      <c r="I255" s="12" t="str">
        <f t="shared" si="48"/>
        <v>LaboratoriosMedio</v>
      </c>
      <c r="J255" s="12" t="str">
        <f t="shared" si="49"/>
        <v>LaboratoriosModerado</v>
      </c>
      <c r="K255" s="12" t="str">
        <f t="shared" si="50"/>
        <v>Dirección AcadémicaConflicto, desconocimiento o incumplimientos normativos, legales, regulatorios o contractuales.</v>
      </c>
      <c r="L255" s="9" t="str">
        <f t="shared" si="51"/>
        <v>RAL-152</v>
      </c>
      <c r="M255" s="10" t="str">
        <f t="shared" si="52"/>
        <v>RA</v>
      </c>
      <c r="N255" s="10" t="str">
        <f>+IF(L255=""," ",VLOOKUP(S255,Tabla13[[PROCESO]:[2018]],4,0))</f>
        <v>Dirección Académica</v>
      </c>
      <c r="O255" s="10" t="str">
        <f>+IF(AB255=""," ",VLOOKUP(S255,Tabla13[[PROCESO]:[2018]],3,0))</f>
        <v>Dirección Académica</v>
      </c>
      <c r="P255" s="10" t="str">
        <f t="shared" si="53"/>
        <v>Conflicto, desconocimiento o incumplimientos normativos, legales, regulatorios o contractuales.</v>
      </c>
      <c r="Q255" s="1">
        <f t="shared" si="42"/>
        <v>1</v>
      </c>
      <c r="R255" s="1" t="s">
        <v>1403</v>
      </c>
      <c r="S255" s="201" t="str">
        <f>+IF(M255="","",VLOOKUP(LEFT(R255,4),'[1]Areas Incluidas'!$C$3:$F$35,2,0))</f>
        <v>Laboratorios</v>
      </c>
      <c r="T255" s="200" t="s">
        <v>109</v>
      </c>
      <c r="U255" s="200" t="s">
        <v>1404</v>
      </c>
      <c r="V255" s="200" t="s">
        <v>1405</v>
      </c>
      <c r="W255" s="200" t="s">
        <v>1406</v>
      </c>
      <c r="X255" s="200">
        <v>2</v>
      </c>
      <c r="Y255" s="200">
        <v>2</v>
      </c>
      <c r="Z255" s="17">
        <v>1</v>
      </c>
      <c r="AA255" s="200" t="s">
        <v>98</v>
      </c>
      <c r="AB255" s="200" t="s">
        <v>87</v>
      </c>
      <c r="AC255" s="200" t="s">
        <v>1407</v>
      </c>
      <c r="AD255" s="192">
        <v>2</v>
      </c>
      <c r="AE255" s="192">
        <v>2</v>
      </c>
      <c r="AF255" s="17">
        <v>1</v>
      </c>
      <c r="AG255" s="200" t="s">
        <v>1408</v>
      </c>
      <c r="AH255" s="200" t="s">
        <v>1409</v>
      </c>
      <c r="AI255" s="13">
        <v>43754</v>
      </c>
      <c r="AJ255" s="200" t="s">
        <v>296</v>
      </c>
      <c r="AK255" s="200" t="s">
        <v>98</v>
      </c>
      <c r="AL255" s="200" t="s">
        <v>90</v>
      </c>
      <c r="AM255" s="200">
        <v>2</v>
      </c>
      <c r="AN255" s="200">
        <v>3</v>
      </c>
      <c r="AO255" s="200" t="s">
        <v>729</v>
      </c>
      <c r="AP255" s="200" t="s">
        <v>98</v>
      </c>
      <c r="AQ255" s="200" t="s">
        <v>1410</v>
      </c>
      <c r="AR255" s="200" t="s">
        <v>1411</v>
      </c>
    </row>
    <row r="256" spans="1:44" ht="150" x14ac:dyDescent="0.25">
      <c r="A256" s="12">
        <f>IF(AL256="","",IF(T256=" "," ",SUM($Q$3:Q256)))</f>
        <v>153</v>
      </c>
      <c r="B256" s="12" t="str">
        <f t="shared" si="43"/>
        <v>Laboratorios1</v>
      </c>
      <c r="C256" s="12">
        <f t="shared" si="44"/>
        <v>1</v>
      </c>
      <c r="D256" s="12" t="str">
        <f t="shared" si="45"/>
        <v>Laboratorios1</v>
      </c>
      <c r="E256" s="12">
        <f t="shared" si="46"/>
        <v>1</v>
      </c>
      <c r="F256" s="12" t="str">
        <f t="shared" si="54"/>
        <v>Dirección AcadémicaAlto</v>
      </c>
      <c r="G256" s="12" t="str">
        <f t="shared" si="55"/>
        <v>Dirección AcadémicaAlto</v>
      </c>
      <c r="H256" s="12" t="str">
        <f t="shared" si="47"/>
        <v>Dirección AcadémicaDébil</v>
      </c>
      <c r="I256" s="12" t="str">
        <f t="shared" si="48"/>
        <v>LaboratoriosAlto</v>
      </c>
      <c r="J256" s="12" t="str">
        <f t="shared" si="49"/>
        <v>LaboratoriosDébil</v>
      </c>
      <c r="K256" s="12" t="str">
        <f t="shared" si="50"/>
        <v>Dirección AcadémicaPérdida de la continuidad del negocio.</v>
      </c>
      <c r="L256" s="9" t="str">
        <f t="shared" si="51"/>
        <v>RAL-153</v>
      </c>
      <c r="M256" s="10" t="str">
        <f t="shared" si="52"/>
        <v>RA</v>
      </c>
      <c r="N256" s="10" t="str">
        <f>+IF(L256=""," ",VLOOKUP(S256,Tabla13[[PROCESO]:[2018]],4,0))</f>
        <v>Dirección Académica</v>
      </c>
      <c r="O256" s="10" t="str">
        <f>+IF(AB256=""," ",VLOOKUP(S256,Tabla13[[PROCESO]:[2018]],3,0))</f>
        <v>Dirección Académica</v>
      </c>
      <c r="P256" s="10" t="str">
        <f t="shared" si="53"/>
        <v>Pérdida de la continuidad del negocio.</v>
      </c>
      <c r="Q256" s="1">
        <f t="shared" si="42"/>
        <v>1</v>
      </c>
      <c r="R256" s="1" t="s">
        <v>1412</v>
      </c>
      <c r="S256" s="201" t="str">
        <f>+IF(M256="","",VLOOKUP(LEFT(R256,4),'[1]Areas Incluidas'!$C$3:$F$35,2,0))</f>
        <v>Laboratorios</v>
      </c>
      <c r="T256" s="200" t="s">
        <v>113</v>
      </c>
      <c r="U256" s="200" t="s">
        <v>1413</v>
      </c>
      <c r="V256" s="200" t="s">
        <v>1414</v>
      </c>
      <c r="W256" s="200" t="s">
        <v>1415</v>
      </c>
      <c r="X256" s="200">
        <v>3</v>
      </c>
      <c r="Y256" s="200">
        <v>2</v>
      </c>
      <c r="Z256" s="17">
        <v>0.66666666666666663</v>
      </c>
      <c r="AA256" s="200" t="s">
        <v>98</v>
      </c>
      <c r="AB256" s="200" t="s">
        <v>87</v>
      </c>
      <c r="AC256" s="200" t="s">
        <v>1416</v>
      </c>
      <c r="AD256" s="192">
        <v>2</v>
      </c>
      <c r="AE256" s="192">
        <v>1</v>
      </c>
      <c r="AF256" s="17">
        <v>0.5</v>
      </c>
      <c r="AG256" s="200" t="s">
        <v>1417</v>
      </c>
      <c r="AH256" s="200" t="s">
        <v>494</v>
      </c>
      <c r="AI256" s="13">
        <v>0.5</v>
      </c>
      <c r="AJ256" s="200" t="s">
        <v>294</v>
      </c>
      <c r="AK256" s="200" t="s">
        <v>295</v>
      </c>
      <c r="AL256" s="200" t="s">
        <v>87</v>
      </c>
      <c r="AM256" s="200">
        <v>3</v>
      </c>
      <c r="AN256" s="200">
        <v>4</v>
      </c>
      <c r="AO256" s="200" t="s">
        <v>637</v>
      </c>
      <c r="AP256" s="200" t="s">
        <v>96</v>
      </c>
      <c r="AQ256" s="200" t="s">
        <v>1418</v>
      </c>
      <c r="AR256" s="200" t="s">
        <v>1419</v>
      </c>
    </row>
    <row r="257" spans="1:44" ht="150" x14ac:dyDescent="0.25">
      <c r="A257" s="12">
        <f>IF(AL257="","",IF(T257=" "," ",SUM($Q$3:Q257)))</f>
        <v>154</v>
      </c>
      <c r="B257" s="12" t="str">
        <f t="shared" si="43"/>
        <v>Laboratorios1</v>
      </c>
      <c r="C257" s="12">
        <f t="shared" si="44"/>
        <v>1</v>
      </c>
      <c r="D257" s="12" t="str">
        <f t="shared" si="45"/>
        <v>Laboratorios1</v>
      </c>
      <c r="E257" s="12">
        <f t="shared" si="46"/>
        <v>1</v>
      </c>
      <c r="F257" s="12" t="str">
        <f t="shared" si="54"/>
        <v>Dirección AcadémicaMedio</v>
      </c>
      <c r="G257" s="12" t="str">
        <f t="shared" si="55"/>
        <v>Dirección AcadémicaBajo</v>
      </c>
      <c r="H257" s="12" t="str">
        <f t="shared" si="47"/>
        <v>Dirección AcadémicaFuerte</v>
      </c>
      <c r="I257" s="12" t="str">
        <f t="shared" si="48"/>
        <v>LaboratoriosBajo</v>
      </c>
      <c r="J257" s="12" t="str">
        <f t="shared" si="49"/>
        <v>LaboratoriosFuerte</v>
      </c>
      <c r="K257" s="12" t="str">
        <f t="shared" si="50"/>
        <v>Dirección AcadémicaPérdida de la continuidad del negocio.</v>
      </c>
      <c r="L257" s="9" t="str">
        <f t="shared" si="51"/>
        <v>RAL-154</v>
      </c>
      <c r="M257" s="10" t="str">
        <f t="shared" si="52"/>
        <v>RA</v>
      </c>
      <c r="N257" s="10" t="str">
        <f>+IF(L257=""," ",VLOOKUP(S257,Tabla13[[PROCESO]:[2018]],4,0))</f>
        <v>Dirección Académica</v>
      </c>
      <c r="O257" s="10" t="str">
        <f>+IF(AB257=""," ",VLOOKUP(S257,Tabla13[[PROCESO]:[2018]],3,0))</f>
        <v>Dirección Académica</v>
      </c>
      <c r="P257" s="10" t="str">
        <f t="shared" si="53"/>
        <v>Pérdida de la continuidad del negocio.</v>
      </c>
      <c r="Q257" s="1">
        <f t="shared" si="42"/>
        <v>1</v>
      </c>
      <c r="R257" s="1" t="s">
        <v>1420</v>
      </c>
      <c r="S257" s="201" t="str">
        <f>+IF(M257="","",VLOOKUP(LEFT(R257,4),'[1]Areas Incluidas'!$C$3:$F$35,2,0))</f>
        <v>Laboratorios</v>
      </c>
      <c r="T257" s="200" t="s">
        <v>113</v>
      </c>
      <c r="U257" s="200" t="s">
        <v>1421</v>
      </c>
      <c r="V257" s="200" t="s">
        <v>1414</v>
      </c>
      <c r="W257" s="200" t="s">
        <v>1422</v>
      </c>
      <c r="X257" s="200">
        <v>4</v>
      </c>
      <c r="Y257" s="200">
        <v>4</v>
      </c>
      <c r="Z257" s="17">
        <v>1</v>
      </c>
      <c r="AA257" s="200" t="s">
        <v>97</v>
      </c>
      <c r="AB257" s="200" t="s">
        <v>90</v>
      </c>
      <c r="AC257" s="200" t="s">
        <v>1423</v>
      </c>
      <c r="AD257" s="192">
        <v>3</v>
      </c>
      <c r="AE257" s="192">
        <v>3</v>
      </c>
      <c r="AF257" s="17">
        <v>1</v>
      </c>
      <c r="AG257" s="200" t="s">
        <v>1424</v>
      </c>
      <c r="AH257" s="200" t="s">
        <v>494</v>
      </c>
      <c r="AI257" s="13">
        <v>43466</v>
      </c>
      <c r="AJ257" s="200" t="s">
        <v>296</v>
      </c>
      <c r="AK257" s="200" t="s">
        <v>297</v>
      </c>
      <c r="AL257" s="200" t="s">
        <v>88</v>
      </c>
      <c r="AM257" s="200">
        <v>2</v>
      </c>
      <c r="AN257" s="200">
        <v>2</v>
      </c>
      <c r="AO257" s="200" t="s">
        <v>413</v>
      </c>
      <c r="AP257" s="200" t="s">
        <v>97</v>
      </c>
      <c r="AQ257" s="200" t="s">
        <v>1425</v>
      </c>
      <c r="AR257" s="200"/>
    </row>
    <row r="258" spans="1:44" ht="75" x14ac:dyDescent="0.25">
      <c r="A258" s="12">
        <f>IF(AL258="","",IF(T258=" "," ",SUM($Q$3:Q258)))</f>
        <v>155</v>
      </c>
      <c r="B258" s="12" t="str">
        <f t="shared" si="43"/>
        <v>Laboratorios1</v>
      </c>
      <c r="C258" s="12">
        <f t="shared" si="44"/>
        <v>1</v>
      </c>
      <c r="D258" s="12" t="str">
        <f t="shared" si="45"/>
        <v>Laboratorios1</v>
      </c>
      <c r="E258" s="12">
        <f t="shared" si="46"/>
        <v>1</v>
      </c>
      <c r="F258" s="12" t="str">
        <f t="shared" si="54"/>
        <v>Dirección AcadémicaAlto</v>
      </c>
      <c r="G258" s="12" t="str">
        <f t="shared" si="55"/>
        <v>Dirección AcadémicaAlto</v>
      </c>
      <c r="H258" s="12" t="str">
        <f t="shared" si="47"/>
        <v>Dirección AcadémicaModerado</v>
      </c>
      <c r="I258" s="12" t="str">
        <f t="shared" si="48"/>
        <v>LaboratoriosAlto</v>
      </c>
      <c r="J258" s="12" t="str">
        <f t="shared" si="49"/>
        <v>LaboratoriosModerado</v>
      </c>
      <c r="K258" s="12" t="str">
        <f t="shared" si="50"/>
        <v>Dirección AcadémicaFallas o indisponibilidad de la infraestructura física relacionada con problemas estructurales o técnicos.</v>
      </c>
      <c r="L258" s="9" t="str">
        <f t="shared" si="51"/>
        <v>RAL-155</v>
      </c>
      <c r="M258" s="10" t="str">
        <f t="shared" si="52"/>
        <v>RA</v>
      </c>
      <c r="N258" s="10" t="str">
        <f>+IF(L258=""," ",VLOOKUP(S258,Tabla13[[PROCESO]:[2018]],4,0))</f>
        <v>Dirección Académica</v>
      </c>
      <c r="O258" s="10" t="str">
        <f>+IF(AB258=""," ",VLOOKUP(S258,Tabla13[[PROCESO]:[2018]],3,0))</f>
        <v>Dirección Académica</v>
      </c>
      <c r="P258" s="10" t="str">
        <f t="shared" si="53"/>
        <v>Fallas o indisponibilidad de la infraestructura física relacionada con problemas estructurales o técnicos.</v>
      </c>
      <c r="Q258" s="1">
        <f t="shared" si="42"/>
        <v>1</v>
      </c>
      <c r="R258" s="1" t="s">
        <v>1426</v>
      </c>
      <c r="S258" s="201" t="str">
        <f>+IF(M258="","",VLOOKUP(LEFT(R258,4),'[1]Areas Incluidas'!$C$3:$F$35,2,0))</f>
        <v>Laboratorios</v>
      </c>
      <c r="T258" s="200" t="s">
        <v>112</v>
      </c>
      <c r="U258" s="200" t="s">
        <v>1427</v>
      </c>
      <c r="V258" s="200" t="s">
        <v>1428</v>
      </c>
      <c r="W258" s="200" t="s">
        <v>1429</v>
      </c>
      <c r="X258" s="200">
        <v>2</v>
      </c>
      <c r="Y258" s="200">
        <v>1</v>
      </c>
      <c r="Z258" s="17">
        <v>0.5</v>
      </c>
      <c r="AA258" s="200" t="s">
        <v>98</v>
      </c>
      <c r="AB258" s="200" t="s">
        <v>87</v>
      </c>
      <c r="AC258" s="200" t="s">
        <v>1430</v>
      </c>
      <c r="AD258" s="192">
        <v>3</v>
      </c>
      <c r="AE258" s="192">
        <v>1</v>
      </c>
      <c r="AF258" s="17">
        <v>0.33333333333333331</v>
      </c>
      <c r="AG258" s="200" t="s">
        <v>1431</v>
      </c>
      <c r="AH258" s="200" t="s">
        <v>494</v>
      </c>
      <c r="AI258" s="13">
        <v>43646</v>
      </c>
      <c r="AJ258" s="200" t="s">
        <v>294</v>
      </c>
      <c r="AK258" s="200" t="s">
        <v>98</v>
      </c>
      <c r="AL258" s="200" t="s">
        <v>87</v>
      </c>
      <c r="AM258" s="200">
        <v>3</v>
      </c>
      <c r="AN258" s="200">
        <v>3</v>
      </c>
      <c r="AO258" s="200" t="s">
        <v>405</v>
      </c>
      <c r="AP258" s="200" t="s">
        <v>98</v>
      </c>
      <c r="AQ258" s="200" t="s">
        <v>1432</v>
      </c>
      <c r="AR258" s="200"/>
    </row>
    <row r="259" spans="1:44" ht="90" x14ac:dyDescent="0.25">
      <c r="A259" s="12">
        <f>IF(AL259="","",IF(T259=" "," ",SUM($Q$3:Q259)))</f>
        <v>156</v>
      </c>
      <c r="B259" s="12" t="str">
        <f t="shared" si="43"/>
        <v>Laboratorios1</v>
      </c>
      <c r="C259" s="12">
        <f t="shared" si="44"/>
        <v>1</v>
      </c>
      <c r="D259" s="12" t="str">
        <f t="shared" si="45"/>
        <v>Laboratorios1</v>
      </c>
      <c r="E259" s="12">
        <f t="shared" si="46"/>
        <v>1</v>
      </c>
      <c r="F259" s="12" t="str">
        <f t="shared" si="54"/>
        <v>Dirección AcadémicaAlto</v>
      </c>
      <c r="G259" s="12" t="str">
        <f t="shared" si="55"/>
        <v>Dirección AcadémicaAlto</v>
      </c>
      <c r="H259" s="12" t="str">
        <f t="shared" si="47"/>
        <v>Dirección AcadémicaDébil</v>
      </c>
      <c r="I259" s="12" t="str">
        <f t="shared" si="48"/>
        <v>LaboratoriosAlto</v>
      </c>
      <c r="J259" s="12" t="str">
        <f t="shared" si="49"/>
        <v>LaboratoriosDébil</v>
      </c>
      <c r="K259" s="12" t="str">
        <f t="shared" si="50"/>
        <v>Dirección AcadémicaFalla o falta de adecuación, consistencia, confiabilidad, confidencialidad y disponibilidad de la información que se genera o se custodia (física o electrónica).</v>
      </c>
      <c r="L259" s="9" t="str">
        <f t="shared" si="51"/>
        <v>RAL-156</v>
      </c>
      <c r="M259" s="10" t="str">
        <f t="shared" si="52"/>
        <v>RA</v>
      </c>
      <c r="N259" s="10" t="str">
        <f>+IF(L259=""," ",VLOOKUP(S259,Tabla13[[PROCESO]:[2018]],4,0))</f>
        <v>Dirección Académica</v>
      </c>
      <c r="O259" s="10" t="str">
        <f>+IF(AB259=""," ",VLOOKUP(S259,Tabla13[[PROCESO]:[2018]],3,0))</f>
        <v>Dirección Académica</v>
      </c>
      <c r="P259" s="10" t="str">
        <f t="shared" si="53"/>
        <v>Falla o falta de adecuación, consistencia, confiabilidad, confidencialidad y disponibilidad de la información que se genera o se custodia (física o electrónica).</v>
      </c>
      <c r="Q259" s="1">
        <f t="shared" ref="Q259:Q322" si="56">+IF(T259="","",IF(AL259="",0,1))</f>
        <v>1</v>
      </c>
      <c r="R259" s="1" t="s">
        <v>1433</v>
      </c>
      <c r="S259" s="201" t="str">
        <f>+IF(M259="","",VLOOKUP(LEFT(R259,4),'[1]Areas Incluidas'!$C$3:$F$35,2,0))</f>
        <v>Laboratorios</v>
      </c>
      <c r="T259" s="200" t="s">
        <v>106</v>
      </c>
      <c r="U259" s="200" t="s">
        <v>1434</v>
      </c>
      <c r="V259" s="200" t="s">
        <v>1435</v>
      </c>
      <c r="W259" s="200"/>
      <c r="X259" s="200">
        <v>3</v>
      </c>
      <c r="Y259" s="200">
        <v>3</v>
      </c>
      <c r="Z259" s="17" t="s">
        <v>136</v>
      </c>
      <c r="AA259" s="200" t="s">
        <v>96</v>
      </c>
      <c r="AB259" s="200" t="s">
        <v>87</v>
      </c>
      <c r="AC259" s="200" t="s">
        <v>1436</v>
      </c>
      <c r="AD259" s="192">
        <v>2</v>
      </c>
      <c r="AE259" s="192">
        <v>0</v>
      </c>
      <c r="AF259" s="17">
        <v>0</v>
      </c>
      <c r="AG259" s="200" t="s">
        <v>1437</v>
      </c>
      <c r="AH259" s="200" t="s">
        <v>494</v>
      </c>
      <c r="AI259" s="13">
        <v>0</v>
      </c>
      <c r="AJ259" s="200" t="s">
        <v>332</v>
      </c>
      <c r="AK259" s="200" t="s">
        <v>299</v>
      </c>
      <c r="AL259" s="200" t="s">
        <v>87</v>
      </c>
      <c r="AM259" s="200">
        <v>1</v>
      </c>
      <c r="AN259" s="200">
        <v>5</v>
      </c>
      <c r="AO259" s="200" t="s">
        <v>670</v>
      </c>
      <c r="AP259" s="200" t="s">
        <v>96</v>
      </c>
      <c r="AQ259" s="200" t="s">
        <v>1438</v>
      </c>
      <c r="AR259" s="200" t="s">
        <v>1439</v>
      </c>
    </row>
    <row r="260" spans="1:44" ht="135" x14ac:dyDescent="0.25">
      <c r="A260" s="12">
        <f>IF(AL260="","",IF(T260=" "," ",SUM($Q$3:Q260)))</f>
        <v>157</v>
      </c>
      <c r="B260" s="12" t="str">
        <f t="shared" ref="B260:B323" si="57">+CONCATENATE(S260,C260)</f>
        <v>Laboratorios1</v>
      </c>
      <c r="C260" s="12">
        <f t="shared" ref="C260:C323" si="58">+IF(AB260="",0,1)</f>
        <v>1</v>
      </c>
      <c r="D260" s="12" t="str">
        <f t="shared" ref="D260:D323" si="59">+CONCATENATE(S260,E260)</f>
        <v>Laboratorios1</v>
      </c>
      <c r="E260" s="12">
        <f t="shared" ref="E260:E323" si="60">+IF(AL260="",0,1)</f>
        <v>1</v>
      </c>
      <c r="F260" s="12" t="str">
        <f t="shared" si="54"/>
        <v>Dirección AcadémicaExtremo</v>
      </c>
      <c r="G260" s="12" t="str">
        <f t="shared" si="55"/>
        <v>Dirección AcadémicaExtremo</v>
      </c>
      <c r="H260" s="12" t="str">
        <f t="shared" ref="H260:H323" si="61">+CONCATENATE(N260,AP260)</f>
        <v>Dirección AcadémicaFuerte</v>
      </c>
      <c r="I260" s="12" t="str">
        <f t="shared" ref="I260:I323" si="62">+CONCATENATE(S260,AL260)</f>
        <v>LaboratoriosExtremo</v>
      </c>
      <c r="J260" s="12" t="str">
        <f t="shared" ref="J260:J323" si="63">+CONCATENATE(S260,AP260)</f>
        <v>LaboratoriosFuerte</v>
      </c>
      <c r="K260" s="12" t="str">
        <f t="shared" ref="K260:K323" si="64">+CONCATENATE(N260,T260)</f>
        <v>Dirección AcadémicaFallas o indisponibilidad de la infraestructura física relacionada con problemas estructurales o técnicos.</v>
      </c>
      <c r="L260" s="9" t="str">
        <f t="shared" ref="L260:L323" si="65">++IF(A260="","",IF(R260="","",LEFT(R260,3)&amp;-A260))</f>
        <v>RAL-157</v>
      </c>
      <c r="M260" s="10" t="str">
        <f t="shared" ref="M260:M323" si="66">+LEFT(R260,2)</f>
        <v>RA</v>
      </c>
      <c r="N260" s="10" t="str">
        <f>+IF(L260=""," ",VLOOKUP(S260,Tabla13[[PROCESO]:[2018]],4,0))</f>
        <v>Dirección Académica</v>
      </c>
      <c r="O260" s="10" t="str">
        <f>+IF(AB260=""," ",VLOOKUP(S260,Tabla13[[PROCESO]:[2018]],3,0))</f>
        <v>Dirección Académica</v>
      </c>
      <c r="P260" s="10" t="str">
        <f t="shared" ref="P260:P323" si="67">+IF(AL260="","",T260)</f>
        <v>Fallas o indisponibilidad de la infraestructura física relacionada con problemas estructurales o técnicos.</v>
      </c>
      <c r="Q260" s="1">
        <f t="shared" si="56"/>
        <v>1</v>
      </c>
      <c r="R260" s="1" t="s">
        <v>1440</v>
      </c>
      <c r="S260" s="201" t="str">
        <f>+IF(M260="","",VLOOKUP(LEFT(R260,4),'[1]Areas Incluidas'!$C$3:$F$35,2,0))</f>
        <v>Laboratorios</v>
      </c>
      <c r="T260" s="200" t="s">
        <v>112</v>
      </c>
      <c r="U260" s="200" t="s">
        <v>190</v>
      </c>
      <c r="V260" s="200" t="s">
        <v>1441</v>
      </c>
      <c r="W260" s="200" t="s">
        <v>1442</v>
      </c>
      <c r="X260" s="200">
        <v>4</v>
      </c>
      <c r="Y260" s="200">
        <v>4</v>
      </c>
      <c r="Z260" s="17">
        <v>1</v>
      </c>
      <c r="AA260" s="200" t="s">
        <v>97</v>
      </c>
      <c r="AB260" s="200" t="s">
        <v>89</v>
      </c>
      <c r="AC260" s="200" t="s">
        <v>1443</v>
      </c>
      <c r="AD260" s="192">
        <v>3</v>
      </c>
      <c r="AE260" s="192">
        <v>3</v>
      </c>
      <c r="AF260" s="17">
        <v>1</v>
      </c>
      <c r="AG260" s="200" t="s">
        <v>1444</v>
      </c>
      <c r="AH260" s="200" t="s">
        <v>1213</v>
      </c>
      <c r="AI260" s="13">
        <v>43466</v>
      </c>
      <c r="AJ260" s="200" t="s">
        <v>296</v>
      </c>
      <c r="AK260" s="200" t="s">
        <v>299</v>
      </c>
      <c r="AL260" s="200" t="s">
        <v>89</v>
      </c>
      <c r="AM260" s="200">
        <v>2</v>
      </c>
      <c r="AN260" s="200">
        <v>5</v>
      </c>
      <c r="AO260" s="200" t="s">
        <v>870</v>
      </c>
      <c r="AP260" s="200" t="s">
        <v>97</v>
      </c>
      <c r="AQ260" s="200" t="s">
        <v>1425</v>
      </c>
      <c r="AR260" s="200"/>
    </row>
    <row r="261" spans="1:44" ht="60" x14ac:dyDescent="0.25">
      <c r="A261" s="12">
        <f>IF(AL261="","",IF(T261=" "," ",SUM($Q$3:Q261)))</f>
        <v>158</v>
      </c>
      <c r="B261" s="12" t="str">
        <f t="shared" si="57"/>
        <v>Laboratorios1</v>
      </c>
      <c r="C261" s="12">
        <f t="shared" si="58"/>
        <v>1</v>
      </c>
      <c r="D261" s="12" t="str">
        <f t="shared" si="59"/>
        <v>Laboratorios1</v>
      </c>
      <c r="E261" s="12">
        <f t="shared" si="60"/>
        <v>1</v>
      </c>
      <c r="F261" s="12" t="str">
        <f t="shared" ref="F261:F324" si="68">+CONCATENATE(O261,AB261)</f>
        <v>Dirección AcadémicaBajo</v>
      </c>
      <c r="G261" s="12" t="str">
        <f t="shared" ref="G261:G324" si="69">+CONCATENATE(N261,AL261)</f>
        <v>Dirección AcadémicaBajo</v>
      </c>
      <c r="H261" s="12" t="str">
        <f t="shared" si="61"/>
        <v>Dirección AcadémicaFuerte</v>
      </c>
      <c r="I261" s="12" t="str">
        <f t="shared" si="62"/>
        <v>LaboratoriosBajo</v>
      </c>
      <c r="J261" s="12" t="str">
        <f t="shared" si="63"/>
        <v>LaboratoriosFuerte</v>
      </c>
      <c r="K261" s="12" t="str">
        <f t="shared" si="64"/>
        <v>Dirección AcadémicaFalta de idoneidad del personal del equipo.</v>
      </c>
      <c r="L261" s="9" t="str">
        <f t="shared" si="65"/>
        <v>RAL-158</v>
      </c>
      <c r="M261" s="10" t="str">
        <f t="shared" si="66"/>
        <v>RA</v>
      </c>
      <c r="N261" s="10" t="str">
        <f>+IF(L261=""," ",VLOOKUP(S261,Tabla13[[PROCESO]:[2018]],4,0))</f>
        <v>Dirección Académica</v>
      </c>
      <c r="O261" s="10" t="str">
        <f>+IF(AB261=""," ",VLOOKUP(S261,Tabla13[[PROCESO]:[2018]],3,0))</f>
        <v>Dirección Académica</v>
      </c>
      <c r="P261" s="10" t="str">
        <f t="shared" si="67"/>
        <v>Falta de idoneidad del personal del equipo.</v>
      </c>
      <c r="Q261" s="1">
        <f t="shared" si="56"/>
        <v>1</v>
      </c>
      <c r="R261" s="1" t="s">
        <v>1445</v>
      </c>
      <c r="S261" s="201" t="str">
        <f>+IF(M261="","",VLOOKUP(LEFT(R261,4),'[1]Areas Incluidas'!$C$3:$F$35,2,0))</f>
        <v>Laboratorios</v>
      </c>
      <c r="T261" s="200" t="s">
        <v>110</v>
      </c>
      <c r="U261" s="200" t="s">
        <v>1446</v>
      </c>
      <c r="V261" s="200" t="s">
        <v>1447</v>
      </c>
      <c r="W261" s="200" t="s">
        <v>1448</v>
      </c>
      <c r="X261" s="200">
        <v>2</v>
      </c>
      <c r="Y261" s="200">
        <v>2</v>
      </c>
      <c r="Z261" s="17">
        <v>1</v>
      </c>
      <c r="AA261" s="200" t="s">
        <v>97</v>
      </c>
      <c r="AB261" s="200" t="s">
        <v>88</v>
      </c>
      <c r="AC261" s="200" t="s">
        <v>1449</v>
      </c>
      <c r="AD261" s="192">
        <v>1</v>
      </c>
      <c r="AE261" s="192">
        <v>1</v>
      </c>
      <c r="AF261" s="17">
        <v>1</v>
      </c>
      <c r="AG261" s="200" t="s">
        <v>1444</v>
      </c>
      <c r="AH261" s="200" t="s">
        <v>382</v>
      </c>
      <c r="AI261" s="13">
        <v>43466</v>
      </c>
      <c r="AJ261" s="200" t="s">
        <v>296</v>
      </c>
      <c r="AK261" s="200" t="s">
        <v>297</v>
      </c>
      <c r="AL261" s="200" t="s">
        <v>88</v>
      </c>
      <c r="AM261" s="200">
        <v>2</v>
      </c>
      <c r="AN261" s="200">
        <v>2</v>
      </c>
      <c r="AO261" s="200" t="s">
        <v>413</v>
      </c>
      <c r="AP261" s="200" t="s">
        <v>97</v>
      </c>
      <c r="AQ261" s="200" t="s">
        <v>1425</v>
      </c>
      <c r="AR261" s="200"/>
    </row>
    <row r="262" spans="1:44" ht="45" x14ac:dyDescent="0.25">
      <c r="A262" s="12">
        <f>IF(AL262="","",IF(T262=" "," ",SUM($Q$3:Q262)))</f>
        <v>159</v>
      </c>
      <c r="B262" s="12" t="str">
        <f t="shared" si="57"/>
        <v>Laboratorios1</v>
      </c>
      <c r="C262" s="12">
        <f t="shared" si="58"/>
        <v>1</v>
      </c>
      <c r="D262" s="12" t="str">
        <f t="shared" si="59"/>
        <v>Laboratorios1</v>
      </c>
      <c r="E262" s="12">
        <f t="shared" si="60"/>
        <v>1</v>
      </c>
      <c r="F262" s="12" t="str">
        <f t="shared" si="68"/>
        <v>Dirección AcadémicaAlto</v>
      </c>
      <c r="G262" s="12" t="str">
        <f t="shared" si="69"/>
        <v>Dirección AcadémicaAlto</v>
      </c>
      <c r="H262" s="12" t="str">
        <f t="shared" si="61"/>
        <v>Dirección AcadémicaDébil</v>
      </c>
      <c r="I262" s="12" t="str">
        <f t="shared" si="62"/>
        <v>LaboratoriosAlto</v>
      </c>
      <c r="J262" s="12" t="str">
        <f t="shared" si="63"/>
        <v>LaboratoriosDébil</v>
      </c>
      <c r="K262" s="12" t="str">
        <f t="shared" si="64"/>
        <v>Dirección AcadémicaFalta de idoneidad del personal del equipo.</v>
      </c>
      <c r="L262" s="9" t="str">
        <f t="shared" si="65"/>
        <v>RAL-159</v>
      </c>
      <c r="M262" s="10" t="str">
        <f t="shared" si="66"/>
        <v>RA</v>
      </c>
      <c r="N262" s="10" t="str">
        <f>+IF(L262=""," ",VLOOKUP(S262,Tabla13[[PROCESO]:[2018]],4,0))</f>
        <v>Dirección Académica</v>
      </c>
      <c r="O262" s="10" t="str">
        <f>+IF(AB262=""," ",VLOOKUP(S262,Tabla13[[PROCESO]:[2018]],3,0))</f>
        <v>Dirección Académica</v>
      </c>
      <c r="P262" s="10" t="str">
        <f t="shared" si="67"/>
        <v>Falta de idoneidad del personal del equipo.</v>
      </c>
      <c r="Q262" s="1">
        <f t="shared" si="56"/>
        <v>1</v>
      </c>
      <c r="R262" s="1" t="s">
        <v>1450</v>
      </c>
      <c r="S262" s="201" t="str">
        <f>+IF(M262="","",VLOOKUP(LEFT(R262,4),'[1]Areas Incluidas'!$C$3:$F$35,2,0))</f>
        <v>Laboratorios</v>
      </c>
      <c r="T262" s="200" t="s">
        <v>110</v>
      </c>
      <c r="U262" s="200" t="s">
        <v>1451</v>
      </c>
      <c r="V262" s="200" t="s">
        <v>1452</v>
      </c>
      <c r="W262" s="200" t="s">
        <v>1453</v>
      </c>
      <c r="X262" s="200">
        <v>1</v>
      </c>
      <c r="Y262" s="200">
        <v>1</v>
      </c>
      <c r="Z262" s="17">
        <v>1</v>
      </c>
      <c r="AA262" s="200" t="s">
        <v>96</v>
      </c>
      <c r="AB262" s="200" t="s">
        <v>87</v>
      </c>
      <c r="AC262" s="200" t="s">
        <v>1454</v>
      </c>
      <c r="AD262" s="192">
        <v>1</v>
      </c>
      <c r="AE262" s="192">
        <v>1</v>
      </c>
      <c r="AF262" s="17">
        <v>1</v>
      </c>
      <c r="AG262" s="200" t="s">
        <v>1455</v>
      </c>
      <c r="AH262" s="200" t="s">
        <v>494</v>
      </c>
      <c r="AI262" s="13">
        <v>43647</v>
      </c>
      <c r="AJ262" s="200" t="s">
        <v>300</v>
      </c>
      <c r="AK262" s="200" t="s">
        <v>98</v>
      </c>
      <c r="AL262" s="200" t="s">
        <v>87</v>
      </c>
      <c r="AM262" s="200">
        <v>5</v>
      </c>
      <c r="AN262" s="200">
        <v>3</v>
      </c>
      <c r="AO262" s="200" t="s">
        <v>1456</v>
      </c>
      <c r="AP262" s="200" t="s">
        <v>96</v>
      </c>
      <c r="AQ262" s="200" t="s">
        <v>1457</v>
      </c>
      <c r="AR262" s="200"/>
    </row>
    <row r="263" spans="1:44" ht="105" x14ac:dyDescent="0.25">
      <c r="A263" s="12">
        <f>IF(AL263="","",IF(T263=" "," ",SUM($Q$3:Q263)))</f>
        <v>160</v>
      </c>
      <c r="B263" s="12" t="str">
        <f t="shared" si="57"/>
        <v>Laboratorios1</v>
      </c>
      <c r="C263" s="12">
        <f t="shared" si="58"/>
        <v>1</v>
      </c>
      <c r="D263" s="12" t="str">
        <f t="shared" si="59"/>
        <v>Laboratorios1</v>
      </c>
      <c r="E263" s="12">
        <f t="shared" si="60"/>
        <v>1</v>
      </c>
      <c r="F263" s="12" t="str">
        <f t="shared" si="68"/>
        <v>Dirección AcadémicaAlto</v>
      </c>
      <c r="G263" s="12" t="str">
        <f t="shared" si="69"/>
        <v>Dirección AcadémicaAlto</v>
      </c>
      <c r="H263" s="12" t="str">
        <f t="shared" si="61"/>
        <v>Dirección AcadémicaModerado</v>
      </c>
      <c r="I263" s="12" t="str">
        <f t="shared" si="62"/>
        <v>LaboratoriosAlto</v>
      </c>
      <c r="J263" s="12" t="str">
        <f t="shared" si="63"/>
        <v>LaboratoriosModerado</v>
      </c>
      <c r="K263" s="12" t="str">
        <f t="shared" si="64"/>
        <v>Dirección AcadémicaIntoxicación, lesión, enfermedad o accidente que afecte la integridad o salud de las personas en la Universidad.</v>
      </c>
      <c r="L263" s="9" t="str">
        <f t="shared" si="65"/>
        <v>RAL-160</v>
      </c>
      <c r="M263" s="10" t="str">
        <f t="shared" si="66"/>
        <v>RA</v>
      </c>
      <c r="N263" s="10" t="str">
        <f>+IF(L263=""," ",VLOOKUP(S263,Tabla13[[PROCESO]:[2018]],4,0))</f>
        <v>Dirección Académica</v>
      </c>
      <c r="O263" s="10" t="str">
        <f>+IF(AB263=""," ",VLOOKUP(S263,Tabla13[[PROCESO]:[2018]],3,0))</f>
        <v>Dirección Académica</v>
      </c>
      <c r="P263" s="10" t="str">
        <f t="shared" si="67"/>
        <v>Intoxicación, lesión, enfermedad o accidente que afecte la integridad o salud de las personas en la Universidad.</v>
      </c>
      <c r="Q263" s="1">
        <f t="shared" si="56"/>
        <v>1</v>
      </c>
      <c r="R263" s="1" t="s">
        <v>1458</v>
      </c>
      <c r="S263" s="201" t="str">
        <f>+IF(M263="","",VLOOKUP(LEFT(R263,4),'[1]Areas Incluidas'!$C$3:$F$35,2,0))</f>
        <v>Laboratorios</v>
      </c>
      <c r="T263" s="200" t="s">
        <v>117</v>
      </c>
      <c r="U263" s="200" t="s">
        <v>1459</v>
      </c>
      <c r="V263" s="200" t="s">
        <v>1460</v>
      </c>
      <c r="W263" s="200" t="s">
        <v>1461</v>
      </c>
      <c r="X263" s="200">
        <v>4</v>
      </c>
      <c r="Y263" s="200">
        <v>4</v>
      </c>
      <c r="Z263" s="17">
        <v>1</v>
      </c>
      <c r="AA263" s="200" t="s">
        <v>98</v>
      </c>
      <c r="AB263" s="200" t="s">
        <v>87</v>
      </c>
      <c r="AC263" s="200" t="s">
        <v>1462</v>
      </c>
      <c r="AD263" s="192">
        <v>1</v>
      </c>
      <c r="AE263" s="192">
        <v>0</v>
      </c>
      <c r="AF263" s="17">
        <v>0</v>
      </c>
      <c r="AG263" s="200" t="s">
        <v>1463</v>
      </c>
      <c r="AH263" s="200" t="s">
        <v>494</v>
      </c>
      <c r="AI263" s="13">
        <v>43820</v>
      </c>
      <c r="AJ263" s="200" t="s">
        <v>294</v>
      </c>
      <c r="AK263" s="200" t="s">
        <v>98</v>
      </c>
      <c r="AL263" s="200" t="s">
        <v>87</v>
      </c>
      <c r="AM263" s="200">
        <v>3</v>
      </c>
      <c r="AN263" s="200">
        <v>3</v>
      </c>
      <c r="AO263" s="200" t="s">
        <v>405</v>
      </c>
      <c r="AP263" s="200" t="s">
        <v>98</v>
      </c>
      <c r="AQ263" s="200"/>
      <c r="AR263" s="200"/>
    </row>
    <row r="264" spans="1:44" ht="60" x14ac:dyDescent="0.25">
      <c r="A264" s="12">
        <f>IF(AL264="","",IF(T264=" "," ",SUM($Q$3:Q264)))</f>
        <v>161</v>
      </c>
      <c r="B264" s="12" t="str">
        <f t="shared" si="57"/>
        <v>Laboratorios1</v>
      </c>
      <c r="C264" s="12">
        <f t="shared" si="58"/>
        <v>1</v>
      </c>
      <c r="D264" s="12" t="str">
        <f t="shared" si="59"/>
        <v>Laboratorios1</v>
      </c>
      <c r="E264" s="12">
        <f t="shared" si="60"/>
        <v>1</v>
      </c>
      <c r="F264" s="12" t="str">
        <f t="shared" si="68"/>
        <v>Dirección AcadémicaAlto</v>
      </c>
      <c r="G264" s="12" t="str">
        <f t="shared" si="69"/>
        <v>Dirección AcadémicaExtremo</v>
      </c>
      <c r="H264" s="12" t="str">
        <f t="shared" si="61"/>
        <v>Dirección AcadémicaDébil</v>
      </c>
      <c r="I264" s="12" t="str">
        <f t="shared" si="62"/>
        <v>LaboratoriosExtremo</v>
      </c>
      <c r="J264" s="12" t="str">
        <f t="shared" si="63"/>
        <v>LaboratoriosDébil</v>
      </c>
      <c r="K264" s="12" t="str">
        <f t="shared" si="64"/>
        <v>Dirección AcadémicaActos mal intencionados de terceros (AMIT).</v>
      </c>
      <c r="L264" s="9" t="str">
        <f t="shared" si="65"/>
        <v>RAL-161</v>
      </c>
      <c r="M264" s="10" t="str">
        <f t="shared" si="66"/>
        <v>RA</v>
      </c>
      <c r="N264" s="10" t="str">
        <f>+IF(L264=""," ",VLOOKUP(S264,Tabla13[[PROCESO]:[2018]],4,0))</f>
        <v>Dirección Académica</v>
      </c>
      <c r="O264" s="10" t="str">
        <f>+IF(AB264=""," ",VLOOKUP(S264,Tabla13[[PROCESO]:[2018]],3,0))</f>
        <v>Dirección Académica</v>
      </c>
      <c r="P264" s="10" t="str">
        <f t="shared" si="67"/>
        <v>Actos mal intencionados de terceros (AMIT).</v>
      </c>
      <c r="Q264" s="1">
        <f t="shared" si="56"/>
        <v>1</v>
      </c>
      <c r="R264" s="1" t="s">
        <v>1464</v>
      </c>
      <c r="S264" s="201" t="str">
        <f>+IF(M264="","",VLOOKUP(LEFT(R264,4),'[1]Areas Incluidas'!$C$3:$F$35,2,0))</f>
        <v>Laboratorios</v>
      </c>
      <c r="T264" s="200" t="s">
        <v>116</v>
      </c>
      <c r="U264" s="200" t="s">
        <v>189</v>
      </c>
      <c r="V264" s="200" t="s">
        <v>1465</v>
      </c>
      <c r="W264" s="200" t="s">
        <v>1466</v>
      </c>
      <c r="X264" s="200">
        <v>2</v>
      </c>
      <c r="Y264" s="200">
        <v>2</v>
      </c>
      <c r="Z264" s="17">
        <v>1</v>
      </c>
      <c r="AA264" s="200" t="s">
        <v>96</v>
      </c>
      <c r="AB264" s="200" t="s">
        <v>87</v>
      </c>
      <c r="AC264" s="200" t="s">
        <v>1467</v>
      </c>
      <c r="AD264" s="192">
        <v>1</v>
      </c>
      <c r="AE264" s="192">
        <v>0</v>
      </c>
      <c r="AF264" s="17">
        <v>0</v>
      </c>
      <c r="AG264" s="200" t="s">
        <v>1468</v>
      </c>
      <c r="AH264" s="200" t="s">
        <v>494</v>
      </c>
      <c r="AI264" s="13">
        <v>0</v>
      </c>
      <c r="AJ264" s="200" t="s">
        <v>298</v>
      </c>
      <c r="AK264" s="200" t="s">
        <v>295</v>
      </c>
      <c r="AL264" s="200" t="s">
        <v>89</v>
      </c>
      <c r="AM264" s="200">
        <v>4</v>
      </c>
      <c r="AN264" s="200">
        <v>4</v>
      </c>
      <c r="AO264" s="200" t="s">
        <v>487</v>
      </c>
      <c r="AP264" s="200" t="s">
        <v>96</v>
      </c>
      <c r="AQ264" s="200" t="s">
        <v>1469</v>
      </c>
      <c r="AR264" s="200" t="s">
        <v>1470</v>
      </c>
    </row>
    <row r="265" spans="1:44" ht="18" hidden="1" x14ac:dyDescent="0.25">
      <c r="A265" s="12" t="str">
        <f>IF(AL265="","",IF(T265=" "," ",SUM($Q$3:Q265)))</f>
        <v/>
      </c>
      <c r="B265" s="12" t="str">
        <f t="shared" si="57"/>
        <v>Laboratorios0</v>
      </c>
      <c r="C265" s="12">
        <f t="shared" si="58"/>
        <v>0</v>
      </c>
      <c r="D265" s="12" t="str">
        <f t="shared" si="59"/>
        <v>Laboratorios0</v>
      </c>
      <c r="E265" s="12">
        <f t="shared" si="60"/>
        <v>0</v>
      </c>
      <c r="F265" s="12" t="str">
        <f t="shared" si="68"/>
        <v xml:space="preserve"> </v>
      </c>
      <c r="G265" s="12" t="str">
        <f t="shared" si="69"/>
        <v xml:space="preserve"> </v>
      </c>
      <c r="H265" s="12" t="str">
        <f t="shared" si="61"/>
        <v xml:space="preserve"> </v>
      </c>
      <c r="I265" s="12" t="str">
        <f t="shared" si="62"/>
        <v>Laboratorios</v>
      </c>
      <c r="J265" s="12" t="str">
        <f t="shared" si="63"/>
        <v>Laboratorios</v>
      </c>
      <c r="K265" s="12" t="str">
        <f t="shared" si="64"/>
        <v xml:space="preserve"> </v>
      </c>
      <c r="L265" s="9" t="str">
        <f t="shared" si="65"/>
        <v/>
      </c>
      <c r="M265" s="10" t="str">
        <f t="shared" si="66"/>
        <v>RA</v>
      </c>
      <c r="N265" s="10" t="str">
        <f>+IF(L265=""," ",VLOOKUP(S265,Tabla13[[PROCESO]:[2018]],4,0))</f>
        <v xml:space="preserve"> </v>
      </c>
      <c r="O265" s="10" t="str">
        <f>+IF(AB265=""," ",VLOOKUP(S265,Tabla13[[PROCESO]:[2018]],3,0))</f>
        <v xml:space="preserve"> </v>
      </c>
      <c r="P265" s="10" t="str">
        <f t="shared" si="67"/>
        <v/>
      </c>
      <c r="Q265" s="1" t="str">
        <f t="shared" si="56"/>
        <v/>
      </c>
      <c r="R265" s="1" t="s">
        <v>1471</v>
      </c>
      <c r="S265" s="201" t="str">
        <f>+IF(M265="","",VLOOKUP(LEFT(R265,4),'[1]Areas Incluidas'!$C$3:$F$35,2,0))</f>
        <v>Laboratorios</v>
      </c>
      <c r="T265" s="200"/>
      <c r="U265" s="200"/>
      <c r="V265" s="200"/>
      <c r="W265" s="200"/>
      <c r="X265" s="200">
        <v>4</v>
      </c>
      <c r="Y265" s="200">
        <v>4</v>
      </c>
      <c r="Z265" s="17" t="s">
        <v>136</v>
      </c>
      <c r="AA265" s="200">
        <v>4</v>
      </c>
      <c r="AB265" s="200" t="s">
        <v>369</v>
      </c>
      <c r="AC265" s="200"/>
      <c r="AD265" s="192">
        <v>4</v>
      </c>
      <c r="AE265" s="192">
        <v>4</v>
      </c>
      <c r="AF265" s="17" t="s">
        <v>369</v>
      </c>
      <c r="AG265" s="200">
        <v>4</v>
      </c>
      <c r="AH265" s="200">
        <v>4</v>
      </c>
      <c r="AI265" s="13">
        <v>4</v>
      </c>
      <c r="AJ265" s="200">
        <v>4</v>
      </c>
      <c r="AK265" s="200">
        <v>4</v>
      </c>
      <c r="AL265" s="200"/>
      <c r="AM265" s="200" t="s">
        <v>369</v>
      </c>
      <c r="AN265" s="200" t="s">
        <v>369</v>
      </c>
      <c r="AO265" s="200" t="s">
        <v>369</v>
      </c>
      <c r="AP265" s="200"/>
      <c r="AQ265" s="200"/>
      <c r="AR265" s="200"/>
    </row>
    <row r="266" spans="1:44" ht="18" hidden="1" x14ac:dyDescent="0.25">
      <c r="A266" s="12" t="str">
        <f>IF(AL266="","",IF(T266=" "," ",SUM($Q$3:Q266)))</f>
        <v/>
      </c>
      <c r="B266" s="12" t="str">
        <f t="shared" si="57"/>
        <v>Laboratorios0</v>
      </c>
      <c r="C266" s="12">
        <f t="shared" si="58"/>
        <v>0</v>
      </c>
      <c r="D266" s="12" t="str">
        <f t="shared" si="59"/>
        <v>Laboratorios0</v>
      </c>
      <c r="E266" s="12">
        <f t="shared" si="60"/>
        <v>0</v>
      </c>
      <c r="F266" s="12" t="str">
        <f t="shared" si="68"/>
        <v xml:space="preserve"> </v>
      </c>
      <c r="G266" s="12" t="str">
        <f t="shared" si="69"/>
        <v xml:space="preserve"> </v>
      </c>
      <c r="H266" s="12" t="str">
        <f t="shared" si="61"/>
        <v xml:space="preserve"> </v>
      </c>
      <c r="I266" s="12" t="str">
        <f t="shared" si="62"/>
        <v>Laboratorios</v>
      </c>
      <c r="J266" s="12" t="str">
        <f t="shared" si="63"/>
        <v>Laboratorios</v>
      </c>
      <c r="K266" s="12" t="str">
        <f t="shared" si="64"/>
        <v xml:space="preserve"> </v>
      </c>
      <c r="L266" s="9" t="str">
        <f t="shared" si="65"/>
        <v/>
      </c>
      <c r="M266" s="10" t="str">
        <f t="shared" si="66"/>
        <v>RA</v>
      </c>
      <c r="N266" s="10" t="str">
        <f>+IF(L266=""," ",VLOOKUP(S266,Tabla13[[PROCESO]:[2018]],4,0))</f>
        <v xml:space="preserve"> </v>
      </c>
      <c r="O266" s="10" t="str">
        <f>+IF(AB266=""," ",VLOOKUP(S266,Tabla13[[PROCESO]:[2018]],3,0))</f>
        <v xml:space="preserve"> </v>
      </c>
      <c r="P266" s="10" t="str">
        <f t="shared" si="67"/>
        <v/>
      </c>
      <c r="Q266" s="1" t="str">
        <f t="shared" si="56"/>
        <v/>
      </c>
      <c r="R266" s="1" t="s">
        <v>1472</v>
      </c>
      <c r="S266" s="201" t="str">
        <f>+IF(M266="","",VLOOKUP(LEFT(R266,4),'[1]Areas Incluidas'!$C$3:$F$35,2,0))</f>
        <v>Laboratorios</v>
      </c>
      <c r="T266" s="200"/>
      <c r="U266" s="200"/>
      <c r="V266" s="200"/>
      <c r="W266" s="200"/>
      <c r="X266" s="200">
        <v>4</v>
      </c>
      <c r="Y266" s="200">
        <v>4</v>
      </c>
      <c r="Z266" s="17" t="s">
        <v>136</v>
      </c>
      <c r="AA266" s="200">
        <v>4</v>
      </c>
      <c r="AB266" s="200" t="s">
        <v>369</v>
      </c>
      <c r="AC266" s="200"/>
      <c r="AD266" s="192">
        <v>4</v>
      </c>
      <c r="AE266" s="192">
        <v>4</v>
      </c>
      <c r="AF266" s="17" t="s">
        <v>369</v>
      </c>
      <c r="AG266" s="200">
        <v>4</v>
      </c>
      <c r="AH266" s="200">
        <v>4</v>
      </c>
      <c r="AI266" s="13">
        <v>4</v>
      </c>
      <c r="AJ266" s="200">
        <v>4</v>
      </c>
      <c r="AK266" s="200">
        <v>4</v>
      </c>
      <c r="AL266" s="200"/>
      <c r="AM266" s="200" t="s">
        <v>369</v>
      </c>
      <c r="AN266" s="200" t="s">
        <v>369</v>
      </c>
      <c r="AO266" s="200" t="s">
        <v>369</v>
      </c>
      <c r="AP266" s="200"/>
      <c r="AQ266" s="200"/>
      <c r="AR266" s="200"/>
    </row>
    <row r="267" spans="1:44" ht="54" x14ac:dyDescent="0.25">
      <c r="A267" s="12">
        <f>IF(AL267="","",IF(T267=" "," ",SUM($Q$3:Q267)))</f>
        <v>162</v>
      </c>
      <c r="B267" s="12" t="str">
        <f t="shared" si="57"/>
        <v>Mercadeo1</v>
      </c>
      <c r="C267" s="12">
        <f t="shared" si="58"/>
        <v>1</v>
      </c>
      <c r="D267" s="12" t="str">
        <f t="shared" si="59"/>
        <v>Mercadeo1</v>
      </c>
      <c r="E267" s="12">
        <f t="shared" si="60"/>
        <v>1</v>
      </c>
      <c r="F267" s="12" t="str">
        <f t="shared" si="68"/>
        <v>RectoríaExtremo</v>
      </c>
      <c r="G267" s="12" t="str">
        <f t="shared" si="69"/>
        <v>RectoríaExtremo</v>
      </c>
      <c r="H267" s="12" t="str">
        <f t="shared" si="61"/>
        <v>RectoríaModerado</v>
      </c>
      <c r="I267" s="12" t="str">
        <f t="shared" si="62"/>
        <v>MercadeoExtremo</v>
      </c>
      <c r="J267" s="12" t="str">
        <f t="shared" si="63"/>
        <v>MercadeoModerado</v>
      </c>
      <c r="K267" s="12" t="str">
        <f t="shared" si="64"/>
        <v>RectoríaDificultades en la alineación organizacional para el logro de los objetivos.</v>
      </c>
      <c r="L267" s="9" t="str">
        <f t="shared" si="65"/>
        <v>RRM-162</v>
      </c>
      <c r="M267" s="10" t="str">
        <f t="shared" si="66"/>
        <v>RR</v>
      </c>
      <c r="N267" s="10" t="str">
        <f>+IF(L267=""," ",VLOOKUP(S267,Tabla13[[PROCESO]:[2018]],4,0))</f>
        <v>Rectoría</v>
      </c>
      <c r="O267" s="10" t="str">
        <f>+IF(AB267=""," ",VLOOKUP(S267,Tabla13[[PROCESO]:[2018]],3,0))</f>
        <v>Rectoría</v>
      </c>
      <c r="P267" s="10" t="str">
        <f t="shared" si="67"/>
        <v>Dificultades en la alineación organizacional para el logro de los objetivos.</v>
      </c>
      <c r="Q267" s="1">
        <f t="shared" si="56"/>
        <v>1</v>
      </c>
      <c r="R267" s="1" t="s">
        <v>1473</v>
      </c>
      <c r="S267" s="201" t="str">
        <f>+IF(M267="","",VLOOKUP(LEFT(R267,4),'[1]Areas Incluidas'!$C$3:$F$35,2,0))</f>
        <v>Mercadeo</v>
      </c>
      <c r="T267" s="200" t="s">
        <v>108</v>
      </c>
      <c r="U267" s="200" t="s">
        <v>1474</v>
      </c>
      <c r="V267" s="200" t="s">
        <v>1475</v>
      </c>
      <c r="W267" s="200" t="s">
        <v>1476</v>
      </c>
      <c r="X267" s="200">
        <v>1</v>
      </c>
      <c r="Y267" s="200">
        <v>1</v>
      </c>
      <c r="Z267" s="17">
        <v>1</v>
      </c>
      <c r="AA267" s="200" t="s">
        <v>98</v>
      </c>
      <c r="AB267" s="200" t="s">
        <v>89</v>
      </c>
      <c r="AC267" s="200" t="s">
        <v>1477</v>
      </c>
      <c r="AD267" s="192">
        <v>1</v>
      </c>
      <c r="AE267" s="192">
        <v>1</v>
      </c>
      <c r="AF267" s="17">
        <v>1</v>
      </c>
      <c r="AG267" s="200" t="s">
        <v>1478</v>
      </c>
      <c r="AH267" s="200" t="s">
        <v>382</v>
      </c>
      <c r="AI267" s="13">
        <v>43862</v>
      </c>
      <c r="AJ267" s="200" t="s">
        <v>298</v>
      </c>
      <c r="AK267" s="200" t="s">
        <v>295</v>
      </c>
      <c r="AL267" s="200" t="s">
        <v>89</v>
      </c>
      <c r="AM267" s="200">
        <v>4</v>
      </c>
      <c r="AN267" s="200">
        <v>4</v>
      </c>
      <c r="AO267" s="200" t="s">
        <v>487</v>
      </c>
      <c r="AP267" s="200" t="s">
        <v>98</v>
      </c>
      <c r="AQ267" s="200" t="s">
        <v>1479</v>
      </c>
      <c r="AR267" s="200"/>
    </row>
    <row r="268" spans="1:44" ht="90" x14ac:dyDescent="0.25">
      <c r="A268" s="12">
        <f>IF(AL268="","",IF(T268=" "," ",SUM($Q$3:Q268)))</f>
        <v>163</v>
      </c>
      <c r="B268" s="12" t="str">
        <f t="shared" si="57"/>
        <v>Mercadeo1</v>
      </c>
      <c r="C268" s="12">
        <f t="shared" si="58"/>
        <v>1</v>
      </c>
      <c r="D268" s="12" t="str">
        <f t="shared" si="59"/>
        <v>Mercadeo1</v>
      </c>
      <c r="E268" s="12">
        <f t="shared" si="60"/>
        <v>1</v>
      </c>
      <c r="F268" s="12" t="str">
        <f t="shared" si="68"/>
        <v>RectoríaAlto</v>
      </c>
      <c r="G268" s="12" t="str">
        <f t="shared" si="69"/>
        <v>RectoríaAlto</v>
      </c>
      <c r="H268" s="12" t="str">
        <f t="shared" si="61"/>
        <v>RectoríaModerado</v>
      </c>
      <c r="I268" s="12" t="str">
        <f t="shared" si="62"/>
        <v>MercadeoAlto</v>
      </c>
      <c r="J268" s="12" t="str">
        <f t="shared" si="63"/>
        <v>MercadeoModerado</v>
      </c>
      <c r="K268" s="12" t="str">
        <f t="shared" si="64"/>
        <v>RectoríaFalta de innovación o rezago en los diferentes procesos o estructuras que dificultan el crecimiento y/o cumplimiento de los objetivos de la Universidad</v>
      </c>
      <c r="L268" s="9" t="str">
        <f t="shared" si="65"/>
        <v>RRM-163</v>
      </c>
      <c r="M268" s="10" t="str">
        <f t="shared" si="66"/>
        <v>RR</v>
      </c>
      <c r="N268" s="10" t="str">
        <f>+IF(L268=""," ",VLOOKUP(S268,Tabla13[[PROCESO]:[2018]],4,0))</f>
        <v>Rectoría</v>
      </c>
      <c r="O268" s="10" t="str">
        <f>+IF(AB268=""," ",VLOOKUP(S268,Tabla13[[PROCESO]:[2018]],3,0))</f>
        <v>Rectoría</v>
      </c>
      <c r="P268" s="10" t="str">
        <f t="shared" si="67"/>
        <v>Falta de innovación o rezago en los diferentes procesos o estructuras que dificultan el crecimiento y/o cumplimiento de los objetivos de la Universidad</v>
      </c>
      <c r="Q268" s="1">
        <f t="shared" si="56"/>
        <v>1</v>
      </c>
      <c r="R268" s="1" t="s">
        <v>1480</v>
      </c>
      <c r="S268" s="201" t="str">
        <f>+IF(M268="","",VLOOKUP(LEFT(R268,4),'[1]Areas Incluidas'!$C$3:$F$35,2,0))</f>
        <v>Mercadeo</v>
      </c>
      <c r="T268" s="200" t="s">
        <v>111</v>
      </c>
      <c r="U268" s="200" t="s">
        <v>1481</v>
      </c>
      <c r="V268" s="200" t="s">
        <v>1482</v>
      </c>
      <c r="W268" s="200" t="s">
        <v>1483</v>
      </c>
      <c r="X268" s="200">
        <v>1</v>
      </c>
      <c r="Y268" s="200">
        <v>1</v>
      </c>
      <c r="Z268" s="17">
        <v>1</v>
      </c>
      <c r="AA268" s="200" t="s">
        <v>98</v>
      </c>
      <c r="AB268" s="200" t="s">
        <v>87</v>
      </c>
      <c r="AC268" s="200"/>
      <c r="AD268" s="192">
        <v>1</v>
      </c>
      <c r="AE268" s="192">
        <v>1</v>
      </c>
      <c r="AF268" s="17" t="s">
        <v>369</v>
      </c>
      <c r="AG268" s="200">
        <v>1</v>
      </c>
      <c r="AH268" s="200">
        <v>1</v>
      </c>
      <c r="AI268" s="13">
        <v>1</v>
      </c>
      <c r="AJ268" s="200" t="s">
        <v>298</v>
      </c>
      <c r="AK268" s="200" t="s">
        <v>98</v>
      </c>
      <c r="AL268" s="200" t="s">
        <v>87</v>
      </c>
      <c r="AM268" s="200">
        <v>4</v>
      </c>
      <c r="AN268" s="200">
        <v>3</v>
      </c>
      <c r="AO268" s="200" t="s">
        <v>390</v>
      </c>
      <c r="AP268" s="200" t="s">
        <v>98</v>
      </c>
      <c r="AQ268" s="200" t="s">
        <v>1484</v>
      </c>
      <c r="AR268" s="200" t="s">
        <v>1485</v>
      </c>
    </row>
    <row r="269" spans="1:44" ht="90" x14ac:dyDescent="0.25">
      <c r="A269" s="12">
        <f>IF(AL269="","",IF(T269=" "," ",SUM($Q$3:Q269)))</f>
        <v>164</v>
      </c>
      <c r="B269" s="12" t="str">
        <f t="shared" si="57"/>
        <v>Mercadeo1</v>
      </c>
      <c r="C269" s="12">
        <f t="shared" si="58"/>
        <v>1</v>
      </c>
      <c r="D269" s="12" t="str">
        <f t="shared" si="59"/>
        <v>Mercadeo1</v>
      </c>
      <c r="E269" s="12">
        <f t="shared" si="60"/>
        <v>1</v>
      </c>
      <c r="F269" s="12" t="str">
        <f t="shared" si="68"/>
        <v>RectoríaAlto</v>
      </c>
      <c r="G269" s="12" t="str">
        <f t="shared" si="69"/>
        <v>RectoríaMedio</v>
      </c>
      <c r="H269" s="12" t="str">
        <f t="shared" si="61"/>
        <v>RectoríaFuerte</v>
      </c>
      <c r="I269" s="12" t="str">
        <f t="shared" si="62"/>
        <v>MercadeoMedio</v>
      </c>
      <c r="J269" s="12" t="str">
        <f t="shared" si="63"/>
        <v>MercadeoFuerte</v>
      </c>
      <c r="K269" s="12" t="str">
        <f t="shared" si="64"/>
        <v>RectoríaIncumplimiento por parte de la comunidad universitaria, contratistas y visitantes de las políticas, reglamentos y directrices institucionales.</v>
      </c>
      <c r="L269" s="9" t="str">
        <f t="shared" si="65"/>
        <v>RRM-164</v>
      </c>
      <c r="M269" s="10" t="str">
        <f t="shared" si="66"/>
        <v>RR</v>
      </c>
      <c r="N269" s="10" t="str">
        <f>+IF(L269=""," ",VLOOKUP(S269,Tabla13[[PROCESO]:[2018]],4,0))</f>
        <v>Rectoría</v>
      </c>
      <c r="O269" s="10" t="str">
        <f>+IF(AB269=""," ",VLOOKUP(S269,Tabla13[[PROCESO]:[2018]],3,0))</f>
        <v>Rectoría</v>
      </c>
      <c r="P269" s="10" t="str">
        <f t="shared" si="67"/>
        <v>Incumplimiento por parte de la comunidad universitaria, contratistas y visitantes de las políticas, reglamentos y directrices institucionales.</v>
      </c>
      <c r="Q269" s="1">
        <f t="shared" si="56"/>
        <v>1</v>
      </c>
      <c r="R269" s="1" t="s">
        <v>1486</v>
      </c>
      <c r="S269" s="201" t="str">
        <f>+IF(M269="","",VLOOKUP(LEFT(R269,4),'[1]Areas Incluidas'!$C$3:$F$35,2,0))</f>
        <v>Mercadeo</v>
      </c>
      <c r="T269" s="200" t="s">
        <v>107</v>
      </c>
      <c r="U269" s="200" t="s">
        <v>1487</v>
      </c>
      <c r="V269" s="200" t="s">
        <v>1488</v>
      </c>
      <c r="W269" s="200" t="s">
        <v>1483</v>
      </c>
      <c r="X269" s="200">
        <v>1</v>
      </c>
      <c r="Y269" s="200">
        <v>1</v>
      </c>
      <c r="Z269" s="17">
        <v>1</v>
      </c>
      <c r="AA269" s="200" t="s">
        <v>98</v>
      </c>
      <c r="AB269" s="200" t="s">
        <v>87</v>
      </c>
      <c r="AC269" s="200" t="s">
        <v>1489</v>
      </c>
      <c r="AD269" s="192">
        <v>1</v>
      </c>
      <c r="AE269" s="192">
        <v>1</v>
      </c>
      <c r="AF269" s="17">
        <v>1</v>
      </c>
      <c r="AG269" s="200" t="s">
        <v>1478</v>
      </c>
      <c r="AH269" s="200" t="s">
        <v>494</v>
      </c>
      <c r="AI269" s="13">
        <v>43862</v>
      </c>
      <c r="AJ269" s="200" t="s">
        <v>294</v>
      </c>
      <c r="AK269" s="200" t="s">
        <v>297</v>
      </c>
      <c r="AL269" s="200" t="s">
        <v>90</v>
      </c>
      <c r="AM269" s="200">
        <v>3</v>
      </c>
      <c r="AN269" s="200">
        <v>2</v>
      </c>
      <c r="AO269" s="200" t="s">
        <v>445</v>
      </c>
      <c r="AP269" s="200" t="s">
        <v>97</v>
      </c>
      <c r="AQ269" s="200" t="s">
        <v>1490</v>
      </c>
      <c r="AR269" s="200" t="s">
        <v>1491</v>
      </c>
    </row>
    <row r="270" spans="1:44" ht="75" x14ac:dyDescent="0.25">
      <c r="A270" s="12">
        <f>IF(AL270="","",IF(T270=" "," ",SUM($Q$3:Q270)))</f>
        <v>165</v>
      </c>
      <c r="B270" s="12" t="str">
        <f t="shared" si="57"/>
        <v>Mercadeo1</v>
      </c>
      <c r="C270" s="12">
        <f t="shared" si="58"/>
        <v>1</v>
      </c>
      <c r="D270" s="12" t="str">
        <f t="shared" si="59"/>
        <v>Mercadeo1</v>
      </c>
      <c r="E270" s="12">
        <f t="shared" si="60"/>
        <v>1</v>
      </c>
      <c r="F270" s="12" t="str">
        <f t="shared" si="68"/>
        <v>RectoríaBajo</v>
      </c>
      <c r="G270" s="12" t="str">
        <f t="shared" si="69"/>
        <v>RectoríaBajo</v>
      </c>
      <c r="H270" s="12" t="str">
        <f t="shared" si="61"/>
        <v>RectoríaFuerte</v>
      </c>
      <c r="I270" s="12" t="str">
        <f t="shared" si="62"/>
        <v>MercadeoBajo</v>
      </c>
      <c r="J270" s="12" t="str">
        <f t="shared" si="63"/>
        <v>MercadeoFuerte</v>
      </c>
      <c r="K270" s="12" t="str">
        <f t="shared" si="64"/>
        <v>RectoríaIncumplimiento por parte de proveedores</v>
      </c>
      <c r="L270" s="9" t="str">
        <f t="shared" si="65"/>
        <v>RRM-165</v>
      </c>
      <c r="M270" s="10" t="str">
        <f t="shared" si="66"/>
        <v>RR</v>
      </c>
      <c r="N270" s="10" t="str">
        <f>+IF(L270=""," ",VLOOKUP(S270,Tabla13[[PROCESO]:[2018]],4,0))</f>
        <v>Rectoría</v>
      </c>
      <c r="O270" s="10" t="str">
        <f>+IF(AB270=""," ",VLOOKUP(S270,Tabla13[[PROCESO]:[2018]],3,0))</f>
        <v>Rectoría</v>
      </c>
      <c r="P270" s="10" t="str">
        <f t="shared" si="67"/>
        <v>Incumplimiento por parte de proveedores</v>
      </c>
      <c r="Q270" s="1">
        <f t="shared" si="56"/>
        <v>1</v>
      </c>
      <c r="R270" s="1" t="s">
        <v>1492</v>
      </c>
      <c r="S270" s="201" t="str">
        <f>+IF(M270="","",VLOOKUP(LEFT(R270,4),'[1]Areas Incluidas'!$C$3:$F$35,2,0))</f>
        <v>Mercadeo</v>
      </c>
      <c r="T270" s="200" t="s">
        <v>120</v>
      </c>
      <c r="U270" s="200" t="s">
        <v>1493</v>
      </c>
      <c r="V270" s="200" t="s">
        <v>1494</v>
      </c>
      <c r="W270" s="200" t="s">
        <v>1495</v>
      </c>
      <c r="X270" s="200">
        <v>2</v>
      </c>
      <c r="Y270" s="200">
        <v>2</v>
      </c>
      <c r="Z270" s="17">
        <v>1</v>
      </c>
      <c r="AA270" s="200" t="s">
        <v>98</v>
      </c>
      <c r="AB270" s="200" t="s">
        <v>88</v>
      </c>
      <c r="AC270" s="200"/>
      <c r="AD270" s="192">
        <v>1</v>
      </c>
      <c r="AE270" s="192">
        <v>1</v>
      </c>
      <c r="AF270" s="17" t="s">
        <v>369</v>
      </c>
      <c r="AG270" s="200">
        <v>1</v>
      </c>
      <c r="AH270" s="200">
        <v>1</v>
      </c>
      <c r="AI270" s="13">
        <v>1</v>
      </c>
      <c r="AJ270" s="200" t="s">
        <v>332</v>
      </c>
      <c r="AK270" s="200" t="s">
        <v>301</v>
      </c>
      <c r="AL270" s="200" t="s">
        <v>88</v>
      </c>
      <c r="AM270" s="200">
        <v>1</v>
      </c>
      <c r="AN270" s="200">
        <v>1</v>
      </c>
      <c r="AO270" s="200" t="s">
        <v>333</v>
      </c>
      <c r="AP270" s="200" t="s">
        <v>97</v>
      </c>
      <c r="AQ270" s="200" t="s">
        <v>1496</v>
      </c>
      <c r="AR270" s="200"/>
    </row>
    <row r="271" spans="1:44" ht="60" x14ac:dyDescent="0.25">
      <c r="A271" s="12">
        <f>IF(AL271="","",IF(T271=" "," ",SUM($Q$3:Q271)))</f>
        <v>166</v>
      </c>
      <c r="B271" s="12" t="str">
        <f t="shared" si="57"/>
        <v>Mercadeo1</v>
      </c>
      <c r="C271" s="12">
        <f t="shared" si="58"/>
        <v>1</v>
      </c>
      <c r="D271" s="12" t="str">
        <f t="shared" si="59"/>
        <v>Mercadeo1</v>
      </c>
      <c r="E271" s="12">
        <f t="shared" si="60"/>
        <v>1</v>
      </c>
      <c r="F271" s="12" t="str">
        <f t="shared" si="68"/>
        <v>RectoríaExtremo</v>
      </c>
      <c r="G271" s="12" t="str">
        <f t="shared" si="69"/>
        <v>RectoríaExtremo</v>
      </c>
      <c r="H271" s="12" t="str">
        <f t="shared" si="61"/>
        <v>RectoríaDébil</v>
      </c>
      <c r="I271" s="12" t="str">
        <f t="shared" si="62"/>
        <v>MercadeoExtremo</v>
      </c>
      <c r="J271" s="12" t="str">
        <f t="shared" si="63"/>
        <v>MercadeoDébil</v>
      </c>
      <c r="K271" s="12" t="str">
        <f t="shared" si="64"/>
        <v>RectoríaFallas en la gestión, planeación o ejecución de proyecto.</v>
      </c>
      <c r="L271" s="9" t="str">
        <f t="shared" si="65"/>
        <v>RRM-166</v>
      </c>
      <c r="M271" s="10" t="str">
        <f t="shared" si="66"/>
        <v>RR</v>
      </c>
      <c r="N271" s="10" t="str">
        <f>+IF(L271=""," ",VLOOKUP(S271,Tabla13[[PROCESO]:[2018]],4,0))</f>
        <v>Rectoría</v>
      </c>
      <c r="O271" s="10" t="str">
        <f>+IF(AB271=""," ",VLOOKUP(S271,Tabla13[[PROCESO]:[2018]],3,0))</f>
        <v>Rectoría</v>
      </c>
      <c r="P271" s="10" t="str">
        <f t="shared" si="67"/>
        <v>Fallas en la gestión, planeación o ejecución de proyecto.</v>
      </c>
      <c r="Q271" s="1">
        <f t="shared" si="56"/>
        <v>1</v>
      </c>
      <c r="R271" s="1" t="s">
        <v>1497</v>
      </c>
      <c r="S271" s="201" t="str">
        <f>+IF(M271="","",VLOOKUP(LEFT(R271,4),'[1]Areas Incluidas'!$C$3:$F$35,2,0))</f>
        <v>Mercadeo</v>
      </c>
      <c r="T271" s="200" t="s">
        <v>115</v>
      </c>
      <c r="U271" s="200" t="s">
        <v>1498</v>
      </c>
      <c r="V271" s="200" t="s">
        <v>1499</v>
      </c>
      <c r="W271" s="200" t="s">
        <v>1500</v>
      </c>
      <c r="X271" s="200">
        <v>1</v>
      </c>
      <c r="Y271" s="200">
        <v>0</v>
      </c>
      <c r="Z271" s="17">
        <v>0</v>
      </c>
      <c r="AA271" s="200" t="s">
        <v>97</v>
      </c>
      <c r="AB271" s="200" t="s">
        <v>89</v>
      </c>
      <c r="AC271" s="200" t="s">
        <v>1501</v>
      </c>
      <c r="AD271" s="192">
        <v>1</v>
      </c>
      <c r="AE271" s="192">
        <v>0</v>
      </c>
      <c r="AF271" s="17">
        <v>0</v>
      </c>
      <c r="AG271" s="200" t="s">
        <v>1478</v>
      </c>
      <c r="AH271" s="200" t="s">
        <v>494</v>
      </c>
      <c r="AI271" s="13">
        <v>43862</v>
      </c>
      <c r="AJ271" s="200" t="s">
        <v>300</v>
      </c>
      <c r="AK271" s="200" t="s">
        <v>295</v>
      </c>
      <c r="AL271" s="200" t="s">
        <v>89</v>
      </c>
      <c r="AM271" s="200">
        <v>5</v>
      </c>
      <c r="AN271" s="200">
        <v>4</v>
      </c>
      <c r="AO271" s="200" t="s">
        <v>575</v>
      </c>
      <c r="AP271" s="200" t="s">
        <v>96</v>
      </c>
      <c r="AQ271" s="200" t="s">
        <v>1502</v>
      </c>
      <c r="AR271" s="200" t="s">
        <v>1503</v>
      </c>
    </row>
    <row r="272" spans="1:44" ht="75" x14ac:dyDescent="0.25">
      <c r="A272" s="12">
        <f>IF(AL272="","",IF(T272=" "," ",SUM($Q$3:Q272)))</f>
        <v>167</v>
      </c>
      <c r="B272" s="12" t="str">
        <f t="shared" si="57"/>
        <v>Mercadeo1</v>
      </c>
      <c r="C272" s="12">
        <f t="shared" si="58"/>
        <v>1</v>
      </c>
      <c r="D272" s="12" t="str">
        <f t="shared" si="59"/>
        <v>Mercadeo1</v>
      </c>
      <c r="E272" s="12">
        <f t="shared" si="60"/>
        <v>1</v>
      </c>
      <c r="F272" s="12" t="str">
        <f t="shared" si="68"/>
        <v>RectoríaExtremo</v>
      </c>
      <c r="G272" s="12" t="str">
        <f t="shared" si="69"/>
        <v>RectoríaExtremo</v>
      </c>
      <c r="H272" s="12" t="str">
        <f t="shared" si="61"/>
        <v>RectoríaModerado</v>
      </c>
      <c r="I272" s="12" t="str">
        <f t="shared" si="62"/>
        <v>MercadeoExtremo</v>
      </c>
      <c r="J272" s="12" t="str">
        <f t="shared" si="63"/>
        <v>MercadeoModerado</v>
      </c>
      <c r="K272" s="12" t="str">
        <f t="shared" si="64"/>
        <v>RectoríaFallas en la gestión, planeación o ejecución de proyecto.</v>
      </c>
      <c r="L272" s="9" t="str">
        <f t="shared" si="65"/>
        <v>RRM-167</v>
      </c>
      <c r="M272" s="10" t="str">
        <f t="shared" si="66"/>
        <v>RR</v>
      </c>
      <c r="N272" s="10" t="str">
        <f>+IF(L272=""," ",VLOOKUP(S272,Tabla13[[PROCESO]:[2018]],4,0))</f>
        <v>Rectoría</v>
      </c>
      <c r="O272" s="10" t="str">
        <f>+IF(AB272=""," ",VLOOKUP(S272,Tabla13[[PROCESO]:[2018]],3,0))</f>
        <v>Rectoría</v>
      </c>
      <c r="P272" s="10" t="str">
        <f t="shared" si="67"/>
        <v>Fallas en la gestión, planeación o ejecución de proyecto.</v>
      </c>
      <c r="Q272" s="1">
        <f t="shared" si="56"/>
        <v>1</v>
      </c>
      <c r="R272" s="1" t="s">
        <v>1504</v>
      </c>
      <c r="S272" s="201" t="str">
        <f>+IF(M272="","",VLOOKUP(LEFT(R272,4),'[1]Areas Incluidas'!$C$3:$F$35,2,0))</f>
        <v>Mercadeo</v>
      </c>
      <c r="T272" s="200" t="s">
        <v>115</v>
      </c>
      <c r="U272" s="200" t="s">
        <v>1505</v>
      </c>
      <c r="V272" s="200" t="s">
        <v>1506</v>
      </c>
      <c r="W272" s="200" t="s">
        <v>1507</v>
      </c>
      <c r="X272" s="200">
        <v>1</v>
      </c>
      <c r="Y272" s="200">
        <v>0</v>
      </c>
      <c r="Z272" s="17">
        <v>0</v>
      </c>
      <c r="AA272" s="200" t="s">
        <v>98</v>
      </c>
      <c r="AB272" s="200" t="s">
        <v>89</v>
      </c>
      <c r="AC272" s="200" t="s">
        <v>1508</v>
      </c>
      <c r="AD272" s="192">
        <v>1</v>
      </c>
      <c r="AE272" s="192">
        <v>1</v>
      </c>
      <c r="AF272" s="17">
        <v>1</v>
      </c>
      <c r="AG272" s="200" t="s">
        <v>1478</v>
      </c>
      <c r="AH272" s="200" t="s">
        <v>494</v>
      </c>
      <c r="AI272" s="13">
        <v>43862</v>
      </c>
      <c r="AJ272" s="200" t="s">
        <v>298</v>
      </c>
      <c r="AK272" s="200" t="s">
        <v>295</v>
      </c>
      <c r="AL272" s="200" t="s">
        <v>89</v>
      </c>
      <c r="AM272" s="200">
        <v>4</v>
      </c>
      <c r="AN272" s="200">
        <v>4</v>
      </c>
      <c r="AO272" s="200" t="s">
        <v>487</v>
      </c>
      <c r="AP272" s="200" t="s">
        <v>98</v>
      </c>
      <c r="AQ272" s="200" t="s">
        <v>1509</v>
      </c>
      <c r="AR272" s="200" t="s">
        <v>1510</v>
      </c>
    </row>
    <row r="273" spans="1:44" ht="60" x14ac:dyDescent="0.25">
      <c r="A273" s="12">
        <f>IF(AL273="","",IF(T273=" "," ",SUM($Q$3:Q273)))</f>
        <v>168</v>
      </c>
      <c r="B273" s="12" t="str">
        <f t="shared" si="57"/>
        <v>Mercadeo1</v>
      </c>
      <c r="C273" s="12">
        <f t="shared" si="58"/>
        <v>1</v>
      </c>
      <c r="D273" s="12" t="str">
        <f t="shared" si="59"/>
        <v>Mercadeo1</v>
      </c>
      <c r="E273" s="12">
        <f t="shared" si="60"/>
        <v>1</v>
      </c>
      <c r="F273" s="12" t="str">
        <f t="shared" si="68"/>
        <v>RectoríaExtremo</v>
      </c>
      <c r="G273" s="12" t="str">
        <f t="shared" si="69"/>
        <v>RectoríaAlto</v>
      </c>
      <c r="H273" s="12" t="str">
        <f t="shared" si="61"/>
        <v>RectoríaDébil</v>
      </c>
      <c r="I273" s="12" t="str">
        <f t="shared" si="62"/>
        <v>MercadeoAlto</v>
      </c>
      <c r="J273" s="12" t="str">
        <f t="shared" si="63"/>
        <v>MercadeoDébil</v>
      </c>
      <c r="K273" s="12" t="str">
        <f t="shared" si="64"/>
        <v>RectoríaFallas en la gestión, planeación o ejecución de proyecto.</v>
      </c>
      <c r="L273" s="9" t="str">
        <f t="shared" si="65"/>
        <v>RRM-168</v>
      </c>
      <c r="M273" s="10" t="str">
        <f t="shared" si="66"/>
        <v>RR</v>
      </c>
      <c r="N273" s="10" t="str">
        <f>+IF(L273=""," ",VLOOKUP(S273,Tabla13[[PROCESO]:[2018]],4,0))</f>
        <v>Rectoría</v>
      </c>
      <c r="O273" s="10" t="str">
        <f>+IF(AB273=""," ",VLOOKUP(S273,Tabla13[[PROCESO]:[2018]],3,0))</f>
        <v>Rectoría</v>
      </c>
      <c r="P273" s="10" t="str">
        <f t="shared" si="67"/>
        <v>Fallas en la gestión, planeación o ejecución de proyecto.</v>
      </c>
      <c r="Q273" s="1">
        <f t="shared" si="56"/>
        <v>1</v>
      </c>
      <c r="R273" s="1" t="s">
        <v>1511</v>
      </c>
      <c r="S273" s="201" t="str">
        <f>+IF(M273="","",VLOOKUP(LEFT(R273,4),'[1]Areas Incluidas'!$C$3:$F$35,2,0))</f>
        <v>Mercadeo</v>
      </c>
      <c r="T273" s="200" t="s">
        <v>115</v>
      </c>
      <c r="U273" s="200" t="s">
        <v>1512</v>
      </c>
      <c r="V273" s="200" t="s">
        <v>1513</v>
      </c>
      <c r="W273" s="200" t="s">
        <v>1514</v>
      </c>
      <c r="X273" s="200">
        <v>1</v>
      </c>
      <c r="Y273" s="200">
        <v>1</v>
      </c>
      <c r="Z273" s="17">
        <v>1</v>
      </c>
      <c r="AA273" s="200" t="s">
        <v>97</v>
      </c>
      <c r="AB273" s="200" t="s">
        <v>89</v>
      </c>
      <c r="AC273" s="200" t="s">
        <v>1515</v>
      </c>
      <c r="AD273" s="192">
        <v>1</v>
      </c>
      <c r="AE273" s="192">
        <v>1</v>
      </c>
      <c r="AF273" s="17">
        <v>1</v>
      </c>
      <c r="AG273" s="200" t="s">
        <v>1478</v>
      </c>
      <c r="AH273" s="200" t="s">
        <v>494</v>
      </c>
      <c r="AI273" s="13">
        <v>43862</v>
      </c>
      <c r="AJ273" s="200" t="s">
        <v>294</v>
      </c>
      <c r="AK273" s="200" t="s">
        <v>98</v>
      </c>
      <c r="AL273" s="200" t="s">
        <v>87</v>
      </c>
      <c r="AM273" s="200">
        <v>3</v>
      </c>
      <c r="AN273" s="200">
        <v>3</v>
      </c>
      <c r="AO273" s="200" t="s">
        <v>405</v>
      </c>
      <c r="AP273" s="200" t="s">
        <v>96</v>
      </c>
      <c r="AQ273" s="200" t="s">
        <v>1516</v>
      </c>
      <c r="AR273" s="200" t="s">
        <v>1517</v>
      </c>
    </row>
    <row r="274" spans="1:44" ht="90" x14ac:dyDescent="0.25">
      <c r="A274" s="12">
        <f>IF(AL274="","",IF(T274=" "," ",SUM($Q$3:Q274)))</f>
        <v>169</v>
      </c>
      <c r="B274" s="12" t="str">
        <f t="shared" si="57"/>
        <v>Mercadeo1</v>
      </c>
      <c r="C274" s="12">
        <f t="shared" si="58"/>
        <v>1</v>
      </c>
      <c r="D274" s="12" t="str">
        <f t="shared" si="59"/>
        <v>Mercadeo1</v>
      </c>
      <c r="E274" s="12">
        <f t="shared" si="60"/>
        <v>1</v>
      </c>
      <c r="F274" s="12" t="str">
        <f t="shared" si="68"/>
        <v>RectoríaExtremo</v>
      </c>
      <c r="G274" s="12" t="str">
        <f t="shared" si="69"/>
        <v>RectoríaExtremo</v>
      </c>
      <c r="H274" s="12" t="str">
        <f t="shared" si="61"/>
        <v>RectoríaDébil</v>
      </c>
      <c r="I274" s="12" t="str">
        <f t="shared" si="62"/>
        <v>MercadeoExtremo</v>
      </c>
      <c r="J274" s="12" t="str">
        <f t="shared" si="63"/>
        <v>MercadeoDébil</v>
      </c>
      <c r="K274" s="12" t="str">
        <f t="shared" si="64"/>
        <v>RectoríaFalta de innovación o rezago en los diferentes procesos o estructuras que dificultan el crecimiento y/o cumplimiento de los objetivos de la Universidad</v>
      </c>
      <c r="L274" s="9" t="str">
        <f t="shared" si="65"/>
        <v>RRM-169</v>
      </c>
      <c r="M274" s="10" t="str">
        <f t="shared" si="66"/>
        <v>RR</v>
      </c>
      <c r="N274" s="10" t="str">
        <f>+IF(L274=""," ",VLOOKUP(S274,Tabla13[[PROCESO]:[2018]],4,0))</f>
        <v>Rectoría</v>
      </c>
      <c r="O274" s="10" t="str">
        <f>+IF(AB274=""," ",VLOOKUP(S274,Tabla13[[PROCESO]:[2018]],3,0))</f>
        <v>Rectoría</v>
      </c>
      <c r="P274" s="10" t="str">
        <f t="shared" si="67"/>
        <v>Falta de innovación o rezago en los diferentes procesos o estructuras que dificultan el crecimiento y/o cumplimiento de los objetivos de la Universidad</v>
      </c>
      <c r="Q274" s="1">
        <f t="shared" si="56"/>
        <v>1</v>
      </c>
      <c r="R274" s="1" t="s">
        <v>1518</v>
      </c>
      <c r="S274" s="201" t="str">
        <f>+IF(M274="","",VLOOKUP(LEFT(R274,4),'[1]Areas Incluidas'!$C$3:$F$35,2,0))</f>
        <v>Mercadeo</v>
      </c>
      <c r="T274" s="200" t="s">
        <v>111</v>
      </c>
      <c r="U274" s="200" t="s">
        <v>1519</v>
      </c>
      <c r="V274" s="200" t="s">
        <v>1520</v>
      </c>
      <c r="W274" s="200" t="s">
        <v>1521</v>
      </c>
      <c r="X274" s="200">
        <v>1</v>
      </c>
      <c r="Y274" s="200">
        <v>0</v>
      </c>
      <c r="Z274" s="17">
        <v>0</v>
      </c>
      <c r="AA274" s="200" t="s">
        <v>97</v>
      </c>
      <c r="AB274" s="200" t="s">
        <v>89</v>
      </c>
      <c r="AC274" s="200" t="s">
        <v>1522</v>
      </c>
      <c r="AD274" s="192">
        <v>1</v>
      </c>
      <c r="AE274" s="192">
        <v>0</v>
      </c>
      <c r="AF274" s="17">
        <v>0</v>
      </c>
      <c r="AG274" s="200" t="s">
        <v>1478</v>
      </c>
      <c r="AH274" s="200" t="s">
        <v>494</v>
      </c>
      <c r="AI274" s="13">
        <v>43862</v>
      </c>
      <c r="AJ274" s="200" t="s">
        <v>298</v>
      </c>
      <c r="AK274" s="200" t="s">
        <v>295</v>
      </c>
      <c r="AL274" s="200" t="s">
        <v>89</v>
      </c>
      <c r="AM274" s="200">
        <v>4</v>
      </c>
      <c r="AN274" s="200">
        <v>4</v>
      </c>
      <c r="AO274" s="200" t="s">
        <v>487</v>
      </c>
      <c r="AP274" s="200" t="s">
        <v>96</v>
      </c>
      <c r="AQ274" s="200" t="s">
        <v>1523</v>
      </c>
      <c r="AR274" s="200" t="s">
        <v>1503</v>
      </c>
    </row>
    <row r="275" spans="1:44" ht="90" x14ac:dyDescent="0.25">
      <c r="A275" s="12">
        <f>IF(AL275="","",IF(T275=" "," ",SUM($Q$3:Q275)))</f>
        <v>170</v>
      </c>
      <c r="B275" s="12" t="str">
        <f t="shared" si="57"/>
        <v>Mercadeo1</v>
      </c>
      <c r="C275" s="12">
        <f t="shared" si="58"/>
        <v>1</v>
      </c>
      <c r="D275" s="12" t="str">
        <f t="shared" si="59"/>
        <v>Mercadeo1</v>
      </c>
      <c r="E275" s="12">
        <f t="shared" si="60"/>
        <v>1</v>
      </c>
      <c r="F275" s="12" t="str">
        <f t="shared" si="68"/>
        <v>RectoríaAlto</v>
      </c>
      <c r="G275" s="12" t="str">
        <f t="shared" si="69"/>
        <v>RectoríaExtremo</v>
      </c>
      <c r="H275" s="12" t="str">
        <f t="shared" si="61"/>
        <v>RectoríaDébil</v>
      </c>
      <c r="I275" s="12" t="str">
        <f t="shared" si="62"/>
        <v>MercadeoExtremo</v>
      </c>
      <c r="J275" s="12" t="str">
        <f t="shared" si="63"/>
        <v>MercadeoDébil</v>
      </c>
      <c r="K275" s="12" t="str">
        <f t="shared" si="64"/>
        <v>RectoríaFalta de innovación o rezago en los diferentes procesos o estructuras que dificultan el crecimiento y/o cumplimiento de los objetivos de la Universidad</v>
      </c>
      <c r="L275" s="9" t="str">
        <f t="shared" si="65"/>
        <v>RRM-170</v>
      </c>
      <c r="M275" s="10" t="str">
        <f t="shared" si="66"/>
        <v>RR</v>
      </c>
      <c r="N275" s="10" t="str">
        <f>+IF(L275=""," ",VLOOKUP(S275,Tabla13[[PROCESO]:[2018]],4,0))</f>
        <v>Rectoría</v>
      </c>
      <c r="O275" s="10" t="str">
        <f>+IF(AB275=""," ",VLOOKUP(S275,Tabla13[[PROCESO]:[2018]],3,0))</f>
        <v>Rectoría</v>
      </c>
      <c r="P275" s="10" t="str">
        <f t="shared" si="67"/>
        <v>Falta de innovación o rezago en los diferentes procesos o estructuras que dificultan el crecimiento y/o cumplimiento de los objetivos de la Universidad</v>
      </c>
      <c r="Q275" s="1">
        <f t="shared" si="56"/>
        <v>1</v>
      </c>
      <c r="R275" s="1" t="s">
        <v>1524</v>
      </c>
      <c r="S275" s="201" t="str">
        <f>+IF(M275="","",VLOOKUP(LEFT(R275,4),'[1]Areas Incluidas'!$C$3:$F$35,2,0))</f>
        <v>Mercadeo</v>
      </c>
      <c r="T275" s="200" t="s">
        <v>111</v>
      </c>
      <c r="U275" s="200" t="s">
        <v>1525</v>
      </c>
      <c r="V275" s="200" t="s">
        <v>1526</v>
      </c>
      <c r="W275" s="200" t="s">
        <v>1527</v>
      </c>
      <c r="X275" s="200">
        <v>1</v>
      </c>
      <c r="Y275" s="200">
        <v>0</v>
      </c>
      <c r="Z275" s="17">
        <v>0</v>
      </c>
      <c r="AA275" s="200" t="s">
        <v>98</v>
      </c>
      <c r="AB275" s="200" t="s">
        <v>87</v>
      </c>
      <c r="AC275" s="200" t="s">
        <v>1522</v>
      </c>
      <c r="AD275" s="192">
        <v>1</v>
      </c>
      <c r="AE275" s="192">
        <v>0</v>
      </c>
      <c r="AF275" s="17">
        <v>0</v>
      </c>
      <c r="AG275" s="200" t="s">
        <v>1478</v>
      </c>
      <c r="AH275" s="200" t="s">
        <v>494</v>
      </c>
      <c r="AI275" s="13">
        <v>43862</v>
      </c>
      <c r="AJ275" s="200" t="s">
        <v>298</v>
      </c>
      <c r="AK275" s="200" t="s">
        <v>295</v>
      </c>
      <c r="AL275" s="200" t="s">
        <v>89</v>
      </c>
      <c r="AM275" s="200">
        <v>4</v>
      </c>
      <c r="AN275" s="200">
        <v>4</v>
      </c>
      <c r="AO275" s="200" t="s">
        <v>487</v>
      </c>
      <c r="AP275" s="200" t="s">
        <v>96</v>
      </c>
      <c r="AQ275" s="200" t="s">
        <v>1528</v>
      </c>
      <c r="AR275" s="200" t="s">
        <v>1503</v>
      </c>
    </row>
    <row r="276" spans="1:44" ht="18" hidden="1" x14ac:dyDescent="0.25">
      <c r="A276" s="12" t="str">
        <f>IF(AL276="","",IF(T276=" "," ",SUM($Q$3:Q276)))</f>
        <v/>
      </c>
      <c r="B276" s="12" t="str">
        <f t="shared" si="57"/>
        <v>Mercadeo0</v>
      </c>
      <c r="C276" s="12">
        <f t="shared" si="58"/>
        <v>0</v>
      </c>
      <c r="D276" s="12" t="str">
        <f t="shared" si="59"/>
        <v>Mercadeo0</v>
      </c>
      <c r="E276" s="12">
        <f t="shared" si="60"/>
        <v>0</v>
      </c>
      <c r="F276" s="12" t="str">
        <f t="shared" si="68"/>
        <v xml:space="preserve"> </v>
      </c>
      <c r="G276" s="12" t="str">
        <f t="shared" si="69"/>
        <v xml:space="preserve"> </v>
      </c>
      <c r="H276" s="12" t="str">
        <f t="shared" si="61"/>
        <v xml:space="preserve"> </v>
      </c>
      <c r="I276" s="12" t="str">
        <f t="shared" si="62"/>
        <v>Mercadeo</v>
      </c>
      <c r="J276" s="12" t="str">
        <f t="shared" si="63"/>
        <v>Mercadeo</v>
      </c>
      <c r="K276" s="12" t="str">
        <f t="shared" si="64"/>
        <v xml:space="preserve"> </v>
      </c>
      <c r="L276" s="9" t="str">
        <f t="shared" si="65"/>
        <v/>
      </c>
      <c r="M276" s="10" t="str">
        <f t="shared" si="66"/>
        <v>RR</v>
      </c>
      <c r="N276" s="10" t="str">
        <f>+IF(L276=""," ",VLOOKUP(S276,Tabla13[[PROCESO]:[2018]],4,0))</f>
        <v xml:space="preserve"> </v>
      </c>
      <c r="O276" s="10" t="str">
        <f>+IF(AB276=""," ",VLOOKUP(S276,Tabla13[[PROCESO]:[2018]],3,0))</f>
        <v xml:space="preserve"> </v>
      </c>
      <c r="P276" s="10" t="str">
        <f t="shared" si="67"/>
        <v/>
      </c>
      <c r="Q276" s="1" t="str">
        <f t="shared" si="56"/>
        <v/>
      </c>
      <c r="R276" s="1" t="s">
        <v>1529</v>
      </c>
      <c r="S276" s="201" t="str">
        <f>+IF(M276="","",VLOOKUP(LEFT(R276,4),'[1]Areas Incluidas'!$C$3:$F$35,2,0))</f>
        <v>Mercadeo</v>
      </c>
      <c r="T276" s="200"/>
      <c r="U276" s="200"/>
      <c r="V276" s="200"/>
      <c r="W276" s="200"/>
      <c r="X276" s="200">
        <v>4</v>
      </c>
      <c r="Y276" s="200">
        <v>4</v>
      </c>
      <c r="Z276" s="17" t="s">
        <v>136</v>
      </c>
      <c r="AA276" s="200">
        <v>4</v>
      </c>
      <c r="AB276" s="200" t="s">
        <v>369</v>
      </c>
      <c r="AC276" s="200"/>
      <c r="AD276" s="192">
        <v>4</v>
      </c>
      <c r="AE276" s="192">
        <v>4</v>
      </c>
      <c r="AF276" s="17" t="s">
        <v>369</v>
      </c>
      <c r="AG276" s="200">
        <v>4</v>
      </c>
      <c r="AH276" s="200">
        <v>4</v>
      </c>
      <c r="AI276" s="13">
        <v>4</v>
      </c>
      <c r="AJ276" s="200">
        <v>4</v>
      </c>
      <c r="AK276" s="200">
        <v>4</v>
      </c>
      <c r="AL276" s="200"/>
      <c r="AM276" s="200" t="s">
        <v>369</v>
      </c>
      <c r="AN276" s="200" t="s">
        <v>369</v>
      </c>
      <c r="AO276" s="200" t="s">
        <v>369</v>
      </c>
      <c r="AP276" s="200"/>
      <c r="AQ276" s="200"/>
      <c r="AR276" s="200"/>
    </row>
    <row r="277" spans="1:44" ht="18" hidden="1" x14ac:dyDescent="0.25">
      <c r="A277" s="12" t="str">
        <f>IF(AL277="","",IF(T277=" "," ",SUM($Q$3:Q277)))</f>
        <v/>
      </c>
      <c r="B277" s="12" t="str">
        <f t="shared" si="57"/>
        <v>Mercadeo0</v>
      </c>
      <c r="C277" s="12">
        <f t="shared" si="58"/>
        <v>0</v>
      </c>
      <c r="D277" s="12" t="str">
        <f t="shared" si="59"/>
        <v>Mercadeo0</v>
      </c>
      <c r="E277" s="12">
        <f t="shared" si="60"/>
        <v>0</v>
      </c>
      <c r="F277" s="12" t="str">
        <f t="shared" si="68"/>
        <v xml:space="preserve"> </v>
      </c>
      <c r="G277" s="12" t="str">
        <f t="shared" si="69"/>
        <v xml:space="preserve"> </v>
      </c>
      <c r="H277" s="12" t="str">
        <f t="shared" si="61"/>
        <v xml:space="preserve"> </v>
      </c>
      <c r="I277" s="12" t="str">
        <f t="shared" si="62"/>
        <v>Mercadeo</v>
      </c>
      <c r="J277" s="12" t="str">
        <f t="shared" si="63"/>
        <v>Mercadeo</v>
      </c>
      <c r="K277" s="12" t="str">
        <f t="shared" si="64"/>
        <v xml:space="preserve"> </v>
      </c>
      <c r="L277" s="9" t="str">
        <f t="shared" si="65"/>
        <v/>
      </c>
      <c r="M277" s="10" t="str">
        <f t="shared" si="66"/>
        <v>RR</v>
      </c>
      <c r="N277" s="10" t="str">
        <f>+IF(L277=""," ",VLOOKUP(S277,Tabla13[[PROCESO]:[2018]],4,0))</f>
        <v xml:space="preserve"> </v>
      </c>
      <c r="O277" s="10" t="str">
        <f>+IF(AB277=""," ",VLOOKUP(S277,Tabla13[[PROCESO]:[2018]],3,0))</f>
        <v xml:space="preserve"> </v>
      </c>
      <c r="P277" s="10" t="str">
        <f t="shared" si="67"/>
        <v/>
      </c>
      <c r="Q277" s="1" t="str">
        <f t="shared" si="56"/>
        <v/>
      </c>
      <c r="R277" s="1" t="s">
        <v>1530</v>
      </c>
      <c r="S277" s="201" t="str">
        <f>+IF(M277="","",VLOOKUP(LEFT(R277,4),'[1]Areas Incluidas'!$C$3:$F$35,2,0))</f>
        <v>Mercadeo</v>
      </c>
      <c r="T277" s="200"/>
      <c r="U277" s="200"/>
      <c r="V277" s="200"/>
      <c r="W277" s="200"/>
      <c r="X277" s="200">
        <v>4</v>
      </c>
      <c r="Y277" s="200">
        <v>4</v>
      </c>
      <c r="Z277" s="17" t="s">
        <v>136</v>
      </c>
      <c r="AA277" s="200">
        <v>4</v>
      </c>
      <c r="AB277" s="200" t="s">
        <v>369</v>
      </c>
      <c r="AC277" s="200"/>
      <c r="AD277" s="192">
        <v>4</v>
      </c>
      <c r="AE277" s="192">
        <v>4</v>
      </c>
      <c r="AF277" s="17" t="s">
        <v>369</v>
      </c>
      <c r="AG277" s="200">
        <v>4</v>
      </c>
      <c r="AH277" s="200">
        <v>4</v>
      </c>
      <c r="AI277" s="13">
        <v>4</v>
      </c>
      <c r="AJ277" s="200">
        <v>4</v>
      </c>
      <c r="AK277" s="200">
        <v>4</v>
      </c>
      <c r="AL277" s="200"/>
      <c r="AM277" s="200" t="s">
        <v>369</v>
      </c>
      <c r="AN277" s="200" t="s">
        <v>369</v>
      </c>
      <c r="AO277" s="200" t="s">
        <v>369</v>
      </c>
      <c r="AP277" s="200"/>
      <c r="AQ277" s="200"/>
      <c r="AR277" s="200"/>
    </row>
    <row r="278" spans="1:44" ht="18" hidden="1" x14ac:dyDescent="0.25">
      <c r="A278" s="12" t="str">
        <f>IF(AL278="","",IF(T278=" "," ",SUM($Q$3:Q278)))</f>
        <v/>
      </c>
      <c r="B278" s="12" t="str">
        <f t="shared" si="57"/>
        <v>Mercadeo0</v>
      </c>
      <c r="C278" s="12">
        <f t="shared" si="58"/>
        <v>0</v>
      </c>
      <c r="D278" s="12" t="str">
        <f t="shared" si="59"/>
        <v>Mercadeo0</v>
      </c>
      <c r="E278" s="12">
        <f t="shared" si="60"/>
        <v>0</v>
      </c>
      <c r="F278" s="12" t="str">
        <f t="shared" si="68"/>
        <v xml:space="preserve"> </v>
      </c>
      <c r="G278" s="12" t="str">
        <f t="shared" si="69"/>
        <v xml:space="preserve"> </v>
      </c>
      <c r="H278" s="12" t="str">
        <f t="shared" si="61"/>
        <v xml:space="preserve"> </v>
      </c>
      <c r="I278" s="12" t="str">
        <f t="shared" si="62"/>
        <v>Mercadeo</v>
      </c>
      <c r="J278" s="12" t="str">
        <f t="shared" si="63"/>
        <v>Mercadeo</v>
      </c>
      <c r="K278" s="12" t="str">
        <f t="shared" si="64"/>
        <v xml:space="preserve"> </v>
      </c>
      <c r="L278" s="9" t="str">
        <f t="shared" si="65"/>
        <v/>
      </c>
      <c r="M278" s="10" t="str">
        <f t="shared" si="66"/>
        <v>RR</v>
      </c>
      <c r="N278" s="10" t="str">
        <f>+IF(L278=""," ",VLOOKUP(S278,Tabla13[[PROCESO]:[2018]],4,0))</f>
        <v xml:space="preserve"> </v>
      </c>
      <c r="O278" s="10" t="str">
        <f>+IF(AB278=""," ",VLOOKUP(S278,Tabla13[[PROCESO]:[2018]],3,0))</f>
        <v xml:space="preserve"> </v>
      </c>
      <c r="P278" s="10" t="str">
        <f t="shared" si="67"/>
        <v/>
      </c>
      <c r="Q278" s="1" t="str">
        <f t="shared" si="56"/>
        <v/>
      </c>
      <c r="R278" s="1" t="s">
        <v>1531</v>
      </c>
      <c r="S278" s="201" t="str">
        <f>+IF(M278="","",VLOOKUP(LEFT(R278,4),'[1]Areas Incluidas'!$C$3:$F$35,2,0))</f>
        <v>Mercadeo</v>
      </c>
      <c r="T278" s="200"/>
      <c r="U278" s="200"/>
      <c r="V278" s="200"/>
      <c r="W278" s="200"/>
      <c r="X278" s="200">
        <v>4</v>
      </c>
      <c r="Y278" s="200">
        <v>4</v>
      </c>
      <c r="Z278" s="17" t="s">
        <v>136</v>
      </c>
      <c r="AA278" s="200">
        <v>4</v>
      </c>
      <c r="AB278" s="200" t="s">
        <v>369</v>
      </c>
      <c r="AC278" s="200"/>
      <c r="AD278" s="192">
        <v>4</v>
      </c>
      <c r="AE278" s="192">
        <v>4</v>
      </c>
      <c r="AF278" s="17" t="s">
        <v>369</v>
      </c>
      <c r="AG278" s="200">
        <v>4</v>
      </c>
      <c r="AH278" s="200">
        <v>4</v>
      </c>
      <c r="AI278" s="13">
        <v>4</v>
      </c>
      <c r="AJ278" s="200">
        <v>4</v>
      </c>
      <c r="AK278" s="200">
        <v>4</v>
      </c>
      <c r="AL278" s="200"/>
      <c r="AM278" s="200" t="s">
        <v>369</v>
      </c>
      <c r="AN278" s="200" t="s">
        <v>369</v>
      </c>
      <c r="AO278" s="200" t="s">
        <v>369</v>
      </c>
      <c r="AP278" s="200"/>
      <c r="AQ278" s="200"/>
      <c r="AR278" s="200"/>
    </row>
    <row r="279" spans="1:44" ht="90" x14ac:dyDescent="0.25">
      <c r="A279" s="12">
        <f>IF(AL279="","",IF(T279=" "," ",SUM($Q$3:Q279)))</f>
        <v>171</v>
      </c>
      <c r="B279" s="12" t="str">
        <f t="shared" si="57"/>
        <v>Asuntos Globales1</v>
      </c>
      <c r="C279" s="12">
        <f t="shared" si="58"/>
        <v>1</v>
      </c>
      <c r="D279" s="12" t="str">
        <f t="shared" si="59"/>
        <v>Asuntos Globales1</v>
      </c>
      <c r="E279" s="12">
        <f t="shared" si="60"/>
        <v>1</v>
      </c>
      <c r="F279" s="12" t="str">
        <f t="shared" si="68"/>
        <v>RectoríaMedio</v>
      </c>
      <c r="G279" s="12" t="str">
        <f t="shared" si="69"/>
        <v>RectoríaBajo</v>
      </c>
      <c r="H279" s="12" t="str">
        <f t="shared" si="61"/>
        <v>RectoríaFuerte</v>
      </c>
      <c r="I279" s="12" t="str">
        <f t="shared" si="62"/>
        <v>Asuntos GlobalesBajo</v>
      </c>
      <c r="J279" s="12" t="str">
        <f t="shared" si="63"/>
        <v>Asuntos GlobalesFuerte</v>
      </c>
      <c r="K279" s="12" t="str">
        <f t="shared" si="64"/>
        <v>RectoríaConflicto, desconocimiento o incumplimientos normativos, legales, regulatorios o contractuales.</v>
      </c>
      <c r="L279" s="9" t="str">
        <f t="shared" si="65"/>
        <v>RRG-171</v>
      </c>
      <c r="M279" s="10" t="str">
        <f t="shared" si="66"/>
        <v>RR</v>
      </c>
      <c r="N279" s="10" t="str">
        <f>+IF(L279=""," ",VLOOKUP(S279,Tabla13[[PROCESO]:[2018]],4,0))</f>
        <v>Rectoría</v>
      </c>
      <c r="O279" s="10" t="str">
        <f>+IF(AB279=""," ",VLOOKUP(S279,Tabla13[[PROCESO]:[2018]],3,0))</f>
        <v>Rectoría</v>
      </c>
      <c r="P279" s="10" t="str">
        <f t="shared" si="67"/>
        <v>Conflicto, desconocimiento o incumplimientos normativos, legales, regulatorios o contractuales.</v>
      </c>
      <c r="Q279" s="1">
        <f t="shared" si="56"/>
        <v>1</v>
      </c>
      <c r="R279" s="1" t="s">
        <v>1532</v>
      </c>
      <c r="S279" s="201" t="str">
        <f>+IF(M279="","",VLOOKUP(LEFT(R279,4),'[1]Areas Incluidas'!$C$3:$F$35,2,0))</f>
        <v>Asuntos Globales</v>
      </c>
      <c r="T279" s="200" t="s">
        <v>109</v>
      </c>
      <c r="U279" s="200" t="s">
        <v>1533</v>
      </c>
      <c r="V279" s="200" t="s">
        <v>1534</v>
      </c>
      <c r="W279" s="200" t="s">
        <v>1535</v>
      </c>
      <c r="X279" s="200">
        <v>2</v>
      </c>
      <c r="Y279" s="200">
        <v>2</v>
      </c>
      <c r="Z279" s="200">
        <v>1</v>
      </c>
      <c r="AA279" s="17" t="s">
        <v>97</v>
      </c>
      <c r="AB279" s="16" t="s">
        <v>90</v>
      </c>
      <c r="AC279" s="200" t="s">
        <v>1536</v>
      </c>
      <c r="AD279" s="220">
        <v>3</v>
      </c>
      <c r="AE279" s="220">
        <v>3</v>
      </c>
      <c r="AF279" s="17">
        <v>1</v>
      </c>
      <c r="AG279" s="17" t="s">
        <v>1537</v>
      </c>
      <c r="AH279" s="17" t="s">
        <v>1538</v>
      </c>
      <c r="AI279" s="136">
        <v>43525</v>
      </c>
      <c r="AJ279" s="136" t="s">
        <v>296</v>
      </c>
      <c r="AK279" s="136" t="s">
        <v>297</v>
      </c>
      <c r="AL279" s="136" t="s">
        <v>88</v>
      </c>
      <c r="AM279" s="137">
        <v>2</v>
      </c>
      <c r="AN279" s="137">
        <v>2</v>
      </c>
      <c r="AO279" s="136" t="s">
        <v>413</v>
      </c>
      <c r="AP279" s="13" t="s">
        <v>97</v>
      </c>
      <c r="AQ279" s="13" t="s">
        <v>1539</v>
      </c>
      <c r="AR279" s="13" t="s">
        <v>1540</v>
      </c>
    </row>
    <row r="280" spans="1:44" ht="75" x14ac:dyDescent="0.25">
      <c r="A280" s="12">
        <f>IF(AL280="","",IF(T280=" "," ",SUM($Q$3:Q280)))</f>
        <v>172</v>
      </c>
      <c r="B280" s="12" t="str">
        <f t="shared" si="57"/>
        <v>Asuntos Globales1</v>
      </c>
      <c r="C280" s="12">
        <f t="shared" si="58"/>
        <v>1</v>
      </c>
      <c r="D280" s="12" t="str">
        <f t="shared" si="59"/>
        <v>Asuntos Globales1</v>
      </c>
      <c r="E280" s="12">
        <f t="shared" si="60"/>
        <v>1</v>
      </c>
      <c r="F280" s="12" t="str">
        <f t="shared" si="68"/>
        <v>RectoríaAlto</v>
      </c>
      <c r="G280" s="12" t="str">
        <f t="shared" si="69"/>
        <v>RectoríaMedio</v>
      </c>
      <c r="H280" s="12" t="str">
        <f t="shared" si="61"/>
        <v>RectoríaFuerte</v>
      </c>
      <c r="I280" s="12" t="str">
        <f t="shared" si="62"/>
        <v>Asuntos GlobalesMedio</v>
      </c>
      <c r="J280" s="12" t="str">
        <f t="shared" si="63"/>
        <v>Asuntos GlobalesFuerte</v>
      </c>
      <c r="K280" s="12" t="str">
        <f t="shared" si="64"/>
        <v>RectoríaFallas en la gestión de los recursos financieros</v>
      </c>
      <c r="L280" s="9" t="str">
        <f t="shared" si="65"/>
        <v>RRG-172</v>
      </c>
      <c r="M280" s="10" t="str">
        <f t="shared" si="66"/>
        <v>RR</v>
      </c>
      <c r="N280" s="10" t="str">
        <f>+IF(L280=""," ",VLOOKUP(S280,Tabla13[[PROCESO]:[2018]],4,0))</f>
        <v>Rectoría</v>
      </c>
      <c r="O280" s="10" t="str">
        <f>+IF(AB280=""," ",VLOOKUP(S280,Tabla13[[PROCESO]:[2018]],3,0))</f>
        <v>Rectoría</v>
      </c>
      <c r="P280" s="10" t="str">
        <f t="shared" si="67"/>
        <v>Fallas en la gestión de los recursos financieros</v>
      </c>
      <c r="Q280" s="1">
        <f t="shared" si="56"/>
        <v>1</v>
      </c>
      <c r="R280" s="1" t="s">
        <v>1541</v>
      </c>
      <c r="S280" s="201" t="str">
        <f>+IF(M280="","",VLOOKUP(LEFT(R280,4),'[1]Areas Incluidas'!$C$3:$F$35,2,0))</f>
        <v>Asuntos Globales</v>
      </c>
      <c r="T280" s="200" t="s">
        <v>114</v>
      </c>
      <c r="U280" s="200" t="s">
        <v>1542</v>
      </c>
      <c r="V280" s="200" t="s">
        <v>1543</v>
      </c>
      <c r="W280" s="200" t="s">
        <v>1544</v>
      </c>
      <c r="X280" s="200">
        <v>2</v>
      </c>
      <c r="Y280" s="200">
        <v>2</v>
      </c>
      <c r="Z280" s="17">
        <v>1</v>
      </c>
      <c r="AA280" s="137" t="s">
        <v>97</v>
      </c>
      <c r="AB280" s="137" t="s">
        <v>87</v>
      </c>
      <c r="AC280" s="17" t="s">
        <v>1545</v>
      </c>
      <c r="AD280" s="220">
        <v>1</v>
      </c>
      <c r="AE280" s="220">
        <v>1</v>
      </c>
      <c r="AF280" s="17">
        <v>1</v>
      </c>
      <c r="AG280" s="17" t="s">
        <v>1546</v>
      </c>
      <c r="AH280" s="17" t="s">
        <v>1538</v>
      </c>
      <c r="AI280" s="136">
        <v>43525</v>
      </c>
      <c r="AJ280" s="136" t="s">
        <v>294</v>
      </c>
      <c r="AK280" s="136" t="s">
        <v>297</v>
      </c>
      <c r="AL280" s="136" t="s">
        <v>90</v>
      </c>
      <c r="AM280" s="137">
        <v>3</v>
      </c>
      <c r="AN280" s="137">
        <v>2</v>
      </c>
      <c r="AO280" s="136" t="s">
        <v>445</v>
      </c>
      <c r="AP280" s="13" t="s">
        <v>97</v>
      </c>
      <c r="AQ280" s="13" t="s">
        <v>1547</v>
      </c>
      <c r="AR280" s="13" t="s">
        <v>1548</v>
      </c>
    </row>
    <row r="281" spans="1:44" ht="90" x14ac:dyDescent="0.25">
      <c r="A281" s="12">
        <f>IF(AL281="","",IF(T281=" "," ",SUM($Q$3:Q281)))</f>
        <v>173</v>
      </c>
      <c r="B281" s="12" t="str">
        <f t="shared" si="57"/>
        <v>Asuntos Globales1</v>
      </c>
      <c r="C281" s="12">
        <f t="shared" si="58"/>
        <v>1</v>
      </c>
      <c r="D281" s="12" t="str">
        <f t="shared" si="59"/>
        <v>Asuntos Globales1</v>
      </c>
      <c r="E281" s="12">
        <f t="shared" si="60"/>
        <v>1</v>
      </c>
      <c r="F281" s="12" t="str">
        <f t="shared" si="68"/>
        <v>RectoríaMedio</v>
      </c>
      <c r="G281" s="12" t="str">
        <f t="shared" si="69"/>
        <v>RectoríaMedio</v>
      </c>
      <c r="H281" s="12" t="str">
        <f t="shared" si="61"/>
        <v>RectoríaFuerte</v>
      </c>
      <c r="I281" s="12" t="str">
        <f t="shared" si="62"/>
        <v>Asuntos GlobalesMedio</v>
      </c>
      <c r="J281" s="12" t="str">
        <f t="shared" si="63"/>
        <v>Asuntos GlobalesFuerte</v>
      </c>
      <c r="K281" s="12" t="str">
        <f t="shared" si="64"/>
        <v>RectoríaIncumplimiento por parte de la comunidad universitaria, contratistas y visitantes de las políticas, reglamentos y directrices institucionales.</v>
      </c>
      <c r="L281" s="9" t="str">
        <f t="shared" si="65"/>
        <v>RRG-173</v>
      </c>
      <c r="M281" s="10" t="str">
        <f t="shared" si="66"/>
        <v>RR</v>
      </c>
      <c r="N281" s="10" t="str">
        <f>+IF(L281=""," ",VLOOKUP(S281,Tabla13[[PROCESO]:[2018]],4,0))</f>
        <v>Rectoría</v>
      </c>
      <c r="O281" s="10" t="str">
        <f>+IF(AB281=""," ",VLOOKUP(S281,Tabla13[[PROCESO]:[2018]],3,0))</f>
        <v>Rectoría</v>
      </c>
      <c r="P281" s="10" t="str">
        <f t="shared" si="67"/>
        <v>Incumplimiento por parte de la comunidad universitaria, contratistas y visitantes de las políticas, reglamentos y directrices institucionales.</v>
      </c>
      <c r="Q281" s="1">
        <f t="shared" si="56"/>
        <v>1</v>
      </c>
      <c r="R281" s="1" t="s">
        <v>1549</v>
      </c>
      <c r="S281" s="201" t="str">
        <f>+IF(M281="","",VLOOKUP(LEFT(R281,4),'[1]Areas Incluidas'!$C$3:$F$35,2,0))</f>
        <v>Asuntos Globales</v>
      </c>
      <c r="T281" s="200" t="s">
        <v>107</v>
      </c>
      <c r="U281" s="200" t="s">
        <v>1550</v>
      </c>
      <c r="V281" s="200" t="s">
        <v>1551</v>
      </c>
      <c r="W281" s="200" t="s">
        <v>1552</v>
      </c>
      <c r="X281" s="200">
        <v>1</v>
      </c>
      <c r="Y281" s="200">
        <v>1</v>
      </c>
      <c r="Z281" s="17">
        <v>1</v>
      </c>
      <c r="AA281" s="137" t="s">
        <v>97</v>
      </c>
      <c r="AB281" s="137" t="s">
        <v>90</v>
      </c>
      <c r="AC281" s="17" t="s">
        <v>1553</v>
      </c>
      <c r="AD281" s="220">
        <v>2</v>
      </c>
      <c r="AE281" s="220">
        <v>2</v>
      </c>
      <c r="AF281" s="17">
        <v>1</v>
      </c>
      <c r="AG281" s="17" t="s">
        <v>1554</v>
      </c>
      <c r="AH281" s="17" t="s">
        <v>1538</v>
      </c>
      <c r="AI281" s="136">
        <v>43647</v>
      </c>
      <c r="AJ281" s="136" t="s">
        <v>294</v>
      </c>
      <c r="AK281" s="136" t="s">
        <v>297</v>
      </c>
      <c r="AL281" s="136" t="s">
        <v>90</v>
      </c>
      <c r="AM281" s="137">
        <v>3</v>
      </c>
      <c r="AN281" s="137">
        <v>2</v>
      </c>
      <c r="AO281" s="136" t="s">
        <v>445</v>
      </c>
      <c r="AP281" s="13" t="s">
        <v>97</v>
      </c>
      <c r="AQ281" s="13" t="s">
        <v>1555</v>
      </c>
      <c r="AR281" s="13" t="s">
        <v>1556</v>
      </c>
    </row>
    <row r="282" spans="1:44" ht="75" x14ac:dyDescent="0.25">
      <c r="A282" s="12">
        <f>IF(AL282="","",IF(T282=" "," ",SUM($Q$3:Q282)))</f>
        <v>174</v>
      </c>
      <c r="B282" s="12" t="str">
        <f t="shared" si="57"/>
        <v>Asuntos Globales1</v>
      </c>
      <c r="C282" s="12">
        <f t="shared" si="58"/>
        <v>1</v>
      </c>
      <c r="D282" s="12" t="str">
        <f t="shared" si="59"/>
        <v>Asuntos Globales1</v>
      </c>
      <c r="E282" s="12">
        <f t="shared" si="60"/>
        <v>1</v>
      </c>
      <c r="F282" s="12" t="str">
        <f t="shared" si="68"/>
        <v>RectoríaBajo</v>
      </c>
      <c r="G282" s="12" t="str">
        <f t="shared" si="69"/>
        <v>RectoríaBajo</v>
      </c>
      <c r="H282" s="12" t="str">
        <f t="shared" si="61"/>
        <v>RectoríaFuerte</v>
      </c>
      <c r="I282" s="12" t="str">
        <f t="shared" si="62"/>
        <v>Asuntos GlobalesBajo</v>
      </c>
      <c r="J282" s="12" t="str">
        <f t="shared" si="63"/>
        <v>Asuntos GlobalesFuerte</v>
      </c>
      <c r="K282" s="12" t="str">
        <f t="shared" si="64"/>
        <v>RectoríaActos mal intencionados de terceros (AMIT).</v>
      </c>
      <c r="L282" s="9" t="str">
        <f t="shared" si="65"/>
        <v>RRG-174</v>
      </c>
      <c r="M282" s="10" t="str">
        <f t="shared" si="66"/>
        <v>RR</v>
      </c>
      <c r="N282" s="10" t="str">
        <f>+IF(L282=""," ",VLOOKUP(S282,Tabla13[[PROCESO]:[2018]],4,0))</f>
        <v>Rectoría</v>
      </c>
      <c r="O282" s="10" t="str">
        <f>+IF(AB282=""," ",VLOOKUP(S282,Tabla13[[PROCESO]:[2018]],3,0))</f>
        <v>Rectoría</v>
      </c>
      <c r="P282" s="10" t="str">
        <f t="shared" si="67"/>
        <v>Actos mal intencionados de terceros (AMIT).</v>
      </c>
      <c r="Q282" s="1">
        <f t="shared" si="56"/>
        <v>1</v>
      </c>
      <c r="R282" s="1" t="s">
        <v>1557</v>
      </c>
      <c r="S282" s="201" t="str">
        <f>+IF(M282="","",VLOOKUP(LEFT(R282,4),'[1]Areas Incluidas'!$C$3:$F$35,2,0))</f>
        <v>Asuntos Globales</v>
      </c>
      <c r="T282" s="200" t="s">
        <v>116</v>
      </c>
      <c r="U282" s="200" t="s">
        <v>1558</v>
      </c>
      <c r="V282" s="200" t="s">
        <v>1559</v>
      </c>
      <c r="W282" s="200" t="s">
        <v>1560</v>
      </c>
      <c r="X282" s="200">
        <v>1</v>
      </c>
      <c r="Y282" s="200">
        <v>1</v>
      </c>
      <c r="Z282" s="17">
        <v>1</v>
      </c>
      <c r="AA282" s="137" t="s">
        <v>97</v>
      </c>
      <c r="AB282" s="137" t="s">
        <v>88</v>
      </c>
      <c r="AC282" s="17" t="s">
        <v>1561</v>
      </c>
      <c r="AD282" s="220">
        <v>1</v>
      </c>
      <c r="AE282" s="220">
        <v>0.5</v>
      </c>
      <c r="AF282" s="17">
        <v>0.5</v>
      </c>
      <c r="AG282" s="17" t="s">
        <v>1554</v>
      </c>
      <c r="AH282" s="17" t="s">
        <v>1538</v>
      </c>
      <c r="AI282" s="136">
        <v>43647</v>
      </c>
      <c r="AJ282" s="136" t="s">
        <v>296</v>
      </c>
      <c r="AK282" s="136" t="s">
        <v>301</v>
      </c>
      <c r="AL282" s="136" t="s">
        <v>88</v>
      </c>
      <c r="AM282" s="137">
        <v>2</v>
      </c>
      <c r="AN282" s="137">
        <v>1</v>
      </c>
      <c r="AO282" s="136" t="s">
        <v>1336</v>
      </c>
      <c r="AP282" s="13" t="s">
        <v>97</v>
      </c>
      <c r="AQ282" s="13" t="s">
        <v>1562</v>
      </c>
      <c r="AR282" s="13" t="s">
        <v>1563</v>
      </c>
    </row>
    <row r="283" spans="1:44" ht="105" x14ac:dyDescent="0.25">
      <c r="A283" s="12">
        <f>IF(AL283="","",IF(T283=" "," ",SUM($Q$3:Q283)))</f>
        <v>175</v>
      </c>
      <c r="B283" s="12" t="str">
        <f t="shared" si="57"/>
        <v>Asuntos Globales1</v>
      </c>
      <c r="C283" s="12">
        <f t="shared" si="58"/>
        <v>1</v>
      </c>
      <c r="D283" s="12" t="str">
        <f t="shared" si="59"/>
        <v>Asuntos Globales1</v>
      </c>
      <c r="E283" s="12">
        <f t="shared" si="60"/>
        <v>1</v>
      </c>
      <c r="F283" s="12" t="str">
        <f t="shared" si="68"/>
        <v>RectoríaMedio</v>
      </c>
      <c r="G283" s="12" t="str">
        <f t="shared" si="69"/>
        <v>RectoríaMedio</v>
      </c>
      <c r="H283" s="12" t="str">
        <f t="shared" si="61"/>
        <v>RectoríaFuerte</v>
      </c>
      <c r="I283" s="12" t="str">
        <f t="shared" si="62"/>
        <v>Asuntos GlobalesMedio</v>
      </c>
      <c r="J283" s="12" t="str">
        <f t="shared" si="63"/>
        <v>Asuntos GlobalesFuerte</v>
      </c>
      <c r="K283" s="12" t="str">
        <f t="shared" si="64"/>
        <v>RectoríaIncumplimiento por parte de la comunidad universitaria, contratistas y visitantes de las políticas, reglamentos y directrices institucionales.</v>
      </c>
      <c r="L283" s="9" t="str">
        <f t="shared" si="65"/>
        <v>RRG-175</v>
      </c>
      <c r="M283" s="10" t="str">
        <f t="shared" si="66"/>
        <v>RR</v>
      </c>
      <c r="N283" s="10" t="str">
        <f>+IF(L283=""," ",VLOOKUP(S283,Tabla13[[PROCESO]:[2018]],4,0))</f>
        <v>Rectoría</v>
      </c>
      <c r="O283" s="10" t="str">
        <f>+IF(AB283=""," ",VLOOKUP(S283,Tabla13[[PROCESO]:[2018]],3,0))</f>
        <v>Rectoría</v>
      </c>
      <c r="P283" s="10" t="str">
        <f t="shared" si="67"/>
        <v>Incumplimiento por parte de la comunidad universitaria, contratistas y visitantes de las políticas, reglamentos y directrices institucionales.</v>
      </c>
      <c r="Q283" s="1">
        <f t="shared" si="56"/>
        <v>1</v>
      </c>
      <c r="R283" s="1" t="s">
        <v>1564</v>
      </c>
      <c r="S283" s="201" t="str">
        <f>+IF(M283="","",VLOOKUP(LEFT(R283,4),'[1]Areas Incluidas'!$C$3:$F$35,2,0))</f>
        <v>Asuntos Globales</v>
      </c>
      <c r="T283" s="200" t="s">
        <v>107</v>
      </c>
      <c r="U283" s="200" t="s">
        <v>1565</v>
      </c>
      <c r="V283" s="200" t="s">
        <v>1566</v>
      </c>
      <c r="W283" s="200" t="s">
        <v>1567</v>
      </c>
      <c r="X283" s="200">
        <v>1</v>
      </c>
      <c r="Y283" s="200">
        <v>1</v>
      </c>
      <c r="Z283" s="17">
        <v>1</v>
      </c>
      <c r="AA283" s="137" t="s">
        <v>97</v>
      </c>
      <c r="AB283" s="137" t="s">
        <v>90</v>
      </c>
      <c r="AC283" s="17" t="s">
        <v>1568</v>
      </c>
      <c r="AD283" s="220">
        <v>1</v>
      </c>
      <c r="AE283" s="220">
        <v>1</v>
      </c>
      <c r="AF283" s="17">
        <v>1</v>
      </c>
      <c r="AG283" s="17" t="s">
        <v>1554</v>
      </c>
      <c r="AH283" s="17" t="s">
        <v>1538</v>
      </c>
      <c r="AI283" s="136">
        <v>43525</v>
      </c>
      <c r="AJ283" s="136" t="s">
        <v>294</v>
      </c>
      <c r="AK283" s="136" t="s">
        <v>297</v>
      </c>
      <c r="AL283" s="136" t="s">
        <v>90</v>
      </c>
      <c r="AM283" s="137">
        <v>3</v>
      </c>
      <c r="AN283" s="137">
        <v>2</v>
      </c>
      <c r="AO283" s="136" t="s">
        <v>445</v>
      </c>
      <c r="AP283" s="13" t="s">
        <v>97</v>
      </c>
      <c r="AQ283" s="13" t="s">
        <v>1569</v>
      </c>
      <c r="AR283" s="13" t="s">
        <v>1570</v>
      </c>
    </row>
    <row r="284" spans="1:44" ht="90" x14ac:dyDescent="0.25">
      <c r="A284" s="12">
        <f>IF(AL284="","",IF(T284=" "," ",SUM($Q$3:Q284)))</f>
        <v>176</v>
      </c>
      <c r="B284" s="12" t="str">
        <f t="shared" si="57"/>
        <v>Asuntos Globales1</v>
      </c>
      <c r="C284" s="12">
        <f t="shared" si="58"/>
        <v>1</v>
      </c>
      <c r="D284" s="12" t="str">
        <f t="shared" si="59"/>
        <v>Asuntos Globales1</v>
      </c>
      <c r="E284" s="12">
        <f t="shared" si="60"/>
        <v>1</v>
      </c>
      <c r="F284" s="12" t="str">
        <f t="shared" si="68"/>
        <v>RectoríaBajo</v>
      </c>
      <c r="G284" s="12" t="str">
        <f t="shared" si="69"/>
        <v>RectoríaBajo</v>
      </c>
      <c r="H284" s="12" t="str">
        <f t="shared" si="61"/>
        <v>RectoríaFuerte</v>
      </c>
      <c r="I284" s="12" t="str">
        <f t="shared" si="62"/>
        <v>Asuntos GlobalesBajo</v>
      </c>
      <c r="J284" s="12" t="str">
        <f t="shared" si="63"/>
        <v>Asuntos GlobalesFuerte</v>
      </c>
      <c r="K284" s="12" t="str">
        <f t="shared" si="64"/>
        <v>RectoríaIncumplimiento por parte de la comunidad universitaria, contratistas y visitantes de las políticas, reglamentos y directrices institucionales.</v>
      </c>
      <c r="L284" s="9" t="str">
        <f t="shared" si="65"/>
        <v>RRG-176</v>
      </c>
      <c r="M284" s="10" t="str">
        <f t="shared" si="66"/>
        <v>RR</v>
      </c>
      <c r="N284" s="10" t="str">
        <f>+IF(L284=""," ",VLOOKUP(S284,Tabla13[[PROCESO]:[2018]],4,0))</f>
        <v>Rectoría</v>
      </c>
      <c r="O284" s="10" t="str">
        <f>+IF(AB284=""," ",VLOOKUP(S284,Tabla13[[PROCESO]:[2018]],3,0))</f>
        <v>Rectoría</v>
      </c>
      <c r="P284" s="10" t="str">
        <f t="shared" si="67"/>
        <v>Incumplimiento por parte de la comunidad universitaria, contratistas y visitantes de las políticas, reglamentos y directrices institucionales.</v>
      </c>
      <c r="Q284" s="1">
        <f t="shared" si="56"/>
        <v>1</v>
      </c>
      <c r="R284" s="1" t="s">
        <v>1571</v>
      </c>
      <c r="S284" s="201" t="str">
        <f>+IF(M284="","",VLOOKUP(LEFT(R284,4),'[1]Areas Incluidas'!$C$3:$F$35,2,0))</f>
        <v>Asuntos Globales</v>
      </c>
      <c r="T284" s="200" t="s">
        <v>107</v>
      </c>
      <c r="U284" s="200" t="s">
        <v>1572</v>
      </c>
      <c r="V284" s="200" t="s">
        <v>1573</v>
      </c>
      <c r="W284" s="200" t="s">
        <v>1574</v>
      </c>
      <c r="X284" s="200">
        <v>1</v>
      </c>
      <c r="Y284" s="200">
        <v>1</v>
      </c>
      <c r="Z284" s="17">
        <v>1</v>
      </c>
      <c r="AA284" s="137" t="s">
        <v>97</v>
      </c>
      <c r="AB284" s="137" t="s">
        <v>88</v>
      </c>
      <c r="AC284" s="17" t="s">
        <v>1575</v>
      </c>
      <c r="AD284" s="220">
        <v>1</v>
      </c>
      <c r="AE284" s="220">
        <v>1</v>
      </c>
      <c r="AF284" s="17">
        <v>1</v>
      </c>
      <c r="AG284" s="17" t="s">
        <v>1576</v>
      </c>
      <c r="AH284" s="17" t="s">
        <v>382</v>
      </c>
      <c r="AI284" s="136">
        <v>43525</v>
      </c>
      <c r="AJ284" s="136" t="s">
        <v>296</v>
      </c>
      <c r="AK284" s="136" t="s">
        <v>297</v>
      </c>
      <c r="AL284" s="136" t="s">
        <v>88</v>
      </c>
      <c r="AM284" s="137">
        <v>2</v>
      </c>
      <c r="AN284" s="137">
        <v>2</v>
      </c>
      <c r="AO284" s="136" t="s">
        <v>413</v>
      </c>
      <c r="AP284" s="13" t="s">
        <v>97</v>
      </c>
      <c r="AQ284" s="13" t="s">
        <v>1577</v>
      </c>
      <c r="AR284" s="13" t="s">
        <v>1578</v>
      </c>
    </row>
    <row r="285" spans="1:44" ht="75" x14ac:dyDescent="0.25">
      <c r="A285" s="12">
        <f>IF(AL285="","",IF(T285=" "," ",SUM($Q$3:Q285)))</f>
        <v>177</v>
      </c>
      <c r="B285" s="12" t="str">
        <f t="shared" si="57"/>
        <v>Asuntos Globales1</v>
      </c>
      <c r="C285" s="12">
        <f t="shared" si="58"/>
        <v>1</v>
      </c>
      <c r="D285" s="12" t="str">
        <f t="shared" si="59"/>
        <v>Asuntos Globales1</v>
      </c>
      <c r="E285" s="12">
        <f t="shared" si="60"/>
        <v>1</v>
      </c>
      <c r="F285" s="12" t="str">
        <f t="shared" si="68"/>
        <v>RectoríaMedio</v>
      </c>
      <c r="G285" s="12" t="str">
        <f t="shared" si="69"/>
        <v>RectoríaBajo</v>
      </c>
      <c r="H285" s="12" t="str">
        <f t="shared" si="61"/>
        <v>RectoríaFuerte</v>
      </c>
      <c r="I285" s="12" t="str">
        <f t="shared" si="62"/>
        <v>Asuntos GlobalesBajo</v>
      </c>
      <c r="J285" s="12" t="str">
        <f t="shared" si="63"/>
        <v>Asuntos GlobalesFuerte</v>
      </c>
      <c r="K285" s="12" t="str">
        <f t="shared" si="64"/>
        <v>RectoríaDificultades en la alineación organizacional para el logro de los objetivos.</v>
      </c>
      <c r="L285" s="9" t="str">
        <f t="shared" si="65"/>
        <v>RRG-177</v>
      </c>
      <c r="M285" s="10" t="str">
        <f t="shared" si="66"/>
        <v>RR</v>
      </c>
      <c r="N285" s="10" t="str">
        <f>+IF(L285=""," ",VLOOKUP(S285,Tabla13[[PROCESO]:[2018]],4,0))</f>
        <v>Rectoría</v>
      </c>
      <c r="O285" s="10" t="str">
        <f>+IF(AB285=""," ",VLOOKUP(S285,Tabla13[[PROCESO]:[2018]],3,0))</f>
        <v>Rectoría</v>
      </c>
      <c r="P285" s="10" t="str">
        <f t="shared" si="67"/>
        <v>Dificultades en la alineación organizacional para el logro de los objetivos.</v>
      </c>
      <c r="Q285" s="1">
        <f t="shared" si="56"/>
        <v>1</v>
      </c>
      <c r="R285" s="1" t="s">
        <v>1579</v>
      </c>
      <c r="S285" s="201" t="str">
        <f>+IF(M285="","",VLOOKUP(LEFT(R285,4),'[1]Areas Incluidas'!$C$3:$F$35,2,0))</f>
        <v>Asuntos Globales</v>
      </c>
      <c r="T285" s="200" t="s">
        <v>108</v>
      </c>
      <c r="U285" s="200" t="s">
        <v>1580</v>
      </c>
      <c r="V285" s="200" t="s">
        <v>1581</v>
      </c>
      <c r="W285" s="200" t="s">
        <v>1582</v>
      </c>
      <c r="X285" s="200">
        <v>1</v>
      </c>
      <c r="Y285" s="200">
        <v>1</v>
      </c>
      <c r="Z285" s="17">
        <v>1</v>
      </c>
      <c r="AA285" s="137" t="s">
        <v>97</v>
      </c>
      <c r="AB285" s="137" t="s">
        <v>90</v>
      </c>
      <c r="AC285" s="17" t="s">
        <v>1583</v>
      </c>
      <c r="AD285" s="220">
        <v>1</v>
      </c>
      <c r="AE285" s="220">
        <v>1</v>
      </c>
      <c r="AF285" s="17">
        <v>1</v>
      </c>
      <c r="AG285" s="17" t="s">
        <v>1584</v>
      </c>
      <c r="AH285" s="17" t="s">
        <v>382</v>
      </c>
      <c r="AI285" s="136">
        <v>43525</v>
      </c>
      <c r="AJ285" s="136" t="s">
        <v>296</v>
      </c>
      <c r="AK285" s="136" t="s">
        <v>297</v>
      </c>
      <c r="AL285" s="136" t="s">
        <v>88</v>
      </c>
      <c r="AM285" s="137">
        <v>2</v>
      </c>
      <c r="AN285" s="137">
        <v>2</v>
      </c>
      <c r="AO285" s="136" t="s">
        <v>413</v>
      </c>
      <c r="AP285" s="13" t="s">
        <v>97</v>
      </c>
      <c r="AQ285" s="13" t="s">
        <v>1585</v>
      </c>
      <c r="AR285" s="13" t="s">
        <v>1586</v>
      </c>
    </row>
    <row r="286" spans="1:44" ht="120" x14ac:dyDescent="0.25">
      <c r="A286" s="12">
        <f>IF(AL286="","",IF(T286=" "," ",SUM($Q$3:Q286)))</f>
        <v>178</v>
      </c>
      <c r="B286" s="12" t="str">
        <f t="shared" si="57"/>
        <v>Asuntos Globales1</v>
      </c>
      <c r="C286" s="12">
        <f t="shared" si="58"/>
        <v>1</v>
      </c>
      <c r="D286" s="12" t="str">
        <f t="shared" si="59"/>
        <v>Asuntos Globales1</v>
      </c>
      <c r="E286" s="12">
        <f t="shared" si="60"/>
        <v>1</v>
      </c>
      <c r="F286" s="12" t="str">
        <f t="shared" si="68"/>
        <v>RectoríaAlto</v>
      </c>
      <c r="G286" s="12" t="str">
        <f t="shared" si="69"/>
        <v>RectoríaBajo</v>
      </c>
      <c r="H286" s="12" t="str">
        <f t="shared" si="61"/>
        <v>RectoríaFuerte</v>
      </c>
      <c r="I286" s="12" t="str">
        <f t="shared" si="62"/>
        <v>Asuntos GlobalesBajo</v>
      </c>
      <c r="J286" s="12" t="str">
        <f t="shared" si="63"/>
        <v>Asuntos GlobalesFuerte</v>
      </c>
      <c r="K286" s="12" t="str">
        <f t="shared" si="64"/>
        <v>RectoríaDificultades en la alineación organizacional para el logro de los objetivos.</v>
      </c>
      <c r="L286" s="9" t="str">
        <f t="shared" si="65"/>
        <v>RRG-178</v>
      </c>
      <c r="M286" s="10" t="str">
        <f t="shared" si="66"/>
        <v>RR</v>
      </c>
      <c r="N286" s="10" t="str">
        <f>+IF(L286=""," ",VLOOKUP(S286,Tabla13[[PROCESO]:[2018]],4,0))</f>
        <v>Rectoría</v>
      </c>
      <c r="O286" s="10" t="str">
        <f>+IF(AB286=""," ",VLOOKUP(S286,Tabla13[[PROCESO]:[2018]],3,0))</f>
        <v>Rectoría</v>
      </c>
      <c r="P286" s="10" t="str">
        <f t="shared" si="67"/>
        <v>Dificultades en la alineación organizacional para el logro de los objetivos.</v>
      </c>
      <c r="Q286" s="1">
        <f t="shared" si="56"/>
        <v>1</v>
      </c>
      <c r="R286" s="1" t="s">
        <v>1587</v>
      </c>
      <c r="S286" s="201" t="str">
        <f>+IF(M286="","",VLOOKUP(LEFT(R286,4),'[1]Areas Incluidas'!$C$3:$F$35,2,0))</f>
        <v>Asuntos Globales</v>
      </c>
      <c r="T286" s="200" t="s">
        <v>108</v>
      </c>
      <c r="U286" s="200" t="s">
        <v>1588</v>
      </c>
      <c r="V286" s="200" t="s">
        <v>1589</v>
      </c>
      <c r="W286" s="200" t="s">
        <v>1590</v>
      </c>
      <c r="X286" s="200">
        <v>1</v>
      </c>
      <c r="Y286" s="200">
        <v>1</v>
      </c>
      <c r="Z286" s="17">
        <v>1</v>
      </c>
      <c r="AA286" s="137" t="s">
        <v>98</v>
      </c>
      <c r="AB286" s="137" t="s">
        <v>87</v>
      </c>
      <c r="AC286" s="17" t="s">
        <v>1591</v>
      </c>
      <c r="AD286" s="220">
        <v>1</v>
      </c>
      <c r="AE286" s="220">
        <v>1</v>
      </c>
      <c r="AF286" s="17">
        <v>1</v>
      </c>
      <c r="AG286" s="17" t="s">
        <v>1584</v>
      </c>
      <c r="AH286" s="17" t="s">
        <v>382</v>
      </c>
      <c r="AI286" s="136">
        <v>43525</v>
      </c>
      <c r="AJ286" s="136" t="s">
        <v>296</v>
      </c>
      <c r="AK286" s="136" t="s">
        <v>297</v>
      </c>
      <c r="AL286" s="136" t="s">
        <v>88</v>
      </c>
      <c r="AM286" s="137">
        <v>2</v>
      </c>
      <c r="AN286" s="137">
        <v>2</v>
      </c>
      <c r="AO286" s="136" t="s">
        <v>413</v>
      </c>
      <c r="AP286" s="13" t="s">
        <v>97</v>
      </c>
      <c r="AQ286" s="13" t="s">
        <v>1592</v>
      </c>
      <c r="AR286" s="13" t="s">
        <v>1593</v>
      </c>
    </row>
    <row r="287" spans="1:44" ht="75" x14ac:dyDescent="0.25">
      <c r="A287" s="12">
        <f>IF(AL287="","",IF(T287=" "," ",SUM($Q$3:Q287)))</f>
        <v>179</v>
      </c>
      <c r="B287" s="12" t="str">
        <f t="shared" si="57"/>
        <v>Asuntos Globales1</v>
      </c>
      <c r="C287" s="12">
        <f t="shared" si="58"/>
        <v>1</v>
      </c>
      <c r="D287" s="12" t="str">
        <f t="shared" si="59"/>
        <v>Asuntos Globales1</v>
      </c>
      <c r="E287" s="12">
        <f t="shared" si="60"/>
        <v>1</v>
      </c>
      <c r="F287" s="12" t="str">
        <f t="shared" si="68"/>
        <v>RectoríaBajo</v>
      </c>
      <c r="G287" s="12" t="str">
        <f t="shared" si="69"/>
        <v>RectoríaBajo</v>
      </c>
      <c r="H287" s="12" t="str">
        <f t="shared" si="61"/>
        <v>RectoríaFuerte</v>
      </c>
      <c r="I287" s="12" t="str">
        <f t="shared" si="62"/>
        <v>Asuntos GlobalesBajo</v>
      </c>
      <c r="J287" s="12" t="str">
        <f t="shared" si="63"/>
        <v>Asuntos GlobalesFuerte</v>
      </c>
      <c r="K287" s="12" t="str">
        <f t="shared" si="64"/>
        <v>RectoríaConcepto público desfavorable que causa una pérdida de credibilidad sobre la Universidad en sus grupos de interés.</v>
      </c>
      <c r="L287" s="9" t="str">
        <f t="shared" si="65"/>
        <v>RRG-179</v>
      </c>
      <c r="M287" s="10" t="str">
        <f t="shared" si="66"/>
        <v>RR</v>
      </c>
      <c r="N287" s="10" t="str">
        <f>+IF(L287=""," ",VLOOKUP(S287,Tabla13[[PROCESO]:[2018]],4,0))</f>
        <v>Rectoría</v>
      </c>
      <c r="O287" s="10" t="str">
        <f>+IF(AB287=""," ",VLOOKUP(S287,Tabla13[[PROCESO]:[2018]],3,0))</f>
        <v>Rectoría</v>
      </c>
      <c r="P287" s="10" t="str">
        <f t="shared" si="67"/>
        <v>Concepto público desfavorable que causa una pérdida de credibilidad sobre la Universidad en sus grupos de interés.</v>
      </c>
      <c r="Q287" s="1">
        <f t="shared" si="56"/>
        <v>1</v>
      </c>
      <c r="R287" s="1" t="s">
        <v>1594</v>
      </c>
      <c r="S287" s="201" t="str">
        <f>+IF(M287="","",VLOOKUP(LEFT(R287,4),'[1]Areas Incluidas'!$C$3:$F$35,2,0))</f>
        <v>Asuntos Globales</v>
      </c>
      <c r="T287" s="200" t="s">
        <v>119</v>
      </c>
      <c r="U287" s="200" t="s">
        <v>1595</v>
      </c>
      <c r="V287" s="200" t="s">
        <v>1596</v>
      </c>
      <c r="W287" s="200" t="s">
        <v>1597</v>
      </c>
      <c r="X287" s="200">
        <v>1</v>
      </c>
      <c r="Y287" s="200">
        <v>1</v>
      </c>
      <c r="Z287" s="17">
        <v>1</v>
      </c>
      <c r="AA287" s="137" t="s">
        <v>97</v>
      </c>
      <c r="AB287" s="137" t="s">
        <v>88</v>
      </c>
      <c r="AC287" s="17" t="s">
        <v>1598</v>
      </c>
      <c r="AD287" s="220">
        <v>1</v>
      </c>
      <c r="AE287" s="220">
        <v>1</v>
      </c>
      <c r="AF287" s="17">
        <v>1</v>
      </c>
      <c r="AG287" s="17" t="s">
        <v>1599</v>
      </c>
      <c r="AH287" s="17" t="s">
        <v>382</v>
      </c>
      <c r="AI287" s="136">
        <v>43525</v>
      </c>
      <c r="AJ287" s="136" t="s">
        <v>332</v>
      </c>
      <c r="AK287" s="136" t="s">
        <v>301</v>
      </c>
      <c r="AL287" s="136" t="s">
        <v>88</v>
      </c>
      <c r="AM287" s="137">
        <v>1</v>
      </c>
      <c r="AN287" s="137">
        <v>1</v>
      </c>
      <c r="AO287" s="136" t="s">
        <v>333</v>
      </c>
      <c r="AP287" s="13" t="s">
        <v>97</v>
      </c>
      <c r="AQ287" s="13" t="s">
        <v>1600</v>
      </c>
      <c r="AR287" s="13" t="s">
        <v>1601</v>
      </c>
    </row>
    <row r="288" spans="1:44" ht="105" x14ac:dyDescent="0.25">
      <c r="A288" s="12">
        <f>IF(AL288="","",IF(T288=" "," ",SUM($Q$3:Q288)))</f>
        <v>180</v>
      </c>
      <c r="B288" s="12" t="str">
        <f t="shared" si="57"/>
        <v>Asuntos Globales1</v>
      </c>
      <c r="C288" s="12">
        <f t="shared" si="58"/>
        <v>1</v>
      </c>
      <c r="D288" s="12" t="str">
        <f t="shared" si="59"/>
        <v>Asuntos Globales1</v>
      </c>
      <c r="E288" s="12">
        <f t="shared" si="60"/>
        <v>1</v>
      </c>
      <c r="F288" s="12" t="str">
        <f t="shared" si="68"/>
        <v>RectoríaBajo</v>
      </c>
      <c r="G288" s="12" t="str">
        <f t="shared" si="69"/>
        <v>RectoríaBajo</v>
      </c>
      <c r="H288" s="12" t="str">
        <f t="shared" si="61"/>
        <v>RectoríaFuerte</v>
      </c>
      <c r="I288" s="12" t="str">
        <f t="shared" si="62"/>
        <v>Asuntos GlobalesBajo</v>
      </c>
      <c r="J288" s="12" t="str">
        <f t="shared" si="63"/>
        <v>Asuntos GlobalesFuerte</v>
      </c>
      <c r="K288" s="12" t="str">
        <f t="shared" si="64"/>
        <v>RectoríaConcepto público desfavorable que causa una pérdida de credibilidad sobre la Universidad en sus grupos de interés.</v>
      </c>
      <c r="L288" s="9" t="str">
        <f t="shared" si="65"/>
        <v>RRG-180</v>
      </c>
      <c r="M288" s="10" t="str">
        <f t="shared" si="66"/>
        <v>RR</v>
      </c>
      <c r="N288" s="10" t="str">
        <f>+IF(L288=""," ",VLOOKUP(S288,Tabla13[[PROCESO]:[2018]],4,0))</f>
        <v>Rectoría</v>
      </c>
      <c r="O288" s="10" t="str">
        <f>+IF(AB288=""," ",VLOOKUP(S288,Tabla13[[PROCESO]:[2018]],3,0))</f>
        <v>Rectoría</v>
      </c>
      <c r="P288" s="10" t="str">
        <f t="shared" si="67"/>
        <v>Concepto público desfavorable que causa una pérdida de credibilidad sobre la Universidad en sus grupos de interés.</v>
      </c>
      <c r="Q288" s="1">
        <f t="shared" si="56"/>
        <v>1</v>
      </c>
      <c r="R288" s="1" t="s">
        <v>1602</v>
      </c>
      <c r="S288" s="201" t="str">
        <f>+IF(M288="","",VLOOKUP(LEFT(R288,4),'[1]Areas Incluidas'!$C$3:$F$35,2,0))</f>
        <v>Asuntos Globales</v>
      </c>
      <c r="T288" s="200" t="s">
        <v>119</v>
      </c>
      <c r="U288" s="200" t="s">
        <v>1603</v>
      </c>
      <c r="V288" s="200" t="s">
        <v>1604</v>
      </c>
      <c r="W288" s="200" t="s">
        <v>1605</v>
      </c>
      <c r="X288" s="200">
        <v>1</v>
      </c>
      <c r="Y288" s="200">
        <v>1</v>
      </c>
      <c r="Z288" s="17">
        <v>1</v>
      </c>
      <c r="AA288" s="137" t="s">
        <v>97</v>
      </c>
      <c r="AB288" s="137" t="s">
        <v>88</v>
      </c>
      <c r="AC288" s="17" t="s">
        <v>1606</v>
      </c>
      <c r="AD288" s="220">
        <v>1</v>
      </c>
      <c r="AE288" s="220">
        <v>1</v>
      </c>
      <c r="AF288" s="17">
        <v>1</v>
      </c>
      <c r="AG288" s="17" t="s">
        <v>1599</v>
      </c>
      <c r="AH288" s="17" t="s">
        <v>382</v>
      </c>
      <c r="AI288" s="136">
        <v>43525</v>
      </c>
      <c r="AJ288" s="136" t="s">
        <v>332</v>
      </c>
      <c r="AK288" s="136" t="s">
        <v>301</v>
      </c>
      <c r="AL288" s="136" t="s">
        <v>88</v>
      </c>
      <c r="AM288" s="137">
        <v>1</v>
      </c>
      <c r="AN288" s="137">
        <v>1</v>
      </c>
      <c r="AO288" s="136" t="s">
        <v>333</v>
      </c>
      <c r="AP288" s="13" t="s">
        <v>97</v>
      </c>
      <c r="AQ288" s="13" t="s">
        <v>1607</v>
      </c>
      <c r="AR288" s="13" t="s">
        <v>1608</v>
      </c>
    </row>
    <row r="289" spans="1:44" ht="90" x14ac:dyDescent="0.25">
      <c r="A289" s="12">
        <f>IF(AL289="","",IF(T289=" "," ",SUM($Q$3:Q289)))</f>
        <v>181</v>
      </c>
      <c r="B289" s="12" t="str">
        <f t="shared" si="57"/>
        <v>Asuntos Globales0</v>
      </c>
      <c r="C289" s="12">
        <f t="shared" si="58"/>
        <v>0</v>
      </c>
      <c r="D289" s="12" t="str">
        <f t="shared" si="59"/>
        <v>Asuntos Globales1</v>
      </c>
      <c r="E289" s="12">
        <f t="shared" si="60"/>
        <v>1</v>
      </c>
      <c r="F289" s="12" t="str">
        <f t="shared" si="68"/>
        <v xml:space="preserve"> </v>
      </c>
      <c r="G289" s="12" t="str">
        <f t="shared" si="69"/>
        <v>RectoríaMedio</v>
      </c>
      <c r="H289" s="12" t="str">
        <f t="shared" si="61"/>
        <v>RectoríaFuerte</v>
      </c>
      <c r="I289" s="12" t="str">
        <f t="shared" si="62"/>
        <v>Asuntos GlobalesMedio</v>
      </c>
      <c r="J289" s="12" t="str">
        <f t="shared" si="63"/>
        <v>Asuntos GlobalesFuerte</v>
      </c>
      <c r="K289" s="12" t="str">
        <f t="shared" si="64"/>
        <v>RectoríaFalta de innovación o rezago en los diferentes procesos o estructuras que dificultan el crecimiento y/o cumplimiento de los objetivos de la Universidad</v>
      </c>
      <c r="L289" s="9" t="str">
        <f t="shared" si="65"/>
        <v>RRG-181</v>
      </c>
      <c r="M289" s="10" t="str">
        <f t="shared" si="66"/>
        <v>RR</v>
      </c>
      <c r="N289" s="10" t="str">
        <f>+IF(L289=""," ",VLOOKUP(S289,Tabla13[[PROCESO]:[2018]],4,0))</f>
        <v>Rectoría</v>
      </c>
      <c r="O289" s="10" t="str">
        <f>+IF(AB289=""," ",VLOOKUP(S289,Tabla13[[PROCESO]:[2018]],3,0))</f>
        <v xml:space="preserve"> </v>
      </c>
      <c r="P289" s="10" t="str">
        <f t="shared" si="67"/>
        <v>Falta de innovación o rezago en los diferentes procesos o estructuras que dificultan el crecimiento y/o cumplimiento de los objetivos de la Universidad</v>
      </c>
      <c r="Q289" s="1">
        <f t="shared" si="56"/>
        <v>1</v>
      </c>
      <c r="R289" s="1" t="s">
        <v>1609</v>
      </c>
      <c r="S289" s="201" t="str">
        <f>+IF(M289="","",VLOOKUP(LEFT(R289,4),'[1]Areas Incluidas'!$C$3:$F$35,2,0))</f>
        <v>Asuntos Globales</v>
      </c>
      <c r="T289" s="200" t="s">
        <v>111</v>
      </c>
      <c r="U289" s="200" t="s">
        <v>1610</v>
      </c>
      <c r="V289" s="200" t="s">
        <v>1611</v>
      </c>
      <c r="W289" s="200" t="s">
        <v>1612</v>
      </c>
      <c r="X289" s="200">
        <v>2</v>
      </c>
      <c r="Y289" s="200">
        <v>2</v>
      </c>
      <c r="Z289" s="17">
        <v>1</v>
      </c>
      <c r="AA289" s="137">
        <v>1</v>
      </c>
      <c r="AB289" s="137" t="s">
        <v>369</v>
      </c>
      <c r="AC289" s="17" t="s">
        <v>1613</v>
      </c>
      <c r="AD289" s="220">
        <v>2</v>
      </c>
      <c r="AE289" s="220">
        <v>2</v>
      </c>
      <c r="AF289" s="17">
        <v>1</v>
      </c>
      <c r="AG289" s="17" t="s">
        <v>1614</v>
      </c>
      <c r="AH289" s="17" t="s">
        <v>382</v>
      </c>
      <c r="AI289" s="136">
        <v>43863</v>
      </c>
      <c r="AJ289" s="136" t="s">
        <v>294</v>
      </c>
      <c r="AK289" s="136" t="s">
        <v>297</v>
      </c>
      <c r="AL289" s="136" t="s">
        <v>90</v>
      </c>
      <c r="AM289" s="137">
        <v>3</v>
      </c>
      <c r="AN289" s="137">
        <v>2</v>
      </c>
      <c r="AO289" s="136" t="s">
        <v>445</v>
      </c>
      <c r="AP289" s="13" t="s">
        <v>97</v>
      </c>
      <c r="AQ289" s="13" t="s">
        <v>1613</v>
      </c>
      <c r="AR289" s="13" t="s">
        <v>1615</v>
      </c>
    </row>
    <row r="290" spans="1:44" ht="90" x14ac:dyDescent="0.25">
      <c r="A290" s="12">
        <f>IF(AL290="","",IF(T290=" "," ",SUM($Q$3:Q290)))</f>
        <v>182</v>
      </c>
      <c r="B290" s="12" t="str">
        <f t="shared" si="57"/>
        <v>Asuntos Globales0</v>
      </c>
      <c r="C290" s="12">
        <f t="shared" si="58"/>
        <v>0</v>
      </c>
      <c r="D290" s="12" t="str">
        <f t="shared" si="59"/>
        <v>Asuntos Globales1</v>
      </c>
      <c r="E290" s="12">
        <f t="shared" si="60"/>
        <v>1</v>
      </c>
      <c r="F290" s="12" t="str">
        <f t="shared" si="68"/>
        <v xml:space="preserve"> </v>
      </c>
      <c r="G290" s="12" t="str">
        <f t="shared" si="69"/>
        <v>RectoríaAlto</v>
      </c>
      <c r="H290" s="12" t="str">
        <f t="shared" si="61"/>
        <v>RectoríaFuerte</v>
      </c>
      <c r="I290" s="12" t="str">
        <f t="shared" si="62"/>
        <v>Asuntos GlobalesAlto</v>
      </c>
      <c r="J290" s="12" t="str">
        <f t="shared" si="63"/>
        <v>Asuntos GlobalesFuerte</v>
      </c>
      <c r="K290" s="12" t="str">
        <f t="shared" si="64"/>
        <v>RectoríaFalta de innovación o rezago en los diferentes procesos o estructuras que dificultan el crecimiento y/o cumplimiento de los objetivos de la Universidad</v>
      </c>
      <c r="L290" s="9" t="str">
        <f t="shared" si="65"/>
        <v>RRG-182</v>
      </c>
      <c r="M290" s="10" t="str">
        <f t="shared" si="66"/>
        <v>RR</v>
      </c>
      <c r="N290" s="10" t="str">
        <f>+IF(L290=""," ",VLOOKUP(S290,Tabla13[[PROCESO]:[2018]],4,0))</f>
        <v>Rectoría</v>
      </c>
      <c r="O290" s="10" t="str">
        <f>+IF(AB290=""," ",VLOOKUP(S290,Tabla13[[PROCESO]:[2018]],3,0))</f>
        <v xml:space="preserve"> </v>
      </c>
      <c r="P290" s="10" t="str">
        <f t="shared" si="67"/>
        <v>Falta de innovación o rezago en los diferentes procesos o estructuras que dificultan el crecimiento y/o cumplimiento de los objetivos de la Universidad</v>
      </c>
      <c r="Q290" s="1">
        <f t="shared" si="56"/>
        <v>1</v>
      </c>
      <c r="R290" s="1" t="s">
        <v>1616</v>
      </c>
      <c r="S290" s="201" t="str">
        <f>+IF(M290="","",VLOOKUP(LEFT(R290,4),'[1]Areas Incluidas'!$C$3:$F$35,2,0))</f>
        <v>Asuntos Globales</v>
      </c>
      <c r="T290" s="200" t="s">
        <v>111</v>
      </c>
      <c r="U290" s="200" t="s">
        <v>1617</v>
      </c>
      <c r="V290" s="200" t="s">
        <v>1618</v>
      </c>
      <c r="W290" s="200" t="s">
        <v>1619</v>
      </c>
      <c r="X290" s="200">
        <v>2</v>
      </c>
      <c r="Y290" s="200">
        <v>2</v>
      </c>
      <c r="Z290" s="17">
        <v>1</v>
      </c>
      <c r="AA290" s="137">
        <v>1</v>
      </c>
      <c r="AB290" s="137" t="s">
        <v>369</v>
      </c>
      <c r="AC290" s="17" t="s">
        <v>1619</v>
      </c>
      <c r="AD290" s="220">
        <v>2</v>
      </c>
      <c r="AE290" s="220">
        <v>2</v>
      </c>
      <c r="AF290" s="17">
        <v>1</v>
      </c>
      <c r="AG290" s="17" t="s">
        <v>1614</v>
      </c>
      <c r="AH290" s="17" t="s">
        <v>382</v>
      </c>
      <c r="AI290" s="136">
        <v>43617</v>
      </c>
      <c r="AJ290" s="136" t="s">
        <v>298</v>
      </c>
      <c r="AK290" s="136" t="s">
        <v>98</v>
      </c>
      <c r="AL290" s="136" t="s">
        <v>87</v>
      </c>
      <c r="AM290" s="137">
        <v>4</v>
      </c>
      <c r="AN290" s="137">
        <v>3</v>
      </c>
      <c r="AO290" s="136" t="s">
        <v>390</v>
      </c>
      <c r="AP290" s="13" t="s">
        <v>97</v>
      </c>
      <c r="AQ290" s="13" t="s">
        <v>1619</v>
      </c>
      <c r="AR290" s="13" t="s">
        <v>1620</v>
      </c>
    </row>
    <row r="291" spans="1:44" ht="90" x14ac:dyDescent="0.25">
      <c r="A291" s="12">
        <f>IF(AL291="","",IF(T291=" "," ",SUM($Q$3:Q291)))</f>
        <v>183</v>
      </c>
      <c r="B291" s="12" t="str">
        <f t="shared" si="57"/>
        <v>Asuntos Globales0</v>
      </c>
      <c r="C291" s="12">
        <f t="shared" si="58"/>
        <v>0</v>
      </c>
      <c r="D291" s="12" t="str">
        <f t="shared" si="59"/>
        <v>Asuntos Globales1</v>
      </c>
      <c r="E291" s="12">
        <f t="shared" si="60"/>
        <v>1</v>
      </c>
      <c r="F291" s="12" t="str">
        <f t="shared" si="68"/>
        <v xml:space="preserve"> </v>
      </c>
      <c r="G291" s="12" t="str">
        <f t="shared" si="69"/>
        <v>RectoríaMedio</v>
      </c>
      <c r="H291" s="12" t="str">
        <f t="shared" si="61"/>
        <v>RectoríaFuerte</v>
      </c>
      <c r="I291" s="12" t="str">
        <f t="shared" si="62"/>
        <v>Asuntos GlobalesMedio</v>
      </c>
      <c r="J291" s="12" t="str">
        <f t="shared" si="63"/>
        <v>Asuntos GlobalesFuerte</v>
      </c>
      <c r="K291" s="12" t="str">
        <f t="shared" si="64"/>
        <v>RectoríaConflicto, desconocimiento o incumplimientos normativos, legales, regulatorios o contractuales.</v>
      </c>
      <c r="L291" s="9" t="str">
        <f t="shared" si="65"/>
        <v>RRG-183</v>
      </c>
      <c r="M291" s="10" t="str">
        <f t="shared" si="66"/>
        <v>RR</v>
      </c>
      <c r="N291" s="10" t="str">
        <f>+IF(L291=""," ",VLOOKUP(S291,Tabla13[[PROCESO]:[2018]],4,0))</f>
        <v>Rectoría</v>
      </c>
      <c r="O291" s="10" t="str">
        <f>+IF(AB291=""," ",VLOOKUP(S291,Tabla13[[PROCESO]:[2018]],3,0))</f>
        <v xml:space="preserve"> </v>
      </c>
      <c r="P291" s="10" t="str">
        <f t="shared" si="67"/>
        <v>Conflicto, desconocimiento o incumplimientos normativos, legales, regulatorios o contractuales.</v>
      </c>
      <c r="Q291" s="1">
        <f t="shared" si="56"/>
        <v>1</v>
      </c>
      <c r="R291" s="1" t="s">
        <v>1621</v>
      </c>
      <c r="S291" s="201" t="str">
        <f>+IF(M291="","",VLOOKUP(LEFT(R291,4),'[1]Areas Incluidas'!$C$3:$F$35,2,0))</f>
        <v>Asuntos Globales</v>
      </c>
      <c r="T291" s="200" t="s">
        <v>109</v>
      </c>
      <c r="U291" s="200" t="s">
        <v>1622</v>
      </c>
      <c r="V291" s="200" t="s">
        <v>1623</v>
      </c>
      <c r="W291" s="200" t="s">
        <v>1624</v>
      </c>
      <c r="X291" s="200">
        <v>3</v>
      </c>
      <c r="Y291" s="200">
        <v>3</v>
      </c>
      <c r="Z291" s="17">
        <v>1</v>
      </c>
      <c r="AA291" s="137">
        <v>1</v>
      </c>
      <c r="AB291" s="137" t="s">
        <v>369</v>
      </c>
      <c r="AC291" s="17" t="s">
        <v>1624</v>
      </c>
      <c r="AD291" s="220">
        <v>3</v>
      </c>
      <c r="AE291" s="220">
        <v>3</v>
      </c>
      <c r="AF291" s="17">
        <v>1</v>
      </c>
      <c r="AG291" s="17" t="s">
        <v>1614</v>
      </c>
      <c r="AH291" s="17" t="s">
        <v>382</v>
      </c>
      <c r="AI291" s="136">
        <v>43617</v>
      </c>
      <c r="AJ291" s="136" t="s">
        <v>298</v>
      </c>
      <c r="AK291" s="136" t="s">
        <v>297</v>
      </c>
      <c r="AL291" s="136" t="s">
        <v>90</v>
      </c>
      <c r="AM291" s="137">
        <v>4</v>
      </c>
      <c r="AN291" s="137">
        <v>2</v>
      </c>
      <c r="AO291" s="136" t="s">
        <v>383</v>
      </c>
      <c r="AP291" s="13" t="s">
        <v>97</v>
      </c>
      <c r="AQ291" s="13" t="s">
        <v>1624</v>
      </c>
      <c r="AR291" s="13" t="s">
        <v>1625</v>
      </c>
    </row>
    <row r="292" spans="1:44" ht="75" x14ac:dyDescent="0.25">
      <c r="A292" s="12">
        <f>IF(AL292="","",IF(T292=" "," ",SUM($Q$3:Q292)))</f>
        <v>184</v>
      </c>
      <c r="B292" s="12" t="str">
        <f t="shared" si="57"/>
        <v>Asuntos Globales0</v>
      </c>
      <c r="C292" s="12">
        <f t="shared" si="58"/>
        <v>0</v>
      </c>
      <c r="D292" s="12" t="str">
        <f t="shared" si="59"/>
        <v>Asuntos Globales1</v>
      </c>
      <c r="E292" s="12">
        <f t="shared" si="60"/>
        <v>1</v>
      </c>
      <c r="F292" s="12" t="str">
        <f t="shared" si="68"/>
        <v xml:space="preserve"> </v>
      </c>
      <c r="G292" s="12" t="str">
        <f t="shared" si="69"/>
        <v>RectoríaBajo</v>
      </c>
      <c r="H292" s="12" t="str">
        <f t="shared" si="61"/>
        <v>RectoríaFuerte</v>
      </c>
      <c r="I292" s="12" t="str">
        <f t="shared" si="62"/>
        <v>Asuntos GlobalesBajo</v>
      </c>
      <c r="J292" s="12" t="str">
        <f t="shared" si="63"/>
        <v>Asuntos GlobalesFuerte</v>
      </c>
      <c r="K292" s="12" t="str">
        <f t="shared" si="64"/>
        <v>RectoríaActos mal intencionados de terceros (AMIT).</v>
      </c>
      <c r="L292" s="9" t="str">
        <f t="shared" si="65"/>
        <v>RRG-184</v>
      </c>
      <c r="M292" s="10" t="str">
        <f t="shared" si="66"/>
        <v>RR</v>
      </c>
      <c r="N292" s="10" t="str">
        <f>+IF(L292=""," ",VLOOKUP(S292,Tabla13[[PROCESO]:[2018]],4,0))</f>
        <v>Rectoría</v>
      </c>
      <c r="O292" s="10" t="str">
        <f>+IF(AB292=""," ",VLOOKUP(S292,Tabla13[[PROCESO]:[2018]],3,0))</f>
        <v xml:space="preserve"> </v>
      </c>
      <c r="P292" s="10" t="str">
        <f t="shared" si="67"/>
        <v>Actos mal intencionados de terceros (AMIT).</v>
      </c>
      <c r="Q292" s="1">
        <f t="shared" si="56"/>
        <v>1</v>
      </c>
      <c r="R292" s="1" t="s">
        <v>1626</v>
      </c>
      <c r="S292" s="201" t="str">
        <f>+IF(M292="","",VLOOKUP(LEFT(R292,4),'[1]Areas Incluidas'!$C$3:$F$35,2,0))</f>
        <v>Asuntos Globales</v>
      </c>
      <c r="T292" s="200" t="s">
        <v>116</v>
      </c>
      <c r="U292" s="200" t="s">
        <v>1627</v>
      </c>
      <c r="V292" s="200" t="s">
        <v>1628</v>
      </c>
      <c r="W292" s="200" t="s">
        <v>1629</v>
      </c>
      <c r="X292" s="200">
        <v>2</v>
      </c>
      <c r="Y292" s="200">
        <v>2</v>
      </c>
      <c r="Z292" s="17">
        <v>1</v>
      </c>
      <c r="AA292" s="137">
        <v>1</v>
      </c>
      <c r="AB292" s="137" t="s">
        <v>369</v>
      </c>
      <c r="AC292" s="17" t="s">
        <v>1630</v>
      </c>
      <c r="AD292" s="220">
        <v>2</v>
      </c>
      <c r="AE292" s="220">
        <v>2</v>
      </c>
      <c r="AF292" s="17">
        <v>1</v>
      </c>
      <c r="AG292" s="17" t="s">
        <v>1614</v>
      </c>
      <c r="AH292" s="17" t="s">
        <v>382</v>
      </c>
      <c r="AI292" s="136">
        <v>43617</v>
      </c>
      <c r="AJ292" s="136" t="s">
        <v>296</v>
      </c>
      <c r="AK292" s="136" t="s">
        <v>301</v>
      </c>
      <c r="AL292" s="136" t="s">
        <v>88</v>
      </c>
      <c r="AM292" s="137">
        <v>2</v>
      </c>
      <c r="AN292" s="137">
        <v>1</v>
      </c>
      <c r="AO292" s="136" t="s">
        <v>1336</v>
      </c>
      <c r="AP292" s="13" t="s">
        <v>97</v>
      </c>
      <c r="AQ292" s="13" t="s">
        <v>1630</v>
      </c>
      <c r="AR292" s="13" t="s">
        <v>1631</v>
      </c>
    </row>
    <row r="293" spans="1:44" ht="90" x14ac:dyDescent="0.25">
      <c r="A293" s="12">
        <f>IF(AL293="","",IF(T293=" "," ",SUM($Q$3:Q293)))</f>
        <v>185</v>
      </c>
      <c r="B293" s="12" t="str">
        <f t="shared" si="57"/>
        <v>Asuntos Globales0</v>
      </c>
      <c r="C293" s="12">
        <f t="shared" si="58"/>
        <v>0</v>
      </c>
      <c r="D293" s="12" t="str">
        <f t="shared" si="59"/>
        <v>Asuntos Globales1</v>
      </c>
      <c r="E293" s="12">
        <f t="shared" si="60"/>
        <v>1</v>
      </c>
      <c r="F293" s="12" t="str">
        <f t="shared" si="68"/>
        <v xml:space="preserve"> </v>
      </c>
      <c r="G293" s="12" t="str">
        <f t="shared" si="69"/>
        <v>RectoríaAlto</v>
      </c>
      <c r="H293" s="12" t="str">
        <f t="shared" si="61"/>
        <v>RectoríaFuerte</v>
      </c>
      <c r="I293" s="12" t="str">
        <f t="shared" si="62"/>
        <v>Asuntos GlobalesAlto</v>
      </c>
      <c r="J293" s="12" t="str">
        <f t="shared" si="63"/>
        <v>Asuntos GlobalesFuerte</v>
      </c>
      <c r="K293" s="12" t="str">
        <f t="shared" si="64"/>
        <v>RectoríaPérdida de la continuidad del negocio.</v>
      </c>
      <c r="L293" s="9" t="str">
        <f t="shared" si="65"/>
        <v>RRG-185</v>
      </c>
      <c r="M293" s="10" t="str">
        <f t="shared" si="66"/>
        <v>RR</v>
      </c>
      <c r="N293" s="10" t="str">
        <f>+IF(L293=""," ",VLOOKUP(S293,Tabla13[[PROCESO]:[2018]],4,0))</f>
        <v>Rectoría</v>
      </c>
      <c r="O293" s="10" t="str">
        <f>+IF(AB293=""," ",VLOOKUP(S293,Tabla13[[PROCESO]:[2018]],3,0))</f>
        <v xml:space="preserve"> </v>
      </c>
      <c r="P293" s="10" t="str">
        <f t="shared" si="67"/>
        <v>Pérdida de la continuidad del negocio.</v>
      </c>
      <c r="Q293" s="1">
        <f t="shared" si="56"/>
        <v>1</v>
      </c>
      <c r="R293" s="1" t="s">
        <v>1632</v>
      </c>
      <c r="S293" s="201" t="str">
        <f>+IF(M293="","",VLOOKUP(LEFT(R293,4),'[1]Areas Incluidas'!$C$3:$F$35,2,0))</f>
        <v>Asuntos Globales</v>
      </c>
      <c r="T293" s="200" t="s">
        <v>113</v>
      </c>
      <c r="U293" s="200" t="s">
        <v>1633</v>
      </c>
      <c r="V293" s="200" t="s">
        <v>1634</v>
      </c>
      <c r="W293" s="200" t="s">
        <v>1635</v>
      </c>
      <c r="X293" s="200">
        <v>1</v>
      </c>
      <c r="Y293" s="200">
        <v>1</v>
      </c>
      <c r="Z293" s="17">
        <v>1</v>
      </c>
      <c r="AA293" s="137">
        <v>1</v>
      </c>
      <c r="AB293" s="137" t="s">
        <v>369</v>
      </c>
      <c r="AC293" s="17" t="s">
        <v>1635</v>
      </c>
      <c r="AD293" s="220">
        <v>1</v>
      </c>
      <c r="AE293" s="220">
        <v>1</v>
      </c>
      <c r="AF293" s="17">
        <v>1</v>
      </c>
      <c r="AG293" s="17" t="s">
        <v>1614</v>
      </c>
      <c r="AH293" s="17" t="s">
        <v>382</v>
      </c>
      <c r="AI293" s="136">
        <v>43617</v>
      </c>
      <c r="AJ293" s="136" t="s">
        <v>296</v>
      </c>
      <c r="AK293" s="136" t="s">
        <v>295</v>
      </c>
      <c r="AL293" s="136" t="s">
        <v>87</v>
      </c>
      <c r="AM293" s="137">
        <v>2</v>
      </c>
      <c r="AN293" s="137">
        <v>4</v>
      </c>
      <c r="AO293" s="136" t="s">
        <v>1311</v>
      </c>
      <c r="AP293" s="13" t="s">
        <v>97</v>
      </c>
      <c r="AQ293" s="13" t="s">
        <v>1635</v>
      </c>
      <c r="AR293" s="13" t="s">
        <v>1636</v>
      </c>
    </row>
    <row r="294" spans="1:44" ht="30" hidden="1" x14ac:dyDescent="0.25">
      <c r="A294" s="12" t="str">
        <f>IF(AL294="","",IF(T294=" "," ",SUM($Q$3:Q294)))</f>
        <v/>
      </c>
      <c r="B294" s="12" t="str">
        <f t="shared" si="57"/>
        <v>Asuntos Globales0</v>
      </c>
      <c r="C294" s="12">
        <f t="shared" si="58"/>
        <v>0</v>
      </c>
      <c r="D294" s="12" t="str">
        <f t="shared" si="59"/>
        <v>Asuntos Globales0</v>
      </c>
      <c r="E294" s="12">
        <f t="shared" si="60"/>
        <v>0</v>
      </c>
      <c r="F294" s="12" t="str">
        <f t="shared" si="68"/>
        <v xml:space="preserve"> </v>
      </c>
      <c r="G294" s="12" t="str">
        <f t="shared" si="69"/>
        <v xml:space="preserve"> </v>
      </c>
      <c r="H294" s="12" t="str">
        <f t="shared" si="61"/>
        <v xml:space="preserve"> </v>
      </c>
      <c r="I294" s="12" t="str">
        <f t="shared" si="62"/>
        <v>Asuntos Globales</v>
      </c>
      <c r="J294" s="12" t="str">
        <f t="shared" si="63"/>
        <v>Asuntos Globales</v>
      </c>
      <c r="K294" s="12" t="str">
        <f t="shared" si="64"/>
        <v xml:space="preserve"> </v>
      </c>
      <c r="L294" s="9" t="str">
        <f t="shared" si="65"/>
        <v/>
      </c>
      <c r="M294" s="10" t="str">
        <f t="shared" si="66"/>
        <v>RR</v>
      </c>
      <c r="N294" s="10" t="str">
        <f>+IF(L294=""," ",VLOOKUP(S294,Tabla13[[PROCESO]:[2018]],4,0))</f>
        <v xml:space="preserve"> </v>
      </c>
      <c r="O294" s="10" t="str">
        <f>+IF(AB294=""," ",VLOOKUP(S294,Tabla13[[PROCESO]:[2018]],3,0))</f>
        <v xml:space="preserve"> </v>
      </c>
      <c r="P294" s="10" t="str">
        <f t="shared" si="67"/>
        <v/>
      </c>
      <c r="Q294" s="1" t="str">
        <f t="shared" si="56"/>
        <v/>
      </c>
      <c r="R294" s="1" t="s">
        <v>1637</v>
      </c>
      <c r="S294" s="201" t="str">
        <f>+IF(M294="","",VLOOKUP(LEFT(R294,4),'[1]Areas Incluidas'!$C$3:$F$35,2,0))</f>
        <v>Asuntos Globales</v>
      </c>
      <c r="T294" s="16"/>
      <c r="U294" s="16"/>
      <c r="V294" s="16"/>
      <c r="W294" s="16"/>
      <c r="X294" s="16">
        <v>4</v>
      </c>
      <c r="Y294" s="16">
        <v>4</v>
      </c>
      <c r="Z294" s="137">
        <v>4</v>
      </c>
      <c r="AA294" s="137">
        <v>4</v>
      </c>
      <c r="AB294" s="137"/>
      <c r="AC294" s="137"/>
      <c r="AD294" s="137">
        <v>4</v>
      </c>
      <c r="AE294" s="137">
        <v>4</v>
      </c>
      <c r="AF294" s="137">
        <v>4</v>
      </c>
      <c r="AG294" s="137">
        <v>4</v>
      </c>
      <c r="AH294" s="137">
        <v>4</v>
      </c>
      <c r="AI294" s="137">
        <v>4</v>
      </c>
      <c r="AJ294" s="137">
        <v>4</v>
      </c>
      <c r="AK294" s="137">
        <v>4</v>
      </c>
      <c r="AL294" s="137"/>
      <c r="AM294" s="137">
        <v>4</v>
      </c>
      <c r="AN294" s="137">
        <v>4</v>
      </c>
      <c r="AO294" s="137">
        <v>4</v>
      </c>
      <c r="AP294" s="16"/>
      <c r="AQ294" s="16"/>
      <c r="AR294" s="16"/>
    </row>
    <row r="295" spans="1:44" ht="90" x14ac:dyDescent="0.25">
      <c r="A295" s="12">
        <f>IF(AL295="","",IF(T295=" "," ",SUM($Q$3:Q295)))</f>
        <v>186</v>
      </c>
      <c r="B295" s="12" t="str">
        <f t="shared" si="57"/>
        <v>Oficina Jurídica1</v>
      </c>
      <c r="C295" s="12">
        <f t="shared" si="58"/>
        <v>1</v>
      </c>
      <c r="D295" s="12" t="str">
        <f t="shared" si="59"/>
        <v>Oficina Jurídica1</v>
      </c>
      <c r="E295" s="12">
        <f t="shared" si="60"/>
        <v>1</v>
      </c>
      <c r="F295" s="12" t="str">
        <f t="shared" si="68"/>
        <v>Secretaría GeneralAlto</v>
      </c>
      <c r="G295" s="12" t="str">
        <f t="shared" si="69"/>
        <v>Secretaría GeneralAlto</v>
      </c>
      <c r="H295" s="12" t="str">
        <f t="shared" si="61"/>
        <v>Secretaría GeneralFuerte</v>
      </c>
      <c r="I295" s="12" t="str">
        <f t="shared" si="62"/>
        <v>Oficina JurídicaAlto</v>
      </c>
      <c r="J295" s="12" t="str">
        <f t="shared" si="63"/>
        <v>Oficina JurídicaFuerte</v>
      </c>
      <c r="K295" s="12" t="str">
        <f t="shared" si="64"/>
        <v>Secretaría GeneralIncumplimiento por parte de la comunidad universitaria, contratistas y visitantes de las políticas, reglamentos y directrices institucionales.</v>
      </c>
      <c r="L295" s="9" t="str">
        <f t="shared" si="65"/>
        <v>RSJ-186</v>
      </c>
      <c r="M295" s="10" t="str">
        <f t="shared" si="66"/>
        <v>RS</v>
      </c>
      <c r="N295" s="10" t="str">
        <f>+IF(L295=""," ",VLOOKUP(S295,Tabla13[[PROCESO]:[2018]],4,0))</f>
        <v>Secretaría General</v>
      </c>
      <c r="O295" s="10" t="str">
        <f>+IF(AB295=""," ",VLOOKUP(S295,Tabla13[[PROCESO]:[2018]],3,0))</f>
        <v>Secretaría General</v>
      </c>
      <c r="P295" s="10" t="str">
        <f t="shared" si="67"/>
        <v>Incumplimiento por parte de la comunidad universitaria, contratistas y visitantes de las políticas, reglamentos y directrices institucionales.</v>
      </c>
      <c r="Q295" s="1">
        <f t="shared" si="56"/>
        <v>1</v>
      </c>
      <c r="R295" s="1" t="s">
        <v>1638</v>
      </c>
      <c r="S295" s="201" t="str">
        <f>+IF(M295="","",VLOOKUP(LEFT(R295,4),'[1]Areas Incluidas'!$C$3:$F$35,2,0))</f>
        <v>Oficina Jurídica</v>
      </c>
      <c r="T295" s="200" t="s">
        <v>107</v>
      </c>
      <c r="U295" s="200" t="s">
        <v>1639</v>
      </c>
      <c r="V295" s="200" t="s">
        <v>1640</v>
      </c>
      <c r="W295" s="200" t="s">
        <v>1641</v>
      </c>
      <c r="X295" s="200">
        <v>1</v>
      </c>
      <c r="Y295" s="200">
        <v>1</v>
      </c>
      <c r="Z295" s="17">
        <v>1</v>
      </c>
      <c r="AA295" s="200" t="s">
        <v>98</v>
      </c>
      <c r="AB295" s="200" t="s">
        <v>87</v>
      </c>
      <c r="AC295" s="200" t="s">
        <v>1642</v>
      </c>
      <c r="AD295" s="192">
        <v>2</v>
      </c>
      <c r="AE295" s="192">
        <v>2</v>
      </c>
      <c r="AF295" s="17">
        <v>1</v>
      </c>
      <c r="AG295" s="200" t="s">
        <v>1643</v>
      </c>
      <c r="AH295" s="200" t="s">
        <v>1644</v>
      </c>
      <c r="AI295" s="13">
        <v>43455</v>
      </c>
      <c r="AJ295" s="200" t="s">
        <v>294</v>
      </c>
      <c r="AK295" s="200" t="s">
        <v>98</v>
      </c>
      <c r="AL295" s="200" t="s">
        <v>87</v>
      </c>
      <c r="AM295" s="200">
        <v>3</v>
      </c>
      <c r="AN295" s="200">
        <v>3</v>
      </c>
      <c r="AO295" s="200" t="s">
        <v>405</v>
      </c>
      <c r="AP295" s="200" t="s">
        <v>97</v>
      </c>
      <c r="AQ295" s="200" t="s">
        <v>1645</v>
      </c>
      <c r="AR295" s="200" t="s">
        <v>1646</v>
      </c>
    </row>
    <row r="296" spans="1:44" ht="60" x14ac:dyDescent="0.25">
      <c r="A296" s="12">
        <f>IF(AL296="","",IF(T296=" "," ",SUM($Q$3:Q296)))</f>
        <v>187</v>
      </c>
      <c r="B296" s="12" t="str">
        <f t="shared" si="57"/>
        <v>Oficina Jurídica1</v>
      </c>
      <c r="C296" s="12">
        <f t="shared" si="58"/>
        <v>1</v>
      </c>
      <c r="D296" s="12" t="str">
        <f t="shared" si="59"/>
        <v>Oficina Jurídica1</v>
      </c>
      <c r="E296" s="12">
        <f t="shared" si="60"/>
        <v>1</v>
      </c>
      <c r="F296" s="12" t="str">
        <f t="shared" si="68"/>
        <v>Secretaría GeneralBajo</v>
      </c>
      <c r="G296" s="12" t="str">
        <f t="shared" si="69"/>
        <v>Secretaría GeneralBajo</v>
      </c>
      <c r="H296" s="12" t="str">
        <f t="shared" si="61"/>
        <v>Secretaría GeneralFuerte</v>
      </c>
      <c r="I296" s="12" t="str">
        <f t="shared" si="62"/>
        <v>Oficina JurídicaBajo</v>
      </c>
      <c r="J296" s="12" t="str">
        <f t="shared" si="63"/>
        <v>Oficina JurídicaFuerte</v>
      </c>
      <c r="K296" s="12" t="str">
        <f t="shared" si="64"/>
        <v>Secretaría GeneralFallas en la gestión, planeación o ejecución de proyecto.</v>
      </c>
      <c r="L296" s="9" t="str">
        <f t="shared" si="65"/>
        <v>RSJ-187</v>
      </c>
      <c r="M296" s="10" t="str">
        <f t="shared" si="66"/>
        <v>RS</v>
      </c>
      <c r="N296" s="10" t="str">
        <f>+IF(L296=""," ",VLOOKUP(S296,Tabla13[[PROCESO]:[2018]],4,0))</f>
        <v>Secretaría General</v>
      </c>
      <c r="O296" s="10" t="str">
        <f>+IF(AB296=""," ",VLOOKUP(S296,Tabla13[[PROCESO]:[2018]],3,0))</f>
        <v>Secretaría General</v>
      </c>
      <c r="P296" s="10" t="str">
        <f t="shared" si="67"/>
        <v>Fallas en la gestión, planeación o ejecución de proyecto.</v>
      </c>
      <c r="Q296" s="1">
        <f t="shared" si="56"/>
        <v>1</v>
      </c>
      <c r="R296" s="1" t="s">
        <v>1647</v>
      </c>
      <c r="S296" s="201" t="str">
        <f>+IF(M296="","",VLOOKUP(LEFT(R296,4),'[1]Areas Incluidas'!$C$3:$F$35,2,0))</f>
        <v>Oficina Jurídica</v>
      </c>
      <c r="T296" s="200" t="s">
        <v>115</v>
      </c>
      <c r="U296" s="200" t="s">
        <v>1648</v>
      </c>
      <c r="V296" s="200" t="s">
        <v>1649</v>
      </c>
      <c r="W296" s="200" t="s">
        <v>1650</v>
      </c>
      <c r="X296" s="200">
        <v>1</v>
      </c>
      <c r="Y296" s="200">
        <v>1</v>
      </c>
      <c r="Z296" s="17">
        <v>1</v>
      </c>
      <c r="AA296" s="200" t="s">
        <v>97</v>
      </c>
      <c r="AB296" s="200" t="s">
        <v>88</v>
      </c>
      <c r="AC296" s="200" t="s">
        <v>1651</v>
      </c>
      <c r="AD296" s="192">
        <v>1</v>
      </c>
      <c r="AE296" s="192">
        <v>1</v>
      </c>
      <c r="AF296" s="17">
        <v>1</v>
      </c>
      <c r="AG296" s="200" t="s">
        <v>1643</v>
      </c>
      <c r="AH296" s="200" t="s">
        <v>1652</v>
      </c>
      <c r="AI296" s="13">
        <v>43455</v>
      </c>
      <c r="AJ296" s="200" t="s">
        <v>296</v>
      </c>
      <c r="AK296" s="200" t="s">
        <v>297</v>
      </c>
      <c r="AL296" s="200" t="s">
        <v>88</v>
      </c>
      <c r="AM296" s="200">
        <v>2</v>
      </c>
      <c r="AN296" s="200">
        <v>2</v>
      </c>
      <c r="AO296" s="200" t="s">
        <v>413</v>
      </c>
      <c r="AP296" s="200" t="s">
        <v>97</v>
      </c>
      <c r="AQ296" s="200" t="s">
        <v>1653</v>
      </c>
      <c r="AR296" s="200" t="s">
        <v>1654</v>
      </c>
    </row>
    <row r="297" spans="1:44" ht="90" x14ac:dyDescent="0.25">
      <c r="A297" s="12">
        <f>IF(AL297="","",IF(T297=" "," ",SUM($Q$3:Q297)))</f>
        <v>188</v>
      </c>
      <c r="B297" s="12" t="str">
        <f t="shared" si="57"/>
        <v>Oficina Jurídica1</v>
      </c>
      <c r="C297" s="12">
        <f t="shared" si="58"/>
        <v>1</v>
      </c>
      <c r="D297" s="12" t="str">
        <f t="shared" si="59"/>
        <v>Oficina Jurídica1</v>
      </c>
      <c r="E297" s="12">
        <f t="shared" si="60"/>
        <v>1</v>
      </c>
      <c r="F297" s="12" t="str">
        <f t="shared" si="68"/>
        <v>Secretaría GeneralAlto</v>
      </c>
      <c r="G297" s="12" t="str">
        <f t="shared" si="69"/>
        <v>Secretaría GeneralAlto</v>
      </c>
      <c r="H297" s="12" t="str">
        <f t="shared" si="61"/>
        <v>Secretaría GeneralFuerte</v>
      </c>
      <c r="I297" s="12" t="str">
        <f t="shared" si="62"/>
        <v>Oficina JurídicaAlto</v>
      </c>
      <c r="J297" s="12" t="str">
        <f t="shared" si="63"/>
        <v>Oficina JurídicaFuerte</v>
      </c>
      <c r="K297" s="12" t="str">
        <f t="shared" si="64"/>
        <v>Secretaría GeneralIncumplimiento por parte de la comunidad universitaria, contratistas y visitantes de las políticas, reglamentos y directrices institucionales.</v>
      </c>
      <c r="L297" s="9" t="str">
        <f t="shared" si="65"/>
        <v>RSJ-188</v>
      </c>
      <c r="M297" s="10" t="str">
        <f t="shared" si="66"/>
        <v>RS</v>
      </c>
      <c r="N297" s="10" t="str">
        <f>+IF(L297=""," ",VLOOKUP(S297,Tabla13[[PROCESO]:[2018]],4,0))</f>
        <v>Secretaría General</v>
      </c>
      <c r="O297" s="10" t="str">
        <f>+IF(AB297=""," ",VLOOKUP(S297,Tabla13[[PROCESO]:[2018]],3,0))</f>
        <v>Secretaría General</v>
      </c>
      <c r="P297" s="10" t="str">
        <f t="shared" si="67"/>
        <v>Incumplimiento por parte de la comunidad universitaria, contratistas y visitantes de las políticas, reglamentos y directrices institucionales.</v>
      </c>
      <c r="Q297" s="1">
        <f t="shared" si="56"/>
        <v>1</v>
      </c>
      <c r="R297" s="1" t="s">
        <v>1655</v>
      </c>
      <c r="S297" s="201" t="str">
        <f>+IF(M297="","",VLOOKUP(LEFT(R297,4),'[1]Areas Incluidas'!$C$3:$F$35,2,0))</f>
        <v>Oficina Jurídica</v>
      </c>
      <c r="T297" s="200" t="s">
        <v>107</v>
      </c>
      <c r="U297" s="200" t="s">
        <v>1656</v>
      </c>
      <c r="V297" s="200" t="s">
        <v>1657</v>
      </c>
      <c r="W297" s="200" t="s">
        <v>1658</v>
      </c>
      <c r="X297" s="200">
        <v>1</v>
      </c>
      <c r="Y297" s="200">
        <v>1</v>
      </c>
      <c r="Z297" s="17">
        <v>1</v>
      </c>
      <c r="AA297" s="200" t="s">
        <v>96</v>
      </c>
      <c r="AB297" s="200" t="s">
        <v>87</v>
      </c>
      <c r="AC297" s="200" t="s">
        <v>1659</v>
      </c>
      <c r="AD297" s="192">
        <v>2</v>
      </c>
      <c r="AE297" s="192">
        <v>2</v>
      </c>
      <c r="AF297" s="17">
        <v>1</v>
      </c>
      <c r="AG297" s="200" t="s">
        <v>1643</v>
      </c>
      <c r="AH297" s="200" t="s">
        <v>1652</v>
      </c>
      <c r="AI297" s="13">
        <v>43455</v>
      </c>
      <c r="AJ297" s="200" t="s">
        <v>294</v>
      </c>
      <c r="AK297" s="200" t="s">
        <v>98</v>
      </c>
      <c r="AL297" s="200" t="s">
        <v>87</v>
      </c>
      <c r="AM297" s="200">
        <v>3</v>
      </c>
      <c r="AN297" s="200">
        <v>3</v>
      </c>
      <c r="AO297" s="200" t="s">
        <v>405</v>
      </c>
      <c r="AP297" s="200" t="s">
        <v>97</v>
      </c>
      <c r="AQ297" s="200" t="s">
        <v>1660</v>
      </c>
      <c r="AR297" s="200"/>
    </row>
    <row r="298" spans="1:44" ht="54" x14ac:dyDescent="0.25">
      <c r="A298" s="12">
        <f>IF(AL298="","",IF(T298=" "," ",SUM($Q$3:Q298)))</f>
        <v>189</v>
      </c>
      <c r="B298" s="12" t="str">
        <f t="shared" si="57"/>
        <v>Oficina Jurídica1</v>
      </c>
      <c r="C298" s="12">
        <f t="shared" si="58"/>
        <v>1</v>
      </c>
      <c r="D298" s="12" t="str">
        <f t="shared" si="59"/>
        <v>Oficina Jurídica1</v>
      </c>
      <c r="E298" s="12">
        <f t="shared" si="60"/>
        <v>1</v>
      </c>
      <c r="F298" s="12" t="str">
        <f t="shared" si="68"/>
        <v>Secretaría GeneralAlto</v>
      </c>
      <c r="G298" s="12" t="str">
        <f t="shared" si="69"/>
        <v>Secretaría GeneralAlto</v>
      </c>
      <c r="H298" s="12" t="str">
        <f t="shared" si="61"/>
        <v>Secretaría GeneralFuerte</v>
      </c>
      <c r="I298" s="12" t="str">
        <f t="shared" si="62"/>
        <v>Oficina JurídicaAlto</v>
      </c>
      <c r="J298" s="12" t="str">
        <f t="shared" si="63"/>
        <v>Oficina JurídicaFuerte</v>
      </c>
      <c r="K298" s="12" t="str">
        <f t="shared" si="64"/>
        <v>Secretaría GeneralDificultades en la alineación organizacional para el logro de los objetivos.</v>
      </c>
      <c r="L298" s="9" t="str">
        <f t="shared" si="65"/>
        <v>RSJ-189</v>
      </c>
      <c r="M298" s="10" t="str">
        <f t="shared" si="66"/>
        <v>RS</v>
      </c>
      <c r="N298" s="10" t="str">
        <f>+IF(L298=""," ",VLOOKUP(S298,Tabla13[[PROCESO]:[2018]],4,0))</f>
        <v>Secretaría General</v>
      </c>
      <c r="O298" s="10" t="str">
        <f>+IF(AB298=""," ",VLOOKUP(S298,Tabla13[[PROCESO]:[2018]],3,0))</f>
        <v>Secretaría General</v>
      </c>
      <c r="P298" s="10" t="str">
        <f t="shared" si="67"/>
        <v>Dificultades en la alineación organizacional para el logro de los objetivos.</v>
      </c>
      <c r="Q298" s="1">
        <f t="shared" si="56"/>
        <v>1</v>
      </c>
      <c r="R298" s="1" t="s">
        <v>1661</v>
      </c>
      <c r="S298" s="201" t="str">
        <f>+IF(M298="","",VLOOKUP(LEFT(R298,4),'[1]Areas Incluidas'!$C$3:$F$35,2,0))</f>
        <v>Oficina Jurídica</v>
      </c>
      <c r="T298" s="200" t="s">
        <v>108</v>
      </c>
      <c r="U298" s="200" t="s">
        <v>1662</v>
      </c>
      <c r="V298" s="200" t="s">
        <v>1663</v>
      </c>
      <c r="W298" s="200" t="s">
        <v>1664</v>
      </c>
      <c r="X298" s="200">
        <v>1</v>
      </c>
      <c r="Y298" s="200">
        <v>1</v>
      </c>
      <c r="Z298" s="17">
        <v>1</v>
      </c>
      <c r="AA298" s="200" t="s">
        <v>96</v>
      </c>
      <c r="AB298" s="200" t="s">
        <v>87</v>
      </c>
      <c r="AC298" s="200" t="s">
        <v>1665</v>
      </c>
      <c r="AD298" s="192">
        <v>1</v>
      </c>
      <c r="AE298" s="192">
        <v>1</v>
      </c>
      <c r="AF298" s="17">
        <v>1</v>
      </c>
      <c r="AG298" s="200" t="s">
        <v>1643</v>
      </c>
      <c r="AH298" s="200" t="s">
        <v>1652</v>
      </c>
      <c r="AI298" s="13">
        <v>43455</v>
      </c>
      <c r="AJ298" s="200" t="s">
        <v>294</v>
      </c>
      <c r="AK298" s="200" t="s">
        <v>98</v>
      </c>
      <c r="AL298" s="200" t="s">
        <v>87</v>
      </c>
      <c r="AM298" s="200">
        <v>3</v>
      </c>
      <c r="AN298" s="200">
        <v>3</v>
      </c>
      <c r="AO298" s="200" t="s">
        <v>405</v>
      </c>
      <c r="AP298" s="200" t="s">
        <v>97</v>
      </c>
      <c r="AQ298" s="200" t="s">
        <v>1666</v>
      </c>
      <c r="AR298" s="200"/>
    </row>
    <row r="299" spans="1:44" ht="75" x14ac:dyDescent="0.25">
      <c r="A299" s="12">
        <f>IF(AL299="","",IF(T299=" "," ",SUM($Q$3:Q299)))</f>
        <v>190</v>
      </c>
      <c r="B299" s="12" t="str">
        <f t="shared" si="57"/>
        <v>Oficina Jurídica1</v>
      </c>
      <c r="C299" s="12">
        <f t="shared" si="58"/>
        <v>1</v>
      </c>
      <c r="D299" s="12" t="str">
        <f t="shared" si="59"/>
        <v>Oficina Jurídica1</v>
      </c>
      <c r="E299" s="12">
        <f t="shared" si="60"/>
        <v>1</v>
      </c>
      <c r="F299" s="12" t="str">
        <f t="shared" si="68"/>
        <v>Secretaría GeneralExtremo</v>
      </c>
      <c r="G299" s="12" t="str">
        <f t="shared" si="69"/>
        <v>Secretaría GeneralAlto</v>
      </c>
      <c r="H299" s="12" t="str">
        <f t="shared" si="61"/>
        <v>Secretaría GeneralFuerte</v>
      </c>
      <c r="I299" s="12" t="str">
        <f t="shared" si="62"/>
        <v>Oficina JurídicaAlto</v>
      </c>
      <c r="J299" s="12" t="str">
        <f t="shared" si="63"/>
        <v>Oficina JurídicaFuerte</v>
      </c>
      <c r="K299" s="12" t="str">
        <f t="shared" si="64"/>
        <v>Secretaría GeneralDificultades en la alineación organizacional para el logro de los objetivos.</v>
      </c>
      <c r="L299" s="9" t="str">
        <f t="shared" si="65"/>
        <v>RSJ-190</v>
      </c>
      <c r="M299" s="10" t="str">
        <f t="shared" si="66"/>
        <v>RS</v>
      </c>
      <c r="N299" s="10" t="str">
        <f>+IF(L299=""," ",VLOOKUP(S299,Tabla13[[PROCESO]:[2018]],4,0))</f>
        <v>Secretaría General</v>
      </c>
      <c r="O299" s="10" t="str">
        <f>+IF(AB299=""," ",VLOOKUP(S299,Tabla13[[PROCESO]:[2018]],3,0))</f>
        <v>Secretaría General</v>
      </c>
      <c r="P299" s="10" t="str">
        <f t="shared" si="67"/>
        <v>Dificultades en la alineación organizacional para el logro de los objetivos.</v>
      </c>
      <c r="Q299" s="1">
        <f t="shared" si="56"/>
        <v>1</v>
      </c>
      <c r="R299" s="1" t="s">
        <v>1667</v>
      </c>
      <c r="S299" s="201" t="str">
        <f>+IF(M299="","",VLOOKUP(LEFT(R299,4),'[1]Areas Incluidas'!$C$3:$F$35,2,0))</f>
        <v>Oficina Jurídica</v>
      </c>
      <c r="T299" s="200" t="s">
        <v>108</v>
      </c>
      <c r="U299" s="200" t="s">
        <v>1668</v>
      </c>
      <c r="V299" s="200" t="s">
        <v>1669</v>
      </c>
      <c r="W299" s="200" t="s">
        <v>1670</v>
      </c>
      <c r="X299" s="200">
        <v>2</v>
      </c>
      <c r="Y299" s="200">
        <v>1</v>
      </c>
      <c r="Z299" s="17">
        <v>0.5</v>
      </c>
      <c r="AA299" s="200" t="s">
        <v>98</v>
      </c>
      <c r="AB299" s="200" t="s">
        <v>89</v>
      </c>
      <c r="AC299" s="200" t="s">
        <v>1671</v>
      </c>
      <c r="AD299" s="192">
        <v>2</v>
      </c>
      <c r="AE299" s="192">
        <v>2</v>
      </c>
      <c r="AF299" s="17">
        <v>1</v>
      </c>
      <c r="AG299" s="200" t="s">
        <v>1672</v>
      </c>
      <c r="AH299" s="200" t="s">
        <v>1538</v>
      </c>
      <c r="AI299" s="13">
        <v>43455</v>
      </c>
      <c r="AJ299" s="200" t="s">
        <v>298</v>
      </c>
      <c r="AK299" s="200" t="s">
        <v>98</v>
      </c>
      <c r="AL299" s="200" t="s">
        <v>87</v>
      </c>
      <c r="AM299" s="200">
        <v>4</v>
      </c>
      <c r="AN299" s="200">
        <v>3</v>
      </c>
      <c r="AO299" s="200" t="s">
        <v>390</v>
      </c>
      <c r="AP299" s="200" t="s">
        <v>97</v>
      </c>
      <c r="AQ299" s="200" t="s">
        <v>1673</v>
      </c>
      <c r="AR299" s="200" t="s">
        <v>1674</v>
      </c>
    </row>
    <row r="300" spans="1:44" ht="60" x14ac:dyDescent="0.25">
      <c r="A300" s="12">
        <f>IF(AL300="","",IF(T300=" "," ",SUM($Q$3:Q300)))</f>
        <v>191</v>
      </c>
      <c r="B300" s="12" t="str">
        <f t="shared" si="57"/>
        <v>Oficina Jurídica1</v>
      </c>
      <c r="C300" s="12">
        <f t="shared" si="58"/>
        <v>1</v>
      </c>
      <c r="D300" s="12" t="str">
        <f t="shared" si="59"/>
        <v>Oficina Jurídica1</v>
      </c>
      <c r="E300" s="12">
        <f t="shared" si="60"/>
        <v>1</v>
      </c>
      <c r="F300" s="12" t="str">
        <f t="shared" si="68"/>
        <v>Secretaría GeneralBajo</v>
      </c>
      <c r="G300" s="12" t="str">
        <f t="shared" si="69"/>
        <v>Secretaría GeneralBajo</v>
      </c>
      <c r="H300" s="12" t="str">
        <f t="shared" si="61"/>
        <v>Secretaría GeneralModerado</v>
      </c>
      <c r="I300" s="12" t="str">
        <f t="shared" si="62"/>
        <v>Oficina JurídicaBajo</v>
      </c>
      <c r="J300" s="12" t="str">
        <f t="shared" si="63"/>
        <v>Oficina JurídicaModerado</v>
      </c>
      <c r="K300" s="12" t="str">
        <f t="shared" si="64"/>
        <v>Secretaría GeneralDificultades en la alineación organizacional para el logro de los objetivos.</v>
      </c>
      <c r="L300" s="9" t="str">
        <f t="shared" si="65"/>
        <v>RSJ-191</v>
      </c>
      <c r="M300" s="10" t="str">
        <f t="shared" si="66"/>
        <v>RS</v>
      </c>
      <c r="N300" s="10" t="str">
        <f>+IF(L300=""," ",VLOOKUP(S300,Tabla13[[PROCESO]:[2018]],4,0))</f>
        <v>Secretaría General</v>
      </c>
      <c r="O300" s="10" t="str">
        <f>+IF(AB300=""," ",VLOOKUP(S300,Tabla13[[PROCESO]:[2018]],3,0))</f>
        <v>Secretaría General</v>
      </c>
      <c r="P300" s="10" t="str">
        <f t="shared" si="67"/>
        <v>Dificultades en la alineación organizacional para el logro de los objetivos.</v>
      </c>
      <c r="Q300" s="1">
        <f t="shared" si="56"/>
        <v>1</v>
      </c>
      <c r="R300" s="1" t="s">
        <v>1675</v>
      </c>
      <c r="S300" s="201" t="str">
        <f>+IF(M300="","",VLOOKUP(LEFT(R300,4),'[1]Areas Incluidas'!$C$3:$F$35,2,0))</f>
        <v>Oficina Jurídica</v>
      </c>
      <c r="T300" s="200" t="s">
        <v>108</v>
      </c>
      <c r="U300" s="200" t="s">
        <v>1676</v>
      </c>
      <c r="V300" s="200" t="s">
        <v>1677</v>
      </c>
      <c r="W300" s="200" t="s">
        <v>1678</v>
      </c>
      <c r="X300" s="200">
        <v>1</v>
      </c>
      <c r="Y300" s="200">
        <v>1</v>
      </c>
      <c r="Z300" s="17">
        <v>1</v>
      </c>
      <c r="AA300" s="200" t="s">
        <v>96</v>
      </c>
      <c r="AB300" s="200" t="s">
        <v>88</v>
      </c>
      <c r="AC300" s="200" t="s">
        <v>1679</v>
      </c>
      <c r="AD300" s="192">
        <v>2</v>
      </c>
      <c r="AE300" s="192">
        <v>2</v>
      </c>
      <c r="AF300" s="17">
        <v>1</v>
      </c>
      <c r="AG300" s="200" t="s">
        <v>1643</v>
      </c>
      <c r="AH300" s="200" t="s">
        <v>1680</v>
      </c>
      <c r="AI300" s="13">
        <v>43455</v>
      </c>
      <c r="AJ300" s="200" t="s">
        <v>296</v>
      </c>
      <c r="AK300" s="200" t="s">
        <v>297</v>
      </c>
      <c r="AL300" s="200" t="s">
        <v>88</v>
      </c>
      <c r="AM300" s="200">
        <v>2</v>
      </c>
      <c r="AN300" s="200">
        <v>2</v>
      </c>
      <c r="AO300" s="200" t="s">
        <v>413</v>
      </c>
      <c r="AP300" s="200" t="s">
        <v>98</v>
      </c>
      <c r="AQ300" s="200" t="s">
        <v>1681</v>
      </c>
      <c r="AR300" s="200"/>
    </row>
    <row r="301" spans="1:44" ht="30" hidden="1" x14ac:dyDescent="0.25">
      <c r="A301" s="12" t="str">
        <f>IF(AL301="","",IF(T301=" "," ",SUM($Q$3:Q301)))</f>
        <v/>
      </c>
      <c r="B301" s="12" t="str">
        <f t="shared" si="57"/>
        <v>Oficina Jurídica0</v>
      </c>
      <c r="C301" s="12">
        <f t="shared" si="58"/>
        <v>0</v>
      </c>
      <c r="D301" s="12" t="str">
        <f t="shared" si="59"/>
        <v>Oficina Jurídica0</v>
      </c>
      <c r="E301" s="12">
        <f t="shared" si="60"/>
        <v>0</v>
      </c>
      <c r="F301" s="12" t="str">
        <f t="shared" si="68"/>
        <v xml:space="preserve"> </v>
      </c>
      <c r="G301" s="12" t="str">
        <f t="shared" si="69"/>
        <v xml:space="preserve"> </v>
      </c>
      <c r="H301" s="12" t="str">
        <f t="shared" si="61"/>
        <v xml:space="preserve"> </v>
      </c>
      <c r="I301" s="12" t="str">
        <f t="shared" si="62"/>
        <v>Oficina Jurídica</v>
      </c>
      <c r="J301" s="12" t="str">
        <f t="shared" si="63"/>
        <v>Oficina Jurídica</v>
      </c>
      <c r="K301" s="12" t="str">
        <f t="shared" si="64"/>
        <v xml:space="preserve"> </v>
      </c>
      <c r="L301" s="9" t="str">
        <f t="shared" si="65"/>
        <v/>
      </c>
      <c r="M301" s="10" t="str">
        <f t="shared" si="66"/>
        <v>RS</v>
      </c>
      <c r="N301" s="10" t="str">
        <f>+IF(L301=""," ",VLOOKUP(S301,Tabla13[[PROCESO]:[2018]],4,0))</f>
        <v xml:space="preserve"> </v>
      </c>
      <c r="O301" s="10" t="str">
        <f>+IF(AB301=""," ",VLOOKUP(S301,Tabla13[[PROCESO]:[2018]],3,0))</f>
        <v xml:space="preserve"> </v>
      </c>
      <c r="P301" s="10" t="str">
        <f t="shared" si="67"/>
        <v/>
      </c>
      <c r="Q301" s="1" t="str">
        <f t="shared" si="56"/>
        <v/>
      </c>
      <c r="R301" s="1" t="s">
        <v>1682</v>
      </c>
      <c r="S301" s="201" t="str">
        <f>+IF(M301="","",VLOOKUP(LEFT(R301,4),'[1]Areas Incluidas'!$C$3:$F$35,2,0))</f>
        <v>Oficina Jurídica</v>
      </c>
      <c r="T301" s="200"/>
      <c r="U301" s="200"/>
      <c r="V301" s="200"/>
      <c r="W301" s="200"/>
      <c r="X301" s="200">
        <v>2</v>
      </c>
      <c r="Y301" s="200">
        <v>2</v>
      </c>
      <c r="Z301" s="17" t="s">
        <v>136</v>
      </c>
      <c r="AA301" s="200">
        <v>2</v>
      </c>
      <c r="AB301" s="200" t="s">
        <v>369</v>
      </c>
      <c r="AC301" s="200"/>
      <c r="AD301" s="192">
        <v>2</v>
      </c>
      <c r="AE301" s="192">
        <v>2</v>
      </c>
      <c r="AF301" s="17" t="s">
        <v>369</v>
      </c>
      <c r="AG301" s="200">
        <v>2</v>
      </c>
      <c r="AH301" s="200">
        <v>2</v>
      </c>
      <c r="AI301" s="13">
        <v>2</v>
      </c>
      <c r="AJ301" s="200">
        <v>2</v>
      </c>
      <c r="AK301" s="200">
        <v>2</v>
      </c>
      <c r="AL301" s="200"/>
      <c r="AM301" s="200" t="s">
        <v>369</v>
      </c>
      <c r="AN301" s="200" t="s">
        <v>369</v>
      </c>
      <c r="AO301" s="200" t="s">
        <v>369</v>
      </c>
      <c r="AP301" s="200"/>
      <c r="AQ301" s="200"/>
      <c r="AR301" s="200"/>
    </row>
    <row r="302" spans="1:44" ht="30" hidden="1" x14ac:dyDescent="0.25">
      <c r="A302" s="12" t="str">
        <f>IF(AL302="","",IF(T302=" "," ",SUM($Q$3:Q302)))</f>
        <v/>
      </c>
      <c r="B302" s="12" t="str">
        <f t="shared" si="57"/>
        <v>Oficina Jurídica0</v>
      </c>
      <c r="C302" s="12">
        <f t="shared" si="58"/>
        <v>0</v>
      </c>
      <c r="D302" s="12" t="str">
        <f t="shared" si="59"/>
        <v>Oficina Jurídica0</v>
      </c>
      <c r="E302" s="12">
        <f t="shared" si="60"/>
        <v>0</v>
      </c>
      <c r="F302" s="12" t="str">
        <f t="shared" si="68"/>
        <v xml:space="preserve"> </v>
      </c>
      <c r="G302" s="12" t="str">
        <f t="shared" si="69"/>
        <v xml:space="preserve"> </v>
      </c>
      <c r="H302" s="12" t="str">
        <f t="shared" si="61"/>
        <v xml:space="preserve"> </v>
      </c>
      <c r="I302" s="12" t="str">
        <f t="shared" si="62"/>
        <v>Oficina Jurídica</v>
      </c>
      <c r="J302" s="12" t="str">
        <f t="shared" si="63"/>
        <v>Oficina Jurídica</v>
      </c>
      <c r="K302" s="12" t="str">
        <f t="shared" si="64"/>
        <v xml:space="preserve"> </v>
      </c>
      <c r="L302" s="9" t="str">
        <f t="shared" si="65"/>
        <v/>
      </c>
      <c r="M302" s="10" t="str">
        <f t="shared" si="66"/>
        <v>RS</v>
      </c>
      <c r="N302" s="10" t="str">
        <f>+IF(L302=""," ",VLOOKUP(S302,Tabla13[[PROCESO]:[2018]],4,0))</f>
        <v xml:space="preserve"> </v>
      </c>
      <c r="O302" s="10" t="str">
        <f>+IF(AB302=""," ",VLOOKUP(S302,Tabla13[[PROCESO]:[2018]],3,0))</f>
        <v xml:space="preserve"> </v>
      </c>
      <c r="P302" s="10" t="str">
        <f t="shared" si="67"/>
        <v/>
      </c>
      <c r="Q302" s="1" t="str">
        <f t="shared" si="56"/>
        <v/>
      </c>
      <c r="R302" s="1" t="s">
        <v>1683</v>
      </c>
      <c r="S302" s="201" t="str">
        <f>+IF(M302="","",VLOOKUP(LEFT(R302,4),'[1]Areas Incluidas'!$C$3:$F$35,2,0))</f>
        <v>Oficina Jurídica</v>
      </c>
      <c r="T302" s="200"/>
      <c r="U302" s="200"/>
      <c r="V302" s="200"/>
      <c r="W302" s="200"/>
      <c r="X302" s="200">
        <v>2</v>
      </c>
      <c r="Y302" s="200">
        <v>2</v>
      </c>
      <c r="Z302" s="17" t="s">
        <v>136</v>
      </c>
      <c r="AA302" s="200">
        <v>2</v>
      </c>
      <c r="AB302" s="200" t="s">
        <v>369</v>
      </c>
      <c r="AC302" s="200"/>
      <c r="AD302" s="192">
        <v>2</v>
      </c>
      <c r="AE302" s="192">
        <v>2</v>
      </c>
      <c r="AF302" s="17" t="s">
        <v>369</v>
      </c>
      <c r="AG302" s="200">
        <v>2</v>
      </c>
      <c r="AH302" s="200">
        <v>2</v>
      </c>
      <c r="AI302" s="13">
        <v>2</v>
      </c>
      <c r="AJ302" s="200">
        <v>2</v>
      </c>
      <c r="AK302" s="200">
        <v>2</v>
      </c>
      <c r="AL302" s="200"/>
      <c r="AM302" s="200" t="s">
        <v>369</v>
      </c>
      <c r="AN302" s="200" t="s">
        <v>369</v>
      </c>
      <c r="AO302" s="200" t="s">
        <v>369</v>
      </c>
      <c r="AP302" s="200"/>
      <c r="AQ302" s="200"/>
      <c r="AR302" s="200"/>
    </row>
    <row r="303" spans="1:44" ht="30" hidden="1" x14ac:dyDescent="0.25">
      <c r="A303" s="12" t="str">
        <f>IF(AL303="","",IF(T303=" "," ",SUM($Q$3:Q303)))</f>
        <v/>
      </c>
      <c r="B303" s="12" t="str">
        <f t="shared" si="57"/>
        <v>Oficina Jurídica0</v>
      </c>
      <c r="C303" s="12">
        <f t="shared" si="58"/>
        <v>0</v>
      </c>
      <c r="D303" s="12" t="str">
        <f t="shared" si="59"/>
        <v>Oficina Jurídica0</v>
      </c>
      <c r="E303" s="12">
        <f t="shared" si="60"/>
        <v>0</v>
      </c>
      <c r="F303" s="12" t="str">
        <f t="shared" si="68"/>
        <v xml:space="preserve"> </v>
      </c>
      <c r="G303" s="12" t="str">
        <f t="shared" si="69"/>
        <v xml:space="preserve"> </v>
      </c>
      <c r="H303" s="12" t="str">
        <f t="shared" si="61"/>
        <v xml:space="preserve"> </v>
      </c>
      <c r="I303" s="12" t="str">
        <f t="shared" si="62"/>
        <v>Oficina Jurídica</v>
      </c>
      <c r="J303" s="12" t="str">
        <f t="shared" si="63"/>
        <v>Oficina Jurídica</v>
      </c>
      <c r="K303" s="12" t="str">
        <f t="shared" si="64"/>
        <v xml:space="preserve"> </v>
      </c>
      <c r="L303" s="9" t="str">
        <f t="shared" si="65"/>
        <v/>
      </c>
      <c r="M303" s="10" t="str">
        <f t="shared" si="66"/>
        <v>RS</v>
      </c>
      <c r="N303" s="10" t="str">
        <f>+IF(L303=""," ",VLOOKUP(S303,Tabla13[[PROCESO]:[2018]],4,0))</f>
        <v xml:space="preserve"> </v>
      </c>
      <c r="O303" s="10" t="str">
        <f>+IF(AB303=""," ",VLOOKUP(S303,Tabla13[[PROCESO]:[2018]],3,0))</f>
        <v xml:space="preserve"> </v>
      </c>
      <c r="P303" s="10" t="str">
        <f t="shared" si="67"/>
        <v/>
      </c>
      <c r="Q303" s="1" t="str">
        <f t="shared" si="56"/>
        <v/>
      </c>
      <c r="R303" s="1" t="s">
        <v>1684</v>
      </c>
      <c r="S303" s="201" t="str">
        <f>+IF(M303="","",VLOOKUP(LEFT(R303,4),'[1]Areas Incluidas'!$C$3:$F$35,2,0))</f>
        <v>Oficina Jurídica</v>
      </c>
      <c r="T303" s="200"/>
      <c r="U303" s="200"/>
      <c r="V303" s="200"/>
      <c r="W303" s="200"/>
      <c r="X303" s="200">
        <v>2</v>
      </c>
      <c r="Y303" s="200">
        <v>2</v>
      </c>
      <c r="Z303" s="17" t="s">
        <v>136</v>
      </c>
      <c r="AA303" s="200">
        <v>2</v>
      </c>
      <c r="AB303" s="200" t="s">
        <v>369</v>
      </c>
      <c r="AC303" s="200"/>
      <c r="AD303" s="192">
        <v>2</v>
      </c>
      <c r="AE303" s="192">
        <v>2</v>
      </c>
      <c r="AF303" s="17" t="s">
        <v>369</v>
      </c>
      <c r="AG303" s="200">
        <v>2</v>
      </c>
      <c r="AH303" s="200">
        <v>2</v>
      </c>
      <c r="AI303" s="13">
        <v>2</v>
      </c>
      <c r="AJ303" s="200">
        <v>2</v>
      </c>
      <c r="AK303" s="200">
        <v>2</v>
      </c>
      <c r="AL303" s="200"/>
      <c r="AM303" s="200" t="s">
        <v>369</v>
      </c>
      <c r="AN303" s="200" t="s">
        <v>369</v>
      </c>
      <c r="AO303" s="200" t="s">
        <v>369</v>
      </c>
      <c r="AP303" s="200"/>
      <c r="AQ303" s="200"/>
      <c r="AR303" s="200"/>
    </row>
    <row r="304" spans="1:44" ht="30" hidden="1" x14ac:dyDescent="0.25">
      <c r="A304" s="12" t="str">
        <f>IF(AL304="","",IF(T304=" "," ",SUM($Q$3:Q304)))</f>
        <v/>
      </c>
      <c r="B304" s="12" t="str">
        <f t="shared" si="57"/>
        <v>Oficina Jurídica0</v>
      </c>
      <c r="C304" s="12">
        <f t="shared" si="58"/>
        <v>0</v>
      </c>
      <c r="D304" s="12" t="str">
        <f t="shared" si="59"/>
        <v>Oficina Jurídica0</v>
      </c>
      <c r="E304" s="12">
        <f t="shared" si="60"/>
        <v>0</v>
      </c>
      <c r="F304" s="12" t="str">
        <f t="shared" si="68"/>
        <v xml:space="preserve"> </v>
      </c>
      <c r="G304" s="12" t="str">
        <f t="shared" si="69"/>
        <v xml:space="preserve"> </v>
      </c>
      <c r="H304" s="12" t="str">
        <f t="shared" si="61"/>
        <v xml:space="preserve"> </v>
      </c>
      <c r="I304" s="12" t="str">
        <f t="shared" si="62"/>
        <v>Oficina Jurídica</v>
      </c>
      <c r="J304" s="12" t="str">
        <f t="shared" si="63"/>
        <v>Oficina Jurídica</v>
      </c>
      <c r="K304" s="12" t="str">
        <f t="shared" si="64"/>
        <v xml:space="preserve"> </v>
      </c>
      <c r="L304" s="9" t="str">
        <f t="shared" si="65"/>
        <v/>
      </c>
      <c r="M304" s="10" t="str">
        <f t="shared" si="66"/>
        <v>RS</v>
      </c>
      <c r="N304" s="10" t="str">
        <f>+IF(L304=""," ",VLOOKUP(S304,Tabla13[[PROCESO]:[2018]],4,0))</f>
        <v xml:space="preserve"> </v>
      </c>
      <c r="O304" s="10" t="str">
        <f>+IF(AB304=""," ",VLOOKUP(S304,Tabla13[[PROCESO]:[2018]],3,0))</f>
        <v xml:space="preserve"> </v>
      </c>
      <c r="P304" s="10" t="str">
        <f t="shared" si="67"/>
        <v/>
      </c>
      <c r="Q304" s="1" t="str">
        <f t="shared" si="56"/>
        <v/>
      </c>
      <c r="R304" s="1" t="s">
        <v>1685</v>
      </c>
      <c r="S304" s="201" t="str">
        <f>+IF(M304="","",VLOOKUP(LEFT(R304,4),'[1]Areas Incluidas'!$C$3:$F$35,2,0))</f>
        <v>Oficina Jurídica</v>
      </c>
      <c r="T304" s="200"/>
      <c r="U304" s="200"/>
      <c r="V304" s="200"/>
      <c r="W304" s="200"/>
      <c r="X304" s="200">
        <v>2</v>
      </c>
      <c r="Y304" s="200">
        <v>2</v>
      </c>
      <c r="Z304" s="17" t="s">
        <v>136</v>
      </c>
      <c r="AA304" s="200">
        <v>2</v>
      </c>
      <c r="AB304" s="200" t="s">
        <v>369</v>
      </c>
      <c r="AC304" s="200"/>
      <c r="AD304" s="192">
        <v>2</v>
      </c>
      <c r="AE304" s="192">
        <v>2</v>
      </c>
      <c r="AF304" s="17" t="s">
        <v>369</v>
      </c>
      <c r="AG304" s="200">
        <v>2</v>
      </c>
      <c r="AH304" s="200">
        <v>2</v>
      </c>
      <c r="AI304" s="13">
        <v>2</v>
      </c>
      <c r="AJ304" s="200">
        <v>2</v>
      </c>
      <c r="AK304" s="200">
        <v>2</v>
      </c>
      <c r="AL304" s="200"/>
      <c r="AM304" s="200" t="s">
        <v>369</v>
      </c>
      <c r="AN304" s="200" t="s">
        <v>369</v>
      </c>
      <c r="AO304" s="200" t="s">
        <v>369</v>
      </c>
      <c r="AP304" s="200"/>
      <c r="AQ304" s="200"/>
      <c r="AR304" s="200"/>
    </row>
    <row r="305" spans="1:44" ht="30" hidden="1" x14ac:dyDescent="0.25">
      <c r="A305" s="12" t="str">
        <f>IF(AL305="","",IF(T305=" "," ",SUM($Q$3:Q305)))</f>
        <v/>
      </c>
      <c r="B305" s="12" t="str">
        <f t="shared" si="57"/>
        <v>Oficina Jurídica0</v>
      </c>
      <c r="C305" s="12">
        <f t="shared" si="58"/>
        <v>0</v>
      </c>
      <c r="D305" s="12" t="str">
        <f t="shared" si="59"/>
        <v>Oficina Jurídica0</v>
      </c>
      <c r="E305" s="12">
        <f t="shared" si="60"/>
        <v>0</v>
      </c>
      <c r="F305" s="12" t="str">
        <f t="shared" si="68"/>
        <v xml:space="preserve"> </v>
      </c>
      <c r="G305" s="12" t="str">
        <f t="shared" si="69"/>
        <v xml:space="preserve"> </v>
      </c>
      <c r="H305" s="12" t="str">
        <f t="shared" si="61"/>
        <v xml:space="preserve"> </v>
      </c>
      <c r="I305" s="12" t="str">
        <f t="shared" si="62"/>
        <v>Oficina Jurídica</v>
      </c>
      <c r="J305" s="12" t="str">
        <f t="shared" si="63"/>
        <v>Oficina Jurídica</v>
      </c>
      <c r="K305" s="12" t="str">
        <f t="shared" si="64"/>
        <v xml:space="preserve"> </v>
      </c>
      <c r="L305" s="9" t="str">
        <f t="shared" si="65"/>
        <v/>
      </c>
      <c r="M305" s="10" t="str">
        <f t="shared" si="66"/>
        <v>RS</v>
      </c>
      <c r="N305" s="10" t="str">
        <f>+IF(L305=""," ",VLOOKUP(S305,Tabla13[[PROCESO]:[2018]],4,0))</f>
        <v xml:space="preserve"> </v>
      </c>
      <c r="O305" s="10" t="str">
        <f>+IF(AB305=""," ",VLOOKUP(S305,Tabla13[[PROCESO]:[2018]],3,0))</f>
        <v xml:space="preserve"> </v>
      </c>
      <c r="P305" s="10" t="str">
        <f t="shared" si="67"/>
        <v/>
      </c>
      <c r="Q305" s="1" t="str">
        <f t="shared" si="56"/>
        <v/>
      </c>
      <c r="R305" s="1" t="s">
        <v>1686</v>
      </c>
      <c r="S305" s="201" t="str">
        <f>+IF(M305="","",VLOOKUP(LEFT(R305,4),'[1]Areas Incluidas'!$C$3:$F$35,2,0))</f>
        <v>Oficina Jurídica</v>
      </c>
      <c r="T305" s="200"/>
      <c r="U305" s="200"/>
      <c r="V305" s="200"/>
      <c r="W305" s="200"/>
      <c r="X305" s="200">
        <v>2</v>
      </c>
      <c r="Y305" s="200">
        <v>2</v>
      </c>
      <c r="Z305" s="17" t="s">
        <v>136</v>
      </c>
      <c r="AA305" s="200">
        <v>2</v>
      </c>
      <c r="AB305" s="200" t="s">
        <v>369</v>
      </c>
      <c r="AC305" s="200"/>
      <c r="AD305" s="192">
        <v>2</v>
      </c>
      <c r="AE305" s="192">
        <v>2</v>
      </c>
      <c r="AF305" s="17" t="s">
        <v>369</v>
      </c>
      <c r="AG305" s="200">
        <v>2</v>
      </c>
      <c r="AH305" s="200">
        <v>2</v>
      </c>
      <c r="AI305" s="13">
        <v>2</v>
      </c>
      <c r="AJ305" s="200">
        <v>2</v>
      </c>
      <c r="AK305" s="200">
        <v>2</v>
      </c>
      <c r="AL305" s="200"/>
      <c r="AM305" s="200" t="s">
        <v>369</v>
      </c>
      <c r="AN305" s="200" t="s">
        <v>369</v>
      </c>
      <c r="AO305" s="200" t="s">
        <v>369</v>
      </c>
      <c r="AP305" s="200"/>
      <c r="AQ305" s="200"/>
      <c r="AR305" s="200"/>
    </row>
    <row r="306" spans="1:44" ht="30" hidden="1" x14ac:dyDescent="0.25">
      <c r="A306" s="12" t="str">
        <f>IF(AL306="","",IF(T306=" "," ",SUM($Q$3:Q306)))</f>
        <v/>
      </c>
      <c r="B306" s="12" t="str">
        <f t="shared" si="57"/>
        <v>Oficina Jurídica0</v>
      </c>
      <c r="C306" s="12">
        <f t="shared" si="58"/>
        <v>0</v>
      </c>
      <c r="D306" s="12" t="str">
        <f t="shared" si="59"/>
        <v>Oficina Jurídica0</v>
      </c>
      <c r="E306" s="12">
        <f t="shared" si="60"/>
        <v>0</v>
      </c>
      <c r="F306" s="12" t="str">
        <f t="shared" si="68"/>
        <v xml:space="preserve"> </v>
      </c>
      <c r="G306" s="12" t="str">
        <f t="shared" si="69"/>
        <v xml:space="preserve"> </v>
      </c>
      <c r="H306" s="12" t="str">
        <f t="shared" si="61"/>
        <v xml:space="preserve"> </v>
      </c>
      <c r="I306" s="12" t="str">
        <f t="shared" si="62"/>
        <v>Oficina Jurídica</v>
      </c>
      <c r="J306" s="12" t="str">
        <f t="shared" si="63"/>
        <v>Oficina Jurídica</v>
      </c>
      <c r="K306" s="12" t="str">
        <f t="shared" si="64"/>
        <v xml:space="preserve"> </v>
      </c>
      <c r="L306" s="9" t="str">
        <f t="shared" si="65"/>
        <v/>
      </c>
      <c r="M306" s="10" t="str">
        <f t="shared" si="66"/>
        <v>RS</v>
      </c>
      <c r="N306" s="10" t="str">
        <f>+IF(L306=""," ",VLOOKUP(S306,Tabla13[[PROCESO]:[2018]],4,0))</f>
        <v xml:space="preserve"> </v>
      </c>
      <c r="O306" s="10" t="str">
        <f>+IF(AB306=""," ",VLOOKUP(S306,Tabla13[[PROCESO]:[2018]],3,0))</f>
        <v xml:space="preserve"> </v>
      </c>
      <c r="P306" s="10" t="str">
        <f t="shared" si="67"/>
        <v/>
      </c>
      <c r="Q306" s="1" t="str">
        <f t="shared" si="56"/>
        <v/>
      </c>
      <c r="R306" s="1" t="s">
        <v>1687</v>
      </c>
      <c r="S306" s="201" t="str">
        <f>+IF(M306="","",VLOOKUP(LEFT(R306,4),'[1]Areas Incluidas'!$C$3:$F$35,2,0))</f>
        <v>Oficina Jurídica</v>
      </c>
      <c r="T306" s="200"/>
      <c r="U306" s="200"/>
      <c r="V306" s="200"/>
      <c r="W306" s="200"/>
      <c r="X306" s="200">
        <v>2</v>
      </c>
      <c r="Y306" s="200">
        <v>2</v>
      </c>
      <c r="Z306" s="17" t="s">
        <v>136</v>
      </c>
      <c r="AA306" s="200">
        <v>2</v>
      </c>
      <c r="AB306" s="200" t="s">
        <v>369</v>
      </c>
      <c r="AC306" s="200"/>
      <c r="AD306" s="192">
        <v>2</v>
      </c>
      <c r="AE306" s="192">
        <v>2</v>
      </c>
      <c r="AF306" s="17" t="s">
        <v>369</v>
      </c>
      <c r="AG306" s="200">
        <v>2</v>
      </c>
      <c r="AH306" s="200">
        <v>2</v>
      </c>
      <c r="AI306" s="13">
        <v>2</v>
      </c>
      <c r="AJ306" s="200">
        <v>2</v>
      </c>
      <c r="AK306" s="200">
        <v>2</v>
      </c>
      <c r="AL306" s="200"/>
      <c r="AM306" s="200" t="s">
        <v>369</v>
      </c>
      <c r="AN306" s="200" t="s">
        <v>369</v>
      </c>
      <c r="AO306" s="200" t="s">
        <v>369</v>
      </c>
      <c r="AP306" s="200"/>
      <c r="AQ306" s="200"/>
      <c r="AR306" s="200"/>
    </row>
    <row r="307" spans="1:44" ht="90" x14ac:dyDescent="0.25">
      <c r="A307" s="12">
        <f>IF(AL307="","",IF(T307=" "," ",SUM($Q$3:Q307)))</f>
        <v>192</v>
      </c>
      <c r="B307" s="12" t="str">
        <f t="shared" si="57"/>
        <v>Planeación1</v>
      </c>
      <c r="C307" s="12">
        <f t="shared" si="58"/>
        <v>1</v>
      </c>
      <c r="D307" s="12" t="str">
        <f t="shared" si="59"/>
        <v>Planeación1</v>
      </c>
      <c r="E307" s="12">
        <f t="shared" si="60"/>
        <v>1</v>
      </c>
      <c r="F307" s="12" t="str">
        <f t="shared" si="68"/>
        <v>Dirección AcadémicaAlto</v>
      </c>
      <c r="G307" s="12" t="str">
        <f t="shared" si="69"/>
        <v>Dirección AcadémicaAlto</v>
      </c>
      <c r="H307" s="12" t="str">
        <f t="shared" si="61"/>
        <v>Dirección AcadémicaDébil</v>
      </c>
      <c r="I307" s="12" t="str">
        <f t="shared" si="62"/>
        <v>PlaneaciónAlto</v>
      </c>
      <c r="J307" s="12" t="str">
        <f t="shared" si="63"/>
        <v>PlaneaciónDébil</v>
      </c>
      <c r="K307" s="12" t="str">
        <f t="shared" si="64"/>
        <v>Dirección AcadémicaFalla o falta de adecuación, consistencia, confiabilidad, confidencialidad y disponibilidad de la información que se genera o se custodia (física o electrónica).</v>
      </c>
      <c r="L307" s="9" t="str">
        <f t="shared" si="65"/>
        <v>RAP-192</v>
      </c>
      <c r="M307" s="10" t="str">
        <f t="shared" si="66"/>
        <v>RA</v>
      </c>
      <c r="N307" s="10" t="str">
        <f>+IF(L307=""," ",VLOOKUP(S307,Tabla13[[PROCESO]:[2018]],4,0))</f>
        <v>Dirección Académica</v>
      </c>
      <c r="O307" s="10" t="str">
        <f>+IF(AB307=""," ",VLOOKUP(S307,Tabla13[[PROCESO]:[2018]],3,0))</f>
        <v>Dirección Académica</v>
      </c>
      <c r="P307" s="10" t="str">
        <f t="shared" si="67"/>
        <v>Falla o falta de adecuación, consistencia, confiabilidad, confidencialidad y disponibilidad de la información que se genera o se custodia (física o electrónica).</v>
      </c>
      <c r="Q307" s="1">
        <f t="shared" si="56"/>
        <v>1</v>
      </c>
      <c r="R307" s="1" t="s">
        <v>1688</v>
      </c>
      <c r="S307" s="201" t="str">
        <f>+IF(M307="","",VLOOKUP(LEFT(R307,4),'[1]Areas Incluidas'!$C$3:$F$35,2,0))</f>
        <v>Planeación</v>
      </c>
      <c r="T307" s="200" t="s">
        <v>106</v>
      </c>
      <c r="U307" s="200" t="s">
        <v>1689</v>
      </c>
      <c r="V307" s="200" t="s">
        <v>1690</v>
      </c>
      <c r="W307" s="200" t="s">
        <v>1691</v>
      </c>
      <c r="X307" s="200">
        <v>2</v>
      </c>
      <c r="Y307" s="200">
        <v>2</v>
      </c>
      <c r="Z307" s="17">
        <v>1</v>
      </c>
      <c r="AA307" s="200" t="s">
        <v>96</v>
      </c>
      <c r="AB307" s="200" t="s">
        <v>87</v>
      </c>
      <c r="AC307" s="200" t="s">
        <v>1692</v>
      </c>
      <c r="AD307" s="192">
        <v>2</v>
      </c>
      <c r="AE307" s="192">
        <v>1</v>
      </c>
      <c r="AF307" s="17">
        <v>0.6</v>
      </c>
      <c r="AG307" s="200" t="s">
        <v>1693</v>
      </c>
      <c r="AH307" s="200" t="s">
        <v>382</v>
      </c>
      <c r="AI307" s="200">
        <v>43830</v>
      </c>
      <c r="AJ307" s="200" t="s">
        <v>300</v>
      </c>
      <c r="AK307" s="200" t="s">
        <v>98</v>
      </c>
      <c r="AL307" s="200" t="s">
        <v>87</v>
      </c>
      <c r="AM307" s="200">
        <v>5</v>
      </c>
      <c r="AN307" s="200">
        <v>3</v>
      </c>
      <c r="AO307" s="200" t="s">
        <v>1456</v>
      </c>
      <c r="AP307" s="200" t="s">
        <v>96</v>
      </c>
      <c r="AQ307" s="200" t="s">
        <v>1694</v>
      </c>
      <c r="AR307" s="200"/>
    </row>
    <row r="308" spans="1:44" ht="135" x14ac:dyDescent="0.25">
      <c r="A308" s="12">
        <f>IF(AL308="","",IF(T308=" "," ",SUM($Q$3:Q308)))</f>
        <v>193</v>
      </c>
      <c r="B308" s="12" t="str">
        <f t="shared" si="57"/>
        <v>Planeación1</v>
      </c>
      <c r="C308" s="12">
        <f t="shared" si="58"/>
        <v>1</v>
      </c>
      <c r="D308" s="12" t="str">
        <f t="shared" si="59"/>
        <v>Planeación1</v>
      </c>
      <c r="E308" s="12">
        <f t="shared" si="60"/>
        <v>1</v>
      </c>
      <c r="F308" s="12" t="str">
        <f t="shared" si="68"/>
        <v>Dirección AcadémicaAlto</v>
      </c>
      <c r="G308" s="12" t="str">
        <f t="shared" si="69"/>
        <v>Dirección AcadémicaAlto</v>
      </c>
      <c r="H308" s="12" t="str">
        <f t="shared" si="61"/>
        <v>Dirección AcadémicaModerado</v>
      </c>
      <c r="I308" s="12" t="str">
        <f t="shared" si="62"/>
        <v>PlaneaciónAlto</v>
      </c>
      <c r="J308" s="12" t="str">
        <f t="shared" si="63"/>
        <v>PlaneaciónModerado</v>
      </c>
      <c r="K308" s="12" t="str">
        <f t="shared" si="64"/>
        <v>Dirección AcadémicaIncumplimiento por parte de la comunidad universitaria, contratistas y visitantes de las políticas, reglamentos y directrices institucionales.</v>
      </c>
      <c r="L308" s="9" t="str">
        <f t="shared" si="65"/>
        <v>RAP-193</v>
      </c>
      <c r="M308" s="10" t="str">
        <f t="shared" si="66"/>
        <v>RA</v>
      </c>
      <c r="N308" s="10" t="str">
        <f>+IF(L308=""," ",VLOOKUP(S308,Tabla13[[PROCESO]:[2018]],4,0))</f>
        <v>Dirección Académica</v>
      </c>
      <c r="O308" s="10" t="str">
        <f>+IF(AB308=""," ",VLOOKUP(S308,Tabla13[[PROCESO]:[2018]],3,0))</f>
        <v>Dirección Académica</v>
      </c>
      <c r="P308" s="10" t="str">
        <f t="shared" si="67"/>
        <v>Incumplimiento por parte de la comunidad universitaria, contratistas y visitantes de las políticas, reglamentos y directrices institucionales.</v>
      </c>
      <c r="Q308" s="1">
        <f t="shared" si="56"/>
        <v>1</v>
      </c>
      <c r="R308" s="1" t="s">
        <v>1695</v>
      </c>
      <c r="S308" s="201" t="str">
        <f>+IF(M308="","",VLOOKUP(LEFT(R308,4),'[1]Areas Incluidas'!$C$3:$F$35,2,0))</f>
        <v>Planeación</v>
      </c>
      <c r="T308" s="200" t="s">
        <v>107</v>
      </c>
      <c r="U308" s="200" t="s">
        <v>1696</v>
      </c>
      <c r="V308" s="200" t="s">
        <v>1697</v>
      </c>
      <c r="W308" s="200" t="s">
        <v>1698</v>
      </c>
      <c r="X308" s="200">
        <v>1</v>
      </c>
      <c r="Y308" s="200">
        <v>1</v>
      </c>
      <c r="Z308" s="17">
        <v>1</v>
      </c>
      <c r="AA308" s="200" t="s">
        <v>96</v>
      </c>
      <c r="AB308" s="200" t="s">
        <v>87</v>
      </c>
      <c r="AC308" s="200" t="s">
        <v>1699</v>
      </c>
      <c r="AD308" s="192">
        <v>2</v>
      </c>
      <c r="AE308" s="192">
        <v>1.8</v>
      </c>
      <c r="AF308" s="17">
        <v>0.9</v>
      </c>
      <c r="AG308" s="200" t="s">
        <v>1693</v>
      </c>
      <c r="AH308" s="200" t="s">
        <v>382</v>
      </c>
      <c r="AI308" s="200">
        <v>43830</v>
      </c>
      <c r="AJ308" s="200" t="s">
        <v>298</v>
      </c>
      <c r="AK308" s="200" t="s">
        <v>98</v>
      </c>
      <c r="AL308" s="200" t="s">
        <v>87</v>
      </c>
      <c r="AM308" s="200">
        <v>4</v>
      </c>
      <c r="AN308" s="200">
        <v>3</v>
      </c>
      <c r="AO308" s="200" t="s">
        <v>390</v>
      </c>
      <c r="AP308" s="200" t="s">
        <v>98</v>
      </c>
      <c r="AQ308" s="200" t="s">
        <v>1700</v>
      </c>
      <c r="AR308" s="200"/>
    </row>
    <row r="309" spans="1:44" ht="150" x14ac:dyDescent="0.25">
      <c r="A309" s="12">
        <f>IF(AL309="","",IF(T309=" "," ",SUM($Q$3:Q309)))</f>
        <v>194</v>
      </c>
      <c r="B309" s="12" t="str">
        <f t="shared" si="57"/>
        <v>Planeación1</v>
      </c>
      <c r="C309" s="12">
        <f t="shared" si="58"/>
        <v>1</v>
      </c>
      <c r="D309" s="12" t="str">
        <f t="shared" si="59"/>
        <v>Planeación1</v>
      </c>
      <c r="E309" s="12">
        <f t="shared" si="60"/>
        <v>1</v>
      </c>
      <c r="F309" s="12" t="str">
        <f t="shared" si="68"/>
        <v>Dirección AcadémicaAlto</v>
      </c>
      <c r="G309" s="12" t="str">
        <f t="shared" si="69"/>
        <v>Dirección AcadémicaAlto</v>
      </c>
      <c r="H309" s="12" t="str">
        <f t="shared" si="61"/>
        <v>Dirección AcadémicaFuerte</v>
      </c>
      <c r="I309" s="12" t="str">
        <f t="shared" si="62"/>
        <v>PlaneaciónAlto</v>
      </c>
      <c r="J309" s="12" t="str">
        <f t="shared" si="63"/>
        <v>PlaneaciónFuerte</v>
      </c>
      <c r="K309" s="12" t="str">
        <f t="shared" si="64"/>
        <v>Dirección AcadémicaDificultades en la alineación organizacional para el logro de los objetivos.</v>
      </c>
      <c r="L309" s="9" t="str">
        <f t="shared" si="65"/>
        <v>RAP-194</v>
      </c>
      <c r="M309" s="10" t="str">
        <f t="shared" si="66"/>
        <v>RA</v>
      </c>
      <c r="N309" s="10" t="str">
        <f>+IF(L309=""," ",VLOOKUP(S309,Tabla13[[PROCESO]:[2018]],4,0))</f>
        <v>Dirección Académica</v>
      </c>
      <c r="O309" s="10" t="str">
        <f>+IF(AB309=""," ",VLOOKUP(S309,Tabla13[[PROCESO]:[2018]],3,0))</f>
        <v>Dirección Académica</v>
      </c>
      <c r="P309" s="10" t="str">
        <f t="shared" si="67"/>
        <v>Dificultades en la alineación organizacional para el logro de los objetivos.</v>
      </c>
      <c r="Q309" s="1">
        <f t="shared" si="56"/>
        <v>1</v>
      </c>
      <c r="R309" s="1" t="s">
        <v>1701</v>
      </c>
      <c r="S309" s="201" t="str">
        <f>+IF(M309="","",VLOOKUP(LEFT(R309,4),'[1]Areas Incluidas'!$C$3:$F$35,2,0))</f>
        <v>Planeación</v>
      </c>
      <c r="T309" s="200" t="s">
        <v>108</v>
      </c>
      <c r="U309" s="200" t="s">
        <v>1702</v>
      </c>
      <c r="V309" s="200" t="s">
        <v>1703</v>
      </c>
      <c r="W309" s="200" t="s">
        <v>1704</v>
      </c>
      <c r="X309" s="200">
        <v>1</v>
      </c>
      <c r="Y309" s="200">
        <v>1</v>
      </c>
      <c r="Z309" s="17">
        <v>1</v>
      </c>
      <c r="AA309" s="200" t="s">
        <v>96</v>
      </c>
      <c r="AB309" s="200" t="s">
        <v>87</v>
      </c>
      <c r="AC309" s="200" t="s">
        <v>1705</v>
      </c>
      <c r="AD309" s="192">
        <v>2</v>
      </c>
      <c r="AE309" s="192">
        <v>1.8</v>
      </c>
      <c r="AF309" s="17">
        <v>0.8</v>
      </c>
      <c r="AG309" s="200" t="s">
        <v>1693</v>
      </c>
      <c r="AH309" s="200" t="s">
        <v>382</v>
      </c>
      <c r="AI309" s="200">
        <v>43830</v>
      </c>
      <c r="AJ309" s="200" t="s">
        <v>300</v>
      </c>
      <c r="AK309" s="200" t="s">
        <v>98</v>
      </c>
      <c r="AL309" s="200" t="s">
        <v>87</v>
      </c>
      <c r="AM309" s="200">
        <v>5</v>
      </c>
      <c r="AN309" s="200">
        <v>3</v>
      </c>
      <c r="AO309" s="200" t="s">
        <v>1456</v>
      </c>
      <c r="AP309" s="200" t="s">
        <v>97</v>
      </c>
      <c r="AQ309" s="200" t="s">
        <v>1706</v>
      </c>
      <c r="AR309" s="200"/>
    </row>
    <row r="310" spans="1:44" ht="105" x14ac:dyDescent="0.25">
      <c r="A310" s="12">
        <f>IF(AL310="","",IF(T310=" "," ",SUM($Q$3:Q310)))</f>
        <v>195</v>
      </c>
      <c r="B310" s="12" t="str">
        <f t="shared" si="57"/>
        <v>Planeación1</v>
      </c>
      <c r="C310" s="12">
        <f t="shared" si="58"/>
        <v>1</v>
      </c>
      <c r="D310" s="12" t="str">
        <f t="shared" si="59"/>
        <v>Planeación1</v>
      </c>
      <c r="E310" s="12">
        <f t="shared" si="60"/>
        <v>1</v>
      </c>
      <c r="F310" s="12" t="str">
        <f t="shared" si="68"/>
        <v>Dirección AcadémicaExtremo</v>
      </c>
      <c r="G310" s="12" t="str">
        <f t="shared" si="69"/>
        <v>Dirección AcadémicaExtremo</v>
      </c>
      <c r="H310" s="12" t="str">
        <f t="shared" si="61"/>
        <v>Dirección AcadémicaModerado</v>
      </c>
      <c r="I310" s="12" t="str">
        <f t="shared" si="62"/>
        <v>PlaneaciónExtremo</v>
      </c>
      <c r="J310" s="12" t="str">
        <f t="shared" si="63"/>
        <v>PlaneaciónModerado</v>
      </c>
      <c r="K310" s="12" t="str">
        <f t="shared" si="64"/>
        <v>Dirección AcadémicaFalla o falta de adecuación, consistencia, confiabilidad, confidencialidad y disponibilidad de la información que se genera o se custodia (física o electrónica).</v>
      </c>
      <c r="L310" s="9" t="str">
        <f t="shared" si="65"/>
        <v>RAP-195</v>
      </c>
      <c r="M310" s="10" t="str">
        <f t="shared" si="66"/>
        <v>RA</v>
      </c>
      <c r="N310" s="10" t="str">
        <f>+IF(L310=""," ",VLOOKUP(S310,Tabla13[[PROCESO]:[2018]],4,0))</f>
        <v>Dirección Académica</v>
      </c>
      <c r="O310" s="10" t="str">
        <f>+IF(AB310=""," ",VLOOKUP(S310,Tabla13[[PROCESO]:[2018]],3,0))</f>
        <v>Dirección Académica</v>
      </c>
      <c r="P310" s="10" t="str">
        <f t="shared" si="67"/>
        <v>Falla o falta de adecuación, consistencia, confiabilidad, confidencialidad y disponibilidad de la información que se genera o se custodia (física o electrónica).</v>
      </c>
      <c r="Q310" s="1">
        <f t="shared" si="56"/>
        <v>1</v>
      </c>
      <c r="R310" s="1" t="s">
        <v>1707</v>
      </c>
      <c r="S310" s="201" t="str">
        <f>+IF(M310="","",VLOOKUP(LEFT(R310,4),'[1]Areas Incluidas'!$C$3:$F$35,2,0))</f>
        <v>Planeación</v>
      </c>
      <c r="T310" s="200" t="s">
        <v>106</v>
      </c>
      <c r="U310" s="200" t="s">
        <v>191</v>
      </c>
      <c r="V310" s="200" t="s">
        <v>1708</v>
      </c>
      <c r="W310" s="200" t="s">
        <v>1709</v>
      </c>
      <c r="X310" s="200">
        <v>5</v>
      </c>
      <c r="Y310" s="200">
        <v>5</v>
      </c>
      <c r="Z310" s="17">
        <v>1</v>
      </c>
      <c r="AA310" s="200" t="s">
        <v>98</v>
      </c>
      <c r="AB310" s="200" t="s">
        <v>89</v>
      </c>
      <c r="AC310" s="200" t="s">
        <v>1710</v>
      </c>
      <c r="AD310" s="192">
        <v>3</v>
      </c>
      <c r="AE310" s="192">
        <v>3</v>
      </c>
      <c r="AF310" s="17">
        <v>1</v>
      </c>
      <c r="AG310" s="200" t="s">
        <v>1711</v>
      </c>
      <c r="AH310" s="200" t="s">
        <v>382</v>
      </c>
      <c r="AI310" s="200">
        <v>43455</v>
      </c>
      <c r="AJ310" s="200" t="s">
        <v>294</v>
      </c>
      <c r="AK310" s="200" t="s">
        <v>299</v>
      </c>
      <c r="AL310" s="200" t="s">
        <v>89</v>
      </c>
      <c r="AM310" s="200">
        <v>3</v>
      </c>
      <c r="AN310" s="200">
        <v>5</v>
      </c>
      <c r="AO310" s="200" t="s">
        <v>1107</v>
      </c>
      <c r="AP310" s="200" t="s">
        <v>98</v>
      </c>
      <c r="AQ310" s="200" t="s">
        <v>1712</v>
      </c>
      <c r="AR310" s="200" t="s">
        <v>1713</v>
      </c>
    </row>
    <row r="311" spans="1:44" ht="60" hidden="1" x14ac:dyDescent="0.25">
      <c r="A311" s="12" t="str">
        <f>IF(AL311="","",IF(T311=" "," ",SUM($Q$3:Q311)))</f>
        <v/>
      </c>
      <c r="B311" s="12" t="str">
        <f t="shared" si="57"/>
        <v>Planeación1</v>
      </c>
      <c r="C311" s="12">
        <f t="shared" si="58"/>
        <v>1</v>
      </c>
      <c r="D311" s="12" t="str">
        <f t="shared" si="59"/>
        <v>Planeación0</v>
      </c>
      <c r="E311" s="12">
        <f t="shared" si="60"/>
        <v>0</v>
      </c>
      <c r="F311" s="12" t="str">
        <f t="shared" si="68"/>
        <v>Dirección AcadémicaAlto</v>
      </c>
      <c r="G311" s="12" t="str">
        <f t="shared" si="69"/>
        <v xml:space="preserve"> </v>
      </c>
      <c r="H311" s="12" t="str">
        <f t="shared" si="61"/>
        <v xml:space="preserve"> </v>
      </c>
      <c r="I311" s="12" t="str">
        <f t="shared" si="62"/>
        <v>Planeación</v>
      </c>
      <c r="J311" s="12" t="str">
        <f t="shared" si="63"/>
        <v>Planeación</v>
      </c>
      <c r="K311" s="12" t="str">
        <f t="shared" si="64"/>
        <v xml:space="preserve"> Fallas en la gestión, planeación o ejecución de proyecto.</v>
      </c>
      <c r="L311" s="9" t="str">
        <f t="shared" si="65"/>
        <v/>
      </c>
      <c r="M311" s="10" t="str">
        <f t="shared" si="66"/>
        <v>RA</v>
      </c>
      <c r="N311" s="10" t="str">
        <f>+IF(L311=""," ",VLOOKUP(S311,Tabla13[[PROCESO]:[2018]],4,0))</f>
        <v xml:space="preserve"> </v>
      </c>
      <c r="O311" s="10" t="str">
        <f>+IF(AB311=""," ",VLOOKUP(S311,Tabla13[[PROCESO]:[2018]],3,0))</f>
        <v>Dirección Académica</v>
      </c>
      <c r="P311" s="10" t="str">
        <f t="shared" si="67"/>
        <v/>
      </c>
      <c r="Q311" s="1">
        <f t="shared" si="56"/>
        <v>0</v>
      </c>
      <c r="R311" s="1" t="s">
        <v>1714</v>
      </c>
      <c r="S311" s="201" t="str">
        <f>+IF(M311="","",VLOOKUP(LEFT(R311,4),'[1]Areas Incluidas'!$C$3:$F$35,2,0))</f>
        <v>Planeación</v>
      </c>
      <c r="T311" s="200" t="s">
        <v>115</v>
      </c>
      <c r="U311" s="200" t="s">
        <v>1715</v>
      </c>
      <c r="V311" s="200" t="s">
        <v>1716</v>
      </c>
      <c r="W311" s="200" t="s">
        <v>1717</v>
      </c>
      <c r="X311" s="200">
        <v>5</v>
      </c>
      <c r="Y311" s="200">
        <v>5</v>
      </c>
      <c r="Z311" s="17" t="s">
        <v>136</v>
      </c>
      <c r="AA311" s="200" t="s">
        <v>96</v>
      </c>
      <c r="AB311" s="200" t="s">
        <v>87</v>
      </c>
      <c r="AC311" s="200" t="s">
        <v>1718</v>
      </c>
      <c r="AD311" s="192">
        <v>2</v>
      </c>
      <c r="AE311" s="192">
        <v>2</v>
      </c>
      <c r="AF311" s="17">
        <v>0</v>
      </c>
      <c r="AG311" s="200" t="s">
        <v>1719</v>
      </c>
      <c r="AH311" s="200" t="s">
        <v>1720</v>
      </c>
      <c r="AI311" s="200">
        <v>43831</v>
      </c>
      <c r="AJ311" s="200">
        <v>43831</v>
      </c>
      <c r="AK311" s="200">
        <v>43831</v>
      </c>
      <c r="AL311" s="200" t="s">
        <v>369</v>
      </c>
      <c r="AM311" s="200" t="s">
        <v>369</v>
      </c>
      <c r="AN311" s="200" t="s">
        <v>369</v>
      </c>
      <c r="AO311" s="200" t="s">
        <v>369</v>
      </c>
      <c r="AP311" s="200"/>
      <c r="AQ311" s="200" t="s">
        <v>1721</v>
      </c>
      <c r="AR311" s="200" t="s">
        <v>1713</v>
      </c>
    </row>
    <row r="312" spans="1:44" ht="60" hidden="1" x14ac:dyDescent="0.25">
      <c r="A312" s="12" t="str">
        <f>IF(AL312="","",IF(T312=" "," ",SUM($Q$3:Q312)))</f>
        <v/>
      </c>
      <c r="B312" s="12" t="str">
        <f t="shared" si="57"/>
        <v>Planeación1</v>
      </c>
      <c r="C312" s="12">
        <f t="shared" si="58"/>
        <v>1</v>
      </c>
      <c r="D312" s="12" t="str">
        <f t="shared" si="59"/>
        <v>Planeación0</v>
      </c>
      <c r="E312" s="12">
        <f t="shared" si="60"/>
        <v>0</v>
      </c>
      <c r="F312" s="12" t="str">
        <f t="shared" si="68"/>
        <v>Dirección AcadémicaMedio</v>
      </c>
      <c r="G312" s="12" t="str">
        <f t="shared" si="69"/>
        <v xml:space="preserve"> </v>
      </c>
      <c r="H312" s="12" t="str">
        <f t="shared" si="61"/>
        <v xml:space="preserve"> </v>
      </c>
      <c r="I312" s="12" t="str">
        <f t="shared" si="62"/>
        <v>Planeación</v>
      </c>
      <c r="J312" s="12" t="str">
        <f t="shared" si="63"/>
        <v>Planeación</v>
      </c>
      <c r="K312" s="12" t="str">
        <f t="shared" si="64"/>
        <v xml:space="preserve"> Dificultades en la alineación organizacional para el logro de los objetivos.</v>
      </c>
      <c r="L312" s="9" t="str">
        <f t="shared" si="65"/>
        <v/>
      </c>
      <c r="M312" s="10" t="str">
        <f t="shared" si="66"/>
        <v>RA</v>
      </c>
      <c r="N312" s="10" t="str">
        <f>+IF(L312=""," ",VLOOKUP(S312,Tabla13[[PROCESO]:[2018]],4,0))</f>
        <v xml:space="preserve"> </v>
      </c>
      <c r="O312" s="10" t="str">
        <f>+IF(AB312=""," ",VLOOKUP(S312,Tabla13[[PROCESO]:[2018]],3,0))</f>
        <v>Dirección Académica</v>
      </c>
      <c r="P312" s="10" t="str">
        <f t="shared" si="67"/>
        <v/>
      </c>
      <c r="Q312" s="1">
        <f t="shared" si="56"/>
        <v>0</v>
      </c>
      <c r="R312" s="1" t="s">
        <v>1722</v>
      </c>
      <c r="S312" s="201" t="str">
        <f>+IF(M312="","",VLOOKUP(LEFT(R312,4),'[1]Areas Incluidas'!$C$3:$F$35,2,0))</f>
        <v>Planeación</v>
      </c>
      <c r="T312" s="200" t="s">
        <v>108</v>
      </c>
      <c r="U312" s="200" t="s">
        <v>1723</v>
      </c>
      <c r="V312" s="200" t="s">
        <v>1724</v>
      </c>
      <c r="W312" s="200" t="s">
        <v>1725</v>
      </c>
      <c r="X312" s="200">
        <v>1</v>
      </c>
      <c r="Y312" s="200">
        <v>0</v>
      </c>
      <c r="Z312" s="17">
        <v>0</v>
      </c>
      <c r="AA312" s="200" t="s">
        <v>98</v>
      </c>
      <c r="AB312" s="200" t="s">
        <v>90</v>
      </c>
      <c r="AC312" s="200" t="s">
        <v>1726</v>
      </c>
      <c r="AD312" s="192">
        <v>1</v>
      </c>
      <c r="AE312" s="192">
        <v>1</v>
      </c>
      <c r="AF312" s="17">
        <v>0</v>
      </c>
      <c r="AG312" s="200" t="s">
        <v>1727</v>
      </c>
      <c r="AH312" s="200" t="s">
        <v>1720</v>
      </c>
      <c r="AI312" s="200">
        <v>43800</v>
      </c>
      <c r="AJ312" s="200">
        <v>43800</v>
      </c>
      <c r="AK312" s="200">
        <v>43800</v>
      </c>
      <c r="AL312" s="200" t="s">
        <v>369</v>
      </c>
      <c r="AM312" s="200" t="s">
        <v>369</v>
      </c>
      <c r="AN312" s="200" t="s">
        <v>369</v>
      </c>
      <c r="AO312" s="200" t="s">
        <v>369</v>
      </c>
      <c r="AP312" s="200"/>
      <c r="AQ312" s="200" t="s">
        <v>1728</v>
      </c>
      <c r="AR312" s="200"/>
    </row>
    <row r="313" spans="1:44" ht="90" x14ac:dyDescent="0.25">
      <c r="A313" s="12">
        <f>IF(AL313="","",IF(T313=" "," ",SUM($Q$3:Q313)))</f>
        <v>196</v>
      </c>
      <c r="B313" s="12" t="str">
        <f t="shared" si="57"/>
        <v>Dirección académica 1</v>
      </c>
      <c r="C313" s="12">
        <f t="shared" si="58"/>
        <v>1</v>
      </c>
      <c r="D313" s="12" t="str">
        <f t="shared" si="59"/>
        <v>Dirección académica 1</v>
      </c>
      <c r="E313" s="12">
        <f t="shared" si="60"/>
        <v>1</v>
      </c>
      <c r="F313" s="12" t="e">
        <f t="shared" si="68"/>
        <v>#N/A</v>
      </c>
      <c r="G313" s="12" t="e">
        <f t="shared" si="69"/>
        <v>#N/A</v>
      </c>
      <c r="H313" s="12" t="e">
        <f t="shared" si="61"/>
        <v>#N/A</v>
      </c>
      <c r="I313" s="12" t="str">
        <f t="shared" si="62"/>
        <v>Dirección académica Extremo</v>
      </c>
      <c r="J313" s="12" t="str">
        <f t="shared" si="63"/>
        <v>Dirección académica Moderado</v>
      </c>
      <c r="K313" s="12" t="e">
        <f t="shared" si="64"/>
        <v>#N/A</v>
      </c>
      <c r="L313" s="9" t="str">
        <f t="shared" si="65"/>
        <v>RAD-196</v>
      </c>
      <c r="M313" s="10" t="str">
        <f t="shared" si="66"/>
        <v>RA</v>
      </c>
      <c r="N313" s="10" t="e">
        <f>+IF(L313=""," ",VLOOKUP(S313,Tabla13[[PROCESO]:[2018]],4,0))</f>
        <v>#N/A</v>
      </c>
      <c r="O313" s="10" t="e">
        <f>+IF(AB313=""," ",VLOOKUP(S313,Tabla13[[PROCESO]:[2018]],3,0))</f>
        <v>#N/A</v>
      </c>
      <c r="P313" s="10" t="str">
        <f t="shared" si="67"/>
        <v>Falla o falta de adecuación, consistencia, confiabilidad, confidencialidad y disponibilidad de la información que se genera o se custodia (física o electrónica).</v>
      </c>
      <c r="Q313" s="1">
        <f t="shared" si="56"/>
        <v>1</v>
      </c>
      <c r="R313" s="1" t="s">
        <v>1729</v>
      </c>
      <c r="S313" s="201" t="str">
        <f>+IF(M313="","",VLOOKUP(LEFT(R313,4),'[1]Areas Incluidas'!$C$3:$F$35,2,0))</f>
        <v xml:space="preserve">Dirección académica </v>
      </c>
      <c r="T313" s="200" t="s">
        <v>106</v>
      </c>
      <c r="U313" s="200" t="s">
        <v>188</v>
      </c>
      <c r="V313" s="200" t="s">
        <v>1730</v>
      </c>
      <c r="W313" s="200" t="s">
        <v>1731</v>
      </c>
      <c r="X313" s="200">
        <v>2</v>
      </c>
      <c r="Y313" s="200">
        <v>2</v>
      </c>
      <c r="Z313" s="17">
        <v>1</v>
      </c>
      <c r="AA313" s="200" t="s">
        <v>98</v>
      </c>
      <c r="AB313" s="200" t="s">
        <v>89</v>
      </c>
      <c r="AC313" s="200" t="s">
        <v>1732</v>
      </c>
      <c r="AD313" s="192">
        <v>3</v>
      </c>
      <c r="AE313" s="192">
        <v>1.5</v>
      </c>
      <c r="AF313" s="17">
        <v>0.5</v>
      </c>
      <c r="AG313" s="200" t="s">
        <v>1727</v>
      </c>
      <c r="AH313" s="200" t="s">
        <v>382</v>
      </c>
      <c r="AI313" s="200">
        <v>43465</v>
      </c>
      <c r="AJ313" s="200" t="s">
        <v>298</v>
      </c>
      <c r="AK313" s="200" t="s">
        <v>295</v>
      </c>
      <c r="AL313" s="200" t="s">
        <v>89</v>
      </c>
      <c r="AM313" s="200">
        <v>4</v>
      </c>
      <c r="AN313" s="200">
        <v>4</v>
      </c>
      <c r="AO313" s="200" t="s">
        <v>487</v>
      </c>
      <c r="AP313" s="200" t="s">
        <v>98</v>
      </c>
      <c r="AQ313" s="200" t="s">
        <v>1733</v>
      </c>
      <c r="AR313" s="200" t="s">
        <v>1734</v>
      </c>
    </row>
    <row r="314" spans="1:44" ht="90" x14ac:dyDescent="0.25">
      <c r="A314" s="12">
        <f>IF(AL314="","",IF(T314=" "," ",SUM($Q$3:Q314)))</f>
        <v>197</v>
      </c>
      <c r="B314" s="12" t="str">
        <f t="shared" si="57"/>
        <v>Dirección académica 1</v>
      </c>
      <c r="C314" s="12">
        <f t="shared" si="58"/>
        <v>1</v>
      </c>
      <c r="D314" s="12" t="str">
        <f t="shared" si="59"/>
        <v>Dirección académica 1</v>
      </c>
      <c r="E314" s="12">
        <f t="shared" si="60"/>
        <v>1</v>
      </c>
      <c r="F314" s="12" t="e">
        <f t="shared" si="68"/>
        <v>#N/A</v>
      </c>
      <c r="G314" s="12" t="e">
        <f t="shared" si="69"/>
        <v>#N/A</v>
      </c>
      <c r="H314" s="12" t="e">
        <f t="shared" si="61"/>
        <v>#N/A</v>
      </c>
      <c r="I314" s="12" t="str">
        <f t="shared" si="62"/>
        <v>Dirección académica Alto</v>
      </c>
      <c r="J314" s="12" t="str">
        <f t="shared" si="63"/>
        <v>Dirección académica Moderado</v>
      </c>
      <c r="K314" s="12" t="e">
        <f t="shared" si="64"/>
        <v>#N/A</v>
      </c>
      <c r="L314" s="9" t="str">
        <f t="shared" si="65"/>
        <v>RAD-197</v>
      </c>
      <c r="M314" s="10" t="str">
        <f t="shared" si="66"/>
        <v>RA</v>
      </c>
      <c r="N314" s="10" t="e">
        <f>+IF(L314=""," ",VLOOKUP(S314,Tabla13[[PROCESO]:[2018]],4,0))</f>
        <v>#N/A</v>
      </c>
      <c r="O314" s="10" t="e">
        <f>+IF(AB314=""," ",VLOOKUP(S314,Tabla13[[PROCESO]:[2018]],3,0))</f>
        <v>#N/A</v>
      </c>
      <c r="P314" s="10" t="str">
        <f t="shared" si="67"/>
        <v>Falla o falta de adecuación, consistencia, confiabilidad, confidencialidad y disponibilidad de la información que se genera o se custodia (física o electrónica).</v>
      </c>
      <c r="Q314" s="1">
        <f t="shared" si="56"/>
        <v>1</v>
      </c>
      <c r="R314" s="1" t="s">
        <v>1735</v>
      </c>
      <c r="S314" s="201" t="str">
        <f>+IF(M314="","",VLOOKUP(LEFT(R314,4),'[1]Areas Incluidas'!$C$3:$F$35,2,0))</f>
        <v xml:space="preserve">Dirección académica </v>
      </c>
      <c r="T314" s="200" t="s">
        <v>106</v>
      </c>
      <c r="U314" s="200" t="s">
        <v>1736</v>
      </c>
      <c r="V314" s="200" t="s">
        <v>1737</v>
      </c>
      <c r="W314" s="200" t="s">
        <v>1738</v>
      </c>
      <c r="X314" s="200">
        <v>1</v>
      </c>
      <c r="Y314" s="200">
        <v>0</v>
      </c>
      <c r="Z314" s="17">
        <v>0</v>
      </c>
      <c r="AA314" s="200" t="s">
        <v>98</v>
      </c>
      <c r="AB314" s="200" t="s">
        <v>87</v>
      </c>
      <c r="AC314" s="200" t="s">
        <v>1739</v>
      </c>
      <c r="AD314" s="192">
        <v>1</v>
      </c>
      <c r="AE314" s="192">
        <v>0</v>
      </c>
      <c r="AF314" s="17">
        <v>0</v>
      </c>
      <c r="AG314" s="200" t="s">
        <v>1727</v>
      </c>
      <c r="AH314" s="200" t="s">
        <v>382</v>
      </c>
      <c r="AI314" s="200">
        <v>43465</v>
      </c>
      <c r="AJ314" s="200" t="s">
        <v>294</v>
      </c>
      <c r="AK314" s="200" t="s">
        <v>295</v>
      </c>
      <c r="AL314" s="200" t="s">
        <v>87</v>
      </c>
      <c r="AM314" s="200">
        <v>3</v>
      </c>
      <c r="AN314" s="200">
        <v>4</v>
      </c>
      <c r="AO314" s="200" t="s">
        <v>637</v>
      </c>
      <c r="AP314" s="200" t="s">
        <v>98</v>
      </c>
      <c r="AQ314" s="200" t="s">
        <v>1740</v>
      </c>
      <c r="AR314" s="200" t="s">
        <v>1734</v>
      </c>
    </row>
    <row r="315" spans="1:44" ht="30" hidden="1" x14ac:dyDescent="0.25">
      <c r="A315" s="12" t="str">
        <f>IF(AL315="","",IF(T315=" "," ",SUM($Q$3:Q315)))</f>
        <v/>
      </c>
      <c r="B315" s="12" t="str">
        <f t="shared" si="57"/>
        <v>Dirección académica 0</v>
      </c>
      <c r="C315" s="12">
        <f t="shared" si="58"/>
        <v>0</v>
      </c>
      <c r="D315" s="12" t="str">
        <f t="shared" si="59"/>
        <v>Dirección académica 0</v>
      </c>
      <c r="E315" s="12">
        <f t="shared" si="60"/>
        <v>0</v>
      </c>
      <c r="F315" s="12" t="str">
        <f t="shared" si="68"/>
        <v xml:space="preserve"> </v>
      </c>
      <c r="G315" s="12" t="str">
        <f t="shared" si="69"/>
        <v xml:space="preserve"> </v>
      </c>
      <c r="H315" s="12" t="str">
        <f t="shared" si="61"/>
        <v xml:space="preserve"> </v>
      </c>
      <c r="I315" s="12" t="str">
        <f t="shared" si="62"/>
        <v xml:space="preserve">Dirección académica </v>
      </c>
      <c r="J315" s="12" t="str">
        <f t="shared" si="63"/>
        <v xml:space="preserve">Dirección académica </v>
      </c>
      <c r="K315" s="12" t="str">
        <f t="shared" si="64"/>
        <v xml:space="preserve"> </v>
      </c>
      <c r="L315" s="9" t="str">
        <f t="shared" si="65"/>
        <v/>
      </c>
      <c r="M315" s="10" t="str">
        <f t="shared" si="66"/>
        <v>RA</v>
      </c>
      <c r="N315" s="10" t="str">
        <f>+IF(L315=""," ",VLOOKUP(S315,Tabla13[[PROCESO]:[2018]],4,0))</f>
        <v xml:space="preserve"> </v>
      </c>
      <c r="O315" s="10" t="str">
        <f>+IF(AB315=""," ",VLOOKUP(S315,Tabla13[[PROCESO]:[2018]],3,0))</f>
        <v xml:space="preserve"> </v>
      </c>
      <c r="P315" s="10" t="str">
        <f t="shared" si="67"/>
        <v/>
      </c>
      <c r="Q315" s="1" t="str">
        <f t="shared" si="56"/>
        <v/>
      </c>
      <c r="R315" s="1" t="s">
        <v>1741</v>
      </c>
      <c r="S315" s="201" t="str">
        <f>+IF(M315="","",VLOOKUP(LEFT(R315,4),'[1]Areas Incluidas'!$C$3:$F$35,2,0))</f>
        <v xml:space="preserve">Dirección académica </v>
      </c>
      <c r="T315" s="200"/>
      <c r="U315" s="200"/>
      <c r="V315" s="200"/>
      <c r="W315" s="200"/>
      <c r="X315" s="200">
        <v>4</v>
      </c>
      <c r="Y315" s="200">
        <v>4</v>
      </c>
      <c r="Z315" s="17" t="s">
        <v>136</v>
      </c>
      <c r="AA315" s="200">
        <v>4</v>
      </c>
      <c r="AB315" s="200" t="s">
        <v>369</v>
      </c>
      <c r="AC315" s="200"/>
      <c r="AD315" s="192">
        <v>4</v>
      </c>
      <c r="AE315" s="192">
        <v>4</v>
      </c>
      <c r="AF315" s="17" t="s">
        <v>369</v>
      </c>
      <c r="AG315" s="200">
        <v>4</v>
      </c>
      <c r="AH315" s="200">
        <v>4</v>
      </c>
      <c r="AI315" s="200">
        <v>4</v>
      </c>
      <c r="AJ315" s="200">
        <v>4</v>
      </c>
      <c r="AK315" s="200">
        <v>4</v>
      </c>
      <c r="AL315" s="200"/>
      <c r="AM315" s="200" t="s">
        <v>369</v>
      </c>
      <c r="AN315" s="200" t="s">
        <v>369</v>
      </c>
      <c r="AO315" s="200" t="s">
        <v>369</v>
      </c>
      <c r="AP315" s="200"/>
      <c r="AQ315" s="200"/>
      <c r="AR315" s="200"/>
    </row>
    <row r="316" spans="1:44" ht="30" hidden="1" x14ac:dyDescent="0.25">
      <c r="A316" s="12" t="str">
        <f>IF(AL316="","",IF(T316=" "," ",SUM($Q$3:Q316)))</f>
        <v/>
      </c>
      <c r="B316" s="12" t="str">
        <f t="shared" si="57"/>
        <v>Dirección académica 0</v>
      </c>
      <c r="C316" s="12">
        <f t="shared" si="58"/>
        <v>0</v>
      </c>
      <c r="D316" s="12" t="str">
        <f t="shared" si="59"/>
        <v>Dirección académica 0</v>
      </c>
      <c r="E316" s="12">
        <f t="shared" si="60"/>
        <v>0</v>
      </c>
      <c r="F316" s="12" t="str">
        <f t="shared" si="68"/>
        <v xml:space="preserve"> </v>
      </c>
      <c r="G316" s="12" t="str">
        <f t="shared" si="69"/>
        <v xml:space="preserve"> </v>
      </c>
      <c r="H316" s="12" t="str">
        <f t="shared" si="61"/>
        <v xml:space="preserve"> </v>
      </c>
      <c r="I316" s="12" t="str">
        <f t="shared" si="62"/>
        <v xml:space="preserve">Dirección académica </v>
      </c>
      <c r="J316" s="12" t="str">
        <f t="shared" si="63"/>
        <v xml:space="preserve">Dirección académica </v>
      </c>
      <c r="K316" s="12" t="str">
        <f t="shared" si="64"/>
        <v xml:space="preserve"> </v>
      </c>
      <c r="L316" s="9" t="str">
        <f t="shared" si="65"/>
        <v/>
      </c>
      <c r="M316" s="10" t="str">
        <f t="shared" si="66"/>
        <v>RA</v>
      </c>
      <c r="N316" s="10" t="str">
        <f>+IF(L316=""," ",VLOOKUP(S316,Tabla13[[PROCESO]:[2018]],4,0))</f>
        <v xml:space="preserve"> </v>
      </c>
      <c r="O316" s="10" t="str">
        <f>+IF(AB316=""," ",VLOOKUP(S316,Tabla13[[PROCESO]:[2018]],3,0))</f>
        <v xml:space="preserve"> </v>
      </c>
      <c r="P316" s="10" t="str">
        <f t="shared" si="67"/>
        <v/>
      </c>
      <c r="Q316" s="1" t="str">
        <f t="shared" si="56"/>
        <v/>
      </c>
      <c r="R316" s="1" t="s">
        <v>1742</v>
      </c>
      <c r="S316" s="201" t="str">
        <f>+IF(M316="","",VLOOKUP(LEFT(R316,4),'[1]Areas Incluidas'!$C$3:$F$35,2,0))</f>
        <v xml:space="preserve">Dirección académica </v>
      </c>
      <c r="T316" s="200"/>
      <c r="U316" s="200"/>
      <c r="V316" s="200"/>
      <c r="W316" s="200"/>
      <c r="X316" s="200">
        <v>4</v>
      </c>
      <c r="Y316" s="200">
        <v>4</v>
      </c>
      <c r="Z316" s="17" t="s">
        <v>136</v>
      </c>
      <c r="AA316" s="200">
        <v>4</v>
      </c>
      <c r="AB316" s="200" t="s">
        <v>369</v>
      </c>
      <c r="AC316" s="200"/>
      <c r="AD316" s="192">
        <v>4</v>
      </c>
      <c r="AE316" s="192">
        <v>4</v>
      </c>
      <c r="AF316" s="17" t="s">
        <v>369</v>
      </c>
      <c r="AG316" s="200">
        <v>4</v>
      </c>
      <c r="AH316" s="200">
        <v>4</v>
      </c>
      <c r="AI316" s="200">
        <v>4</v>
      </c>
      <c r="AJ316" s="200">
        <v>4</v>
      </c>
      <c r="AK316" s="200">
        <v>4</v>
      </c>
      <c r="AL316" s="200"/>
      <c r="AM316" s="200" t="s">
        <v>369</v>
      </c>
      <c r="AN316" s="200" t="s">
        <v>369</v>
      </c>
      <c r="AO316" s="200" t="s">
        <v>369</v>
      </c>
      <c r="AP316" s="200"/>
      <c r="AQ316" s="200"/>
      <c r="AR316" s="200"/>
    </row>
    <row r="317" spans="1:44" ht="30" hidden="1" x14ac:dyDescent="0.25">
      <c r="A317" s="12" t="str">
        <f>IF(AL317="","",IF(T317=" "," ",SUM($Q$3:Q317)))</f>
        <v/>
      </c>
      <c r="B317" s="12" t="str">
        <f t="shared" si="57"/>
        <v>Dirección académica 0</v>
      </c>
      <c r="C317" s="12">
        <f t="shared" si="58"/>
        <v>0</v>
      </c>
      <c r="D317" s="12" t="str">
        <f t="shared" si="59"/>
        <v>Dirección académica 0</v>
      </c>
      <c r="E317" s="12">
        <f t="shared" si="60"/>
        <v>0</v>
      </c>
      <c r="F317" s="12" t="str">
        <f t="shared" si="68"/>
        <v xml:space="preserve"> </v>
      </c>
      <c r="G317" s="12" t="str">
        <f t="shared" si="69"/>
        <v xml:space="preserve"> </v>
      </c>
      <c r="H317" s="12" t="str">
        <f t="shared" si="61"/>
        <v xml:space="preserve"> </v>
      </c>
      <c r="I317" s="12" t="str">
        <f t="shared" si="62"/>
        <v xml:space="preserve">Dirección académica </v>
      </c>
      <c r="J317" s="12" t="str">
        <f t="shared" si="63"/>
        <v xml:space="preserve">Dirección académica </v>
      </c>
      <c r="K317" s="12" t="str">
        <f t="shared" si="64"/>
        <v xml:space="preserve"> </v>
      </c>
      <c r="L317" s="9" t="str">
        <f t="shared" si="65"/>
        <v/>
      </c>
      <c r="M317" s="10" t="str">
        <f t="shared" si="66"/>
        <v>RA</v>
      </c>
      <c r="N317" s="10" t="str">
        <f>+IF(L317=""," ",VLOOKUP(S317,Tabla13[[PROCESO]:[2018]],4,0))</f>
        <v xml:space="preserve"> </v>
      </c>
      <c r="O317" s="10" t="str">
        <f>+IF(AB317=""," ",VLOOKUP(S317,Tabla13[[PROCESO]:[2018]],3,0))</f>
        <v xml:space="preserve"> </v>
      </c>
      <c r="P317" s="10" t="str">
        <f t="shared" si="67"/>
        <v/>
      </c>
      <c r="Q317" s="1" t="str">
        <f t="shared" si="56"/>
        <v/>
      </c>
      <c r="R317" s="1" t="s">
        <v>1743</v>
      </c>
      <c r="S317" s="201" t="str">
        <f>+IF(M317="","",VLOOKUP(LEFT(R317,4),'[1]Areas Incluidas'!$C$3:$F$35,2,0))</f>
        <v xml:space="preserve">Dirección académica </v>
      </c>
      <c r="T317" s="200"/>
      <c r="U317" s="200"/>
      <c r="V317" s="200"/>
      <c r="W317" s="200"/>
      <c r="X317" s="200">
        <v>4</v>
      </c>
      <c r="Y317" s="200">
        <v>4</v>
      </c>
      <c r="Z317" s="17" t="s">
        <v>136</v>
      </c>
      <c r="AA317" s="200">
        <v>4</v>
      </c>
      <c r="AB317" s="200" t="s">
        <v>369</v>
      </c>
      <c r="AC317" s="200"/>
      <c r="AD317" s="192">
        <v>4</v>
      </c>
      <c r="AE317" s="192">
        <v>4</v>
      </c>
      <c r="AF317" s="17" t="s">
        <v>369</v>
      </c>
      <c r="AG317" s="200">
        <v>4</v>
      </c>
      <c r="AH317" s="200">
        <v>4</v>
      </c>
      <c r="AI317" s="200">
        <v>4</v>
      </c>
      <c r="AJ317" s="200">
        <v>4</v>
      </c>
      <c r="AK317" s="200">
        <v>4</v>
      </c>
      <c r="AL317" s="200"/>
      <c r="AM317" s="200" t="s">
        <v>369</v>
      </c>
      <c r="AN317" s="200" t="s">
        <v>369</v>
      </c>
      <c r="AO317" s="200" t="s">
        <v>369</v>
      </c>
      <c r="AP317" s="200"/>
      <c r="AQ317" s="200"/>
      <c r="AR317" s="200"/>
    </row>
    <row r="318" spans="1:44" ht="30" hidden="1" x14ac:dyDescent="0.25">
      <c r="A318" s="12" t="str">
        <f>IF(AL318="","",IF(T318=" "," ",SUM($Q$3:Q318)))</f>
        <v/>
      </c>
      <c r="B318" s="12" t="str">
        <f t="shared" si="57"/>
        <v>Dirección académica 0</v>
      </c>
      <c r="C318" s="12">
        <f t="shared" si="58"/>
        <v>0</v>
      </c>
      <c r="D318" s="12" t="str">
        <f t="shared" si="59"/>
        <v>Dirección académica 0</v>
      </c>
      <c r="E318" s="12">
        <f t="shared" si="60"/>
        <v>0</v>
      </c>
      <c r="F318" s="12" t="str">
        <f t="shared" si="68"/>
        <v xml:space="preserve"> </v>
      </c>
      <c r="G318" s="12" t="str">
        <f t="shared" si="69"/>
        <v xml:space="preserve"> </v>
      </c>
      <c r="H318" s="12" t="str">
        <f t="shared" si="61"/>
        <v xml:space="preserve"> </v>
      </c>
      <c r="I318" s="12" t="str">
        <f t="shared" si="62"/>
        <v xml:space="preserve">Dirección académica </v>
      </c>
      <c r="J318" s="12" t="str">
        <f t="shared" si="63"/>
        <v xml:space="preserve">Dirección académica </v>
      </c>
      <c r="K318" s="12" t="str">
        <f t="shared" si="64"/>
        <v xml:space="preserve"> </v>
      </c>
      <c r="L318" s="9" t="str">
        <f t="shared" si="65"/>
        <v/>
      </c>
      <c r="M318" s="10" t="str">
        <f t="shared" si="66"/>
        <v>RA</v>
      </c>
      <c r="N318" s="10" t="str">
        <f>+IF(L318=""," ",VLOOKUP(S318,Tabla13[[PROCESO]:[2018]],4,0))</f>
        <v xml:space="preserve"> </v>
      </c>
      <c r="O318" s="10" t="str">
        <f>+IF(AB318=""," ",VLOOKUP(S318,Tabla13[[PROCESO]:[2018]],3,0))</f>
        <v xml:space="preserve"> </v>
      </c>
      <c r="P318" s="10" t="str">
        <f t="shared" si="67"/>
        <v/>
      </c>
      <c r="Q318" s="1" t="str">
        <f t="shared" si="56"/>
        <v/>
      </c>
      <c r="R318" s="1" t="s">
        <v>1744</v>
      </c>
      <c r="S318" s="201" t="str">
        <f>+IF(M318="","",VLOOKUP(LEFT(R318,4),'[1]Areas Incluidas'!$C$3:$F$35,2,0))</f>
        <v xml:space="preserve">Dirección académica </v>
      </c>
      <c r="T318" s="200"/>
      <c r="U318" s="200"/>
      <c r="V318" s="200"/>
      <c r="W318" s="200"/>
      <c r="X318" s="200">
        <v>4</v>
      </c>
      <c r="Y318" s="200">
        <v>4</v>
      </c>
      <c r="Z318" s="17" t="s">
        <v>136</v>
      </c>
      <c r="AA318" s="200">
        <v>4</v>
      </c>
      <c r="AB318" s="200" t="s">
        <v>369</v>
      </c>
      <c r="AC318" s="200"/>
      <c r="AD318" s="192">
        <v>4</v>
      </c>
      <c r="AE318" s="192">
        <v>4</v>
      </c>
      <c r="AF318" s="17" t="s">
        <v>369</v>
      </c>
      <c r="AG318" s="200">
        <v>4</v>
      </c>
      <c r="AH318" s="200">
        <v>4</v>
      </c>
      <c r="AI318" s="200">
        <v>4</v>
      </c>
      <c r="AJ318" s="200">
        <v>4</v>
      </c>
      <c r="AK318" s="200">
        <v>4</v>
      </c>
      <c r="AL318" s="200"/>
      <c r="AM318" s="200" t="s">
        <v>369</v>
      </c>
      <c r="AN318" s="200" t="s">
        <v>369</v>
      </c>
      <c r="AO318" s="200" t="s">
        <v>369</v>
      </c>
      <c r="AP318" s="200"/>
      <c r="AQ318" s="200"/>
      <c r="AR318" s="200"/>
    </row>
    <row r="319" spans="1:44" ht="30" hidden="1" x14ac:dyDescent="0.25">
      <c r="A319" s="12" t="str">
        <f>IF(AL319="","",IF(T319=" "," ",SUM($Q$3:Q319)))</f>
        <v/>
      </c>
      <c r="B319" s="12" t="str">
        <f t="shared" si="57"/>
        <v>Dirección académica 0</v>
      </c>
      <c r="C319" s="12">
        <f t="shared" si="58"/>
        <v>0</v>
      </c>
      <c r="D319" s="12" t="str">
        <f t="shared" si="59"/>
        <v>Dirección académica 0</v>
      </c>
      <c r="E319" s="12">
        <f t="shared" si="60"/>
        <v>0</v>
      </c>
      <c r="F319" s="12" t="str">
        <f t="shared" si="68"/>
        <v xml:space="preserve"> </v>
      </c>
      <c r="G319" s="12" t="str">
        <f t="shared" si="69"/>
        <v xml:space="preserve"> </v>
      </c>
      <c r="H319" s="12" t="str">
        <f t="shared" si="61"/>
        <v xml:space="preserve"> </v>
      </c>
      <c r="I319" s="12" t="str">
        <f t="shared" si="62"/>
        <v xml:space="preserve">Dirección académica </v>
      </c>
      <c r="J319" s="12" t="str">
        <f t="shared" si="63"/>
        <v xml:space="preserve">Dirección académica </v>
      </c>
      <c r="K319" s="12" t="str">
        <f t="shared" si="64"/>
        <v xml:space="preserve"> </v>
      </c>
      <c r="L319" s="9" t="str">
        <f t="shared" si="65"/>
        <v/>
      </c>
      <c r="M319" s="10" t="str">
        <f t="shared" si="66"/>
        <v>RA</v>
      </c>
      <c r="N319" s="10" t="str">
        <f>+IF(L319=""," ",VLOOKUP(S319,Tabla13[[PROCESO]:[2018]],4,0))</f>
        <v xml:space="preserve"> </v>
      </c>
      <c r="O319" s="10" t="str">
        <f>+IF(AB319=""," ",VLOOKUP(S319,Tabla13[[PROCESO]:[2018]],3,0))</f>
        <v xml:space="preserve"> </v>
      </c>
      <c r="P319" s="10" t="str">
        <f t="shared" si="67"/>
        <v/>
      </c>
      <c r="Q319" s="1" t="str">
        <f t="shared" si="56"/>
        <v/>
      </c>
      <c r="R319" s="1" t="s">
        <v>1745</v>
      </c>
      <c r="S319" s="201" t="str">
        <f>+IF(M319="","",VLOOKUP(LEFT(R319,4),'[1]Areas Incluidas'!$C$3:$F$35,2,0))</f>
        <v xml:space="preserve">Dirección académica </v>
      </c>
      <c r="T319" s="200"/>
      <c r="U319" s="200"/>
      <c r="V319" s="200"/>
      <c r="W319" s="200"/>
      <c r="X319" s="200">
        <v>4</v>
      </c>
      <c r="Y319" s="200">
        <v>4</v>
      </c>
      <c r="Z319" s="17" t="s">
        <v>136</v>
      </c>
      <c r="AA319" s="200">
        <v>4</v>
      </c>
      <c r="AB319" s="200" t="s">
        <v>369</v>
      </c>
      <c r="AC319" s="200"/>
      <c r="AD319" s="192">
        <v>4</v>
      </c>
      <c r="AE319" s="192">
        <v>4</v>
      </c>
      <c r="AF319" s="17" t="s">
        <v>369</v>
      </c>
      <c r="AG319" s="200">
        <v>4</v>
      </c>
      <c r="AH319" s="200">
        <v>4</v>
      </c>
      <c r="AI319" s="200">
        <v>4</v>
      </c>
      <c r="AJ319" s="200">
        <v>4</v>
      </c>
      <c r="AK319" s="200">
        <v>4</v>
      </c>
      <c r="AL319" s="200"/>
      <c r="AM319" s="200" t="s">
        <v>369</v>
      </c>
      <c r="AN319" s="200" t="s">
        <v>369</v>
      </c>
      <c r="AO319" s="200" t="s">
        <v>369</v>
      </c>
      <c r="AP319" s="200"/>
      <c r="AQ319" s="200"/>
      <c r="AR319" s="200"/>
    </row>
    <row r="320" spans="1:44" ht="105" x14ac:dyDescent="0.25">
      <c r="A320" s="12">
        <f>IF(AL320="","",IF(T320=" "," ",SUM($Q$3:Q320)))</f>
        <v>198</v>
      </c>
      <c r="B320" s="12" t="str">
        <f t="shared" si="57"/>
        <v>Proyectos1</v>
      </c>
      <c r="C320" s="12">
        <f t="shared" si="58"/>
        <v>1</v>
      </c>
      <c r="D320" s="12" t="str">
        <f t="shared" si="59"/>
        <v>Proyectos1</v>
      </c>
      <c r="E320" s="12">
        <f t="shared" si="60"/>
        <v>1</v>
      </c>
      <c r="F320" s="12" t="str">
        <f t="shared" si="68"/>
        <v>Dirección Administrativa y FinancieraMedio</v>
      </c>
      <c r="G320" s="12" t="str">
        <f t="shared" si="69"/>
        <v>Dirección Administrativa y FinancieraMedio</v>
      </c>
      <c r="H320" s="12" t="str">
        <f t="shared" si="61"/>
        <v>Dirección Administrativa y FinancieraFuerte</v>
      </c>
      <c r="I320" s="12" t="str">
        <f t="shared" si="62"/>
        <v>ProyectosMedio</v>
      </c>
      <c r="J320" s="12" t="str">
        <f t="shared" si="63"/>
        <v>ProyectosFuerte</v>
      </c>
      <c r="K320" s="12" t="str">
        <f t="shared" si="64"/>
        <v>Dirección Administrativa y FinancieraFalta de idoneidad del personal del equipo.</v>
      </c>
      <c r="L320" s="9" t="str">
        <f t="shared" si="65"/>
        <v>RFY-198</v>
      </c>
      <c r="M320" s="10" t="str">
        <f t="shared" si="66"/>
        <v>RF</v>
      </c>
      <c r="N320" s="10" t="str">
        <f>+IF(L320=""," ",VLOOKUP(S320,Tabla13[[PROCESO]:[2018]],4,0))</f>
        <v>Dirección Administrativa y Financiera</v>
      </c>
      <c r="O320" s="10" t="str">
        <f>+IF(AB320=""," ",VLOOKUP(S320,Tabla13[[PROCESO]:[2018]],3,0))</f>
        <v>Dirección Administrativa y Financiera</v>
      </c>
      <c r="P320" s="10" t="str">
        <f t="shared" si="67"/>
        <v>Falta de idoneidad del personal del equipo.</v>
      </c>
      <c r="Q320" s="1">
        <f t="shared" si="56"/>
        <v>1</v>
      </c>
      <c r="R320" s="221" t="s">
        <v>1746</v>
      </c>
      <c r="S320" s="201" t="str">
        <f>+IF(M320="","",VLOOKUP(LEFT(R320,4),'[1]Areas Incluidas'!$C$3:$F$35,2,0))</f>
        <v>Proyectos</v>
      </c>
      <c r="T320" s="14" t="s">
        <v>110</v>
      </c>
      <c r="U320" s="14" t="s">
        <v>1747</v>
      </c>
      <c r="V320" s="14" t="s">
        <v>1748</v>
      </c>
      <c r="W320" s="14" t="s">
        <v>1749</v>
      </c>
      <c r="X320" s="14">
        <v>4</v>
      </c>
      <c r="Y320" s="14">
        <v>3</v>
      </c>
      <c r="Z320" s="17">
        <v>0.75</v>
      </c>
      <c r="AA320" s="14" t="s">
        <v>97</v>
      </c>
      <c r="AB320" s="14" t="s">
        <v>90</v>
      </c>
      <c r="AC320" s="14" t="s">
        <v>1750</v>
      </c>
      <c r="AD320" s="192">
        <v>1</v>
      </c>
      <c r="AE320" s="192">
        <v>0</v>
      </c>
      <c r="AF320" s="17">
        <v>0</v>
      </c>
      <c r="AG320" s="14" t="s">
        <v>1751</v>
      </c>
      <c r="AH320" s="14" t="s">
        <v>1752</v>
      </c>
      <c r="AI320" s="14">
        <v>43455</v>
      </c>
      <c r="AJ320" s="14" t="s">
        <v>296</v>
      </c>
      <c r="AK320" s="14" t="s">
        <v>98</v>
      </c>
      <c r="AL320" s="14" t="s">
        <v>90</v>
      </c>
      <c r="AM320" s="14">
        <v>2</v>
      </c>
      <c r="AN320" s="14">
        <v>3</v>
      </c>
      <c r="AO320" s="14" t="s">
        <v>729</v>
      </c>
      <c r="AP320" s="14" t="s">
        <v>97</v>
      </c>
      <c r="AQ320" s="14" t="s">
        <v>1753</v>
      </c>
      <c r="AR320" s="14"/>
    </row>
    <row r="321" spans="1:44" ht="105" x14ac:dyDescent="0.25">
      <c r="A321" s="12">
        <f>IF(AL321="","",IF(T321=" "," ",SUM($Q$3:Q321)))</f>
        <v>199</v>
      </c>
      <c r="B321" s="12" t="str">
        <f t="shared" si="57"/>
        <v>Proyectos1</v>
      </c>
      <c r="C321" s="12">
        <f t="shared" si="58"/>
        <v>1</v>
      </c>
      <c r="D321" s="12" t="str">
        <f t="shared" si="59"/>
        <v>Proyectos1</v>
      </c>
      <c r="E321" s="12">
        <f t="shared" si="60"/>
        <v>1</v>
      </c>
      <c r="F321" s="12" t="str">
        <f t="shared" si="68"/>
        <v>Dirección Administrativa y FinancieraMedio</v>
      </c>
      <c r="G321" s="12" t="str">
        <f t="shared" si="69"/>
        <v>Dirección Administrativa y FinancieraAlto</v>
      </c>
      <c r="H321" s="12" t="str">
        <f t="shared" si="61"/>
        <v>Dirección Administrativa y FinancieraFuerte</v>
      </c>
      <c r="I321" s="12" t="str">
        <f t="shared" si="62"/>
        <v>ProyectosAlto</v>
      </c>
      <c r="J321" s="12" t="str">
        <f t="shared" si="63"/>
        <v>ProyectosFuerte</v>
      </c>
      <c r="K321" s="12" t="str">
        <f t="shared" si="64"/>
        <v>Dirección Administrativa y FinancieraFallas en la gestión, planeación o ejecución de proyecto.</v>
      </c>
      <c r="L321" s="9" t="str">
        <f t="shared" si="65"/>
        <v>RFY-199</v>
      </c>
      <c r="M321" s="10" t="str">
        <f t="shared" si="66"/>
        <v>RF</v>
      </c>
      <c r="N321" s="10" t="str">
        <f>+IF(L321=""," ",VLOOKUP(S321,Tabla13[[PROCESO]:[2018]],4,0))</f>
        <v>Dirección Administrativa y Financiera</v>
      </c>
      <c r="O321" s="10" t="str">
        <f>+IF(AB321=""," ",VLOOKUP(S321,Tabla13[[PROCESO]:[2018]],3,0))</f>
        <v>Dirección Administrativa y Financiera</v>
      </c>
      <c r="P321" s="10" t="str">
        <f t="shared" si="67"/>
        <v>Fallas en la gestión, planeación o ejecución de proyecto.</v>
      </c>
      <c r="Q321" s="1">
        <f t="shared" si="56"/>
        <v>1</v>
      </c>
      <c r="R321" s="221" t="s">
        <v>1754</v>
      </c>
      <c r="S321" s="201" t="str">
        <f>+IF(M321="","",VLOOKUP(LEFT(R321,4),'[1]Areas Incluidas'!$C$3:$F$35,2,0))</f>
        <v>Proyectos</v>
      </c>
      <c r="T321" s="14" t="s">
        <v>115</v>
      </c>
      <c r="U321" s="14" t="s">
        <v>1755</v>
      </c>
      <c r="V321" s="14" t="s">
        <v>1748</v>
      </c>
      <c r="W321" s="14" t="s">
        <v>1749</v>
      </c>
      <c r="X321" s="14">
        <v>4</v>
      </c>
      <c r="Y321" s="14">
        <v>3</v>
      </c>
      <c r="Z321" s="17">
        <v>0.75</v>
      </c>
      <c r="AA321" s="14" t="s">
        <v>97</v>
      </c>
      <c r="AB321" s="14" t="s">
        <v>90</v>
      </c>
      <c r="AC321" s="14"/>
      <c r="AD321" s="192">
        <v>0.75</v>
      </c>
      <c r="AE321" s="192">
        <v>0.75</v>
      </c>
      <c r="AF321" s="17" t="s">
        <v>369</v>
      </c>
      <c r="AG321" s="14">
        <v>0.75</v>
      </c>
      <c r="AH321" s="14">
        <v>0.75</v>
      </c>
      <c r="AI321" s="14">
        <v>0.75</v>
      </c>
      <c r="AJ321" s="14" t="s">
        <v>294</v>
      </c>
      <c r="AK321" s="14" t="s">
        <v>98</v>
      </c>
      <c r="AL321" s="14" t="s">
        <v>87</v>
      </c>
      <c r="AM321" s="14">
        <v>3</v>
      </c>
      <c r="AN321" s="14">
        <v>3</v>
      </c>
      <c r="AO321" s="14" t="s">
        <v>405</v>
      </c>
      <c r="AP321" s="14" t="s">
        <v>97</v>
      </c>
      <c r="AQ321" s="14" t="s">
        <v>1756</v>
      </c>
      <c r="AR321" s="14"/>
    </row>
    <row r="322" spans="1:44" ht="60" x14ac:dyDescent="0.25">
      <c r="A322" s="12">
        <f>IF(AL322="","",IF(T322=" "," ",SUM($Q$3:Q322)))</f>
        <v>200</v>
      </c>
      <c r="B322" s="12" t="str">
        <f t="shared" si="57"/>
        <v>Proyectos1</v>
      </c>
      <c r="C322" s="12">
        <f t="shared" si="58"/>
        <v>1</v>
      </c>
      <c r="D322" s="12" t="str">
        <f t="shared" si="59"/>
        <v>Proyectos1</v>
      </c>
      <c r="E322" s="12">
        <f t="shared" si="60"/>
        <v>1</v>
      </c>
      <c r="F322" s="12" t="str">
        <f t="shared" si="68"/>
        <v>Dirección Administrativa y FinancieraMedio</v>
      </c>
      <c r="G322" s="12" t="str">
        <f t="shared" si="69"/>
        <v>Dirección Administrativa y FinancieraAlto</v>
      </c>
      <c r="H322" s="12" t="str">
        <f t="shared" si="61"/>
        <v>Dirección Administrativa y FinancieraModerado</v>
      </c>
      <c r="I322" s="12" t="str">
        <f t="shared" si="62"/>
        <v>ProyectosAlto</v>
      </c>
      <c r="J322" s="12" t="str">
        <f t="shared" si="63"/>
        <v>ProyectosModerado</v>
      </c>
      <c r="K322" s="12" t="str">
        <f t="shared" si="64"/>
        <v>Dirección Administrativa y FinancieraConflicto, desconocimiento o incumplimientos normativos, legales, regulatorios o contractuales.</v>
      </c>
      <c r="L322" s="9" t="str">
        <f t="shared" si="65"/>
        <v>RFY-200</v>
      </c>
      <c r="M322" s="10" t="str">
        <f t="shared" si="66"/>
        <v>RF</v>
      </c>
      <c r="N322" s="10" t="str">
        <f>+IF(L322=""," ",VLOOKUP(S322,Tabla13[[PROCESO]:[2018]],4,0))</f>
        <v>Dirección Administrativa y Financiera</v>
      </c>
      <c r="O322" s="10" t="str">
        <f>+IF(AB322=""," ",VLOOKUP(S322,Tabla13[[PROCESO]:[2018]],3,0))</f>
        <v>Dirección Administrativa y Financiera</v>
      </c>
      <c r="P322" s="10" t="str">
        <f t="shared" si="67"/>
        <v>Conflicto, desconocimiento o incumplimientos normativos, legales, regulatorios o contractuales.</v>
      </c>
      <c r="Q322" s="1">
        <f t="shared" si="56"/>
        <v>1</v>
      </c>
      <c r="R322" s="221" t="s">
        <v>1757</v>
      </c>
      <c r="S322" s="201" t="str">
        <f>+IF(M322="","",VLOOKUP(LEFT(R322,4),'[1]Areas Incluidas'!$C$3:$F$35,2,0))</f>
        <v>Proyectos</v>
      </c>
      <c r="T322" s="14" t="s">
        <v>109</v>
      </c>
      <c r="U322" s="14" t="s">
        <v>1758</v>
      </c>
      <c r="V322" s="14" t="s">
        <v>1759</v>
      </c>
      <c r="W322" s="14" t="s">
        <v>1760</v>
      </c>
      <c r="X322" s="14">
        <v>1</v>
      </c>
      <c r="Y322" s="14">
        <v>1</v>
      </c>
      <c r="Z322" s="17">
        <v>1</v>
      </c>
      <c r="AA322" s="14" t="s">
        <v>98</v>
      </c>
      <c r="AB322" s="14" t="s">
        <v>90</v>
      </c>
      <c r="AC322" s="14" t="s">
        <v>1761</v>
      </c>
      <c r="AD322" s="192">
        <v>2</v>
      </c>
      <c r="AE322" s="192">
        <v>1</v>
      </c>
      <c r="AF322" s="17">
        <v>0.5</v>
      </c>
      <c r="AG322" s="14" t="s">
        <v>1762</v>
      </c>
      <c r="AH322" s="14" t="s">
        <v>533</v>
      </c>
      <c r="AI322" s="14">
        <v>43342</v>
      </c>
      <c r="AJ322" s="14" t="s">
        <v>294</v>
      </c>
      <c r="AK322" s="14" t="s">
        <v>98</v>
      </c>
      <c r="AL322" s="14" t="s">
        <v>87</v>
      </c>
      <c r="AM322" s="14">
        <v>3</v>
      </c>
      <c r="AN322" s="14">
        <v>3</v>
      </c>
      <c r="AO322" s="14" t="s">
        <v>405</v>
      </c>
      <c r="AP322" s="14" t="s">
        <v>98</v>
      </c>
      <c r="AQ322" s="14" t="s">
        <v>1763</v>
      </c>
      <c r="AR322" s="14"/>
    </row>
    <row r="323" spans="1:44" ht="60" x14ac:dyDescent="0.25">
      <c r="A323" s="12">
        <f>IF(AL323="","",IF(T323=" "," ",SUM($Q$3:Q323)))</f>
        <v>201</v>
      </c>
      <c r="B323" s="12" t="str">
        <f t="shared" si="57"/>
        <v>Proyectos1</v>
      </c>
      <c r="C323" s="12">
        <f t="shared" si="58"/>
        <v>1</v>
      </c>
      <c r="D323" s="12" t="str">
        <f t="shared" si="59"/>
        <v>Proyectos1</v>
      </c>
      <c r="E323" s="12">
        <f t="shared" si="60"/>
        <v>1</v>
      </c>
      <c r="F323" s="12" t="str">
        <f t="shared" si="68"/>
        <v>Dirección Administrativa y FinancieraMedio</v>
      </c>
      <c r="G323" s="12" t="str">
        <f t="shared" si="69"/>
        <v>Dirección Administrativa y FinancieraMedio</v>
      </c>
      <c r="H323" s="12" t="str">
        <f t="shared" si="61"/>
        <v>Dirección Administrativa y FinancieraModerado</v>
      </c>
      <c r="I323" s="12" t="str">
        <f t="shared" si="62"/>
        <v>ProyectosMedio</v>
      </c>
      <c r="J323" s="12" t="str">
        <f t="shared" si="63"/>
        <v>ProyectosModerado</v>
      </c>
      <c r="K323" s="12" t="str">
        <f t="shared" si="64"/>
        <v>Dirección Administrativa y FinancieraPrácticas fraudulentas - corrupción en los procesos internos.</v>
      </c>
      <c r="L323" s="9" t="str">
        <f t="shared" si="65"/>
        <v>RFY-201</v>
      </c>
      <c r="M323" s="10" t="str">
        <f t="shared" si="66"/>
        <v>RF</v>
      </c>
      <c r="N323" s="10" t="str">
        <f>+IF(L323=""," ",VLOOKUP(S323,Tabla13[[PROCESO]:[2018]],4,0))</f>
        <v>Dirección Administrativa y Financiera</v>
      </c>
      <c r="O323" s="10" t="str">
        <f>+IF(AB323=""," ",VLOOKUP(S323,Tabla13[[PROCESO]:[2018]],3,0))</f>
        <v>Dirección Administrativa y Financiera</v>
      </c>
      <c r="P323" s="10" t="str">
        <f t="shared" si="67"/>
        <v>Prácticas fraudulentas - corrupción en los procesos internos.</v>
      </c>
      <c r="Q323" s="1">
        <f t="shared" ref="Q323:Q386" si="70">+IF(T323="","",IF(AL323="",0,1))</f>
        <v>1</v>
      </c>
      <c r="R323" s="221" t="s">
        <v>1764</v>
      </c>
      <c r="S323" s="201" t="str">
        <f>+IF(M323="","",VLOOKUP(LEFT(R323,4),'[1]Areas Incluidas'!$C$3:$F$35,2,0))</f>
        <v>Proyectos</v>
      </c>
      <c r="T323" s="14" t="s">
        <v>118</v>
      </c>
      <c r="U323" s="14" t="s">
        <v>1765</v>
      </c>
      <c r="V323" s="14" t="s">
        <v>1766</v>
      </c>
      <c r="W323" s="14" t="s">
        <v>1767</v>
      </c>
      <c r="X323" s="14">
        <v>1</v>
      </c>
      <c r="Y323" s="14">
        <v>1</v>
      </c>
      <c r="Z323" s="17">
        <v>1</v>
      </c>
      <c r="AA323" s="14" t="s">
        <v>98</v>
      </c>
      <c r="AB323" s="14" t="s">
        <v>90</v>
      </c>
      <c r="AC323" s="14" t="s">
        <v>1768</v>
      </c>
      <c r="AD323" s="192">
        <v>1</v>
      </c>
      <c r="AE323" s="192">
        <v>0</v>
      </c>
      <c r="AF323" s="17">
        <v>0</v>
      </c>
      <c r="AG323" s="14" t="s">
        <v>1762</v>
      </c>
      <c r="AH323" s="14" t="s">
        <v>533</v>
      </c>
      <c r="AI323" s="14">
        <v>43342</v>
      </c>
      <c r="AJ323" s="14" t="s">
        <v>332</v>
      </c>
      <c r="AK323" s="14" t="s">
        <v>295</v>
      </c>
      <c r="AL323" s="14" t="s">
        <v>90</v>
      </c>
      <c r="AM323" s="14">
        <v>1</v>
      </c>
      <c r="AN323" s="14">
        <v>4</v>
      </c>
      <c r="AO323" s="14" t="s">
        <v>1160</v>
      </c>
      <c r="AP323" s="14" t="s">
        <v>98</v>
      </c>
      <c r="AQ323" s="14" t="s">
        <v>1769</v>
      </c>
      <c r="AR323" s="14"/>
    </row>
    <row r="324" spans="1:44" ht="105" x14ac:dyDescent="0.25">
      <c r="A324" s="12">
        <f>IF(AL324="","",IF(T324=" "," ",SUM($Q$3:Q324)))</f>
        <v>202</v>
      </c>
      <c r="B324" s="12" t="str">
        <f t="shared" ref="B324:B387" si="71">+CONCATENATE(S324,C324)</f>
        <v>Proyectos1</v>
      </c>
      <c r="C324" s="12">
        <f t="shared" ref="C324:C387" si="72">+IF(AB324="",0,1)</f>
        <v>1</v>
      </c>
      <c r="D324" s="12" t="str">
        <f t="shared" ref="D324:D387" si="73">+CONCATENATE(S324,E324)</f>
        <v>Proyectos1</v>
      </c>
      <c r="E324" s="12">
        <f t="shared" ref="E324:E387" si="74">+IF(AL324="",0,1)</f>
        <v>1</v>
      </c>
      <c r="F324" s="12" t="str">
        <f t="shared" si="68"/>
        <v>Dirección Administrativa y FinancieraMedio</v>
      </c>
      <c r="G324" s="12" t="str">
        <f t="shared" si="69"/>
        <v>Dirección Administrativa y FinancieraMedio</v>
      </c>
      <c r="H324" s="12" t="str">
        <f t="shared" ref="H324:H387" si="75">+CONCATENATE(N324,AP324)</f>
        <v>Dirección Administrativa y FinancieraFuerte</v>
      </c>
      <c r="I324" s="12" t="str">
        <f t="shared" ref="I324:I387" si="76">+CONCATENATE(S324,AL324)</f>
        <v>ProyectosMedio</v>
      </c>
      <c r="J324" s="12" t="str">
        <f t="shared" ref="J324:J387" si="77">+CONCATENATE(S324,AP324)</f>
        <v>ProyectosFuerte</v>
      </c>
      <c r="K324" s="12" t="str">
        <f t="shared" ref="K324:K387" si="78">+CONCATENATE(N324,T324)</f>
        <v>Dirección Administrativa y FinancieraFalla o falta de adecuación, consistencia, confiabilidad, confidencialidad y disponibilidad de la información que se genera o se custodia (física o electrónica).</v>
      </c>
      <c r="L324" s="9" t="str">
        <f t="shared" ref="L324:L387" si="79">++IF(A324="","",IF(R324="","",LEFT(R324,3)&amp;-A324))</f>
        <v>RFY-202</v>
      </c>
      <c r="M324" s="10" t="str">
        <f t="shared" ref="M324:M387" si="80">+LEFT(R324,2)</f>
        <v>RF</v>
      </c>
      <c r="N324" s="10" t="str">
        <f>+IF(L324=""," ",VLOOKUP(S324,Tabla13[[PROCESO]:[2018]],4,0))</f>
        <v>Dirección Administrativa y Financiera</v>
      </c>
      <c r="O324" s="10" t="str">
        <f>+IF(AB324=""," ",VLOOKUP(S324,Tabla13[[PROCESO]:[2018]],3,0))</f>
        <v>Dirección Administrativa y Financiera</v>
      </c>
      <c r="P324" s="10" t="str">
        <f t="shared" ref="P324:P387" si="81">+IF(AL324="","",T324)</f>
        <v>Falla o falta de adecuación, consistencia, confiabilidad, confidencialidad y disponibilidad de la información que se genera o se custodia (física o electrónica).</v>
      </c>
      <c r="Q324" s="1">
        <f t="shared" si="70"/>
        <v>1</v>
      </c>
      <c r="R324" s="221" t="s">
        <v>1770</v>
      </c>
      <c r="S324" s="201" t="str">
        <f>+IF(M324="","",VLOOKUP(LEFT(R324,4),'[1]Areas Incluidas'!$C$3:$F$35,2,0))</f>
        <v>Proyectos</v>
      </c>
      <c r="T324" s="14" t="s">
        <v>106</v>
      </c>
      <c r="U324" s="14" t="s">
        <v>1771</v>
      </c>
      <c r="V324" s="14" t="s">
        <v>1772</v>
      </c>
      <c r="W324" s="14" t="s">
        <v>1773</v>
      </c>
      <c r="X324" s="14">
        <v>3</v>
      </c>
      <c r="Y324" s="14">
        <v>2</v>
      </c>
      <c r="Z324" s="17">
        <v>0.66666666666666663</v>
      </c>
      <c r="AA324" s="14" t="s">
        <v>98</v>
      </c>
      <c r="AB324" s="14" t="s">
        <v>90</v>
      </c>
      <c r="AC324" s="14" t="s">
        <v>1774</v>
      </c>
      <c r="AD324" s="192">
        <v>1</v>
      </c>
      <c r="AE324" s="192">
        <v>1</v>
      </c>
      <c r="AF324" s="17">
        <v>1</v>
      </c>
      <c r="AG324" s="14">
        <v>1</v>
      </c>
      <c r="AH324" s="14">
        <v>1</v>
      </c>
      <c r="AI324" s="14">
        <v>1</v>
      </c>
      <c r="AJ324" s="14" t="s">
        <v>296</v>
      </c>
      <c r="AK324" s="14" t="s">
        <v>98</v>
      </c>
      <c r="AL324" s="14" t="s">
        <v>90</v>
      </c>
      <c r="AM324" s="14">
        <v>2</v>
      </c>
      <c r="AN324" s="14">
        <v>3</v>
      </c>
      <c r="AO324" s="14" t="s">
        <v>729</v>
      </c>
      <c r="AP324" s="14" t="s">
        <v>97</v>
      </c>
      <c r="AQ324" s="14" t="s">
        <v>1775</v>
      </c>
      <c r="AR324" s="14"/>
    </row>
    <row r="325" spans="1:44" ht="60" x14ac:dyDescent="0.25">
      <c r="A325" s="12">
        <f>IF(AL325="","",IF(T325=" "," ",SUM($Q$3:Q325)))</f>
        <v>203</v>
      </c>
      <c r="B325" s="12" t="str">
        <f t="shared" si="71"/>
        <v>Proyectos1</v>
      </c>
      <c r="C325" s="12">
        <f t="shared" si="72"/>
        <v>1</v>
      </c>
      <c r="D325" s="12" t="str">
        <f t="shared" si="73"/>
        <v>Proyectos1</v>
      </c>
      <c r="E325" s="12">
        <f t="shared" si="74"/>
        <v>1</v>
      </c>
      <c r="F325" s="12" t="str">
        <f t="shared" ref="F325:F388" si="82">+CONCATENATE(O325,AB325)</f>
        <v>Dirección Administrativa y FinancieraAlto</v>
      </c>
      <c r="G325" s="12" t="str">
        <f t="shared" ref="G325:G388" si="83">+CONCATENATE(N325,AL325)</f>
        <v>Dirección Administrativa y FinancieraAlto</v>
      </c>
      <c r="H325" s="12" t="str">
        <f t="shared" si="75"/>
        <v>Dirección Administrativa y FinancieraFuerte</v>
      </c>
      <c r="I325" s="12" t="str">
        <f t="shared" si="76"/>
        <v>ProyectosAlto</v>
      </c>
      <c r="J325" s="12" t="str">
        <f t="shared" si="77"/>
        <v>ProyectosFuerte</v>
      </c>
      <c r="K325" s="12" t="str">
        <f t="shared" si="78"/>
        <v>Dirección Administrativa y FinancieraConflicto, desconocimiento o incumplimientos normativos, legales, regulatorios o contractuales.</v>
      </c>
      <c r="L325" s="9" t="str">
        <f t="shared" si="79"/>
        <v>RFY-203</v>
      </c>
      <c r="M325" s="10" t="str">
        <f t="shared" si="80"/>
        <v>RF</v>
      </c>
      <c r="N325" s="10" t="str">
        <f>+IF(L325=""," ",VLOOKUP(S325,Tabla13[[PROCESO]:[2018]],4,0))</f>
        <v>Dirección Administrativa y Financiera</v>
      </c>
      <c r="O325" s="10" t="str">
        <f>+IF(AB325=""," ",VLOOKUP(S325,Tabla13[[PROCESO]:[2018]],3,0))</f>
        <v>Dirección Administrativa y Financiera</v>
      </c>
      <c r="P325" s="10" t="str">
        <f t="shared" si="81"/>
        <v>Conflicto, desconocimiento o incumplimientos normativos, legales, regulatorios o contractuales.</v>
      </c>
      <c r="Q325" s="1">
        <f t="shared" si="70"/>
        <v>1</v>
      </c>
      <c r="R325" s="221" t="s">
        <v>1776</v>
      </c>
      <c r="S325" s="201" t="str">
        <f>+IF(M325="","",VLOOKUP(LEFT(R325,4),'[1]Areas Incluidas'!$C$3:$F$35,2,0))</f>
        <v>Proyectos</v>
      </c>
      <c r="T325" s="14" t="s">
        <v>109</v>
      </c>
      <c r="U325" s="14" t="s">
        <v>1777</v>
      </c>
      <c r="V325" s="14" t="s">
        <v>1778</v>
      </c>
      <c r="W325" s="14" t="s">
        <v>1779</v>
      </c>
      <c r="X325" s="14">
        <v>2</v>
      </c>
      <c r="Y325" s="14">
        <v>2</v>
      </c>
      <c r="Z325" s="17">
        <v>1</v>
      </c>
      <c r="AA325" s="14" t="s">
        <v>97</v>
      </c>
      <c r="AB325" s="14" t="s">
        <v>87</v>
      </c>
      <c r="AC325" s="14" t="s">
        <v>1780</v>
      </c>
      <c r="AD325" s="192">
        <v>1</v>
      </c>
      <c r="AE325" s="192">
        <v>1</v>
      </c>
      <c r="AF325" s="17">
        <v>1</v>
      </c>
      <c r="AG325" s="14" t="s">
        <v>1781</v>
      </c>
      <c r="AH325" s="14" t="s">
        <v>533</v>
      </c>
      <c r="AI325" s="14">
        <v>43342</v>
      </c>
      <c r="AJ325" s="14" t="s">
        <v>294</v>
      </c>
      <c r="AK325" s="14" t="s">
        <v>295</v>
      </c>
      <c r="AL325" s="14" t="s">
        <v>87</v>
      </c>
      <c r="AM325" s="14">
        <v>3</v>
      </c>
      <c r="AN325" s="14">
        <v>4</v>
      </c>
      <c r="AO325" s="14" t="s">
        <v>637</v>
      </c>
      <c r="AP325" s="14" t="s">
        <v>97</v>
      </c>
      <c r="AQ325" s="14" t="s">
        <v>1782</v>
      </c>
      <c r="AR325" s="14"/>
    </row>
    <row r="326" spans="1:44" ht="60" x14ac:dyDescent="0.25">
      <c r="A326" s="12">
        <f>IF(AL326="","",IF(T326=" "," ",SUM($Q$3:Q326)))</f>
        <v>204</v>
      </c>
      <c r="B326" s="12" t="str">
        <f t="shared" si="71"/>
        <v>Proyectos1</v>
      </c>
      <c r="C326" s="12">
        <f t="shared" si="72"/>
        <v>1</v>
      </c>
      <c r="D326" s="12" t="str">
        <f t="shared" si="73"/>
        <v>Proyectos1</v>
      </c>
      <c r="E326" s="12">
        <f t="shared" si="74"/>
        <v>1</v>
      </c>
      <c r="F326" s="12" t="str">
        <f t="shared" si="82"/>
        <v>Dirección Administrativa y FinancieraAlto</v>
      </c>
      <c r="G326" s="12" t="str">
        <f t="shared" si="83"/>
        <v>Dirección Administrativa y FinancieraAlto</v>
      </c>
      <c r="H326" s="12" t="str">
        <f t="shared" si="75"/>
        <v>Dirección Administrativa y FinancieraFuerte</v>
      </c>
      <c r="I326" s="12" t="str">
        <f t="shared" si="76"/>
        <v>ProyectosAlto</v>
      </c>
      <c r="J326" s="12" t="str">
        <f t="shared" si="77"/>
        <v>ProyectosFuerte</v>
      </c>
      <c r="K326" s="12" t="str">
        <f t="shared" si="78"/>
        <v>Dirección Administrativa y FinancieraConflicto, desconocimiento o incumplimientos normativos, legales, regulatorios o contractuales.</v>
      </c>
      <c r="L326" s="9" t="str">
        <f t="shared" si="79"/>
        <v>RFY-204</v>
      </c>
      <c r="M326" s="10" t="str">
        <f t="shared" si="80"/>
        <v>RF</v>
      </c>
      <c r="N326" s="10" t="str">
        <f>+IF(L326=""," ",VLOOKUP(S326,Tabla13[[PROCESO]:[2018]],4,0))</f>
        <v>Dirección Administrativa y Financiera</v>
      </c>
      <c r="O326" s="10" t="str">
        <f>+IF(AB326=""," ",VLOOKUP(S326,Tabla13[[PROCESO]:[2018]],3,0))</f>
        <v>Dirección Administrativa y Financiera</v>
      </c>
      <c r="P326" s="10" t="str">
        <f t="shared" si="81"/>
        <v>Conflicto, desconocimiento o incumplimientos normativos, legales, regulatorios o contractuales.</v>
      </c>
      <c r="Q326" s="1">
        <f t="shared" si="70"/>
        <v>1</v>
      </c>
      <c r="R326" s="221" t="s">
        <v>1783</v>
      </c>
      <c r="S326" s="201" t="str">
        <f>+IF(M326="","",VLOOKUP(LEFT(R326,4),'[1]Areas Incluidas'!$C$3:$F$35,2,0))</f>
        <v>Proyectos</v>
      </c>
      <c r="T326" s="14" t="s">
        <v>109</v>
      </c>
      <c r="U326" s="14" t="s">
        <v>1784</v>
      </c>
      <c r="V326" s="14" t="s">
        <v>1778</v>
      </c>
      <c r="W326" s="14" t="s">
        <v>1779</v>
      </c>
      <c r="X326" s="14">
        <v>2</v>
      </c>
      <c r="Y326" s="14">
        <v>2</v>
      </c>
      <c r="Z326" s="17">
        <v>1</v>
      </c>
      <c r="AA326" s="14" t="s">
        <v>97</v>
      </c>
      <c r="AB326" s="14" t="s">
        <v>87</v>
      </c>
      <c r="AC326" s="14"/>
      <c r="AD326" s="192">
        <v>1</v>
      </c>
      <c r="AE326" s="192">
        <v>1</v>
      </c>
      <c r="AF326" s="17" t="s">
        <v>369</v>
      </c>
      <c r="AG326" s="14">
        <v>1</v>
      </c>
      <c r="AH326" s="14">
        <v>1</v>
      </c>
      <c r="AI326" s="14">
        <v>1</v>
      </c>
      <c r="AJ326" s="14" t="s">
        <v>294</v>
      </c>
      <c r="AK326" s="14" t="s">
        <v>295</v>
      </c>
      <c r="AL326" s="14" t="s">
        <v>87</v>
      </c>
      <c r="AM326" s="14">
        <v>3</v>
      </c>
      <c r="AN326" s="14">
        <v>4</v>
      </c>
      <c r="AO326" s="14" t="s">
        <v>637</v>
      </c>
      <c r="AP326" s="14" t="s">
        <v>97</v>
      </c>
      <c r="AQ326" s="14" t="s">
        <v>1785</v>
      </c>
      <c r="AR326" s="14"/>
    </row>
    <row r="327" spans="1:44" ht="90" x14ac:dyDescent="0.25">
      <c r="A327" s="12">
        <f>IF(AL327="","",IF(T327=" "," ",SUM($Q$3:Q327)))</f>
        <v>205</v>
      </c>
      <c r="B327" s="12" t="str">
        <f t="shared" si="71"/>
        <v>Proyectos1</v>
      </c>
      <c r="C327" s="12">
        <f t="shared" si="72"/>
        <v>1</v>
      </c>
      <c r="D327" s="12" t="str">
        <f t="shared" si="73"/>
        <v>Proyectos1</v>
      </c>
      <c r="E327" s="12">
        <f t="shared" si="74"/>
        <v>1</v>
      </c>
      <c r="F327" s="12" t="str">
        <f t="shared" si="82"/>
        <v>Dirección Administrativa y FinancieraBajo</v>
      </c>
      <c r="G327" s="12" t="str">
        <f t="shared" si="83"/>
        <v>Dirección Administrativa y FinancieraMedio</v>
      </c>
      <c r="H327" s="12" t="str">
        <f t="shared" si="75"/>
        <v>Dirección Administrativa y FinancieraModerado</v>
      </c>
      <c r="I327" s="12" t="str">
        <f t="shared" si="76"/>
        <v>ProyectosMedio</v>
      </c>
      <c r="J327" s="12" t="str">
        <f t="shared" si="77"/>
        <v>ProyectosModerado</v>
      </c>
      <c r="K327" s="12" t="str">
        <f t="shared" si="78"/>
        <v>Dirección Administrativa y FinancieraFalta de innovación o rezago en los diferentes procesos o estructuras que dificultan el crecimiento y/o cumplimiento de los objetivos de la Universidad</v>
      </c>
      <c r="L327" s="9" t="str">
        <f t="shared" si="79"/>
        <v>RFY-205</v>
      </c>
      <c r="M327" s="10" t="str">
        <f t="shared" si="80"/>
        <v>RF</v>
      </c>
      <c r="N327" s="10" t="str">
        <f>+IF(L327=""," ",VLOOKUP(S327,Tabla13[[PROCESO]:[2018]],4,0))</f>
        <v>Dirección Administrativa y Financiera</v>
      </c>
      <c r="O327" s="10" t="str">
        <f>+IF(AB327=""," ",VLOOKUP(S327,Tabla13[[PROCESO]:[2018]],3,0))</f>
        <v>Dirección Administrativa y Financiera</v>
      </c>
      <c r="P327" s="10" t="str">
        <f t="shared" si="81"/>
        <v>Falta de innovación o rezago en los diferentes procesos o estructuras que dificultan el crecimiento y/o cumplimiento de los objetivos de la Universidad</v>
      </c>
      <c r="Q327" s="1">
        <f t="shared" si="70"/>
        <v>1</v>
      </c>
      <c r="R327" s="221" t="s">
        <v>1786</v>
      </c>
      <c r="S327" s="201" t="str">
        <f>+IF(M327="","",VLOOKUP(LEFT(R327,4),'[1]Areas Incluidas'!$C$3:$F$35,2,0))</f>
        <v>Proyectos</v>
      </c>
      <c r="T327" s="14" t="s">
        <v>111</v>
      </c>
      <c r="U327" s="14" t="s">
        <v>1787</v>
      </c>
      <c r="V327" s="14" t="s">
        <v>1788</v>
      </c>
      <c r="W327" s="14" t="s">
        <v>1789</v>
      </c>
      <c r="X327" s="14">
        <v>2</v>
      </c>
      <c r="Y327" s="14">
        <v>2</v>
      </c>
      <c r="Z327" s="17">
        <v>1</v>
      </c>
      <c r="AA327" s="14" t="s">
        <v>98</v>
      </c>
      <c r="AB327" s="14" t="s">
        <v>88</v>
      </c>
      <c r="AC327" s="14"/>
      <c r="AD327" s="192">
        <v>1</v>
      </c>
      <c r="AE327" s="192">
        <v>1</v>
      </c>
      <c r="AF327" s="17" t="s">
        <v>369</v>
      </c>
      <c r="AG327" s="14">
        <v>1</v>
      </c>
      <c r="AH327" s="14">
        <v>1</v>
      </c>
      <c r="AI327" s="14">
        <v>43342</v>
      </c>
      <c r="AJ327" s="14" t="s">
        <v>294</v>
      </c>
      <c r="AK327" s="14" t="s">
        <v>297</v>
      </c>
      <c r="AL327" s="14" t="s">
        <v>90</v>
      </c>
      <c r="AM327" s="14">
        <v>3</v>
      </c>
      <c r="AN327" s="14">
        <v>2</v>
      </c>
      <c r="AO327" s="14" t="s">
        <v>445</v>
      </c>
      <c r="AP327" s="14" t="s">
        <v>98</v>
      </c>
      <c r="AQ327" s="14" t="s">
        <v>1790</v>
      </c>
      <c r="AR327" s="14"/>
    </row>
    <row r="328" spans="1:44" ht="54" x14ac:dyDescent="0.25">
      <c r="A328" s="12">
        <f>IF(AL328="","",IF(T328=" "," ",SUM($Q$3:Q328)))</f>
        <v>206</v>
      </c>
      <c r="B328" s="12" t="str">
        <f t="shared" si="71"/>
        <v>Proyectos1</v>
      </c>
      <c r="C328" s="12">
        <f t="shared" si="72"/>
        <v>1</v>
      </c>
      <c r="D328" s="12" t="str">
        <f t="shared" si="73"/>
        <v>Proyectos1</v>
      </c>
      <c r="E328" s="12">
        <f t="shared" si="74"/>
        <v>1</v>
      </c>
      <c r="F328" s="12" t="str">
        <f t="shared" si="82"/>
        <v>Dirección Administrativa y FinancieraAlto</v>
      </c>
      <c r="G328" s="12" t="str">
        <f t="shared" si="83"/>
        <v>Dirección Administrativa y FinancieraAlto</v>
      </c>
      <c r="H328" s="12" t="str">
        <f t="shared" si="75"/>
        <v>Dirección Administrativa y FinancieraFuerte</v>
      </c>
      <c r="I328" s="12" t="str">
        <f t="shared" si="76"/>
        <v>ProyectosAlto</v>
      </c>
      <c r="J328" s="12" t="str">
        <f t="shared" si="77"/>
        <v>ProyectosFuerte</v>
      </c>
      <c r="K328" s="12" t="str">
        <f t="shared" si="78"/>
        <v>Dirección Administrativa y FinancieraFallas en la gestión, planeación o ejecución de proyecto.</v>
      </c>
      <c r="L328" s="9" t="str">
        <f t="shared" si="79"/>
        <v>RFY-206</v>
      </c>
      <c r="M328" s="10" t="str">
        <f t="shared" si="80"/>
        <v>RF</v>
      </c>
      <c r="N328" s="10" t="str">
        <f>+IF(L328=""," ",VLOOKUP(S328,Tabla13[[PROCESO]:[2018]],4,0))</f>
        <v>Dirección Administrativa y Financiera</v>
      </c>
      <c r="O328" s="10" t="str">
        <f>+IF(AB328=""," ",VLOOKUP(S328,Tabla13[[PROCESO]:[2018]],3,0))</f>
        <v>Dirección Administrativa y Financiera</v>
      </c>
      <c r="P328" s="10" t="str">
        <f t="shared" si="81"/>
        <v>Fallas en la gestión, planeación o ejecución de proyecto.</v>
      </c>
      <c r="Q328" s="1">
        <f t="shared" si="70"/>
        <v>1</v>
      </c>
      <c r="R328" s="221" t="s">
        <v>1791</v>
      </c>
      <c r="S328" s="201" t="str">
        <f>+IF(M328="","",VLOOKUP(LEFT(R328,4),'[1]Areas Incluidas'!$C$3:$F$35,2,0))</f>
        <v>Proyectos</v>
      </c>
      <c r="T328" s="14" t="s">
        <v>115</v>
      </c>
      <c r="U328" s="14" t="s">
        <v>1792</v>
      </c>
      <c r="V328" s="14" t="s">
        <v>1793</v>
      </c>
      <c r="W328" s="14" t="s">
        <v>1794</v>
      </c>
      <c r="X328" s="14">
        <v>2</v>
      </c>
      <c r="Y328" s="14">
        <v>2</v>
      </c>
      <c r="Z328" s="17">
        <v>1</v>
      </c>
      <c r="AA328" s="14" t="s">
        <v>97</v>
      </c>
      <c r="AB328" s="14" t="s">
        <v>87</v>
      </c>
      <c r="AC328" s="14"/>
      <c r="AD328" s="192">
        <v>1</v>
      </c>
      <c r="AE328" s="192">
        <v>1</v>
      </c>
      <c r="AF328" s="17" t="s">
        <v>369</v>
      </c>
      <c r="AG328" s="14">
        <v>1</v>
      </c>
      <c r="AH328" s="14">
        <v>1</v>
      </c>
      <c r="AI328" s="14">
        <v>1</v>
      </c>
      <c r="AJ328" s="14" t="s">
        <v>294</v>
      </c>
      <c r="AK328" s="14" t="s">
        <v>295</v>
      </c>
      <c r="AL328" s="14" t="s">
        <v>87</v>
      </c>
      <c r="AM328" s="14">
        <v>3</v>
      </c>
      <c r="AN328" s="14">
        <v>4</v>
      </c>
      <c r="AO328" s="14" t="s">
        <v>637</v>
      </c>
      <c r="AP328" s="14" t="s">
        <v>97</v>
      </c>
      <c r="AQ328" s="14" t="s">
        <v>1795</v>
      </c>
      <c r="AR328" s="14"/>
    </row>
    <row r="329" spans="1:44" ht="18" hidden="1" x14ac:dyDescent="0.25">
      <c r="A329" s="12" t="str">
        <f>IF(AL329="","",IF(T329=" "," ",SUM($Q$3:Q329)))</f>
        <v/>
      </c>
      <c r="B329" s="12" t="str">
        <f t="shared" si="71"/>
        <v>Proyectos0</v>
      </c>
      <c r="C329" s="12">
        <f t="shared" si="72"/>
        <v>0</v>
      </c>
      <c r="D329" s="12" t="str">
        <f t="shared" si="73"/>
        <v>Proyectos0</v>
      </c>
      <c r="E329" s="12">
        <f t="shared" si="74"/>
        <v>0</v>
      </c>
      <c r="F329" s="12" t="str">
        <f t="shared" si="82"/>
        <v xml:space="preserve"> </v>
      </c>
      <c r="G329" s="12" t="str">
        <f t="shared" si="83"/>
        <v xml:space="preserve"> </v>
      </c>
      <c r="H329" s="12" t="str">
        <f t="shared" si="75"/>
        <v xml:space="preserve"> </v>
      </c>
      <c r="I329" s="12" t="str">
        <f t="shared" si="76"/>
        <v>Proyectos</v>
      </c>
      <c r="J329" s="12" t="str">
        <f t="shared" si="77"/>
        <v>Proyectos</v>
      </c>
      <c r="K329" s="12" t="str">
        <f t="shared" si="78"/>
        <v xml:space="preserve"> </v>
      </c>
      <c r="L329" s="9" t="str">
        <f t="shared" si="79"/>
        <v/>
      </c>
      <c r="M329" s="10" t="str">
        <f t="shared" si="80"/>
        <v>RF</v>
      </c>
      <c r="N329" s="10" t="str">
        <f>+IF(L329=""," ",VLOOKUP(S329,Tabla13[[PROCESO]:[2018]],4,0))</f>
        <v xml:space="preserve"> </v>
      </c>
      <c r="O329" s="10" t="str">
        <f>+IF(AB329=""," ",VLOOKUP(S329,Tabla13[[PROCESO]:[2018]],3,0))</f>
        <v xml:space="preserve"> </v>
      </c>
      <c r="P329" s="10" t="str">
        <f t="shared" si="81"/>
        <v/>
      </c>
      <c r="Q329" s="1" t="str">
        <f t="shared" si="70"/>
        <v/>
      </c>
      <c r="R329" s="221" t="s">
        <v>1796</v>
      </c>
      <c r="S329" s="201" t="str">
        <f>+IF(M329="","",VLOOKUP(LEFT(R329,4),'[1]Areas Incluidas'!$C$3:$F$35,2,0))</f>
        <v>Proyectos</v>
      </c>
      <c r="T329" s="14"/>
      <c r="U329" s="14"/>
      <c r="V329" s="14"/>
      <c r="W329" s="14"/>
      <c r="X329" s="14">
        <v>4</v>
      </c>
      <c r="Y329" s="14">
        <v>4</v>
      </c>
      <c r="Z329" s="17" t="s">
        <v>136</v>
      </c>
      <c r="AA329" s="14">
        <v>4</v>
      </c>
      <c r="AB329" s="14" t="s">
        <v>369</v>
      </c>
      <c r="AC329" s="14"/>
      <c r="AD329" s="192">
        <v>4</v>
      </c>
      <c r="AE329" s="192">
        <v>4</v>
      </c>
      <c r="AF329" s="17" t="s">
        <v>369</v>
      </c>
      <c r="AG329" s="14">
        <v>4</v>
      </c>
      <c r="AH329" s="14">
        <v>4</v>
      </c>
      <c r="AI329" s="14">
        <v>4</v>
      </c>
      <c r="AJ329" s="14">
        <v>4</v>
      </c>
      <c r="AK329" s="14">
        <v>4</v>
      </c>
      <c r="AL329" s="14"/>
      <c r="AM329" s="14" t="s">
        <v>369</v>
      </c>
      <c r="AN329" s="14" t="s">
        <v>369</v>
      </c>
      <c r="AO329" s="14" t="s">
        <v>369</v>
      </c>
      <c r="AP329" s="14"/>
      <c r="AQ329" s="14"/>
      <c r="AR329" s="14"/>
    </row>
    <row r="330" spans="1:44" ht="18" hidden="1" x14ac:dyDescent="0.25">
      <c r="A330" s="12" t="str">
        <f>IF(AL330="","",IF(T330=" "," ",SUM($Q$3:Q330)))</f>
        <v/>
      </c>
      <c r="B330" s="12" t="str">
        <f t="shared" si="71"/>
        <v>Proyectos0</v>
      </c>
      <c r="C330" s="12">
        <f t="shared" si="72"/>
        <v>0</v>
      </c>
      <c r="D330" s="12" t="str">
        <f t="shared" si="73"/>
        <v>Proyectos0</v>
      </c>
      <c r="E330" s="12">
        <f t="shared" si="74"/>
        <v>0</v>
      </c>
      <c r="F330" s="12" t="str">
        <f t="shared" si="82"/>
        <v xml:space="preserve"> </v>
      </c>
      <c r="G330" s="12" t="str">
        <f t="shared" si="83"/>
        <v xml:space="preserve"> </v>
      </c>
      <c r="H330" s="12" t="str">
        <f t="shared" si="75"/>
        <v xml:space="preserve"> </v>
      </c>
      <c r="I330" s="12" t="str">
        <f t="shared" si="76"/>
        <v>Proyectos</v>
      </c>
      <c r="J330" s="12" t="str">
        <f t="shared" si="77"/>
        <v>Proyectos</v>
      </c>
      <c r="K330" s="12" t="str">
        <f t="shared" si="78"/>
        <v xml:space="preserve"> </v>
      </c>
      <c r="L330" s="9" t="str">
        <f t="shared" si="79"/>
        <v/>
      </c>
      <c r="M330" s="10" t="str">
        <f t="shared" si="80"/>
        <v>RF</v>
      </c>
      <c r="N330" s="10" t="str">
        <f>+IF(L330=""," ",VLOOKUP(S330,Tabla13[[PROCESO]:[2018]],4,0))</f>
        <v xml:space="preserve"> </v>
      </c>
      <c r="O330" s="10" t="str">
        <f>+IF(AB330=""," ",VLOOKUP(S330,Tabla13[[PROCESO]:[2018]],3,0))</f>
        <v xml:space="preserve"> </v>
      </c>
      <c r="P330" s="10" t="str">
        <f t="shared" si="81"/>
        <v/>
      </c>
      <c r="Q330" s="1" t="str">
        <f t="shared" si="70"/>
        <v/>
      </c>
      <c r="R330" s="221" t="s">
        <v>1797</v>
      </c>
      <c r="S330" s="201" t="str">
        <f>+IF(M330="","",VLOOKUP(LEFT(R330,4),'[1]Areas Incluidas'!$C$3:$F$35,2,0))</f>
        <v>Proyectos</v>
      </c>
      <c r="T330" s="14"/>
      <c r="U330" s="14"/>
      <c r="V330" s="14"/>
      <c r="W330" s="14"/>
      <c r="X330" s="14">
        <v>4</v>
      </c>
      <c r="Y330" s="14">
        <v>4</v>
      </c>
      <c r="Z330" s="17" t="s">
        <v>136</v>
      </c>
      <c r="AA330" s="14">
        <v>4</v>
      </c>
      <c r="AB330" s="14" t="s">
        <v>369</v>
      </c>
      <c r="AC330" s="14"/>
      <c r="AD330" s="192">
        <v>4</v>
      </c>
      <c r="AE330" s="192">
        <v>4</v>
      </c>
      <c r="AF330" s="17" t="s">
        <v>369</v>
      </c>
      <c r="AG330" s="14">
        <v>4</v>
      </c>
      <c r="AH330" s="14">
        <v>4</v>
      </c>
      <c r="AI330" s="14">
        <v>4</v>
      </c>
      <c r="AJ330" s="14">
        <v>4</v>
      </c>
      <c r="AK330" s="14">
        <v>4</v>
      </c>
      <c r="AL330" s="14"/>
      <c r="AM330" s="14" t="s">
        <v>369</v>
      </c>
      <c r="AN330" s="14" t="s">
        <v>369</v>
      </c>
      <c r="AO330" s="14" t="s">
        <v>369</v>
      </c>
      <c r="AP330" s="14"/>
      <c r="AQ330" s="14"/>
      <c r="AR330" s="14"/>
    </row>
    <row r="331" spans="1:44" ht="18" hidden="1" x14ac:dyDescent="0.25">
      <c r="A331" s="12" t="str">
        <f>IF(AL331="","",IF(T331=" "," ",SUM($Q$3:Q331)))</f>
        <v/>
      </c>
      <c r="B331" s="12" t="str">
        <f t="shared" si="71"/>
        <v>Proyectos0</v>
      </c>
      <c r="C331" s="12">
        <f t="shared" si="72"/>
        <v>0</v>
      </c>
      <c r="D331" s="12" t="str">
        <f t="shared" si="73"/>
        <v>Proyectos0</v>
      </c>
      <c r="E331" s="12">
        <f t="shared" si="74"/>
        <v>0</v>
      </c>
      <c r="F331" s="12" t="str">
        <f t="shared" si="82"/>
        <v xml:space="preserve"> </v>
      </c>
      <c r="G331" s="12" t="str">
        <f t="shared" si="83"/>
        <v xml:space="preserve"> </v>
      </c>
      <c r="H331" s="12" t="str">
        <f t="shared" si="75"/>
        <v xml:space="preserve"> </v>
      </c>
      <c r="I331" s="12" t="str">
        <f t="shared" si="76"/>
        <v>Proyectos</v>
      </c>
      <c r="J331" s="12" t="str">
        <f t="shared" si="77"/>
        <v>Proyectos</v>
      </c>
      <c r="K331" s="12" t="str">
        <f t="shared" si="78"/>
        <v xml:space="preserve"> </v>
      </c>
      <c r="L331" s="9" t="str">
        <f t="shared" si="79"/>
        <v/>
      </c>
      <c r="M331" s="10" t="str">
        <f t="shared" si="80"/>
        <v>RF</v>
      </c>
      <c r="N331" s="10" t="str">
        <f>+IF(L331=""," ",VLOOKUP(S331,Tabla13[[PROCESO]:[2018]],4,0))</f>
        <v xml:space="preserve"> </v>
      </c>
      <c r="O331" s="10" t="str">
        <f>+IF(AB331=""," ",VLOOKUP(S331,Tabla13[[PROCESO]:[2018]],3,0))</f>
        <v xml:space="preserve"> </v>
      </c>
      <c r="P331" s="10" t="str">
        <f t="shared" si="81"/>
        <v/>
      </c>
      <c r="Q331" s="1" t="str">
        <f t="shared" si="70"/>
        <v/>
      </c>
      <c r="R331" s="221" t="s">
        <v>1798</v>
      </c>
      <c r="S331" s="201" t="str">
        <f>+IF(M331="","",VLOOKUP(LEFT(R331,4),'[1]Areas Incluidas'!$C$3:$F$35,2,0))</f>
        <v>Proyectos</v>
      </c>
      <c r="T331" s="14"/>
      <c r="U331" s="14"/>
      <c r="V331" s="14"/>
      <c r="W331" s="14"/>
      <c r="X331" s="14">
        <v>4</v>
      </c>
      <c r="Y331" s="14">
        <v>4</v>
      </c>
      <c r="Z331" s="17" t="s">
        <v>136</v>
      </c>
      <c r="AA331" s="14">
        <v>4</v>
      </c>
      <c r="AB331" s="14" t="s">
        <v>369</v>
      </c>
      <c r="AC331" s="14"/>
      <c r="AD331" s="192">
        <v>4</v>
      </c>
      <c r="AE331" s="192">
        <v>4</v>
      </c>
      <c r="AF331" s="17" t="s">
        <v>369</v>
      </c>
      <c r="AG331" s="14">
        <v>4</v>
      </c>
      <c r="AH331" s="14">
        <v>4</v>
      </c>
      <c r="AI331" s="14">
        <v>4</v>
      </c>
      <c r="AJ331" s="14">
        <v>4</v>
      </c>
      <c r="AK331" s="14">
        <v>4</v>
      </c>
      <c r="AL331" s="14"/>
      <c r="AM331" s="14" t="s">
        <v>369</v>
      </c>
      <c r="AN331" s="14" t="s">
        <v>369</v>
      </c>
      <c r="AO331" s="14" t="s">
        <v>369</v>
      </c>
      <c r="AP331" s="14"/>
      <c r="AQ331" s="14"/>
      <c r="AR331" s="14"/>
    </row>
    <row r="332" spans="1:44" ht="90" x14ac:dyDescent="0.25">
      <c r="A332" s="12">
        <f>IF(AL332="","",IF(T332=" "," ",SUM($Q$3:Q332)))</f>
        <v>207</v>
      </c>
      <c r="B332" s="12" t="str">
        <f t="shared" si="71"/>
        <v>Sostenibilidad1</v>
      </c>
      <c r="C332" s="12">
        <f t="shared" si="72"/>
        <v>1</v>
      </c>
      <c r="D332" s="12" t="str">
        <f t="shared" si="73"/>
        <v>Sostenibilidad1</v>
      </c>
      <c r="E332" s="12">
        <f t="shared" si="74"/>
        <v>1</v>
      </c>
      <c r="F332" s="12" t="str">
        <f t="shared" si="82"/>
        <v>RectoríaExtremo</v>
      </c>
      <c r="G332" s="12" t="str">
        <f t="shared" si="83"/>
        <v>RectoríaMedio</v>
      </c>
      <c r="H332" s="12" t="str">
        <f t="shared" si="75"/>
        <v>RectoríaModerado</v>
      </c>
      <c r="I332" s="12" t="str">
        <f t="shared" si="76"/>
        <v>SostenibilidadMedio</v>
      </c>
      <c r="J332" s="12" t="str">
        <f t="shared" si="77"/>
        <v>SostenibilidadModerado</v>
      </c>
      <c r="K332" s="12" t="str">
        <f t="shared" si="78"/>
        <v>RectoríaConflicto, desconocimiento o incumplimientos normativos, legales, regulatorios o contractuales.</v>
      </c>
      <c r="L332" s="9" t="str">
        <f t="shared" si="79"/>
        <v>RRS-207</v>
      </c>
      <c r="M332" s="10" t="str">
        <f t="shared" si="80"/>
        <v>RR</v>
      </c>
      <c r="N332" s="10" t="str">
        <f>+IF(L332=""," ",VLOOKUP(S332,Tabla13[[PROCESO]:[2018]],4,0))</f>
        <v>Rectoría</v>
      </c>
      <c r="O332" s="10" t="str">
        <f>+IF(AB332=""," ",VLOOKUP(S332,Tabla13[[PROCESO]:[2018]],3,0))</f>
        <v>Rectoría</v>
      </c>
      <c r="P332" s="10" t="str">
        <f t="shared" si="81"/>
        <v>Conflicto, desconocimiento o incumplimientos normativos, legales, regulatorios o contractuales.</v>
      </c>
      <c r="Q332" s="1">
        <f t="shared" si="70"/>
        <v>1</v>
      </c>
      <c r="R332" s="15" t="s">
        <v>1799</v>
      </c>
      <c r="S332" s="201" t="str">
        <f>+IF(M332="","",VLOOKUP(LEFT(R332,4),'[1]Areas Incluidas'!$C$3:$F$35,2,0))</f>
        <v>Sostenibilidad</v>
      </c>
      <c r="T332" s="16" t="s">
        <v>109</v>
      </c>
      <c r="U332" s="16" t="s">
        <v>1800</v>
      </c>
      <c r="V332" s="16" t="s">
        <v>1801</v>
      </c>
      <c r="W332" s="16" t="s">
        <v>1802</v>
      </c>
      <c r="X332" s="16">
        <v>1</v>
      </c>
      <c r="Y332" s="16">
        <v>1</v>
      </c>
      <c r="Z332" s="17">
        <v>1</v>
      </c>
      <c r="AA332" s="16" t="s">
        <v>98</v>
      </c>
      <c r="AB332" s="16" t="s">
        <v>89</v>
      </c>
      <c r="AC332" s="16" t="s">
        <v>1803</v>
      </c>
      <c r="AD332" s="192">
        <v>2</v>
      </c>
      <c r="AE332" s="192">
        <v>2</v>
      </c>
      <c r="AF332" s="17">
        <v>1</v>
      </c>
      <c r="AG332" s="16" t="s">
        <v>1804</v>
      </c>
      <c r="AH332" s="16">
        <v>1</v>
      </c>
      <c r="AI332" s="16">
        <v>43435</v>
      </c>
      <c r="AJ332" s="16" t="s">
        <v>296</v>
      </c>
      <c r="AK332" s="16" t="s">
        <v>98</v>
      </c>
      <c r="AL332" s="16" t="s">
        <v>90</v>
      </c>
      <c r="AM332" s="16">
        <v>2</v>
      </c>
      <c r="AN332" s="16">
        <v>3</v>
      </c>
      <c r="AO332" s="16" t="s">
        <v>729</v>
      </c>
      <c r="AP332" s="16" t="s">
        <v>98</v>
      </c>
      <c r="AQ332" s="16" t="s">
        <v>1805</v>
      </c>
      <c r="AR332" s="16"/>
    </row>
    <row r="333" spans="1:44" ht="90" x14ac:dyDescent="0.25">
      <c r="A333" s="12">
        <f>IF(AL333="","",IF(T333=" "," ",SUM($Q$3:Q333)))</f>
        <v>208</v>
      </c>
      <c r="B333" s="12" t="str">
        <f t="shared" si="71"/>
        <v>Sostenibilidad1</v>
      </c>
      <c r="C333" s="12">
        <f t="shared" si="72"/>
        <v>1</v>
      </c>
      <c r="D333" s="12" t="str">
        <f t="shared" si="73"/>
        <v>Sostenibilidad1</v>
      </c>
      <c r="E333" s="12">
        <f t="shared" si="74"/>
        <v>1</v>
      </c>
      <c r="F333" s="12" t="str">
        <f t="shared" si="82"/>
        <v>RectoríaExtremo</v>
      </c>
      <c r="G333" s="12" t="str">
        <f t="shared" si="83"/>
        <v>RectoríaAlto</v>
      </c>
      <c r="H333" s="12" t="str">
        <f t="shared" si="75"/>
        <v>RectoríaFuerte</v>
      </c>
      <c r="I333" s="12" t="str">
        <f t="shared" si="76"/>
        <v>SostenibilidadAlto</v>
      </c>
      <c r="J333" s="12" t="str">
        <f t="shared" si="77"/>
        <v>SostenibilidadFuerte</v>
      </c>
      <c r="K333" s="12" t="str">
        <f t="shared" si="78"/>
        <v>RectoríaFalla o falta de adecuación, consistencia, confiabilidad, confidencialidad y disponibilidad de la información que se genera o se custodia (física o electrónica).</v>
      </c>
      <c r="L333" s="9" t="str">
        <f t="shared" si="79"/>
        <v>RRS-208</v>
      </c>
      <c r="M333" s="10" t="str">
        <f t="shared" si="80"/>
        <v>RR</v>
      </c>
      <c r="N333" s="10" t="str">
        <f>+IF(L333=""," ",VLOOKUP(S333,Tabla13[[PROCESO]:[2018]],4,0))</f>
        <v>Rectoría</v>
      </c>
      <c r="O333" s="10" t="str">
        <f>+IF(AB333=""," ",VLOOKUP(S333,Tabla13[[PROCESO]:[2018]],3,0))</f>
        <v>Rectoría</v>
      </c>
      <c r="P333" s="10" t="str">
        <f t="shared" si="81"/>
        <v>Falla o falta de adecuación, consistencia, confiabilidad, confidencialidad y disponibilidad de la información que se genera o se custodia (física o electrónica).</v>
      </c>
      <c r="Q333" s="1">
        <f t="shared" si="70"/>
        <v>1</v>
      </c>
      <c r="R333" s="15" t="s">
        <v>1806</v>
      </c>
      <c r="S333" s="201" t="str">
        <f>+IF(M333="","",VLOOKUP(LEFT(R333,4),'[1]Areas Incluidas'!$C$3:$F$35,2,0))</f>
        <v>Sostenibilidad</v>
      </c>
      <c r="T333" s="16" t="s">
        <v>106</v>
      </c>
      <c r="U333" s="16" t="s">
        <v>1807</v>
      </c>
      <c r="V333" s="16" t="s">
        <v>1808</v>
      </c>
      <c r="W333" s="16" t="s">
        <v>1809</v>
      </c>
      <c r="X333" s="16">
        <v>1</v>
      </c>
      <c r="Y333" s="16">
        <v>1</v>
      </c>
      <c r="Z333" s="17">
        <v>1</v>
      </c>
      <c r="AA333" s="16" t="s">
        <v>98</v>
      </c>
      <c r="AB333" s="16" t="s">
        <v>89</v>
      </c>
      <c r="AC333" s="16" t="s">
        <v>1810</v>
      </c>
      <c r="AD333" s="192">
        <v>3</v>
      </c>
      <c r="AE333" s="192">
        <v>3</v>
      </c>
      <c r="AF333" s="17">
        <v>1</v>
      </c>
      <c r="AG333" s="16" t="s">
        <v>1811</v>
      </c>
      <c r="AH333" s="16">
        <v>1</v>
      </c>
      <c r="AI333" s="16">
        <v>43617</v>
      </c>
      <c r="AJ333" s="16" t="s">
        <v>294</v>
      </c>
      <c r="AK333" s="16" t="s">
        <v>295</v>
      </c>
      <c r="AL333" s="16" t="s">
        <v>87</v>
      </c>
      <c r="AM333" s="16">
        <v>3</v>
      </c>
      <c r="AN333" s="16">
        <v>4</v>
      </c>
      <c r="AO333" s="16" t="s">
        <v>637</v>
      </c>
      <c r="AP333" s="16" t="s">
        <v>97</v>
      </c>
      <c r="AQ333" s="16" t="s">
        <v>1812</v>
      </c>
      <c r="AR333" s="16"/>
    </row>
    <row r="334" spans="1:44" ht="90" x14ac:dyDescent="0.25">
      <c r="A334" s="12">
        <f>IF(AL334="","",IF(T334=" "," ",SUM($Q$3:Q334)))</f>
        <v>209</v>
      </c>
      <c r="B334" s="12" t="str">
        <f t="shared" si="71"/>
        <v>Sostenibilidad1</v>
      </c>
      <c r="C334" s="12">
        <f t="shared" si="72"/>
        <v>1</v>
      </c>
      <c r="D334" s="12" t="str">
        <f t="shared" si="73"/>
        <v>Sostenibilidad1</v>
      </c>
      <c r="E334" s="12">
        <f t="shared" si="74"/>
        <v>1</v>
      </c>
      <c r="F334" s="12" t="str">
        <f t="shared" si="82"/>
        <v>RectoríaExtremo</v>
      </c>
      <c r="G334" s="12" t="str">
        <f t="shared" si="83"/>
        <v>RectoríaMedio</v>
      </c>
      <c r="H334" s="12" t="str">
        <f t="shared" si="75"/>
        <v>RectoríaFuerte</v>
      </c>
      <c r="I334" s="12" t="str">
        <f t="shared" si="76"/>
        <v>SostenibilidadMedio</v>
      </c>
      <c r="J334" s="12" t="str">
        <f t="shared" si="77"/>
        <v>SostenibilidadFuerte</v>
      </c>
      <c r="K334" s="12" t="str">
        <f t="shared" si="78"/>
        <v>RectoríaFalla o falta de adecuación, consistencia, confiabilidad, confidencialidad y disponibilidad de la información que se genera o se custodia (física o electrónica).</v>
      </c>
      <c r="L334" s="9" t="str">
        <f t="shared" si="79"/>
        <v>RRS-209</v>
      </c>
      <c r="M334" s="10" t="str">
        <f t="shared" si="80"/>
        <v>RR</v>
      </c>
      <c r="N334" s="10" t="str">
        <f>+IF(L334=""," ",VLOOKUP(S334,Tabla13[[PROCESO]:[2018]],4,0))</f>
        <v>Rectoría</v>
      </c>
      <c r="O334" s="10" t="str">
        <f>+IF(AB334=""," ",VLOOKUP(S334,Tabla13[[PROCESO]:[2018]],3,0))</f>
        <v>Rectoría</v>
      </c>
      <c r="P334" s="10" t="str">
        <f t="shared" si="81"/>
        <v>Falla o falta de adecuación, consistencia, confiabilidad, confidencialidad y disponibilidad de la información que se genera o se custodia (física o electrónica).</v>
      </c>
      <c r="Q334" s="1">
        <f t="shared" si="70"/>
        <v>1</v>
      </c>
      <c r="R334" s="15" t="s">
        <v>1813</v>
      </c>
      <c r="S334" s="201" t="str">
        <f>+IF(M334="","",VLOOKUP(LEFT(R334,4),'[1]Areas Incluidas'!$C$3:$F$35,2,0))</f>
        <v>Sostenibilidad</v>
      </c>
      <c r="T334" s="16" t="s">
        <v>106</v>
      </c>
      <c r="U334" s="16" t="s">
        <v>1814</v>
      </c>
      <c r="V334" s="16" t="s">
        <v>1815</v>
      </c>
      <c r="W334" s="16" t="s">
        <v>1816</v>
      </c>
      <c r="X334" s="16">
        <v>1</v>
      </c>
      <c r="Y334" s="16">
        <v>1</v>
      </c>
      <c r="Z334" s="17">
        <v>1</v>
      </c>
      <c r="AA334" s="16" t="s">
        <v>96</v>
      </c>
      <c r="AB334" s="16" t="s">
        <v>89</v>
      </c>
      <c r="AC334" s="16" t="s">
        <v>1810</v>
      </c>
      <c r="AD334" s="192">
        <v>3</v>
      </c>
      <c r="AE334" s="192">
        <v>3</v>
      </c>
      <c r="AF334" s="17">
        <v>1</v>
      </c>
      <c r="AG334" s="16" t="s">
        <v>1811</v>
      </c>
      <c r="AH334" s="16">
        <v>1</v>
      </c>
      <c r="AI334" s="16">
        <v>43617</v>
      </c>
      <c r="AJ334" s="16" t="s">
        <v>296</v>
      </c>
      <c r="AK334" s="16" t="s">
        <v>98</v>
      </c>
      <c r="AL334" s="16" t="s">
        <v>90</v>
      </c>
      <c r="AM334" s="16">
        <v>2</v>
      </c>
      <c r="AN334" s="16">
        <v>3</v>
      </c>
      <c r="AO334" s="16" t="s">
        <v>729</v>
      </c>
      <c r="AP334" s="16" t="s">
        <v>97</v>
      </c>
      <c r="AQ334" s="16" t="s">
        <v>1817</v>
      </c>
      <c r="AR334" s="16"/>
    </row>
    <row r="335" spans="1:44" ht="90" hidden="1" x14ac:dyDescent="0.25">
      <c r="A335" s="12" t="str">
        <f>IF(AL335="","",IF(T335=" "," ",SUM($Q$3:Q335)))</f>
        <v/>
      </c>
      <c r="B335" s="12" t="str">
        <f t="shared" si="71"/>
        <v>Sostenibilidad1</v>
      </c>
      <c r="C335" s="12">
        <f t="shared" si="72"/>
        <v>1</v>
      </c>
      <c r="D335" s="12" t="str">
        <f t="shared" si="73"/>
        <v>Sostenibilidad0</v>
      </c>
      <c r="E335" s="12">
        <f t="shared" si="74"/>
        <v>0</v>
      </c>
      <c r="F335" s="12" t="str">
        <f t="shared" si="82"/>
        <v>RectoríaMedio</v>
      </c>
      <c r="G335" s="12" t="str">
        <f t="shared" si="83"/>
        <v xml:space="preserve"> </v>
      </c>
      <c r="H335" s="12" t="str">
        <f t="shared" si="75"/>
        <v xml:space="preserve"> </v>
      </c>
      <c r="I335" s="12" t="str">
        <f t="shared" si="76"/>
        <v>Sostenibilidad</v>
      </c>
      <c r="J335" s="12" t="str">
        <f t="shared" si="77"/>
        <v>Sostenibilidad</v>
      </c>
      <c r="K335" s="12" t="str">
        <f t="shared" si="78"/>
        <v xml:space="preserve"> Fallas en la gestión, planeación o ejecución de proyecto.</v>
      </c>
      <c r="L335" s="9" t="str">
        <f t="shared" si="79"/>
        <v/>
      </c>
      <c r="M335" s="10" t="str">
        <f t="shared" si="80"/>
        <v>RR</v>
      </c>
      <c r="N335" s="10" t="str">
        <f>+IF(L335=""," ",VLOOKUP(S335,Tabla13[[PROCESO]:[2018]],4,0))</f>
        <v xml:space="preserve"> </v>
      </c>
      <c r="O335" s="10" t="str">
        <f>+IF(AB335=""," ",VLOOKUP(S335,Tabla13[[PROCESO]:[2018]],3,0))</f>
        <v>Rectoría</v>
      </c>
      <c r="P335" s="10" t="str">
        <f t="shared" si="81"/>
        <v/>
      </c>
      <c r="Q335" s="1">
        <f t="shared" si="70"/>
        <v>0</v>
      </c>
      <c r="R335" s="15" t="s">
        <v>1818</v>
      </c>
      <c r="S335" s="201" t="str">
        <f>+IF(M335="","",VLOOKUP(LEFT(R335,4),'[1]Areas Incluidas'!$C$3:$F$35,2,0))</f>
        <v>Sostenibilidad</v>
      </c>
      <c r="T335" s="16" t="s">
        <v>115</v>
      </c>
      <c r="U335" s="16" t="s">
        <v>1819</v>
      </c>
      <c r="V335" s="16" t="s">
        <v>1820</v>
      </c>
      <c r="W335" s="16" t="s">
        <v>1821</v>
      </c>
      <c r="X335" s="16">
        <v>1</v>
      </c>
      <c r="Y335" s="16">
        <v>1</v>
      </c>
      <c r="Z335" s="17">
        <v>1</v>
      </c>
      <c r="AA335" s="16" t="s">
        <v>97</v>
      </c>
      <c r="AB335" s="16" t="s">
        <v>90</v>
      </c>
      <c r="AC335" s="16"/>
      <c r="AD335" s="192">
        <v>1</v>
      </c>
      <c r="AE335" s="192">
        <v>1</v>
      </c>
      <c r="AF335" s="17" t="s">
        <v>369</v>
      </c>
      <c r="AG335" s="16" t="s">
        <v>68</v>
      </c>
      <c r="AH335" s="16">
        <v>1</v>
      </c>
      <c r="AI335" s="16">
        <v>1</v>
      </c>
      <c r="AJ335" s="16"/>
      <c r="AK335" s="16"/>
      <c r="AL335" s="16"/>
      <c r="AM335" s="16">
        <v>2</v>
      </c>
      <c r="AN335" s="16">
        <v>2</v>
      </c>
      <c r="AO335" s="16" t="s">
        <v>413</v>
      </c>
      <c r="AP335" s="16"/>
      <c r="AQ335" s="16" t="s">
        <v>1822</v>
      </c>
      <c r="AR335" s="16"/>
    </row>
    <row r="336" spans="1:44" ht="105" x14ac:dyDescent="0.25">
      <c r="A336" s="12">
        <f>IF(AL336="","",IF(T336=" "," ",SUM($Q$3:Q336)))</f>
        <v>210</v>
      </c>
      <c r="B336" s="12" t="str">
        <f t="shared" si="71"/>
        <v>Sostenibilidad1</v>
      </c>
      <c r="C336" s="12">
        <f t="shared" si="72"/>
        <v>1</v>
      </c>
      <c r="D336" s="12" t="str">
        <f t="shared" si="73"/>
        <v>Sostenibilidad1</v>
      </c>
      <c r="E336" s="12">
        <f t="shared" si="74"/>
        <v>1</v>
      </c>
      <c r="F336" s="12" t="str">
        <f t="shared" si="82"/>
        <v>RectoríaAlto</v>
      </c>
      <c r="G336" s="12" t="str">
        <f t="shared" si="83"/>
        <v>RectoríaMedio</v>
      </c>
      <c r="H336" s="12" t="str">
        <f t="shared" si="75"/>
        <v>RectoríaFuerte</v>
      </c>
      <c r="I336" s="12" t="str">
        <f t="shared" si="76"/>
        <v>SostenibilidadMedio</v>
      </c>
      <c r="J336" s="12" t="str">
        <f t="shared" si="77"/>
        <v>SostenibilidadFuerte</v>
      </c>
      <c r="K336" s="12" t="str">
        <f t="shared" si="78"/>
        <v>RectoríaIncumplimiento por parte de la comunidad universitaria, contratistas y visitantes de las políticas, reglamentos y directrices institucionales.</v>
      </c>
      <c r="L336" s="9" t="str">
        <f t="shared" si="79"/>
        <v>RRS-210</v>
      </c>
      <c r="M336" s="10" t="str">
        <f t="shared" si="80"/>
        <v>RR</v>
      </c>
      <c r="N336" s="10" t="str">
        <f>+IF(L336=""," ",VLOOKUP(S336,Tabla13[[PROCESO]:[2018]],4,0))</f>
        <v>Rectoría</v>
      </c>
      <c r="O336" s="10" t="str">
        <f>+IF(AB336=""," ",VLOOKUP(S336,Tabla13[[PROCESO]:[2018]],3,0))</f>
        <v>Rectoría</v>
      </c>
      <c r="P336" s="10" t="str">
        <f t="shared" si="81"/>
        <v>Incumplimiento por parte de la comunidad universitaria, contratistas y visitantes de las políticas, reglamentos y directrices institucionales.</v>
      </c>
      <c r="Q336" s="1">
        <f t="shared" si="70"/>
        <v>1</v>
      </c>
      <c r="R336" s="15" t="s">
        <v>1823</v>
      </c>
      <c r="S336" s="201" t="str">
        <f>+IF(M336="","",VLOOKUP(LEFT(R336,4),'[1]Areas Incluidas'!$C$3:$F$35,2,0))</f>
        <v>Sostenibilidad</v>
      </c>
      <c r="T336" s="16" t="s">
        <v>107</v>
      </c>
      <c r="U336" s="16" t="s">
        <v>1824</v>
      </c>
      <c r="V336" s="16" t="s">
        <v>1825</v>
      </c>
      <c r="W336" s="16" t="s">
        <v>1826</v>
      </c>
      <c r="X336" s="16">
        <v>1</v>
      </c>
      <c r="Y336" s="16">
        <v>1</v>
      </c>
      <c r="Z336" s="17">
        <v>1</v>
      </c>
      <c r="AA336" s="16" t="s">
        <v>98</v>
      </c>
      <c r="AB336" s="16" t="s">
        <v>87</v>
      </c>
      <c r="AC336" s="16" t="s">
        <v>1827</v>
      </c>
      <c r="AD336" s="192">
        <v>3</v>
      </c>
      <c r="AE336" s="192">
        <v>3</v>
      </c>
      <c r="AF336" s="17">
        <v>1</v>
      </c>
      <c r="AG336" s="16" t="s">
        <v>231</v>
      </c>
      <c r="AH336" s="16">
        <v>1</v>
      </c>
      <c r="AI336" s="16">
        <v>43374</v>
      </c>
      <c r="AJ336" s="16" t="s">
        <v>296</v>
      </c>
      <c r="AK336" s="16" t="s">
        <v>98</v>
      </c>
      <c r="AL336" s="16" t="s">
        <v>90</v>
      </c>
      <c r="AM336" s="16">
        <v>2</v>
      </c>
      <c r="AN336" s="16">
        <v>3</v>
      </c>
      <c r="AO336" s="16" t="s">
        <v>729</v>
      </c>
      <c r="AP336" s="16" t="s">
        <v>97</v>
      </c>
      <c r="AQ336" s="16" t="s">
        <v>1828</v>
      </c>
      <c r="AR336" s="16"/>
    </row>
    <row r="337" spans="1:44" ht="90" x14ac:dyDescent="0.25">
      <c r="A337" s="12">
        <f>IF(AL337="","",IF(T337=" "," ",SUM($Q$3:Q337)))</f>
        <v>211</v>
      </c>
      <c r="B337" s="12" t="str">
        <f t="shared" si="71"/>
        <v>Sostenibilidad1</v>
      </c>
      <c r="C337" s="12">
        <f t="shared" si="72"/>
        <v>1</v>
      </c>
      <c r="D337" s="12" t="str">
        <f t="shared" si="73"/>
        <v>Sostenibilidad1</v>
      </c>
      <c r="E337" s="12">
        <f t="shared" si="74"/>
        <v>1</v>
      </c>
      <c r="F337" s="12" t="str">
        <f t="shared" si="82"/>
        <v>RectoríaAlto</v>
      </c>
      <c r="G337" s="12" t="str">
        <f t="shared" si="83"/>
        <v>RectoríaAlto</v>
      </c>
      <c r="H337" s="12" t="str">
        <f t="shared" si="75"/>
        <v>RectoríaFuerte</v>
      </c>
      <c r="I337" s="12" t="str">
        <f t="shared" si="76"/>
        <v>SostenibilidadAlto</v>
      </c>
      <c r="J337" s="12" t="str">
        <f t="shared" si="77"/>
        <v>SostenibilidadFuerte</v>
      </c>
      <c r="K337" s="12" t="str">
        <f t="shared" si="78"/>
        <v>RectoríaFalta de innovación o rezago en los diferentes procesos o estructuras que dificultan el crecimiento y/o cumplimiento de los objetivos de la Universidad</v>
      </c>
      <c r="L337" s="9" t="str">
        <f t="shared" si="79"/>
        <v>RRS-211</v>
      </c>
      <c r="M337" s="10" t="str">
        <f t="shared" si="80"/>
        <v>RR</v>
      </c>
      <c r="N337" s="10" t="str">
        <f>+IF(L337=""," ",VLOOKUP(S337,Tabla13[[PROCESO]:[2018]],4,0))</f>
        <v>Rectoría</v>
      </c>
      <c r="O337" s="10" t="str">
        <f>+IF(AB337=""," ",VLOOKUP(S337,Tabla13[[PROCESO]:[2018]],3,0))</f>
        <v>Rectoría</v>
      </c>
      <c r="P337" s="10" t="str">
        <f t="shared" si="81"/>
        <v>Falta de innovación o rezago en los diferentes procesos o estructuras que dificultan el crecimiento y/o cumplimiento de los objetivos de la Universidad</v>
      </c>
      <c r="Q337" s="1">
        <f t="shared" si="70"/>
        <v>1</v>
      </c>
      <c r="R337" s="15" t="s">
        <v>1829</v>
      </c>
      <c r="S337" s="201" t="str">
        <f>+IF(M337="","",VLOOKUP(LEFT(R337,4),'[1]Areas Incluidas'!$C$3:$F$35,2,0))</f>
        <v>Sostenibilidad</v>
      </c>
      <c r="T337" s="16" t="s">
        <v>111</v>
      </c>
      <c r="U337" s="16" t="s">
        <v>1830</v>
      </c>
      <c r="V337" s="16" t="s">
        <v>1831</v>
      </c>
      <c r="W337" s="16" t="s">
        <v>1832</v>
      </c>
      <c r="X337" s="16">
        <v>3</v>
      </c>
      <c r="Y337" s="16">
        <v>3</v>
      </c>
      <c r="Z337" s="17">
        <v>1</v>
      </c>
      <c r="AA337" s="16" t="s">
        <v>98</v>
      </c>
      <c r="AB337" s="16" t="s">
        <v>87</v>
      </c>
      <c r="AC337" s="16" t="s">
        <v>1833</v>
      </c>
      <c r="AD337" s="192">
        <v>3</v>
      </c>
      <c r="AE337" s="192">
        <v>3</v>
      </c>
      <c r="AF337" s="17">
        <v>1</v>
      </c>
      <c r="AG337" s="16" t="s">
        <v>1834</v>
      </c>
      <c r="AH337" s="16">
        <v>1</v>
      </c>
      <c r="AI337" s="16">
        <v>43405</v>
      </c>
      <c r="AJ337" s="16" t="s">
        <v>294</v>
      </c>
      <c r="AK337" s="16" t="s">
        <v>98</v>
      </c>
      <c r="AL337" s="16" t="s">
        <v>87</v>
      </c>
      <c r="AM337" s="16">
        <v>3</v>
      </c>
      <c r="AN337" s="16">
        <v>3</v>
      </c>
      <c r="AO337" s="16" t="s">
        <v>405</v>
      </c>
      <c r="AP337" s="16" t="s">
        <v>97</v>
      </c>
      <c r="AQ337" s="16" t="s">
        <v>1835</v>
      </c>
      <c r="AR337" s="16"/>
    </row>
    <row r="338" spans="1:44" ht="90" x14ac:dyDescent="0.25">
      <c r="A338" s="12">
        <f>IF(AL338="","",IF(T338=" "," ",SUM($Q$3:Q338)))</f>
        <v>212</v>
      </c>
      <c r="B338" s="12" t="str">
        <f t="shared" si="71"/>
        <v>Sostenibilidad1</v>
      </c>
      <c r="C338" s="12">
        <f t="shared" si="72"/>
        <v>1</v>
      </c>
      <c r="D338" s="12" t="str">
        <f t="shared" si="73"/>
        <v>Sostenibilidad1</v>
      </c>
      <c r="E338" s="12">
        <f t="shared" si="74"/>
        <v>1</v>
      </c>
      <c r="F338" s="12" t="str">
        <f t="shared" si="82"/>
        <v>RectoríaMedio</v>
      </c>
      <c r="G338" s="12" t="str">
        <f t="shared" si="83"/>
        <v>RectoríaAlto</v>
      </c>
      <c r="H338" s="12" t="str">
        <f t="shared" si="75"/>
        <v>RectoríaFuerte</v>
      </c>
      <c r="I338" s="12" t="str">
        <f t="shared" si="76"/>
        <v>SostenibilidadAlto</v>
      </c>
      <c r="J338" s="12" t="str">
        <f t="shared" si="77"/>
        <v>SostenibilidadFuerte</v>
      </c>
      <c r="K338" s="12" t="str">
        <f t="shared" si="78"/>
        <v>RectoríaFalta de innovación o rezago en los diferentes procesos o estructuras que dificultan el crecimiento y/o cumplimiento de los objetivos de la Universidad</v>
      </c>
      <c r="L338" s="9" t="str">
        <f t="shared" si="79"/>
        <v>RRS-212</v>
      </c>
      <c r="M338" s="10" t="str">
        <f t="shared" si="80"/>
        <v>RR</v>
      </c>
      <c r="N338" s="10" t="str">
        <f>+IF(L338=""," ",VLOOKUP(S338,Tabla13[[PROCESO]:[2018]],4,0))</f>
        <v>Rectoría</v>
      </c>
      <c r="O338" s="10" t="str">
        <f>+IF(AB338=""," ",VLOOKUP(S338,Tabla13[[PROCESO]:[2018]],3,0))</f>
        <v>Rectoría</v>
      </c>
      <c r="P338" s="10" t="str">
        <f t="shared" si="81"/>
        <v>Falta de innovación o rezago en los diferentes procesos o estructuras que dificultan el crecimiento y/o cumplimiento de los objetivos de la Universidad</v>
      </c>
      <c r="Q338" s="1">
        <f t="shared" si="70"/>
        <v>1</v>
      </c>
      <c r="R338" s="15" t="s">
        <v>1836</v>
      </c>
      <c r="S338" s="201" t="str">
        <f>+IF(M338="","",VLOOKUP(LEFT(R338,4),'[1]Areas Incluidas'!$C$3:$F$35,2,0))</f>
        <v>Sostenibilidad</v>
      </c>
      <c r="T338" s="16" t="s">
        <v>111</v>
      </c>
      <c r="U338" s="16" t="s">
        <v>1837</v>
      </c>
      <c r="V338" s="16" t="s">
        <v>1838</v>
      </c>
      <c r="W338" s="16" t="s">
        <v>1839</v>
      </c>
      <c r="X338" s="16">
        <v>1</v>
      </c>
      <c r="Y338" s="16">
        <v>1</v>
      </c>
      <c r="Z338" s="17">
        <v>1</v>
      </c>
      <c r="AA338" s="16" t="s">
        <v>98</v>
      </c>
      <c r="AB338" s="16" t="s">
        <v>90</v>
      </c>
      <c r="AC338" s="16"/>
      <c r="AD338" s="192">
        <v>1</v>
      </c>
      <c r="AE338" s="192">
        <v>1</v>
      </c>
      <c r="AF338" s="17" t="s">
        <v>369</v>
      </c>
      <c r="AG338" s="16">
        <v>1</v>
      </c>
      <c r="AH338" s="16">
        <v>1</v>
      </c>
      <c r="AI338" s="16">
        <v>1</v>
      </c>
      <c r="AJ338" s="16" t="s">
        <v>294</v>
      </c>
      <c r="AK338" s="16" t="s">
        <v>295</v>
      </c>
      <c r="AL338" s="16" t="s">
        <v>87</v>
      </c>
      <c r="AM338" s="16">
        <v>3</v>
      </c>
      <c r="AN338" s="16">
        <v>4</v>
      </c>
      <c r="AO338" s="16" t="s">
        <v>637</v>
      </c>
      <c r="AP338" s="16" t="s">
        <v>97</v>
      </c>
      <c r="AQ338" s="16" t="s">
        <v>1840</v>
      </c>
      <c r="AR338" s="16"/>
    </row>
    <row r="339" spans="1:44" ht="75" x14ac:dyDescent="0.25">
      <c r="A339" s="12">
        <f>IF(AL339="","",IF(T339=" "," ",SUM($Q$3:Q339)))</f>
        <v>213</v>
      </c>
      <c r="B339" s="12" t="str">
        <f t="shared" si="71"/>
        <v>Sostenibilidad1</v>
      </c>
      <c r="C339" s="12">
        <f t="shared" si="72"/>
        <v>1</v>
      </c>
      <c r="D339" s="12" t="str">
        <f t="shared" si="73"/>
        <v>Sostenibilidad1</v>
      </c>
      <c r="E339" s="12">
        <f t="shared" si="74"/>
        <v>1</v>
      </c>
      <c r="F339" s="12" t="str">
        <f t="shared" si="82"/>
        <v>RectoríaExtremo</v>
      </c>
      <c r="G339" s="12" t="str">
        <f t="shared" si="83"/>
        <v>RectoríaMedio</v>
      </c>
      <c r="H339" s="12" t="str">
        <f t="shared" si="75"/>
        <v>RectoríaFuerte</v>
      </c>
      <c r="I339" s="12" t="str">
        <f t="shared" si="76"/>
        <v>SostenibilidadMedio</v>
      </c>
      <c r="J339" s="12" t="str">
        <f t="shared" si="77"/>
        <v>SostenibilidadFuerte</v>
      </c>
      <c r="K339" s="12" t="str">
        <f t="shared" si="78"/>
        <v>RectoríaDificultades en la alineación organizacional para el logro de los objetivos.</v>
      </c>
      <c r="L339" s="9" t="str">
        <f t="shared" si="79"/>
        <v>RRS-213</v>
      </c>
      <c r="M339" s="10" t="str">
        <f t="shared" si="80"/>
        <v>RR</v>
      </c>
      <c r="N339" s="10" t="str">
        <f>+IF(L339=""," ",VLOOKUP(S339,Tabla13[[PROCESO]:[2018]],4,0))</f>
        <v>Rectoría</v>
      </c>
      <c r="O339" s="10" t="str">
        <f>+IF(AB339=""," ",VLOOKUP(S339,Tabla13[[PROCESO]:[2018]],3,0))</f>
        <v>Rectoría</v>
      </c>
      <c r="P339" s="10" t="str">
        <f t="shared" si="81"/>
        <v>Dificultades en la alineación organizacional para el logro de los objetivos.</v>
      </c>
      <c r="Q339" s="1">
        <f t="shared" si="70"/>
        <v>1</v>
      </c>
      <c r="R339" s="15" t="s">
        <v>1841</v>
      </c>
      <c r="S339" s="201" t="str">
        <f>+IF(M339="","",VLOOKUP(LEFT(R339,4),'[1]Areas Incluidas'!$C$3:$F$35,2,0))</f>
        <v>Sostenibilidad</v>
      </c>
      <c r="T339" s="16" t="s">
        <v>108</v>
      </c>
      <c r="U339" s="16" t="s">
        <v>1842</v>
      </c>
      <c r="V339" s="16" t="s">
        <v>1843</v>
      </c>
      <c r="W339" s="16" t="s">
        <v>1844</v>
      </c>
      <c r="X339" s="16">
        <v>1</v>
      </c>
      <c r="Y339" s="16">
        <v>1</v>
      </c>
      <c r="Z339" s="17">
        <v>1</v>
      </c>
      <c r="AA339" s="16" t="s">
        <v>96</v>
      </c>
      <c r="AB339" s="16" t="s">
        <v>89</v>
      </c>
      <c r="AC339" s="16" t="s">
        <v>1845</v>
      </c>
      <c r="AD339" s="192">
        <v>3</v>
      </c>
      <c r="AE339" s="192">
        <v>3</v>
      </c>
      <c r="AF339" s="17">
        <v>1</v>
      </c>
      <c r="AG339" s="16" t="s">
        <v>1834</v>
      </c>
      <c r="AH339" s="16">
        <v>1</v>
      </c>
      <c r="AI339" s="16">
        <v>43374</v>
      </c>
      <c r="AJ339" s="16" t="s">
        <v>296</v>
      </c>
      <c r="AK339" s="16" t="s">
        <v>98</v>
      </c>
      <c r="AL339" s="16" t="s">
        <v>90</v>
      </c>
      <c r="AM339" s="16">
        <v>2</v>
      </c>
      <c r="AN339" s="16">
        <v>3</v>
      </c>
      <c r="AO339" s="16" t="s">
        <v>729</v>
      </c>
      <c r="AP339" s="16" t="s">
        <v>97</v>
      </c>
      <c r="AQ339" s="16" t="s">
        <v>1846</v>
      </c>
      <c r="AR339" s="16"/>
    </row>
    <row r="340" spans="1:44" ht="75" x14ac:dyDescent="0.25">
      <c r="A340" s="12">
        <f>IF(AL340="","",IF(T340=" "," ",SUM($Q$3:Q340)))</f>
        <v>214</v>
      </c>
      <c r="B340" s="12" t="str">
        <f t="shared" si="71"/>
        <v>Sostenibilidad1</v>
      </c>
      <c r="C340" s="12">
        <f t="shared" si="72"/>
        <v>1</v>
      </c>
      <c r="D340" s="12" t="str">
        <f t="shared" si="73"/>
        <v>Sostenibilidad1</v>
      </c>
      <c r="E340" s="12">
        <f t="shared" si="74"/>
        <v>1</v>
      </c>
      <c r="F340" s="12" t="str">
        <f t="shared" si="82"/>
        <v>RectoríaBajo</v>
      </c>
      <c r="G340" s="12" t="str">
        <f t="shared" si="83"/>
        <v>RectoríaBajo</v>
      </c>
      <c r="H340" s="12" t="str">
        <f t="shared" si="75"/>
        <v>RectoríaFuerte</v>
      </c>
      <c r="I340" s="12" t="str">
        <f t="shared" si="76"/>
        <v>SostenibilidadBajo</v>
      </c>
      <c r="J340" s="12" t="str">
        <f t="shared" si="77"/>
        <v>SostenibilidadFuerte</v>
      </c>
      <c r="K340" s="12" t="str">
        <f t="shared" si="78"/>
        <v>RectoríaConcepto público desfavorable que causa una pérdida de credibilidad sobre la Universidad en sus grupos de interés.</v>
      </c>
      <c r="L340" s="9" t="str">
        <f t="shared" si="79"/>
        <v>RRS-214</v>
      </c>
      <c r="M340" s="10" t="str">
        <f t="shared" si="80"/>
        <v>RR</v>
      </c>
      <c r="N340" s="10" t="str">
        <f>+IF(L340=""," ",VLOOKUP(S340,Tabla13[[PROCESO]:[2018]],4,0))</f>
        <v>Rectoría</v>
      </c>
      <c r="O340" s="10" t="str">
        <f>+IF(AB340=""," ",VLOOKUP(S340,Tabla13[[PROCESO]:[2018]],3,0))</f>
        <v>Rectoría</v>
      </c>
      <c r="P340" s="10" t="str">
        <f t="shared" si="81"/>
        <v>Concepto público desfavorable que causa una pérdida de credibilidad sobre la Universidad en sus grupos de interés.</v>
      </c>
      <c r="Q340" s="1">
        <f t="shared" si="70"/>
        <v>1</v>
      </c>
      <c r="R340" s="15" t="s">
        <v>1847</v>
      </c>
      <c r="S340" s="201" t="str">
        <f>+IF(M340="","",VLOOKUP(LEFT(R340,4),'[1]Areas Incluidas'!$C$3:$F$35,2,0))</f>
        <v>Sostenibilidad</v>
      </c>
      <c r="T340" s="16" t="s">
        <v>119</v>
      </c>
      <c r="U340" s="16" t="s">
        <v>1848</v>
      </c>
      <c r="V340" s="16" t="s">
        <v>1849</v>
      </c>
      <c r="W340" s="16" t="s">
        <v>1850</v>
      </c>
      <c r="X340" s="16">
        <v>1</v>
      </c>
      <c r="Y340" s="16">
        <v>1</v>
      </c>
      <c r="Z340" s="17">
        <v>1</v>
      </c>
      <c r="AA340" s="16" t="s">
        <v>96</v>
      </c>
      <c r="AB340" s="16" t="s">
        <v>88</v>
      </c>
      <c r="AC340" s="16" t="s">
        <v>1851</v>
      </c>
      <c r="AD340" s="192">
        <v>4</v>
      </c>
      <c r="AE340" s="192">
        <v>4</v>
      </c>
      <c r="AF340" s="17">
        <v>1</v>
      </c>
      <c r="AG340" s="16" t="s">
        <v>1852</v>
      </c>
      <c r="AH340" s="16">
        <v>1</v>
      </c>
      <c r="AI340" s="16">
        <v>1</v>
      </c>
      <c r="AJ340" s="16" t="s">
        <v>296</v>
      </c>
      <c r="AK340" s="16" t="s">
        <v>297</v>
      </c>
      <c r="AL340" s="16" t="s">
        <v>88</v>
      </c>
      <c r="AM340" s="16">
        <v>2</v>
      </c>
      <c r="AN340" s="16">
        <v>2</v>
      </c>
      <c r="AO340" s="16" t="s">
        <v>413</v>
      </c>
      <c r="AP340" s="16" t="s">
        <v>97</v>
      </c>
      <c r="AQ340" s="16" t="s">
        <v>1853</v>
      </c>
      <c r="AR340" s="16"/>
    </row>
    <row r="341" spans="1:44" ht="18" hidden="1" x14ac:dyDescent="0.25">
      <c r="A341" s="12" t="str">
        <f>IF(AL341="","",IF(T341=" "," ",SUM($Q$3:Q341)))</f>
        <v/>
      </c>
      <c r="B341" s="12" t="str">
        <f t="shared" si="71"/>
        <v>Sostenibilidad0</v>
      </c>
      <c r="C341" s="12">
        <f t="shared" si="72"/>
        <v>0</v>
      </c>
      <c r="D341" s="12" t="str">
        <f t="shared" si="73"/>
        <v>Sostenibilidad0</v>
      </c>
      <c r="E341" s="12">
        <f t="shared" si="74"/>
        <v>0</v>
      </c>
      <c r="F341" s="12" t="str">
        <f t="shared" si="82"/>
        <v xml:space="preserve"> </v>
      </c>
      <c r="G341" s="12" t="str">
        <f t="shared" si="83"/>
        <v xml:space="preserve"> </v>
      </c>
      <c r="H341" s="12" t="str">
        <f t="shared" si="75"/>
        <v xml:space="preserve"> </v>
      </c>
      <c r="I341" s="12" t="str">
        <f t="shared" si="76"/>
        <v>Sostenibilidad</v>
      </c>
      <c r="J341" s="12" t="str">
        <f t="shared" si="77"/>
        <v>Sostenibilidad</v>
      </c>
      <c r="K341" s="12" t="str">
        <f t="shared" si="78"/>
        <v xml:space="preserve"> </v>
      </c>
      <c r="L341" s="9" t="str">
        <f t="shared" si="79"/>
        <v/>
      </c>
      <c r="M341" s="10" t="str">
        <f t="shared" si="80"/>
        <v>RR</v>
      </c>
      <c r="N341" s="10" t="str">
        <f>+IF(L341=""," ",VLOOKUP(S341,Tabla13[[PROCESO]:[2018]],4,0))</f>
        <v xml:space="preserve"> </v>
      </c>
      <c r="O341" s="10" t="str">
        <f>+IF(AB341=""," ",VLOOKUP(S341,Tabla13[[PROCESO]:[2018]],3,0))</f>
        <v xml:space="preserve"> </v>
      </c>
      <c r="P341" s="10" t="str">
        <f t="shared" si="81"/>
        <v/>
      </c>
      <c r="Q341" s="1" t="str">
        <f t="shared" si="70"/>
        <v/>
      </c>
      <c r="R341" s="15" t="s">
        <v>1854</v>
      </c>
      <c r="S341" s="201" t="str">
        <f>+IF(M341="","",VLOOKUP(LEFT(R341,4),'[1]Areas Incluidas'!$C$3:$F$35,2,0))</f>
        <v>Sostenibilidad</v>
      </c>
      <c r="T341" s="16"/>
      <c r="U341" s="16"/>
      <c r="V341" s="16"/>
      <c r="W341" s="16"/>
      <c r="X341" s="16">
        <v>2</v>
      </c>
      <c r="Y341" s="16">
        <v>2</v>
      </c>
      <c r="Z341" s="17" t="s">
        <v>136</v>
      </c>
      <c r="AA341" s="16">
        <v>2</v>
      </c>
      <c r="AB341" s="16" t="s">
        <v>369</v>
      </c>
      <c r="AC341" s="16"/>
      <c r="AD341" s="192">
        <v>2</v>
      </c>
      <c r="AE341" s="192">
        <v>2</v>
      </c>
      <c r="AF341" s="17" t="s">
        <v>369</v>
      </c>
      <c r="AG341" s="16">
        <v>2</v>
      </c>
      <c r="AH341" s="16">
        <v>2</v>
      </c>
      <c r="AI341" s="16">
        <v>2</v>
      </c>
      <c r="AJ341" s="16">
        <v>2</v>
      </c>
      <c r="AK341" s="16">
        <v>2</v>
      </c>
      <c r="AL341" s="16"/>
      <c r="AM341" s="16" t="s">
        <v>369</v>
      </c>
      <c r="AN341" s="16" t="s">
        <v>369</v>
      </c>
      <c r="AO341" s="16" t="s">
        <v>369</v>
      </c>
      <c r="AP341" s="16"/>
      <c r="AQ341" s="16"/>
      <c r="AR341" s="16"/>
    </row>
    <row r="342" spans="1:44" ht="18" hidden="1" x14ac:dyDescent="0.25">
      <c r="A342" s="12" t="str">
        <f>IF(AL342="","",IF(T342=" "," ",SUM($Q$3:Q342)))</f>
        <v/>
      </c>
      <c r="B342" s="12" t="str">
        <f t="shared" si="71"/>
        <v>Sostenibilidad0</v>
      </c>
      <c r="C342" s="12">
        <f t="shared" si="72"/>
        <v>0</v>
      </c>
      <c r="D342" s="12" t="str">
        <f t="shared" si="73"/>
        <v>Sostenibilidad0</v>
      </c>
      <c r="E342" s="12">
        <f t="shared" si="74"/>
        <v>0</v>
      </c>
      <c r="F342" s="12" t="str">
        <f t="shared" si="82"/>
        <v xml:space="preserve"> </v>
      </c>
      <c r="G342" s="12" t="str">
        <f t="shared" si="83"/>
        <v xml:space="preserve"> </v>
      </c>
      <c r="H342" s="12" t="str">
        <f t="shared" si="75"/>
        <v xml:space="preserve"> </v>
      </c>
      <c r="I342" s="12" t="str">
        <f t="shared" si="76"/>
        <v>Sostenibilidad</v>
      </c>
      <c r="J342" s="12" t="str">
        <f t="shared" si="77"/>
        <v>Sostenibilidad</v>
      </c>
      <c r="K342" s="12" t="str">
        <f t="shared" si="78"/>
        <v xml:space="preserve"> </v>
      </c>
      <c r="L342" s="9" t="str">
        <f t="shared" si="79"/>
        <v/>
      </c>
      <c r="M342" s="10" t="str">
        <f t="shared" si="80"/>
        <v>RR</v>
      </c>
      <c r="N342" s="10" t="str">
        <f>+IF(L342=""," ",VLOOKUP(S342,Tabla13[[PROCESO]:[2018]],4,0))</f>
        <v xml:space="preserve"> </v>
      </c>
      <c r="O342" s="10" t="str">
        <f>+IF(AB342=""," ",VLOOKUP(S342,Tabla13[[PROCESO]:[2018]],3,0))</f>
        <v xml:space="preserve"> </v>
      </c>
      <c r="P342" s="10" t="str">
        <f t="shared" si="81"/>
        <v/>
      </c>
      <c r="Q342" s="1" t="str">
        <f t="shared" si="70"/>
        <v/>
      </c>
      <c r="R342" s="15" t="s">
        <v>1855</v>
      </c>
      <c r="S342" s="201" t="str">
        <f>+IF(M342="","",VLOOKUP(LEFT(R342,4),'[1]Areas Incluidas'!$C$3:$F$35,2,0))</f>
        <v>Sostenibilidad</v>
      </c>
      <c r="T342" s="16"/>
      <c r="U342" s="16"/>
      <c r="V342" s="16"/>
      <c r="W342" s="16"/>
      <c r="X342" s="16">
        <v>2</v>
      </c>
      <c r="Y342" s="16">
        <v>2</v>
      </c>
      <c r="Z342" s="17" t="s">
        <v>136</v>
      </c>
      <c r="AA342" s="16">
        <v>2</v>
      </c>
      <c r="AB342" s="16" t="s">
        <v>369</v>
      </c>
      <c r="AC342" s="16"/>
      <c r="AD342" s="192">
        <v>2</v>
      </c>
      <c r="AE342" s="192">
        <v>2</v>
      </c>
      <c r="AF342" s="17" t="s">
        <v>369</v>
      </c>
      <c r="AG342" s="16">
        <v>2</v>
      </c>
      <c r="AH342" s="16">
        <v>2</v>
      </c>
      <c r="AI342" s="16">
        <v>2</v>
      </c>
      <c r="AJ342" s="16">
        <v>2</v>
      </c>
      <c r="AK342" s="16">
        <v>2</v>
      </c>
      <c r="AL342" s="16"/>
      <c r="AM342" s="16" t="s">
        <v>369</v>
      </c>
      <c r="AN342" s="16" t="s">
        <v>369</v>
      </c>
      <c r="AO342" s="16" t="s">
        <v>369</v>
      </c>
      <c r="AP342" s="16"/>
      <c r="AQ342" s="16"/>
      <c r="AR342" s="16"/>
    </row>
    <row r="343" spans="1:44" ht="18" hidden="1" x14ac:dyDescent="0.25">
      <c r="A343" s="12" t="str">
        <f>IF(AL343="","",IF(T343=" "," ",SUM($Q$3:Q343)))</f>
        <v/>
      </c>
      <c r="B343" s="12" t="str">
        <f t="shared" si="71"/>
        <v>Sostenibilidad0</v>
      </c>
      <c r="C343" s="12">
        <f t="shared" si="72"/>
        <v>0</v>
      </c>
      <c r="D343" s="12" t="str">
        <f t="shared" si="73"/>
        <v>Sostenibilidad0</v>
      </c>
      <c r="E343" s="12">
        <f t="shared" si="74"/>
        <v>0</v>
      </c>
      <c r="F343" s="12" t="str">
        <f t="shared" si="82"/>
        <v xml:space="preserve"> </v>
      </c>
      <c r="G343" s="12" t="str">
        <f t="shared" si="83"/>
        <v xml:space="preserve"> </v>
      </c>
      <c r="H343" s="12" t="str">
        <f t="shared" si="75"/>
        <v xml:space="preserve"> </v>
      </c>
      <c r="I343" s="12" t="str">
        <f t="shared" si="76"/>
        <v>Sostenibilidad</v>
      </c>
      <c r="J343" s="12" t="str">
        <f t="shared" si="77"/>
        <v>Sostenibilidad</v>
      </c>
      <c r="K343" s="12" t="str">
        <f t="shared" si="78"/>
        <v xml:space="preserve"> </v>
      </c>
      <c r="L343" s="9" t="str">
        <f t="shared" si="79"/>
        <v/>
      </c>
      <c r="M343" s="10" t="str">
        <f t="shared" si="80"/>
        <v>RR</v>
      </c>
      <c r="N343" s="10" t="str">
        <f>+IF(L343=""," ",VLOOKUP(S343,Tabla13[[PROCESO]:[2018]],4,0))</f>
        <v xml:space="preserve"> </v>
      </c>
      <c r="O343" s="10" t="str">
        <f>+IF(AB343=""," ",VLOOKUP(S343,Tabla13[[PROCESO]:[2018]],3,0))</f>
        <v xml:space="preserve"> </v>
      </c>
      <c r="P343" s="10" t="str">
        <f t="shared" si="81"/>
        <v/>
      </c>
      <c r="Q343" s="1" t="str">
        <f t="shared" si="70"/>
        <v/>
      </c>
      <c r="R343" s="15" t="s">
        <v>1856</v>
      </c>
      <c r="S343" s="201" t="str">
        <f>+IF(M343="","",VLOOKUP(LEFT(R343,4),'[1]Areas Incluidas'!$C$3:$F$35,2,0))</f>
        <v>Sostenibilidad</v>
      </c>
      <c r="T343" s="16"/>
      <c r="U343" s="16"/>
      <c r="V343" s="16"/>
      <c r="W343" s="16"/>
      <c r="X343" s="16">
        <v>2</v>
      </c>
      <c r="Y343" s="16">
        <v>2</v>
      </c>
      <c r="Z343" s="17" t="s">
        <v>136</v>
      </c>
      <c r="AA343" s="16">
        <v>2</v>
      </c>
      <c r="AB343" s="16" t="s">
        <v>369</v>
      </c>
      <c r="AC343" s="16"/>
      <c r="AD343" s="192">
        <v>2</v>
      </c>
      <c r="AE343" s="192">
        <v>2</v>
      </c>
      <c r="AF343" s="17" t="s">
        <v>369</v>
      </c>
      <c r="AG343" s="16">
        <v>2</v>
      </c>
      <c r="AH343" s="16">
        <v>2</v>
      </c>
      <c r="AI343" s="16">
        <v>2</v>
      </c>
      <c r="AJ343" s="16">
        <v>2</v>
      </c>
      <c r="AK343" s="16">
        <v>2</v>
      </c>
      <c r="AL343" s="16"/>
      <c r="AM343" s="16" t="s">
        <v>369</v>
      </c>
      <c r="AN343" s="16" t="s">
        <v>369</v>
      </c>
      <c r="AO343" s="16" t="s">
        <v>369</v>
      </c>
      <c r="AP343" s="16"/>
      <c r="AQ343" s="16"/>
      <c r="AR343" s="16"/>
    </row>
    <row r="344" spans="1:44" ht="135" x14ac:dyDescent="0.25">
      <c r="A344" s="12">
        <f>IF(AL344="","",IF(T344=" "," ",SUM($Q$3:Q344)))</f>
        <v>215</v>
      </c>
      <c r="B344" s="12" t="str">
        <f t="shared" si="71"/>
        <v>Tecnología de la Información 1</v>
      </c>
      <c r="C344" s="12">
        <f t="shared" si="72"/>
        <v>1</v>
      </c>
      <c r="D344" s="12" t="str">
        <f t="shared" si="73"/>
        <v>Tecnología de la Información 1</v>
      </c>
      <c r="E344" s="12">
        <f t="shared" si="74"/>
        <v>1</v>
      </c>
      <c r="F344" s="12" t="str">
        <f t="shared" si="82"/>
        <v>RectoríaExtremo</v>
      </c>
      <c r="G344" s="12" t="str">
        <f t="shared" si="83"/>
        <v>RectoríaBajo</v>
      </c>
      <c r="H344" s="12" t="str">
        <f t="shared" si="75"/>
        <v>RectoríaFuerte</v>
      </c>
      <c r="I344" s="12" t="str">
        <f t="shared" si="76"/>
        <v>Tecnología de la Información Bajo</v>
      </c>
      <c r="J344" s="12" t="str">
        <f t="shared" si="77"/>
        <v>Tecnología de la Información Fuerte</v>
      </c>
      <c r="K344" s="12" t="str">
        <f t="shared" si="78"/>
        <v>RectoríaPérdida de la continuidad del negocio.</v>
      </c>
      <c r="L344" s="9" t="str">
        <f t="shared" si="79"/>
        <v>RRT-215</v>
      </c>
      <c r="M344" s="10" t="str">
        <f t="shared" si="80"/>
        <v>RR</v>
      </c>
      <c r="N344" s="10" t="str">
        <f>+IF(L344=""," ",VLOOKUP(S344,Tabla13[[PROCESO]:[2018]],4,0))</f>
        <v>Rectoría</v>
      </c>
      <c r="O344" s="10" t="str">
        <f>+IF(AB344=""," ",VLOOKUP(S344,Tabla13[[PROCESO]:[2018]],3,0))</f>
        <v>Rectoría</v>
      </c>
      <c r="P344" s="10" t="str">
        <f t="shared" si="81"/>
        <v>Pérdida de la continuidad del negocio.</v>
      </c>
      <c r="Q344" s="1">
        <f t="shared" si="70"/>
        <v>1</v>
      </c>
      <c r="R344" s="15" t="s">
        <v>1857</v>
      </c>
      <c r="S344" s="201" t="str">
        <f>+IF(M344="","",VLOOKUP(LEFT(R344,4),'[1]Areas Incluidas'!$C$3:$F$35,2,0))</f>
        <v xml:space="preserve">Tecnología de la Información </v>
      </c>
      <c r="T344" s="16" t="s">
        <v>113</v>
      </c>
      <c r="U344" s="16" t="s">
        <v>1858</v>
      </c>
      <c r="V344" s="16" t="s">
        <v>1859</v>
      </c>
      <c r="W344" s="16" t="s">
        <v>1860</v>
      </c>
      <c r="X344" s="16">
        <v>3</v>
      </c>
      <c r="Y344" s="16">
        <v>3</v>
      </c>
      <c r="Z344" s="17">
        <v>1</v>
      </c>
      <c r="AA344" s="16" t="s">
        <v>97</v>
      </c>
      <c r="AB344" s="16" t="s">
        <v>89</v>
      </c>
      <c r="AC344" s="16" t="s">
        <v>1861</v>
      </c>
      <c r="AD344" s="192">
        <v>4</v>
      </c>
      <c r="AE344" s="192">
        <v>4</v>
      </c>
      <c r="AF344" s="17">
        <v>1</v>
      </c>
      <c r="AG344" s="16" t="s">
        <v>1862</v>
      </c>
      <c r="AH344" s="16">
        <v>1</v>
      </c>
      <c r="AI344" s="16">
        <v>43455</v>
      </c>
      <c r="AJ344" s="16" t="s">
        <v>296</v>
      </c>
      <c r="AK344" s="16" t="s">
        <v>297</v>
      </c>
      <c r="AL344" s="16" t="s">
        <v>88</v>
      </c>
      <c r="AM344" s="16">
        <v>2</v>
      </c>
      <c r="AN344" s="16">
        <v>2</v>
      </c>
      <c r="AO344" s="16" t="s">
        <v>413</v>
      </c>
      <c r="AP344" s="16" t="s">
        <v>97</v>
      </c>
      <c r="AQ344" s="16" t="s">
        <v>1863</v>
      </c>
      <c r="AR344" s="16" t="s">
        <v>1864</v>
      </c>
    </row>
    <row r="345" spans="1:44" ht="90" x14ac:dyDescent="0.25">
      <c r="A345" s="12">
        <f>IF(AL345="","",IF(T345=" "," ",SUM($Q$3:Q345)))</f>
        <v>216</v>
      </c>
      <c r="B345" s="12" t="str">
        <f t="shared" si="71"/>
        <v>Tecnología de la Información 1</v>
      </c>
      <c r="C345" s="12">
        <f t="shared" si="72"/>
        <v>1</v>
      </c>
      <c r="D345" s="12" t="str">
        <f t="shared" si="73"/>
        <v>Tecnología de la Información 1</v>
      </c>
      <c r="E345" s="12">
        <f t="shared" si="74"/>
        <v>1</v>
      </c>
      <c r="F345" s="12" t="str">
        <f t="shared" si="82"/>
        <v>RectoríaAlto</v>
      </c>
      <c r="G345" s="12" t="str">
        <f t="shared" si="83"/>
        <v>RectoríaAlto</v>
      </c>
      <c r="H345" s="12" t="str">
        <f t="shared" si="75"/>
        <v>RectoríaDébil</v>
      </c>
      <c r="I345" s="12" t="str">
        <f t="shared" si="76"/>
        <v>Tecnología de la Información Alto</v>
      </c>
      <c r="J345" s="12" t="str">
        <f t="shared" si="77"/>
        <v>Tecnología de la Información Débil</v>
      </c>
      <c r="K345" s="12" t="str">
        <f t="shared" si="78"/>
        <v>RectoríaFalla o falta de adecuación, consistencia, confiabilidad, confidencialidad y disponibilidad de la información que se genera o se custodia (física o electrónica).</v>
      </c>
      <c r="L345" s="9" t="str">
        <f t="shared" si="79"/>
        <v>RRT-216</v>
      </c>
      <c r="M345" s="10" t="str">
        <f t="shared" si="80"/>
        <v>RR</v>
      </c>
      <c r="N345" s="10" t="str">
        <f>+IF(L345=""," ",VLOOKUP(S345,Tabla13[[PROCESO]:[2018]],4,0))</f>
        <v>Rectoría</v>
      </c>
      <c r="O345" s="10" t="str">
        <f>+IF(AB345=""," ",VLOOKUP(S345,Tabla13[[PROCESO]:[2018]],3,0))</f>
        <v>Rectoría</v>
      </c>
      <c r="P345" s="10" t="str">
        <f t="shared" si="81"/>
        <v>Falla o falta de adecuación, consistencia, confiabilidad, confidencialidad y disponibilidad de la información que se genera o se custodia (física o electrónica).</v>
      </c>
      <c r="Q345" s="1">
        <f t="shared" si="70"/>
        <v>1</v>
      </c>
      <c r="R345" s="15" t="s">
        <v>1865</v>
      </c>
      <c r="S345" s="201" t="str">
        <f>+IF(M345="","",VLOOKUP(LEFT(R345,4),'[1]Areas Incluidas'!$C$3:$F$35,2,0))</f>
        <v xml:space="preserve">Tecnología de la Información </v>
      </c>
      <c r="T345" s="16" t="s">
        <v>106</v>
      </c>
      <c r="U345" s="16" t="s">
        <v>1866</v>
      </c>
      <c r="V345" s="16" t="s">
        <v>1867</v>
      </c>
      <c r="W345" s="16" t="s">
        <v>1868</v>
      </c>
      <c r="X345" s="16">
        <v>2</v>
      </c>
      <c r="Y345" s="16">
        <v>2</v>
      </c>
      <c r="Z345" s="17">
        <v>1</v>
      </c>
      <c r="AA345" s="16" t="s">
        <v>98</v>
      </c>
      <c r="AB345" s="16" t="s">
        <v>87</v>
      </c>
      <c r="AC345" s="16" t="s">
        <v>1869</v>
      </c>
      <c r="AD345" s="192">
        <v>2</v>
      </c>
      <c r="AE345" s="192">
        <v>1</v>
      </c>
      <c r="AF345" s="17">
        <v>0.5</v>
      </c>
      <c r="AG345" s="16" t="s">
        <v>1862</v>
      </c>
      <c r="AH345" s="16">
        <v>0.5</v>
      </c>
      <c r="AI345" s="16">
        <v>43455</v>
      </c>
      <c r="AJ345" s="16" t="s">
        <v>294</v>
      </c>
      <c r="AK345" s="16" t="s">
        <v>98</v>
      </c>
      <c r="AL345" s="16" t="s">
        <v>87</v>
      </c>
      <c r="AM345" s="16">
        <v>3</v>
      </c>
      <c r="AN345" s="16">
        <v>3</v>
      </c>
      <c r="AO345" s="16" t="s">
        <v>405</v>
      </c>
      <c r="AP345" s="16" t="s">
        <v>96</v>
      </c>
      <c r="AQ345" s="16" t="s">
        <v>1870</v>
      </c>
      <c r="AR345" s="16" t="s">
        <v>1871</v>
      </c>
    </row>
    <row r="346" spans="1:44" ht="90" x14ac:dyDescent="0.25">
      <c r="A346" s="12">
        <f>IF(AL346="","",IF(T346=" "," ",SUM($Q$3:Q346)))</f>
        <v>217</v>
      </c>
      <c r="B346" s="12" t="str">
        <f t="shared" si="71"/>
        <v>Tecnología de la Información 1</v>
      </c>
      <c r="C346" s="12">
        <f t="shared" si="72"/>
        <v>1</v>
      </c>
      <c r="D346" s="12" t="str">
        <f t="shared" si="73"/>
        <v>Tecnología de la Información 1</v>
      </c>
      <c r="E346" s="12">
        <f t="shared" si="74"/>
        <v>1</v>
      </c>
      <c r="F346" s="12" t="str">
        <f t="shared" si="82"/>
        <v>RectoríaAlto</v>
      </c>
      <c r="G346" s="12" t="str">
        <f t="shared" si="83"/>
        <v>RectoríaMedio</v>
      </c>
      <c r="H346" s="12" t="str">
        <f t="shared" si="75"/>
        <v>RectoríaModerado</v>
      </c>
      <c r="I346" s="12" t="str">
        <f t="shared" si="76"/>
        <v>Tecnología de la Información Medio</v>
      </c>
      <c r="J346" s="12" t="str">
        <f t="shared" si="77"/>
        <v>Tecnología de la Información Moderado</v>
      </c>
      <c r="K346" s="12" t="str">
        <f t="shared" si="78"/>
        <v>RectoríaIncumplimiento por parte de la comunidad universitaria, contratistas y visitantes de las políticas, reglamentos y directrices institucionales.</v>
      </c>
      <c r="L346" s="9" t="str">
        <f t="shared" si="79"/>
        <v>RRT-217</v>
      </c>
      <c r="M346" s="10" t="str">
        <f t="shared" si="80"/>
        <v>RR</v>
      </c>
      <c r="N346" s="10" t="str">
        <f>+IF(L346=""," ",VLOOKUP(S346,Tabla13[[PROCESO]:[2018]],4,0))</f>
        <v>Rectoría</v>
      </c>
      <c r="O346" s="10" t="str">
        <f>+IF(AB346=""," ",VLOOKUP(S346,Tabla13[[PROCESO]:[2018]],3,0))</f>
        <v>Rectoría</v>
      </c>
      <c r="P346" s="10" t="str">
        <f t="shared" si="81"/>
        <v>Incumplimiento por parte de la comunidad universitaria, contratistas y visitantes de las políticas, reglamentos y directrices institucionales.</v>
      </c>
      <c r="Q346" s="1">
        <f t="shared" si="70"/>
        <v>1</v>
      </c>
      <c r="R346" s="15" t="s">
        <v>1872</v>
      </c>
      <c r="S346" s="201" t="str">
        <f>+IF(M346="","",VLOOKUP(LEFT(R346,4),'[1]Areas Incluidas'!$C$3:$F$35,2,0))</f>
        <v xml:space="preserve">Tecnología de la Información </v>
      </c>
      <c r="T346" s="16" t="s">
        <v>107</v>
      </c>
      <c r="U346" s="16" t="s">
        <v>1873</v>
      </c>
      <c r="V346" s="16" t="s">
        <v>1874</v>
      </c>
      <c r="W346" s="16" t="s">
        <v>1875</v>
      </c>
      <c r="X346" s="16">
        <v>1</v>
      </c>
      <c r="Y346" s="16">
        <v>1</v>
      </c>
      <c r="Z346" s="17">
        <v>1</v>
      </c>
      <c r="AA346" s="16" t="s">
        <v>98</v>
      </c>
      <c r="AB346" s="16" t="s">
        <v>87</v>
      </c>
      <c r="AC346" s="16" t="s">
        <v>1876</v>
      </c>
      <c r="AD346" s="192">
        <v>2</v>
      </c>
      <c r="AE346" s="192">
        <v>2</v>
      </c>
      <c r="AF346" s="17">
        <v>1</v>
      </c>
      <c r="AG346" s="16" t="s">
        <v>1877</v>
      </c>
      <c r="AH346" s="16">
        <v>1</v>
      </c>
      <c r="AI346" s="16">
        <v>43455</v>
      </c>
      <c r="AJ346" s="16" t="s">
        <v>296</v>
      </c>
      <c r="AK346" s="16" t="s">
        <v>98</v>
      </c>
      <c r="AL346" s="16" t="s">
        <v>90</v>
      </c>
      <c r="AM346" s="16">
        <v>2</v>
      </c>
      <c r="AN346" s="16">
        <v>3</v>
      </c>
      <c r="AO346" s="16" t="s">
        <v>729</v>
      </c>
      <c r="AP346" s="16" t="s">
        <v>98</v>
      </c>
      <c r="AQ346" s="16" t="s">
        <v>1878</v>
      </c>
      <c r="AR346" s="16" t="s">
        <v>1879</v>
      </c>
    </row>
    <row r="347" spans="1:44" ht="90" x14ac:dyDescent="0.25">
      <c r="A347" s="12">
        <f>IF(AL347="","",IF(T347=" "," ",SUM($Q$3:Q347)))</f>
        <v>218</v>
      </c>
      <c r="B347" s="12" t="str">
        <f t="shared" si="71"/>
        <v>Tecnología de la Información 1</v>
      </c>
      <c r="C347" s="12">
        <f t="shared" si="72"/>
        <v>1</v>
      </c>
      <c r="D347" s="12" t="str">
        <f t="shared" si="73"/>
        <v>Tecnología de la Información 1</v>
      </c>
      <c r="E347" s="12">
        <f t="shared" si="74"/>
        <v>1</v>
      </c>
      <c r="F347" s="12" t="str">
        <f t="shared" si="82"/>
        <v>RectoríaAlto</v>
      </c>
      <c r="G347" s="12" t="str">
        <f t="shared" si="83"/>
        <v>RectoríaAlto</v>
      </c>
      <c r="H347" s="12" t="str">
        <f t="shared" si="75"/>
        <v>RectoríaModerado</v>
      </c>
      <c r="I347" s="12" t="str">
        <f t="shared" si="76"/>
        <v>Tecnología de la Información Alto</v>
      </c>
      <c r="J347" s="12" t="str">
        <f t="shared" si="77"/>
        <v>Tecnología de la Información Moderado</v>
      </c>
      <c r="K347" s="12" t="str">
        <f t="shared" si="78"/>
        <v>RectoríaIncumplimiento por parte de la comunidad universitaria, contratistas y visitantes de las políticas, reglamentos y directrices institucionales.</v>
      </c>
      <c r="L347" s="9" t="str">
        <f t="shared" si="79"/>
        <v>RRT-218</v>
      </c>
      <c r="M347" s="10" t="str">
        <f t="shared" si="80"/>
        <v>RR</v>
      </c>
      <c r="N347" s="10" t="str">
        <f>+IF(L347=""," ",VLOOKUP(S347,Tabla13[[PROCESO]:[2018]],4,0))</f>
        <v>Rectoría</v>
      </c>
      <c r="O347" s="10" t="str">
        <f>+IF(AB347=""," ",VLOOKUP(S347,Tabla13[[PROCESO]:[2018]],3,0))</f>
        <v>Rectoría</v>
      </c>
      <c r="P347" s="10" t="str">
        <f t="shared" si="81"/>
        <v>Incumplimiento por parte de la comunidad universitaria, contratistas y visitantes de las políticas, reglamentos y directrices institucionales.</v>
      </c>
      <c r="Q347" s="1">
        <f t="shared" si="70"/>
        <v>1</v>
      </c>
      <c r="R347" s="15" t="s">
        <v>1880</v>
      </c>
      <c r="S347" s="201" t="str">
        <f>+IF(M347="","",VLOOKUP(LEFT(R347,4),'[1]Areas Incluidas'!$C$3:$F$35,2,0))</f>
        <v xml:space="preserve">Tecnología de la Información </v>
      </c>
      <c r="T347" s="16" t="s">
        <v>107</v>
      </c>
      <c r="U347" s="16" t="s">
        <v>1881</v>
      </c>
      <c r="V347" s="16" t="s">
        <v>1882</v>
      </c>
      <c r="W347" s="16" t="s">
        <v>1883</v>
      </c>
      <c r="X347" s="16">
        <v>2</v>
      </c>
      <c r="Y347" s="16">
        <v>2</v>
      </c>
      <c r="Z347" s="17">
        <v>1</v>
      </c>
      <c r="AA347" s="16" t="s">
        <v>98</v>
      </c>
      <c r="AB347" s="16" t="s">
        <v>87</v>
      </c>
      <c r="AC347" s="16" t="s">
        <v>1884</v>
      </c>
      <c r="AD347" s="192">
        <v>2</v>
      </c>
      <c r="AE347" s="192">
        <v>2</v>
      </c>
      <c r="AF347" s="17">
        <v>1</v>
      </c>
      <c r="AG347" s="16" t="s">
        <v>1877</v>
      </c>
      <c r="AH347" s="16">
        <v>1</v>
      </c>
      <c r="AI347" s="16">
        <v>43455</v>
      </c>
      <c r="AJ347" s="16" t="s">
        <v>294</v>
      </c>
      <c r="AK347" s="16" t="s">
        <v>98</v>
      </c>
      <c r="AL347" s="16" t="s">
        <v>87</v>
      </c>
      <c r="AM347" s="16">
        <v>3</v>
      </c>
      <c r="AN347" s="16">
        <v>3</v>
      </c>
      <c r="AO347" s="16" t="s">
        <v>405</v>
      </c>
      <c r="AP347" s="16" t="s">
        <v>98</v>
      </c>
      <c r="AQ347" s="16" t="s">
        <v>1885</v>
      </c>
      <c r="AR347" s="16" t="s">
        <v>1886</v>
      </c>
    </row>
    <row r="348" spans="1:44" ht="90" x14ac:dyDescent="0.25">
      <c r="A348" s="12">
        <f>IF(AL348="","",IF(T348=" "," ",SUM($Q$3:Q348)))</f>
        <v>219</v>
      </c>
      <c r="B348" s="12" t="str">
        <f t="shared" si="71"/>
        <v>Tecnología de la Información 1</v>
      </c>
      <c r="C348" s="12">
        <f t="shared" si="72"/>
        <v>1</v>
      </c>
      <c r="D348" s="12" t="str">
        <f t="shared" si="73"/>
        <v>Tecnología de la Información 1</v>
      </c>
      <c r="E348" s="12">
        <f t="shared" si="74"/>
        <v>1</v>
      </c>
      <c r="F348" s="12" t="str">
        <f t="shared" si="82"/>
        <v>RectoríaAlto</v>
      </c>
      <c r="G348" s="12" t="str">
        <f t="shared" si="83"/>
        <v>RectoríaMedio</v>
      </c>
      <c r="H348" s="12" t="str">
        <f t="shared" si="75"/>
        <v>RectoríaModerado</v>
      </c>
      <c r="I348" s="12" t="str">
        <f t="shared" si="76"/>
        <v>Tecnología de la Información Medio</v>
      </c>
      <c r="J348" s="12" t="str">
        <f t="shared" si="77"/>
        <v>Tecnología de la Información Moderado</v>
      </c>
      <c r="K348" s="12" t="str">
        <f t="shared" si="78"/>
        <v>RectoríaFalta de innovación o rezago en los diferentes procesos o estructuras que dificultan el crecimiento y/o cumplimiento de los objetivos de la Universidad</v>
      </c>
      <c r="L348" s="9" t="str">
        <f t="shared" si="79"/>
        <v>RRT-219</v>
      </c>
      <c r="M348" s="10" t="str">
        <f t="shared" si="80"/>
        <v>RR</v>
      </c>
      <c r="N348" s="10" t="str">
        <f>+IF(L348=""," ",VLOOKUP(S348,Tabla13[[PROCESO]:[2018]],4,0))</f>
        <v>Rectoría</v>
      </c>
      <c r="O348" s="10" t="str">
        <f>+IF(AB348=""," ",VLOOKUP(S348,Tabla13[[PROCESO]:[2018]],3,0))</f>
        <v>Rectoría</v>
      </c>
      <c r="P348" s="10" t="str">
        <f t="shared" si="81"/>
        <v>Falta de innovación o rezago en los diferentes procesos o estructuras que dificultan el crecimiento y/o cumplimiento de los objetivos de la Universidad</v>
      </c>
      <c r="Q348" s="1">
        <f t="shared" si="70"/>
        <v>1</v>
      </c>
      <c r="R348" s="15" t="s">
        <v>1887</v>
      </c>
      <c r="S348" s="201" t="str">
        <f>+IF(M348="","",VLOOKUP(LEFT(R348,4),'[1]Areas Incluidas'!$C$3:$F$35,2,0))</f>
        <v xml:space="preserve">Tecnología de la Información </v>
      </c>
      <c r="T348" s="16" t="s">
        <v>111</v>
      </c>
      <c r="U348" s="16" t="s">
        <v>1888</v>
      </c>
      <c r="V348" s="16" t="s">
        <v>1889</v>
      </c>
      <c r="W348" s="16" t="s">
        <v>1890</v>
      </c>
      <c r="X348" s="16">
        <v>4</v>
      </c>
      <c r="Y348" s="16">
        <v>4</v>
      </c>
      <c r="Z348" s="17">
        <v>1</v>
      </c>
      <c r="AA348" s="16" t="s">
        <v>98</v>
      </c>
      <c r="AB348" s="16" t="s">
        <v>87</v>
      </c>
      <c r="AC348" s="16" t="s">
        <v>1891</v>
      </c>
      <c r="AD348" s="192">
        <v>1</v>
      </c>
      <c r="AE348" s="192">
        <v>1</v>
      </c>
      <c r="AF348" s="17">
        <v>1</v>
      </c>
      <c r="AG348" s="16" t="s">
        <v>1877</v>
      </c>
      <c r="AH348" s="16">
        <v>1</v>
      </c>
      <c r="AI348" s="16">
        <v>43455</v>
      </c>
      <c r="AJ348" s="16" t="s">
        <v>294</v>
      </c>
      <c r="AK348" s="16" t="s">
        <v>297</v>
      </c>
      <c r="AL348" s="16" t="s">
        <v>90</v>
      </c>
      <c r="AM348" s="16">
        <v>3</v>
      </c>
      <c r="AN348" s="16">
        <v>2</v>
      </c>
      <c r="AO348" s="16" t="s">
        <v>445</v>
      </c>
      <c r="AP348" s="16" t="s">
        <v>98</v>
      </c>
      <c r="AQ348" s="16" t="s">
        <v>1892</v>
      </c>
      <c r="AR348" s="16" t="s">
        <v>1893</v>
      </c>
    </row>
    <row r="349" spans="1:44" ht="120" x14ac:dyDescent="0.25">
      <c r="A349" s="12">
        <f>IF(AL349="","",IF(T349=" "," ",SUM($Q$3:Q349)))</f>
        <v>220</v>
      </c>
      <c r="B349" s="12" t="str">
        <f t="shared" si="71"/>
        <v>Tecnología de la Información 1</v>
      </c>
      <c r="C349" s="12">
        <f t="shared" si="72"/>
        <v>1</v>
      </c>
      <c r="D349" s="12" t="str">
        <f t="shared" si="73"/>
        <v>Tecnología de la Información 1</v>
      </c>
      <c r="E349" s="12">
        <f t="shared" si="74"/>
        <v>1</v>
      </c>
      <c r="F349" s="12" t="str">
        <f t="shared" si="82"/>
        <v>RectoríaAlto</v>
      </c>
      <c r="G349" s="12" t="str">
        <f t="shared" si="83"/>
        <v>RectoríaAlto</v>
      </c>
      <c r="H349" s="12" t="str">
        <f t="shared" si="75"/>
        <v>RectoríaFuerte</v>
      </c>
      <c r="I349" s="12" t="str">
        <f t="shared" si="76"/>
        <v>Tecnología de la Información Alto</v>
      </c>
      <c r="J349" s="12" t="str">
        <f t="shared" si="77"/>
        <v>Tecnología de la Información Fuerte</v>
      </c>
      <c r="K349" s="12" t="str">
        <f t="shared" si="78"/>
        <v>RectoríaPérdida de la continuidad del negocio.</v>
      </c>
      <c r="L349" s="9" t="str">
        <f t="shared" si="79"/>
        <v>RRT-220</v>
      </c>
      <c r="M349" s="10" t="str">
        <f t="shared" si="80"/>
        <v>RR</v>
      </c>
      <c r="N349" s="10" t="str">
        <f>+IF(L349=""," ",VLOOKUP(S349,Tabla13[[PROCESO]:[2018]],4,0))</f>
        <v>Rectoría</v>
      </c>
      <c r="O349" s="10" t="str">
        <f>+IF(AB349=""," ",VLOOKUP(S349,Tabla13[[PROCESO]:[2018]],3,0))</f>
        <v>Rectoría</v>
      </c>
      <c r="P349" s="10" t="str">
        <f t="shared" si="81"/>
        <v>Pérdida de la continuidad del negocio.</v>
      </c>
      <c r="Q349" s="1">
        <f t="shared" si="70"/>
        <v>1</v>
      </c>
      <c r="R349" s="15" t="s">
        <v>1894</v>
      </c>
      <c r="S349" s="201" t="str">
        <f>+IF(M349="","",VLOOKUP(LEFT(R349,4),'[1]Areas Incluidas'!$C$3:$F$35,2,0))</f>
        <v xml:space="preserve">Tecnología de la Información </v>
      </c>
      <c r="T349" s="16" t="s">
        <v>113</v>
      </c>
      <c r="U349" s="16" t="s">
        <v>1895</v>
      </c>
      <c r="V349" s="16" t="s">
        <v>1896</v>
      </c>
      <c r="W349" s="16" t="s">
        <v>1897</v>
      </c>
      <c r="X349" s="16">
        <v>2</v>
      </c>
      <c r="Y349" s="16">
        <v>2</v>
      </c>
      <c r="Z349" s="17">
        <v>1</v>
      </c>
      <c r="AA349" s="16" t="s">
        <v>98</v>
      </c>
      <c r="AB349" s="16" t="s">
        <v>87</v>
      </c>
      <c r="AC349" s="16" t="s">
        <v>1861</v>
      </c>
      <c r="AD349" s="192">
        <v>4</v>
      </c>
      <c r="AE349" s="192">
        <v>4</v>
      </c>
      <c r="AF349" s="17">
        <v>1</v>
      </c>
      <c r="AG349" s="16" t="s">
        <v>1898</v>
      </c>
      <c r="AH349" s="16">
        <v>1</v>
      </c>
      <c r="AI349" s="16">
        <v>43455</v>
      </c>
      <c r="AJ349" s="16" t="s">
        <v>296</v>
      </c>
      <c r="AK349" s="16" t="s">
        <v>295</v>
      </c>
      <c r="AL349" s="16" t="s">
        <v>87</v>
      </c>
      <c r="AM349" s="16">
        <v>2</v>
      </c>
      <c r="AN349" s="16">
        <v>4</v>
      </c>
      <c r="AO349" s="16" t="s">
        <v>1311</v>
      </c>
      <c r="AP349" s="16" t="s">
        <v>97</v>
      </c>
      <c r="AQ349" s="16" t="s">
        <v>1863</v>
      </c>
      <c r="AR349" s="16" t="s">
        <v>1899</v>
      </c>
    </row>
    <row r="350" spans="1:44" ht="75" x14ac:dyDescent="0.25">
      <c r="A350" s="12">
        <f>IF(AL350="","",IF(T350=" "," ",SUM($Q$3:Q350)))</f>
        <v>221</v>
      </c>
      <c r="B350" s="12" t="str">
        <f t="shared" si="71"/>
        <v>Tecnología de la Información 1</v>
      </c>
      <c r="C350" s="12">
        <f t="shared" si="72"/>
        <v>1</v>
      </c>
      <c r="D350" s="12" t="str">
        <f t="shared" si="73"/>
        <v>Tecnología de la Información 1</v>
      </c>
      <c r="E350" s="12">
        <f t="shared" si="74"/>
        <v>1</v>
      </c>
      <c r="F350" s="12" t="str">
        <f t="shared" si="82"/>
        <v>RectoríaAlto</v>
      </c>
      <c r="G350" s="12" t="str">
        <f t="shared" si="83"/>
        <v>RectoríaAlto</v>
      </c>
      <c r="H350" s="12" t="str">
        <f t="shared" si="75"/>
        <v>RectoríaModerado</v>
      </c>
      <c r="I350" s="12" t="str">
        <f t="shared" si="76"/>
        <v>Tecnología de la Información Alto</v>
      </c>
      <c r="J350" s="12" t="str">
        <f t="shared" si="77"/>
        <v>Tecnología de la Información Moderado</v>
      </c>
      <c r="K350" s="12" t="str">
        <f t="shared" si="78"/>
        <v>RectoríaDificultades en la alineación organizacional para el logro de los objetivos.</v>
      </c>
      <c r="L350" s="9" t="str">
        <f t="shared" si="79"/>
        <v>RRT-221</v>
      </c>
      <c r="M350" s="10" t="str">
        <f t="shared" si="80"/>
        <v>RR</v>
      </c>
      <c r="N350" s="10" t="str">
        <f>+IF(L350=""," ",VLOOKUP(S350,Tabla13[[PROCESO]:[2018]],4,0))</f>
        <v>Rectoría</v>
      </c>
      <c r="O350" s="10" t="str">
        <f>+IF(AB350=""," ",VLOOKUP(S350,Tabla13[[PROCESO]:[2018]],3,0))</f>
        <v>Rectoría</v>
      </c>
      <c r="P350" s="10" t="str">
        <f t="shared" si="81"/>
        <v>Dificultades en la alineación organizacional para el logro de los objetivos.</v>
      </c>
      <c r="Q350" s="1">
        <f t="shared" si="70"/>
        <v>1</v>
      </c>
      <c r="R350" s="15" t="s">
        <v>1900</v>
      </c>
      <c r="S350" s="201" t="str">
        <f>+IF(M350="","",VLOOKUP(LEFT(R350,4),'[1]Areas Incluidas'!$C$3:$F$35,2,0))</f>
        <v xml:space="preserve">Tecnología de la Información </v>
      </c>
      <c r="T350" s="16" t="s">
        <v>108</v>
      </c>
      <c r="U350" s="16" t="s">
        <v>1901</v>
      </c>
      <c r="V350" s="16" t="s">
        <v>1902</v>
      </c>
      <c r="W350" s="16" t="s">
        <v>1903</v>
      </c>
      <c r="X350" s="16">
        <v>2</v>
      </c>
      <c r="Y350" s="16">
        <v>2</v>
      </c>
      <c r="Z350" s="17">
        <v>1</v>
      </c>
      <c r="AA350" s="16" t="s">
        <v>98</v>
      </c>
      <c r="AB350" s="16" t="s">
        <v>87</v>
      </c>
      <c r="AC350" s="16" t="s">
        <v>1904</v>
      </c>
      <c r="AD350" s="192">
        <v>1</v>
      </c>
      <c r="AE350" s="192">
        <v>1</v>
      </c>
      <c r="AF350" s="17">
        <v>1</v>
      </c>
      <c r="AG350" s="16" t="s">
        <v>1905</v>
      </c>
      <c r="AH350" s="16">
        <v>1</v>
      </c>
      <c r="AI350" s="16">
        <v>43455</v>
      </c>
      <c r="AJ350" s="16" t="s">
        <v>294</v>
      </c>
      <c r="AK350" s="16" t="s">
        <v>98</v>
      </c>
      <c r="AL350" s="16" t="s">
        <v>87</v>
      </c>
      <c r="AM350" s="16">
        <v>3</v>
      </c>
      <c r="AN350" s="16">
        <v>3</v>
      </c>
      <c r="AO350" s="16" t="s">
        <v>405</v>
      </c>
      <c r="AP350" s="16" t="s">
        <v>98</v>
      </c>
      <c r="AQ350" s="16" t="s">
        <v>1906</v>
      </c>
      <c r="AR350" s="16" t="s">
        <v>1907</v>
      </c>
    </row>
    <row r="351" spans="1:44" ht="150" x14ac:dyDescent="0.25">
      <c r="A351" s="12">
        <f>IF(AL351="","",IF(T351=" "," ",SUM($Q$3:Q351)))</f>
        <v>222</v>
      </c>
      <c r="B351" s="12" t="str">
        <f t="shared" si="71"/>
        <v>Tecnología de la Información 1</v>
      </c>
      <c r="C351" s="12">
        <f t="shared" si="72"/>
        <v>1</v>
      </c>
      <c r="D351" s="12" t="str">
        <f t="shared" si="73"/>
        <v>Tecnología de la Información 1</v>
      </c>
      <c r="E351" s="12">
        <f t="shared" si="74"/>
        <v>1</v>
      </c>
      <c r="F351" s="12" t="str">
        <f t="shared" si="82"/>
        <v>RectoríaExtremo</v>
      </c>
      <c r="G351" s="12" t="str">
        <f t="shared" si="83"/>
        <v>RectoríaBajo</v>
      </c>
      <c r="H351" s="12" t="str">
        <f t="shared" si="75"/>
        <v>RectoríaModerado</v>
      </c>
      <c r="I351" s="12" t="str">
        <f t="shared" si="76"/>
        <v>Tecnología de la Información Bajo</v>
      </c>
      <c r="J351" s="12" t="str">
        <f t="shared" si="77"/>
        <v>Tecnología de la Información Moderado</v>
      </c>
      <c r="K351" s="12" t="str">
        <f t="shared" si="78"/>
        <v>RectoríaPérdida de la continuidad del negocio.</v>
      </c>
      <c r="L351" s="9" t="str">
        <f t="shared" si="79"/>
        <v>RRT-222</v>
      </c>
      <c r="M351" s="10" t="str">
        <f t="shared" si="80"/>
        <v>RR</v>
      </c>
      <c r="N351" s="10" t="str">
        <f>+IF(L351=""," ",VLOOKUP(S351,Tabla13[[PROCESO]:[2018]],4,0))</f>
        <v>Rectoría</v>
      </c>
      <c r="O351" s="10" t="str">
        <f>+IF(AB351=""," ",VLOOKUP(S351,Tabla13[[PROCESO]:[2018]],3,0))</f>
        <v>Rectoría</v>
      </c>
      <c r="P351" s="10" t="str">
        <f t="shared" si="81"/>
        <v>Pérdida de la continuidad del negocio.</v>
      </c>
      <c r="Q351" s="1">
        <f t="shared" si="70"/>
        <v>1</v>
      </c>
      <c r="R351" s="15" t="s">
        <v>1908</v>
      </c>
      <c r="S351" s="201" t="str">
        <f>+IF(M351="","",VLOOKUP(LEFT(R351,4),'[1]Areas Incluidas'!$C$3:$F$35,2,0))</f>
        <v xml:space="preserve">Tecnología de la Información </v>
      </c>
      <c r="T351" s="16" t="s">
        <v>113</v>
      </c>
      <c r="U351" s="16" t="s">
        <v>1909</v>
      </c>
      <c r="V351" s="16" t="s">
        <v>1910</v>
      </c>
      <c r="W351" s="16" t="s">
        <v>1860</v>
      </c>
      <c r="X351" s="16">
        <v>3</v>
      </c>
      <c r="Y351" s="16">
        <v>3</v>
      </c>
      <c r="Z351" s="17">
        <v>1</v>
      </c>
      <c r="AA351" s="16" t="s">
        <v>97</v>
      </c>
      <c r="AB351" s="16" t="s">
        <v>89</v>
      </c>
      <c r="AC351" s="16" t="s">
        <v>1861</v>
      </c>
      <c r="AD351" s="192">
        <v>4</v>
      </c>
      <c r="AE351" s="192">
        <v>4</v>
      </c>
      <c r="AF351" s="17">
        <v>1</v>
      </c>
      <c r="AG351" s="16" t="s">
        <v>1862</v>
      </c>
      <c r="AH351" s="16">
        <v>1</v>
      </c>
      <c r="AI351" s="16">
        <v>43455</v>
      </c>
      <c r="AJ351" s="16" t="s">
        <v>296</v>
      </c>
      <c r="AK351" s="16" t="s">
        <v>297</v>
      </c>
      <c r="AL351" s="16" t="s">
        <v>88</v>
      </c>
      <c r="AM351" s="16">
        <v>2</v>
      </c>
      <c r="AN351" s="16">
        <v>2</v>
      </c>
      <c r="AO351" s="16" t="s">
        <v>413</v>
      </c>
      <c r="AP351" s="16" t="s">
        <v>98</v>
      </c>
      <c r="AQ351" s="16" t="s">
        <v>1863</v>
      </c>
      <c r="AR351" s="16" t="s">
        <v>1911</v>
      </c>
    </row>
    <row r="352" spans="1:44" ht="150" x14ac:dyDescent="0.25">
      <c r="A352" s="12">
        <f>IF(AL352="","",IF(T352=" "," ",SUM($Q$3:Q352)))</f>
        <v>223</v>
      </c>
      <c r="B352" s="12" t="str">
        <f t="shared" si="71"/>
        <v>Tecnología de la Información 1</v>
      </c>
      <c r="C352" s="12">
        <f t="shared" si="72"/>
        <v>1</v>
      </c>
      <c r="D352" s="12" t="str">
        <f t="shared" si="73"/>
        <v>Tecnología de la Información 1</v>
      </c>
      <c r="E352" s="12">
        <f t="shared" si="74"/>
        <v>1</v>
      </c>
      <c r="F352" s="12" t="str">
        <f t="shared" si="82"/>
        <v>RectoríaExtremo</v>
      </c>
      <c r="G352" s="12" t="str">
        <f t="shared" si="83"/>
        <v>RectoríaMedio</v>
      </c>
      <c r="H352" s="12" t="str">
        <f t="shared" si="75"/>
        <v>RectoríaFuerte</v>
      </c>
      <c r="I352" s="12" t="str">
        <f t="shared" si="76"/>
        <v>Tecnología de la Información Medio</v>
      </c>
      <c r="J352" s="12" t="str">
        <f t="shared" si="77"/>
        <v>Tecnología de la Información Fuerte</v>
      </c>
      <c r="K352" s="12" t="str">
        <f t="shared" si="78"/>
        <v>RectoríaFalta de innovación o rezago en los diferentes procesos o estructuras que dificultan el crecimiento y/o cumplimiento de los objetivos de la Universidad</v>
      </c>
      <c r="L352" s="9" t="str">
        <f t="shared" si="79"/>
        <v>RRT-223</v>
      </c>
      <c r="M352" s="10" t="str">
        <f t="shared" si="80"/>
        <v>RR</v>
      </c>
      <c r="N352" s="10" t="str">
        <f>+IF(L352=""," ",VLOOKUP(S352,Tabla13[[PROCESO]:[2018]],4,0))</f>
        <v>Rectoría</v>
      </c>
      <c r="O352" s="10" t="str">
        <f>+IF(AB352=""," ",VLOOKUP(S352,Tabla13[[PROCESO]:[2018]],3,0))</f>
        <v>Rectoría</v>
      </c>
      <c r="P352" s="10" t="str">
        <f t="shared" si="81"/>
        <v>Falta de innovación o rezago en los diferentes procesos o estructuras que dificultan el crecimiento y/o cumplimiento de los objetivos de la Universidad</v>
      </c>
      <c r="Q352" s="1">
        <f t="shared" si="70"/>
        <v>1</v>
      </c>
      <c r="R352" s="15" t="s">
        <v>1912</v>
      </c>
      <c r="S352" s="201" t="str">
        <f>+IF(M352="","",VLOOKUP(LEFT(R352,4),'[1]Areas Incluidas'!$C$3:$F$35,2,0))</f>
        <v xml:space="preserve">Tecnología de la Información </v>
      </c>
      <c r="T352" s="16" t="s">
        <v>111</v>
      </c>
      <c r="U352" s="16" t="s">
        <v>1913</v>
      </c>
      <c r="V352" s="16" t="s">
        <v>1914</v>
      </c>
      <c r="W352" s="16" t="s">
        <v>1915</v>
      </c>
      <c r="X352" s="16">
        <v>3</v>
      </c>
      <c r="Y352" s="16">
        <v>2</v>
      </c>
      <c r="Z352" s="17">
        <v>0.66666666666666663</v>
      </c>
      <c r="AA352" s="16" t="s">
        <v>97</v>
      </c>
      <c r="AB352" s="16" t="s">
        <v>89</v>
      </c>
      <c r="AC352" s="16" t="s">
        <v>1861</v>
      </c>
      <c r="AD352" s="192">
        <v>4</v>
      </c>
      <c r="AE352" s="192">
        <v>4</v>
      </c>
      <c r="AF352" s="17">
        <v>1</v>
      </c>
      <c r="AG352" s="16" t="s">
        <v>1862</v>
      </c>
      <c r="AH352" s="16">
        <v>1</v>
      </c>
      <c r="AI352" s="16">
        <v>43455</v>
      </c>
      <c r="AJ352" s="16" t="s">
        <v>294</v>
      </c>
      <c r="AK352" s="16" t="s">
        <v>297</v>
      </c>
      <c r="AL352" s="16" t="s">
        <v>90</v>
      </c>
      <c r="AM352" s="16">
        <v>3</v>
      </c>
      <c r="AN352" s="16">
        <v>2</v>
      </c>
      <c r="AO352" s="16" t="s">
        <v>445</v>
      </c>
      <c r="AP352" s="16" t="s">
        <v>97</v>
      </c>
      <c r="AQ352" s="16" t="s">
        <v>1916</v>
      </c>
      <c r="AR352" s="16" t="s">
        <v>1917</v>
      </c>
    </row>
    <row r="353" spans="1:44" ht="90" x14ac:dyDescent="0.25">
      <c r="A353" s="12">
        <f>IF(AL353="","",IF(T353=" "," ",SUM($Q$3:Q353)))</f>
        <v>224</v>
      </c>
      <c r="B353" s="12" t="str">
        <f t="shared" si="71"/>
        <v>Tecnología de la Información 1</v>
      </c>
      <c r="C353" s="12">
        <f t="shared" si="72"/>
        <v>1</v>
      </c>
      <c r="D353" s="12" t="str">
        <f t="shared" si="73"/>
        <v>Tecnología de la Información 1</v>
      </c>
      <c r="E353" s="12">
        <f t="shared" si="74"/>
        <v>1</v>
      </c>
      <c r="F353" s="12" t="str">
        <f t="shared" si="82"/>
        <v>RectoríaAlto</v>
      </c>
      <c r="G353" s="12" t="str">
        <f t="shared" si="83"/>
        <v>RectoríaAlto</v>
      </c>
      <c r="H353" s="12" t="str">
        <f t="shared" si="75"/>
        <v>RectoríaDébil</v>
      </c>
      <c r="I353" s="12" t="str">
        <f t="shared" si="76"/>
        <v>Tecnología de la Información Alto</v>
      </c>
      <c r="J353" s="12" t="str">
        <f t="shared" si="77"/>
        <v>Tecnología de la Información Débil</v>
      </c>
      <c r="K353" s="12" t="str">
        <f t="shared" si="78"/>
        <v>RectoríaFalla o falta de adecuación, consistencia, confiabilidad, confidencialidad y disponibilidad de la información que se genera o se custodia (física o electrónica).</v>
      </c>
      <c r="L353" s="9" t="str">
        <f t="shared" si="79"/>
        <v>RRT-224</v>
      </c>
      <c r="M353" s="10" t="str">
        <f t="shared" si="80"/>
        <v>RR</v>
      </c>
      <c r="N353" s="10" t="str">
        <f>+IF(L353=""," ",VLOOKUP(S353,Tabla13[[PROCESO]:[2018]],4,0))</f>
        <v>Rectoría</v>
      </c>
      <c r="O353" s="10" t="str">
        <f>+IF(AB353=""," ",VLOOKUP(S353,Tabla13[[PROCESO]:[2018]],3,0))</f>
        <v>Rectoría</v>
      </c>
      <c r="P353" s="10" t="str">
        <f t="shared" si="81"/>
        <v>Falla o falta de adecuación, consistencia, confiabilidad, confidencialidad y disponibilidad de la información que se genera o se custodia (física o electrónica).</v>
      </c>
      <c r="Q353" s="1">
        <f t="shared" si="70"/>
        <v>1</v>
      </c>
      <c r="R353" s="15" t="s">
        <v>1918</v>
      </c>
      <c r="S353" s="201" t="str">
        <f>+IF(M353="","",VLOOKUP(LEFT(R353,4),'[1]Areas Incluidas'!$C$3:$F$35,2,0))</f>
        <v xml:space="preserve">Tecnología de la Información </v>
      </c>
      <c r="T353" s="16" t="s">
        <v>106</v>
      </c>
      <c r="U353" s="16" t="s">
        <v>1919</v>
      </c>
      <c r="V353" s="16" t="s">
        <v>1920</v>
      </c>
      <c r="W353" s="16" t="s">
        <v>1921</v>
      </c>
      <c r="X353" s="16">
        <v>1</v>
      </c>
      <c r="Y353" s="16">
        <v>0</v>
      </c>
      <c r="Z353" s="17">
        <v>0</v>
      </c>
      <c r="AA353" s="16" t="s">
        <v>96</v>
      </c>
      <c r="AB353" s="16" t="s">
        <v>87</v>
      </c>
      <c r="AC353" s="16" t="s">
        <v>1922</v>
      </c>
      <c r="AD353" s="192">
        <v>1</v>
      </c>
      <c r="AE353" s="192">
        <v>0</v>
      </c>
      <c r="AF353" s="17">
        <v>0</v>
      </c>
      <c r="AG353" s="16" t="s">
        <v>1923</v>
      </c>
      <c r="AH353" s="16">
        <v>0</v>
      </c>
      <c r="AI353" s="16">
        <v>43455</v>
      </c>
      <c r="AJ353" s="16" t="s">
        <v>298</v>
      </c>
      <c r="AK353" s="16" t="s">
        <v>98</v>
      </c>
      <c r="AL353" s="16" t="s">
        <v>87</v>
      </c>
      <c r="AM353" s="16">
        <v>4</v>
      </c>
      <c r="AN353" s="16">
        <v>3</v>
      </c>
      <c r="AO353" s="16" t="s">
        <v>390</v>
      </c>
      <c r="AP353" s="16" t="s">
        <v>96</v>
      </c>
      <c r="AQ353" s="16" t="s">
        <v>1924</v>
      </c>
      <c r="AR353" s="16" t="s">
        <v>1925</v>
      </c>
    </row>
    <row r="354" spans="1:44" ht="45" hidden="1" x14ac:dyDescent="0.25">
      <c r="A354" s="12" t="str">
        <f>IF(AL354="","",IF(T354=" "," ",SUM($Q$3:Q354)))</f>
        <v/>
      </c>
      <c r="B354" s="12" t="str">
        <f t="shared" si="71"/>
        <v>Tecnología de la Información 0</v>
      </c>
      <c r="C354" s="12">
        <f t="shared" si="72"/>
        <v>0</v>
      </c>
      <c r="D354" s="12" t="str">
        <f t="shared" si="73"/>
        <v>Tecnología de la Información 0</v>
      </c>
      <c r="E354" s="12">
        <f t="shared" si="74"/>
        <v>0</v>
      </c>
      <c r="F354" s="12" t="str">
        <f t="shared" si="82"/>
        <v xml:space="preserve"> </v>
      </c>
      <c r="G354" s="12" t="str">
        <f t="shared" si="83"/>
        <v xml:space="preserve"> </v>
      </c>
      <c r="H354" s="12" t="str">
        <f t="shared" si="75"/>
        <v xml:space="preserve"> </v>
      </c>
      <c r="I354" s="12" t="str">
        <f t="shared" si="76"/>
        <v xml:space="preserve">Tecnología de la Información </v>
      </c>
      <c r="J354" s="12" t="str">
        <f t="shared" si="77"/>
        <v xml:space="preserve">Tecnología de la Información </v>
      </c>
      <c r="K354" s="12" t="str">
        <f t="shared" si="78"/>
        <v xml:space="preserve"> </v>
      </c>
      <c r="L354" s="9" t="str">
        <f t="shared" si="79"/>
        <v/>
      </c>
      <c r="M354" s="10" t="str">
        <f t="shared" si="80"/>
        <v>RR</v>
      </c>
      <c r="N354" s="10" t="str">
        <f>+IF(L354=""," ",VLOOKUP(S354,Tabla13[[PROCESO]:[2018]],4,0))</f>
        <v xml:space="preserve"> </v>
      </c>
      <c r="O354" s="10" t="str">
        <f>+IF(AB354=""," ",VLOOKUP(S354,Tabla13[[PROCESO]:[2018]],3,0))</f>
        <v xml:space="preserve"> </v>
      </c>
      <c r="P354" s="10" t="str">
        <f t="shared" si="81"/>
        <v/>
      </c>
      <c r="Q354" s="1" t="str">
        <f t="shared" si="70"/>
        <v/>
      </c>
      <c r="R354" s="15" t="s">
        <v>1926</v>
      </c>
      <c r="S354" s="201" t="str">
        <f>+IF(M354="","",VLOOKUP(LEFT(R354,4),'[1]Areas Incluidas'!$C$3:$F$35,2,0))</f>
        <v xml:space="preserve">Tecnología de la Información </v>
      </c>
      <c r="T354" s="16"/>
      <c r="U354" s="16"/>
      <c r="V354" s="16"/>
      <c r="W354" s="16"/>
      <c r="X354" s="16">
        <v>3</v>
      </c>
      <c r="Y354" s="16">
        <v>3</v>
      </c>
      <c r="Z354" s="17" t="s">
        <v>136</v>
      </c>
      <c r="AA354" s="16">
        <v>3</v>
      </c>
      <c r="AB354" s="16" t="s">
        <v>369</v>
      </c>
      <c r="AC354" s="16"/>
      <c r="AD354" s="192">
        <v>3</v>
      </c>
      <c r="AE354" s="192">
        <v>3</v>
      </c>
      <c r="AF354" s="17" t="s">
        <v>369</v>
      </c>
      <c r="AG354" s="16">
        <v>3</v>
      </c>
      <c r="AH354" s="16">
        <v>3</v>
      </c>
      <c r="AI354" s="16">
        <v>3</v>
      </c>
      <c r="AJ354" s="16">
        <v>3</v>
      </c>
      <c r="AK354" s="16">
        <v>3</v>
      </c>
      <c r="AL354" s="16"/>
      <c r="AM354" s="16" t="s">
        <v>369</v>
      </c>
      <c r="AN354" s="16" t="s">
        <v>369</v>
      </c>
      <c r="AO354" s="16" t="s">
        <v>369</v>
      </c>
      <c r="AP354" s="16"/>
      <c r="AQ354" s="16"/>
      <c r="AR354" s="16"/>
    </row>
    <row r="355" spans="1:44" ht="45" hidden="1" x14ac:dyDescent="0.25">
      <c r="A355" s="12" t="str">
        <f>IF(AL355="","",IF(T355=" "," ",SUM($Q$3:Q355)))</f>
        <v/>
      </c>
      <c r="B355" s="12" t="str">
        <f t="shared" si="71"/>
        <v>Tecnología de la Información 0</v>
      </c>
      <c r="C355" s="12">
        <f t="shared" si="72"/>
        <v>0</v>
      </c>
      <c r="D355" s="12" t="str">
        <f t="shared" si="73"/>
        <v>Tecnología de la Información 0</v>
      </c>
      <c r="E355" s="12">
        <f t="shared" si="74"/>
        <v>0</v>
      </c>
      <c r="F355" s="12" t="str">
        <f t="shared" si="82"/>
        <v xml:space="preserve"> </v>
      </c>
      <c r="G355" s="12" t="str">
        <f t="shared" si="83"/>
        <v xml:space="preserve"> </v>
      </c>
      <c r="H355" s="12" t="str">
        <f t="shared" si="75"/>
        <v xml:space="preserve"> </v>
      </c>
      <c r="I355" s="12" t="str">
        <f t="shared" si="76"/>
        <v xml:space="preserve">Tecnología de la Información </v>
      </c>
      <c r="J355" s="12" t="str">
        <f t="shared" si="77"/>
        <v xml:space="preserve">Tecnología de la Información </v>
      </c>
      <c r="K355" s="12" t="str">
        <f t="shared" si="78"/>
        <v xml:space="preserve"> </v>
      </c>
      <c r="L355" s="9" t="str">
        <f t="shared" si="79"/>
        <v/>
      </c>
      <c r="M355" s="10" t="str">
        <f t="shared" si="80"/>
        <v>RR</v>
      </c>
      <c r="N355" s="10" t="str">
        <f>+IF(L355=""," ",VLOOKUP(S355,Tabla13[[PROCESO]:[2018]],4,0))</f>
        <v xml:space="preserve"> </v>
      </c>
      <c r="O355" s="10" t="str">
        <f>+IF(AB355=""," ",VLOOKUP(S355,Tabla13[[PROCESO]:[2018]],3,0))</f>
        <v xml:space="preserve"> </v>
      </c>
      <c r="P355" s="10" t="str">
        <f t="shared" si="81"/>
        <v/>
      </c>
      <c r="Q355" s="1" t="str">
        <f t="shared" si="70"/>
        <v/>
      </c>
      <c r="R355" s="15" t="s">
        <v>1927</v>
      </c>
      <c r="S355" s="201" t="str">
        <f>+IF(M355="","",VLOOKUP(LEFT(R355,4),'[1]Areas Incluidas'!$C$3:$F$35,2,0))</f>
        <v xml:space="preserve">Tecnología de la Información </v>
      </c>
      <c r="T355" s="16"/>
      <c r="U355" s="16"/>
      <c r="V355" s="16"/>
      <c r="W355" s="16"/>
      <c r="X355" s="16">
        <v>3</v>
      </c>
      <c r="Y355" s="16">
        <v>3</v>
      </c>
      <c r="Z355" s="17" t="s">
        <v>136</v>
      </c>
      <c r="AA355" s="16">
        <v>3</v>
      </c>
      <c r="AB355" s="16" t="s">
        <v>369</v>
      </c>
      <c r="AC355" s="16"/>
      <c r="AD355" s="192">
        <v>3</v>
      </c>
      <c r="AE355" s="192">
        <v>3</v>
      </c>
      <c r="AF355" s="17" t="s">
        <v>369</v>
      </c>
      <c r="AG355" s="16">
        <v>3</v>
      </c>
      <c r="AH355" s="16">
        <v>3</v>
      </c>
      <c r="AI355" s="16">
        <v>3</v>
      </c>
      <c r="AJ355" s="16">
        <v>3</v>
      </c>
      <c r="AK355" s="16">
        <v>3</v>
      </c>
      <c r="AL355" s="16"/>
      <c r="AM355" s="16" t="s">
        <v>369</v>
      </c>
      <c r="AN355" s="16" t="s">
        <v>369</v>
      </c>
      <c r="AO355" s="16" t="s">
        <v>369</v>
      </c>
      <c r="AP355" s="16"/>
      <c r="AQ355" s="16"/>
      <c r="AR355" s="16"/>
    </row>
    <row r="356" spans="1:44" ht="90" x14ac:dyDescent="0.25">
      <c r="A356" s="12">
        <f>IF(AL356="","",IF(T356=" "," ",SUM($Q$3:Q356)))</f>
        <v>225</v>
      </c>
      <c r="B356" s="12" t="str">
        <f t="shared" si="71"/>
        <v>Tesorería1</v>
      </c>
      <c r="C356" s="12">
        <f t="shared" si="72"/>
        <v>1</v>
      </c>
      <c r="D356" s="12" t="str">
        <f t="shared" si="73"/>
        <v>Tesorería1</v>
      </c>
      <c r="E356" s="12">
        <f t="shared" si="74"/>
        <v>1</v>
      </c>
      <c r="F356" s="12" t="str">
        <f t="shared" si="82"/>
        <v>Dirección Administrativa y FinancieraExtremo</v>
      </c>
      <c r="G356" s="12" t="str">
        <f t="shared" si="83"/>
        <v>Dirección Administrativa y FinancieraAlto</v>
      </c>
      <c r="H356" s="12" t="str">
        <f t="shared" si="75"/>
        <v>Dirección Administrativa y FinancieraFuerte</v>
      </c>
      <c r="I356" s="12" t="str">
        <f t="shared" si="76"/>
        <v>TesoreríaAlto</v>
      </c>
      <c r="J356" s="12" t="str">
        <f t="shared" si="77"/>
        <v>TesoreríaFuerte</v>
      </c>
      <c r="K356" s="12" t="str">
        <f t="shared" si="78"/>
        <v>Dirección Administrativa y FinancieraPrácticas fraudulentas - corrupción en los procesos internos.</v>
      </c>
      <c r="L356" s="9" t="str">
        <f t="shared" si="79"/>
        <v>RFT-225</v>
      </c>
      <c r="M356" s="10" t="str">
        <f t="shared" si="80"/>
        <v>RF</v>
      </c>
      <c r="N356" s="10" t="str">
        <f>+IF(L356=""," ",VLOOKUP(S356,Tabla13[[PROCESO]:[2018]],4,0))</f>
        <v>Dirección Administrativa y Financiera</v>
      </c>
      <c r="O356" s="10" t="str">
        <f>+IF(AB356=""," ",VLOOKUP(S356,Tabla13[[PROCESO]:[2018]],3,0))</f>
        <v>Dirección Administrativa y Financiera</v>
      </c>
      <c r="P356" s="10" t="str">
        <f t="shared" si="81"/>
        <v>Prácticas fraudulentas - corrupción en los procesos internos.</v>
      </c>
      <c r="Q356" s="1">
        <f t="shared" si="70"/>
        <v>1</v>
      </c>
      <c r="R356" s="15" t="s">
        <v>1928</v>
      </c>
      <c r="S356" s="201" t="str">
        <f>+IF(M356="","",VLOOKUP(LEFT(R356,4),'[1]Areas Incluidas'!$C$3:$F$35,2,0))</f>
        <v>Tesorería</v>
      </c>
      <c r="T356" s="16" t="s">
        <v>118</v>
      </c>
      <c r="U356" s="16" t="s">
        <v>1929</v>
      </c>
      <c r="V356" s="16" t="s">
        <v>1930</v>
      </c>
      <c r="W356" s="16" t="s">
        <v>1931</v>
      </c>
      <c r="X356" s="16">
        <v>5</v>
      </c>
      <c r="Y356" s="16">
        <v>2</v>
      </c>
      <c r="Z356" s="17">
        <v>0.4</v>
      </c>
      <c r="AA356" s="16" t="s">
        <v>98</v>
      </c>
      <c r="AB356" s="16" t="s">
        <v>89</v>
      </c>
      <c r="AC356" s="16" t="s">
        <v>1932</v>
      </c>
      <c r="AD356" s="192">
        <v>5</v>
      </c>
      <c r="AE356" s="192">
        <v>2</v>
      </c>
      <c r="AF356" s="17">
        <v>0.4</v>
      </c>
      <c r="AG356" s="16" t="s">
        <v>1933</v>
      </c>
      <c r="AH356" s="16" t="s">
        <v>542</v>
      </c>
      <c r="AI356" s="16">
        <v>43554</v>
      </c>
      <c r="AJ356" s="16" t="s">
        <v>298</v>
      </c>
      <c r="AK356" s="16" t="s">
        <v>98</v>
      </c>
      <c r="AL356" s="16" t="s">
        <v>87</v>
      </c>
      <c r="AM356" s="16">
        <v>4</v>
      </c>
      <c r="AN356" s="16">
        <v>3</v>
      </c>
      <c r="AO356" s="16" t="s">
        <v>390</v>
      </c>
      <c r="AP356" s="16" t="s">
        <v>97</v>
      </c>
      <c r="AQ356" s="16" t="s">
        <v>1934</v>
      </c>
      <c r="AR356" s="16"/>
    </row>
    <row r="357" spans="1:44" ht="90" x14ac:dyDescent="0.25">
      <c r="A357" s="12">
        <f>IF(AL357="","",IF(T357=" "," ",SUM($Q$3:Q357)))</f>
        <v>226</v>
      </c>
      <c r="B357" s="12" t="str">
        <f t="shared" si="71"/>
        <v>Tesorería1</v>
      </c>
      <c r="C357" s="12">
        <f t="shared" si="72"/>
        <v>1</v>
      </c>
      <c r="D357" s="12" t="str">
        <f t="shared" si="73"/>
        <v>Tesorería1</v>
      </c>
      <c r="E357" s="12">
        <f t="shared" si="74"/>
        <v>1</v>
      </c>
      <c r="F357" s="12" t="str">
        <f t="shared" si="82"/>
        <v>Dirección Administrativa y FinancieraAlto</v>
      </c>
      <c r="G357" s="12" t="str">
        <f t="shared" si="83"/>
        <v>Dirección Administrativa y FinancieraAlto</v>
      </c>
      <c r="H357" s="12" t="str">
        <f t="shared" si="75"/>
        <v>Dirección Administrativa y FinancieraFuerte</v>
      </c>
      <c r="I357" s="12" t="str">
        <f t="shared" si="76"/>
        <v>TesoreríaAlto</v>
      </c>
      <c r="J357" s="12" t="str">
        <f t="shared" si="77"/>
        <v>TesoreríaFuerte</v>
      </c>
      <c r="K357" s="12" t="str">
        <f t="shared" si="78"/>
        <v>Dirección Administrativa y FinancieraIncumplimiento por parte de la comunidad universitaria, contratistas y visitantes de las políticas, reglamentos y directrices institucionales.</v>
      </c>
      <c r="L357" s="9" t="str">
        <f t="shared" si="79"/>
        <v>RFT-226</v>
      </c>
      <c r="M357" s="10" t="str">
        <f t="shared" si="80"/>
        <v>RF</v>
      </c>
      <c r="N357" s="10" t="str">
        <f>+IF(L357=""," ",VLOOKUP(S357,Tabla13[[PROCESO]:[2018]],4,0))</f>
        <v>Dirección Administrativa y Financiera</v>
      </c>
      <c r="O357" s="10" t="str">
        <f>+IF(AB357=""," ",VLOOKUP(S357,Tabla13[[PROCESO]:[2018]],3,0))</f>
        <v>Dirección Administrativa y Financiera</v>
      </c>
      <c r="P357" s="10" t="str">
        <f t="shared" si="81"/>
        <v>Incumplimiento por parte de la comunidad universitaria, contratistas y visitantes de las políticas, reglamentos y directrices institucionales.</v>
      </c>
      <c r="Q357" s="1">
        <f t="shared" si="70"/>
        <v>1</v>
      </c>
      <c r="R357" s="15" t="s">
        <v>1935</v>
      </c>
      <c r="S357" s="201" t="str">
        <f>+IF(M357="","",VLOOKUP(LEFT(R357,4),'[1]Areas Incluidas'!$C$3:$F$35,2,0))</f>
        <v>Tesorería</v>
      </c>
      <c r="T357" s="16" t="s">
        <v>107</v>
      </c>
      <c r="U357" s="16" t="s">
        <v>1936</v>
      </c>
      <c r="V357" s="16" t="s">
        <v>1937</v>
      </c>
      <c r="W357" s="16" t="s">
        <v>1938</v>
      </c>
      <c r="X357" s="16">
        <v>4</v>
      </c>
      <c r="Y357" s="16">
        <v>3</v>
      </c>
      <c r="Z357" s="17">
        <v>0.75</v>
      </c>
      <c r="AA357" s="16" t="s">
        <v>98</v>
      </c>
      <c r="AB357" s="16" t="s">
        <v>87</v>
      </c>
      <c r="AC357" s="16" t="s">
        <v>1939</v>
      </c>
      <c r="AD357" s="192">
        <v>1</v>
      </c>
      <c r="AE357" s="192">
        <v>1</v>
      </c>
      <c r="AF357" s="17">
        <v>1</v>
      </c>
      <c r="AG357" s="16" t="s">
        <v>1940</v>
      </c>
      <c r="AH357" s="16">
        <v>1</v>
      </c>
      <c r="AI357" s="16">
        <v>1</v>
      </c>
      <c r="AJ357" s="16" t="s">
        <v>298</v>
      </c>
      <c r="AK357" s="16" t="s">
        <v>98</v>
      </c>
      <c r="AL357" s="16" t="s">
        <v>87</v>
      </c>
      <c r="AM357" s="16">
        <v>4</v>
      </c>
      <c r="AN357" s="16">
        <v>3</v>
      </c>
      <c r="AO357" s="16" t="s">
        <v>390</v>
      </c>
      <c r="AP357" s="16" t="s">
        <v>97</v>
      </c>
      <c r="AQ357" s="16" t="s">
        <v>1941</v>
      </c>
      <c r="AR357" s="16"/>
    </row>
    <row r="358" spans="1:44" ht="60" x14ac:dyDescent="0.25">
      <c r="A358" s="12">
        <f>IF(AL358="","",IF(T358=" "," ",SUM($Q$3:Q358)))</f>
        <v>227</v>
      </c>
      <c r="B358" s="12" t="str">
        <f t="shared" si="71"/>
        <v>Tesorería1</v>
      </c>
      <c r="C358" s="12">
        <f t="shared" si="72"/>
        <v>1</v>
      </c>
      <c r="D358" s="12" t="str">
        <f t="shared" si="73"/>
        <v>Tesorería1</v>
      </c>
      <c r="E358" s="12">
        <f t="shared" si="74"/>
        <v>1</v>
      </c>
      <c r="F358" s="12" t="str">
        <f t="shared" si="82"/>
        <v>Dirección Administrativa y FinancieraExtremo</v>
      </c>
      <c r="G358" s="12" t="str">
        <f t="shared" si="83"/>
        <v>Dirección Administrativa y FinancieraAlto</v>
      </c>
      <c r="H358" s="12" t="str">
        <f t="shared" si="75"/>
        <v>Dirección Administrativa y FinancieraModerado</v>
      </c>
      <c r="I358" s="12" t="str">
        <f t="shared" si="76"/>
        <v>TesoreríaAlto</v>
      </c>
      <c r="J358" s="12" t="str">
        <f t="shared" si="77"/>
        <v>TesoreríaModerado</v>
      </c>
      <c r="K358" s="12" t="str">
        <f t="shared" si="78"/>
        <v>Dirección Administrativa y FinancieraFalta de idoneidad del personal del equipo.</v>
      </c>
      <c r="L358" s="9" t="str">
        <f t="shared" si="79"/>
        <v>RFT-227</v>
      </c>
      <c r="M358" s="10" t="str">
        <f t="shared" si="80"/>
        <v>RF</v>
      </c>
      <c r="N358" s="10" t="str">
        <f>+IF(L358=""," ",VLOOKUP(S358,Tabla13[[PROCESO]:[2018]],4,0))</f>
        <v>Dirección Administrativa y Financiera</v>
      </c>
      <c r="O358" s="10" t="str">
        <f>+IF(AB358=""," ",VLOOKUP(S358,Tabla13[[PROCESO]:[2018]],3,0))</f>
        <v>Dirección Administrativa y Financiera</v>
      </c>
      <c r="P358" s="10" t="str">
        <f t="shared" si="81"/>
        <v>Falta de idoneidad del personal del equipo.</v>
      </c>
      <c r="Q358" s="1">
        <f t="shared" si="70"/>
        <v>1</v>
      </c>
      <c r="R358" s="15" t="s">
        <v>1942</v>
      </c>
      <c r="S358" s="201" t="str">
        <f>+IF(M358="","",VLOOKUP(LEFT(R358,4),'[1]Areas Incluidas'!$C$3:$F$35,2,0))</f>
        <v>Tesorería</v>
      </c>
      <c r="T358" s="16" t="s">
        <v>110</v>
      </c>
      <c r="U358" s="16" t="s">
        <v>1943</v>
      </c>
      <c r="V358" s="16" t="s">
        <v>1944</v>
      </c>
      <c r="W358" s="16" t="s">
        <v>1945</v>
      </c>
      <c r="X358" s="16">
        <v>1</v>
      </c>
      <c r="Y358" s="16">
        <v>1</v>
      </c>
      <c r="Z358" s="17">
        <v>1</v>
      </c>
      <c r="AA358" s="16" t="s">
        <v>96</v>
      </c>
      <c r="AB358" s="16" t="s">
        <v>89</v>
      </c>
      <c r="AC358" s="16" t="s">
        <v>1946</v>
      </c>
      <c r="AD358" s="192">
        <v>2</v>
      </c>
      <c r="AE358" s="192">
        <v>0</v>
      </c>
      <c r="AF358" s="17">
        <v>0</v>
      </c>
      <c r="AG358" s="16" t="s">
        <v>1947</v>
      </c>
      <c r="AH358" s="16">
        <v>0</v>
      </c>
      <c r="AI358" s="16">
        <v>0</v>
      </c>
      <c r="AJ358" s="16" t="s">
        <v>294</v>
      </c>
      <c r="AK358" s="16" t="s">
        <v>295</v>
      </c>
      <c r="AL358" s="16" t="s">
        <v>87</v>
      </c>
      <c r="AM358" s="16">
        <v>3</v>
      </c>
      <c r="AN358" s="16">
        <v>4</v>
      </c>
      <c r="AO358" s="16" t="s">
        <v>637</v>
      </c>
      <c r="AP358" s="16" t="s">
        <v>98</v>
      </c>
      <c r="AQ358" s="16" t="s">
        <v>1948</v>
      </c>
      <c r="AR358" s="16"/>
    </row>
    <row r="359" spans="1:44" ht="60" x14ac:dyDescent="0.25">
      <c r="A359" s="12">
        <f>IF(AL359="","",IF(T359=" "," ",SUM($Q$3:Q359)))</f>
        <v>228</v>
      </c>
      <c r="B359" s="12" t="str">
        <f t="shared" si="71"/>
        <v>Tesorería1</v>
      </c>
      <c r="C359" s="12">
        <f t="shared" si="72"/>
        <v>1</v>
      </c>
      <c r="D359" s="12" t="str">
        <f t="shared" si="73"/>
        <v>Tesorería1</v>
      </c>
      <c r="E359" s="12">
        <f t="shared" si="74"/>
        <v>1</v>
      </c>
      <c r="F359" s="12" t="str">
        <f t="shared" si="82"/>
        <v>Dirección Administrativa y FinancieraExtremo</v>
      </c>
      <c r="G359" s="12" t="str">
        <f t="shared" si="83"/>
        <v>Dirección Administrativa y FinancieraAlto</v>
      </c>
      <c r="H359" s="12" t="str">
        <f t="shared" si="75"/>
        <v>Dirección Administrativa y FinancieraModerado</v>
      </c>
      <c r="I359" s="12" t="str">
        <f t="shared" si="76"/>
        <v>TesoreríaAlto</v>
      </c>
      <c r="J359" s="12" t="str">
        <f t="shared" si="77"/>
        <v>TesoreríaModerado</v>
      </c>
      <c r="K359" s="12" t="str">
        <f t="shared" si="78"/>
        <v>Dirección Administrativa y FinancieraActos mal intencionados de terceros (AMIT).</v>
      </c>
      <c r="L359" s="9" t="str">
        <f t="shared" si="79"/>
        <v>RFT-228</v>
      </c>
      <c r="M359" s="10" t="str">
        <f t="shared" si="80"/>
        <v>RF</v>
      </c>
      <c r="N359" s="10" t="str">
        <f>+IF(L359=""," ",VLOOKUP(S359,Tabla13[[PROCESO]:[2018]],4,0))</f>
        <v>Dirección Administrativa y Financiera</v>
      </c>
      <c r="O359" s="10" t="str">
        <f>+IF(AB359=""," ",VLOOKUP(S359,Tabla13[[PROCESO]:[2018]],3,0))</f>
        <v>Dirección Administrativa y Financiera</v>
      </c>
      <c r="P359" s="10" t="str">
        <f t="shared" si="81"/>
        <v>Actos mal intencionados de terceros (AMIT).</v>
      </c>
      <c r="Q359" s="1">
        <f t="shared" si="70"/>
        <v>1</v>
      </c>
      <c r="R359" s="15" t="s">
        <v>1949</v>
      </c>
      <c r="S359" s="201" t="str">
        <f>+IF(M359="","",VLOOKUP(LEFT(R359,4),'[1]Areas Incluidas'!$C$3:$F$35,2,0))</f>
        <v>Tesorería</v>
      </c>
      <c r="T359" s="16" t="s">
        <v>116</v>
      </c>
      <c r="U359" s="16" t="s">
        <v>126</v>
      </c>
      <c r="V359" s="16" t="s">
        <v>1950</v>
      </c>
      <c r="W359" s="16" t="s">
        <v>1951</v>
      </c>
      <c r="X359" s="16">
        <v>1</v>
      </c>
      <c r="Y359" s="16">
        <v>0</v>
      </c>
      <c r="Z359" s="17">
        <v>0</v>
      </c>
      <c r="AA359" s="16" t="s">
        <v>96</v>
      </c>
      <c r="AB359" s="16" t="s">
        <v>89</v>
      </c>
      <c r="AC359" s="16" t="s">
        <v>1952</v>
      </c>
      <c r="AD359" s="192">
        <v>3</v>
      </c>
      <c r="AE359" s="192">
        <v>3</v>
      </c>
      <c r="AF359" s="17">
        <v>1</v>
      </c>
      <c r="AG359" s="16" t="s">
        <v>1940</v>
      </c>
      <c r="AH359" s="16" t="s">
        <v>542</v>
      </c>
      <c r="AI359" s="16">
        <v>1</v>
      </c>
      <c r="AJ359" s="16" t="s">
        <v>294</v>
      </c>
      <c r="AK359" s="16" t="s">
        <v>295</v>
      </c>
      <c r="AL359" s="16" t="s">
        <v>87</v>
      </c>
      <c r="AM359" s="16">
        <v>3</v>
      </c>
      <c r="AN359" s="16">
        <v>4</v>
      </c>
      <c r="AO359" s="16" t="s">
        <v>637</v>
      </c>
      <c r="AP359" s="16" t="s">
        <v>98</v>
      </c>
      <c r="AQ359" s="16" t="s">
        <v>1953</v>
      </c>
      <c r="AR359" s="16"/>
    </row>
    <row r="360" spans="1:44" ht="54" x14ac:dyDescent="0.25">
      <c r="A360" s="12">
        <f>IF(AL360="","",IF(T360=" "," ",SUM($Q$3:Q360)))</f>
        <v>229</v>
      </c>
      <c r="B360" s="12" t="str">
        <f t="shared" si="71"/>
        <v>Tesorería1</v>
      </c>
      <c r="C360" s="12">
        <f t="shared" si="72"/>
        <v>1</v>
      </c>
      <c r="D360" s="12" t="str">
        <f t="shared" si="73"/>
        <v>Tesorería1</v>
      </c>
      <c r="E360" s="12">
        <f t="shared" si="74"/>
        <v>1</v>
      </c>
      <c r="F360" s="12" t="str">
        <f t="shared" si="82"/>
        <v>Dirección Administrativa y FinancieraMedio</v>
      </c>
      <c r="G360" s="12" t="str">
        <f t="shared" si="83"/>
        <v>Dirección Administrativa y FinancieraAlto</v>
      </c>
      <c r="H360" s="12" t="str">
        <f t="shared" si="75"/>
        <v>Dirección Administrativa y FinancieraModerado</v>
      </c>
      <c r="I360" s="12" t="str">
        <f t="shared" si="76"/>
        <v>TesoreríaAlto</v>
      </c>
      <c r="J360" s="12" t="str">
        <f t="shared" si="77"/>
        <v>TesoreríaModerado</v>
      </c>
      <c r="K360" s="12" t="str">
        <f t="shared" si="78"/>
        <v>Dirección Administrativa y FinancieraFallas en la gestión de los recursos financieros</v>
      </c>
      <c r="L360" s="9" t="str">
        <f t="shared" si="79"/>
        <v>RFT-229</v>
      </c>
      <c r="M360" s="10" t="str">
        <f t="shared" si="80"/>
        <v>RF</v>
      </c>
      <c r="N360" s="10" t="str">
        <f>+IF(L360=""," ",VLOOKUP(S360,Tabla13[[PROCESO]:[2018]],4,0))</f>
        <v>Dirección Administrativa y Financiera</v>
      </c>
      <c r="O360" s="10" t="str">
        <f>+IF(AB360=""," ",VLOOKUP(S360,Tabla13[[PROCESO]:[2018]],3,0))</f>
        <v>Dirección Administrativa y Financiera</v>
      </c>
      <c r="P360" s="10" t="str">
        <f t="shared" si="81"/>
        <v>Fallas en la gestión de los recursos financieros</v>
      </c>
      <c r="Q360" s="1">
        <f t="shared" si="70"/>
        <v>1</v>
      </c>
      <c r="R360" s="15" t="s">
        <v>1954</v>
      </c>
      <c r="S360" s="201" t="str">
        <f>+IF(M360="","",VLOOKUP(LEFT(R360,4),'[1]Areas Incluidas'!$C$3:$F$35,2,0))</f>
        <v>Tesorería</v>
      </c>
      <c r="T360" s="16" t="s">
        <v>114</v>
      </c>
      <c r="U360" s="16" t="s">
        <v>1955</v>
      </c>
      <c r="V360" s="16" t="s">
        <v>1956</v>
      </c>
      <c r="W360" s="16" t="s">
        <v>1957</v>
      </c>
      <c r="X360" s="16">
        <v>1</v>
      </c>
      <c r="Y360" s="16">
        <v>1</v>
      </c>
      <c r="Z360" s="17">
        <v>1</v>
      </c>
      <c r="AA360" s="16" t="s">
        <v>98</v>
      </c>
      <c r="AB360" s="16" t="s">
        <v>90</v>
      </c>
      <c r="AC360" s="16"/>
      <c r="AD360" s="192">
        <v>1</v>
      </c>
      <c r="AE360" s="192">
        <v>1</v>
      </c>
      <c r="AF360" s="17" t="s">
        <v>369</v>
      </c>
      <c r="AG360" s="16">
        <v>1</v>
      </c>
      <c r="AH360" s="16">
        <v>1</v>
      </c>
      <c r="AI360" s="16">
        <v>43455</v>
      </c>
      <c r="AJ360" s="16" t="s">
        <v>294</v>
      </c>
      <c r="AK360" s="16" t="s">
        <v>98</v>
      </c>
      <c r="AL360" s="16" t="s">
        <v>87</v>
      </c>
      <c r="AM360" s="16">
        <v>3</v>
      </c>
      <c r="AN360" s="16">
        <v>3</v>
      </c>
      <c r="AO360" s="16" t="s">
        <v>405</v>
      </c>
      <c r="AP360" s="16" t="s">
        <v>98</v>
      </c>
      <c r="AQ360" s="16" t="s">
        <v>1958</v>
      </c>
      <c r="AR360" s="16"/>
    </row>
    <row r="361" spans="1:44" ht="75" x14ac:dyDescent="0.25">
      <c r="A361" s="12">
        <f>IF(AL361="","",IF(T361=" "," ",SUM($Q$3:Q361)))</f>
        <v>230</v>
      </c>
      <c r="B361" s="12" t="str">
        <f t="shared" si="71"/>
        <v>Tesorería1</v>
      </c>
      <c r="C361" s="12">
        <f t="shared" si="72"/>
        <v>1</v>
      </c>
      <c r="D361" s="12" t="str">
        <f t="shared" si="73"/>
        <v>Tesorería1</v>
      </c>
      <c r="E361" s="12">
        <f t="shared" si="74"/>
        <v>1</v>
      </c>
      <c r="F361" s="12" t="str">
        <f t="shared" si="82"/>
        <v>Dirección Administrativa y FinancieraAlto</v>
      </c>
      <c r="G361" s="12" t="str">
        <f t="shared" si="83"/>
        <v>Dirección Administrativa y FinancieraAlto</v>
      </c>
      <c r="H361" s="12" t="str">
        <f t="shared" si="75"/>
        <v>Dirección Administrativa y FinancieraFuerte</v>
      </c>
      <c r="I361" s="12" t="str">
        <f t="shared" si="76"/>
        <v>TesoreríaAlto</v>
      </c>
      <c r="J361" s="12" t="str">
        <f t="shared" si="77"/>
        <v>TesoreríaFuerte</v>
      </c>
      <c r="K361" s="12" t="str">
        <f t="shared" si="78"/>
        <v>Dirección Administrativa y FinancieraFallas en la gestión de los recursos financieros</v>
      </c>
      <c r="L361" s="9" t="str">
        <f t="shared" si="79"/>
        <v>RFT-230</v>
      </c>
      <c r="M361" s="10" t="str">
        <f t="shared" si="80"/>
        <v>RF</v>
      </c>
      <c r="N361" s="10" t="str">
        <f>+IF(L361=""," ",VLOOKUP(S361,Tabla13[[PROCESO]:[2018]],4,0))</f>
        <v>Dirección Administrativa y Financiera</v>
      </c>
      <c r="O361" s="10" t="str">
        <f>+IF(AB361=""," ",VLOOKUP(S361,Tabla13[[PROCESO]:[2018]],3,0))</f>
        <v>Dirección Administrativa y Financiera</v>
      </c>
      <c r="P361" s="10" t="str">
        <f t="shared" si="81"/>
        <v>Fallas en la gestión de los recursos financieros</v>
      </c>
      <c r="Q361" s="1">
        <f t="shared" si="70"/>
        <v>1</v>
      </c>
      <c r="R361" s="15" t="s">
        <v>1959</v>
      </c>
      <c r="S361" s="201" t="str">
        <f>+IF(M361="","",VLOOKUP(LEFT(R361,4),'[1]Areas Incluidas'!$C$3:$F$35,2,0))</f>
        <v>Tesorería</v>
      </c>
      <c r="T361" s="16" t="s">
        <v>114</v>
      </c>
      <c r="U361" s="16" t="s">
        <v>1960</v>
      </c>
      <c r="V361" s="16" t="s">
        <v>1961</v>
      </c>
      <c r="W361" s="16" t="s">
        <v>1962</v>
      </c>
      <c r="X361" s="16">
        <v>4</v>
      </c>
      <c r="Y361" s="16">
        <v>4</v>
      </c>
      <c r="Z361" s="17">
        <v>1</v>
      </c>
      <c r="AA361" s="16" t="s">
        <v>98</v>
      </c>
      <c r="AB361" s="16" t="s">
        <v>87</v>
      </c>
      <c r="AC361" s="16" t="s">
        <v>1963</v>
      </c>
      <c r="AD361" s="192">
        <v>1</v>
      </c>
      <c r="AE361" s="192">
        <v>1</v>
      </c>
      <c r="AF361" s="17">
        <v>1</v>
      </c>
      <c r="AG361" s="16">
        <v>1</v>
      </c>
      <c r="AH361" s="16">
        <v>1</v>
      </c>
      <c r="AI361" s="16">
        <v>1</v>
      </c>
      <c r="AJ361" s="16" t="s">
        <v>294</v>
      </c>
      <c r="AK361" s="16" t="s">
        <v>295</v>
      </c>
      <c r="AL361" s="16" t="s">
        <v>87</v>
      </c>
      <c r="AM361" s="16">
        <v>3</v>
      </c>
      <c r="AN361" s="16">
        <v>4</v>
      </c>
      <c r="AO361" s="16" t="s">
        <v>637</v>
      </c>
      <c r="AP361" s="16" t="s">
        <v>97</v>
      </c>
      <c r="AQ361" s="16" t="s">
        <v>1964</v>
      </c>
      <c r="AR361" s="16"/>
    </row>
    <row r="362" spans="1:44" ht="60" x14ac:dyDescent="0.25">
      <c r="A362" s="12">
        <f>IF(AL362="","",IF(T362=" "," ",SUM($Q$3:Q362)))</f>
        <v>231</v>
      </c>
      <c r="B362" s="12" t="str">
        <f t="shared" si="71"/>
        <v>Tesorería1</v>
      </c>
      <c r="C362" s="12">
        <f t="shared" si="72"/>
        <v>1</v>
      </c>
      <c r="D362" s="12" t="str">
        <f t="shared" si="73"/>
        <v>Tesorería1</v>
      </c>
      <c r="E362" s="12">
        <f t="shared" si="74"/>
        <v>1</v>
      </c>
      <c r="F362" s="12" t="str">
        <f t="shared" si="82"/>
        <v>Dirección Administrativa y FinancieraMedio</v>
      </c>
      <c r="G362" s="12" t="str">
        <f t="shared" si="83"/>
        <v>Dirección Administrativa y FinancieraAlto</v>
      </c>
      <c r="H362" s="12" t="str">
        <f t="shared" si="75"/>
        <v>Dirección Administrativa y FinancieraModerado</v>
      </c>
      <c r="I362" s="12" t="str">
        <f t="shared" si="76"/>
        <v>TesoreríaAlto</v>
      </c>
      <c r="J362" s="12" t="str">
        <f t="shared" si="77"/>
        <v>TesoreríaModerado</v>
      </c>
      <c r="K362" s="12" t="str">
        <f t="shared" si="78"/>
        <v>Dirección Administrativa y FinancieraConflicto, desconocimiento o incumplimientos normativos, legales, regulatorios o contractuales.</v>
      </c>
      <c r="L362" s="9" t="str">
        <f t="shared" si="79"/>
        <v>RFT-231</v>
      </c>
      <c r="M362" s="10" t="str">
        <f t="shared" si="80"/>
        <v>RF</v>
      </c>
      <c r="N362" s="10" t="str">
        <f>+IF(L362=""," ",VLOOKUP(S362,Tabla13[[PROCESO]:[2018]],4,0))</f>
        <v>Dirección Administrativa y Financiera</v>
      </c>
      <c r="O362" s="10" t="str">
        <f>+IF(AB362=""," ",VLOOKUP(S362,Tabla13[[PROCESO]:[2018]],3,0))</f>
        <v>Dirección Administrativa y Financiera</v>
      </c>
      <c r="P362" s="10" t="str">
        <f t="shared" si="81"/>
        <v>Conflicto, desconocimiento o incumplimientos normativos, legales, regulatorios o contractuales.</v>
      </c>
      <c r="Q362" s="1">
        <f t="shared" si="70"/>
        <v>1</v>
      </c>
      <c r="R362" s="15" t="s">
        <v>1965</v>
      </c>
      <c r="S362" s="201" t="str">
        <f>+IF(M362="","",VLOOKUP(LEFT(R362,4),'[1]Areas Incluidas'!$C$3:$F$35,2,0))</f>
        <v>Tesorería</v>
      </c>
      <c r="T362" s="16" t="s">
        <v>109</v>
      </c>
      <c r="U362" s="16" t="s">
        <v>1966</v>
      </c>
      <c r="V362" s="16" t="s">
        <v>1967</v>
      </c>
      <c r="W362" s="16" t="s">
        <v>1968</v>
      </c>
      <c r="X362" s="16">
        <v>3</v>
      </c>
      <c r="Y362" s="16">
        <v>2</v>
      </c>
      <c r="Z362" s="17">
        <v>0.66666666666666663</v>
      </c>
      <c r="AA362" s="16" t="s">
        <v>98</v>
      </c>
      <c r="AB362" s="16" t="s">
        <v>90</v>
      </c>
      <c r="AC362" s="16" t="s">
        <v>1969</v>
      </c>
      <c r="AD362" s="192">
        <v>1</v>
      </c>
      <c r="AE362" s="192">
        <v>0</v>
      </c>
      <c r="AF362" s="17">
        <v>0</v>
      </c>
      <c r="AG362" s="16" t="s">
        <v>1970</v>
      </c>
      <c r="AH362" s="16" t="s">
        <v>1132</v>
      </c>
      <c r="AI362" s="16">
        <v>43647</v>
      </c>
      <c r="AJ362" s="16" t="s">
        <v>294</v>
      </c>
      <c r="AK362" s="16" t="s">
        <v>295</v>
      </c>
      <c r="AL362" s="16" t="s">
        <v>87</v>
      </c>
      <c r="AM362" s="16">
        <v>3</v>
      </c>
      <c r="AN362" s="16">
        <v>4</v>
      </c>
      <c r="AO362" s="16" t="s">
        <v>637</v>
      </c>
      <c r="AP362" s="16" t="s">
        <v>98</v>
      </c>
      <c r="AQ362" s="16" t="s">
        <v>1971</v>
      </c>
      <c r="AR362" s="16"/>
    </row>
    <row r="363" spans="1:44" ht="105" x14ac:dyDescent="0.25">
      <c r="A363" s="12">
        <f>IF(AL363="","",IF(T363=" "," ",SUM($Q$3:Q363)))</f>
        <v>232</v>
      </c>
      <c r="B363" s="12" t="str">
        <f t="shared" si="71"/>
        <v>Tesorería1</v>
      </c>
      <c r="C363" s="12">
        <f t="shared" si="72"/>
        <v>1</v>
      </c>
      <c r="D363" s="12" t="str">
        <f t="shared" si="73"/>
        <v>Tesorería1</v>
      </c>
      <c r="E363" s="12">
        <f t="shared" si="74"/>
        <v>1</v>
      </c>
      <c r="F363" s="12" t="str">
        <f t="shared" si="82"/>
        <v>Dirección Administrativa y FinancieraExtremo</v>
      </c>
      <c r="G363" s="12" t="str">
        <f t="shared" si="83"/>
        <v>Dirección Administrativa y FinancieraAlto</v>
      </c>
      <c r="H363" s="12" t="str">
        <f t="shared" si="75"/>
        <v>Dirección Administrativa y FinancieraModerado</v>
      </c>
      <c r="I363" s="12" t="str">
        <f t="shared" si="76"/>
        <v>TesoreríaAlto</v>
      </c>
      <c r="J363" s="12" t="str">
        <f t="shared" si="77"/>
        <v>TesoreríaModerado</v>
      </c>
      <c r="K363" s="12" t="str">
        <f t="shared" si="78"/>
        <v>Dirección Administrativa y FinancieraFalla o falta de adecuación, consistencia, confiabilidad, confidencialidad y disponibilidad de la información que se genera o se custodia (física o electrónica).</v>
      </c>
      <c r="L363" s="9" t="str">
        <f t="shared" si="79"/>
        <v>RFT-232</v>
      </c>
      <c r="M363" s="10" t="str">
        <f t="shared" si="80"/>
        <v>RF</v>
      </c>
      <c r="N363" s="10" t="str">
        <f>+IF(L363=""," ",VLOOKUP(S363,Tabla13[[PROCESO]:[2018]],4,0))</f>
        <v>Dirección Administrativa y Financiera</v>
      </c>
      <c r="O363" s="10" t="str">
        <f>+IF(AB363=""," ",VLOOKUP(S363,Tabla13[[PROCESO]:[2018]],3,0))</f>
        <v>Dirección Administrativa y Financiera</v>
      </c>
      <c r="P363" s="10" t="str">
        <f t="shared" si="81"/>
        <v>Falla o falta de adecuación, consistencia, confiabilidad, confidencialidad y disponibilidad de la información que se genera o se custodia (física o electrónica).</v>
      </c>
      <c r="Q363" s="1">
        <f t="shared" si="70"/>
        <v>1</v>
      </c>
      <c r="R363" s="15" t="s">
        <v>1972</v>
      </c>
      <c r="S363" s="201" t="str">
        <f>+IF(M363="","",VLOOKUP(LEFT(R363,4),'[1]Areas Incluidas'!$C$3:$F$35,2,0))</f>
        <v>Tesorería</v>
      </c>
      <c r="T363" s="16" t="s">
        <v>106</v>
      </c>
      <c r="U363" s="16" t="s">
        <v>1973</v>
      </c>
      <c r="V363" s="16" t="s">
        <v>1974</v>
      </c>
      <c r="W363" s="16" t="s">
        <v>1975</v>
      </c>
      <c r="X363" s="16">
        <v>5</v>
      </c>
      <c r="Y363" s="16">
        <v>5</v>
      </c>
      <c r="Z363" s="17">
        <v>1</v>
      </c>
      <c r="AA363" s="16" t="s">
        <v>96</v>
      </c>
      <c r="AB363" s="16" t="s">
        <v>89</v>
      </c>
      <c r="AC363" s="16" t="s">
        <v>1976</v>
      </c>
      <c r="AD363" s="192">
        <v>4</v>
      </c>
      <c r="AE363" s="192">
        <v>2</v>
      </c>
      <c r="AF363" s="17">
        <v>0.5</v>
      </c>
      <c r="AG363" s="16" t="s">
        <v>1940</v>
      </c>
      <c r="AH363" s="16" t="s">
        <v>1132</v>
      </c>
      <c r="AI363" s="16">
        <v>43404</v>
      </c>
      <c r="AJ363" s="16" t="s">
        <v>294</v>
      </c>
      <c r="AK363" s="16" t="s">
        <v>295</v>
      </c>
      <c r="AL363" s="16" t="s">
        <v>87</v>
      </c>
      <c r="AM363" s="16">
        <v>3</v>
      </c>
      <c r="AN363" s="16">
        <v>4</v>
      </c>
      <c r="AO363" s="16" t="s">
        <v>637</v>
      </c>
      <c r="AP363" s="16" t="s">
        <v>98</v>
      </c>
      <c r="AQ363" s="16" t="s">
        <v>1977</v>
      </c>
      <c r="AR363" s="16"/>
    </row>
    <row r="364" spans="1:44" ht="60" x14ac:dyDescent="0.25">
      <c r="A364" s="12">
        <f>IF(AL364="","",IF(T364=" "," ",SUM($Q$3:Q364)))</f>
        <v>233</v>
      </c>
      <c r="B364" s="12" t="str">
        <f t="shared" si="71"/>
        <v>Tesorería1</v>
      </c>
      <c r="C364" s="12">
        <f t="shared" si="72"/>
        <v>1</v>
      </c>
      <c r="D364" s="12" t="str">
        <f t="shared" si="73"/>
        <v>Tesorería1</v>
      </c>
      <c r="E364" s="12">
        <f t="shared" si="74"/>
        <v>1</v>
      </c>
      <c r="F364" s="12" t="str">
        <f t="shared" si="82"/>
        <v>Dirección Administrativa y FinancieraAlto</v>
      </c>
      <c r="G364" s="12" t="str">
        <f t="shared" si="83"/>
        <v>Dirección Administrativa y FinancieraAlto</v>
      </c>
      <c r="H364" s="12" t="str">
        <f t="shared" si="75"/>
        <v>Dirección Administrativa y FinancieraModerado</v>
      </c>
      <c r="I364" s="12" t="str">
        <f t="shared" si="76"/>
        <v>TesoreríaAlto</v>
      </c>
      <c r="J364" s="12" t="str">
        <f t="shared" si="77"/>
        <v>TesoreríaModerado</v>
      </c>
      <c r="K364" s="12" t="str">
        <f t="shared" si="78"/>
        <v>Dirección Administrativa y FinancieraActos mal intencionados de terceros (AMIT).</v>
      </c>
      <c r="L364" s="9" t="str">
        <f t="shared" si="79"/>
        <v>RFT-233</v>
      </c>
      <c r="M364" s="10" t="str">
        <f t="shared" si="80"/>
        <v>RF</v>
      </c>
      <c r="N364" s="10" t="str">
        <f>+IF(L364=""," ",VLOOKUP(S364,Tabla13[[PROCESO]:[2018]],4,0))</f>
        <v>Dirección Administrativa y Financiera</v>
      </c>
      <c r="O364" s="10" t="str">
        <f>+IF(AB364=""," ",VLOOKUP(S364,Tabla13[[PROCESO]:[2018]],3,0))</f>
        <v>Dirección Administrativa y Financiera</v>
      </c>
      <c r="P364" s="10" t="str">
        <f t="shared" si="81"/>
        <v>Actos mal intencionados de terceros (AMIT).</v>
      </c>
      <c r="Q364" s="1">
        <f t="shared" si="70"/>
        <v>1</v>
      </c>
      <c r="R364" s="15" t="s">
        <v>1978</v>
      </c>
      <c r="S364" s="201" t="str">
        <f>+IF(M364="","",VLOOKUP(LEFT(R364,4),'[1]Areas Incluidas'!$C$3:$F$35,2,0))</f>
        <v>Tesorería</v>
      </c>
      <c r="T364" s="16" t="s">
        <v>116</v>
      </c>
      <c r="U364" s="16" t="s">
        <v>1979</v>
      </c>
      <c r="V364" s="16" t="s">
        <v>1980</v>
      </c>
      <c r="W364" s="16" t="s">
        <v>1981</v>
      </c>
      <c r="X364" s="16">
        <v>3</v>
      </c>
      <c r="Y364" s="16">
        <v>3</v>
      </c>
      <c r="Z364" s="17">
        <v>1</v>
      </c>
      <c r="AA364" s="16" t="s">
        <v>96</v>
      </c>
      <c r="AB364" s="16" t="s">
        <v>87</v>
      </c>
      <c r="AC364" s="16" t="s">
        <v>1982</v>
      </c>
      <c r="AD364" s="192">
        <v>3</v>
      </c>
      <c r="AE364" s="192">
        <v>3</v>
      </c>
      <c r="AF364" s="17">
        <v>1</v>
      </c>
      <c r="AG364" s="16" t="s">
        <v>1983</v>
      </c>
      <c r="AH364" s="16" t="s">
        <v>1132</v>
      </c>
      <c r="AI364" s="16">
        <v>43419</v>
      </c>
      <c r="AJ364" s="16" t="s">
        <v>294</v>
      </c>
      <c r="AK364" s="16" t="s">
        <v>98</v>
      </c>
      <c r="AL364" s="16" t="s">
        <v>87</v>
      </c>
      <c r="AM364" s="16">
        <v>3</v>
      </c>
      <c r="AN364" s="16">
        <v>3</v>
      </c>
      <c r="AO364" s="16" t="s">
        <v>405</v>
      </c>
      <c r="AP364" s="16" t="s">
        <v>98</v>
      </c>
      <c r="AQ364" s="16" t="s">
        <v>1984</v>
      </c>
      <c r="AR364" s="16"/>
    </row>
    <row r="365" spans="1:44" ht="105" x14ac:dyDescent="0.25">
      <c r="A365" s="12">
        <f>IF(AL365="","",IF(T365=" "," ",SUM($Q$3:Q365)))</f>
        <v>234</v>
      </c>
      <c r="B365" s="12" t="str">
        <f t="shared" si="71"/>
        <v>Tesorería1</v>
      </c>
      <c r="C365" s="12">
        <f t="shared" si="72"/>
        <v>1</v>
      </c>
      <c r="D365" s="12" t="str">
        <f t="shared" si="73"/>
        <v>Tesorería1</v>
      </c>
      <c r="E365" s="12">
        <f t="shared" si="74"/>
        <v>1</v>
      </c>
      <c r="F365" s="12" t="str">
        <f t="shared" si="82"/>
        <v>Dirección Administrativa y FinancieraAlto</v>
      </c>
      <c r="G365" s="12" t="str">
        <f t="shared" si="83"/>
        <v>Dirección Administrativa y FinancieraAlto</v>
      </c>
      <c r="H365" s="12" t="str">
        <f t="shared" si="75"/>
        <v>Dirección Administrativa y FinancieraModerado</v>
      </c>
      <c r="I365" s="12" t="str">
        <f t="shared" si="76"/>
        <v>TesoreríaAlto</v>
      </c>
      <c r="J365" s="12" t="str">
        <f t="shared" si="77"/>
        <v>TesoreríaModerado</v>
      </c>
      <c r="K365" s="12" t="str">
        <f t="shared" si="78"/>
        <v>Dirección Administrativa y FinancieraPrácticas fraudulentas - corrupción en los procesos internos.</v>
      </c>
      <c r="L365" s="9" t="str">
        <f t="shared" si="79"/>
        <v>RFT-234</v>
      </c>
      <c r="M365" s="10" t="str">
        <f t="shared" si="80"/>
        <v>RF</v>
      </c>
      <c r="N365" s="10" t="str">
        <f>+IF(L365=""," ",VLOOKUP(S365,Tabla13[[PROCESO]:[2018]],4,0))</f>
        <v>Dirección Administrativa y Financiera</v>
      </c>
      <c r="O365" s="10" t="str">
        <f>+IF(AB365=""," ",VLOOKUP(S365,Tabla13[[PROCESO]:[2018]],3,0))</f>
        <v>Dirección Administrativa y Financiera</v>
      </c>
      <c r="P365" s="10" t="str">
        <f t="shared" si="81"/>
        <v>Prácticas fraudulentas - corrupción en los procesos internos.</v>
      </c>
      <c r="Q365" s="1">
        <f t="shared" si="70"/>
        <v>1</v>
      </c>
      <c r="R365" s="15" t="s">
        <v>1985</v>
      </c>
      <c r="S365" s="201" t="str">
        <f>+IF(M365="","",VLOOKUP(LEFT(R365,4),'[1]Areas Incluidas'!$C$3:$F$35,2,0))</f>
        <v>Tesorería</v>
      </c>
      <c r="T365" s="16" t="s">
        <v>118</v>
      </c>
      <c r="U365" s="16" t="s">
        <v>1986</v>
      </c>
      <c r="V365" s="16" t="s">
        <v>1987</v>
      </c>
      <c r="W365" s="16" t="s">
        <v>1988</v>
      </c>
      <c r="X365" s="16">
        <v>7</v>
      </c>
      <c r="Y365" s="16">
        <v>6</v>
      </c>
      <c r="Z365" s="17">
        <v>0.8571428571428571</v>
      </c>
      <c r="AA365" s="16" t="s">
        <v>98</v>
      </c>
      <c r="AB365" s="16" t="s">
        <v>87</v>
      </c>
      <c r="AC365" s="16" t="s">
        <v>1989</v>
      </c>
      <c r="AD365" s="192">
        <v>3</v>
      </c>
      <c r="AE365" s="192">
        <v>1</v>
      </c>
      <c r="AF365" s="17">
        <v>0.33333333333333331</v>
      </c>
      <c r="AG365" s="16" t="s">
        <v>1940</v>
      </c>
      <c r="AH365" s="16">
        <v>0.33333325386047363</v>
      </c>
      <c r="AI365" s="16">
        <v>43506</v>
      </c>
      <c r="AJ365" s="16" t="s">
        <v>294</v>
      </c>
      <c r="AK365" s="16" t="s">
        <v>98</v>
      </c>
      <c r="AL365" s="16" t="s">
        <v>87</v>
      </c>
      <c r="AM365" s="16">
        <v>3</v>
      </c>
      <c r="AN365" s="16">
        <v>3</v>
      </c>
      <c r="AO365" s="16" t="s">
        <v>405</v>
      </c>
      <c r="AP365" s="16" t="s">
        <v>98</v>
      </c>
      <c r="AQ365" s="16" t="s">
        <v>1990</v>
      </c>
      <c r="AR365" s="16" t="s">
        <v>1991</v>
      </c>
    </row>
    <row r="366" spans="1:44" ht="60" x14ac:dyDescent="0.25">
      <c r="A366" s="12">
        <f>IF(AL366="","",IF(T366=" "," ",SUM($Q$3:Q366)))</f>
        <v>235</v>
      </c>
      <c r="B366" s="12" t="str">
        <f t="shared" si="71"/>
        <v>Tesorería1</v>
      </c>
      <c r="C366" s="12">
        <f t="shared" si="72"/>
        <v>1</v>
      </c>
      <c r="D366" s="12" t="str">
        <f t="shared" si="73"/>
        <v>Tesorería1</v>
      </c>
      <c r="E366" s="12">
        <f t="shared" si="74"/>
        <v>1</v>
      </c>
      <c r="F366" s="12" t="str">
        <f t="shared" si="82"/>
        <v>Dirección Administrativa y FinancieraMedio</v>
      </c>
      <c r="G366" s="12" t="str">
        <f t="shared" si="83"/>
        <v>Dirección Administrativa y FinancieraMedio</v>
      </c>
      <c r="H366" s="12" t="str">
        <f t="shared" si="75"/>
        <v>Dirección Administrativa y FinancieraModerado</v>
      </c>
      <c r="I366" s="12" t="str">
        <f t="shared" si="76"/>
        <v>TesoreríaMedio</v>
      </c>
      <c r="J366" s="12" t="str">
        <f t="shared" si="77"/>
        <v>TesoreríaModerado</v>
      </c>
      <c r="K366" s="12" t="str">
        <f t="shared" si="78"/>
        <v>Dirección Administrativa y FinancieraFalta de idoneidad del personal del equipo.</v>
      </c>
      <c r="L366" s="9" t="str">
        <f t="shared" si="79"/>
        <v>RFT-235</v>
      </c>
      <c r="M366" s="10" t="str">
        <f t="shared" si="80"/>
        <v>RF</v>
      </c>
      <c r="N366" s="10" t="str">
        <f>+IF(L366=""," ",VLOOKUP(S366,Tabla13[[PROCESO]:[2018]],4,0))</f>
        <v>Dirección Administrativa y Financiera</v>
      </c>
      <c r="O366" s="10" t="str">
        <f>+IF(AB366=""," ",VLOOKUP(S366,Tabla13[[PROCESO]:[2018]],3,0))</f>
        <v>Dirección Administrativa y Financiera</v>
      </c>
      <c r="P366" s="10" t="str">
        <f t="shared" si="81"/>
        <v>Falta de idoneidad del personal del equipo.</v>
      </c>
      <c r="Q366" s="1">
        <f t="shared" si="70"/>
        <v>1</v>
      </c>
      <c r="R366" s="15" t="s">
        <v>1992</v>
      </c>
      <c r="S366" s="201" t="str">
        <f>+IF(M366="","",VLOOKUP(LEFT(R366,4),'[1]Areas Incluidas'!$C$3:$F$35,2,0))</f>
        <v>Tesorería</v>
      </c>
      <c r="T366" s="16" t="s">
        <v>110</v>
      </c>
      <c r="U366" s="16" t="s">
        <v>1993</v>
      </c>
      <c r="V366" s="16" t="s">
        <v>1994</v>
      </c>
      <c r="W366" s="16" t="s">
        <v>1995</v>
      </c>
      <c r="X366" s="16">
        <v>3</v>
      </c>
      <c r="Y366" s="16">
        <v>2</v>
      </c>
      <c r="Z366" s="17">
        <v>0.66666666666666663</v>
      </c>
      <c r="AA366" s="16" t="s">
        <v>98</v>
      </c>
      <c r="AB366" s="16" t="s">
        <v>90</v>
      </c>
      <c r="AC366" s="16" t="s">
        <v>1996</v>
      </c>
      <c r="AD366" s="192">
        <v>1</v>
      </c>
      <c r="AE366" s="192">
        <v>0</v>
      </c>
      <c r="AF366" s="17">
        <v>0</v>
      </c>
      <c r="AG366" s="16">
        <v>0</v>
      </c>
      <c r="AH366" s="16" t="s">
        <v>1997</v>
      </c>
      <c r="AI366" s="16">
        <v>43646</v>
      </c>
      <c r="AJ366" s="16" t="s">
        <v>298</v>
      </c>
      <c r="AK366" s="16" t="s">
        <v>297</v>
      </c>
      <c r="AL366" s="16" t="s">
        <v>90</v>
      </c>
      <c r="AM366" s="16">
        <v>4</v>
      </c>
      <c r="AN366" s="16">
        <v>2</v>
      </c>
      <c r="AO366" s="16" t="s">
        <v>383</v>
      </c>
      <c r="AP366" s="16" t="s">
        <v>98</v>
      </c>
      <c r="AQ366" s="16" t="s">
        <v>1998</v>
      </c>
      <c r="AR366" s="16"/>
    </row>
    <row r="367" spans="1:44" ht="90" x14ac:dyDescent="0.25">
      <c r="A367" s="12">
        <f>IF(AL367="","",IF(T367=" "," ",SUM($Q$3:Q367)))</f>
        <v>236</v>
      </c>
      <c r="B367" s="12" t="str">
        <f t="shared" si="71"/>
        <v>Tesorería1</v>
      </c>
      <c r="C367" s="12">
        <f t="shared" si="72"/>
        <v>1</v>
      </c>
      <c r="D367" s="12" t="str">
        <f t="shared" si="73"/>
        <v>Tesorería1</v>
      </c>
      <c r="E367" s="12">
        <f t="shared" si="74"/>
        <v>1</v>
      </c>
      <c r="F367" s="12" t="str">
        <f t="shared" si="82"/>
        <v>Dirección Administrativa y FinancieraAlto</v>
      </c>
      <c r="G367" s="12" t="str">
        <f t="shared" si="83"/>
        <v>Dirección Administrativa y FinancieraMedio</v>
      </c>
      <c r="H367" s="12" t="str">
        <f t="shared" si="75"/>
        <v>Dirección Administrativa y FinancieraFuerte</v>
      </c>
      <c r="I367" s="12" t="str">
        <f t="shared" si="76"/>
        <v>TesoreríaMedio</v>
      </c>
      <c r="J367" s="12" t="str">
        <f t="shared" si="77"/>
        <v>TesoreríaFuerte</v>
      </c>
      <c r="K367" s="12" t="str">
        <f t="shared" si="78"/>
        <v>Dirección Administrativa y FinancieraIncumplimiento por parte de la comunidad universitaria, contratistas y visitantes de las políticas, reglamentos y directrices institucionales.</v>
      </c>
      <c r="L367" s="9" t="str">
        <f t="shared" si="79"/>
        <v>RFT-236</v>
      </c>
      <c r="M367" s="10" t="str">
        <f t="shared" si="80"/>
        <v>RF</v>
      </c>
      <c r="N367" s="10" t="str">
        <f>+IF(L367=""," ",VLOOKUP(S367,Tabla13[[PROCESO]:[2018]],4,0))</f>
        <v>Dirección Administrativa y Financiera</v>
      </c>
      <c r="O367" s="10" t="str">
        <f>+IF(AB367=""," ",VLOOKUP(S367,Tabla13[[PROCESO]:[2018]],3,0))</f>
        <v>Dirección Administrativa y Financiera</v>
      </c>
      <c r="P367" s="10" t="str">
        <f t="shared" si="81"/>
        <v>Incumplimiento por parte de la comunidad universitaria, contratistas y visitantes de las políticas, reglamentos y directrices institucionales.</v>
      </c>
      <c r="Q367" s="1">
        <f t="shared" si="70"/>
        <v>1</v>
      </c>
      <c r="R367" s="15" t="s">
        <v>1999</v>
      </c>
      <c r="S367" s="201" t="str">
        <f>+IF(M367="","",VLOOKUP(LEFT(R367,4),'[1]Areas Incluidas'!$C$3:$F$35,2,0))</f>
        <v>Tesorería</v>
      </c>
      <c r="T367" s="16" t="s">
        <v>107</v>
      </c>
      <c r="U367" s="16" t="s">
        <v>2000</v>
      </c>
      <c r="V367" s="16" t="s">
        <v>2001</v>
      </c>
      <c r="W367" s="16" t="s">
        <v>2002</v>
      </c>
      <c r="X367" s="16">
        <v>5</v>
      </c>
      <c r="Y367" s="16">
        <v>5</v>
      </c>
      <c r="Z367" s="17">
        <v>1</v>
      </c>
      <c r="AA367" s="16" t="s">
        <v>98</v>
      </c>
      <c r="AB367" s="16" t="s">
        <v>87</v>
      </c>
      <c r="AC367" s="16" t="s">
        <v>2003</v>
      </c>
      <c r="AD367" s="192">
        <v>3</v>
      </c>
      <c r="AE367" s="192">
        <v>1</v>
      </c>
      <c r="AF367" s="17">
        <v>0.33333333333333331</v>
      </c>
      <c r="AG367" s="16" t="s">
        <v>2004</v>
      </c>
      <c r="AH367" s="16" t="s">
        <v>1132</v>
      </c>
      <c r="AI367" s="16">
        <v>43656</v>
      </c>
      <c r="AJ367" s="16" t="s">
        <v>298</v>
      </c>
      <c r="AK367" s="16" t="s">
        <v>297</v>
      </c>
      <c r="AL367" s="16" t="s">
        <v>90</v>
      </c>
      <c r="AM367" s="16">
        <v>4</v>
      </c>
      <c r="AN367" s="16">
        <v>2</v>
      </c>
      <c r="AO367" s="16" t="s">
        <v>383</v>
      </c>
      <c r="AP367" s="16" t="s">
        <v>97</v>
      </c>
      <c r="AQ367" s="16" t="s">
        <v>2005</v>
      </c>
      <c r="AR367" s="16" t="s">
        <v>2006</v>
      </c>
    </row>
    <row r="368" spans="1:44" ht="60" x14ac:dyDescent="0.25">
      <c r="A368" s="12">
        <f>IF(AL368="","",IF(T368=" "," ",SUM($Q$3:Q368)))</f>
        <v>237</v>
      </c>
      <c r="B368" s="12" t="str">
        <f t="shared" si="71"/>
        <v>Propiedad Intelectual0</v>
      </c>
      <c r="C368" s="12">
        <f t="shared" si="72"/>
        <v>0</v>
      </c>
      <c r="D368" s="12" t="str">
        <f t="shared" si="73"/>
        <v>Propiedad Intelectual1</v>
      </c>
      <c r="E368" s="12">
        <f t="shared" si="74"/>
        <v>1</v>
      </c>
      <c r="F368" s="12" t="str">
        <f t="shared" si="82"/>
        <v xml:space="preserve"> </v>
      </c>
      <c r="G368" s="12" t="str">
        <f t="shared" si="83"/>
        <v>Dirección Investigación e InnovaciónAlto</v>
      </c>
      <c r="H368" s="12" t="str">
        <f t="shared" si="75"/>
        <v>Dirección Investigación e InnovaciónModerado</v>
      </c>
      <c r="I368" s="12" t="str">
        <f t="shared" si="76"/>
        <v>Propiedad IntelectualAlto</v>
      </c>
      <c r="J368" s="12" t="str">
        <f t="shared" si="77"/>
        <v>Propiedad IntelectualModerado</v>
      </c>
      <c r="K368" s="12" t="str">
        <f t="shared" si="78"/>
        <v>Dirección Investigación e InnovaciónPrácticas fraudulentas - corrupción en los procesos internos.</v>
      </c>
      <c r="L368" s="9" t="str">
        <f t="shared" si="79"/>
        <v>RIP-237</v>
      </c>
      <c r="M368" s="10" t="str">
        <f t="shared" si="80"/>
        <v>RI</v>
      </c>
      <c r="N368" s="10" t="str">
        <f>+IF(L368=""," ",VLOOKUP(S368,Tabla13[[PROCESO]:[2018]],4,0))</f>
        <v>Dirección Investigación e Innovación</v>
      </c>
      <c r="O368" s="10" t="str">
        <f>+IF(AB368=""," ",VLOOKUP(S368,Tabla13[[PROCESO]:[2018]],3,0))</f>
        <v xml:space="preserve"> </v>
      </c>
      <c r="P368" s="10" t="str">
        <f t="shared" si="81"/>
        <v>Prácticas fraudulentas - corrupción en los procesos internos.</v>
      </c>
      <c r="Q368" s="1">
        <f t="shared" si="70"/>
        <v>1</v>
      </c>
      <c r="R368" s="15" t="s">
        <v>2007</v>
      </c>
      <c r="S368" s="201" t="str">
        <f>+IF(M368="","",VLOOKUP(LEFT(R368,4),'[1]Areas Incluidas'!$C$3:$F$35,2,0))</f>
        <v>Propiedad Intelectual</v>
      </c>
      <c r="T368" s="16" t="s">
        <v>118</v>
      </c>
      <c r="U368" s="16" t="s">
        <v>2008</v>
      </c>
      <c r="V368" s="16" t="s">
        <v>2009</v>
      </c>
      <c r="W368" s="16" t="s">
        <v>2010</v>
      </c>
      <c r="X368" s="16">
        <v>4</v>
      </c>
      <c r="Y368" s="16">
        <v>4</v>
      </c>
      <c r="Z368" s="17">
        <v>1</v>
      </c>
      <c r="AA368" s="16">
        <v>1</v>
      </c>
      <c r="AB368" s="16" t="s">
        <v>369</v>
      </c>
      <c r="AC368" s="16" t="s">
        <v>2011</v>
      </c>
      <c r="AD368" s="192">
        <v>1</v>
      </c>
      <c r="AE368" s="192">
        <v>1</v>
      </c>
      <c r="AF368" s="17">
        <v>0</v>
      </c>
      <c r="AG368" s="16" t="s">
        <v>2012</v>
      </c>
      <c r="AH368" s="16">
        <v>0</v>
      </c>
      <c r="AI368" s="16" t="s">
        <v>2013</v>
      </c>
      <c r="AJ368" s="16" t="s">
        <v>294</v>
      </c>
      <c r="AK368" s="16" t="s">
        <v>295</v>
      </c>
      <c r="AL368" s="16" t="s">
        <v>87</v>
      </c>
      <c r="AM368" s="16">
        <v>3</v>
      </c>
      <c r="AN368" s="16">
        <v>4</v>
      </c>
      <c r="AO368" s="16" t="s">
        <v>637</v>
      </c>
      <c r="AP368" s="16" t="s">
        <v>98</v>
      </c>
      <c r="AQ368" s="16"/>
      <c r="AR368" s="16"/>
    </row>
    <row r="369" spans="1:44" ht="75" x14ac:dyDescent="0.25">
      <c r="A369" s="12">
        <f>IF(AL369="","",IF(T369=" "," ",SUM($Q$3:Q369)))</f>
        <v>238</v>
      </c>
      <c r="B369" s="12" t="str">
        <f t="shared" si="71"/>
        <v>Propiedad Intelectual0</v>
      </c>
      <c r="C369" s="12">
        <f t="shared" si="72"/>
        <v>0</v>
      </c>
      <c r="D369" s="12" t="str">
        <f t="shared" si="73"/>
        <v>Propiedad Intelectual1</v>
      </c>
      <c r="E369" s="12">
        <f t="shared" si="74"/>
        <v>1</v>
      </c>
      <c r="F369" s="12" t="str">
        <f t="shared" si="82"/>
        <v xml:space="preserve"> </v>
      </c>
      <c r="G369" s="12" t="str">
        <f t="shared" si="83"/>
        <v>Dirección Investigación e InnovaciónMedio</v>
      </c>
      <c r="H369" s="12" t="str">
        <f t="shared" si="75"/>
        <v>Dirección Investigación e InnovaciónModerado</v>
      </c>
      <c r="I369" s="12" t="str">
        <f t="shared" si="76"/>
        <v>Propiedad IntelectualMedio</v>
      </c>
      <c r="J369" s="12" t="str">
        <f t="shared" si="77"/>
        <v>Propiedad IntelectualModerado</v>
      </c>
      <c r="K369" s="12" t="str">
        <f t="shared" si="78"/>
        <v>Dirección Investigación e InnovaciónConflicto, desconocimiento o incumplimientos normativos, legales, regulatorios o contractuales.</v>
      </c>
      <c r="L369" s="9" t="str">
        <f t="shared" si="79"/>
        <v>RIP-238</v>
      </c>
      <c r="M369" s="10" t="str">
        <f t="shared" si="80"/>
        <v>RI</v>
      </c>
      <c r="N369" s="10" t="str">
        <f>+IF(L369=""," ",VLOOKUP(S369,Tabla13[[PROCESO]:[2018]],4,0))</f>
        <v>Dirección Investigación e Innovación</v>
      </c>
      <c r="O369" s="10" t="str">
        <f>+IF(AB369=""," ",VLOOKUP(S369,Tabla13[[PROCESO]:[2018]],3,0))</f>
        <v xml:space="preserve"> </v>
      </c>
      <c r="P369" s="10" t="str">
        <f t="shared" si="81"/>
        <v>Conflicto, desconocimiento o incumplimientos normativos, legales, regulatorios o contractuales.</v>
      </c>
      <c r="Q369" s="1">
        <f t="shared" si="70"/>
        <v>1</v>
      </c>
      <c r="R369" s="15" t="s">
        <v>2014</v>
      </c>
      <c r="S369" s="201" t="str">
        <f>+IF(M369="","",VLOOKUP(LEFT(R369,4),'[1]Areas Incluidas'!$C$3:$F$35,2,0))</f>
        <v>Propiedad Intelectual</v>
      </c>
      <c r="T369" s="16" t="s">
        <v>109</v>
      </c>
      <c r="U369" s="16" t="s">
        <v>2015</v>
      </c>
      <c r="V369" s="16" t="s">
        <v>2016</v>
      </c>
      <c r="W369" s="16" t="s">
        <v>2017</v>
      </c>
      <c r="X369" s="16">
        <v>1</v>
      </c>
      <c r="Y369" s="16">
        <v>1</v>
      </c>
      <c r="Z369" s="17">
        <v>1</v>
      </c>
      <c r="AA369" s="16">
        <v>1</v>
      </c>
      <c r="AB369" s="16" t="s">
        <v>369</v>
      </c>
      <c r="AC369" s="16" t="s">
        <v>2018</v>
      </c>
      <c r="AD369" s="192">
        <v>1</v>
      </c>
      <c r="AE369" s="192">
        <v>1</v>
      </c>
      <c r="AF369" s="17">
        <v>1</v>
      </c>
      <c r="AG369" s="16" t="s">
        <v>2019</v>
      </c>
      <c r="AH369" s="16">
        <v>1</v>
      </c>
      <c r="AI369" s="16" t="s">
        <v>2020</v>
      </c>
      <c r="AJ369" s="16" t="s">
        <v>294</v>
      </c>
      <c r="AK369" s="16" t="s">
        <v>297</v>
      </c>
      <c r="AL369" s="16" t="s">
        <v>90</v>
      </c>
      <c r="AM369" s="16">
        <v>3</v>
      </c>
      <c r="AN369" s="16">
        <v>2</v>
      </c>
      <c r="AO369" s="16" t="s">
        <v>445</v>
      </c>
      <c r="AP369" s="16" t="s">
        <v>98</v>
      </c>
      <c r="AQ369" s="16"/>
      <c r="AR369" s="16"/>
    </row>
    <row r="370" spans="1:44" ht="75" x14ac:dyDescent="0.25">
      <c r="A370" s="12">
        <f>IF(AL370="","",IF(T370=" "," ",SUM($Q$3:Q370)))</f>
        <v>239</v>
      </c>
      <c r="B370" s="12" t="str">
        <f t="shared" si="71"/>
        <v>Propiedad Intelectual0</v>
      </c>
      <c r="C370" s="12">
        <f t="shared" si="72"/>
        <v>0</v>
      </c>
      <c r="D370" s="12" t="str">
        <f t="shared" si="73"/>
        <v>Propiedad Intelectual1</v>
      </c>
      <c r="E370" s="12">
        <f t="shared" si="74"/>
        <v>1</v>
      </c>
      <c r="F370" s="12" t="str">
        <f t="shared" si="82"/>
        <v xml:space="preserve"> </v>
      </c>
      <c r="G370" s="12" t="str">
        <f t="shared" si="83"/>
        <v>Dirección Investigación e InnovaciónAlto</v>
      </c>
      <c r="H370" s="12" t="str">
        <f t="shared" si="75"/>
        <v>Dirección Investigación e InnovaciónFuerte</v>
      </c>
      <c r="I370" s="12" t="str">
        <f t="shared" si="76"/>
        <v>Propiedad IntelectualAlto</v>
      </c>
      <c r="J370" s="12" t="str">
        <f t="shared" si="77"/>
        <v>Propiedad IntelectualFuerte</v>
      </c>
      <c r="K370" s="12" t="str">
        <f t="shared" si="78"/>
        <v>Dirección Investigación e InnovaciónConcepto público desfavorable que causa una pérdida de credibilidad sobre la Universidad en sus grupos de interés.</v>
      </c>
      <c r="L370" s="9" t="str">
        <f t="shared" si="79"/>
        <v>RIP-239</v>
      </c>
      <c r="M370" s="10" t="str">
        <f t="shared" si="80"/>
        <v>RI</v>
      </c>
      <c r="N370" s="10" t="str">
        <f>+IF(L370=""," ",VLOOKUP(S370,Tabla13[[PROCESO]:[2018]],4,0))</f>
        <v>Dirección Investigación e Innovación</v>
      </c>
      <c r="O370" s="10" t="str">
        <f>+IF(AB370=""," ",VLOOKUP(S370,Tabla13[[PROCESO]:[2018]],3,0))</f>
        <v xml:space="preserve"> </v>
      </c>
      <c r="P370" s="10" t="str">
        <f t="shared" si="81"/>
        <v>Concepto público desfavorable que causa una pérdida de credibilidad sobre la Universidad en sus grupos de interés.</v>
      </c>
      <c r="Q370" s="1">
        <f t="shared" si="70"/>
        <v>1</v>
      </c>
      <c r="R370" s="15" t="s">
        <v>2021</v>
      </c>
      <c r="S370" s="201" t="str">
        <f>+IF(M370="","",VLOOKUP(LEFT(R370,4),'[1]Areas Incluidas'!$C$3:$F$35,2,0))</f>
        <v>Propiedad Intelectual</v>
      </c>
      <c r="T370" s="16" t="s">
        <v>119</v>
      </c>
      <c r="U370" s="16" t="s">
        <v>2022</v>
      </c>
      <c r="V370" s="16" t="s">
        <v>2023</v>
      </c>
      <c r="W370" s="16" t="s">
        <v>2024</v>
      </c>
      <c r="X370" s="16">
        <v>2</v>
      </c>
      <c r="Y370" s="16">
        <v>2</v>
      </c>
      <c r="Z370" s="17">
        <v>1</v>
      </c>
      <c r="AA370" s="16">
        <v>1</v>
      </c>
      <c r="AB370" s="16" t="s">
        <v>369</v>
      </c>
      <c r="AC370" s="16"/>
      <c r="AD370" s="192">
        <v>1</v>
      </c>
      <c r="AE370" s="192">
        <v>1</v>
      </c>
      <c r="AF370" s="17" t="s">
        <v>369</v>
      </c>
      <c r="AG370" s="16">
        <v>1</v>
      </c>
      <c r="AH370" s="16">
        <v>1</v>
      </c>
      <c r="AI370" s="16">
        <v>1</v>
      </c>
      <c r="AJ370" s="16" t="s">
        <v>294</v>
      </c>
      <c r="AK370" s="16" t="s">
        <v>98</v>
      </c>
      <c r="AL370" s="16" t="s">
        <v>87</v>
      </c>
      <c r="AM370" s="16">
        <v>3</v>
      </c>
      <c r="AN370" s="16">
        <v>3</v>
      </c>
      <c r="AO370" s="16" t="s">
        <v>405</v>
      </c>
      <c r="AP370" s="16" t="s">
        <v>97</v>
      </c>
      <c r="AQ370" s="16"/>
      <c r="AR370" s="16"/>
    </row>
    <row r="371" spans="1:44" ht="60" x14ac:dyDescent="0.25">
      <c r="A371" s="12">
        <f>IF(AL371="","",IF(T371=" "," ",SUM($Q$3:Q371)))</f>
        <v>240</v>
      </c>
      <c r="B371" s="12" t="str">
        <f t="shared" si="71"/>
        <v>Propiedad Intelectual0</v>
      </c>
      <c r="C371" s="12">
        <f t="shared" si="72"/>
        <v>0</v>
      </c>
      <c r="D371" s="12" t="str">
        <f t="shared" si="73"/>
        <v>Propiedad Intelectual1</v>
      </c>
      <c r="E371" s="12">
        <f t="shared" si="74"/>
        <v>1</v>
      </c>
      <c r="F371" s="12" t="str">
        <f t="shared" si="82"/>
        <v xml:space="preserve"> </v>
      </c>
      <c r="G371" s="12" t="str">
        <f t="shared" si="83"/>
        <v>Dirección Investigación e InnovaciónMedio</v>
      </c>
      <c r="H371" s="12" t="str">
        <f t="shared" si="75"/>
        <v>Dirección Investigación e InnovaciónModerado</v>
      </c>
      <c r="I371" s="12" t="str">
        <f t="shared" si="76"/>
        <v>Propiedad IntelectualMedio</v>
      </c>
      <c r="J371" s="12" t="str">
        <f t="shared" si="77"/>
        <v>Propiedad IntelectualModerado</v>
      </c>
      <c r="K371" s="12" t="str">
        <f t="shared" si="78"/>
        <v>Dirección Investigación e InnovaciónConflicto, desconocimiento o incumplimientos normativos, legales, regulatorios o contractuales.</v>
      </c>
      <c r="L371" s="9" t="str">
        <f t="shared" si="79"/>
        <v>RIP-240</v>
      </c>
      <c r="M371" s="10" t="str">
        <f t="shared" si="80"/>
        <v>RI</v>
      </c>
      <c r="N371" s="10" t="str">
        <f>+IF(L371=""," ",VLOOKUP(S371,Tabla13[[PROCESO]:[2018]],4,0))</f>
        <v>Dirección Investigación e Innovación</v>
      </c>
      <c r="O371" s="10" t="str">
        <f>+IF(AB371=""," ",VLOOKUP(S371,Tabla13[[PROCESO]:[2018]],3,0))</f>
        <v xml:space="preserve"> </v>
      </c>
      <c r="P371" s="10" t="str">
        <f t="shared" si="81"/>
        <v>Conflicto, desconocimiento o incumplimientos normativos, legales, regulatorios o contractuales.</v>
      </c>
      <c r="Q371" s="1">
        <f t="shared" si="70"/>
        <v>1</v>
      </c>
      <c r="R371" s="15" t="s">
        <v>2025</v>
      </c>
      <c r="S371" s="201" t="str">
        <f>+IF(M371="","",VLOOKUP(LEFT(R371,4),'[1]Areas Incluidas'!$C$3:$F$35,2,0))</f>
        <v>Propiedad Intelectual</v>
      </c>
      <c r="T371" s="16" t="s">
        <v>109</v>
      </c>
      <c r="U371" s="16" t="s">
        <v>2026</v>
      </c>
      <c r="V371" s="16" t="s">
        <v>2027</v>
      </c>
      <c r="W371" s="16" t="s">
        <v>2028</v>
      </c>
      <c r="X371" s="16">
        <v>2</v>
      </c>
      <c r="Y371" s="16">
        <v>2</v>
      </c>
      <c r="Z371" s="17">
        <v>1</v>
      </c>
      <c r="AA371" s="16">
        <v>1</v>
      </c>
      <c r="AB371" s="16" t="s">
        <v>369</v>
      </c>
      <c r="AC371" s="16" t="s">
        <v>2029</v>
      </c>
      <c r="AD371" s="192">
        <v>3</v>
      </c>
      <c r="AE371" s="192">
        <v>3</v>
      </c>
      <c r="AF371" s="17">
        <v>0</v>
      </c>
      <c r="AG371" s="16">
        <v>0</v>
      </c>
      <c r="AH371" s="16">
        <v>0</v>
      </c>
      <c r="AI371" s="16" t="s">
        <v>2030</v>
      </c>
      <c r="AJ371" s="16" t="s">
        <v>294</v>
      </c>
      <c r="AK371" s="16" t="s">
        <v>297</v>
      </c>
      <c r="AL371" s="16" t="s">
        <v>90</v>
      </c>
      <c r="AM371" s="16">
        <v>3</v>
      </c>
      <c r="AN371" s="16">
        <v>2</v>
      </c>
      <c r="AO371" s="16" t="s">
        <v>445</v>
      </c>
      <c r="AP371" s="16" t="s">
        <v>98</v>
      </c>
      <c r="AQ371" s="16"/>
      <c r="AR371" s="16"/>
    </row>
    <row r="372" spans="1:44" ht="90" x14ac:dyDescent="0.25">
      <c r="A372" s="12">
        <f>IF(AL372="","",IF(T372=" "," ",SUM($Q$3:Q372)))</f>
        <v>241</v>
      </c>
      <c r="B372" s="12" t="str">
        <f t="shared" si="71"/>
        <v>Propiedad Intelectual0</v>
      </c>
      <c r="C372" s="12">
        <f t="shared" si="72"/>
        <v>0</v>
      </c>
      <c r="D372" s="12" t="str">
        <f t="shared" si="73"/>
        <v>Propiedad Intelectual1</v>
      </c>
      <c r="E372" s="12">
        <f t="shared" si="74"/>
        <v>1</v>
      </c>
      <c r="F372" s="12" t="str">
        <f t="shared" si="82"/>
        <v xml:space="preserve"> </v>
      </c>
      <c r="G372" s="12" t="str">
        <f t="shared" si="83"/>
        <v>Dirección Investigación e InnovaciónAlto</v>
      </c>
      <c r="H372" s="12" t="str">
        <f t="shared" si="75"/>
        <v>Dirección Investigación e InnovaciónDébil</v>
      </c>
      <c r="I372" s="12" t="str">
        <f t="shared" si="76"/>
        <v>Propiedad IntelectualAlto</v>
      </c>
      <c r="J372" s="12" t="str">
        <f t="shared" si="77"/>
        <v>Propiedad IntelectualDébil</v>
      </c>
      <c r="K372" s="12" t="str">
        <f t="shared" si="78"/>
        <v>Dirección Investigación e InnovaciónFalla o falta de adecuación, consistencia, confiabilidad, confidencialidad y disponibilidad de la información que se genera o se custodia (física o electrónica).</v>
      </c>
      <c r="L372" s="9" t="str">
        <f t="shared" si="79"/>
        <v>RIP-241</v>
      </c>
      <c r="M372" s="10" t="str">
        <f t="shared" si="80"/>
        <v>RI</v>
      </c>
      <c r="N372" s="10" t="str">
        <f>+IF(L372=""," ",VLOOKUP(S372,Tabla13[[PROCESO]:[2018]],4,0))</f>
        <v>Dirección Investigación e Innovación</v>
      </c>
      <c r="O372" s="10" t="str">
        <f>+IF(AB372=""," ",VLOOKUP(S372,Tabla13[[PROCESO]:[2018]],3,0))</f>
        <v xml:space="preserve"> </v>
      </c>
      <c r="P372" s="10" t="str">
        <f t="shared" si="81"/>
        <v>Falla o falta de adecuación, consistencia, confiabilidad, confidencialidad y disponibilidad de la información que se genera o se custodia (física o electrónica).</v>
      </c>
      <c r="Q372" s="1">
        <f t="shared" si="70"/>
        <v>1</v>
      </c>
      <c r="R372" s="15" t="s">
        <v>2031</v>
      </c>
      <c r="S372" s="201" t="str">
        <f>+IF(M372="","",VLOOKUP(LEFT(R372,4),'[1]Areas Incluidas'!$C$3:$F$35,2,0))</f>
        <v>Propiedad Intelectual</v>
      </c>
      <c r="T372" s="16" t="s">
        <v>106</v>
      </c>
      <c r="U372" s="16" t="s">
        <v>2032</v>
      </c>
      <c r="V372" s="16" t="s">
        <v>2033</v>
      </c>
      <c r="W372" s="16" t="s">
        <v>2034</v>
      </c>
      <c r="X372" s="16">
        <v>2</v>
      </c>
      <c r="Y372" s="16">
        <v>2</v>
      </c>
      <c r="Z372" s="17">
        <v>1</v>
      </c>
      <c r="AA372" s="16">
        <v>1</v>
      </c>
      <c r="AB372" s="16" t="s">
        <v>369</v>
      </c>
      <c r="AC372" s="16" t="s">
        <v>2035</v>
      </c>
      <c r="AD372" s="192">
        <v>1</v>
      </c>
      <c r="AE372" s="192">
        <v>0</v>
      </c>
      <c r="AF372" s="17">
        <v>0</v>
      </c>
      <c r="AG372" s="16" t="s">
        <v>2019</v>
      </c>
      <c r="AH372" s="16">
        <v>0</v>
      </c>
      <c r="AI372" s="16">
        <v>0</v>
      </c>
      <c r="AJ372" s="16" t="s">
        <v>294</v>
      </c>
      <c r="AK372" s="16" t="s">
        <v>295</v>
      </c>
      <c r="AL372" s="16" t="s">
        <v>87</v>
      </c>
      <c r="AM372" s="16">
        <v>3</v>
      </c>
      <c r="AN372" s="16">
        <v>4</v>
      </c>
      <c r="AO372" s="16" t="s">
        <v>637</v>
      </c>
      <c r="AP372" s="16" t="s">
        <v>96</v>
      </c>
      <c r="AQ372" s="16"/>
      <c r="AR372" s="16"/>
    </row>
    <row r="373" spans="1:44" ht="54" x14ac:dyDescent="0.25">
      <c r="A373" s="12">
        <f>IF(AL373="","",IF(T373=" "," ",SUM($Q$3:Q373)))</f>
        <v>242</v>
      </c>
      <c r="B373" s="12" t="str">
        <f t="shared" si="71"/>
        <v>Propiedad Intelectual0</v>
      </c>
      <c r="C373" s="12">
        <f t="shared" si="72"/>
        <v>0</v>
      </c>
      <c r="D373" s="12" t="str">
        <f t="shared" si="73"/>
        <v>Propiedad Intelectual1</v>
      </c>
      <c r="E373" s="12">
        <f t="shared" si="74"/>
        <v>1</v>
      </c>
      <c r="F373" s="12" t="str">
        <f t="shared" si="82"/>
        <v xml:space="preserve"> </v>
      </c>
      <c r="G373" s="12" t="str">
        <f t="shared" si="83"/>
        <v>Dirección Investigación e InnovaciónAlto</v>
      </c>
      <c r="H373" s="12" t="str">
        <f t="shared" si="75"/>
        <v>Dirección Investigación e InnovaciónDébil</v>
      </c>
      <c r="I373" s="12" t="str">
        <f t="shared" si="76"/>
        <v>Propiedad IntelectualAlto</v>
      </c>
      <c r="J373" s="12" t="str">
        <f t="shared" si="77"/>
        <v>Propiedad IntelectualDébil</v>
      </c>
      <c r="K373" s="12" t="str">
        <f t="shared" si="78"/>
        <v>Dirección Investigación e InnovaciónPérdida de la continuidad del negocio.</v>
      </c>
      <c r="L373" s="9" t="str">
        <f t="shared" si="79"/>
        <v>RIP-242</v>
      </c>
      <c r="M373" s="10" t="str">
        <f t="shared" si="80"/>
        <v>RI</v>
      </c>
      <c r="N373" s="10" t="str">
        <f>+IF(L373=""," ",VLOOKUP(S373,Tabla13[[PROCESO]:[2018]],4,0))</f>
        <v>Dirección Investigación e Innovación</v>
      </c>
      <c r="O373" s="10" t="str">
        <f>+IF(AB373=""," ",VLOOKUP(S373,Tabla13[[PROCESO]:[2018]],3,0))</f>
        <v xml:space="preserve"> </v>
      </c>
      <c r="P373" s="10" t="str">
        <f t="shared" si="81"/>
        <v>Pérdida de la continuidad del negocio.</v>
      </c>
      <c r="Q373" s="1">
        <f t="shared" si="70"/>
        <v>1</v>
      </c>
      <c r="R373" s="15" t="s">
        <v>2036</v>
      </c>
      <c r="S373" s="201" t="str">
        <f>+IF(M373="","",VLOOKUP(LEFT(R373,4),'[1]Areas Incluidas'!$C$3:$F$35,2,0))</f>
        <v>Propiedad Intelectual</v>
      </c>
      <c r="T373" s="16" t="s">
        <v>113</v>
      </c>
      <c r="U373" s="16" t="s">
        <v>2037</v>
      </c>
      <c r="V373" s="16" t="s">
        <v>2038</v>
      </c>
      <c r="W373" s="16" t="s">
        <v>2039</v>
      </c>
      <c r="X373" s="16">
        <v>2</v>
      </c>
      <c r="Y373" s="16">
        <v>2</v>
      </c>
      <c r="Z373" s="17">
        <v>1</v>
      </c>
      <c r="AA373" s="16">
        <v>1</v>
      </c>
      <c r="AB373" s="16" t="s">
        <v>369</v>
      </c>
      <c r="AC373" s="16" t="s">
        <v>2040</v>
      </c>
      <c r="AD373" s="192">
        <v>1</v>
      </c>
      <c r="AE373" s="192">
        <v>1</v>
      </c>
      <c r="AF373" s="17" t="s">
        <v>369</v>
      </c>
      <c r="AG373" s="16">
        <v>1</v>
      </c>
      <c r="AH373" s="16">
        <v>1</v>
      </c>
      <c r="AI373" s="16">
        <v>1</v>
      </c>
      <c r="AJ373" s="16" t="s">
        <v>294</v>
      </c>
      <c r="AK373" s="16" t="s">
        <v>295</v>
      </c>
      <c r="AL373" s="16" t="s">
        <v>87</v>
      </c>
      <c r="AM373" s="16">
        <v>3</v>
      </c>
      <c r="AN373" s="16">
        <v>4</v>
      </c>
      <c r="AO373" s="16" t="s">
        <v>637</v>
      </c>
      <c r="AP373" s="16" t="s">
        <v>96</v>
      </c>
      <c r="AQ373" s="16"/>
      <c r="AR373" s="16"/>
    </row>
    <row r="374" spans="1:44" ht="90" x14ac:dyDescent="0.25">
      <c r="A374" s="12">
        <f>IF(AL374="","",IF(T374=" "," ",SUM($Q$3:Q374)))</f>
        <v>243</v>
      </c>
      <c r="B374" s="12" t="str">
        <f t="shared" si="71"/>
        <v>Propiedad Intelectual0</v>
      </c>
      <c r="C374" s="12">
        <f t="shared" si="72"/>
        <v>0</v>
      </c>
      <c r="D374" s="12" t="str">
        <f t="shared" si="73"/>
        <v>Propiedad Intelectual1</v>
      </c>
      <c r="E374" s="12">
        <f t="shared" si="74"/>
        <v>1</v>
      </c>
      <c r="F374" s="12" t="str">
        <f t="shared" si="82"/>
        <v xml:space="preserve"> </v>
      </c>
      <c r="G374" s="12" t="str">
        <f t="shared" si="83"/>
        <v>Dirección Investigación e InnovaciónExtremo</v>
      </c>
      <c r="H374" s="12" t="str">
        <f t="shared" si="75"/>
        <v>Dirección Investigación e InnovaciónModerado</v>
      </c>
      <c r="I374" s="12" t="str">
        <f t="shared" si="76"/>
        <v>Propiedad IntelectualExtremo</v>
      </c>
      <c r="J374" s="12" t="str">
        <f t="shared" si="77"/>
        <v>Propiedad IntelectualModerado</v>
      </c>
      <c r="K374" s="12" t="str">
        <f t="shared" si="78"/>
        <v>Dirección Investigación e InnovaciónIncumplimiento por parte de la comunidad universitaria, contratistas y visitantes de las políticas, reglamentos y directrices institucionales.</v>
      </c>
      <c r="L374" s="9" t="str">
        <f t="shared" si="79"/>
        <v>RIP-243</v>
      </c>
      <c r="M374" s="10" t="str">
        <f t="shared" si="80"/>
        <v>RI</v>
      </c>
      <c r="N374" s="10" t="str">
        <f>+IF(L374=""," ",VLOOKUP(S374,Tabla13[[PROCESO]:[2018]],4,0))</f>
        <v>Dirección Investigación e Innovación</v>
      </c>
      <c r="O374" s="10" t="str">
        <f>+IF(AB374=""," ",VLOOKUP(S374,Tabla13[[PROCESO]:[2018]],3,0))</f>
        <v xml:space="preserve"> </v>
      </c>
      <c r="P374" s="10" t="str">
        <f t="shared" si="81"/>
        <v>Incumplimiento por parte de la comunidad universitaria, contratistas y visitantes de las políticas, reglamentos y directrices institucionales.</v>
      </c>
      <c r="Q374" s="1">
        <f t="shared" si="70"/>
        <v>1</v>
      </c>
      <c r="R374" s="15" t="s">
        <v>2041</v>
      </c>
      <c r="S374" s="201" t="str">
        <f>+IF(M374="","",VLOOKUP(LEFT(R374,4),'[1]Areas Incluidas'!$C$3:$F$35,2,0))</f>
        <v>Propiedad Intelectual</v>
      </c>
      <c r="T374" s="16" t="s">
        <v>107</v>
      </c>
      <c r="U374" s="16" t="s">
        <v>2042</v>
      </c>
      <c r="V374" s="16" t="s">
        <v>2043</v>
      </c>
      <c r="W374" s="16" t="s">
        <v>2044</v>
      </c>
      <c r="X374" s="16">
        <v>3</v>
      </c>
      <c r="Y374" s="16">
        <v>3</v>
      </c>
      <c r="Z374" s="17">
        <v>1</v>
      </c>
      <c r="AA374" s="16">
        <v>1</v>
      </c>
      <c r="AB374" s="16" t="s">
        <v>369</v>
      </c>
      <c r="AC374" s="16" t="s">
        <v>2045</v>
      </c>
      <c r="AD374" s="192">
        <v>2</v>
      </c>
      <c r="AE374" s="192">
        <v>0</v>
      </c>
      <c r="AF374" s="17">
        <v>0</v>
      </c>
      <c r="AG374" s="16" t="s">
        <v>2012</v>
      </c>
      <c r="AH374" s="16">
        <v>0</v>
      </c>
      <c r="AI374" s="16" t="s">
        <v>2046</v>
      </c>
      <c r="AJ374" s="16" t="s">
        <v>298</v>
      </c>
      <c r="AK374" s="16" t="s">
        <v>295</v>
      </c>
      <c r="AL374" s="16" t="s">
        <v>89</v>
      </c>
      <c r="AM374" s="16">
        <v>4</v>
      </c>
      <c r="AN374" s="16">
        <v>4</v>
      </c>
      <c r="AO374" s="16" t="s">
        <v>487</v>
      </c>
      <c r="AP374" s="16" t="s">
        <v>98</v>
      </c>
      <c r="AQ374" s="16"/>
      <c r="AR374" s="16"/>
    </row>
    <row r="375" spans="1:44" ht="75" x14ac:dyDescent="0.25">
      <c r="A375" s="12">
        <f>IF(AL375="","",IF(T375=" "," ",SUM($Q$3:Q375)))</f>
        <v>244</v>
      </c>
      <c r="B375" s="12" t="str">
        <f t="shared" si="71"/>
        <v>Propiedad Intelectual0</v>
      </c>
      <c r="C375" s="12">
        <f t="shared" si="72"/>
        <v>0</v>
      </c>
      <c r="D375" s="12" t="str">
        <f t="shared" si="73"/>
        <v>Propiedad Intelectual1</v>
      </c>
      <c r="E375" s="12">
        <f t="shared" si="74"/>
        <v>1</v>
      </c>
      <c r="F375" s="12" t="str">
        <f t="shared" si="82"/>
        <v xml:space="preserve"> </v>
      </c>
      <c r="G375" s="12" t="str">
        <f t="shared" si="83"/>
        <v>Dirección Investigación e InnovaciónAlto</v>
      </c>
      <c r="H375" s="12" t="str">
        <f t="shared" si="75"/>
        <v>Dirección Investigación e InnovaciónDébil</v>
      </c>
      <c r="I375" s="12" t="str">
        <f t="shared" si="76"/>
        <v>Propiedad IntelectualAlto</v>
      </c>
      <c r="J375" s="12" t="str">
        <f t="shared" si="77"/>
        <v>Propiedad IntelectualDébil</v>
      </c>
      <c r="K375" s="12" t="str">
        <f t="shared" si="78"/>
        <v>Dirección Investigación e InnovaciónFallas en la gestión, planeación o ejecución de proyecto.</v>
      </c>
      <c r="L375" s="9" t="str">
        <f t="shared" si="79"/>
        <v>RIP-244</v>
      </c>
      <c r="M375" s="10" t="str">
        <f t="shared" si="80"/>
        <v>RI</v>
      </c>
      <c r="N375" s="10" t="str">
        <f>+IF(L375=""," ",VLOOKUP(S375,Tabla13[[PROCESO]:[2018]],4,0))</f>
        <v>Dirección Investigación e Innovación</v>
      </c>
      <c r="O375" s="10" t="str">
        <f>+IF(AB375=""," ",VLOOKUP(S375,Tabla13[[PROCESO]:[2018]],3,0))</f>
        <v xml:space="preserve"> </v>
      </c>
      <c r="P375" s="10" t="str">
        <f t="shared" si="81"/>
        <v>Fallas en la gestión, planeación o ejecución de proyecto.</v>
      </c>
      <c r="Q375" s="1">
        <f t="shared" si="70"/>
        <v>1</v>
      </c>
      <c r="R375" s="15" t="s">
        <v>2047</v>
      </c>
      <c r="S375" s="201" t="str">
        <f>+IF(M375="","",VLOOKUP(LEFT(R375,4),'[1]Areas Incluidas'!$C$3:$F$35,2,0))</f>
        <v>Propiedad Intelectual</v>
      </c>
      <c r="T375" s="16" t="s">
        <v>115</v>
      </c>
      <c r="U375" s="16" t="s">
        <v>2048</v>
      </c>
      <c r="V375" s="16" t="s">
        <v>2049</v>
      </c>
      <c r="W375" s="16" t="s">
        <v>2050</v>
      </c>
      <c r="X375" s="16">
        <v>1</v>
      </c>
      <c r="Y375" s="16">
        <v>1</v>
      </c>
      <c r="Z375" s="17">
        <v>1</v>
      </c>
      <c r="AA375" s="16">
        <v>1</v>
      </c>
      <c r="AB375" s="16" t="s">
        <v>369</v>
      </c>
      <c r="AC375" s="16" t="s">
        <v>2051</v>
      </c>
      <c r="AD375" s="192">
        <v>1</v>
      </c>
      <c r="AE375" s="192">
        <v>0</v>
      </c>
      <c r="AF375" s="17">
        <v>0</v>
      </c>
      <c r="AG375" s="16" t="s">
        <v>1310</v>
      </c>
      <c r="AH375" s="16">
        <v>0</v>
      </c>
      <c r="AI375" s="16" t="s">
        <v>2052</v>
      </c>
      <c r="AJ375" s="16" t="s">
        <v>294</v>
      </c>
      <c r="AK375" s="16" t="s">
        <v>98</v>
      </c>
      <c r="AL375" s="16" t="s">
        <v>87</v>
      </c>
      <c r="AM375" s="16">
        <v>3</v>
      </c>
      <c r="AN375" s="16">
        <v>3</v>
      </c>
      <c r="AO375" s="16" t="s">
        <v>405</v>
      </c>
      <c r="AP375" s="16" t="s">
        <v>96</v>
      </c>
      <c r="AQ375" s="16"/>
      <c r="AR375" s="16"/>
    </row>
    <row r="376" spans="1:44" ht="30" hidden="1" x14ac:dyDescent="0.25">
      <c r="A376" s="12" t="str">
        <f>IF(AL376="","",IF(T376=" "," ",SUM($Q$3:Q376)))</f>
        <v/>
      </c>
      <c r="B376" s="12" t="str">
        <f t="shared" si="71"/>
        <v>Propiedad Intelectual0</v>
      </c>
      <c r="C376" s="12">
        <f t="shared" si="72"/>
        <v>0</v>
      </c>
      <c r="D376" s="12" t="str">
        <f t="shared" si="73"/>
        <v>Propiedad Intelectual0</v>
      </c>
      <c r="E376" s="12">
        <f t="shared" si="74"/>
        <v>0</v>
      </c>
      <c r="F376" s="12" t="str">
        <f t="shared" si="82"/>
        <v xml:space="preserve"> </v>
      </c>
      <c r="G376" s="12" t="str">
        <f t="shared" si="83"/>
        <v xml:space="preserve"> </v>
      </c>
      <c r="H376" s="12" t="str">
        <f t="shared" si="75"/>
        <v xml:space="preserve"> </v>
      </c>
      <c r="I376" s="12" t="str">
        <f t="shared" si="76"/>
        <v>Propiedad Intelectual</v>
      </c>
      <c r="J376" s="12" t="str">
        <f t="shared" si="77"/>
        <v>Propiedad Intelectual</v>
      </c>
      <c r="K376" s="12" t="str">
        <f t="shared" si="78"/>
        <v xml:space="preserve"> </v>
      </c>
      <c r="L376" s="9" t="str">
        <f t="shared" si="79"/>
        <v/>
      </c>
      <c r="M376" s="10" t="str">
        <f t="shared" si="80"/>
        <v>RI</v>
      </c>
      <c r="N376" s="10" t="str">
        <f>+IF(L376=""," ",VLOOKUP(S376,Tabla13[[PROCESO]:[2018]],4,0))</f>
        <v xml:space="preserve"> </v>
      </c>
      <c r="O376" s="10" t="str">
        <f>+IF(AB376=""," ",VLOOKUP(S376,Tabla13[[PROCESO]:[2018]],3,0))</f>
        <v xml:space="preserve"> </v>
      </c>
      <c r="P376" s="10" t="str">
        <f t="shared" si="81"/>
        <v/>
      </c>
      <c r="Q376" s="1" t="str">
        <f t="shared" si="70"/>
        <v/>
      </c>
      <c r="R376" s="15" t="s">
        <v>2053</v>
      </c>
      <c r="S376" s="201" t="str">
        <f>+IF(M376="","",VLOOKUP(LEFT(R376,4),'[1]Areas Incluidas'!$C$3:$F$35,2,0))</f>
        <v>Propiedad Intelectual</v>
      </c>
      <c r="T376" s="16"/>
      <c r="U376" s="16"/>
      <c r="V376" s="16"/>
      <c r="W376" s="16"/>
      <c r="X376" s="16">
        <v>3</v>
      </c>
      <c r="Y376" s="16">
        <v>3</v>
      </c>
      <c r="Z376" s="17" t="s">
        <v>136</v>
      </c>
      <c r="AA376" s="16">
        <v>3</v>
      </c>
      <c r="AB376" s="16" t="s">
        <v>369</v>
      </c>
      <c r="AC376" s="16"/>
      <c r="AD376" s="192">
        <v>3</v>
      </c>
      <c r="AE376" s="192">
        <v>3</v>
      </c>
      <c r="AF376" s="17" t="s">
        <v>369</v>
      </c>
      <c r="AG376" s="16">
        <v>3</v>
      </c>
      <c r="AH376" s="16">
        <v>3</v>
      </c>
      <c r="AI376" s="16">
        <v>3</v>
      </c>
      <c r="AJ376" s="16">
        <v>3</v>
      </c>
      <c r="AK376" s="16">
        <v>3</v>
      </c>
      <c r="AL376" s="16"/>
      <c r="AM376" s="16" t="s">
        <v>369</v>
      </c>
      <c r="AN376" s="16" t="s">
        <v>369</v>
      </c>
      <c r="AO376" s="16" t="s">
        <v>369</v>
      </c>
      <c r="AP376" s="16"/>
      <c r="AQ376" s="16"/>
      <c r="AR376" s="16"/>
    </row>
    <row r="377" spans="1:44" ht="30" hidden="1" x14ac:dyDescent="0.25">
      <c r="A377" s="12" t="str">
        <f>IF(AL377="","",IF(T377=" "," ",SUM($Q$3:Q377)))</f>
        <v/>
      </c>
      <c r="B377" s="12" t="str">
        <f t="shared" si="71"/>
        <v>Propiedad Intelectual0</v>
      </c>
      <c r="C377" s="12">
        <f t="shared" si="72"/>
        <v>0</v>
      </c>
      <c r="D377" s="12" t="str">
        <f t="shared" si="73"/>
        <v>Propiedad Intelectual0</v>
      </c>
      <c r="E377" s="12">
        <f t="shared" si="74"/>
        <v>0</v>
      </c>
      <c r="F377" s="12" t="str">
        <f t="shared" si="82"/>
        <v xml:space="preserve"> </v>
      </c>
      <c r="G377" s="12" t="str">
        <f t="shared" si="83"/>
        <v xml:space="preserve"> </v>
      </c>
      <c r="H377" s="12" t="str">
        <f t="shared" si="75"/>
        <v xml:space="preserve"> </v>
      </c>
      <c r="I377" s="12" t="str">
        <f t="shared" si="76"/>
        <v>Propiedad Intelectual</v>
      </c>
      <c r="J377" s="12" t="str">
        <f t="shared" si="77"/>
        <v>Propiedad Intelectual</v>
      </c>
      <c r="K377" s="12" t="str">
        <f t="shared" si="78"/>
        <v xml:space="preserve"> </v>
      </c>
      <c r="L377" s="9" t="str">
        <f t="shared" si="79"/>
        <v/>
      </c>
      <c r="M377" s="10" t="str">
        <f t="shared" si="80"/>
        <v>RI</v>
      </c>
      <c r="N377" s="10" t="str">
        <f>+IF(L377=""," ",VLOOKUP(S377,Tabla13[[PROCESO]:[2018]],4,0))</f>
        <v xml:space="preserve"> </v>
      </c>
      <c r="O377" s="10" t="str">
        <f>+IF(AB377=""," ",VLOOKUP(S377,Tabla13[[PROCESO]:[2018]],3,0))</f>
        <v xml:space="preserve"> </v>
      </c>
      <c r="P377" s="10" t="str">
        <f t="shared" si="81"/>
        <v/>
      </c>
      <c r="Q377" s="1" t="str">
        <f t="shared" si="70"/>
        <v/>
      </c>
      <c r="R377" s="15" t="s">
        <v>2054</v>
      </c>
      <c r="S377" s="201" t="str">
        <f>+IF(M377="","",VLOOKUP(LEFT(R377,4),'[1]Areas Incluidas'!$C$3:$F$35,2,0))</f>
        <v>Propiedad Intelectual</v>
      </c>
      <c r="T377" s="16"/>
      <c r="U377" s="16"/>
      <c r="V377" s="16"/>
      <c r="W377" s="16"/>
      <c r="X377" s="16">
        <v>3</v>
      </c>
      <c r="Y377" s="16">
        <v>3</v>
      </c>
      <c r="Z377" s="17" t="s">
        <v>136</v>
      </c>
      <c r="AA377" s="16">
        <v>3</v>
      </c>
      <c r="AB377" s="16" t="s">
        <v>369</v>
      </c>
      <c r="AC377" s="16"/>
      <c r="AD377" s="192">
        <v>3</v>
      </c>
      <c r="AE377" s="192">
        <v>3</v>
      </c>
      <c r="AF377" s="17" t="s">
        <v>369</v>
      </c>
      <c r="AG377" s="16">
        <v>3</v>
      </c>
      <c r="AH377" s="16">
        <v>3</v>
      </c>
      <c r="AI377" s="16">
        <v>3</v>
      </c>
      <c r="AJ377" s="16">
        <v>3</v>
      </c>
      <c r="AK377" s="16">
        <v>3</v>
      </c>
      <c r="AL377" s="16"/>
      <c r="AM377" s="16" t="s">
        <v>369</v>
      </c>
      <c r="AN377" s="16" t="s">
        <v>369</v>
      </c>
      <c r="AO377" s="16" t="s">
        <v>369</v>
      </c>
      <c r="AP377" s="16"/>
      <c r="AQ377" s="16"/>
      <c r="AR377" s="16"/>
    </row>
    <row r="378" spans="1:44" ht="30" hidden="1" x14ac:dyDescent="0.25">
      <c r="A378" s="12" t="str">
        <f>IF(AL378="","",IF(T378=" "," ",SUM($Q$3:Q378)))</f>
        <v/>
      </c>
      <c r="B378" s="12" t="str">
        <f t="shared" si="71"/>
        <v>Propiedad Intelectual0</v>
      </c>
      <c r="C378" s="12">
        <f t="shared" si="72"/>
        <v>0</v>
      </c>
      <c r="D378" s="12" t="str">
        <f t="shared" si="73"/>
        <v>Propiedad Intelectual0</v>
      </c>
      <c r="E378" s="12">
        <f t="shared" si="74"/>
        <v>0</v>
      </c>
      <c r="F378" s="12" t="str">
        <f t="shared" si="82"/>
        <v xml:space="preserve"> </v>
      </c>
      <c r="G378" s="12" t="str">
        <f t="shared" si="83"/>
        <v xml:space="preserve"> </v>
      </c>
      <c r="H378" s="12" t="str">
        <f t="shared" si="75"/>
        <v xml:space="preserve"> </v>
      </c>
      <c r="I378" s="12" t="str">
        <f t="shared" si="76"/>
        <v>Propiedad Intelectual</v>
      </c>
      <c r="J378" s="12" t="str">
        <f t="shared" si="77"/>
        <v>Propiedad Intelectual</v>
      </c>
      <c r="K378" s="12" t="str">
        <f t="shared" si="78"/>
        <v xml:space="preserve"> </v>
      </c>
      <c r="L378" s="9" t="str">
        <f t="shared" si="79"/>
        <v/>
      </c>
      <c r="M378" s="10" t="str">
        <f t="shared" si="80"/>
        <v>RI</v>
      </c>
      <c r="N378" s="10" t="str">
        <f>+IF(L378=""," ",VLOOKUP(S378,Tabla13[[PROCESO]:[2018]],4,0))</f>
        <v xml:space="preserve"> </v>
      </c>
      <c r="O378" s="10" t="str">
        <f>+IF(AB378=""," ",VLOOKUP(S378,Tabla13[[PROCESO]:[2018]],3,0))</f>
        <v xml:space="preserve"> </v>
      </c>
      <c r="P378" s="10" t="str">
        <f t="shared" si="81"/>
        <v/>
      </c>
      <c r="Q378" s="1" t="str">
        <f t="shared" si="70"/>
        <v/>
      </c>
      <c r="R378" s="15" t="s">
        <v>2055</v>
      </c>
      <c r="S378" s="201" t="str">
        <f>+IF(M378="","",VLOOKUP(LEFT(R378,4),'[1]Areas Incluidas'!$C$3:$F$35,2,0))</f>
        <v>Propiedad Intelectual</v>
      </c>
      <c r="T378" s="16"/>
      <c r="U378" s="16"/>
      <c r="V378" s="16"/>
      <c r="W378" s="16"/>
      <c r="X378" s="16">
        <v>3</v>
      </c>
      <c r="Y378" s="16">
        <v>3</v>
      </c>
      <c r="Z378" s="17" t="s">
        <v>136</v>
      </c>
      <c r="AA378" s="16">
        <v>3</v>
      </c>
      <c r="AB378" s="16" t="s">
        <v>369</v>
      </c>
      <c r="AC378" s="16"/>
      <c r="AD378" s="192">
        <v>3</v>
      </c>
      <c r="AE378" s="192">
        <v>3</v>
      </c>
      <c r="AF378" s="17" t="s">
        <v>369</v>
      </c>
      <c r="AG378" s="16">
        <v>3</v>
      </c>
      <c r="AH378" s="16">
        <v>3</v>
      </c>
      <c r="AI378" s="16">
        <v>3</v>
      </c>
      <c r="AJ378" s="16">
        <v>3</v>
      </c>
      <c r="AK378" s="16">
        <v>3</v>
      </c>
      <c r="AL378" s="16"/>
      <c r="AM378" s="16" t="s">
        <v>369</v>
      </c>
      <c r="AN378" s="16" t="s">
        <v>369</v>
      </c>
      <c r="AO378" s="16" t="s">
        <v>369</v>
      </c>
      <c r="AP378" s="16"/>
      <c r="AQ378" s="16"/>
      <c r="AR378" s="16"/>
    </row>
    <row r="379" spans="1:44" ht="30" hidden="1" x14ac:dyDescent="0.25">
      <c r="A379" s="12" t="str">
        <f>IF(AL379="","",IF(T379=" "," ",SUM($Q$3:Q379)))</f>
        <v/>
      </c>
      <c r="B379" s="12" t="str">
        <f t="shared" si="71"/>
        <v>Propiedad Intelectual0</v>
      </c>
      <c r="C379" s="12">
        <f t="shared" si="72"/>
        <v>0</v>
      </c>
      <c r="D379" s="12" t="str">
        <f t="shared" si="73"/>
        <v>Propiedad Intelectual0</v>
      </c>
      <c r="E379" s="12">
        <f t="shared" si="74"/>
        <v>0</v>
      </c>
      <c r="F379" s="12" t="str">
        <f t="shared" si="82"/>
        <v xml:space="preserve"> </v>
      </c>
      <c r="G379" s="12" t="str">
        <f t="shared" si="83"/>
        <v xml:space="preserve"> </v>
      </c>
      <c r="H379" s="12" t="str">
        <f t="shared" si="75"/>
        <v xml:space="preserve"> </v>
      </c>
      <c r="I379" s="12" t="str">
        <f t="shared" si="76"/>
        <v>Propiedad Intelectual</v>
      </c>
      <c r="J379" s="12" t="str">
        <f t="shared" si="77"/>
        <v>Propiedad Intelectual</v>
      </c>
      <c r="K379" s="12" t="str">
        <f t="shared" si="78"/>
        <v xml:space="preserve"> </v>
      </c>
      <c r="L379" s="9" t="str">
        <f t="shared" si="79"/>
        <v/>
      </c>
      <c r="M379" s="10" t="str">
        <f t="shared" si="80"/>
        <v>RI</v>
      </c>
      <c r="N379" s="10" t="str">
        <f>+IF(L379=""," ",VLOOKUP(S379,Tabla13[[PROCESO]:[2018]],4,0))</f>
        <v xml:space="preserve"> </v>
      </c>
      <c r="O379" s="10" t="str">
        <f>+IF(AB379=""," ",VLOOKUP(S379,Tabla13[[PROCESO]:[2018]],3,0))</f>
        <v xml:space="preserve"> </v>
      </c>
      <c r="P379" s="10" t="str">
        <f t="shared" si="81"/>
        <v/>
      </c>
      <c r="Q379" s="1" t="str">
        <f t="shared" si="70"/>
        <v/>
      </c>
      <c r="R379" s="15" t="s">
        <v>2056</v>
      </c>
      <c r="S379" s="201" t="str">
        <f>+IF(M379="","",VLOOKUP(LEFT(R379,4),'[1]Areas Incluidas'!$C$3:$F$35,2,0))</f>
        <v>Propiedad Intelectual</v>
      </c>
      <c r="T379" s="16"/>
      <c r="U379" s="16"/>
      <c r="V379" s="16"/>
      <c r="W379" s="16"/>
      <c r="X379" s="16">
        <v>3</v>
      </c>
      <c r="Y379" s="16">
        <v>3</v>
      </c>
      <c r="Z379" s="17" t="s">
        <v>136</v>
      </c>
      <c r="AA379" s="16">
        <v>3</v>
      </c>
      <c r="AB379" s="16" t="s">
        <v>369</v>
      </c>
      <c r="AC379" s="16"/>
      <c r="AD379" s="192">
        <v>3</v>
      </c>
      <c r="AE379" s="192">
        <v>3</v>
      </c>
      <c r="AF379" s="17" t="s">
        <v>369</v>
      </c>
      <c r="AG379" s="16">
        <v>3</v>
      </c>
      <c r="AH379" s="16">
        <v>3</v>
      </c>
      <c r="AI379" s="16">
        <v>3</v>
      </c>
      <c r="AJ379" s="16">
        <v>3</v>
      </c>
      <c r="AK379" s="16">
        <v>3</v>
      </c>
      <c r="AL379" s="16"/>
      <c r="AM379" s="16" t="s">
        <v>369</v>
      </c>
      <c r="AN379" s="16" t="s">
        <v>369</v>
      </c>
      <c r="AO379" s="16" t="s">
        <v>369</v>
      </c>
      <c r="AP379" s="16"/>
      <c r="AQ379" s="16"/>
      <c r="AR379" s="16"/>
    </row>
    <row r="380" spans="1:44" ht="90" hidden="1" x14ac:dyDescent="0.25">
      <c r="A380" s="12" t="str">
        <f>IF(AL380="","",IF(T380=" "," ",SUM($Q$3:Q380)))</f>
        <v/>
      </c>
      <c r="B380" s="12" t="str">
        <f t="shared" si="71"/>
        <v>Editorial0</v>
      </c>
      <c r="C380" s="12">
        <f t="shared" si="72"/>
        <v>0</v>
      </c>
      <c r="D380" s="12" t="str">
        <f t="shared" si="73"/>
        <v>Editorial0</v>
      </c>
      <c r="E380" s="12">
        <f t="shared" si="74"/>
        <v>0</v>
      </c>
      <c r="F380" s="12" t="str">
        <f t="shared" si="82"/>
        <v xml:space="preserve"> </v>
      </c>
      <c r="G380" s="12" t="str">
        <f t="shared" si="83"/>
        <v xml:space="preserve"> </v>
      </c>
      <c r="H380" s="12" t="str">
        <f t="shared" si="75"/>
        <v xml:space="preserve"> </v>
      </c>
      <c r="I380" s="12" t="str">
        <f t="shared" si="76"/>
        <v>Editorial</v>
      </c>
      <c r="J380" s="12" t="str">
        <f t="shared" si="77"/>
        <v>Editorial</v>
      </c>
      <c r="K380" s="12" t="str">
        <f t="shared" si="78"/>
        <v xml:space="preserve"> Conflicto, desconocimiento o incumplimientos normativos, legales, regulatorios o contractuales.</v>
      </c>
      <c r="L380" s="9" t="str">
        <f t="shared" si="79"/>
        <v/>
      </c>
      <c r="M380" s="10" t="str">
        <f t="shared" si="80"/>
        <v>RI</v>
      </c>
      <c r="N380" s="10" t="str">
        <f>+IF(L380=""," ",VLOOKUP(S380,Tabla13[[PROCESO]:[2018]],4,0))</f>
        <v xml:space="preserve"> </v>
      </c>
      <c r="O380" s="10" t="str">
        <f>+IF(AB380=""," ",VLOOKUP(S380,Tabla13[[PROCESO]:[2018]],3,0))</f>
        <v xml:space="preserve"> </v>
      </c>
      <c r="P380" s="10" t="str">
        <f t="shared" si="81"/>
        <v/>
      </c>
      <c r="Q380" s="1">
        <f t="shared" si="70"/>
        <v>0</v>
      </c>
      <c r="R380" s="15" t="s">
        <v>2057</v>
      </c>
      <c r="S380" s="201" t="str">
        <f>+IF(M380="","",VLOOKUP(LEFT(R380,4),'[1]Areas Incluidas'!$C$3:$F$35,2,0))</f>
        <v>Editorial</v>
      </c>
      <c r="T380" s="16" t="s">
        <v>109</v>
      </c>
      <c r="U380" s="16" t="s">
        <v>291</v>
      </c>
      <c r="V380" s="16" t="s">
        <v>2058</v>
      </c>
      <c r="W380" s="16" t="s">
        <v>2059</v>
      </c>
      <c r="X380" s="16">
        <v>0</v>
      </c>
      <c r="Y380" s="16">
        <v>0</v>
      </c>
      <c r="Z380" s="16" t="s">
        <v>136</v>
      </c>
      <c r="AA380" s="16">
        <v>0</v>
      </c>
      <c r="AB380" s="16" t="s">
        <v>369</v>
      </c>
      <c r="AC380" s="16" t="s">
        <v>2060</v>
      </c>
      <c r="AD380" s="16">
        <v>1</v>
      </c>
      <c r="AE380" s="16">
        <v>1</v>
      </c>
      <c r="AF380" s="16">
        <v>1</v>
      </c>
      <c r="AG380" s="16" t="s">
        <v>2061</v>
      </c>
      <c r="AH380" s="16">
        <v>1</v>
      </c>
      <c r="AI380" s="16">
        <v>1</v>
      </c>
      <c r="AJ380" s="16">
        <v>1</v>
      </c>
      <c r="AK380" s="16">
        <v>1</v>
      </c>
      <c r="AL380" s="16" t="s">
        <v>369</v>
      </c>
      <c r="AM380" s="16" t="s">
        <v>369</v>
      </c>
      <c r="AN380" s="16" t="s">
        <v>369</v>
      </c>
      <c r="AO380" s="16" t="s">
        <v>369</v>
      </c>
      <c r="AP380" s="16"/>
      <c r="AQ380" s="16"/>
      <c r="AR380" s="16"/>
    </row>
    <row r="381" spans="1:44" ht="75" hidden="1" x14ac:dyDescent="0.25">
      <c r="A381" s="12" t="str">
        <f>IF(AL381="","",IF(T381=" "," ",SUM($Q$3:Q381)))</f>
        <v/>
      </c>
      <c r="B381" s="12" t="str">
        <f t="shared" si="71"/>
        <v>Editorial0</v>
      </c>
      <c r="C381" s="12">
        <f t="shared" si="72"/>
        <v>0</v>
      </c>
      <c r="D381" s="12" t="str">
        <f t="shared" si="73"/>
        <v>Editorial0</v>
      </c>
      <c r="E381" s="12">
        <f t="shared" si="74"/>
        <v>0</v>
      </c>
      <c r="F381" s="12" t="str">
        <f t="shared" si="82"/>
        <v xml:space="preserve"> </v>
      </c>
      <c r="G381" s="12" t="str">
        <f t="shared" si="83"/>
        <v xml:space="preserve"> </v>
      </c>
      <c r="H381" s="12" t="str">
        <f t="shared" si="75"/>
        <v xml:space="preserve"> </v>
      </c>
      <c r="I381" s="12" t="str">
        <f t="shared" si="76"/>
        <v>Editorial</v>
      </c>
      <c r="J381" s="12" t="str">
        <f t="shared" si="77"/>
        <v>Editorial</v>
      </c>
      <c r="K381" s="12" t="str">
        <f t="shared" si="78"/>
        <v xml:space="preserve"> Concepto público desfavorable que causa una pérdida de credibilidad sobre la Universidad en sus grupos de interés.</v>
      </c>
      <c r="L381" s="9" t="str">
        <f t="shared" si="79"/>
        <v/>
      </c>
      <c r="M381" s="10" t="str">
        <f t="shared" si="80"/>
        <v>RI</v>
      </c>
      <c r="N381" s="10" t="str">
        <f>+IF(L381=""," ",VLOOKUP(S381,Tabla13[[PROCESO]:[2018]],4,0))</f>
        <v xml:space="preserve"> </v>
      </c>
      <c r="O381" s="10" t="str">
        <f>+IF(AB381=""," ",VLOOKUP(S381,Tabla13[[PROCESO]:[2018]],3,0))</f>
        <v xml:space="preserve"> </v>
      </c>
      <c r="P381" s="10" t="str">
        <f t="shared" si="81"/>
        <v/>
      </c>
      <c r="Q381" s="1">
        <f t="shared" si="70"/>
        <v>0</v>
      </c>
      <c r="R381" s="15" t="s">
        <v>2062</v>
      </c>
      <c r="S381" s="201" t="str">
        <f>+IF(M381="","",VLOOKUP(LEFT(R381,4),'[1]Areas Incluidas'!$C$3:$F$35,2,0))</f>
        <v>Editorial</v>
      </c>
      <c r="T381" s="16" t="s">
        <v>119</v>
      </c>
      <c r="U381" s="16" t="s">
        <v>292</v>
      </c>
      <c r="V381" s="16" t="s">
        <v>2063</v>
      </c>
      <c r="W381" s="16" t="s">
        <v>2064</v>
      </c>
      <c r="X381" s="16">
        <v>1</v>
      </c>
      <c r="Y381" s="16">
        <v>1</v>
      </c>
      <c r="Z381" s="16" t="s">
        <v>136</v>
      </c>
      <c r="AA381" s="16">
        <v>1</v>
      </c>
      <c r="AB381" s="16" t="s">
        <v>369</v>
      </c>
      <c r="AC381" s="16" t="s">
        <v>2065</v>
      </c>
      <c r="AD381" s="16">
        <v>1</v>
      </c>
      <c r="AE381" s="16">
        <v>0.5</v>
      </c>
      <c r="AF381" s="16">
        <v>0.5</v>
      </c>
      <c r="AG381" s="16" t="s">
        <v>2066</v>
      </c>
      <c r="AH381" s="16">
        <v>0.5</v>
      </c>
      <c r="AI381" s="16">
        <v>0.5</v>
      </c>
      <c r="AJ381" s="16">
        <v>0.5</v>
      </c>
      <c r="AK381" s="16">
        <v>0.5</v>
      </c>
      <c r="AL381" s="16" t="s">
        <v>369</v>
      </c>
      <c r="AM381" s="16" t="s">
        <v>369</v>
      </c>
      <c r="AN381" s="16" t="s">
        <v>369</v>
      </c>
      <c r="AO381" s="16" t="s">
        <v>369</v>
      </c>
      <c r="AP381" s="16"/>
      <c r="AQ381" s="16"/>
      <c r="AR381" s="16"/>
    </row>
    <row r="382" spans="1:44" ht="75" hidden="1" x14ac:dyDescent="0.25">
      <c r="A382" s="12" t="str">
        <f>IF(AL382="","",IF(T382=" "," ",SUM($Q$3:Q382)))</f>
        <v/>
      </c>
      <c r="B382" s="12" t="str">
        <f t="shared" si="71"/>
        <v>Editorial0</v>
      </c>
      <c r="C382" s="12">
        <f t="shared" si="72"/>
        <v>0</v>
      </c>
      <c r="D382" s="12" t="str">
        <f t="shared" si="73"/>
        <v>Editorial0</v>
      </c>
      <c r="E382" s="12">
        <f t="shared" si="74"/>
        <v>0</v>
      </c>
      <c r="F382" s="12" t="str">
        <f t="shared" si="82"/>
        <v xml:space="preserve"> </v>
      </c>
      <c r="G382" s="12" t="str">
        <f t="shared" si="83"/>
        <v xml:space="preserve"> </v>
      </c>
      <c r="H382" s="12" t="str">
        <f t="shared" si="75"/>
        <v xml:space="preserve"> </v>
      </c>
      <c r="I382" s="12" t="str">
        <f t="shared" si="76"/>
        <v>Editorial</v>
      </c>
      <c r="J382" s="12" t="str">
        <f t="shared" si="77"/>
        <v>Editorial</v>
      </c>
      <c r="K382" s="12" t="str">
        <f t="shared" si="78"/>
        <v xml:space="preserve"> Falta de innovación o rezago en los diferentes procesos o estructuras que dificultan el crecimiento y/o cumplimiento de los objetivos de la Universidad</v>
      </c>
      <c r="L382" s="9" t="str">
        <f t="shared" si="79"/>
        <v/>
      </c>
      <c r="M382" s="10" t="str">
        <f t="shared" si="80"/>
        <v>RI</v>
      </c>
      <c r="N382" s="10" t="str">
        <f>+IF(L382=""," ",VLOOKUP(S382,Tabla13[[PROCESO]:[2018]],4,0))</f>
        <v xml:space="preserve"> </v>
      </c>
      <c r="O382" s="10" t="str">
        <f>+IF(AB382=""," ",VLOOKUP(S382,Tabla13[[PROCESO]:[2018]],3,0))</f>
        <v xml:space="preserve"> </v>
      </c>
      <c r="P382" s="10" t="str">
        <f t="shared" si="81"/>
        <v/>
      </c>
      <c r="Q382" s="1">
        <f t="shared" si="70"/>
        <v>0</v>
      </c>
      <c r="R382" s="15" t="s">
        <v>2067</v>
      </c>
      <c r="S382" s="201" t="str">
        <f>+IF(M382="","",VLOOKUP(LEFT(R382,4),'[1]Areas Incluidas'!$C$3:$F$35,2,0))</f>
        <v>Editorial</v>
      </c>
      <c r="T382" s="16" t="s">
        <v>111</v>
      </c>
      <c r="U382" s="16" t="s">
        <v>111</v>
      </c>
      <c r="V382" s="16" t="s">
        <v>2068</v>
      </c>
      <c r="W382" s="16" t="s">
        <v>2069</v>
      </c>
      <c r="X382" s="16">
        <v>0.5</v>
      </c>
      <c r="Y382" s="16">
        <v>0.5</v>
      </c>
      <c r="Z382" s="16" t="s">
        <v>136</v>
      </c>
      <c r="AA382" s="16">
        <v>0.5</v>
      </c>
      <c r="AB382" s="16" t="s">
        <v>369</v>
      </c>
      <c r="AC382" s="16" t="s">
        <v>2070</v>
      </c>
      <c r="AD382" s="16">
        <v>2</v>
      </c>
      <c r="AE382" s="16">
        <v>0</v>
      </c>
      <c r="AF382" s="16">
        <v>0</v>
      </c>
      <c r="AG382" s="16" t="s">
        <v>2071</v>
      </c>
      <c r="AH382" s="16">
        <v>0</v>
      </c>
      <c r="AI382" s="16">
        <v>0</v>
      </c>
      <c r="AJ382" s="16">
        <v>0</v>
      </c>
      <c r="AK382" s="16">
        <v>0</v>
      </c>
      <c r="AL382" s="16" t="s">
        <v>369</v>
      </c>
      <c r="AM382" s="16" t="s">
        <v>369</v>
      </c>
      <c r="AN382" s="16" t="s">
        <v>369</v>
      </c>
      <c r="AO382" s="16" t="s">
        <v>369</v>
      </c>
      <c r="AP382" s="16"/>
      <c r="AQ382" s="16"/>
      <c r="AR382" s="16"/>
    </row>
    <row r="383" spans="1:44" ht="60" hidden="1" x14ac:dyDescent="0.25">
      <c r="A383" s="12" t="str">
        <f>IF(AL383="","",IF(T383=" "," ",SUM($Q$3:Q383)))</f>
        <v/>
      </c>
      <c r="B383" s="12" t="str">
        <f t="shared" si="71"/>
        <v>Editorial0</v>
      </c>
      <c r="C383" s="12">
        <f t="shared" si="72"/>
        <v>0</v>
      </c>
      <c r="D383" s="12" t="str">
        <f t="shared" si="73"/>
        <v>Editorial0</v>
      </c>
      <c r="E383" s="12">
        <f t="shared" si="74"/>
        <v>0</v>
      </c>
      <c r="F383" s="12" t="str">
        <f t="shared" si="82"/>
        <v xml:space="preserve"> </v>
      </c>
      <c r="G383" s="12" t="str">
        <f t="shared" si="83"/>
        <v xml:space="preserve"> </v>
      </c>
      <c r="H383" s="12" t="str">
        <f t="shared" si="75"/>
        <v xml:space="preserve"> </v>
      </c>
      <c r="I383" s="12" t="str">
        <f t="shared" si="76"/>
        <v>Editorial</v>
      </c>
      <c r="J383" s="12" t="str">
        <f t="shared" si="77"/>
        <v>Editorial</v>
      </c>
      <c r="K383" s="12" t="str">
        <f t="shared" si="78"/>
        <v xml:space="preserve"> Concepto público desfavorable que causa una pérdida de credibilidad sobre la Universidad en sus grupos de interés.</v>
      </c>
      <c r="L383" s="9" t="str">
        <f t="shared" si="79"/>
        <v/>
      </c>
      <c r="M383" s="10" t="str">
        <f t="shared" si="80"/>
        <v>RI</v>
      </c>
      <c r="N383" s="10" t="str">
        <f>+IF(L383=""," ",VLOOKUP(S383,Tabla13[[PROCESO]:[2018]],4,0))</f>
        <v xml:space="preserve"> </v>
      </c>
      <c r="O383" s="10" t="str">
        <f>+IF(AB383=""," ",VLOOKUP(S383,Tabla13[[PROCESO]:[2018]],3,0))</f>
        <v xml:space="preserve"> </v>
      </c>
      <c r="P383" s="10" t="str">
        <f t="shared" si="81"/>
        <v/>
      </c>
      <c r="Q383" s="1">
        <f t="shared" si="70"/>
        <v>0</v>
      </c>
      <c r="R383" s="15" t="s">
        <v>2072</v>
      </c>
      <c r="S383" s="201" t="str">
        <f>+IF(M383="","",VLOOKUP(LEFT(R383,4),'[1]Areas Incluidas'!$C$3:$F$35,2,0))</f>
        <v>Editorial</v>
      </c>
      <c r="T383" s="16" t="s">
        <v>119</v>
      </c>
      <c r="U383" s="16" t="s">
        <v>119</v>
      </c>
      <c r="V383" s="16" t="s">
        <v>2073</v>
      </c>
      <c r="W383" s="16" t="s">
        <v>2074</v>
      </c>
      <c r="X383" s="16">
        <v>0</v>
      </c>
      <c r="Y383" s="16">
        <v>0</v>
      </c>
      <c r="Z383" s="16" t="s">
        <v>136</v>
      </c>
      <c r="AA383" s="16">
        <v>0</v>
      </c>
      <c r="AB383" s="16" t="s">
        <v>369</v>
      </c>
      <c r="AC383" s="16" t="s">
        <v>2075</v>
      </c>
      <c r="AD383" s="16">
        <v>1</v>
      </c>
      <c r="AE383" s="16">
        <v>0.5</v>
      </c>
      <c r="AF383" s="16">
        <v>0.5</v>
      </c>
      <c r="AG383" s="16" t="s">
        <v>2076</v>
      </c>
      <c r="AH383" s="16">
        <v>0.5</v>
      </c>
      <c r="AI383" s="16">
        <v>0.5</v>
      </c>
      <c r="AJ383" s="16">
        <v>0.5</v>
      </c>
      <c r="AK383" s="16">
        <v>0.5</v>
      </c>
      <c r="AL383" s="16" t="s">
        <v>369</v>
      </c>
      <c r="AM383" s="16" t="s">
        <v>369</v>
      </c>
      <c r="AN383" s="16" t="s">
        <v>369</v>
      </c>
      <c r="AO383" s="16" t="s">
        <v>369</v>
      </c>
      <c r="AP383" s="16"/>
      <c r="AQ383" s="16"/>
      <c r="AR383" s="16"/>
    </row>
    <row r="384" spans="1:44" ht="30" hidden="1" x14ac:dyDescent="0.25">
      <c r="A384" s="12" t="str">
        <f>IF(AL384="","",IF(T384=" "," ",SUM($Q$3:Q384)))</f>
        <v/>
      </c>
      <c r="B384" s="12" t="str">
        <f t="shared" si="71"/>
        <v>Editorial0</v>
      </c>
      <c r="C384" s="12">
        <f t="shared" si="72"/>
        <v>0</v>
      </c>
      <c r="D384" s="12" t="str">
        <f t="shared" si="73"/>
        <v>Editorial0</v>
      </c>
      <c r="E384" s="12">
        <f t="shared" si="74"/>
        <v>0</v>
      </c>
      <c r="F384" s="12" t="str">
        <f t="shared" si="82"/>
        <v xml:space="preserve"> </v>
      </c>
      <c r="G384" s="12" t="str">
        <f t="shared" si="83"/>
        <v xml:space="preserve"> </v>
      </c>
      <c r="H384" s="12" t="str">
        <f t="shared" si="75"/>
        <v xml:space="preserve"> </v>
      </c>
      <c r="I384" s="12" t="str">
        <f t="shared" si="76"/>
        <v>Editorial</v>
      </c>
      <c r="J384" s="12" t="str">
        <f t="shared" si="77"/>
        <v>Editorial</v>
      </c>
      <c r="K384" s="12" t="str">
        <f t="shared" si="78"/>
        <v xml:space="preserve"> Incumplimiento por parte de proveedores</v>
      </c>
      <c r="L384" s="9" t="str">
        <f t="shared" si="79"/>
        <v/>
      </c>
      <c r="M384" s="10" t="str">
        <f t="shared" si="80"/>
        <v>RI</v>
      </c>
      <c r="N384" s="10" t="str">
        <f>+IF(L384=""," ",VLOOKUP(S384,Tabla13[[PROCESO]:[2018]],4,0))</f>
        <v xml:space="preserve"> </v>
      </c>
      <c r="O384" s="10" t="str">
        <f>+IF(AB384=""," ",VLOOKUP(S384,Tabla13[[PROCESO]:[2018]],3,0))</f>
        <v xml:space="preserve"> </v>
      </c>
      <c r="P384" s="10" t="str">
        <f t="shared" si="81"/>
        <v/>
      </c>
      <c r="Q384" s="1">
        <f t="shared" si="70"/>
        <v>0</v>
      </c>
      <c r="R384" s="15" t="s">
        <v>2077</v>
      </c>
      <c r="S384" s="201" t="str">
        <f>+IF(M384="","",VLOOKUP(LEFT(R384,4),'[1]Areas Incluidas'!$C$3:$F$35,2,0))</f>
        <v>Editorial</v>
      </c>
      <c r="T384" s="16" t="s">
        <v>120</v>
      </c>
      <c r="U384" s="16" t="s">
        <v>120</v>
      </c>
      <c r="V384" s="16" t="s">
        <v>2078</v>
      </c>
      <c r="W384" s="16" t="s">
        <v>2079</v>
      </c>
      <c r="X384" s="16">
        <v>0.5</v>
      </c>
      <c r="Y384" s="16">
        <v>0.5</v>
      </c>
      <c r="Z384" s="16" t="s">
        <v>136</v>
      </c>
      <c r="AA384" s="16">
        <v>0.5</v>
      </c>
      <c r="AB384" s="16" t="s">
        <v>369</v>
      </c>
      <c r="AC384" s="16" t="s">
        <v>2080</v>
      </c>
      <c r="AD384" s="16">
        <v>1</v>
      </c>
      <c r="AE384" s="16">
        <v>0</v>
      </c>
      <c r="AF384" s="16">
        <v>0</v>
      </c>
      <c r="AG384" s="16" t="s">
        <v>215</v>
      </c>
      <c r="AH384" s="16">
        <v>0</v>
      </c>
      <c r="AI384" s="16">
        <v>0</v>
      </c>
      <c r="AJ384" s="16">
        <v>0</v>
      </c>
      <c r="AK384" s="16">
        <v>0</v>
      </c>
      <c r="AL384" s="16" t="s">
        <v>369</v>
      </c>
      <c r="AM384" s="16" t="s">
        <v>369</v>
      </c>
      <c r="AN384" s="16" t="s">
        <v>369</v>
      </c>
      <c r="AO384" s="16" t="s">
        <v>369</v>
      </c>
      <c r="AP384" s="16"/>
      <c r="AQ384" s="16"/>
      <c r="AR384" s="16"/>
    </row>
    <row r="385" spans="1:44" ht="18" hidden="1" x14ac:dyDescent="0.25">
      <c r="A385" s="12" t="str">
        <f>IF(AL385="","",IF(T385=" "," ",SUM($Q$3:Q385)))</f>
        <v/>
      </c>
      <c r="B385" s="12" t="str">
        <f t="shared" si="71"/>
        <v>Editorial0</v>
      </c>
      <c r="C385" s="12">
        <f t="shared" si="72"/>
        <v>0</v>
      </c>
      <c r="D385" s="12" t="str">
        <f t="shared" si="73"/>
        <v>Editorial0</v>
      </c>
      <c r="E385" s="12">
        <f t="shared" si="74"/>
        <v>0</v>
      </c>
      <c r="F385" s="12" t="str">
        <f t="shared" si="82"/>
        <v xml:space="preserve"> </v>
      </c>
      <c r="G385" s="12" t="str">
        <f t="shared" si="83"/>
        <v xml:space="preserve"> </v>
      </c>
      <c r="H385" s="12" t="str">
        <f t="shared" si="75"/>
        <v xml:space="preserve"> </v>
      </c>
      <c r="I385" s="12" t="str">
        <f t="shared" si="76"/>
        <v>Editorial</v>
      </c>
      <c r="J385" s="12" t="str">
        <f t="shared" si="77"/>
        <v>Editorial</v>
      </c>
      <c r="K385" s="12" t="str">
        <f t="shared" si="78"/>
        <v xml:space="preserve"> </v>
      </c>
      <c r="L385" s="9" t="str">
        <f t="shared" si="79"/>
        <v/>
      </c>
      <c r="M385" s="10" t="str">
        <f t="shared" si="80"/>
        <v>RI</v>
      </c>
      <c r="N385" s="10" t="str">
        <f>+IF(L385=""," ",VLOOKUP(S385,Tabla13[[PROCESO]:[2018]],4,0))</f>
        <v xml:space="preserve"> </v>
      </c>
      <c r="O385" s="10" t="str">
        <f>+IF(AB385=""," ",VLOOKUP(S385,Tabla13[[PROCESO]:[2018]],3,0))</f>
        <v xml:space="preserve"> </v>
      </c>
      <c r="P385" s="10" t="str">
        <f t="shared" si="81"/>
        <v/>
      </c>
      <c r="Q385" s="1" t="str">
        <f t="shared" si="70"/>
        <v/>
      </c>
      <c r="R385" s="15" t="s">
        <v>2081</v>
      </c>
      <c r="S385" s="201" t="str">
        <f>+IF(M385="","",VLOOKUP(LEFT(R385,4),'[1]Areas Incluidas'!$C$3:$F$35,2,0))</f>
        <v>Editorial</v>
      </c>
      <c r="T385" s="16"/>
      <c r="U385" s="16"/>
      <c r="V385" s="16"/>
      <c r="W385" s="16"/>
      <c r="X385" s="16">
        <v>0</v>
      </c>
      <c r="Y385" s="16">
        <v>0</v>
      </c>
      <c r="Z385" s="16" t="s">
        <v>136</v>
      </c>
      <c r="AA385" s="16">
        <v>0</v>
      </c>
      <c r="AB385" s="16" t="s">
        <v>369</v>
      </c>
      <c r="AC385" s="16"/>
      <c r="AD385" s="16">
        <v>0</v>
      </c>
      <c r="AE385" s="16">
        <v>0</v>
      </c>
      <c r="AF385" s="16" t="s">
        <v>369</v>
      </c>
      <c r="AG385" s="16">
        <v>0</v>
      </c>
      <c r="AH385" s="16">
        <v>0</v>
      </c>
      <c r="AI385" s="16">
        <v>0</v>
      </c>
      <c r="AJ385" s="16">
        <v>0</v>
      </c>
      <c r="AK385" s="16">
        <v>0</v>
      </c>
      <c r="AL385" s="16"/>
      <c r="AM385" s="16" t="s">
        <v>369</v>
      </c>
      <c r="AN385" s="16" t="s">
        <v>369</v>
      </c>
      <c r="AO385" s="16" t="s">
        <v>369</v>
      </c>
      <c r="AP385" s="16"/>
      <c r="AQ385" s="16"/>
      <c r="AR385" s="16"/>
    </row>
    <row r="386" spans="1:44" ht="18" hidden="1" x14ac:dyDescent="0.25">
      <c r="A386" s="12" t="str">
        <f>IF(AL386="","",IF(T386=" "," ",SUM($Q$3:Q386)))</f>
        <v/>
      </c>
      <c r="B386" s="12" t="str">
        <f t="shared" si="71"/>
        <v>Editorial0</v>
      </c>
      <c r="C386" s="12">
        <f t="shared" si="72"/>
        <v>0</v>
      </c>
      <c r="D386" s="12" t="str">
        <f t="shared" si="73"/>
        <v>Editorial0</v>
      </c>
      <c r="E386" s="12">
        <f t="shared" si="74"/>
        <v>0</v>
      </c>
      <c r="F386" s="12" t="str">
        <f t="shared" si="82"/>
        <v xml:space="preserve"> </v>
      </c>
      <c r="G386" s="12" t="str">
        <f t="shared" si="83"/>
        <v xml:space="preserve"> </v>
      </c>
      <c r="H386" s="12" t="str">
        <f t="shared" si="75"/>
        <v xml:space="preserve"> </v>
      </c>
      <c r="I386" s="12" t="str">
        <f t="shared" si="76"/>
        <v>Editorial</v>
      </c>
      <c r="J386" s="12" t="str">
        <f t="shared" si="77"/>
        <v>Editorial</v>
      </c>
      <c r="K386" s="12" t="str">
        <f t="shared" si="78"/>
        <v xml:space="preserve"> </v>
      </c>
      <c r="L386" s="9" t="str">
        <f t="shared" si="79"/>
        <v/>
      </c>
      <c r="M386" s="10" t="str">
        <f t="shared" si="80"/>
        <v>RI</v>
      </c>
      <c r="N386" s="10" t="str">
        <f>+IF(L386=""," ",VLOOKUP(S386,Tabla13[[PROCESO]:[2018]],4,0))</f>
        <v xml:space="preserve"> </v>
      </c>
      <c r="O386" s="10" t="str">
        <f>+IF(AB386=""," ",VLOOKUP(S386,Tabla13[[PROCESO]:[2018]],3,0))</f>
        <v xml:space="preserve"> </v>
      </c>
      <c r="P386" s="10" t="str">
        <f t="shared" si="81"/>
        <v/>
      </c>
      <c r="Q386" s="1" t="str">
        <f t="shared" si="70"/>
        <v/>
      </c>
      <c r="R386" s="15" t="s">
        <v>2082</v>
      </c>
      <c r="S386" s="201" t="str">
        <f>+IF(M386="","",VLOOKUP(LEFT(R386,4),'[1]Areas Incluidas'!$C$3:$F$35,2,0))</f>
        <v>Editorial</v>
      </c>
      <c r="T386" s="16"/>
      <c r="U386" s="16"/>
      <c r="V386" s="16"/>
      <c r="W386" s="16"/>
      <c r="X386" s="16">
        <v>0</v>
      </c>
      <c r="Y386" s="16">
        <v>0</v>
      </c>
      <c r="Z386" s="16" t="s">
        <v>136</v>
      </c>
      <c r="AA386" s="16">
        <v>0</v>
      </c>
      <c r="AB386" s="16" t="s">
        <v>369</v>
      </c>
      <c r="AC386" s="16"/>
      <c r="AD386" s="16">
        <v>0</v>
      </c>
      <c r="AE386" s="16">
        <v>0</v>
      </c>
      <c r="AF386" s="16" t="s">
        <v>369</v>
      </c>
      <c r="AG386" s="16">
        <v>0</v>
      </c>
      <c r="AH386" s="16">
        <v>0</v>
      </c>
      <c r="AI386" s="16">
        <v>0</v>
      </c>
      <c r="AJ386" s="16">
        <v>0</v>
      </c>
      <c r="AK386" s="16">
        <v>0</v>
      </c>
      <c r="AL386" s="16"/>
      <c r="AM386" s="16" t="s">
        <v>369</v>
      </c>
      <c r="AN386" s="16" t="s">
        <v>369</v>
      </c>
      <c r="AO386" s="16" t="s">
        <v>369</v>
      </c>
      <c r="AP386" s="16"/>
      <c r="AQ386" s="16"/>
      <c r="AR386" s="16"/>
    </row>
    <row r="387" spans="1:44" ht="18" hidden="1" x14ac:dyDescent="0.25">
      <c r="A387" s="12" t="str">
        <f>IF(AL387="","",IF(T387=" "," ",SUM($Q$3:Q387)))</f>
        <v/>
      </c>
      <c r="B387" s="12" t="str">
        <f t="shared" si="71"/>
        <v>Editorial0</v>
      </c>
      <c r="C387" s="12">
        <f t="shared" si="72"/>
        <v>0</v>
      </c>
      <c r="D387" s="12" t="str">
        <f t="shared" si="73"/>
        <v>Editorial0</v>
      </c>
      <c r="E387" s="12">
        <f t="shared" si="74"/>
        <v>0</v>
      </c>
      <c r="F387" s="12" t="str">
        <f t="shared" si="82"/>
        <v xml:space="preserve"> </v>
      </c>
      <c r="G387" s="12" t="str">
        <f t="shared" si="83"/>
        <v xml:space="preserve"> </v>
      </c>
      <c r="H387" s="12" t="str">
        <f t="shared" si="75"/>
        <v xml:space="preserve"> </v>
      </c>
      <c r="I387" s="12" t="str">
        <f t="shared" si="76"/>
        <v>Editorial</v>
      </c>
      <c r="J387" s="12" t="str">
        <f t="shared" si="77"/>
        <v>Editorial</v>
      </c>
      <c r="K387" s="12" t="str">
        <f t="shared" si="78"/>
        <v xml:space="preserve"> </v>
      </c>
      <c r="L387" s="9" t="str">
        <f t="shared" si="79"/>
        <v/>
      </c>
      <c r="M387" s="10" t="str">
        <f t="shared" si="80"/>
        <v>RI</v>
      </c>
      <c r="N387" s="10" t="str">
        <f>+IF(L387=""," ",VLOOKUP(S387,Tabla13[[PROCESO]:[2018]],4,0))</f>
        <v xml:space="preserve"> </v>
      </c>
      <c r="O387" s="10" t="str">
        <f>+IF(AB387=""," ",VLOOKUP(S387,Tabla13[[PROCESO]:[2018]],3,0))</f>
        <v xml:space="preserve"> </v>
      </c>
      <c r="P387" s="10" t="str">
        <f t="shared" si="81"/>
        <v/>
      </c>
      <c r="Q387" s="1" t="str">
        <f>+IF(T387="","",IF(AL387="",0,1))</f>
        <v/>
      </c>
      <c r="R387" s="15" t="s">
        <v>2083</v>
      </c>
      <c r="S387" s="201" t="str">
        <f>+IF(M387="","",VLOOKUP(LEFT(R387,4),'[1]Areas Incluidas'!$C$3:$F$35,2,0))</f>
        <v>Editorial</v>
      </c>
      <c r="T387" s="16"/>
      <c r="U387" s="16"/>
      <c r="V387" s="16"/>
      <c r="W387" s="16"/>
      <c r="X387" s="16">
        <v>0</v>
      </c>
      <c r="Y387" s="16">
        <v>0</v>
      </c>
      <c r="Z387" s="16" t="s">
        <v>136</v>
      </c>
      <c r="AA387" s="16">
        <v>0</v>
      </c>
      <c r="AB387" s="16" t="s">
        <v>369</v>
      </c>
      <c r="AC387" s="16"/>
      <c r="AD387" s="16">
        <v>0</v>
      </c>
      <c r="AE387" s="16">
        <v>0</v>
      </c>
      <c r="AF387" s="16" t="s">
        <v>369</v>
      </c>
      <c r="AG387" s="16">
        <v>0</v>
      </c>
      <c r="AH387" s="16">
        <v>0</v>
      </c>
      <c r="AI387" s="16">
        <v>0</v>
      </c>
      <c r="AJ387" s="16">
        <v>0</v>
      </c>
      <c r="AK387" s="16">
        <v>0</v>
      </c>
      <c r="AL387" s="16"/>
      <c r="AM387" s="16" t="s">
        <v>369</v>
      </c>
      <c r="AN387" s="16" t="s">
        <v>369</v>
      </c>
      <c r="AO387" s="16" t="s">
        <v>369</v>
      </c>
      <c r="AP387" s="16"/>
      <c r="AQ387" s="16"/>
      <c r="AR387" s="16"/>
    </row>
    <row r="388" spans="1:44" ht="18" hidden="1" x14ac:dyDescent="0.25">
      <c r="A388" s="12" t="str">
        <f>IF(AL388="","",IF(T388=" "," ",SUM($Q$3:Q388)))</f>
        <v/>
      </c>
      <c r="B388" s="12" t="str">
        <f>+CONCATENATE(S388,C388)</f>
        <v>Editorial0</v>
      </c>
      <c r="C388" s="12">
        <f>+IF(AB388="",0,1)</f>
        <v>0</v>
      </c>
      <c r="D388" s="12" t="str">
        <f>+CONCATENATE(S388,E388)</f>
        <v>Editorial0</v>
      </c>
      <c r="E388" s="12">
        <f>+IF(AL388="",0,1)</f>
        <v>0</v>
      </c>
      <c r="F388" s="12" t="str">
        <f t="shared" si="82"/>
        <v xml:space="preserve"> </v>
      </c>
      <c r="G388" s="12" t="str">
        <f t="shared" si="83"/>
        <v xml:space="preserve"> </v>
      </c>
      <c r="H388" s="12" t="str">
        <f>+CONCATENATE(N388,AP388)</f>
        <v xml:space="preserve"> </v>
      </c>
      <c r="I388" s="12" t="str">
        <f>+CONCATENATE(S388,AL388)</f>
        <v>Editorial</v>
      </c>
      <c r="J388" s="12" t="str">
        <f>+CONCATENATE(S388,AP388)</f>
        <v>Editorial</v>
      </c>
      <c r="K388" s="12" t="str">
        <f>+CONCATENATE(N388,T388)</f>
        <v xml:space="preserve"> </v>
      </c>
      <c r="L388" s="9" t="str">
        <f>++IF(A388="","",IF(R388="","",LEFT(R388,3)&amp;-A388))</f>
        <v/>
      </c>
      <c r="M388" s="10" t="str">
        <f>+LEFT(R388,2)</f>
        <v>RI</v>
      </c>
      <c r="N388" s="10" t="str">
        <f>+IF(L388=""," ",VLOOKUP(S388,Tabla13[[PROCESO]:[2018]],4,0))</f>
        <v xml:space="preserve"> </v>
      </c>
      <c r="O388" s="10" t="str">
        <f>+IF(AB388=""," ",VLOOKUP(S388,Tabla13[[PROCESO]:[2018]],3,0))</f>
        <v xml:space="preserve"> </v>
      </c>
      <c r="P388" s="10" t="str">
        <f>+IF(AL388="","",T388)</f>
        <v/>
      </c>
      <c r="Q388" s="1" t="str">
        <f>+IF(T388="","",IF(AL388="",0,1))</f>
        <v/>
      </c>
      <c r="R388" s="15" t="s">
        <v>2084</v>
      </c>
      <c r="S388" s="201" t="str">
        <f>+IF(M388="","",VLOOKUP(LEFT(R388,4),'[1]Areas Incluidas'!$C$3:$F$35,2,0))</f>
        <v>Editorial</v>
      </c>
      <c r="T388" s="16"/>
      <c r="U388" s="16"/>
      <c r="V388" s="16"/>
      <c r="W388" s="16"/>
      <c r="X388" s="16">
        <v>0</v>
      </c>
      <c r="Y388" s="16">
        <v>0</v>
      </c>
      <c r="Z388" s="16" t="s">
        <v>136</v>
      </c>
      <c r="AA388" s="16">
        <v>0</v>
      </c>
      <c r="AB388" s="16" t="s">
        <v>369</v>
      </c>
      <c r="AC388" s="16"/>
      <c r="AD388" s="16">
        <v>0</v>
      </c>
      <c r="AE388" s="16">
        <v>0</v>
      </c>
      <c r="AF388" s="16" t="s">
        <v>369</v>
      </c>
      <c r="AG388" s="16">
        <v>0</v>
      </c>
      <c r="AH388" s="16">
        <v>0</v>
      </c>
      <c r="AI388" s="16">
        <v>0</v>
      </c>
      <c r="AJ388" s="16">
        <v>0</v>
      </c>
      <c r="AK388" s="16">
        <v>0</v>
      </c>
      <c r="AL388" s="16"/>
      <c r="AM388" s="16" t="s">
        <v>369</v>
      </c>
      <c r="AN388" s="16" t="s">
        <v>369</v>
      </c>
      <c r="AO388" s="16" t="s">
        <v>369</v>
      </c>
      <c r="AP388" s="16"/>
      <c r="AQ388" s="16"/>
      <c r="AR388" s="16"/>
    </row>
    <row r="389" spans="1:44" ht="18" hidden="1" x14ac:dyDescent="0.25">
      <c r="A389" s="12" t="str">
        <f>IF(AL389="","",IF(T389=" "," ",SUM($Q$3:Q389)))</f>
        <v/>
      </c>
      <c r="B389" s="12" t="str">
        <f>+CONCATENATE(S389,C389)</f>
        <v>Editorial0</v>
      </c>
      <c r="C389" s="12">
        <f>+IF(AB389="",0,1)</f>
        <v>0</v>
      </c>
      <c r="D389" s="12" t="str">
        <f>+CONCATENATE(S389,E389)</f>
        <v>Editorial0</v>
      </c>
      <c r="E389" s="12">
        <f>+IF(AL389="",0,1)</f>
        <v>0</v>
      </c>
      <c r="F389" s="12" t="str">
        <f>+CONCATENATE(O389,AB389)</f>
        <v xml:space="preserve"> </v>
      </c>
      <c r="G389" s="12" t="str">
        <f>+CONCATENATE(N389,AL389)</f>
        <v xml:space="preserve"> </v>
      </c>
      <c r="H389" s="12" t="str">
        <f>+CONCATENATE(N389,AP389)</f>
        <v xml:space="preserve"> </v>
      </c>
      <c r="I389" s="12" t="str">
        <f>+CONCATENATE(S389,AL389)</f>
        <v>Editorial</v>
      </c>
      <c r="J389" s="12" t="str">
        <f>+CONCATENATE(S389,AP389)</f>
        <v>Editorial</v>
      </c>
      <c r="K389" s="12" t="str">
        <f>+CONCATENATE(N389,T389)</f>
        <v xml:space="preserve"> </v>
      </c>
      <c r="L389" s="9" t="str">
        <f>++IF(A389="","",IF(R389="","",LEFT(R389,3)&amp;-A389))</f>
        <v/>
      </c>
      <c r="M389" s="10" t="str">
        <f>+LEFT(R389,2)</f>
        <v>RI</v>
      </c>
      <c r="N389" s="10" t="str">
        <f>+IF(L389=""," ",VLOOKUP(S389,Tabla13[[PROCESO]:[2018]],4,0))</f>
        <v xml:space="preserve"> </v>
      </c>
      <c r="O389" s="10" t="str">
        <f>+IF(AB389=""," ",VLOOKUP(S389,Tabla13[[PROCESO]:[2018]],3,0))</f>
        <v xml:space="preserve"> </v>
      </c>
      <c r="P389" s="10" t="str">
        <f>+IF(AL389="","",T389)</f>
        <v/>
      </c>
      <c r="Q389" s="1" t="str">
        <f>+IF(T389="","",IF(AL389="",0,1))</f>
        <v/>
      </c>
      <c r="R389" s="15" t="s">
        <v>2085</v>
      </c>
      <c r="S389" s="201" t="str">
        <f>+IF(M389="","",VLOOKUP(LEFT(R389,4),'[1]Areas Incluidas'!$C$3:$F$35,2,0))</f>
        <v>Editorial</v>
      </c>
      <c r="T389" s="16"/>
      <c r="U389" s="16"/>
      <c r="V389" s="16"/>
      <c r="W389" s="16"/>
      <c r="X389" s="16">
        <v>0</v>
      </c>
      <c r="Y389" s="16">
        <v>0</v>
      </c>
      <c r="Z389" s="16" t="s">
        <v>136</v>
      </c>
      <c r="AA389" s="16">
        <v>0</v>
      </c>
      <c r="AB389" s="16" t="s">
        <v>369</v>
      </c>
      <c r="AC389" s="16"/>
      <c r="AD389" s="16">
        <v>0</v>
      </c>
      <c r="AE389" s="16">
        <v>0</v>
      </c>
      <c r="AF389" s="16" t="s">
        <v>369</v>
      </c>
      <c r="AG389" s="16">
        <v>0</v>
      </c>
      <c r="AH389" s="16">
        <v>0</v>
      </c>
      <c r="AI389" s="16">
        <v>0</v>
      </c>
      <c r="AJ389" s="16">
        <v>0</v>
      </c>
      <c r="AK389" s="16">
        <v>0</v>
      </c>
      <c r="AL389" s="16"/>
      <c r="AM389" s="16" t="s">
        <v>369</v>
      </c>
      <c r="AN389" s="16" t="s">
        <v>369</v>
      </c>
      <c r="AO389" s="16" t="s">
        <v>369</v>
      </c>
      <c r="AP389" s="16"/>
      <c r="AQ389" s="16"/>
      <c r="AR389" s="16"/>
    </row>
    <row r="390" spans="1:44" ht="18" hidden="1" x14ac:dyDescent="0.25">
      <c r="A390" s="12" t="str">
        <f>IF(AL390="","",IF(T390=" "," ",SUM($Q$3:Q390)))</f>
        <v/>
      </c>
      <c r="B390" s="12" t="str">
        <f>+CONCATENATE(S390,C390)</f>
        <v>Editorial0</v>
      </c>
      <c r="C390" s="12">
        <f>+IF(AB390="",0,1)</f>
        <v>0</v>
      </c>
      <c r="D390" s="12" t="str">
        <f>+CONCATENATE(S390,E390)</f>
        <v>Editorial0</v>
      </c>
      <c r="E390" s="12">
        <f>+IF(AL390="",0,1)</f>
        <v>0</v>
      </c>
      <c r="F390" s="12" t="str">
        <f>+CONCATENATE(O390,AB390)</f>
        <v xml:space="preserve"> </v>
      </c>
      <c r="G390" s="12" t="str">
        <f>+CONCATENATE(N390,AL390)</f>
        <v xml:space="preserve"> </v>
      </c>
      <c r="H390" s="12" t="str">
        <f>+CONCATENATE(N390,AP390)</f>
        <v xml:space="preserve"> </v>
      </c>
      <c r="I390" s="12" t="str">
        <f>+CONCATENATE(S390,AL390)</f>
        <v>Editorial</v>
      </c>
      <c r="J390" s="12" t="str">
        <f>+CONCATENATE(S390,AP390)</f>
        <v>Editorial</v>
      </c>
      <c r="K390" s="12" t="str">
        <f>+CONCATENATE(N390,T390)</f>
        <v xml:space="preserve"> </v>
      </c>
      <c r="L390" s="9" t="str">
        <f>++IF(A390="","",IF(R390="","",LEFT(R390,3)&amp;-A390))</f>
        <v/>
      </c>
      <c r="M390" s="10" t="str">
        <f>+LEFT(R390,2)</f>
        <v>RI</v>
      </c>
      <c r="N390" s="10" t="str">
        <f>+IF(L390=""," ",VLOOKUP(S390,Tabla13[[PROCESO]:[2018]],4,0))</f>
        <v xml:space="preserve"> </v>
      </c>
      <c r="O390" s="10" t="str">
        <f>+IF(AB390=""," ",VLOOKUP(S390,Tabla13[[PROCESO]:[2018]],3,0))</f>
        <v xml:space="preserve"> </v>
      </c>
      <c r="P390" s="10" t="str">
        <f>+IF(AL390="","",T390)</f>
        <v/>
      </c>
      <c r="Q390" s="1" t="str">
        <f>+IF(T390="","",IF(AL390="",0,1))</f>
        <v/>
      </c>
      <c r="R390" s="15" t="s">
        <v>2086</v>
      </c>
      <c r="S390" s="201" t="str">
        <f>+IF(M390="","",VLOOKUP(LEFT(R390,4),'[1]Areas Incluidas'!$C$3:$F$35,2,0))</f>
        <v>Editorial</v>
      </c>
      <c r="T390" s="16"/>
      <c r="U390" s="16"/>
      <c r="V390" s="16"/>
      <c r="W390" s="16"/>
      <c r="X390" s="16">
        <v>0</v>
      </c>
      <c r="Y390" s="16">
        <v>0</v>
      </c>
      <c r="Z390" s="16" t="s">
        <v>136</v>
      </c>
      <c r="AA390" s="16">
        <v>0</v>
      </c>
      <c r="AB390" s="16" t="s">
        <v>369</v>
      </c>
      <c r="AC390" s="16"/>
      <c r="AD390" s="16">
        <v>0</v>
      </c>
      <c r="AE390" s="16">
        <v>0</v>
      </c>
      <c r="AF390" s="16" t="s">
        <v>369</v>
      </c>
      <c r="AG390" s="16">
        <v>0</v>
      </c>
      <c r="AH390" s="16">
        <v>0</v>
      </c>
      <c r="AI390" s="16">
        <v>0</v>
      </c>
      <c r="AJ390" s="16">
        <v>0</v>
      </c>
      <c r="AK390" s="16">
        <v>0</v>
      </c>
      <c r="AL390" s="16"/>
      <c r="AM390" s="16" t="s">
        <v>369</v>
      </c>
      <c r="AN390" s="16" t="s">
        <v>369</v>
      </c>
      <c r="AO390" s="16" t="s">
        <v>369</v>
      </c>
      <c r="AP390" s="16"/>
      <c r="AQ390" s="16"/>
      <c r="AR390" s="16"/>
    </row>
    <row r="391" spans="1:44" ht="18" hidden="1" x14ac:dyDescent="0.25">
      <c r="A391" s="12" t="str">
        <f>IF(AL391="","",IF(T391=" "," ",SUM($Q$3:Q391)))</f>
        <v/>
      </c>
      <c r="B391" s="12" t="str">
        <f>+CONCATENATE(S391,C391)</f>
        <v>Editorial0</v>
      </c>
      <c r="C391" s="12">
        <f>+IF(AB391="",0,1)</f>
        <v>0</v>
      </c>
      <c r="D391" s="12" t="str">
        <f>+CONCATENATE(S391,E391)</f>
        <v>Editorial0</v>
      </c>
      <c r="E391" s="12">
        <f>+IF(AL391="",0,1)</f>
        <v>0</v>
      </c>
      <c r="F391" s="12" t="str">
        <f>+CONCATENATE(O391,AB391)</f>
        <v xml:space="preserve"> </v>
      </c>
      <c r="G391" s="12" t="str">
        <f>+CONCATENATE(N391,AL391)</f>
        <v xml:space="preserve"> </v>
      </c>
      <c r="H391" s="12" t="str">
        <f>+CONCATENATE(N391,AP391)</f>
        <v xml:space="preserve"> </v>
      </c>
      <c r="I391" s="12" t="str">
        <f>+CONCATENATE(S391,AL391)</f>
        <v>Editorial</v>
      </c>
      <c r="J391" s="12" t="str">
        <f>+CONCATENATE(S391,AP391)</f>
        <v>Editorial</v>
      </c>
      <c r="K391" s="12" t="str">
        <f>+CONCATENATE(N391,T391)</f>
        <v xml:space="preserve"> </v>
      </c>
      <c r="L391" s="9" t="str">
        <f>++IF(A391="","",IF(R391="","",LEFT(R391,3)&amp;-A391))</f>
        <v/>
      </c>
      <c r="M391" s="10" t="str">
        <f>+LEFT(R391,2)</f>
        <v>RI</v>
      </c>
      <c r="N391" s="10" t="str">
        <f>+IF(L391=""," ",VLOOKUP(S391,Tabla13[[PROCESO]:[2018]],4,0))</f>
        <v xml:space="preserve"> </v>
      </c>
      <c r="O391" s="10" t="str">
        <f>+IF(AB391=""," ",VLOOKUP(S391,Tabla13[[PROCESO]:[2018]],3,0))</f>
        <v xml:space="preserve"> </v>
      </c>
      <c r="P391" s="10" t="str">
        <f>+IF(AL391="","",T391)</f>
        <v/>
      </c>
      <c r="Q391" s="1" t="str">
        <f>+IF(T391="","",IF(AL391="",0,1))</f>
        <v/>
      </c>
      <c r="R391" s="15" t="s">
        <v>2087</v>
      </c>
      <c r="S391" s="201" t="str">
        <f>+IF(M391="","",VLOOKUP(LEFT(R391,4),'[1]Areas Incluidas'!$C$3:$F$35,2,0))</f>
        <v>Editorial</v>
      </c>
      <c r="T391" s="16"/>
      <c r="U391" s="16"/>
      <c r="V391" s="16"/>
      <c r="W391" s="16"/>
      <c r="X391" s="16">
        <v>0</v>
      </c>
      <c r="Y391" s="16">
        <v>0</v>
      </c>
      <c r="Z391" s="16" t="s">
        <v>136</v>
      </c>
      <c r="AA391" s="16">
        <v>0</v>
      </c>
      <c r="AB391" s="16" t="s">
        <v>369</v>
      </c>
      <c r="AC391" s="16"/>
      <c r="AD391" s="16">
        <v>0</v>
      </c>
      <c r="AE391" s="16">
        <v>0</v>
      </c>
      <c r="AF391" s="16" t="s">
        <v>369</v>
      </c>
      <c r="AG391" s="16">
        <v>0</v>
      </c>
      <c r="AH391" s="16">
        <v>0</v>
      </c>
      <c r="AI391" s="16">
        <v>0</v>
      </c>
      <c r="AJ391" s="16">
        <v>0</v>
      </c>
      <c r="AK391" s="16">
        <v>0</v>
      </c>
      <c r="AL391" s="16"/>
      <c r="AM391" s="16" t="s">
        <v>369</v>
      </c>
      <c r="AN391" s="16" t="s">
        <v>369</v>
      </c>
      <c r="AO391" s="16" t="s">
        <v>369</v>
      </c>
      <c r="AP391" s="16"/>
      <c r="AQ391" s="16"/>
      <c r="AR391" s="16"/>
    </row>
  </sheetData>
  <autoFilter ref="A2:AR391" xr:uid="{00000000-0009-0000-0000-00000A000000}">
    <filterColumn colId="11">
      <customFilters>
        <customFilter operator="notEqual" val=" "/>
      </customFilters>
    </filterColumn>
  </autoFilter>
  <mergeCells count="2">
    <mergeCell ref="W1:AB1"/>
    <mergeCell ref="AC1:AP1"/>
  </mergeCells>
  <conditionalFormatting sqref="AB3:AB38 AB111:AB122 AB295:AB319 AC376:AP379 AB332:AB379 AB135:AB170 AB195:AB230 AB232:AB278 AM368:AO375 AC368:AK373 AC375:AK375 AD374:AK374">
    <cfRule type="containsText" dxfId="171" priority="60" operator="containsText" text="Bajo">
      <formula>NOT(ISERROR(SEARCH("Bajo",AB3)))</formula>
    </cfRule>
    <cfRule type="containsText" dxfId="170" priority="61" operator="containsText" text="Medio">
      <formula>NOT(ISERROR(SEARCH("Medio",AB3)))</formula>
    </cfRule>
    <cfRule type="containsText" dxfId="169" priority="62" operator="containsText" text="Alto">
      <formula>NOT(ISERROR(SEARCH("Alto",AB3)))</formula>
    </cfRule>
    <cfRule type="containsText" dxfId="168" priority="63" operator="containsText" text="Extremo">
      <formula>NOT(ISERROR(SEARCH("Extremo",AB3)))</formula>
    </cfRule>
  </conditionalFormatting>
  <conditionalFormatting sqref="AB39:AB50">
    <cfRule type="containsText" dxfId="167" priority="48" operator="containsText" text="Bajo">
      <formula>NOT(ISERROR(SEARCH("Bajo",AB39)))</formula>
    </cfRule>
    <cfRule type="containsText" dxfId="166" priority="49" operator="containsText" text="Medio">
      <formula>NOT(ISERROR(SEARCH("Medio",AB39)))</formula>
    </cfRule>
    <cfRule type="containsText" dxfId="165" priority="50" operator="containsText" text="Alto">
      <formula>NOT(ISERROR(SEARCH("Alto",AB39)))</formula>
    </cfRule>
    <cfRule type="containsText" dxfId="164" priority="51" operator="containsText" text="Extremo">
      <formula>NOT(ISERROR(SEARCH("Extremo",AB39)))</formula>
    </cfRule>
  </conditionalFormatting>
  <conditionalFormatting sqref="AB63:AB74">
    <cfRule type="containsText" dxfId="163" priority="44" operator="containsText" text="Bajo">
      <formula>NOT(ISERROR(SEARCH("Bajo",AB63)))</formula>
    </cfRule>
    <cfRule type="containsText" dxfId="162" priority="45" operator="containsText" text="Medio">
      <formula>NOT(ISERROR(SEARCH("Medio",AB63)))</formula>
    </cfRule>
    <cfRule type="containsText" dxfId="161" priority="46" operator="containsText" text="Alto">
      <formula>NOT(ISERROR(SEARCH("Alto",AB63)))</formula>
    </cfRule>
    <cfRule type="containsText" dxfId="160" priority="47" operator="containsText" text="Extremo">
      <formula>NOT(ISERROR(SEARCH("Extremo",AB63)))</formula>
    </cfRule>
  </conditionalFormatting>
  <conditionalFormatting sqref="AB123:AB134">
    <cfRule type="containsText" dxfId="159" priority="40" operator="containsText" text="Bajo">
      <formula>NOT(ISERROR(SEARCH("Bajo",AB123)))</formula>
    </cfRule>
    <cfRule type="containsText" dxfId="158" priority="41" operator="containsText" text="Medio">
      <formula>NOT(ISERROR(SEARCH("Medio",AB123)))</formula>
    </cfRule>
    <cfRule type="containsText" dxfId="157" priority="42" operator="containsText" text="Alto">
      <formula>NOT(ISERROR(SEARCH("Alto",AB123)))</formula>
    </cfRule>
    <cfRule type="containsText" dxfId="156" priority="43" operator="containsText" text="Extremo">
      <formula>NOT(ISERROR(SEARCH("Extremo",AB123)))</formula>
    </cfRule>
  </conditionalFormatting>
  <conditionalFormatting sqref="AB320:AB331">
    <cfRule type="containsText" dxfId="155" priority="36" operator="containsText" text="Bajo">
      <formula>NOT(ISERROR(SEARCH("Bajo",AB320)))</formula>
    </cfRule>
    <cfRule type="containsText" dxfId="154" priority="37" operator="containsText" text="Medio">
      <formula>NOT(ISERROR(SEARCH("Medio",AB320)))</formula>
    </cfRule>
    <cfRule type="containsText" dxfId="153" priority="38" operator="containsText" text="Alto">
      <formula>NOT(ISERROR(SEARCH("Alto",AB320)))</formula>
    </cfRule>
    <cfRule type="containsText" dxfId="152" priority="39" operator="containsText" text="Extremo">
      <formula>NOT(ISERROR(SEARCH("Extremo",AB320)))</formula>
    </cfRule>
  </conditionalFormatting>
  <conditionalFormatting sqref="AB3:AB50 AB63:AB86 AC376:AP379 AB295:AB379 AB99:AB170 AB183:AB230 AB232:AB278 AM368:AO375 AC368:AK373 AC375:AK375 AD374:AK374">
    <cfRule type="containsText" dxfId="151" priority="28" operator="containsText" text="Bajo">
      <formula>NOT(ISERROR(SEARCH("Bajo",AB3)))</formula>
    </cfRule>
    <cfRule type="containsText" dxfId="150" priority="29" operator="containsText" text="Medio">
      <formula>NOT(ISERROR(SEARCH("Medio",AB3)))</formula>
    </cfRule>
    <cfRule type="containsText" dxfId="149" priority="30" operator="containsText" text="Alto">
      <formula>NOT(ISERROR(SEARCH("Alto",AB3)))</formula>
    </cfRule>
    <cfRule type="containsText" dxfId="148" priority="31" operator="containsText" text="Extremo">
      <formula>NOT(ISERROR(SEARCH("Extremo",AB3)))</formula>
    </cfRule>
  </conditionalFormatting>
  <conditionalFormatting sqref="AB183:AB194">
    <cfRule type="containsText" dxfId="147" priority="32" operator="containsText" text="Bajo">
      <formula>NOT(ISERROR(SEARCH("Bajo",AB183)))</formula>
    </cfRule>
    <cfRule type="containsText" dxfId="146" priority="33" operator="containsText" text="Medio">
      <formula>NOT(ISERROR(SEARCH("Medio",AB183)))</formula>
    </cfRule>
    <cfRule type="containsText" dxfId="145" priority="34" operator="containsText" text="Alto">
      <formula>NOT(ISERROR(SEARCH("Alto",AB183)))</formula>
    </cfRule>
    <cfRule type="containsText" dxfId="144" priority="35" operator="containsText" text="Extremo">
      <formula>NOT(ISERROR(SEARCH("Extremo",AB183)))</formula>
    </cfRule>
  </conditionalFormatting>
  <conditionalFormatting sqref="AC279">
    <cfRule type="containsText" dxfId="143" priority="20" operator="containsText" text="Bajo">
      <formula>NOT(ISERROR(SEARCH("Bajo",AC279)))</formula>
    </cfRule>
    <cfRule type="containsText" dxfId="142" priority="21" operator="containsText" text="Medio">
      <formula>NOT(ISERROR(SEARCH("Medio",AC279)))</formula>
    </cfRule>
    <cfRule type="containsText" dxfId="141" priority="22" operator="containsText" text="Alto">
      <formula>NOT(ISERROR(SEARCH("Alto",AC279)))</formula>
    </cfRule>
    <cfRule type="containsText" dxfId="140" priority="23" operator="containsText" text="Extremo">
      <formula>NOT(ISERROR(SEARCH("Extremo",AC279)))</formula>
    </cfRule>
  </conditionalFormatting>
  <conditionalFormatting sqref="AC279">
    <cfRule type="containsText" dxfId="139" priority="16" operator="containsText" text="Bajo">
      <formula>NOT(ISERROR(SEARCH("Bajo",AC279)))</formula>
    </cfRule>
    <cfRule type="containsText" dxfId="138" priority="17" operator="containsText" text="Medio">
      <formula>NOT(ISERROR(SEARCH("Medio",AC279)))</formula>
    </cfRule>
    <cfRule type="containsText" dxfId="137" priority="18" operator="containsText" text="Alto">
      <formula>NOT(ISERROR(SEARCH("Alto",AC279)))</formula>
    </cfRule>
    <cfRule type="containsText" dxfId="136" priority="19" operator="containsText" text="Extremo">
      <formula>NOT(ISERROR(SEARCH("Extremo",AC279)))</formula>
    </cfRule>
  </conditionalFormatting>
  <conditionalFormatting sqref="AB3:AB384">
    <cfRule type="containsText" dxfId="135" priority="12" operator="containsText" text="Bajo">
      <formula>NOT(ISERROR(SEARCH("Bajo",AB3)))</formula>
    </cfRule>
    <cfRule type="containsText" dxfId="134" priority="13" operator="containsText" text="Medio">
      <formula>NOT(ISERROR(SEARCH("Medio",AB3)))</formula>
    </cfRule>
    <cfRule type="containsText" dxfId="133" priority="14" operator="containsText" text="Alto">
      <formula>NOT(ISERROR(SEARCH("Alto",AB3)))</formula>
    </cfRule>
    <cfRule type="containsText" dxfId="132" priority="15" operator="containsText" text="Extremo">
      <formula>NOT(ISERROR(SEARCH("Extremo",AB3)))</formula>
    </cfRule>
  </conditionalFormatting>
  <conditionalFormatting sqref="AL376:AL384">
    <cfRule type="containsText" dxfId="131" priority="8" operator="containsText" text="Bajo">
      <formula>NOT(ISERROR(SEARCH("Bajo",AL376)))</formula>
    </cfRule>
    <cfRule type="containsText" dxfId="130" priority="9" operator="containsText" text="Medio">
      <formula>NOT(ISERROR(SEARCH("Medio",AL376)))</formula>
    </cfRule>
    <cfRule type="containsText" dxfId="129" priority="10" operator="containsText" text="Alto">
      <formula>NOT(ISERROR(SEARCH("Alto",AL376)))</formula>
    </cfRule>
    <cfRule type="containsText" dxfId="128" priority="11" operator="containsText" text="Extremo">
      <formula>NOT(ISERROR(SEARCH("Extremo",AL376)))</formula>
    </cfRule>
  </conditionalFormatting>
  <conditionalFormatting sqref="AL3:AL375">
    <cfRule type="containsText" dxfId="127" priority="4" operator="containsText" text="Extremo">
      <formula>NOT(ISERROR(SEARCH("Extremo",AL3)))</formula>
    </cfRule>
    <cfRule type="containsText" dxfId="126" priority="5" operator="containsText" text="Alto">
      <formula>NOT(ISERROR(SEARCH("Alto",AL3)))</formula>
    </cfRule>
    <cfRule type="containsText" dxfId="125" priority="6" operator="containsText" text="Medio">
      <formula>NOT(ISERROR(SEARCH("Medio",AL3)))</formula>
    </cfRule>
    <cfRule type="containsText" dxfId="124" priority="7" operator="containsText" text="Bajo">
      <formula>NOT(ISERROR(SEARCH("Bajo",AL3)))</formula>
    </cfRule>
  </conditionalFormatting>
  <conditionalFormatting sqref="AP3:AP375">
    <cfRule type="containsText" dxfId="123" priority="1" operator="containsText" text="Débil">
      <formula>NOT(ISERROR(SEARCH("Débil",AP3)))</formula>
    </cfRule>
    <cfRule type="containsText" dxfId="122" priority="2" operator="containsText" text="Moderado">
      <formula>NOT(ISERROR(SEARCH("Moderado",AP3)))</formula>
    </cfRule>
    <cfRule type="containsText" dxfId="121" priority="3" operator="containsText" text="Fuerte">
      <formula>NOT(ISERROR(SEARCH("Fuerte",AP3)))</formula>
    </cfRule>
  </conditionalFormatting>
  <pageMargins left="0.19685039370078741" right="0.19685039370078741" top="0.19685039370078741" bottom="0.19685039370078741"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2060"/>
  </sheetPr>
  <dimension ref="A1:AL204"/>
  <sheetViews>
    <sheetView showGridLines="0" zoomScale="60" zoomScaleNormal="60" workbookViewId="0">
      <selection activeCell="E6" sqref="E6"/>
    </sheetView>
  </sheetViews>
  <sheetFormatPr baseColWidth="10" defaultRowHeight="15" x14ac:dyDescent="0.25"/>
  <cols>
    <col min="3" max="3" width="20.5703125" customWidth="1"/>
    <col min="4" max="8" width="40.28515625" customWidth="1"/>
    <col min="9" max="9" width="7.5703125" customWidth="1"/>
    <col min="10" max="22" width="11.42578125" hidden="1" customWidth="1"/>
    <col min="23" max="23" width="11.140625" hidden="1" customWidth="1"/>
    <col min="24" max="35" width="11.42578125" hidden="1" customWidth="1"/>
    <col min="36" max="37" width="7.7109375" hidden="1" customWidth="1"/>
    <col min="38" max="38" width="14" hidden="1" customWidth="1"/>
    <col min="39" max="39" width="11.42578125" customWidth="1"/>
  </cols>
  <sheetData>
    <row r="1" spans="1:38" x14ac:dyDescent="0.25">
      <c r="A1" s="71"/>
      <c r="B1" s="71"/>
      <c r="C1" s="71"/>
      <c r="D1" s="71"/>
      <c r="E1" s="71"/>
      <c r="F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row>
    <row r="2" spans="1:38" ht="30" x14ac:dyDescent="0.4">
      <c r="A2" s="71"/>
      <c r="B2" s="71"/>
      <c r="C2" s="71"/>
      <c r="D2" s="532" t="s">
        <v>2480</v>
      </c>
      <c r="E2" s="532"/>
      <c r="F2" s="532"/>
      <c r="G2" s="532"/>
      <c r="H2" s="532"/>
      <c r="I2" s="71"/>
      <c r="J2" s="72" t="s">
        <v>152</v>
      </c>
      <c r="K2" s="73"/>
      <c r="L2" s="73"/>
      <c r="M2" s="73"/>
      <c r="N2" s="73"/>
      <c r="O2" s="73"/>
      <c r="P2" s="73"/>
      <c r="Q2" s="73"/>
      <c r="R2" s="73"/>
      <c r="S2" s="73"/>
      <c r="T2" s="73"/>
      <c r="U2" s="73"/>
      <c r="V2" s="73"/>
      <c r="W2" s="73"/>
      <c r="X2" s="73"/>
      <c r="Y2" s="73"/>
      <c r="Z2" s="73"/>
      <c r="AA2" s="73"/>
      <c r="AB2" s="73"/>
      <c r="AC2" s="73"/>
      <c r="AD2" s="73"/>
      <c r="AE2" s="73"/>
      <c r="AF2" s="73"/>
      <c r="AG2" s="73"/>
      <c r="AH2" s="74"/>
      <c r="AI2" s="71"/>
      <c r="AJ2" s="520" t="s">
        <v>153</v>
      </c>
      <c r="AK2" s="520"/>
      <c r="AL2" s="520"/>
    </row>
    <row r="3" spans="1:38" ht="15.75" x14ac:dyDescent="0.25">
      <c r="A3" s="71"/>
      <c r="B3" s="71"/>
      <c r="C3" s="71"/>
      <c r="D3" s="71"/>
      <c r="E3" s="71"/>
      <c r="F3" s="71"/>
      <c r="G3" s="71"/>
      <c r="H3" s="71"/>
      <c r="I3" s="71"/>
      <c r="J3" s="75">
        <v>55</v>
      </c>
      <c r="K3" s="76">
        <v>54</v>
      </c>
      <c r="L3" s="76">
        <v>53</v>
      </c>
      <c r="M3" s="76">
        <v>52</v>
      </c>
      <c r="N3" s="76">
        <v>51</v>
      </c>
      <c r="O3" s="76">
        <v>45</v>
      </c>
      <c r="P3" s="76">
        <v>44</v>
      </c>
      <c r="Q3" s="76">
        <v>43</v>
      </c>
      <c r="R3" s="76">
        <v>42</v>
      </c>
      <c r="S3" s="76">
        <v>41</v>
      </c>
      <c r="T3" s="76">
        <v>35</v>
      </c>
      <c r="U3" s="76">
        <v>34</v>
      </c>
      <c r="V3" s="76">
        <v>33</v>
      </c>
      <c r="W3" s="76">
        <v>32</v>
      </c>
      <c r="X3" s="76">
        <v>31</v>
      </c>
      <c r="Y3" s="76">
        <v>25</v>
      </c>
      <c r="Z3" s="76">
        <v>24</v>
      </c>
      <c r="AA3" s="76">
        <v>23</v>
      </c>
      <c r="AB3" s="76">
        <v>22</v>
      </c>
      <c r="AC3" s="76">
        <v>21</v>
      </c>
      <c r="AD3" s="76">
        <v>15</v>
      </c>
      <c r="AE3" s="76">
        <v>14</v>
      </c>
      <c r="AF3" s="76">
        <v>13</v>
      </c>
      <c r="AG3" s="76">
        <v>12</v>
      </c>
      <c r="AH3" s="77">
        <v>11</v>
      </c>
      <c r="AI3" s="71"/>
      <c r="AJ3" s="78"/>
      <c r="AK3" s="78"/>
      <c r="AL3" s="78"/>
    </row>
    <row r="4" spans="1:38" ht="132" customHeight="1" x14ac:dyDescent="0.25">
      <c r="A4" s="71"/>
      <c r="B4" s="521" t="s">
        <v>154</v>
      </c>
      <c r="C4" s="493" t="s">
        <v>155</v>
      </c>
      <c r="D4" s="370" t="str">
        <f>N203</f>
        <v/>
      </c>
      <c r="E4" s="370" t="str">
        <f>M203</f>
        <v/>
      </c>
      <c r="F4" s="371" t="str">
        <f>L203</f>
        <v/>
      </c>
      <c r="G4" s="372" t="str">
        <f>K203</f>
        <v/>
      </c>
      <c r="H4" s="372" t="str">
        <f>J203</f>
        <v xml:space="preserve">RAF-50. RAF-51. </v>
      </c>
      <c r="I4" s="83"/>
      <c r="J4" s="323" t="str">
        <f>IF(AL5="55",Monitoreo!F2&amp;". ","")</f>
        <v/>
      </c>
      <c r="K4" s="324" t="str">
        <f>IF(AL5="54",Monitoreo!F2&amp;". ","")</f>
        <v/>
      </c>
      <c r="L4" s="324" t="str">
        <f>IF(AL5="53",Monitoreo!F2&amp;". ","")</f>
        <v/>
      </c>
      <c r="M4" s="324" t="str">
        <f>IF(AL5="52",Monitoreo!F2&amp;". ","")</f>
        <v/>
      </c>
      <c r="N4" s="324" t="str">
        <f>IF(AL5="51",Monitoreo!F2&amp;". ","")</f>
        <v/>
      </c>
      <c r="O4" s="324" t="str">
        <f>IF(AL5="45",Monitoreo!F2&amp;". ","")</f>
        <v/>
      </c>
      <c r="P4" s="324" t="str">
        <f>IF(AL5="44",Monitoreo!F2&amp;". ","")</f>
        <v/>
      </c>
      <c r="Q4" s="324" t="str">
        <f>IF(AL5="43",Monitoreo!F2&amp;". ","")</f>
        <v/>
      </c>
      <c r="R4" s="324" t="str">
        <f>IF(AL5="42",Monitoreo!F2&amp;". ","")</f>
        <v/>
      </c>
      <c r="S4" s="324" t="str">
        <f>IF(AL5="41",Monitoreo!F2&amp;". ","")</f>
        <v/>
      </c>
      <c r="T4" s="324" t="str">
        <f>IF(AL5="35",Monitoreo!F2&amp;". ","")</f>
        <v/>
      </c>
      <c r="U4" s="324" t="str">
        <f>IF(AL5="34",Monitoreo!F2&amp;". ","")</f>
        <v/>
      </c>
      <c r="V4" s="324" t="str">
        <f>IF(AL5="33",Monitoreo!F2&amp;". ","")</f>
        <v xml:space="preserve">RRE-1. </v>
      </c>
      <c r="W4" s="324" t="str">
        <f>IF(AL5="32",Monitoreo!F2&amp;". ","")</f>
        <v/>
      </c>
      <c r="X4" s="324" t="str">
        <f>IF(AL5="31",Monitoreo!F2&amp;". ","")</f>
        <v/>
      </c>
      <c r="Y4" s="324" t="str">
        <f>IF(AL5="25",Monitoreo!F2&amp;". ","")</f>
        <v/>
      </c>
      <c r="Z4" s="324" t="str">
        <f>IF(AL5="24",Monitoreo!F2&amp;". ","")</f>
        <v/>
      </c>
      <c r="AA4" s="324" t="str">
        <f>IF(AL5="23",Monitoreo!F2&amp;". ","")</f>
        <v/>
      </c>
      <c r="AB4" s="324" t="str">
        <f>IF(AL5="22",Monitoreo!F2&amp;". ","")</f>
        <v/>
      </c>
      <c r="AC4" s="324" t="str">
        <f>IF(AL5="21",Monitoreo!F2&amp;". ","")</f>
        <v/>
      </c>
      <c r="AD4" s="324" t="str">
        <f>IF(AL5="15",Monitoreo!F2&amp;". ","")</f>
        <v/>
      </c>
      <c r="AE4" s="324" t="str">
        <f>IF(AL5="14",Monitoreo!F2&amp;". ","")</f>
        <v/>
      </c>
      <c r="AF4" s="324" t="str">
        <f>IF(AL5="13",Monitoreo!F2&amp;". ","")</f>
        <v/>
      </c>
      <c r="AG4" s="324" t="str">
        <f>IF(AL5="12",Monitoreo!F2&amp;". ","")</f>
        <v/>
      </c>
      <c r="AH4" s="325" t="str">
        <f>IF(AL5="11",Monitoreo!F2&amp;". ","")</f>
        <v/>
      </c>
      <c r="AI4" s="71"/>
      <c r="AJ4" s="86" t="s">
        <v>156</v>
      </c>
      <c r="AK4" s="86" t="s">
        <v>157</v>
      </c>
      <c r="AL4" s="86" t="s">
        <v>158</v>
      </c>
    </row>
    <row r="5" spans="1:38" ht="132" customHeight="1" x14ac:dyDescent="0.25">
      <c r="A5" s="71"/>
      <c r="B5" s="521"/>
      <c r="C5" s="493" t="s">
        <v>159</v>
      </c>
      <c r="D5" s="373" t="str">
        <f>S203</f>
        <v/>
      </c>
      <c r="E5" s="370" t="str">
        <f>R203</f>
        <v xml:space="preserve">RRE-7. RAF-41. RAF-54. </v>
      </c>
      <c r="F5" s="371" t="str">
        <f>Q203</f>
        <v xml:space="preserve">RAF-34. RAF-46. RAF-47. RAF-48. RII-56. RII-58. </v>
      </c>
      <c r="G5" s="372" t="str">
        <f>P203</f>
        <v xml:space="preserve">RRE-12. RRE-14. RAF-36. RAF-37. RAF-38. RAF-40. </v>
      </c>
      <c r="H5" s="372" t="str">
        <f>O203</f>
        <v xml:space="preserve">RDA-26. </v>
      </c>
      <c r="I5" s="83"/>
      <c r="J5" s="84" t="str">
        <f>IF(AL6="55",Monitoreo!F3&amp;". ","")</f>
        <v/>
      </c>
      <c r="K5" s="39" t="str">
        <f>IF(AL6="54",Monitoreo!F3&amp;". ","")</f>
        <v/>
      </c>
      <c r="L5" s="39" t="str">
        <f>IF(AL6="53",Monitoreo!F3&amp;". ","")</f>
        <v/>
      </c>
      <c r="M5" s="39" t="str">
        <f>IF(AL6="52",Monitoreo!F3&amp;". ","")</f>
        <v/>
      </c>
      <c r="N5" s="39" t="str">
        <f>IF(AL6="51",Monitoreo!F3&amp;". ","")</f>
        <v/>
      </c>
      <c r="O5" s="39" t="str">
        <f>IF(AL6="45",Monitoreo!F3&amp;". ","")</f>
        <v/>
      </c>
      <c r="P5" s="39" t="str">
        <f>IF(AL6="44",Monitoreo!F3&amp;". ","")</f>
        <v/>
      </c>
      <c r="Q5" s="39" t="str">
        <f>IF(AL6="43",Monitoreo!F3&amp;". ","")</f>
        <v/>
      </c>
      <c r="R5" s="39" t="str">
        <f>IF(AL6="42",Monitoreo!F3&amp;". ","")</f>
        <v/>
      </c>
      <c r="S5" s="39" t="str">
        <f>IF(AL6="41",Monitoreo!F3&amp;". ","")</f>
        <v/>
      </c>
      <c r="T5" s="39" t="str">
        <f>IF(AL6="35",Monitoreo!F3&amp;". ","")</f>
        <v xml:space="preserve">RRE-2. </v>
      </c>
      <c r="U5" s="39" t="str">
        <f>IF(AL6="34",Monitoreo!F3&amp;". ","")</f>
        <v/>
      </c>
      <c r="V5" s="39" t="str">
        <f>IF(AL6="33",Monitoreo!F3&amp;". ","")</f>
        <v/>
      </c>
      <c r="W5" s="39" t="str">
        <f>IF(AL6="32",Monitoreo!F3&amp;". ","")</f>
        <v/>
      </c>
      <c r="X5" s="39" t="str">
        <f>IF(AL6="31",Monitoreo!F3&amp;". ","")</f>
        <v/>
      </c>
      <c r="Y5" s="39" t="str">
        <f>IF(AL6="25",Monitoreo!F3&amp;". ","")</f>
        <v/>
      </c>
      <c r="Z5" s="39" t="str">
        <f>IF(AL6="24",Monitoreo!F3&amp;". ","")</f>
        <v/>
      </c>
      <c r="AA5" s="39" t="str">
        <f>IF(AL6="23",Monitoreo!F3&amp;". ","")</f>
        <v/>
      </c>
      <c r="AB5" s="39" t="str">
        <f>IF(AL6="22",Monitoreo!F3&amp;". ","")</f>
        <v/>
      </c>
      <c r="AC5" s="39" t="str">
        <f>IF(AL6="21",Monitoreo!F3&amp;". ","")</f>
        <v/>
      </c>
      <c r="AD5" s="39" t="str">
        <f>IF(AL6="15",Monitoreo!F3&amp;". ","")</f>
        <v/>
      </c>
      <c r="AE5" s="39" t="str">
        <f>IF(AL6="14",Monitoreo!F3&amp;". ","")</f>
        <v/>
      </c>
      <c r="AF5" s="39" t="str">
        <f>IF(AL6="13",Monitoreo!F3&amp;". ","")</f>
        <v/>
      </c>
      <c r="AG5" s="39" t="str">
        <f>IF(AL6="12",Monitoreo!F3&amp;". ","")</f>
        <v/>
      </c>
      <c r="AH5" s="85" t="str">
        <f>IF(AL6="11",Monitoreo!F3&amp;". ","")</f>
        <v/>
      </c>
      <c r="AI5" s="71"/>
      <c r="AJ5" s="88">
        <f>+IF(Monitoreo!T2="Casi Seguro",5,IF(Monitoreo!T2="Probable",4,IF(Monitoreo!T2="Posible",3,IF(Monitoreo!T2="Improbable",2,IF(Monitoreo!T2="Raro",1)))))</f>
        <v>3</v>
      </c>
      <c r="AK5" s="88">
        <f>+IF(Monitoreo!U2="Severo",5,IF(Monitoreo!U2="Mayor",4,IF(Monitoreo!U2="Moderado",3,IF(Monitoreo!U2="Menor",2,IF(Monitoreo!U2="Insignificante",1)))))</f>
        <v>3</v>
      </c>
      <c r="AL5" s="88" t="str">
        <f>AJ5&amp;AK5</f>
        <v>33</v>
      </c>
    </row>
    <row r="6" spans="1:38" ht="132" customHeight="1" x14ac:dyDescent="0.25">
      <c r="A6" s="71"/>
      <c r="B6" s="521"/>
      <c r="C6" s="493" t="s">
        <v>160</v>
      </c>
      <c r="D6" s="373" t="str">
        <f>X203</f>
        <v/>
      </c>
      <c r="E6" s="370" t="str">
        <f>W203</f>
        <v xml:space="preserve">RRE-6. RRE-10. RRE-11. </v>
      </c>
      <c r="F6" s="371" t="str">
        <f>V203</f>
        <v xml:space="preserve">RRE-1. RRE-4. RRE-8. RSG-18. RDA-23. RDA-31. RAF-35. RAF-42. RAF-43. RAF-49. RII-57. </v>
      </c>
      <c r="G6" s="371" t="str">
        <f>U203</f>
        <v xml:space="preserve">RRE-3. RRE-5. RRE-13. RRE-15. RSG-16. RDA-19. RDA-27. RAF-33. RAF-39. RAF-45. </v>
      </c>
      <c r="H6" s="372" t="str">
        <f>T203</f>
        <v xml:space="preserve">RRE-2. RSG-17. RDA-24. RDA-28. RAF-44. RII-62. </v>
      </c>
      <c r="I6" s="83"/>
      <c r="J6" s="84" t="str">
        <f>IF(AL7="55",Monitoreo!F4&amp;". ","")</f>
        <v/>
      </c>
      <c r="K6" s="39" t="str">
        <f>IF(AL7="54",Monitoreo!F4&amp;". ","")</f>
        <v/>
      </c>
      <c r="L6" s="39" t="str">
        <f>IF(AL7="53",Monitoreo!F4&amp;". ","")</f>
        <v/>
      </c>
      <c r="M6" s="39" t="str">
        <f>IF(AL7="52",Monitoreo!F4&amp;". ","")</f>
        <v/>
      </c>
      <c r="N6" s="39" t="str">
        <f>IF(AL7="51",Monitoreo!F4&amp;". ","")</f>
        <v/>
      </c>
      <c r="O6" s="39" t="str">
        <f>IF(AL7="45",Monitoreo!F4&amp;". ","")</f>
        <v/>
      </c>
      <c r="P6" s="39" t="str">
        <f>IF(AL7="44",Monitoreo!F4&amp;". ","")</f>
        <v/>
      </c>
      <c r="Q6" s="39" t="str">
        <f>IF(AL7="43",Monitoreo!F4&amp;". ","")</f>
        <v/>
      </c>
      <c r="R6" s="39" t="str">
        <f>IF(AL7="42",Monitoreo!F4&amp;". ","")</f>
        <v/>
      </c>
      <c r="S6" s="39" t="str">
        <f>IF(AL7="41",Monitoreo!F4&amp;". ","")</f>
        <v/>
      </c>
      <c r="T6" s="39" t="str">
        <f>IF(AL7="35",Monitoreo!F4&amp;". ","")</f>
        <v/>
      </c>
      <c r="U6" s="39" t="str">
        <f>IF(AL7="34",Monitoreo!F4&amp;". ","")</f>
        <v xml:space="preserve">RRE-3. </v>
      </c>
      <c r="V6" s="39" t="str">
        <f>IF(AL7="33",Monitoreo!F4&amp;". ","")</f>
        <v/>
      </c>
      <c r="W6" s="39" t="str">
        <f>IF(AL7="32",Monitoreo!F4&amp;". ","")</f>
        <v/>
      </c>
      <c r="X6" s="39" t="str">
        <f>IF(AL7="31",Monitoreo!F4&amp;". ","")</f>
        <v/>
      </c>
      <c r="Y6" s="39" t="str">
        <f>IF(AL7="25",Monitoreo!F4&amp;". ","")</f>
        <v/>
      </c>
      <c r="Z6" s="39" t="str">
        <f>IF(AL7="24",Monitoreo!F4&amp;". ","")</f>
        <v/>
      </c>
      <c r="AA6" s="39" t="str">
        <f>IF(AL7="23",Monitoreo!F4&amp;". ","")</f>
        <v/>
      </c>
      <c r="AB6" s="39" t="str">
        <f>IF(AL7="22",Monitoreo!F4&amp;". ","")</f>
        <v/>
      </c>
      <c r="AC6" s="39" t="str">
        <f>IF(AL7="21",Monitoreo!F4&amp;". ","")</f>
        <v/>
      </c>
      <c r="AD6" s="39" t="str">
        <f>IF(AL7="15",Monitoreo!F4&amp;". ","")</f>
        <v/>
      </c>
      <c r="AE6" s="39" t="str">
        <f>IF(AL7="14",Monitoreo!F4&amp;". ","")</f>
        <v/>
      </c>
      <c r="AF6" s="39" t="str">
        <f>IF(AL7="13",Monitoreo!F4&amp;". ","")</f>
        <v/>
      </c>
      <c r="AG6" s="39" t="str">
        <f>IF(AL7="12",Monitoreo!F4&amp;". ","")</f>
        <v/>
      </c>
      <c r="AH6" s="85" t="str">
        <f>IF(AL7="11",Monitoreo!F4&amp;". ","")</f>
        <v/>
      </c>
      <c r="AI6" s="71"/>
      <c r="AJ6" s="88">
        <f>+IF(Monitoreo!T3="Casi Seguro",5,IF(Monitoreo!T3="Probable",4,IF(Monitoreo!T3="Posible",3,IF(Monitoreo!T3="Improbable",2,IF(Monitoreo!T3="Raro",1)))))</f>
        <v>3</v>
      </c>
      <c r="AK6" s="88">
        <f>+IF(Monitoreo!U3="Severo",5,IF(Monitoreo!U3="Mayor",4,IF(Monitoreo!U3="Moderado",3,IF(Monitoreo!U3="Menor",2,IF(Monitoreo!U3="Insignificante",1)))))</f>
        <v>5</v>
      </c>
      <c r="AL6" s="88" t="str">
        <f t="shared" ref="AL6:AL69" si="0">AJ6&amp;AK6</f>
        <v>35</v>
      </c>
    </row>
    <row r="7" spans="1:38" ht="132" customHeight="1" x14ac:dyDescent="0.25">
      <c r="A7" s="71"/>
      <c r="B7" s="521"/>
      <c r="C7" s="493" t="s">
        <v>161</v>
      </c>
      <c r="D7" s="373" t="str">
        <f>AC203</f>
        <v/>
      </c>
      <c r="E7" s="373" t="str">
        <f>AB203</f>
        <v xml:space="preserve">RII-61. </v>
      </c>
      <c r="F7" s="370" t="str">
        <f>AA203</f>
        <v xml:space="preserve">RRE-9. RDA-30. RAF-53. RII-60. </v>
      </c>
      <c r="G7" s="371" t="str">
        <f>Z203</f>
        <v xml:space="preserve">RDA-25. RII-59. </v>
      </c>
      <c r="H7" s="372" t="str">
        <f>Y203</f>
        <v xml:space="preserve">RDA-20. RDA-21. RDA-22. </v>
      </c>
      <c r="I7" s="83"/>
      <c r="J7" s="84" t="str">
        <f>IF(AL8="55",Monitoreo!F5&amp;". ","")</f>
        <v/>
      </c>
      <c r="K7" s="39" t="str">
        <f>IF(AL8="54",Monitoreo!F5&amp;". ","")</f>
        <v/>
      </c>
      <c r="L7" s="39" t="str">
        <f>IF(AL8="53",Monitoreo!F5&amp;". ","")</f>
        <v/>
      </c>
      <c r="M7" s="39" t="str">
        <f>IF(AL8="52",Monitoreo!F5&amp;". ","")</f>
        <v/>
      </c>
      <c r="N7" s="39" t="str">
        <f>IF(AL8="51",Monitoreo!F5&amp;". ","")</f>
        <v/>
      </c>
      <c r="O7" s="39" t="str">
        <f>IF(AL8="45",Monitoreo!F5&amp;". ","")</f>
        <v/>
      </c>
      <c r="P7" s="39" t="str">
        <f>IF(AL8="44",Monitoreo!F5&amp;". ","")</f>
        <v/>
      </c>
      <c r="Q7" s="39" t="str">
        <f>IF(AL8="43",Monitoreo!F5&amp;". ","")</f>
        <v/>
      </c>
      <c r="R7" s="39" t="str">
        <f>IF(AL8="42",Monitoreo!F5&amp;". ","")</f>
        <v/>
      </c>
      <c r="S7" s="39" t="str">
        <f>IF(AL8="41",Monitoreo!F5&amp;". ","")</f>
        <v/>
      </c>
      <c r="T7" s="39" t="str">
        <f>IF(AL8="35",Monitoreo!F5&amp;". ","")</f>
        <v/>
      </c>
      <c r="U7" s="39" t="str">
        <f>IF(AL8="34",Monitoreo!F5&amp;". ","")</f>
        <v/>
      </c>
      <c r="V7" s="39" t="str">
        <f>IF(AL8="33",Monitoreo!F5&amp;". ","")</f>
        <v xml:space="preserve">RRE-4. </v>
      </c>
      <c r="W7" s="39" t="str">
        <f>IF(AL8="32",Monitoreo!F5&amp;". ","")</f>
        <v/>
      </c>
      <c r="X7" s="39" t="str">
        <f>IF(AL8="31",Monitoreo!F5&amp;". ","")</f>
        <v/>
      </c>
      <c r="Y7" s="39" t="str">
        <f>IF(AL8="25",Monitoreo!F5&amp;". ","")</f>
        <v/>
      </c>
      <c r="Z7" s="39" t="str">
        <f>IF(AL8="24",Monitoreo!F5&amp;". ","")</f>
        <v/>
      </c>
      <c r="AA7" s="39" t="str">
        <f>IF(AL8="23",Monitoreo!F5&amp;". ","")</f>
        <v/>
      </c>
      <c r="AB7" s="39" t="str">
        <f>IF(AL8="22",Monitoreo!F5&amp;". ","")</f>
        <v/>
      </c>
      <c r="AC7" s="39" t="str">
        <f>IF(AL8="21",Monitoreo!F5&amp;". ","")</f>
        <v/>
      </c>
      <c r="AD7" s="39" t="str">
        <f>IF(AL8="15",Monitoreo!F5&amp;". ","")</f>
        <v/>
      </c>
      <c r="AE7" s="39" t="str">
        <f>IF(AL8="14",Monitoreo!F5&amp;". ","")</f>
        <v/>
      </c>
      <c r="AF7" s="39" t="str">
        <f>IF(AL8="13",Monitoreo!F5&amp;". ","")</f>
        <v/>
      </c>
      <c r="AG7" s="39" t="str">
        <f>IF(AL8="12",Monitoreo!F5&amp;". ","")</f>
        <v/>
      </c>
      <c r="AH7" s="85" t="str">
        <f>IF(AL8="11",Monitoreo!F5&amp;". ","")</f>
        <v/>
      </c>
      <c r="AI7" s="71"/>
      <c r="AJ7" s="88">
        <f>+IF(Monitoreo!T4="Casi Seguro",5,IF(Monitoreo!T4="Probable",4,IF(Monitoreo!T4="Posible",3,IF(Monitoreo!T4="Improbable",2,IF(Monitoreo!T4="Raro",1)))))</f>
        <v>3</v>
      </c>
      <c r="AK7" s="88">
        <f>+IF(Monitoreo!U4="Severo",5,IF(Monitoreo!U4="Mayor",4,IF(Monitoreo!U4="Moderado",3,IF(Monitoreo!U4="Menor",2,IF(Monitoreo!U4="Insignificante",1)))))</f>
        <v>4</v>
      </c>
      <c r="AL7" s="88" t="str">
        <f t="shared" si="0"/>
        <v>34</v>
      </c>
    </row>
    <row r="8" spans="1:38" ht="132" customHeight="1" x14ac:dyDescent="0.25">
      <c r="A8" s="71"/>
      <c r="B8" s="521"/>
      <c r="C8" s="493" t="s">
        <v>162</v>
      </c>
      <c r="D8" s="373" t="str">
        <f>AH203</f>
        <v/>
      </c>
      <c r="E8" s="373" t="str">
        <f>AG203</f>
        <v xml:space="preserve">RII-55. </v>
      </c>
      <c r="F8" s="370" t="str">
        <f>AF203</f>
        <v xml:space="preserve">RAF-52. </v>
      </c>
      <c r="G8" s="370" t="str">
        <f>AE203</f>
        <v xml:space="preserve">RDA-29. </v>
      </c>
      <c r="H8" s="371" t="str">
        <f>AD203</f>
        <v xml:space="preserve">RDA-32. </v>
      </c>
      <c r="I8" s="83"/>
      <c r="J8" s="84" t="str">
        <f>IF(AL9="55",Monitoreo!F6&amp;". ","")</f>
        <v/>
      </c>
      <c r="K8" s="39" t="str">
        <f>IF(AL9="54",Monitoreo!F6&amp;". ","")</f>
        <v/>
      </c>
      <c r="L8" s="39" t="str">
        <f>IF(AL9="53",Monitoreo!F6&amp;". ","")</f>
        <v/>
      </c>
      <c r="M8" s="39" t="str">
        <f>IF(AL9="52",Monitoreo!F6&amp;". ","")</f>
        <v/>
      </c>
      <c r="N8" s="39" t="str">
        <f>IF(AL9="51",Monitoreo!F6&amp;". ","")</f>
        <v/>
      </c>
      <c r="O8" s="39" t="str">
        <f>IF(AL9="45",Monitoreo!F6&amp;". ","")</f>
        <v/>
      </c>
      <c r="P8" s="39" t="str">
        <f>IF(AL9="44",Monitoreo!F6&amp;". ","")</f>
        <v/>
      </c>
      <c r="Q8" s="39" t="str">
        <f>IF(AL9="43",Monitoreo!F6&amp;". ","")</f>
        <v/>
      </c>
      <c r="R8" s="39" t="str">
        <f>IF(AL9="42",Monitoreo!F6&amp;". ","")</f>
        <v/>
      </c>
      <c r="S8" s="39" t="str">
        <f>IF(AL9="41",Monitoreo!F6&amp;". ","")</f>
        <v/>
      </c>
      <c r="T8" s="39" t="str">
        <f>IF(AL9="35",Monitoreo!F6&amp;". ","")</f>
        <v/>
      </c>
      <c r="U8" s="39" t="str">
        <f>IF(AL9="34",Monitoreo!F6&amp;". ","")</f>
        <v xml:space="preserve">RRE-5. </v>
      </c>
      <c r="V8" s="39" t="str">
        <f>IF(AL9="33",Monitoreo!F6&amp;". ","")</f>
        <v/>
      </c>
      <c r="W8" s="39" t="str">
        <f>IF(AL9="32",Monitoreo!F6&amp;". ","")</f>
        <v/>
      </c>
      <c r="X8" s="39" t="str">
        <f>IF(AL9="31",Monitoreo!F6&amp;". ","")</f>
        <v/>
      </c>
      <c r="Y8" s="39" t="str">
        <f>IF(AL9="25",Monitoreo!F6&amp;". ","")</f>
        <v/>
      </c>
      <c r="Z8" s="39" t="str">
        <f>IF(AL9="24",Monitoreo!F6&amp;". ","")</f>
        <v/>
      </c>
      <c r="AA8" s="39" t="str">
        <f>IF(AL9="23",Monitoreo!F6&amp;". ","")</f>
        <v/>
      </c>
      <c r="AB8" s="39" t="str">
        <f>IF(AL9="22",Monitoreo!F6&amp;". ","")</f>
        <v/>
      </c>
      <c r="AC8" s="39" t="str">
        <f>IF(AL9="21",Monitoreo!F6&amp;". ","")</f>
        <v/>
      </c>
      <c r="AD8" s="39" t="str">
        <f>IF(AL9="15",Monitoreo!F6&amp;". ","")</f>
        <v/>
      </c>
      <c r="AE8" s="39" t="str">
        <f>IF(AL9="14",Monitoreo!F6&amp;". ","")</f>
        <v/>
      </c>
      <c r="AF8" s="39" t="str">
        <f>IF(AL9="13",Monitoreo!F6&amp;". ","")</f>
        <v/>
      </c>
      <c r="AG8" s="39" t="str">
        <f>IF(AL9="12",Monitoreo!F6&amp;". ","")</f>
        <v/>
      </c>
      <c r="AH8" s="85" t="str">
        <f>IF(AL9="11",Monitoreo!F6&amp;". ","")</f>
        <v/>
      </c>
      <c r="AI8" s="71"/>
      <c r="AJ8" s="88">
        <f>+IF(Monitoreo!T5="Casi Seguro",5,IF(Monitoreo!T5="Probable",4,IF(Monitoreo!T5="Posible",3,IF(Monitoreo!T5="Improbable",2,IF(Monitoreo!T5="Raro",1)))))</f>
        <v>3</v>
      </c>
      <c r="AK8" s="88">
        <f>+IF(Monitoreo!U5="Severo",5,IF(Monitoreo!U5="Mayor",4,IF(Monitoreo!U5="Moderado",3,IF(Monitoreo!U5="Menor",2,IF(Monitoreo!U5="Insignificante",1)))))</f>
        <v>3</v>
      </c>
      <c r="AL8" s="88" t="str">
        <f t="shared" si="0"/>
        <v>33</v>
      </c>
    </row>
    <row r="9" spans="1:38" ht="45" customHeight="1" x14ac:dyDescent="0.25">
      <c r="A9" s="71"/>
      <c r="B9" s="71"/>
      <c r="C9" s="89"/>
      <c r="D9" s="492" t="s">
        <v>163</v>
      </c>
      <c r="E9" s="492" t="s">
        <v>164</v>
      </c>
      <c r="F9" s="492" t="s">
        <v>165</v>
      </c>
      <c r="G9" s="492" t="s">
        <v>166</v>
      </c>
      <c r="H9" s="492" t="s">
        <v>167</v>
      </c>
      <c r="I9" s="83"/>
      <c r="J9" s="84" t="str">
        <f>IF(AL10="55",Monitoreo!F7&amp;". ","")</f>
        <v/>
      </c>
      <c r="K9" s="39" t="str">
        <f>IF(AL10="54",Monitoreo!F7&amp;". ","")</f>
        <v/>
      </c>
      <c r="L9" s="39" t="str">
        <f>IF(AL10="53",Monitoreo!F7&amp;". ","")</f>
        <v/>
      </c>
      <c r="M9" s="39" t="str">
        <f>IF(AL10="52",Monitoreo!F7&amp;". ","")</f>
        <v/>
      </c>
      <c r="N9" s="39" t="str">
        <f>IF(AL10="51",Monitoreo!F7&amp;". ","")</f>
        <v/>
      </c>
      <c r="O9" s="39" t="str">
        <f>IF(AL10="45",Monitoreo!F7&amp;". ","")</f>
        <v/>
      </c>
      <c r="P9" s="39" t="str">
        <f>IF(AL10="44",Monitoreo!F7&amp;". ","")</f>
        <v/>
      </c>
      <c r="Q9" s="39" t="str">
        <f>IF(AL10="43",Monitoreo!F7&amp;". ","")</f>
        <v/>
      </c>
      <c r="R9" s="39" t="str">
        <f>IF(AL10="42",Monitoreo!F7&amp;". ","")</f>
        <v/>
      </c>
      <c r="S9" s="39" t="str">
        <f>IF(AL10="41",Monitoreo!F7&amp;". ","")</f>
        <v/>
      </c>
      <c r="T9" s="39" t="str">
        <f>IF(AL10="35",Monitoreo!F7&amp;". ","")</f>
        <v/>
      </c>
      <c r="U9" s="39" t="str">
        <f>IF(AL10="34",Monitoreo!F7&amp;". ","")</f>
        <v/>
      </c>
      <c r="V9" s="39" t="str">
        <f>IF(AL10="33",Monitoreo!F7&amp;". ","")</f>
        <v/>
      </c>
      <c r="W9" s="39" t="str">
        <f>IF(AL10="32",Monitoreo!F7&amp;". ","")</f>
        <v xml:space="preserve">RRE-6. </v>
      </c>
      <c r="X9" s="39" t="str">
        <f>IF(AL10="31",Monitoreo!F7&amp;". ","")</f>
        <v/>
      </c>
      <c r="Y9" s="39" t="str">
        <f>IF(AL10="25",Monitoreo!F7&amp;". ","")</f>
        <v/>
      </c>
      <c r="Z9" s="39" t="str">
        <f>IF(AL10="24",Monitoreo!F7&amp;". ","")</f>
        <v/>
      </c>
      <c r="AA9" s="39" t="str">
        <f>IF(AL10="23",Monitoreo!F7&amp;". ","")</f>
        <v/>
      </c>
      <c r="AB9" s="39" t="str">
        <f>IF(AL10="22",Monitoreo!F7&amp;". ","")</f>
        <v/>
      </c>
      <c r="AC9" s="39" t="str">
        <f>IF(AL10="21",Monitoreo!F7&amp;". ","")</f>
        <v/>
      </c>
      <c r="AD9" s="39" t="str">
        <f>IF(AL10="15",Monitoreo!F7&amp;". ","")</f>
        <v/>
      </c>
      <c r="AE9" s="39" t="str">
        <f>IF(AL10="14",Monitoreo!F7&amp;". ","")</f>
        <v/>
      </c>
      <c r="AF9" s="39" t="str">
        <f>IF(AL10="13",Monitoreo!F7&amp;". ","")</f>
        <v/>
      </c>
      <c r="AG9" s="39" t="str">
        <f>IF(AL10="12",Monitoreo!F7&amp;". ","")</f>
        <v/>
      </c>
      <c r="AH9" s="85" t="str">
        <f>IF(AL10="11",Monitoreo!F7&amp;". ","")</f>
        <v/>
      </c>
      <c r="AI9" s="71"/>
      <c r="AJ9" s="88">
        <f>+IF(Monitoreo!T6="Casi Seguro",5,IF(Monitoreo!T6="Probable",4,IF(Monitoreo!T6="Posible",3,IF(Monitoreo!T6="Improbable",2,IF(Monitoreo!T6="Raro",1)))))</f>
        <v>3</v>
      </c>
      <c r="AK9" s="88">
        <f>+IF(Monitoreo!U6="Severo",5,IF(Monitoreo!U6="Mayor",4,IF(Monitoreo!U6="Moderado",3,IF(Monitoreo!U6="Menor",2,IF(Monitoreo!U6="Insignificante",1)))))</f>
        <v>4</v>
      </c>
      <c r="AL9" s="88" t="str">
        <f t="shared" si="0"/>
        <v>34</v>
      </c>
    </row>
    <row r="10" spans="1:38" ht="27" x14ac:dyDescent="0.25">
      <c r="A10" s="71"/>
      <c r="B10" s="71"/>
      <c r="C10" s="71"/>
      <c r="D10" s="522" t="s">
        <v>168</v>
      </c>
      <c r="E10" s="522"/>
      <c r="F10" s="522"/>
      <c r="G10" s="522"/>
      <c r="H10" s="522"/>
      <c r="I10" s="83"/>
      <c r="J10" s="84" t="str">
        <f>IF(AL11="55",Monitoreo!F8&amp;". ","")</f>
        <v/>
      </c>
      <c r="K10" s="39" t="str">
        <f>IF(AL11="54",Monitoreo!F8&amp;". ","")</f>
        <v/>
      </c>
      <c r="L10" s="39" t="str">
        <f>IF(AL11="53",Monitoreo!F8&amp;". ","")</f>
        <v/>
      </c>
      <c r="M10" s="39" t="str">
        <f>IF(AL11="52",Monitoreo!F8&amp;". ","")</f>
        <v/>
      </c>
      <c r="N10" s="39" t="str">
        <f>IF(AL11="51",Monitoreo!F8&amp;". ","")</f>
        <v/>
      </c>
      <c r="O10" s="39" t="str">
        <f>IF(AL11="45",Monitoreo!F8&amp;". ","")</f>
        <v/>
      </c>
      <c r="P10" s="39" t="str">
        <f>IF(AL11="44",Monitoreo!F8&amp;". ","")</f>
        <v/>
      </c>
      <c r="Q10" s="39" t="str">
        <f>IF(AL11="43",Monitoreo!F8&amp;". ","")</f>
        <v/>
      </c>
      <c r="R10" s="39" t="str">
        <f>IF(AL11="42",Monitoreo!F8&amp;". ","")</f>
        <v xml:space="preserve">RRE-7. </v>
      </c>
      <c r="S10" s="39" t="str">
        <f>IF(AL11="41",Monitoreo!F8&amp;". ","")</f>
        <v/>
      </c>
      <c r="T10" s="39" t="str">
        <f>IF(AL11="35",Monitoreo!F8&amp;". ","")</f>
        <v/>
      </c>
      <c r="U10" s="39" t="str">
        <f>IF(AL11="34",Monitoreo!F8&amp;". ","")</f>
        <v/>
      </c>
      <c r="V10" s="39" t="str">
        <f>IF(AL11="33",Monitoreo!F8&amp;". ","")</f>
        <v/>
      </c>
      <c r="W10" s="39" t="str">
        <f>IF(AL11="32",Monitoreo!F8&amp;". ","")</f>
        <v/>
      </c>
      <c r="X10" s="39" t="str">
        <f>IF(AL11="31",Monitoreo!F8&amp;". ","")</f>
        <v/>
      </c>
      <c r="Y10" s="39" t="str">
        <f>IF(AL11="25",Monitoreo!F8&amp;". ","")</f>
        <v/>
      </c>
      <c r="Z10" s="39" t="str">
        <f>IF(AL11="24",Monitoreo!F8&amp;". ","")</f>
        <v/>
      </c>
      <c r="AA10" s="39" t="str">
        <f>IF(AL11="23",Monitoreo!F8&amp;". ","")</f>
        <v/>
      </c>
      <c r="AB10" s="39" t="str">
        <f>IF(AL11="22",Monitoreo!F8&amp;". ","")</f>
        <v/>
      </c>
      <c r="AC10" s="39" t="str">
        <f>IF(AL11="21",Monitoreo!F8&amp;". ","")</f>
        <v/>
      </c>
      <c r="AD10" s="39" t="str">
        <f>IF(AL11="15",Monitoreo!F8&amp;". ","")</f>
        <v/>
      </c>
      <c r="AE10" s="39" t="str">
        <f>IF(AL11="14",Monitoreo!F8&amp;". ","")</f>
        <v/>
      </c>
      <c r="AF10" s="39" t="str">
        <f>IF(AL11="13",Monitoreo!F8&amp;". ","")</f>
        <v/>
      </c>
      <c r="AG10" s="39" t="str">
        <f>IF(AL11="12",Monitoreo!F8&amp;". ","")</f>
        <v/>
      </c>
      <c r="AH10" s="85" t="str">
        <f>IF(AL11="11",Monitoreo!F8&amp;". ","")</f>
        <v/>
      </c>
      <c r="AI10" s="71"/>
      <c r="AJ10" s="88">
        <f>+IF(Monitoreo!T7="Casi Seguro",5,IF(Monitoreo!T7="Probable",4,IF(Monitoreo!T7="Posible",3,IF(Monitoreo!T7="Improbable",2,IF(Monitoreo!T7="Raro",1)))))</f>
        <v>3</v>
      </c>
      <c r="AK10" s="88">
        <f>+IF(Monitoreo!U7="Severo",5,IF(Monitoreo!U7="Mayor",4,IF(Monitoreo!U7="Moderado",3,IF(Monitoreo!U7="Menor",2,IF(Monitoreo!U7="Insignificante",1)))))</f>
        <v>2</v>
      </c>
      <c r="AL10" s="88" t="str">
        <f t="shared" si="0"/>
        <v>32</v>
      </c>
    </row>
    <row r="11" spans="1:38" x14ac:dyDescent="0.25">
      <c r="A11" s="71"/>
      <c r="B11" s="71"/>
      <c r="C11" s="71"/>
      <c r="D11" s="71"/>
      <c r="E11" s="71"/>
      <c r="F11" s="71"/>
      <c r="G11" s="71"/>
      <c r="H11" s="71"/>
      <c r="I11" s="83"/>
      <c r="J11" s="84" t="str">
        <f>IF(AL12="55",Monitoreo!F9&amp;". ","")</f>
        <v/>
      </c>
      <c r="K11" s="39" t="str">
        <f>IF(AL12="54",Monitoreo!F9&amp;". ","")</f>
        <v/>
      </c>
      <c r="L11" s="39" t="str">
        <f>IF(AL12="53",Monitoreo!F9&amp;". ","")</f>
        <v/>
      </c>
      <c r="M11" s="39" t="str">
        <f>IF(AL12="52",Monitoreo!F9&amp;". ","")</f>
        <v/>
      </c>
      <c r="N11" s="39" t="str">
        <f>IF(AL12="51",Monitoreo!F9&amp;". ","")</f>
        <v/>
      </c>
      <c r="O11" s="39" t="str">
        <f>IF(AL12="45",Monitoreo!F9&amp;". ","")</f>
        <v/>
      </c>
      <c r="P11" s="39" t="str">
        <f>IF(AL12="44",Monitoreo!F9&amp;". ","")</f>
        <v/>
      </c>
      <c r="Q11" s="39" t="str">
        <f>IF(AL12="43",Monitoreo!F9&amp;". ","")</f>
        <v/>
      </c>
      <c r="R11" s="39" t="str">
        <f>IF(AL12="42",Monitoreo!F9&amp;". ","")</f>
        <v/>
      </c>
      <c r="S11" s="39" t="str">
        <f>IF(AL12="41",Monitoreo!F9&amp;". ","")</f>
        <v/>
      </c>
      <c r="T11" s="39" t="str">
        <f>IF(AL12="35",Monitoreo!F9&amp;". ","")</f>
        <v/>
      </c>
      <c r="U11" s="39" t="str">
        <f>IF(AL12="34",Monitoreo!F9&amp;". ","")</f>
        <v/>
      </c>
      <c r="V11" s="39" t="str">
        <f>IF(AL12="33",Monitoreo!F9&amp;". ","")</f>
        <v xml:space="preserve">RRE-8. </v>
      </c>
      <c r="W11" s="39" t="str">
        <f>IF(AL12="32",Monitoreo!F9&amp;". ","")</f>
        <v/>
      </c>
      <c r="X11" s="39" t="str">
        <f>IF(AL12="31",Monitoreo!F9&amp;". ","")</f>
        <v/>
      </c>
      <c r="Y11" s="39" t="str">
        <f>IF(AL12="25",Monitoreo!F9&amp;". ","")</f>
        <v/>
      </c>
      <c r="Z11" s="39" t="str">
        <f>IF(AL12="24",Monitoreo!F9&amp;". ","")</f>
        <v/>
      </c>
      <c r="AA11" s="39" t="str">
        <f>IF(AL12="23",Monitoreo!F9&amp;". ","")</f>
        <v/>
      </c>
      <c r="AB11" s="39" t="str">
        <f>IF(AL12="22",Monitoreo!F9&amp;". ","")</f>
        <v/>
      </c>
      <c r="AC11" s="39" t="str">
        <f>IF(AL12="21",Monitoreo!F9&amp;". ","")</f>
        <v/>
      </c>
      <c r="AD11" s="39" t="str">
        <f>IF(AL12="15",Monitoreo!F9&amp;". ","")</f>
        <v/>
      </c>
      <c r="AE11" s="39" t="str">
        <f>IF(AL12="14",Monitoreo!F9&amp;". ","")</f>
        <v/>
      </c>
      <c r="AF11" s="39" t="str">
        <f>IF(AL12="13",Monitoreo!F9&amp;". ","")</f>
        <v/>
      </c>
      <c r="AG11" s="39" t="str">
        <f>IF(AL12="12",Monitoreo!F9&amp;". ","")</f>
        <v/>
      </c>
      <c r="AH11" s="85" t="str">
        <f>IF(AL12="11",Monitoreo!F9&amp;". ","")</f>
        <v/>
      </c>
      <c r="AI11" s="71"/>
      <c r="AJ11" s="88">
        <f>+IF(Monitoreo!T8="Casi Seguro",5,IF(Monitoreo!T8="Probable",4,IF(Monitoreo!T8="Posible",3,IF(Monitoreo!T8="Improbable",2,IF(Monitoreo!T8="Raro",1)))))</f>
        <v>4</v>
      </c>
      <c r="AK11" s="88">
        <f>+IF(Monitoreo!U8="Severo",5,IF(Monitoreo!U8="Mayor",4,IF(Monitoreo!U8="Moderado",3,IF(Monitoreo!U8="Menor",2,IF(Monitoreo!U8="Insignificante",1)))))</f>
        <v>2</v>
      </c>
      <c r="AL11" s="88" t="str">
        <f t="shared" si="0"/>
        <v>42</v>
      </c>
    </row>
    <row r="12" spans="1:38" ht="24" customHeight="1" x14ac:dyDescent="0.25">
      <c r="A12" s="71"/>
      <c r="B12" s="71"/>
      <c r="C12" s="71"/>
      <c r="D12" s="71"/>
      <c r="E12" s="366" t="s">
        <v>89</v>
      </c>
      <c r="F12" s="71"/>
      <c r="G12" s="71"/>
      <c r="H12" s="71"/>
      <c r="I12" s="83"/>
      <c r="J12" s="84" t="str">
        <f>IF(AL13="55",Monitoreo!F10&amp;". ","")</f>
        <v/>
      </c>
      <c r="K12" s="39" t="str">
        <f>IF(AL13="54",Monitoreo!F10&amp;". ","")</f>
        <v/>
      </c>
      <c r="L12" s="39" t="str">
        <f>IF(AL13="53",Monitoreo!F10&amp;". ","")</f>
        <v/>
      </c>
      <c r="M12" s="39" t="str">
        <f>IF(AL13="52",Monitoreo!F10&amp;". ","")</f>
        <v/>
      </c>
      <c r="N12" s="39" t="str">
        <f>IF(AL13="51",Monitoreo!F10&amp;". ","")</f>
        <v/>
      </c>
      <c r="O12" s="39" t="str">
        <f>IF(AL13="45",Monitoreo!F10&amp;". ","")</f>
        <v/>
      </c>
      <c r="P12" s="39" t="str">
        <f>IF(AL13="44",Monitoreo!F10&amp;". ","")</f>
        <v/>
      </c>
      <c r="Q12" s="39" t="str">
        <f>IF(AL13="43",Monitoreo!F10&amp;". ","")</f>
        <v/>
      </c>
      <c r="R12" s="39" t="str">
        <f>IF(AL13="42",Monitoreo!F10&amp;". ","")</f>
        <v/>
      </c>
      <c r="S12" s="39" t="str">
        <f>IF(AL13="41",Monitoreo!F10&amp;". ","")</f>
        <v/>
      </c>
      <c r="T12" s="39" t="str">
        <f>IF(AL13="35",Monitoreo!F10&amp;". ","")</f>
        <v/>
      </c>
      <c r="U12" s="39" t="str">
        <f>IF(AL13="34",Monitoreo!F10&amp;". ","")</f>
        <v/>
      </c>
      <c r="V12" s="39" t="str">
        <f>IF(AL13="33",Monitoreo!F10&amp;". ","")</f>
        <v/>
      </c>
      <c r="W12" s="39" t="str">
        <f>IF(AL13="32",Monitoreo!F10&amp;". ","")</f>
        <v/>
      </c>
      <c r="X12" s="39" t="str">
        <f>IF(AL13="31",Monitoreo!F10&amp;". ","")</f>
        <v/>
      </c>
      <c r="Y12" s="39" t="str">
        <f>IF(AL13="25",Monitoreo!F10&amp;". ","")</f>
        <v/>
      </c>
      <c r="Z12" s="39" t="str">
        <f>IF(AL13="24",Monitoreo!F10&amp;". ","")</f>
        <v/>
      </c>
      <c r="AA12" s="39" t="str">
        <f>IF(AL13="23",Monitoreo!F10&amp;". ","")</f>
        <v xml:space="preserve">RRE-9. </v>
      </c>
      <c r="AB12" s="39" t="str">
        <f>IF(AL13="22",Monitoreo!F10&amp;". ","")</f>
        <v/>
      </c>
      <c r="AC12" s="39" t="str">
        <f>IF(AL13="21",Monitoreo!F10&amp;". ","")</f>
        <v/>
      </c>
      <c r="AD12" s="39" t="str">
        <f>IF(AL13="15",Monitoreo!F10&amp;". ","")</f>
        <v/>
      </c>
      <c r="AE12" s="39" t="str">
        <f>IF(AL13="14",Monitoreo!F10&amp;". ","")</f>
        <v/>
      </c>
      <c r="AF12" s="39" t="str">
        <f>IF(AL13="13",Monitoreo!F10&amp;". ","")</f>
        <v/>
      </c>
      <c r="AG12" s="39" t="str">
        <f>IF(AL13="12",Monitoreo!F10&amp;". ","")</f>
        <v/>
      </c>
      <c r="AH12" s="85" t="str">
        <f>IF(AL13="11",Monitoreo!F10&amp;". ","")</f>
        <v/>
      </c>
      <c r="AI12" s="71"/>
      <c r="AJ12" s="88">
        <f>+IF(Monitoreo!T9="Casi Seguro",5,IF(Monitoreo!T9="Probable",4,IF(Monitoreo!T9="Posible",3,IF(Monitoreo!T9="Improbable",2,IF(Monitoreo!T9="Raro",1)))))</f>
        <v>3</v>
      </c>
      <c r="AK12" s="88">
        <f>+IF(Monitoreo!U9="Severo",5,IF(Monitoreo!U9="Mayor",4,IF(Monitoreo!U9="Moderado",3,IF(Monitoreo!U9="Menor",2,IF(Monitoreo!U9="Insignificante",1)))))</f>
        <v>3</v>
      </c>
      <c r="AL12" s="88" t="str">
        <f t="shared" si="0"/>
        <v>33</v>
      </c>
    </row>
    <row r="13" spans="1:38" ht="24" customHeight="1" x14ac:dyDescent="0.25">
      <c r="A13" s="71"/>
      <c r="B13" s="71"/>
      <c r="C13" s="71"/>
      <c r="D13" s="71"/>
      <c r="E13" s="367" t="s">
        <v>87</v>
      </c>
      <c r="F13" s="71"/>
      <c r="G13" s="71"/>
      <c r="H13" s="71"/>
      <c r="I13" s="83"/>
      <c r="J13" s="84" t="str">
        <f>IF(AL14="55",Monitoreo!F11&amp;". ","")</f>
        <v/>
      </c>
      <c r="K13" s="39" t="str">
        <f>IF(AL14="54",Monitoreo!F11&amp;". ","")</f>
        <v/>
      </c>
      <c r="L13" s="39" t="str">
        <f>IF(AL14="53",Monitoreo!F11&amp;". ","")</f>
        <v/>
      </c>
      <c r="M13" s="39" t="str">
        <f>IF(AL14="52",Monitoreo!F11&amp;". ","")</f>
        <v/>
      </c>
      <c r="N13" s="39" t="str">
        <f>IF(AL14="51",Monitoreo!F11&amp;". ","")</f>
        <v/>
      </c>
      <c r="O13" s="39" t="str">
        <f>IF(AL14="45",Monitoreo!F11&amp;". ","")</f>
        <v/>
      </c>
      <c r="P13" s="39" t="str">
        <f>IF(AL14="44",Monitoreo!F11&amp;". ","")</f>
        <v/>
      </c>
      <c r="Q13" s="39" t="str">
        <f>IF(AL14="43",Monitoreo!F11&amp;". ","")</f>
        <v/>
      </c>
      <c r="R13" s="39" t="str">
        <f>IF(AL14="42",Monitoreo!F11&amp;". ","")</f>
        <v/>
      </c>
      <c r="S13" s="39" t="str">
        <f>IF(AL14="41",Monitoreo!F11&amp;". ","")</f>
        <v/>
      </c>
      <c r="T13" s="39" t="str">
        <f>IF(AL14="35",Monitoreo!F11&amp;". ","")</f>
        <v/>
      </c>
      <c r="U13" s="39" t="str">
        <f>IF(AL14="34",Monitoreo!F11&amp;". ","")</f>
        <v/>
      </c>
      <c r="V13" s="39" t="str">
        <f>IF(AL14="33",Monitoreo!F11&amp;". ","")</f>
        <v/>
      </c>
      <c r="W13" s="39" t="str">
        <f>IF(AL14="32",Monitoreo!F11&amp;". ","")</f>
        <v xml:space="preserve">RRE-10. </v>
      </c>
      <c r="X13" s="39" t="str">
        <f>IF(AL14="31",Monitoreo!F11&amp;". ","")</f>
        <v/>
      </c>
      <c r="Y13" s="39" t="str">
        <f>IF(AL14="25",Monitoreo!F11&amp;". ","")</f>
        <v/>
      </c>
      <c r="Z13" s="39" t="str">
        <f>IF(AL14="24",Monitoreo!F11&amp;". ","")</f>
        <v/>
      </c>
      <c r="AA13" s="39" t="str">
        <f>IF(AL14="23",Monitoreo!F11&amp;". ","")</f>
        <v/>
      </c>
      <c r="AB13" s="39" t="str">
        <f>IF(AL14="22",Monitoreo!F11&amp;". ","")</f>
        <v/>
      </c>
      <c r="AC13" s="39" t="str">
        <f>IF(AL14="21",Monitoreo!F11&amp;". ","")</f>
        <v/>
      </c>
      <c r="AD13" s="39" t="str">
        <f>IF(AL14="15",Monitoreo!F11&amp;". ","")</f>
        <v/>
      </c>
      <c r="AE13" s="39" t="str">
        <f>IF(AL14="14",Monitoreo!F11&amp;". ","")</f>
        <v/>
      </c>
      <c r="AF13" s="39" t="str">
        <f>IF(AL14="13",Monitoreo!F11&amp;". ","")</f>
        <v/>
      </c>
      <c r="AG13" s="39" t="str">
        <f>IF(AL14="12",Monitoreo!F11&amp;". ","")</f>
        <v/>
      </c>
      <c r="AH13" s="85" t="str">
        <f>IF(AL14="11",Monitoreo!F11&amp;". ","")</f>
        <v/>
      </c>
      <c r="AI13" s="71"/>
      <c r="AJ13" s="88">
        <f>+IF(Monitoreo!T10="Casi Seguro",5,IF(Monitoreo!T10="Probable",4,IF(Monitoreo!T10="Posible",3,IF(Monitoreo!T10="Improbable",2,IF(Monitoreo!T10="Raro",1)))))</f>
        <v>2</v>
      </c>
      <c r="AK13" s="88">
        <f>+IF(Monitoreo!U10="Severo",5,IF(Monitoreo!U10="Mayor",4,IF(Monitoreo!U10="Moderado",3,IF(Monitoreo!U10="Menor",2,IF(Monitoreo!U10="Insignificante",1)))))</f>
        <v>3</v>
      </c>
      <c r="AL13" s="88" t="str">
        <f t="shared" si="0"/>
        <v>23</v>
      </c>
    </row>
    <row r="14" spans="1:38" ht="24" customHeight="1" x14ac:dyDescent="0.25">
      <c r="A14" s="71"/>
      <c r="B14" s="71"/>
      <c r="C14" s="71"/>
      <c r="D14" s="71"/>
      <c r="E14" s="368" t="s">
        <v>90</v>
      </c>
      <c r="F14" s="71"/>
      <c r="G14" s="71"/>
      <c r="H14" s="71"/>
      <c r="I14" s="83"/>
      <c r="J14" s="84" t="str">
        <f>IF(AL15="55",Monitoreo!F12&amp;". ","")</f>
        <v/>
      </c>
      <c r="K14" s="39" t="str">
        <f>IF(AL15="54",Monitoreo!F12&amp;". ","")</f>
        <v/>
      </c>
      <c r="L14" s="39" t="str">
        <f>IF(AL15="53",Monitoreo!F12&amp;". ","")</f>
        <v/>
      </c>
      <c r="M14" s="39" t="str">
        <f>IF(AL15="52",Monitoreo!F12&amp;". ","")</f>
        <v/>
      </c>
      <c r="N14" s="39" t="str">
        <f>IF(AL15="51",Monitoreo!F12&amp;". ","")</f>
        <v/>
      </c>
      <c r="O14" s="39" t="str">
        <f>IF(AL15="45",Monitoreo!F12&amp;". ","")</f>
        <v/>
      </c>
      <c r="P14" s="39" t="str">
        <f>IF(AL15="44",Monitoreo!F12&amp;". ","")</f>
        <v/>
      </c>
      <c r="Q14" s="39" t="str">
        <f>IF(AL15="43",Monitoreo!F12&amp;". ","")</f>
        <v/>
      </c>
      <c r="R14" s="39" t="str">
        <f>IF(AL15="42",Monitoreo!F12&amp;". ","")</f>
        <v/>
      </c>
      <c r="S14" s="39" t="str">
        <f>IF(AL15="41",Monitoreo!F12&amp;". ","")</f>
        <v/>
      </c>
      <c r="T14" s="39" t="str">
        <f>IF(AL15="35",Monitoreo!F12&amp;". ","")</f>
        <v/>
      </c>
      <c r="U14" s="39" t="str">
        <f>IF(AL15="34",Monitoreo!F12&amp;". ","")</f>
        <v/>
      </c>
      <c r="V14" s="39" t="str">
        <f>IF(AL15="33",Monitoreo!F12&amp;". ","")</f>
        <v/>
      </c>
      <c r="W14" s="39" t="str">
        <f>IF(AL15="32",Monitoreo!F12&amp;". ","")</f>
        <v xml:space="preserve">RRE-11. </v>
      </c>
      <c r="X14" s="39" t="str">
        <f>IF(AL15="31",Monitoreo!F12&amp;". ","")</f>
        <v/>
      </c>
      <c r="Y14" s="39" t="str">
        <f>IF(AL15="25",Monitoreo!F12&amp;". ","")</f>
        <v/>
      </c>
      <c r="Z14" s="39" t="str">
        <f>IF(AL15="24",Monitoreo!F12&amp;". ","")</f>
        <v/>
      </c>
      <c r="AA14" s="39" t="str">
        <f>IF(AL15="23",Monitoreo!F12&amp;". ","")</f>
        <v/>
      </c>
      <c r="AB14" s="39" t="str">
        <f>IF(AL15="22",Monitoreo!F12&amp;". ","")</f>
        <v/>
      </c>
      <c r="AC14" s="39" t="str">
        <f>IF(AL15="21",Monitoreo!F12&amp;". ","")</f>
        <v/>
      </c>
      <c r="AD14" s="39" t="str">
        <f>IF(AL15="15",Monitoreo!F12&amp;". ","")</f>
        <v/>
      </c>
      <c r="AE14" s="39" t="str">
        <f>IF(AL15="14",Monitoreo!F12&amp;". ","")</f>
        <v/>
      </c>
      <c r="AF14" s="39" t="str">
        <f>IF(AL15="13",Monitoreo!F12&amp;". ","")</f>
        <v/>
      </c>
      <c r="AG14" s="39" t="str">
        <f>IF(AL15="12",Monitoreo!F12&amp;". ","")</f>
        <v/>
      </c>
      <c r="AH14" s="85" t="str">
        <f>IF(AL15="11",Monitoreo!F12&amp;". ","")</f>
        <v/>
      </c>
      <c r="AI14" s="71"/>
      <c r="AJ14" s="88">
        <f>+IF(Monitoreo!T11="Casi Seguro",5,IF(Monitoreo!T11="Probable",4,IF(Monitoreo!T11="Posible",3,IF(Monitoreo!T11="Improbable",2,IF(Monitoreo!T11="Raro",1)))))</f>
        <v>3</v>
      </c>
      <c r="AK14" s="88">
        <f>+IF(Monitoreo!U11="Severo",5,IF(Monitoreo!U11="Mayor",4,IF(Monitoreo!U11="Moderado",3,IF(Monitoreo!U11="Menor",2,IF(Monitoreo!U11="Insignificante",1)))))</f>
        <v>2</v>
      </c>
      <c r="AL14" s="88" t="str">
        <f t="shared" si="0"/>
        <v>32</v>
      </c>
    </row>
    <row r="15" spans="1:38" ht="24" customHeight="1" x14ac:dyDescent="0.25">
      <c r="A15" s="71"/>
      <c r="B15" s="71"/>
      <c r="C15" s="71"/>
      <c r="D15" s="71"/>
      <c r="E15" s="369" t="s">
        <v>88</v>
      </c>
      <c r="F15" s="71"/>
      <c r="G15" s="71"/>
      <c r="H15" s="71"/>
      <c r="I15" s="83"/>
      <c r="J15" s="84" t="str">
        <f>IF(AL16="55",Monitoreo!F13&amp;". ","")</f>
        <v/>
      </c>
      <c r="K15" s="39" t="str">
        <f>IF(AL16="54",Monitoreo!F13&amp;". ","")</f>
        <v/>
      </c>
      <c r="L15" s="39" t="str">
        <f>IF(AL16="53",Monitoreo!F13&amp;". ","")</f>
        <v/>
      </c>
      <c r="M15" s="39" t="str">
        <f>IF(AL16="52",Monitoreo!F13&amp;". ","")</f>
        <v/>
      </c>
      <c r="N15" s="39" t="str">
        <f>IF(AL16="51",Monitoreo!F13&amp;". ","")</f>
        <v/>
      </c>
      <c r="O15" s="39" t="str">
        <f>IF(AL16="45",Monitoreo!F13&amp;". ","")</f>
        <v/>
      </c>
      <c r="P15" s="39" t="str">
        <f>IF(AL16="44",Monitoreo!F13&amp;". ","")</f>
        <v xml:space="preserve">RRE-12. </v>
      </c>
      <c r="Q15" s="39" t="str">
        <f>IF(AL16="43",Monitoreo!F13&amp;". ","")</f>
        <v/>
      </c>
      <c r="R15" s="39" t="str">
        <f>IF(AL16="42",Monitoreo!F13&amp;". ","")</f>
        <v/>
      </c>
      <c r="S15" s="39" t="str">
        <f>IF(AL16="41",Monitoreo!F13&amp;". ","")</f>
        <v/>
      </c>
      <c r="T15" s="39" t="str">
        <f>IF(AL16="35",Monitoreo!F13&amp;". ","")</f>
        <v/>
      </c>
      <c r="U15" s="39" t="str">
        <f>IF(AL16="34",Monitoreo!F13&amp;". ","")</f>
        <v/>
      </c>
      <c r="V15" s="39" t="str">
        <f>IF(AL16="33",Monitoreo!F13&amp;". ","")</f>
        <v/>
      </c>
      <c r="W15" s="39" t="str">
        <f>IF(AL16="32",Monitoreo!F13&amp;". ","")</f>
        <v/>
      </c>
      <c r="X15" s="39" t="str">
        <f>IF(AL16="31",Monitoreo!F13&amp;". ","")</f>
        <v/>
      </c>
      <c r="Y15" s="39" t="str">
        <f>IF(AL16="25",Monitoreo!F13&amp;". ","")</f>
        <v/>
      </c>
      <c r="Z15" s="39" t="str">
        <f>IF(AL16="24",Monitoreo!F13&amp;". ","")</f>
        <v/>
      </c>
      <c r="AA15" s="39" t="str">
        <f>IF(AL16="23",Monitoreo!F13&amp;". ","")</f>
        <v/>
      </c>
      <c r="AB15" s="39" t="str">
        <f>IF(AL16="22",Monitoreo!F13&amp;". ","")</f>
        <v/>
      </c>
      <c r="AC15" s="39" t="str">
        <f>IF(AL16="21",Monitoreo!F13&amp;". ","")</f>
        <v/>
      </c>
      <c r="AD15" s="39" t="str">
        <f>IF(AL16="15",Monitoreo!F13&amp;". ","")</f>
        <v/>
      </c>
      <c r="AE15" s="39" t="str">
        <f>IF(AL16="14",Monitoreo!F13&amp;". ","")</f>
        <v/>
      </c>
      <c r="AF15" s="39" t="str">
        <f>IF(AL16="13",Monitoreo!F13&amp;". ","")</f>
        <v/>
      </c>
      <c r="AG15" s="39" t="str">
        <f>IF(AL16="12",Monitoreo!F13&amp;". ","")</f>
        <v/>
      </c>
      <c r="AH15" s="85" t="str">
        <f>IF(AL16="11",Monitoreo!F13&amp;". ","")</f>
        <v/>
      </c>
      <c r="AI15" s="71"/>
      <c r="AJ15" s="88">
        <f>+IF(Monitoreo!T12="Casi Seguro",5,IF(Monitoreo!T12="Probable",4,IF(Monitoreo!T12="Posible",3,IF(Monitoreo!T12="Improbable",2,IF(Monitoreo!T12="Raro",1)))))</f>
        <v>3</v>
      </c>
      <c r="AK15" s="88">
        <f>+IF(Monitoreo!U12="Severo",5,IF(Monitoreo!U12="Mayor",4,IF(Monitoreo!U12="Moderado",3,IF(Monitoreo!U12="Menor",2,IF(Monitoreo!U12="Insignificante",1)))))</f>
        <v>2</v>
      </c>
      <c r="AL15" s="88" t="str">
        <f t="shared" si="0"/>
        <v>32</v>
      </c>
    </row>
    <row r="16" spans="1:38" x14ac:dyDescent="0.25">
      <c r="A16" s="71"/>
      <c r="B16" s="71"/>
      <c r="C16" s="71"/>
      <c r="D16" s="71"/>
      <c r="F16" s="71"/>
      <c r="G16" s="71"/>
      <c r="H16" s="71"/>
      <c r="I16" s="83"/>
      <c r="J16" s="84" t="str">
        <f>IF(AL17="55",Monitoreo!F14&amp;". ","")</f>
        <v/>
      </c>
      <c r="K16" s="39" t="str">
        <f>IF(AL17="54",Monitoreo!F14&amp;". ","")</f>
        <v/>
      </c>
      <c r="L16" s="39" t="str">
        <f>IF(AL17="53",Monitoreo!F14&amp;". ","")</f>
        <v/>
      </c>
      <c r="M16" s="39" t="str">
        <f>IF(AL17="52",Monitoreo!F14&amp;". ","")</f>
        <v/>
      </c>
      <c r="N16" s="39" t="str">
        <f>IF(AL17="51",Monitoreo!F14&amp;". ","")</f>
        <v/>
      </c>
      <c r="O16" s="39" t="str">
        <f>IF(AL17="45",Monitoreo!F14&amp;". ","")</f>
        <v/>
      </c>
      <c r="P16" s="39" t="str">
        <f>IF(AL17="44",Monitoreo!F14&amp;". ","")</f>
        <v/>
      </c>
      <c r="Q16" s="39" t="str">
        <f>IF(AL17="43",Monitoreo!F14&amp;". ","")</f>
        <v/>
      </c>
      <c r="R16" s="39" t="str">
        <f>IF(AL17="42",Monitoreo!F14&amp;". ","")</f>
        <v/>
      </c>
      <c r="S16" s="39" t="str">
        <f>IF(AL17="41",Monitoreo!F14&amp;". ","")</f>
        <v/>
      </c>
      <c r="T16" s="39" t="str">
        <f>IF(AL17="35",Monitoreo!F14&amp;". ","")</f>
        <v/>
      </c>
      <c r="U16" s="39" t="str">
        <f>IF(AL17="34",Monitoreo!F14&amp;". ","")</f>
        <v xml:space="preserve">RRE-13. </v>
      </c>
      <c r="V16" s="39" t="str">
        <f>IF(AL17="33",Monitoreo!F14&amp;". ","")</f>
        <v/>
      </c>
      <c r="W16" s="39" t="str">
        <f>IF(AL17="32",Monitoreo!F14&amp;". ","")</f>
        <v/>
      </c>
      <c r="X16" s="39" t="str">
        <f>IF(AL17="31",Monitoreo!F14&amp;". ","")</f>
        <v/>
      </c>
      <c r="Y16" s="39" t="str">
        <f>IF(AL17="25",Monitoreo!F14&amp;". ","")</f>
        <v/>
      </c>
      <c r="Z16" s="39" t="str">
        <f>IF(AL17="24",Monitoreo!F14&amp;". ","")</f>
        <v/>
      </c>
      <c r="AA16" s="39" t="str">
        <f>IF(AL17="23",Monitoreo!F14&amp;". ","")</f>
        <v/>
      </c>
      <c r="AB16" s="39" t="str">
        <f>IF(AL17="22",Monitoreo!F14&amp;". ","")</f>
        <v/>
      </c>
      <c r="AC16" s="39" t="str">
        <f>IF(AL17="21",Monitoreo!F14&amp;". ","")</f>
        <v/>
      </c>
      <c r="AD16" s="39" t="str">
        <f>IF(AL17="15",Monitoreo!F14&amp;". ","")</f>
        <v/>
      </c>
      <c r="AE16" s="39" t="str">
        <f>IF(AL17="14",Monitoreo!F14&amp;". ","")</f>
        <v/>
      </c>
      <c r="AF16" s="39" t="str">
        <f>IF(AL17="13",Monitoreo!F14&amp;". ","")</f>
        <v/>
      </c>
      <c r="AG16" s="39" t="str">
        <f>IF(AL17="12",Monitoreo!F14&amp;". ","")</f>
        <v/>
      </c>
      <c r="AH16" s="85" t="str">
        <f>IF(AL17="11",Monitoreo!F14&amp;". ","")</f>
        <v/>
      </c>
      <c r="AI16" s="71"/>
      <c r="AJ16" s="88">
        <f>+IF(Monitoreo!T13="Casi Seguro",5,IF(Monitoreo!T13="Probable",4,IF(Monitoreo!T13="Posible",3,IF(Monitoreo!T13="Improbable",2,IF(Monitoreo!T13="Raro",1)))))</f>
        <v>4</v>
      </c>
      <c r="AK16" s="88">
        <f>+IF(Monitoreo!U13="Severo",5,IF(Monitoreo!U13="Mayor",4,IF(Monitoreo!U13="Moderado",3,IF(Monitoreo!U13="Menor",2,IF(Monitoreo!U13="Insignificante",1)))))</f>
        <v>4</v>
      </c>
      <c r="AL16" s="88" t="str">
        <f t="shared" si="0"/>
        <v>44</v>
      </c>
    </row>
    <row r="17" spans="1:38" x14ac:dyDescent="0.25">
      <c r="A17" s="71"/>
      <c r="B17" s="71"/>
      <c r="C17" s="71"/>
      <c r="F17" s="71"/>
      <c r="G17" s="71"/>
      <c r="H17" s="71"/>
      <c r="I17" s="83"/>
      <c r="J17" s="84" t="str">
        <f>IF(AL18="55",Monitoreo!F15&amp;". ","")</f>
        <v/>
      </c>
      <c r="K17" s="39" t="str">
        <f>IF(AL18="54",Monitoreo!F15&amp;". ","")</f>
        <v/>
      </c>
      <c r="L17" s="39" t="str">
        <f>IF(AL18="53",Monitoreo!F15&amp;". ","")</f>
        <v/>
      </c>
      <c r="M17" s="39" t="str">
        <f>IF(AL18="52",Monitoreo!F15&amp;". ","")</f>
        <v/>
      </c>
      <c r="N17" s="39" t="str">
        <f>IF(AL18="51",Monitoreo!F15&amp;". ","")</f>
        <v/>
      </c>
      <c r="O17" s="39" t="str">
        <f>IF(AL18="45",Monitoreo!F15&amp;". ","")</f>
        <v/>
      </c>
      <c r="P17" s="39" t="str">
        <f>IF(AL18="44",Monitoreo!F15&amp;". ","")</f>
        <v xml:space="preserve">RRE-14. </v>
      </c>
      <c r="Q17" s="39" t="str">
        <f>IF(AL18="43",Monitoreo!F15&amp;". ","")</f>
        <v/>
      </c>
      <c r="R17" s="39" t="str">
        <f>IF(AL18="42",Monitoreo!F15&amp;". ","")</f>
        <v/>
      </c>
      <c r="S17" s="39" t="str">
        <f>IF(AL18="41",Monitoreo!F15&amp;". ","")</f>
        <v/>
      </c>
      <c r="T17" s="39" t="str">
        <f>IF(AL18="35",Monitoreo!F15&amp;". ","")</f>
        <v/>
      </c>
      <c r="U17" s="39" t="str">
        <f>IF(AL18="34",Monitoreo!F15&amp;". ","")</f>
        <v/>
      </c>
      <c r="V17" s="39" t="str">
        <f>IF(AL18="33",Monitoreo!F15&amp;". ","")</f>
        <v/>
      </c>
      <c r="W17" s="39" t="str">
        <f>IF(AL18="32",Monitoreo!F15&amp;". ","")</f>
        <v/>
      </c>
      <c r="X17" s="39" t="str">
        <f>IF(AL18="31",Monitoreo!F15&amp;". ","")</f>
        <v/>
      </c>
      <c r="Y17" s="39" t="str">
        <f>IF(AL18="25",Monitoreo!F15&amp;". ","")</f>
        <v/>
      </c>
      <c r="Z17" s="39" t="str">
        <f>IF(AL18="24",Monitoreo!F15&amp;". ","")</f>
        <v/>
      </c>
      <c r="AA17" s="39" t="str">
        <f>IF(AL18="23",Monitoreo!F15&amp;". ","")</f>
        <v/>
      </c>
      <c r="AB17" s="39" t="str">
        <f>IF(AL18="22",Monitoreo!F15&amp;". ","")</f>
        <v/>
      </c>
      <c r="AC17" s="39" t="str">
        <f>IF(AL18="21",Monitoreo!F15&amp;". ","")</f>
        <v/>
      </c>
      <c r="AD17" s="39" t="str">
        <f>IF(AL18="15",Monitoreo!F15&amp;". ","")</f>
        <v/>
      </c>
      <c r="AE17" s="39" t="str">
        <f>IF(AL18="14",Monitoreo!F15&amp;". ","")</f>
        <v/>
      </c>
      <c r="AF17" s="39" t="str">
        <f>IF(AL18="13",Monitoreo!F15&amp;". ","")</f>
        <v/>
      </c>
      <c r="AG17" s="39" t="str">
        <f>IF(AL18="12",Monitoreo!F15&amp;". ","")</f>
        <v/>
      </c>
      <c r="AH17" s="85" t="str">
        <f>IF(AL18="11",Monitoreo!F15&amp;". ","")</f>
        <v/>
      </c>
      <c r="AI17" s="71"/>
      <c r="AJ17" s="88">
        <f>+IF(Monitoreo!T14="Casi Seguro",5,IF(Monitoreo!T14="Probable",4,IF(Monitoreo!T14="Posible",3,IF(Monitoreo!T14="Improbable",2,IF(Monitoreo!T14="Raro",1)))))</f>
        <v>3</v>
      </c>
      <c r="AK17" s="88">
        <f>+IF(Monitoreo!U14="Severo",5,IF(Monitoreo!U14="Mayor",4,IF(Monitoreo!U14="Moderado",3,IF(Monitoreo!U14="Menor",2,IF(Monitoreo!U14="Insignificante",1)))))</f>
        <v>4</v>
      </c>
      <c r="AL17" s="88" t="str">
        <f t="shared" si="0"/>
        <v>34</v>
      </c>
    </row>
    <row r="18" spans="1:38" x14ac:dyDescent="0.25">
      <c r="I18" s="83"/>
      <c r="J18" s="84" t="str">
        <f>IF(AL19="55",Monitoreo!F16&amp;". ","")</f>
        <v/>
      </c>
      <c r="K18" s="39" t="str">
        <f>IF(AL19="54",Monitoreo!F16&amp;". ","")</f>
        <v/>
      </c>
      <c r="L18" s="39" t="str">
        <f>IF(AL19="53",Monitoreo!F16&amp;". ","")</f>
        <v/>
      </c>
      <c r="M18" s="39" t="str">
        <f>IF(AL19="52",Monitoreo!F16&amp;". ","")</f>
        <v/>
      </c>
      <c r="N18" s="39" t="str">
        <f>IF(AL19="51",Monitoreo!F16&amp;". ","")</f>
        <v/>
      </c>
      <c r="O18" s="39" t="str">
        <f>IF(AL19="45",Monitoreo!F16&amp;". ","")</f>
        <v/>
      </c>
      <c r="P18" s="39" t="str">
        <f>IF(AL19="44",Monitoreo!F16&amp;". ","")</f>
        <v/>
      </c>
      <c r="Q18" s="39" t="str">
        <f>IF(AL19="43",Monitoreo!F16&amp;". ","")</f>
        <v/>
      </c>
      <c r="R18" s="39" t="str">
        <f>IF(AL19="42",Monitoreo!F16&amp;". ","")</f>
        <v/>
      </c>
      <c r="S18" s="39" t="str">
        <f>IF(AL19="41",Monitoreo!F16&amp;". ","")</f>
        <v/>
      </c>
      <c r="T18" s="39" t="str">
        <f>IF(AL19="35",Monitoreo!F16&amp;". ","")</f>
        <v/>
      </c>
      <c r="U18" s="39" t="str">
        <f>IF(AL19="34",Monitoreo!F16&amp;". ","")</f>
        <v xml:space="preserve">RRE-15. </v>
      </c>
      <c r="V18" s="39" t="str">
        <f>IF(AL19="33",Monitoreo!F16&amp;". ","")</f>
        <v/>
      </c>
      <c r="W18" s="39" t="str">
        <f>IF(AL19="32",Monitoreo!F16&amp;". ","")</f>
        <v/>
      </c>
      <c r="X18" s="39" t="str">
        <f>IF(AL19="31",Monitoreo!F16&amp;". ","")</f>
        <v/>
      </c>
      <c r="Y18" s="39" t="str">
        <f>IF(AL19="25",Monitoreo!F16&amp;". ","")</f>
        <v/>
      </c>
      <c r="Z18" s="39" t="str">
        <f>IF(AL19="24",Monitoreo!F16&amp;". ","")</f>
        <v/>
      </c>
      <c r="AA18" s="39" t="str">
        <f>IF(AL19="23",Monitoreo!F16&amp;". ","")</f>
        <v/>
      </c>
      <c r="AB18" s="39" t="str">
        <f>IF(AL19="22",Monitoreo!F16&amp;". ","")</f>
        <v/>
      </c>
      <c r="AC18" s="39" t="str">
        <f>IF(AL19="21",Monitoreo!F16&amp;". ","")</f>
        <v/>
      </c>
      <c r="AD18" s="39" t="str">
        <f>IF(AL19="15",Monitoreo!F16&amp;". ","")</f>
        <v/>
      </c>
      <c r="AE18" s="39" t="str">
        <f>IF(AL19="14",Monitoreo!F16&amp;". ","")</f>
        <v/>
      </c>
      <c r="AF18" s="39" t="str">
        <f>IF(AL19="13",Monitoreo!F16&amp;". ","")</f>
        <v/>
      </c>
      <c r="AG18" s="39" t="str">
        <f>IF(AL19="12",Monitoreo!F16&amp;". ","")</f>
        <v/>
      </c>
      <c r="AH18" s="85" t="str">
        <f>IF(AL19="11",Monitoreo!F16&amp;". ","")</f>
        <v/>
      </c>
      <c r="AI18" s="71"/>
      <c r="AJ18" s="88">
        <f>+IF(Monitoreo!T15="Casi Seguro",5,IF(Monitoreo!T15="Probable",4,IF(Monitoreo!T15="Posible",3,IF(Monitoreo!T15="Improbable",2,IF(Monitoreo!T15="Raro",1)))))</f>
        <v>4</v>
      </c>
      <c r="AK18" s="88">
        <f>+IF(Monitoreo!U15="Severo",5,IF(Monitoreo!U15="Mayor",4,IF(Monitoreo!U15="Moderado",3,IF(Monitoreo!U15="Menor",2,IF(Monitoreo!U15="Insignificante",1)))))</f>
        <v>4</v>
      </c>
      <c r="AL18" s="88" t="str">
        <f t="shared" si="0"/>
        <v>44</v>
      </c>
    </row>
    <row r="19" spans="1:38" x14ac:dyDescent="0.25">
      <c r="I19" s="83"/>
      <c r="J19" s="84" t="str">
        <f>IF(AL20="55",Monitoreo!F17&amp;". ","")</f>
        <v/>
      </c>
      <c r="K19" s="39" t="str">
        <f>IF(AL20="54",Monitoreo!F17&amp;". ","")</f>
        <v/>
      </c>
      <c r="L19" s="39" t="str">
        <f>IF(AL20="53",Monitoreo!F17&amp;". ","")</f>
        <v/>
      </c>
      <c r="M19" s="39" t="str">
        <f>IF(AL20="52",Monitoreo!F17&amp;". ","")</f>
        <v/>
      </c>
      <c r="N19" s="39" t="str">
        <f>IF(AL20="51",Monitoreo!F17&amp;". ","")</f>
        <v/>
      </c>
      <c r="O19" s="39" t="str">
        <f>IF(AL20="45",Monitoreo!F17&amp;". ","")</f>
        <v/>
      </c>
      <c r="P19" s="39" t="str">
        <f>IF(AL20="44",Monitoreo!F17&amp;". ","")</f>
        <v/>
      </c>
      <c r="Q19" s="39" t="str">
        <f>IF(AL20="43",Monitoreo!F17&amp;". ","")</f>
        <v/>
      </c>
      <c r="R19" s="39" t="str">
        <f>IF(AL20="42",Monitoreo!F17&amp;". ","")</f>
        <v/>
      </c>
      <c r="S19" s="39" t="str">
        <f>IF(AL20="41",Monitoreo!F17&amp;". ","")</f>
        <v/>
      </c>
      <c r="T19" s="39" t="str">
        <f>IF(AL20="35",Monitoreo!F17&amp;". ","")</f>
        <v/>
      </c>
      <c r="U19" s="39" t="str">
        <f>IF(AL20="34",Monitoreo!F17&amp;". ","")</f>
        <v xml:space="preserve">RSG-16. </v>
      </c>
      <c r="V19" s="39" t="str">
        <f>IF(AL20="33",Monitoreo!F17&amp;". ","")</f>
        <v/>
      </c>
      <c r="W19" s="39" t="str">
        <f>IF(AL20="32",Monitoreo!F17&amp;". ","")</f>
        <v/>
      </c>
      <c r="X19" s="39" t="str">
        <f>IF(AL20="31",Monitoreo!F17&amp;". ","")</f>
        <v/>
      </c>
      <c r="Y19" s="39" t="str">
        <f>IF(AL20="25",Monitoreo!F17&amp;". ","")</f>
        <v/>
      </c>
      <c r="Z19" s="39" t="str">
        <f>IF(AL20="24",Monitoreo!F17&amp;". ","")</f>
        <v/>
      </c>
      <c r="AA19" s="39" t="str">
        <f>IF(AL20="23",Monitoreo!F17&amp;". ","")</f>
        <v/>
      </c>
      <c r="AB19" s="39" t="str">
        <f>IF(AL20="22",Monitoreo!F17&amp;". ","")</f>
        <v/>
      </c>
      <c r="AC19" s="39" t="str">
        <f>IF(AL20="21",Monitoreo!F17&amp;". ","")</f>
        <v/>
      </c>
      <c r="AD19" s="39" t="str">
        <f>IF(AL20="15",Monitoreo!F17&amp;". ","")</f>
        <v/>
      </c>
      <c r="AE19" s="39" t="str">
        <f>IF(AL20="14",Monitoreo!F17&amp;". ","")</f>
        <v/>
      </c>
      <c r="AF19" s="39" t="str">
        <f>IF(AL20="13",Monitoreo!F17&amp;". ","")</f>
        <v/>
      </c>
      <c r="AG19" s="39" t="str">
        <f>IF(AL20="12",Monitoreo!F17&amp;". ","")</f>
        <v/>
      </c>
      <c r="AH19" s="85" t="str">
        <f>IF(AL20="11",Monitoreo!F17&amp;". ","")</f>
        <v/>
      </c>
      <c r="AI19" s="71"/>
      <c r="AJ19" s="88">
        <f>+IF(Monitoreo!T16="Casi Seguro",5,IF(Monitoreo!T16="Probable",4,IF(Monitoreo!T16="Posible",3,IF(Monitoreo!T16="Improbable",2,IF(Monitoreo!T16="Raro",1)))))</f>
        <v>3</v>
      </c>
      <c r="AK19" s="88">
        <f>+IF(Monitoreo!U16="Severo",5,IF(Monitoreo!U16="Mayor",4,IF(Monitoreo!U16="Moderado",3,IF(Monitoreo!U16="Menor",2,IF(Monitoreo!U16="Insignificante",1)))))</f>
        <v>4</v>
      </c>
      <c r="AL19" s="88" t="str">
        <f t="shared" si="0"/>
        <v>34</v>
      </c>
    </row>
    <row r="20" spans="1:38" x14ac:dyDescent="0.25">
      <c r="I20" s="83"/>
      <c r="J20" s="84" t="str">
        <f>IF(AL21="55",Monitoreo!F18&amp;". ","")</f>
        <v/>
      </c>
      <c r="K20" s="39" t="str">
        <f>IF(AL21="54",Monitoreo!F18&amp;". ","")</f>
        <v/>
      </c>
      <c r="L20" s="39" t="str">
        <f>IF(AL21="53",Monitoreo!F18&amp;". ","")</f>
        <v/>
      </c>
      <c r="M20" s="39" t="str">
        <f>IF(AL21="52",Monitoreo!F18&amp;". ","")</f>
        <v/>
      </c>
      <c r="N20" s="39" t="str">
        <f>IF(AL21="51",Monitoreo!F18&amp;". ","")</f>
        <v/>
      </c>
      <c r="O20" s="39" t="str">
        <f>IF(AL21="45",Monitoreo!F18&amp;". ","")</f>
        <v/>
      </c>
      <c r="P20" s="39" t="str">
        <f>IF(AL21="44",Monitoreo!F18&amp;". ","")</f>
        <v/>
      </c>
      <c r="Q20" s="39" t="str">
        <f>IF(AL21="43",Monitoreo!F18&amp;". ","")</f>
        <v/>
      </c>
      <c r="R20" s="39" t="str">
        <f>IF(AL21="42",Monitoreo!F18&amp;". ","")</f>
        <v/>
      </c>
      <c r="S20" s="39" t="str">
        <f>IF(AL21="41",Monitoreo!F18&amp;". ","")</f>
        <v/>
      </c>
      <c r="T20" s="39" t="str">
        <f>IF(AL21="35",Monitoreo!F18&amp;". ","")</f>
        <v xml:space="preserve">RSG-17. </v>
      </c>
      <c r="U20" s="39" t="str">
        <f>IF(AL21="34",Monitoreo!F18&amp;". ","")</f>
        <v/>
      </c>
      <c r="V20" s="39" t="str">
        <f>IF(AL21="33",Monitoreo!F18&amp;". ","")</f>
        <v/>
      </c>
      <c r="W20" s="39" t="str">
        <f>IF(AL21="32",Monitoreo!F18&amp;". ","")</f>
        <v/>
      </c>
      <c r="X20" s="39" t="str">
        <f>IF(AL21="31",Monitoreo!F18&amp;". ","")</f>
        <v/>
      </c>
      <c r="Y20" s="39" t="str">
        <f>IF(AL21="25",Monitoreo!F18&amp;". ","")</f>
        <v/>
      </c>
      <c r="Z20" s="39" t="str">
        <f>IF(AL21="24",Monitoreo!F18&amp;". ","")</f>
        <v/>
      </c>
      <c r="AA20" s="39" t="str">
        <f>IF(AL21="23",Monitoreo!F18&amp;". ","")</f>
        <v/>
      </c>
      <c r="AB20" s="39" t="str">
        <f>IF(AL21="22",Monitoreo!F18&amp;". ","")</f>
        <v/>
      </c>
      <c r="AC20" s="39" t="str">
        <f>IF(AL21="21",Monitoreo!F18&amp;". ","")</f>
        <v/>
      </c>
      <c r="AD20" s="39" t="str">
        <f>IF(AL21="15",Monitoreo!F18&amp;". ","")</f>
        <v/>
      </c>
      <c r="AE20" s="39" t="str">
        <f>IF(AL21="14",Monitoreo!F18&amp;". ","")</f>
        <v/>
      </c>
      <c r="AF20" s="39" t="str">
        <f>IF(AL21="13",Monitoreo!F18&amp;". ","")</f>
        <v/>
      </c>
      <c r="AG20" s="39" t="str">
        <f>IF(AL21="12",Monitoreo!F18&amp;". ","")</f>
        <v/>
      </c>
      <c r="AH20" s="85" t="str">
        <f>IF(AL21="11",Monitoreo!F18&amp;". ","")</f>
        <v/>
      </c>
      <c r="AI20" s="71"/>
      <c r="AJ20" s="88">
        <f>+IF(Monitoreo!T17="Casi Seguro",5,IF(Monitoreo!T17="Probable",4,IF(Monitoreo!T17="Posible",3,IF(Monitoreo!T17="Improbable",2,IF(Monitoreo!T17="Raro",1)))))</f>
        <v>3</v>
      </c>
      <c r="AK20" s="88">
        <f>+IF(Monitoreo!U17="Severo",5,IF(Monitoreo!U17="Mayor",4,IF(Monitoreo!U17="Moderado",3,IF(Monitoreo!U17="Menor",2,IF(Monitoreo!U17="Insignificante",1)))))</f>
        <v>4</v>
      </c>
      <c r="AL20" s="88" t="str">
        <f t="shared" si="0"/>
        <v>34</v>
      </c>
    </row>
    <row r="21" spans="1:38" x14ac:dyDescent="0.25">
      <c r="I21" s="83"/>
      <c r="J21" s="84" t="str">
        <f>IF(AL22="55",Monitoreo!F19&amp;". ","")</f>
        <v/>
      </c>
      <c r="K21" s="39" t="str">
        <f>IF(AL22="54",Monitoreo!F19&amp;". ","")</f>
        <v/>
      </c>
      <c r="L21" s="39" t="str">
        <f>IF(AL22="53",Monitoreo!F19&amp;". ","")</f>
        <v/>
      </c>
      <c r="M21" s="39" t="str">
        <f>IF(AL22="52",Monitoreo!F19&amp;". ","")</f>
        <v/>
      </c>
      <c r="N21" s="39" t="str">
        <f>IF(AL22="51",Monitoreo!F19&amp;". ","")</f>
        <v/>
      </c>
      <c r="O21" s="39" t="str">
        <f>IF(AL22="45",Monitoreo!F19&amp;". ","")</f>
        <v/>
      </c>
      <c r="P21" s="39" t="str">
        <f>IF(AL22="44",Monitoreo!F19&amp;". ","")</f>
        <v/>
      </c>
      <c r="Q21" s="39" t="str">
        <f>IF(AL22="43",Monitoreo!F19&amp;". ","")</f>
        <v/>
      </c>
      <c r="R21" s="39" t="str">
        <f>IF(AL22="42",Monitoreo!F19&amp;". ","")</f>
        <v/>
      </c>
      <c r="S21" s="39" t="str">
        <f>IF(AL22="41",Monitoreo!F19&amp;". ","")</f>
        <v/>
      </c>
      <c r="T21" s="39" t="str">
        <f>IF(AL22="35",Monitoreo!F19&amp;". ","")</f>
        <v/>
      </c>
      <c r="U21" s="39" t="str">
        <f>IF(AL22="34",Monitoreo!F19&amp;". ","")</f>
        <v/>
      </c>
      <c r="V21" s="39" t="str">
        <f>IF(AL22="33",Monitoreo!F19&amp;". ","")</f>
        <v xml:space="preserve">RSG-18. </v>
      </c>
      <c r="W21" s="39" t="str">
        <f>IF(AL22="32",Monitoreo!F19&amp;". ","")</f>
        <v/>
      </c>
      <c r="X21" s="39" t="str">
        <f>IF(AL22="31",Monitoreo!F19&amp;". ","")</f>
        <v/>
      </c>
      <c r="Y21" s="39" t="str">
        <f>IF(AL22="25",Monitoreo!F19&amp;". ","")</f>
        <v/>
      </c>
      <c r="Z21" s="39" t="str">
        <f>IF(AL22="24",Monitoreo!F19&amp;". ","")</f>
        <v/>
      </c>
      <c r="AA21" s="39" t="str">
        <f>IF(AL22="23",Monitoreo!F19&amp;". ","")</f>
        <v/>
      </c>
      <c r="AB21" s="39" t="str">
        <f>IF(AL22="22",Monitoreo!F19&amp;". ","")</f>
        <v/>
      </c>
      <c r="AC21" s="39" t="str">
        <f>IF(AL22="21",Monitoreo!F19&amp;". ","")</f>
        <v/>
      </c>
      <c r="AD21" s="39" t="str">
        <f>IF(AL22="15",Monitoreo!F19&amp;". ","")</f>
        <v/>
      </c>
      <c r="AE21" s="39" t="str">
        <f>IF(AL22="14",Monitoreo!F19&amp;". ","")</f>
        <v/>
      </c>
      <c r="AF21" s="39" t="str">
        <f>IF(AL22="13",Monitoreo!F19&amp;". ","")</f>
        <v/>
      </c>
      <c r="AG21" s="39" t="str">
        <f>IF(AL22="12",Monitoreo!F19&amp;". ","")</f>
        <v/>
      </c>
      <c r="AH21" s="85" t="str">
        <f>IF(AL22="11",Monitoreo!F19&amp;". ","")</f>
        <v/>
      </c>
      <c r="AI21" s="71"/>
      <c r="AJ21" s="88">
        <f>+IF(Monitoreo!T18="Casi Seguro",5,IF(Monitoreo!T18="Probable",4,IF(Monitoreo!T18="Posible",3,IF(Monitoreo!T18="Improbable",2,IF(Monitoreo!T18="Raro",1)))))</f>
        <v>3</v>
      </c>
      <c r="AK21" s="88">
        <f>+IF(Monitoreo!U18="Severo",5,IF(Monitoreo!U18="Mayor",4,IF(Monitoreo!U18="Moderado",3,IF(Monitoreo!U18="Menor",2,IF(Monitoreo!U18="Insignificante",1)))))</f>
        <v>5</v>
      </c>
      <c r="AL21" s="88" t="str">
        <f t="shared" si="0"/>
        <v>35</v>
      </c>
    </row>
    <row r="22" spans="1:38" x14ac:dyDescent="0.25">
      <c r="I22" s="83"/>
      <c r="J22" s="84" t="str">
        <f>IF(AL23="55",Monitoreo!F20&amp;". ","")</f>
        <v/>
      </c>
      <c r="K22" s="39" t="str">
        <f>IF(AL23="54",Monitoreo!F20&amp;". ","")</f>
        <v/>
      </c>
      <c r="L22" s="39" t="str">
        <f>IF(AL23="53",Monitoreo!F20&amp;". ","")</f>
        <v/>
      </c>
      <c r="M22" s="39" t="str">
        <f>IF(AL23="52",Monitoreo!F20&amp;". ","")</f>
        <v/>
      </c>
      <c r="N22" s="39" t="str">
        <f>IF(AL23="51",Monitoreo!F20&amp;". ","")</f>
        <v/>
      </c>
      <c r="O22" s="39" t="str">
        <f>IF(AL23="45",Monitoreo!F20&amp;". ","")</f>
        <v/>
      </c>
      <c r="P22" s="39" t="str">
        <f>IF(AL23="44",Monitoreo!F20&amp;". ","")</f>
        <v/>
      </c>
      <c r="Q22" s="39" t="str">
        <f>IF(AL23="43",Monitoreo!F20&amp;". ","")</f>
        <v/>
      </c>
      <c r="R22" s="39" t="str">
        <f>IF(AL23="42",Monitoreo!F20&amp;". ","")</f>
        <v/>
      </c>
      <c r="S22" s="39" t="str">
        <f>IF(AL23="41",Monitoreo!F20&amp;". ","")</f>
        <v/>
      </c>
      <c r="T22" s="39" t="str">
        <f>IF(AL23="35",Monitoreo!F20&amp;". ","")</f>
        <v/>
      </c>
      <c r="U22" s="39" t="str">
        <f>IF(AL23="34",Monitoreo!F20&amp;". ","")</f>
        <v xml:space="preserve">RDA-19. </v>
      </c>
      <c r="V22" s="39" t="str">
        <f>IF(AL23="33",Monitoreo!F20&amp;". ","")</f>
        <v/>
      </c>
      <c r="W22" s="39" t="str">
        <f>IF(AL23="32",Monitoreo!F20&amp;". ","")</f>
        <v/>
      </c>
      <c r="X22" s="39" t="str">
        <f>IF(AL23="31",Monitoreo!F20&amp;". ","")</f>
        <v/>
      </c>
      <c r="Y22" s="39" t="str">
        <f>IF(AL23="25",Monitoreo!F20&amp;". ","")</f>
        <v/>
      </c>
      <c r="Z22" s="39" t="str">
        <f>IF(AL23="24",Monitoreo!F20&amp;". ","")</f>
        <v/>
      </c>
      <c r="AA22" s="39" t="str">
        <f>IF(AL23="23",Monitoreo!F20&amp;". ","")</f>
        <v/>
      </c>
      <c r="AB22" s="39" t="str">
        <f>IF(AL23="22",Monitoreo!F20&amp;". ","")</f>
        <v/>
      </c>
      <c r="AC22" s="39" t="str">
        <f>IF(AL23="21",Monitoreo!F20&amp;". ","")</f>
        <v/>
      </c>
      <c r="AD22" s="39" t="str">
        <f>IF(AL23="15",Monitoreo!F20&amp;". ","")</f>
        <v/>
      </c>
      <c r="AE22" s="39" t="str">
        <f>IF(AL23="14",Monitoreo!F20&amp;". ","")</f>
        <v/>
      </c>
      <c r="AF22" s="39" t="str">
        <f>IF(AL23="13",Monitoreo!F20&amp;". ","")</f>
        <v/>
      </c>
      <c r="AG22" s="39" t="str">
        <f>IF(AL23="12",Monitoreo!F20&amp;". ","")</f>
        <v/>
      </c>
      <c r="AH22" s="85" t="str">
        <f>IF(AL23="11",Monitoreo!F20&amp;". ","")</f>
        <v/>
      </c>
      <c r="AI22" s="71"/>
      <c r="AJ22" s="88">
        <f>+IF(Monitoreo!T19="Casi Seguro",5,IF(Monitoreo!T19="Probable",4,IF(Monitoreo!T19="Posible",3,IF(Monitoreo!T19="Improbable",2,IF(Monitoreo!T19="Raro",1)))))</f>
        <v>3</v>
      </c>
      <c r="AK22" s="88">
        <f>+IF(Monitoreo!U19="Severo",5,IF(Monitoreo!U19="Mayor",4,IF(Monitoreo!U19="Moderado",3,IF(Monitoreo!U19="Menor",2,IF(Monitoreo!U19="Insignificante",1)))))</f>
        <v>3</v>
      </c>
      <c r="AL22" s="88" t="str">
        <f t="shared" si="0"/>
        <v>33</v>
      </c>
    </row>
    <row r="23" spans="1:38" x14ac:dyDescent="0.25">
      <c r="I23" s="83"/>
      <c r="J23" s="84" t="str">
        <f>IF(AL24="55",Monitoreo!F21&amp;". ","")</f>
        <v/>
      </c>
      <c r="K23" s="39" t="str">
        <f>IF(AL24="54",Monitoreo!F21&amp;". ","")</f>
        <v/>
      </c>
      <c r="L23" s="39" t="str">
        <f>IF(AL24="53",Monitoreo!F21&amp;". ","")</f>
        <v/>
      </c>
      <c r="M23" s="39" t="str">
        <f>IF(AL24="52",Monitoreo!F21&amp;". ","")</f>
        <v/>
      </c>
      <c r="N23" s="39" t="str">
        <f>IF(AL24="51",Monitoreo!F21&amp;". ","")</f>
        <v/>
      </c>
      <c r="O23" s="39" t="str">
        <f>IF(AL24="45",Monitoreo!F21&amp;". ","")</f>
        <v/>
      </c>
      <c r="P23" s="39" t="str">
        <f>IF(AL24="44",Monitoreo!F21&amp;". ","")</f>
        <v/>
      </c>
      <c r="Q23" s="39" t="str">
        <f>IF(AL24="43",Monitoreo!F21&amp;". ","")</f>
        <v/>
      </c>
      <c r="R23" s="39" t="str">
        <f>IF(AL24="42",Monitoreo!F21&amp;". ","")</f>
        <v/>
      </c>
      <c r="S23" s="39" t="str">
        <f>IF(AL24="41",Monitoreo!F21&amp;". ","")</f>
        <v/>
      </c>
      <c r="T23" s="39" t="str">
        <f>IF(AL24="35",Monitoreo!F21&amp;". ","")</f>
        <v/>
      </c>
      <c r="U23" s="39" t="str">
        <f>IF(AL24="34",Monitoreo!F21&amp;". ","")</f>
        <v/>
      </c>
      <c r="V23" s="39" t="str">
        <f>IF(AL24="33",Monitoreo!F21&amp;". ","")</f>
        <v/>
      </c>
      <c r="W23" s="39" t="str">
        <f>IF(AL24="32",Monitoreo!F21&amp;". ","")</f>
        <v/>
      </c>
      <c r="X23" s="39" t="str">
        <f>IF(AL24="31",Monitoreo!F21&amp;". ","")</f>
        <v/>
      </c>
      <c r="Y23" s="39" t="str">
        <f>IF(AL24="25",Monitoreo!F21&amp;". ","")</f>
        <v xml:space="preserve">RDA-20. </v>
      </c>
      <c r="Z23" s="39" t="str">
        <f>IF(AL24="24",Monitoreo!F21&amp;". ","")</f>
        <v/>
      </c>
      <c r="AA23" s="39" t="str">
        <f>IF(AL24="23",Monitoreo!F21&amp;". ","")</f>
        <v/>
      </c>
      <c r="AB23" s="39" t="str">
        <f>IF(AL24="22",Monitoreo!F21&amp;". ","")</f>
        <v/>
      </c>
      <c r="AC23" s="39" t="str">
        <f>IF(AL24="21",Monitoreo!F21&amp;". ","")</f>
        <v/>
      </c>
      <c r="AD23" s="39" t="str">
        <f>IF(AL24="15",Monitoreo!F21&amp;". ","")</f>
        <v/>
      </c>
      <c r="AE23" s="39" t="str">
        <f>IF(AL24="14",Monitoreo!F21&amp;". ","")</f>
        <v/>
      </c>
      <c r="AF23" s="39" t="str">
        <f>IF(AL24="13",Monitoreo!F21&amp;". ","")</f>
        <v/>
      </c>
      <c r="AG23" s="39" t="str">
        <f>IF(AL24="12",Monitoreo!F21&amp;". ","")</f>
        <v/>
      </c>
      <c r="AH23" s="85" t="str">
        <f>IF(AL24="11",Monitoreo!F21&amp;". ","")</f>
        <v/>
      </c>
      <c r="AI23" s="71"/>
      <c r="AJ23" s="88">
        <f>+IF(Monitoreo!T20="Casi Seguro",5,IF(Monitoreo!T20="Probable",4,IF(Monitoreo!T20="Posible",3,IF(Monitoreo!T20="Improbable",2,IF(Monitoreo!T20="Raro",1)))))</f>
        <v>3</v>
      </c>
      <c r="AK23" s="88">
        <f>+IF(Monitoreo!U20="Severo",5,IF(Monitoreo!U20="Mayor",4,IF(Monitoreo!U20="Moderado",3,IF(Monitoreo!U20="Menor",2,IF(Monitoreo!U20="Insignificante",1)))))</f>
        <v>4</v>
      </c>
      <c r="AL23" s="88" t="str">
        <f t="shared" si="0"/>
        <v>34</v>
      </c>
    </row>
    <row r="24" spans="1:38" x14ac:dyDescent="0.25">
      <c r="I24" s="83"/>
      <c r="J24" s="84" t="str">
        <f>IF(AL25="55",Monitoreo!F22&amp;". ","")</f>
        <v/>
      </c>
      <c r="K24" s="39" t="str">
        <f>IF(AL25="54",Monitoreo!F22&amp;". ","")</f>
        <v/>
      </c>
      <c r="L24" s="39" t="str">
        <f>IF(AL25="53",Monitoreo!F22&amp;". ","")</f>
        <v/>
      </c>
      <c r="M24" s="39" t="str">
        <f>IF(AL25="52",Monitoreo!F22&amp;". ","")</f>
        <v/>
      </c>
      <c r="N24" s="39" t="str">
        <f>IF(AL25="51",Monitoreo!F22&amp;". ","")</f>
        <v/>
      </c>
      <c r="O24" s="39" t="str">
        <f>IF(AL25="45",Monitoreo!F22&amp;". ","")</f>
        <v/>
      </c>
      <c r="P24" s="39" t="str">
        <f>IF(AL25="44",Monitoreo!F22&amp;". ","")</f>
        <v/>
      </c>
      <c r="Q24" s="39" t="str">
        <f>IF(AL25="43",Monitoreo!F22&amp;". ","")</f>
        <v/>
      </c>
      <c r="R24" s="39" t="str">
        <f>IF(AL25="42",Monitoreo!F22&amp;". ","")</f>
        <v/>
      </c>
      <c r="S24" s="39" t="str">
        <f>IF(AL25="41",Monitoreo!F22&amp;". ","")</f>
        <v/>
      </c>
      <c r="T24" s="39" t="str">
        <f>IF(AL25="35",Monitoreo!F22&amp;". ","")</f>
        <v/>
      </c>
      <c r="U24" s="39" t="str">
        <f>IF(AL25="34",Monitoreo!F22&amp;". ","")</f>
        <v/>
      </c>
      <c r="V24" s="39" t="str">
        <f>IF(AL25="33",Monitoreo!F22&amp;". ","")</f>
        <v/>
      </c>
      <c r="W24" s="39" t="str">
        <f>IF(AL25="32",Monitoreo!F22&amp;". ","")</f>
        <v/>
      </c>
      <c r="X24" s="39" t="str">
        <f>IF(AL25="31",Monitoreo!F22&amp;". ","")</f>
        <v/>
      </c>
      <c r="Y24" s="39" t="str">
        <f>IF(AL25="25",Monitoreo!F22&amp;". ","")</f>
        <v xml:space="preserve">RDA-21. </v>
      </c>
      <c r="Z24" s="39" t="str">
        <f>IF(AL25="24",Monitoreo!F22&amp;". ","")</f>
        <v/>
      </c>
      <c r="AA24" s="39" t="str">
        <f>IF(AL25="23",Monitoreo!F22&amp;". ","")</f>
        <v/>
      </c>
      <c r="AB24" s="39" t="str">
        <f>IF(AL25="22",Monitoreo!F22&amp;". ","")</f>
        <v/>
      </c>
      <c r="AC24" s="39" t="str">
        <f>IF(AL25="21",Monitoreo!F22&amp;". ","")</f>
        <v/>
      </c>
      <c r="AD24" s="39" t="str">
        <f>IF(AL25="15",Monitoreo!F22&amp;". ","")</f>
        <v/>
      </c>
      <c r="AE24" s="39" t="str">
        <f>IF(AL25="14",Monitoreo!F22&amp;". ","")</f>
        <v/>
      </c>
      <c r="AF24" s="39" t="str">
        <f>IF(AL25="13",Monitoreo!F22&amp;". ","")</f>
        <v/>
      </c>
      <c r="AG24" s="39" t="str">
        <f>IF(AL25="12",Monitoreo!F22&amp;". ","")</f>
        <v/>
      </c>
      <c r="AH24" s="85" t="str">
        <f>IF(AL25="11",Monitoreo!F22&amp;". ","")</f>
        <v/>
      </c>
      <c r="AI24" s="71"/>
      <c r="AJ24" s="88">
        <f>+IF(Monitoreo!T21="Casi Seguro",5,IF(Monitoreo!T21="Probable",4,IF(Monitoreo!T21="Posible",3,IF(Monitoreo!T21="Improbable",2,IF(Monitoreo!T21="Raro",1)))))</f>
        <v>2</v>
      </c>
      <c r="AK24" s="88">
        <f>+IF(Monitoreo!U21="Severo",5,IF(Monitoreo!U21="Mayor",4,IF(Monitoreo!U21="Moderado",3,IF(Monitoreo!U21="Menor",2,IF(Monitoreo!U21="Insignificante",1)))))</f>
        <v>5</v>
      </c>
      <c r="AL24" s="88" t="str">
        <f t="shared" si="0"/>
        <v>25</v>
      </c>
    </row>
    <row r="25" spans="1:38" x14ac:dyDescent="0.25">
      <c r="I25" s="83"/>
      <c r="J25" s="84" t="str">
        <f>IF(AL26="55",Monitoreo!F23&amp;". ","")</f>
        <v/>
      </c>
      <c r="K25" s="39" t="str">
        <f>IF(AL26="54",Monitoreo!F23&amp;". ","")</f>
        <v/>
      </c>
      <c r="L25" s="39" t="str">
        <f>IF(AL26="53",Monitoreo!F23&amp;". ","")</f>
        <v/>
      </c>
      <c r="M25" s="39" t="str">
        <f>IF(AL26="52",Monitoreo!F23&amp;". ","")</f>
        <v/>
      </c>
      <c r="N25" s="39" t="str">
        <f>IF(AL26="51",Monitoreo!F23&amp;". ","")</f>
        <v/>
      </c>
      <c r="O25" s="39" t="str">
        <f>IF(AL26="45",Monitoreo!F23&amp;". ","")</f>
        <v/>
      </c>
      <c r="P25" s="39" t="str">
        <f>IF(AL26="44",Monitoreo!F23&amp;". ","")</f>
        <v/>
      </c>
      <c r="Q25" s="39" t="str">
        <f>IF(AL26="43",Monitoreo!F23&amp;". ","")</f>
        <v/>
      </c>
      <c r="R25" s="39" t="str">
        <f>IF(AL26="42",Monitoreo!F23&amp;". ","")</f>
        <v/>
      </c>
      <c r="S25" s="39" t="str">
        <f>IF(AL26="41",Monitoreo!F23&amp;". ","")</f>
        <v/>
      </c>
      <c r="T25" s="39" t="str">
        <f>IF(AL26="35",Monitoreo!F23&amp;". ","")</f>
        <v/>
      </c>
      <c r="U25" s="39" t="str">
        <f>IF(AL26="34",Monitoreo!F23&amp;". ","")</f>
        <v/>
      </c>
      <c r="V25" s="39" t="str">
        <f>IF(AL26="33",Monitoreo!F23&amp;". ","")</f>
        <v/>
      </c>
      <c r="W25" s="39" t="str">
        <f>IF(AL26="32",Monitoreo!F23&amp;". ","")</f>
        <v/>
      </c>
      <c r="X25" s="39" t="str">
        <f>IF(AL26="31",Monitoreo!F23&amp;". ","")</f>
        <v/>
      </c>
      <c r="Y25" s="39" t="str">
        <f>IF(AL26="25",Monitoreo!F23&amp;". ","")</f>
        <v xml:space="preserve">RDA-22. </v>
      </c>
      <c r="Z25" s="39" t="str">
        <f>IF(AL26="24",Monitoreo!F23&amp;". ","")</f>
        <v/>
      </c>
      <c r="AA25" s="39" t="str">
        <f>IF(AL26="23",Monitoreo!F23&amp;". ","")</f>
        <v/>
      </c>
      <c r="AB25" s="39" t="str">
        <f>IF(AL26="22",Monitoreo!F23&amp;". ","")</f>
        <v/>
      </c>
      <c r="AC25" s="39" t="str">
        <f>IF(AL26="21",Monitoreo!F23&amp;". ","")</f>
        <v/>
      </c>
      <c r="AD25" s="39" t="str">
        <f>IF(AL26="15",Monitoreo!F23&amp;". ","")</f>
        <v/>
      </c>
      <c r="AE25" s="39" t="str">
        <f>IF(AL26="14",Monitoreo!F23&amp;". ","")</f>
        <v/>
      </c>
      <c r="AF25" s="39" t="str">
        <f>IF(AL26="13",Monitoreo!F23&amp;". ","")</f>
        <v/>
      </c>
      <c r="AG25" s="39" t="str">
        <f>IF(AL26="12",Monitoreo!F23&amp;". ","")</f>
        <v/>
      </c>
      <c r="AH25" s="85" t="str">
        <f>IF(AL26="11",Monitoreo!F23&amp;". ","")</f>
        <v/>
      </c>
      <c r="AI25" s="71"/>
      <c r="AJ25" s="88">
        <f>+IF(Monitoreo!T22="Casi Seguro",5,IF(Monitoreo!T22="Probable",4,IF(Monitoreo!T22="Posible",3,IF(Monitoreo!T22="Improbable",2,IF(Monitoreo!T22="Raro",1)))))</f>
        <v>2</v>
      </c>
      <c r="AK25" s="88">
        <f>+IF(Monitoreo!U22="Severo",5,IF(Monitoreo!U22="Mayor",4,IF(Monitoreo!U22="Moderado",3,IF(Monitoreo!U22="Menor",2,IF(Monitoreo!U22="Insignificante",1)))))</f>
        <v>5</v>
      </c>
      <c r="AL25" s="88" t="str">
        <f t="shared" si="0"/>
        <v>25</v>
      </c>
    </row>
    <row r="26" spans="1:38" x14ac:dyDescent="0.25">
      <c r="I26" s="83"/>
      <c r="J26" s="84" t="str">
        <f>IF(AL27="55",Monitoreo!F24&amp;". ","")</f>
        <v/>
      </c>
      <c r="K26" s="39" t="str">
        <f>IF(AL27="54",Monitoreo!F24&amp;". ","")</f>
        <v/>
      </c>
      <c r="L26" s="39" t="str">
        <f>IF(AL27="53",Monitoreo!F24&amp;". ","")</f>
        <v/>
      </c>
      <c r="M26" s="39" t="str">
        <f>IF(AL27="52",Monitoreo!F24&amp;". ","")</f>
        <v/>
      </c>
      <c r="N26" s="39" t="str">
        <f>IF(AL27="51",Monitoreo!F24&amp;". ","")</f>
        <v/>
      </c>
      <c r="O26" s="39" t="str">
        <f>IF(AL27="45",Monitoreo!F24&amp;". ","")</f>
        <v/>
      </c>
      <c r="P26" s="39" t="str">
        <f>IF(AL27="44",Monitoreo!F24&amp;". ","")</f>
        <v/>
      </c>
      <c r="Q26" s="39" t="str">
        <f>IF(AL27="43",Monitoreo!F24&amp;". ","")</f>
        <v/>
      </c>
      <c r="R26" s="39" t="str">
        <f>IF(AL27="42",Monitoreo!F24&amp;". ","")</f>
        <v/>
      </c>
      <c r="S26" s="39" t="str">
        <f>IF(AL27="41",Monitoreo!F24&amp;". ","")</f>
        <v/>
      </c>
      <c r="T26" s="39" t="str">
        <f>IF(AL27="35",Monitoreo!F24&amp;". ","")</f>
        <v/>
      </c>
      <c r="U26" s="39" t="str">
        <f>IF(AL27="34",Monitoreo!F24&amp;". ","")</f>
        <v/>
      </c>
      <c r="V26" s="39" t="str">
        <f>IF(AL27="33",Monitoreo!F24&amp;". ","")</f>
        <v xml:space="preserve">RDA-23. </v>
      </c>
      <c r="W26" s="39" t="str">
        <f>IF(AL27="32",Monitoreo!F24&amp;". ","")</f>
        <v/>
      </c>
      <c r="X26" s="39" t="str">
        <f>IF(AL27="31",Monitoreo!F24&amp;". ","")</f>
        <v/>
      </c>
      <c r="Y26" s="39" t="str">
        <f>IF(AL27="25",Monitoreo!F24&amp;". ","")</f>
        <v/>
      </c>
      <c r="Z26" s="39" t="str">
        <f>IF(AL27="24",Monitoreo!F24&amp;". ","")</f>
        <v/>
      </c>
      <c r="AA26" s="39" t="str">
        <f>IF(AL27="23",Monitoreo!F24&amp;". ","")</f>
        <v/>
      </c>
      <c r="AB26" s="39" t="str">
        <f>IF(AL27="22",Monitoreo!F24&amp;". ","")</f>
        <v/>
      </c>
      <c r="AC26" s="39" t="str">
        <f>IF(AL27="21",Monitoreo!F24&amp;". ","")</f>
        <v/>
      </c>
      <c r="AD26" s="39" t="str">
        <f>IF(AL27="15",Monitoreo!F24&amp;". ","")</f>
        <v/>
      </c>
      <c r="AE26" s="39" t="str">
        <f>IF(AL27="14",Monitoreo!F24&amp;". ","")</f>
        <v/>
      </c>
      <c r="AF26" s="39" t="str">
        <f>IF(AL27="13",Monitoreo!F24&amp;". ","")</f>
        <v/>
      </c>
      <c r="AG26" s="39" t="str">
        <f>IF(AL27="12",Monitoreo!F24&amp;". ","")</f>
        <v/>
      </c>
      <c r="AH26" s="85" t="str">
        <f>IF(AL27="11",Monitoreo!F24&amp;". ","")</f>
        <v/>
      </c>
      <c r="AI26" s="71"/>
      <c r="AJ26" s="88">
        <f>+IF(Monitoreo!T23="Casi Seguro",5,IF(Monitoreo!T23="Probable",4,IF(Monitoreo!T23="Posible",3,IF(Monitoreo!T23="Improbable",2,IF(Monitoreo!T23="Raro",1)))))</f>
        <v>2</v>
      </c>
      <c r="AK26" s="88">
        <f>+IF(Monitoreo!U23="Severo",5,IF(Monitoreo!U23="Mayor",4,IF(Monitoreo!U23="Moderado",3,IF(Monitoreo!U23="Menor",2,IF(Monitoreo!U23="Insignificante",1)))))</f>
        <v>5</v>
      </c>
      <c r="AL26" s="88" t="str">
        <f t="shared" si="0"/>
        <v>25</v>
      </c>
    </row>
    <row r="27" spans="1:38" x14ac:dyDescent="0.25">
      <c r="I27" s="83"/>
      <c r="J27" s="84" t="str">
        <f>IF(AL28="55",Monitoreo!F25&amp;". ","")</f>
        <v/>
      </c>
      <c r="K27" s="39" t="str">
        <f>IF(AL28="54",Monitoreo!F25&amp;". ","")</f>
        <v/>
      </c>
      <c r="L27" s="39" t="str">
        <f>IF(AL28="53",Monitoreo!F25&amp;". ","")</f>
        <v/>
      </c>
      <c r="M27" s="39" t="str">
        <f>IF(AL28="52",Monitoreo!F25&amp;". ","")</f>
        <v/>
      </c>
      <c r="N27" s="39" t="str">
        <f>IF(AL28="51",Monitoreo!F25&amp;". ","")</f>
        <v/>
      </c>
      <c r="O27" s="39" t="str">
        <f>IF(AL28="45",Monitoreo!F25&amp;". ","")</f>
        <v/>
      </c>
      <c r="P27" s="39" t="str">
        <f>IF(AL28="44",Monitoreo!F25&amp;". ","")</f>
        <v/>
      </c>
      <c r="Q27" s="39" t="str">
        <f>IF(AL28="43",Monitoreo!F25&amp;". ","")</f>
        <v/>
      </c>
      <c r="R27" s="39" t="str">
        <f>IF(AL28="42",Monitoreo!F25&amp;". ","")</f>
        <v/>
      </c>
      <c r="S27" s="39" t="str">
        <f>IF(AL28="41",Monitoreo!F25&amp;". ","")</f>
        <v/>
      </c>
      <c r="T27" s="39" t="str">
        <f>IF(AL28="35",Monitoreo!F25&amp;". ","")</f>
        <v xml:space="preserve">RDA-24. </v>
      </c>
      <c r="U27" s="39" t="str">
        <f>IF(AL28="34",Monitoreo!F25&amp;". ","")</f>
        <v/>
      </c>
      <c r="V27" s="39" t="str">
        <f>IF(AL28="33",Monitoreo!F25&amp;". ","")</f>
        <v/>
      </c>
      <c r="W27" s="39" t="str">
        <f>IF(AL28="32",Monitoreo!F25&amp;". ","")</f>
        <v/>
      </c>
      <c r="X27" s="39" t="str">
        <f>IF(AL28="31",Monitoreo!F25&amp;". ","")</f>
        <v/>
      </c>
      <c r="Y27" s="39" t="str">
        <f>IF(AL28="25",Monitoreo!F25&amp;". ","")</f>
        <v/>
      </c>
      <c r="Z27" s="39" t="str">
        <f>IF(AL28="24",Monitoreo!F25&amp;". ","")</f>
        <v/>
      </c>
      <c r="AA27" s="39" t="str">
        <f>IF(AL28="23",Monitoreo!F25&amp;". ","")</f>
        <v/>
      </c>
      <c r="AB27" s="39" t="str">
        <f>IF(AL28="22",Monitoreo!F25&amp;". ","")</f>
        <v/>
      </c>
      <c r="AC27" s="39" t="str">
        <f>IF(AL28="21",Monitoreo!F25&amp;". ","")</f>
        <v/>
      </c>
      <c r="AD27" s="39" t="str">
        <f>IF(AL28="15",Monitoreo!F25&amp;". ","")</f>
        <v/>
      </c>
      <c r="AE27" s="39" t="str">
        <f>IF(AL28="14",Monitoreo!F25&amp;". ","")</f>
        <v/>
      </c>
      <c r="AF27" s="39" t="str">
        <f>IF(AL28="13",Monitoreo!F25&amp;". ","")</f>
        <v/>
      </c>
      <c r="AG27" s="39" t="str">
        <f>IF(AL28="12",Monitoreo!F25&amp;". ","")</f>
        <v/>
      </c>
      <c r="AH27" s="85" t="str">
        <f>IF(AL28="11",Monitoreo!F25&amp;". ","")</f>
        <v/>
      </c>
      <c r="AI27" s="71"/>
      <c r="AJ27" s="88">
        <f>+IF(Monitoreo!T24="Casi Seguro",5,IF(Monitoreo!T24="Probable",4,IF(Monitoreo!T24="Posible",3,IF(Monitoreo!T24="Improbable",2,IF(Monitoreo!T24="Raro",1)))))</f>
        <v>3</v>
      </c>
      <c r="AK27" s="88">
        <f>+IF(Monitoreo!U24="Severo",5,IF(Monitoreo!U24="Mayor",4,IF(Monitoreo!U24="Moderado",3,IF(Monitoreo!U24="Menor",2,IF(Monitoreo!U24="Insignificante",1)))))</f>
        <v>3</v>
      </c>
      <c r="AL27" s="88" t="str">
        <f t="shared" si="0"/>
        <v>33</v>
      </c>
    </row>
    <row r="28" spans="1:38" x14ac:dyDescent="0.25">
      <c r="I28" s="83"/>
      <c r="J28" s="84" t="str">
        <f>IF(AL29="55",Monitoreo!F26&amp;". ","")</f>
        <v/>
      </c>
      <c r="K28" s="39" t="str">
        <f>IF(AL29="54",Monitoreo!F26&amp;". ","")</f>
        <v/>
      </c>
      <c r="L28" s="39" t="str">
        <f>IF(AL29="53",Monitoreo!F26&amp;". ","")</f>
        <v/>
      </c>
      <c r="M28" s="39" t="str">
        <f>IF(AL29="52",Monitoreo!F26&amp;". ","")</f>
        <v/>
      </c>
      <c r="N28" s="39" t="str">
        <f>IF(AL29="51",Monitoreo!F26&amp;". ","")</f>
        <v/>
      </c>
      <c r="O28" s="39" t="str">
        <f>IF(AL29="45",Monitoreo!F26&amp;". ","")</f>
        <v/>
      </c>
      <c r="P28" s="39" t="str">
        <f>IF(AL29="44",Monitoreo!F26&amp;". ","")</f>
        <v/>
      </c>
      <c r="Q28" s="39" t="str">
        <f>IF(AL29="43",Monitoreo!F26&amp;". ","")</f>
        <v/>
      </c>
      <c r="R28" s="39" t="str">
        <f>IF(AL29="42",Monitoreo!F26&amp;". ","")</f>
        <v/>
      </c>
      <c r="S28" s="39" t="str">
        <f>IF(AL29="41",Monitoreo!F26&amp;". ","")</f>
        <v/>
      </c>
      <c r="T28" s="39" t="str">
        <f>IF(AL29="35",Monitoreo!F26&amp;". ","")</f>
        <v/>
      </c>
      <c r="U28" s="39" t="str">
        <f>IF(AL29="34",Monitoreo!F26&amp;". ","")</f>
        <v/>
      </c>
      <c r="V28" s="39" t="str">
        <f>IF(AL29="33",Monitoreo!F26&amp;". ","")</f>
        <v/>
      </c>
      <c r="W28" s="39" t="str">
        <f>IF(AL29="32",Monitoreo!F26&amp;". ","")</f>
        <v/>
      </c>
      <c r="X28" s="39" t="str">
        <f>IF(AL29="31",Monitoreo!F26&amp;". ","")</f>
        <v/>
      </c>
      <c r="Y28" s="39" t="str">
        <f>IF(AL29="25",Monitoreo!F26&amp;". ","")</f>
        <v/>
      </c>
      <c r="Z28" s="39" t="str">
        <f>IF(AL29="24",Monitoreo!F26&amp;". ","")</f>
        <v xml:space="preserve">RDA-25. </v>
      </c>
      <c r="AA28" s="39" t="str">
        <f>IF(AL29="23",Monitoreo!F26&amp;". ","")</f>
        <v/>
      </c>
      <c r="AB28" s="39" t="str">
        <f>IF(AL29="22",Monitoreo!F26&amp;". ","")</f>
        <v/>
      </c>
      <c r="AC28" s="39" t="str">
        <f>IF(AL29="21",Monitoreo!F26&amp;". ","")</f>
        <v/>
      </c>
      <c r="AD28" s="39" t="str">
        <f>IF(AL29="15",Monitoreo!F26&amp;". ","")</f>
        <v/>
      </c>
      <c r="AE28" s="39" t="str">
        <f>IF(AL29="14",Monitoreo!F26&amp;". ","")</f>
        <v/>
      </c>
      <c r="AF28" s="39" t="str">
        <f>IF(AL29="13",Monitoreo!F26&amp;". ","")</f>
        <v/>
      </c>
      <c r="AG28" s="39" t="str">
        <f>IF(AL29="12",Monitoreo!F26&amp;". ","")</f>
        <v/>
      </c>
      <c r="AH28" s="85" t="str">
        <f>IF(AL29="11",Monitoreo!F26&amp;". ","")</f>
        <v/>
      </c>
      <c r="AI28" s="71"/>
      <c r="AJ28" s="88">
        <f>+IF(Monitoreo!T25="Casi Seguro",5,IF(Monitoreo!T25="Probable",4,IF(Monitoreo!T25="Posible",3,IF(Monitoreo!T25="Improbable",2,IF(Monitoreo!T25="Raro",1)))))</f>
        <v>3</v>
      </c>
      <c r="AK28" s="88">
        <f>+IF(Monitoreo!U25="Severo",5,IF(Monitoreo!U25="Mayor",4,IF(Monitoreo!U25="Moderado",3,IF(Monitoreo!U25="Menor",2,IF(Monitoreo!U25="Insignificante",1)))))</f>
        <v>5</v>
      </c>
      <c r="AL28" s="88" t="str">
        <f t="shared" si="0"/>
        <v>35</v>
      </c>
    </row>
    <row r="29" spans="1:38" x14ac:dyDescent="0.25">
      <c r="I29" s="83"/>
      <c r="J29" s="84" t="str">
        <f>IF(AL30="55",Monitoreo!F27&amp;". ","")</f>
        <v/>
      </c>
      <c r="K29" s="39" t="str">
        <f>IF(AL30="54",Monitoreo!F27&amp;". ","")</f>
        <v/>
      </c>
      <c r="L29" s="39" t="str">
        <f>IF(AL30="53",Monitoreo!F27&amp;". ","")</f>
        <v/>
      </c>
      <c r="M29" s="39" t="str">
        <f>IF(AL30="52",Monitoreo!F27&amp;". ","")</f>
        <v/>
      </c>
      <c r="N29" s="39" t="str">
        <f>IF(AL30="51",Monitoreo!F27&amp;". ","")</f>
        <v/>
      </c>
      <c r="O29" s="39" t="str">
        <f>IF(AL30="45",Monitoreo!F27&amp;". ","")</f>
        <v xml:space="preserve">RDA-26. </v>
      </c>
      <c r="P29" s="39" t="str">
        <f>IF(AL30="44",Monitoreo!F27&amp;". ","")</f>
        <v/>
      </c>
      <c r="Q29" s="39" t="str">
        <f>IF(AL30="43",Monitoreo!F27&amp;". ","")</f>
        <v/>
      </c>
      <c r="R29" s="39" t="str">
        <f>IF(AL30="42",Monitoreo!F27&amp;". ","")</f>
        <v/>
      </c>
      <c r="S29" s="39" t="str">
        <f>IF(AL30="41",Monitoreo!F27&amp;". ","")</f>
        <v/>
      </c>
      <c r="T29" s="39" t="str">
        <f>IF(AL30="35",Monitoreo!F27&amp;". ","")</f>
        <v/>
      </c>
      <c r="U29" s="39" t="str">
        <f>IF(AL30="34",Monitoreo!F27&amp;". ","")</f>
        <v/>
      </c>
      <c r="V29" s="39" t="str">
        <f>IF(AL30="33",Monitoreo!F27&amp;". ","")</f>
        <v/>
      </c>
      <c r="W29" s="39" t="str">
        <f>IF(AL30="32",Monitoreo!F27&amp;". ","")</f>
        <v/>
      </c>
      <c r="X29" s="39" t="str">
        <f>IF(AL30="31",Monitoreo!F27&amp;". ","")</f>
        <v/>
      </c>
      <c r="Y29" s="39" t="str">
        <f>IF(AL30="25",Monitoreo!F27&amp;". ","")</f>
        <v/>
      </c>
      <c r="Z29" s="39" t="str">
        <f>IF(AL30="24",Monitoreo!F27&amp;". ","")</f>
        <v/>
      </c>
      <c r="AA29" s="39" t="str">
        <f>IF(AL30="23",Monitoreo!F27&amp;". ","")</f>
        <v/>
      </c>
      <c r="AB29" s="39" t="str">
        <f>IF(AL30="22",Monitoreo!F27&amp;". ","")</f>
        <v/>
      </c>
      <c r="AC29" s="39" t="str">
        <f>IF(AL30="21",Monitoreo!F27&amp;". ","")</f>
        <v/>
      </c>
      <c r="AD29" s="39" t="str">
        <f>IF(AL30="15",Monitoreo!F27&amp;". ","")</f>
        <v/>
      </c>
      <c r="AE29" s="39" t="str">
        <f>IF(AL30="14",Monitoreo!F27&amp;". ","")</f>
        <v/>
      </c>
      <c r="AF29" s="39" t="str">
        <f>IF(AL30="13",Monitoreo!F27&amp;". ","")</f>
        <v/>
      </c>
      <c r="AG29" s="39" t="str">
        <f>IF(AL30="12",Monitoreo!F27&amp;". ","")</f>
        <v/>
      </c>
      <c r="AH29" s="85" t="str">
        <f>IF(AL30="11",Monitoreo!F27&amp;". ","")</f>
        <v/>
      </c>
      <c r="AI29" s="71"/>
      <c r="AJ29" s="88">
        <f>+IF(Monitoreo!T26="Casi Seguro",5,IF(Monitoreo!T26="Probable",4,IF(Monitoreo!T26="Posible",3,IF(Monitoreo!T26="Improbable",2,IF(Monitoreo!T26="Raro",1)))))</f>
        <v>2</v>
      </c>
      <c r="AK29" s="88">
        <f>+IF(Monitoreo!U26="Severo",5,IF(Monitoreo!U26="Mayor",4,IF(Monitoreo!U26="Moderado",3,IF(Monitoreo!U26="Menor",2,IF(Monitoreo!U26="Insignificante",1)))))</f>
        <v>4</v>
      </c>
      <c r="AL29" s="88" t="str">
        <f t="shared" si="0"/>
        <v>24</v>
      </c>
    </row>
    <row r="30" spans="1:38" x14ac:dyDescent="0.25">
      <c r="I30" s="83"/>
      <c r="J30" s="84" t="str">
        <f>IF(AL31="55",Monitoreo!F28&amp;". ","")</f>
        <v/>
      </c>
      <c r="K30" s="39" t="str">
        <f>IF(AL31="54",Monitoreo!F28&amp;". ","")</f>
        <v/>
      </c>
      <c r="L30" s="39" t="str">
        <f>IF(AL31="53",Monitoreo!F28&amp;". ","")</f>
        <v/>
      </c>
      <c r="M30" s="39" t="str">
        <f>IF(AL31="52",Monitoreo!F28&amp;". ","")</f>
        <v/>
      </c>
      <c r="N30" s="39" t="str">
        <f>IF(AL31="51",Monitoreo!F28&amp;". ","")</f>
        <v/>
      </c>
      <c r="O30" s="39" t="str">
        <f>IF(AL31="45",Monitoreo!F28&amp;". ","")</f>
        <v/>
      </c>
      <c r="P30" s="39" t="str">
        <f>IF(AL31="44",Monitoreo!F28&amp;". ","")</f>
        <v/>
      </c>
      <c r="Q30" s="39" t="str">
        <f>IF(AL31="43",Monitoreo!F28&amp;". ","")</f>
        <v/>
      </c>
      <c r="R30" s="39" t="str">
        <f>IF(AL31="42",Monitoreo!F28&amp;". ","")</f>
        <v/>
      </c>
      <c r="S30" s="39" t="str">
        <f>IF(AL31="41",Monitoreo!F28&amp;". ","")</f>
        <v/>
      </c>
      <c r="T30" s="39" t="str">
        <f>IF(AL31="35",Monitoreo!F28&amp;". ","")</f>
        <v/>
      </c>
      <c r="U30" s="39" t="str">
        <f>IF(AL31="34",Monitoreo!F28&amp;". ","")</f>
        <v xml:space="preserve">RDA-27. </v>
      </c>
      <c r="V30" s="39" t="str">
        <f>IF(AL31="33",Monitoreo!F28&amp;". ","")</f>
        <v/>
      </c>
      <c r="W30" s="39" t="str">
        <f>IF(AL31="32",Monitoreo!F28&amp;". ","")</f>
        <v/>
      </c>
      <c r="X30" s="39" t="str">
        <f>IF(AL31="31",Monitoreo!F28&amp;". ","")</f>
        <v/>
      </c>
      <c r="Y30" s="39" t="str">
        <f>IF(AL31="25",Monitoreo!F28&amp;". ","")</f>
        <v/>
      </c>
      <c r="Z30" s="39" t="str">
        <f>IF(AL31="24",Monitoreo!F28&amp;". ","")</f>
        <v/>
      </c>
      <c r="AA30" s="39" t="str">
        <f>IF(AL31="23",Monitoreo!F28&amp;". ","")</f>
        <v/>
      </c>
      <c r="AB30" s="39" t="str">
        <f>IF(AL31="22",Monitoreo!F28&amp;". ","")</f>
        <v/>
      </c>
      <c r="AC30" s="39" t="str">
        <f>IF(AL31="21",Monitoreo!F28&amp;". ","")</f>
        <v/>
      </c>
      <c r="AD30" s="39" t="str">
        <f>IF(AL31="15",Monitoreo!F28&amp;". ","")</f>
        <v/>
      </c>
      <c r="AE30" s="39" t="str">
        <f>IF(AL31="14",Monitoreo!F28&amp;". ","")</f>
        <v/>
      </c>
      <c r="AF30" s="39" t="str">
        <f>IF(AL31="13",Monitoreo!F28&amp;". ","")</f>
        <v/>
      </c>
      <c r="AG30" s="39" t="str">
        <f>IF(AL31="12",Monitoreo!F28&amp;". ","")</f>
        <v/>
      </c>
      <c r="AH30" s="85" t="str">
        <f>IF(AL31="11",Monitoreo!F28&amp;". ","")</f>
        <v/>
      </c>
      <c r="AI30" s="71"/>
      <c r="AJ30" s="88">
        <f>+IF(Monitoreo!T27="Casi Seguro",5,IF(Monitoreo!T27="Probable",4,IF(Monitoreo!T27="Posible",3,IF(Monitoreo!T27="Improbable",2,IF(Monitoreo!T27="Raro",1)))))</f>
        <v>4</v>
      </c>
      <c r="AK30" s="88">
        <f>+IF(Monitoreo!U27="Severo",5,IF(Monitoreo!U27="Mayor",4,IF(Monitoreo!U27="Moderado",3,IF(Monitoreo!U27="Menor",2,IF(Monitoreo!U27="Insignificante",1)))))</f>
        <v>5</v>
      </c>
      <c r="AL30" s="88" t="str">
        <f t="shared" si="0"/>
        <v>45</v>
      </c>
    </row>
    <row r="31" spans="1:38" x14ac:dyDescent="0.25">
      <c r="I31" s="83"/>
      <c r="J31" s="84" t="str">
        <f>IF(AL32="55",Monitoreo!F29&amp;". ","")</f>
        <v/>
      </c>
      <c r="K31" s="39" t="str">
        <f>IF(AL32="54",Monitoreo!F29&amp;". ","")</f>
        <v/>
      </c>
      <c r="L31" s="39" t="str">
        <f>IF(AL32="53",Monitoreo!F29&amp;". ","")</f>
        <v/>
      </c>
      <c r="M31" s="39" t="str">
        <f>IF(AL32="52",Monitoreo!F29&amp;". ","")</f>
        <v/>
      </c>
      <c r="N31" s="39" t="str">
        <f>IF(AL32="51",Monitoreo!F29&amp;". ","")</f>
        <v/>
      </c>
      <c r="O31" s="39" t="str">
        <f>IF(AL32="45",Monitoreo!F29&amp;". ","")</f>
        <v/>
      </c>
      <c r="P31" s="39" t="str">
        <f>IF(AL32="44",Monitoreo!F29&amp;". ","")</f>
        <v/>
      </c>
      <c r="Q31" s="39" t="str">
        <f>IF(AL32="43",Monitoreo!F29&amp;". ","")</f>
        <v/>
      </c>
      <c r="R31" s="39" t="str">
        <f>IF(AL32="42",Monitoreo!F29&amp;". ","")</f>
        <v/>
      </c>
      <c r="S31" s="39" t="str">
        <f>IF(AL32="41",Monitoreo!F29&amp;". ","")</f>
        <v/>
      </c>
      <c r="T31" s="39" t="str">
        <f>IF(AL32="35",Monitoreo!F29&amp;". ","")</f>
        <v xml:space="preserve">RDA-28. </v>
      </c>
      <c r="U31" s="39" t="str">
        <f>IF(AL32="34",Monitoreo!F29&amp;". ","")</f>
        <v/>
      </c>
      <c r="V31" s="39" t="str">
        <f>IF(AL32="33",Monitoreo!F29&amp;". ","")</f>
        <v/>
      </c>
      <c r="W31" s="39" t="str">
        <f>IF(AL32="32",Monitoreo!F29&amp;". ","")</f>
        <v/>
      </c>
      <c r="X31" s="39" t="str">
        <f>IF(AL32="31",Monitoreo!F29&amp;". ","")</f>
        <v/>
      </c>
      <c r="Y31" s="39" t="str">
        <f>IF(AL32="25",Monitoreo!F29&amp;". ","")</f>
        <v/>
      </c>
      <c r="Z31" s="39" t="str">
        <f>IF(AL32="24",Monitoreo!F29&amp;". ","")</f>
        <v/>
      </c>
      <c r="AA31" s="39" t="str">
        <f>IF(AL32="23",Monitoreo!F29&amp;". ","")</f>
        <v/>
      </c>
      <c r="AB31" s="39" t="str">
        <f>IF(AL32="22",Monitoreo!F29&amp;". ","")</f>
        <v/>
      </c>
      <c r="AC31" s="39" t="str">
        <f>IF(AL32="21",Monitoreo!F29&amp;". ","")</f>
        <v/>
      </c>
      <c r="AD31" s="39" t="str">
        <f>IF(AL32="15",Monitoreo!F29&amp;". ","")</f>
        <v/>
      </c>
      <c r="AE31" s="39" t="str">
        <f>IF(AL32="14",Monitoreo!F29&amp;". ","")</f>
        <v/>
      </c>
      <c r="AF31" s="39" t="str">
        <f>IF(AL32="13",Monitoreo!F29&amp;". ","")</f>
        <v/>
      </c>
      <c r="AG31" s="39" t="str">
        <f>IF(AL32="12",Monitoreo!F29&amp;". ","")</f>
        <v/>
      </c>
      <c r="AH31" s="85" t="str">
        <f>IF(AL32="11",Monitoreo!F29&amp;". ","")</f>
        <v/>
      </c>
      <c r="AI31" s="71"/>
      <c r="AJ31" s="88">
        <f>+IF(Monitoreo!T28="Casi Seguro",5,IF(Monitoreo!T28="Probable",4,IF(Monitoreo!T28="Posible",3,IF(Monitoreo!T28="Improbable",2,IF(Monitoreo!T28="Raro",1)))))</f>
        <v>3</v>
      </c>
      <c r="AK31" s="88">
        <f>+IF(Monitoreo!U28="Severo",5,IF(Monitoreo!U28="Mayor",4,IF(Monitoreo!U28="Moderado",3,IF(Monitoreo!U28="Menor",2,IF(Monitoreo!U28="Insignificante",1)))))</f>
        <v>4</v>
      </c>
      <c r="AL31" s="88" t="str">
        <f t="shared" si="0"/>
        <v>34</v>
      </c>
    </row>
    <row r="32" spans="1:38" x14ac:dyDescent="0.25">
      <c r="I32" s="83"/>
      <c r="J32" s="84" t="str">
        <f>IF(AL33="55",Monitoreo!F30&amp;". ","")</f>
        <v/>
      </c>
      <c r="K32" s="39" t="str">
        <f>IF(AL33="54",Monitoreo!F30&amp;". ","")</f>
        <v/>
      </c>
      <c r="L32" s="39" t="str">
        <f>IF(AL33="53",Monitoreo!F30&amp;". ","")</f>
        <v/>
      </c>
      <c r="M32" s="39" t="str">
        <f>IF(AL33="52",Monitoreo!F30&amp;". ","")</f>
        <v/>
      </c>
      <c r="N32" s="39" t="str">
        <f>IF(AL33="51",Monitoreo!F30&amp;". ","")</f>
        <v/>
      </c>
      <c r="O32" s="39" t="str">
        <f>IF(AL33="45",Monitoreo!F30&amp;". ","")</f>
        <v/>
      </c>
      <c r="P32" s="39" t="str">
        <f>IF(AL33="44",Monitoreo!F30&amp;". ","")</f>
        <v/>
      </c>
      <c r="Q32" s="39" t="str">
        <f>IF(AL33="43",Monitoreo!F30&amp;". ","")</f>
        <v/>
      </c>
      <c r="R32" s="39" t="str">
        <f>IF(AL33="42",Monitoreo!F30&amp;". ","")</f>
        <v/>
      </c>
      <c r="S32" s="39" t="str">
        <f>IF(AL33="41",Monitoreo!F30&amp;". ","")</f>
        <v/>
      </c>
      <c r="T32" s="39" t="str">
        <f>IF(AL33="35",Monitoreo!F30&amp;". ","")</f>
        <v/>
      </c>
      <c r="U32" s="39" t="str">
        <f>IF(AL33="34",Monitoreo!F30&amp;". ","")</f>
        <v/>
      </c>
      <c r="V32" s="39" t="str">
        <f>IF(AL33="33",Monitoreo!F30&amp;". ","")</f>
        <v/>
      </c>
      <c r="W32" s="39" t="str">
        <f>IF(AL33="32",Monitoreo!F30&amp;". ","")</f>
        <v/>
      </c>
      <c r="X32" s="39" t="str">
        <f>IF(AL33="31",Monitoreo!F30&amp;". ","")</f>
        <v/>
      </c>
      <c r="Y32" s="39" t="str">
        <f>IF(AL33="25",Monitoreo!F30&amp;". ","")</f>
        <v/>
      </c>
      <c r="Z32" s="39" t="str">
        <f>IF(AL33="24",Monitoreo!F30&amp;". ","")</f>
        <v/>
      </c>
      <c r="AA32" s="39" t="str">
        <f>IF(AL33="23",Monitoreo!F30&amp;". ","")</f>
        <v/>
      </c>
      <c r="AB32" s="39" t="str">
        <f>IF(AL33="22",Monitoreo!F30&amp;". ","")</f>
        <v/>
      </c>
      <c r="AC32" s="39" t="str">
        <f>IF(AL33="21",Monitoreo!F30&amp;". ","")</f>
        <v/>
      </c>
      <c r="AD32" s="39" t="str">
        <f>IF(AL33="15",Monitoreo!F30&amp;". ","")</f>
        <v/>
      </c>
      <c r="AE32" s="39" t="str">
        <f>IF(AL33="14",Monitoreo!F30&amp;". ","")</f>
        <v xml:space="preserve">RDA-29. </v>
      </c>
      <c r="AF32" s="39" t="str">
        <f>IF(AL33="13",Monitoreo!F30&amp;". ","")</f>
        <v/>
      </c>
      <c r="AG32" s="39" t="str">
        <f>IF(AL33="12",Monitoreo!F30&amp;". ","")</f>
        <v/>
      </c>
      <c r="AH32" s="85" t="str">
        <f>IF(AL33="11",Monitoreo!F30&amp;". ","")</f>
        <v/>
      </c>
      <c r="AI32" s="71"/>
      <c r="AJ32" s="88">
        <f>+IF(Monitoreo!T29="Casi Seguro",5,IF(Monitoreo!T29="Probable",4,IF(Monitoreo!T29="Posible",3,IF(Monitoreo!T29="Improbable",2,IF(Monitoreo!T29="Raro",1)))))</f>
        <v>3</v>
      </c>
      <c r="AK32" s="88">
        <f>+IF(Monitoreo!U29="Severo",5,IF(Monitoreo!U29="Mayor",4,IF(Monitoreo!U29="Moderado",3,IF(Monitoreo!U29="Menor",2,IF(Monitoreo!U29="Insignificante",1)))))</f>
        <v>5</v>
      </c>
      <c r="AL32" s="88" t="str">
        <f t="shared" si="0"/>
        <v>35</v>
      </c>
    </row>
    <row r="33" spans="4:38" x14ac:dyDescent="0.25">
      <c r="I33" s="83"/>
      <c r="J33" s="84" t="str">
        <f>IF(AL34="55",Monitoreo!F31&amp;". ","")</f>
        <v/>
      </c>
      <c r="K33" s="39" t="str">
        <f>IF(AL34="54",Monitoreo!F31&amp;". ","")</f>
        <v/>
      </c>
      <c r="L33" s="39" t="str">
        <f>IF(AL34="53",Monitoreo!F31&amp;". ","")</f>
        <v/>
      </c>
      <c r="M33" s="39" t="str">
        <f>IF(AL34="52",Monitoreo!F31&amp;". ","")</f>
        <v/>
      </c>
      <c r="N33" s="39" t="str">
        <f>IF(AL34="51",Monitoreo!F31&amp;". ","")</f>
        <v/>
      </c>
      <c r="O33" s="39" t="str">
        <f>IF(AL34="45",Monitoreo!F31&amp;". ","")</f>
        <v/>
      </c>
      <c r="P33" s="39" t="str">
        <f>IF(AL34="44",Monitoreo!F31&amp;". ","")</f>
        <v/>
      </c>
      <c r="Q33" s="39" t="str">
        <f>IF(AL34="43",Monitoreo!F31&amp;". ","")</f>
        <v/>
      </c>
      <c r="R33" s="39" t="str">
        <f>IF(AL34="42",Monitoreo!F31&amp;". ","")</f>
        <v/>
      </c>
      <c r="S33" s="39" t="str">
        <f>IF(AL34="41",Monitoreo!F31&amp;". ","")</f>
        <v/>
      </c>
      <c r="T33" s="39" t="str">
        <f>IF(AL34="35",Monitoreo!F31&amp;". ","")</f>
        <v/>
      </c>
      <c r="U33" s="39" t="str">
        <f>IF(AL34="34",Monitoreo!F31&amp;". ","")</f>
        <v/>
      </c>
      <c r="V33" s="39" t="str">
        <f>IF(AL34="33",Monitoreo!F31&amp;". ","")</f>
        <v/>
      </c>
      <c r="W33" s="39" t="str">
        <f>IF(AL34="32",Monitoreo!F31&amp;". ","")</f>
        <v/>
      </c>
      <c r="X33" s="39" t="str">
        <f>IF(AL34="31",Monitoreo!F31&amp;". ","")</f>
        <v/>
      </c>
      <c r="Y33" s="39" t="str">
        <f>IF(AL34="25",Monitoreo!F31&amp;". ","")</f>
        <v/>
      </c>
      <c r="Z33" s="39" t="str">
        <f>IF(AL34="24",Monitoreo!F31&amp;". ","")</f>
        <v/>
      </c>
      <c r="AA33" s="39" t="str">
        <f>IF(AL34="23",Monitoreo!F31&amp;". ","")</f>
        <v xml:space="preserve">RDA-30. </v>
      </c>
      <c r="AB33" s="39" t="str">
        <f>IF(AL34="22",Monitoreo!F31&amp;". ","")</f>
        <v/>
      </c>
      <c r="AC33" s="39" t="str">
        <f>IF(AL34="21",Monitoreo!F31&amp;". ","")</f>
        <v/>
      </c>
      <c r="AD33" s="39" t="str">
        <f>IF(AL34="15",Monitoreo!F31&amp;". ","")</f>
        <v/>
      </c>
      <c r="AE33" s="39" t="str">
        <f>IF(AL34="14",Monitoreo!F31&amp;". ","")</f>
        <v/>
      </c>
      <c r="AF33" s="39" t="str">
        <f>IF(AL34="13",Monitoreo!F31&amp;". ","")</f>
        <v/>
      </c>
      <c r="AG33" s="39" t="str">
        <f>IF(AL34="12",Monitoreo!F31&amp;". ","")</f>
        <v/>
      </c>
      <c r="AH33" s="85" t="str">
        <f>IF(AL34="11",Monitoreo!F31&amp;". ","")</f>
        <v/>
      </c>
      <c r="AI33" s="71"/>
      <c r="AJ33" s="88">
        <f>+IF(Monitoreo!T30="Casi Seguro",5,IF(Monitoreo!T30="Probable",4,IF(Monitoreo!T30="Posible",3,IF(Monitoreo!T30="Improbable",2,IF(Monitoreo!T30="Raro",1)))))</f>
        <v>1</v>
      </c>
      <c r="AK33" s="88">
        <f>+IF(Monitoreo!U30="Severo",5,IF(Monitoreo!U30="Mayor",4,IF(Monitoreo!U30="Moderado",3,IF(Monitoreo!U30="Menor",2,IF(Monitoreo!U30="Insignificante",1)))))</f>
        <v>4</v>
      </c>
      <c r="AL33" s="88" t="str">
        <f t="shared" si="0"/>
        <v>14</v>
      </c>
    </row>
    <row r="34" spans="4:38" x14ac:dyDescent="0.25">
      <c r="D34" t="str">
        <f>+CONCATENATE(J34,X34)</f>
        <v/>
      </c>
      <c r="I34" s="83"/>
      <c r="J34" s="84" t="str">
        <f>IF(AL35="55",Monitoreo!F32&amp;". ","")</f>
        <v/>
      </c>
      <c r="K34" s="39" t="str">
        <f>IF(AL35="54",Monitoreo!F32&amp;". ","")</f>
        <v/>
      </c>
      <c r="L34" s="39" t="str">
        <f>IF(AL35="53",Monitoreo!F32&amp;". ","")</f>
        <v/>
      </c>
      <c r="M34" s="39" t="str">
        <f>IF(AL35="52",Monitoreo!F32&amp;". ","")</f>
        <v/>
      </c>
      <c r="N34" s="39" t="str">
        <f>IF(AL35="51",Monitoreo!F32&amp;". ","")</f>
        <v/>
      </c>
      <c r="O34" s="39" t="str">
        <f>IF(AL35="45",Monitoreo!F32&amp;". ","")</f>
        <v/>
      </c>
      <c r="P34" s="39" t="str">
        <f>IF(AL35="44",Monitoreo!F32&amp;". ","")</f>
        <v/>
      </c>
      <c r="Q34" s="39" t="str">
        <f>IF(AL35="43",Monitoreo!F32&amp;". ","")</f>
        <v/>
      </c>
      <c r="R34" s="39" t="str">
        <f>IF(AL35="42",Monitoreo!F32&amp;". ","")</f>
        <v/>
      </c>
      <c r="S34" s="39" t="str">
        <f>IF(AL35="41",Monitoreo!F32&amp;". ","")</f>
        <v/>
      </c>
      <c r="T34" s="39" t="str">
        <f>IF(AL35="35",Monitoreo!F32&amp;". ","")</f>
        <v/>
      </c>
      <c r="U34" s="39" t="str">
        <f>IF(AL35="34",Monitoreo!F32&amp;". ","")</f>
        <v/>
      </c>
      <c r="V34" s="39" t="str">
        <f>IF(AL35="33",Monitoreo!F32&amp;". ","")</f>
        <v xml:space="preserve">RDA-31. </v>
      </c>
      <c r="W34" s="39" t="str">
        <f>IF(AL35="32",Monitoreo!F32&amp;". ","")</f>
        <v/>
      </c>
      <c r="X34" s="39" t="str">
        <f>IF(AL35="31",Monitoreo!F32&amp;". ","")</f>
        <v/>
      </c>
      <c r="Y34" s="39" t="str">
        <f>IF(AL35="25",Monitoreo!F32&amp;". ","")</f>
        <v/>
      </c>
      <c r="Z34" s="39" t="str">
        <f>IF(AL35="24",Monitoreo!F32&amp;". ","")</f>
        <v/>
      </c>
      <c r="AA34" s="39" t="str">
        <f>IF(AL35="23",Monitoreo!F32&amp;". ","")</f>
        <v/>
      </c>
      <c r="AB34" s="39" t="str">
        <f>IF(AL35="22",Monitoreo!F32&amp;". ","")</f>
        <v/>
      </c>
      <c r="AC34" s="39" t="str">
        <f>IF(AL35="21",Monitoreo!F32&amp;". ","")</f>
        <v/>
      </c>
      <c r="AD34" s="39" t="str">
        <f>IF(AL35="15",Monitoreo!F32&amp;". ","")</f>
        <v/>
      </c>
      <c r="AE34" s="39" t="str">
        <f>IF(AL35="14",Monitoreo!F32&amp;". ","")</f>
        <v/>
      </c>
      <c r="AF34" s="39" t="str">
        <f>IF(AL35="13",Monitoreo!F32&amp;". ","")</f>
        <v/>
      </c>
      <c r="AG34" s="39" t="str">
        <f>IF(AL35="12",Monitoreo!F32&amp;". ","")</f>
        <v/>
      </c>
      <c r="AH34" s="85" t="str">
        <f>IF(AL35="11",Monitoreo!F32&amp;". ","")</f>
        <v/>
      </c>
      <c r="AI34" s="71"/>
      <c r="AJ34" s="88">
        <f>+IF(Monitoreo!T31="Casi Seguro",5,IF(Monitoreo!T31="Probable",4,IF(Monitoreo!T31="Posible",3,IF(Monitoreo!T31="Improbable",2,IF(Monitoreo!T31="Raro",1)))))</f>
        <v>2</v>
      </c>
      <c r="AK34" s="88">
        <f>+IF(Monitoreo!U31="Severo",5,IF(Monitoreo!U31="Mayor",4,IF(Monitoreo!U31="Moderado",3,IF(Monitoreo!U31="Menor",2,IF(Monitoreo!U31="Insignificante",1)))))</f>
        <v>3</v>
      </c>
      <c r="AL34" s="88" t="str">
        <f t="shared" si="0"/>
        <v>23</v>
      </c>
    </row>
    <row r="35" spans="4:38" x14ac:dyDescent="0.25">
      <c r="I35" s="83"/>
      <c r="J35" s="84" t="str">
        <f>IF(AL36="55",Monitoreo!F33&amp;". ","")</f>
        <v/>
      </c>
      <c r="K35" s="39" t="str">
        <f>IF(AL36="54",Monitoreo!F33&amp;". ","")</f>
        <v/>
      </c>
      <c r="L35" s="39" t="str">
        <f>IF(AL36="53",Monitoreo!F33&amp;". ","")</f>
        <v/>
      </c>
      <c r="M35" s="39" t="str">
        <f>IF(AL36="52",Monitoreo!F33&amp;". ","")</f>
        <v/>
      </c>
      <c r="N35" s="39" t="str">
        <f>IF(AL36="51",Monitoreo!F33&amp;". ","")</f>
        <v/>
      </c>
      <c r="O35" s="39" t="str">
        <f>IF(AL36="45",Monitoreo!F33&amp;". ","")</f>
        <v/>
      </c>
      <c r="P35" s="39" t="str">
        <f>IF(AL36="44",Monitoreo!F33&amp;". ","")</f>
        <v/>
      </c>
      <c r="Q35" s="39" t="str">
        <f>IF(AL36="43",Monitoreo!F33&amp;". ","")</f>
        <v/>
      </c>
      <c r="R35" s="39" t="str">
        <f>IF(AL36="42",Monitoreo!F33&amp;". ","")</f>
        <v/>
      </c>
      <c r="S35" s="39" t="str">
        <f>IF(AL36="41",Monitoreo!F33&amp;". ","")</f>
        <v/>
      </c>
      <c r="T35" s="39" t="str">
        <f>IF(AL36="35",Monitoreo!F33&amp;". ","")</f>
        <v/>
      </c>
      <c r="U35" s="39" t="str">
        <f>IF(AL36="34",Monitoreo!F33&amp;". ","")</f>
        <v/>
      </c>
      <c r="V35" s="39" t="str">
        <f>IF(AL36="33",Monitoreo!F33&amp;". ","")</f>
        <v/>
      </c>
      <c r="W35" s="39" t="str">
        <f>IF(AL36="32",Monitoreo!F33&amp;". ","")</f>
        <v/>
      </c>
      <c r="X35" s="39" t="str">
        <f>IF(AL36="31",Monitoreo!F33&amp;". ","")</f>
        <v/>
      </c>
      <c r="Y35" s="39" t="str">
        <f>IF(AL36="25",Monitoreo!F33&amp;". ","")</f>
        <v/>
      </c>
      <c r="Z35" s="39" t="str">
        <f>IF(AL36="24",Monitoreo!F33&amp;". ","")</f>
        <v/>
      </c>
      <c r="AA35" s="39" t="str">
        <f>IF(AL36="23",Monitoreo!F33&amp;". ","")</f>
        <v/>
      </c>
      <c r="AB35" s="39" t="str">
        <f>IF(AL36="22",Monitoreo!F33&amp;". ","")</f>
        <v/>
      </c>
      <c r="AC35" s="39" t="str">
        <f>IF(AL36="21",Monitoreo!F33&amp;". ","")</f>
        <v/>
      </c>
      <c r="AD35" s="39" t="str">
        <f>IF(AL36="15",Monitoreo!F33&amp;". ","")</f>
        <v xml:space="preserve">RDA-32. </v>
      </c>
      <c r="AE35" s="39" t="str">
        <f>IF(AL36="14",Monitoreo!F33&amp;". ","")</f>
        <v/>
      </c>
      <c r="AF35" s="39" t="str">
        <f>IF(AL36="13",Monitoreo!F33&amp;". ","")</f>
        <v/>
      </c>
      <c r="AG35" s="39" t="str">
        <f>IF(AL36="12",Monitoreo!F33&amp;". ","")</f>
        <v/>
      </c>
      <c r="AH35" s="85" t="str">
        <f>IF(AL36="11",Monitoreo!F33&amp;". ","")</f>
        <v/>
      </c>
      <c r="AI35" s="71"/>
      <c r="AJ35" s="88">
        <f>+IF(Monitoreo!T32="Casi Seguro",5,IF(Monitoreo!T32="Probable",4,IF(Monitoreo!T32="Posible",3,IF(Monitoreo!T32="Improbable",2,IF(Monitoreo!T32="Raro",1)))))</f>
        <v>3</v>
      </c>
      <c r="AK35" s="88">
        <f>+IF(Monitoreo!U32="Severo",5,IF(Monitoreo!U32="Mayor",4,IF(Monitoreo!U32="Moderado",3,IF(Monitoreo!U32="Menor",2,IF(Monitoreo!U32="Insignificante",1)))))</f>
        <v>3</v>
      </c>
      <c r="AL35" s="88" t="str">
        <f t="shared" si="0"/>
        <v>33</v>
      </c>
    </row>
    <row r="36" spans="4:38" x14ac:dyDescent="0.25">
      <c r="I36" s="83"/>
      <c r="J36" s="84" t="str">
        <f>IF(AL37="55",Monitoreo!F34&amp;". ","")</f>
        <v/>
      </c>
      <c r="K36" s="39" t="str">
        <f>IF(AL37="54",Monitoreo!F34&amp;". ","")</f>
        <v/>
      </c>
      <c r="L36" s="39" t="str">
        <f>IF(AL37="53",Monitoreo!F34&amp;". ","")</f>
        <v/>
      </c>
      <c r="M36" s="39" t="str">
        <f>IF(AL37="52",Monitoreo!F34&amp;". ","")</f>
        <v/>
      </c>
      <c r="N36" s="39" t="str">
        <f>IF(AL37="51",Monitoreo!F34&amp;". ","")</f>
        <v/>
      </c>
      <c r="O36" s="39" t="str">
        <f>IF(AL37="45",Monitoreo!F34&amp;". ","")</f>
        <v/>
      </c>
      <c r="P36" s="39" t="str">
        <f>IF(AL37="44",Monitoreo!F34&amp;". ","")</f>
        <v/>
      </c>
      <c r="Q36" s="39" t="str">
        <f>IF(AL37="43",Monitoreo!F34&amp;". ","")</f>
        <v/>
      </c>
      <c r="R36" s="39" t="str">
        <f>IF(AL37="42",Monitoreo!F34&amp;". ","")</f>
        <v/>
      </c>
      <c r="S36" s="39" t="str">
        <f>IF(AL37="41",Monitoreo!F34&amp;". ","")</f>
        <v/>
      </c>
      <c r="T36" s="39" t="str">
        <f>IF(AL37="35",Monitoreo!F34&amp;". ","")</f>
        <v/>
      </c>
      <c r="U36" s="39" t="str">
        <f>IF(AL37="34",Monitoreo!F34&amp;". ","")</f>
        <v xml:space="preserve">RAF-33. </v>
      </c>
      <c r="V36" s="39" t="str">
        <f>IF(AL37="33",Monitoreo!F34&amp;". ","")</f>
        <v/>
      </c>
      <c r="W36" s="39" t="str">
        <f>IF(AL37="32",Monitoreo!F34&amp;". ","")</f>
        <v/>
      </c>
      <c r="X36" s="39" t="str">
        <f>IF(AL37="31",Monitoreo!F34&amp;". ","")</f>
        <v/>
      </c>
      <c r="Y36" s="39" t="str">
        <f>IF(AL37="25",Monitoreo!F34&amp;". ","")</f>
        <v/>
      </c>
      <c r="Z36" s="39" t="str">
        <f>IF(AL37="24",Monitoreo!F34&amp;". ","")</f>
        <v/>
      </c>
      <c r="AA36" s="39" t="str">
        <f>IF(AL37="23",Monitoreo!F34&amp;". ","")</f>
        <v/>
      </c>
      <c r="AB36" s="39" t="str">
        <f>IF(AL37="22",Monitoreo!F34&amp;". ","")</f>
        <v/>
      </c>
      <c r="AC36" s="39" t="str">
        <f>IF(AL37="21",Monitoreo!F34&amp;". ","")</f>
        <v/>
      </c>
      <c r="AD36" s="39" t="str">
        <f>IF(AL37="15",Monitoreo!F34&amp;". ","")</f>
        <v/>
      </c>
      <c r="AE36" s="39" t="str">
        <f>IF(AL37="14",Monitoreo!F34&amp;". ","")</f>
        <v/>
      </c>
      <c r="AF36" s="39" t="str">
        <f>IF(AL37="13",Monitoreo!F34&amp;". ","")</f>
        <v/>
      </c>
      <c r="AG36" s="39" t="str">
        <f>IF(AL37="12",Monitoreo!F34&amp;". ","")</f>
        <v/>
      </c>
      <c r="AH36" s="85" t="str">
        <f>IF(AL37="11",Monitoreo!F34&amp;". ","")</f>
        <v/>
      </c>
      <c r="AI36" s="71"/>
      <c r="AJ36" s="88">
        <f>+IF(Monitoreo!T33="Casi Seguro",5,IF(Monitoreo!T33="Probable",4,IF(Monitoreo!T33="Posible",3,IF(Monitoreo!T33="Improbable",2,IF(Monitoreo!T33="Raro",1)))))</f>
        <v>1</v>
      </c>
      <c r="AK36" s="88">
        <f>+IF(Monitoreo!U33="Severo",5,IF(Monitoreo!U33="Mayor",4,IF(Monitoreo!U33="Moderado",3,IF(Monitoreo!U33="Menor",2,IF(Monitoreo!U33="Insignificante",1)))))</f>
        <v>5</v>
      </c>
      <c r="AL36" s="88" t="str">
        <f t="shared" si="0"/>
        <v>15</v>
      </c>
    </row>
    <row r="37" spans="4:38" x14ac:dyDescent="0.25">
      <c r="I37" s="83"/>
      <c r="J37" s="84" t="str">
        <f>IF(AL38="55",Monitoreo!F35&amp;". ","")</f>
        <v/>
      </c>
      <c r="K37" s="39" t="str">
        <f>IF(AL38="54",Monitoreo!F35&amp;". ","")</f>
        <v/>
      </c>
      <c r="L37" s="39" t="str">
        <f>IF(AL38="53",Monitoreo!F35&amp;". ","")</f>
        <v/>
      </c>
      <c r="M37" s="39" t="str">
        <f>IF(AL38="52",Monitoreo!F35&amp;". ","")</f>
        <v/>
      </c>
      <c r="N37" s="39" t="str">
        <f>IF(AL38="51",Monitoreo!F35&amp;". ","")</f>
        <v/>
      </c>
      <c r="O37" s="39" t="str">
        <f>IF(AL38="45",Monitoreo!F35&amp;". ","")</f>
        <v/>
      </c>
      <c r="P37" s="39" t="str">
        <f>IF(AL38="44",Monitoreo!F35&amp;". ","")</f>
        <v/>
      </c>
      <c r="Q37" s="39" t="str">
        <f>IF(AL38="43",Monitoreo!F35&amp;". ","")</f>
        <v xml:space="preserve">RAF-34. </v>
      </c>
      <c r="R37" s="39" t="str">
        <f>IF(AL38="42",Monitoreo!F35&amp;". ","")</f>
        <v/>
      </c>
      <c r="S37" s="39" t="str">
        <f>IF(AL38="41",Monitoreo!F35&amp;". ","")</f>
        <v/>
      </c>
      <c r="T37" s="39" t="str">
        <f>IF(AL38="35",Monitoreo!F35&amp;". ","")</f>
        <v/>
      </c>
      <c r="U37" s="39" t="str">
        <f>IF(AL38="34",Monitoreo!F35&amp;". ","")</f>
        <v/>
      </c>
      <c r="V37" s="39" t="str">
        <f>IF(AL38="33",Monitoreo!F35&amp;". ","")</f>
        <v/>
      </c>
      <c r="W37" s="39" t="str">
        <f>IF(AL38="32",Monitoreo!F35&amp;". ","")</f>
        <v/>
      </c>
      <c r="X37" s="39" t="str">
        <f>IF(AL38="31",Monitoreo!F35&amp;". ","")</f>
        <v/>
      </c>
      <c r="Y37" s="39" t="str">
        <f>IF(AL38="25",Monitoreo!F35&amp;". ","")</f>
        <v/>
      </c>
      <c r="Z37" s="39" t="str">
        <f>IF(AL38="24",Monitoreo!F35&amp;". ","")</f>
        <v/>
      </c>
      <c r="AA37" s="39" t="str">
        <f>IF(AL38="23",Monitoreo!F35&amp;". ","")</f>
        <v/>
      </c>
      <c r="AB37" s="39" t="str">
        <f>IF(AL38="22",Monitoreo!F35&amp;". ","")</f>
        <v/>
      </c>
      <c r="AC37" s="39" t="str">
        <f>IF(AL38="21",Monitoreo!F35&amp;". ","")</f>
        <v/>
      </c>
      <c r="AD37" s="39" t="str">
        <f>IF(AL38="15",Monitoreo!F35&amp;". ","")</f>
        <v/>
      </c>
      <c r="AE37" s="39" t="str">
        <f>IF(AL38="14",Monitoreo!F35&amp;". ","")</f>
        <v/>
      </c>
      <c r="AF37" s="39" t="str">
        <f>IF(AL38="13",Monitoreo!F35&amp;". ","")</f>
        <v/>
      </c>
      <c r="AG37" s="39" t="str">
        <f>IF(AL38="12",Monitoreo!F35&amp;". ","")</f>
        <v/>
      </c>
      <c r="AH37" s="85" t="str">
        <f>IF(AL38="11",Monitoreo!F35&amp;". ","")</f>
        <v/>
      </c>
      <c r="AI37" s="71"/>
      <c r="AJ37" s="88">
        <f>+IF(Monitoreo!T34="Casi Seguro",5,IF(Monitoreo!T34="Probable",4,IF(Monitoreo!T34="Posible",3,IF(Monitoreo!T34="Improbable",2,IF(Monitoreo!T34="Raro",1)))))</f>
        <v>3</v>
      </c>
      <c r="AK37" s="88">
        <f>+IF(Monitoreo!U34="Severo",5,IF(Monitoreo!U34="Mayor",4,IF(Monitoreo!U34="Moderado",3,IF(Monitoreo!U34="Menor",2,IF(Monitoreo!U34="Insignificante",1)))))</f>
        <v>4</v>
      </c>
      <c r="AL37" s="88" t="str">
        <f t="shared" si="0"/>
        <v>34</v>
      </c>
    </row>
    <row r="38" spans="4:38" x14ac:dyDescent="0.25">
      <c r="I38" s="83"/>
      <c r="J38" s="84" t="str">
        <f>IF(AL39="55",Monitoreo!F36&amp;". ","")</f>
        <v/>
      </c>
      <c r="K38" s="39" t="str">
        <f>IF(AL39="54",Monitoreo!F36&amp;". ","")</f>
        <v/>
      </c>
      <c r="L38" s="39" t="str">
        <f>IF(AL39="53",Monitoreo!F36&amp;". ","")</f>
        <v/>
      </c>
      <c r="M38" s="39" t="str">
        <f>IF(AL39="52",Monitoreo!F36&amp;". ","")</f>
        <v/>
      </c>
      <c r="N38" s="39" t="str">
        <f>IF(AL39="51",Monitoreo!F36&amp;". ","")</f>
        <v/>
      </c>
      <c r="O38" s="39" t="str">
        <f>IF(AL39="45",Monitoreo!F36&amp;". ","")</f>
        <v/>
      </c>
      <c r="P38" s="39" t="str">
        <f>IF(AL39="44",Monitoreo!F36&amp;". ","")</f>
        <v/>
      </c>
      <c r="Q38" s="39" t="str">
        <f>IF(AL39="43",Monitoreo!F36&amp;". ","")</f>
        <v/>
      </c>
      <c r="R38" s="39" t="str">
        <f>IF(AL39="42",Monitoreo!F36&amp;". ","")</f>
        <v/>
      </c>
      <c r="S38" s="39" t="str">
        <f>IF(AL39="41",Monitoreo!F36&amp;". ","")</f>
        <v/>
      </c>
      <c r="T38" s="39" t="str">
        <f>IF(AL39="35",Monitoreo!F36&amp;". ","")</f>
        <v/>
      </c>
      <c r="U38" s="39" t="str">
        <f>IF(AL39="34",Monitoreo!F36&amp;". ","")</f>
        <v/>
      </c>
      <c r="V38" s="39" t="str">
        <f>IF(AL39="33",Monitoreo!F36&amp;". ","")</f>
        <v xml:space="preserve">RAF-35. </v>
      </c>
      <c r="W38" s="39" t="str">
        <f>IF(AL39="32",Monitoreo!F36&amp;". ","")</f>
        <v/>
      </c>
      <c r="X38" s="39" t="str">
        <f>IF(AL39="31",Monitoreo!F36&amp;". ","")</f>
        <v/>
      </c>
      <c r="Y38" s="39" t="str">
        <f>IF(AL39="25",Monitoreo!F36&amp;". ","")</f>
        <v/>
      </c>
      <c r="Z38" s="39" t="str">
        <f>IF(AL39="24",Monitoreo!F36&amp;". ","")</f>
        <v/>
      </c>
      <c r="AA38" s="39" t="str">
        <f>IF(AL39="23",Monitoreo!F36&amp;". ","")</f>
        <v/>
      </c>
      <c r="AB38" s="39" t="str">
        <f>IF(AL39="22",Monitoreo!F36&amp;". ","")</f>
        <v/>
      </c>
      <c r="AC38" s="39" t="str">
        <f>IF(AL39="21",Monitoreo!F36&amp;". ","")</f>
        <v/>
      </c>
      <c r="AD38" s="39" t="str">
        <f>IF(AL39="15",Monitoreo!F36&amp;". ","")</f>
        <v/>
      </c>
      <c r="AE38" s="39" t="str">
        <f>IF(AL39="14",Monitoreo!F36&amp;". ","")</f>
        <v/>
      </c>
      <c r="AF38" s="39" t="str">
        <f>IF(AL39="13",Monitoreo!F36&amp;". ","")</f>
        <v/>
      </c>
      <c r="AG38" s="39" t="str">
        <f>IF(AL39="12",Monitoreo!F36&amp;". ","")</f>
        <v/>
      </c>
      <c r="AH38" s="85" t="str">
        <f>IF(AL39="11",Monitoreo!F36&amp;". ","")</f>
        <v/>
      </c>
      <c r="AI38" s="71"/>
      <c r="AJ38" s="88">
        <f>+IF(Monitoreo!T35="Casi Seguro",5,IF(Monitoreo!T35="Probable",4,IF(Monitoreo!T35="Posible",3,IF(Monitoreo!T35="Improbable",2,IF(Monitoreo!T35="Raro",1)))))</f>
        <v>4</v>
      </c>
      <c r="AK38" s="88">
        <f>+IF(Monitoreo!U35="Severo",5,IF(Monitoreo!U35="Mayor",4,IF(Monitoreo!U35="Moderado",3,IF(Monitoreo!U35="Menor",2,IF(Monitoreo!U35="Insignificante",1)))))</f>
        <v>3</v>
      </c>
      <c r="AL38" s="88" t="str">
        <f t="shared" si="0"/>
        <v>43</v>
      </c>
    </row>
    <row r="39" spans="4:38" x14ac:dyDescent="0.25">
      <c r="I39" s="83"/>
      <c r="J39" s="84" t="str">
        <f>IF(AL40="55",Monitoreo!F37&amp;". ","")</f>
        <v/>
      </c>
      <c r="K39" s="39" t="str">
        <f>IF(AL40="54",Monitoreo!F37&amp;". ","")</f>
        <v/>
      </c>
      <c r="L39" s="39" t="str">
        <f>IF(AL40="53",Monitoreo!F37&amp;". ","")</f>
        <v/>
      </c>
      <c r="M39" s="39" t="str">
        <f>IF(AL40="52",Monitoreo!F37&amp;". ","")</f>
        <v/>
      </c>
      <c r="N39" s="39" t="str">
        <f>IF(AL40="51",Monitoreo!F37&amp;". ","")</f>
        <v/>
      </c>
      <c r="O39" s="39" t="str">
        <f>IF(AL40="45",Monitoreo!F37&amp;". ","")</f>
        <v/>
      </c>
      <c r="P39" s="39" t="str">
        <f>IF(AL40="44",Monitoreo!F37&amp;". ","")</f>
        <v xml:space="preserve">RAF-36. </v>
      </c>
      <c r="Q39" s="39" t="str">
        <f>IF(AL40="43",Monitoreo!F37&amp;". ","")</f>
        <v/>
      </c>
      <c r="R39" s="39" t="str">
        <f>IF(AL40="42",Monitoreo!F37&amp;". ","")</f>
        <v/>
      </c>
      <c r="S39" s="39" t="str">
        <f>IF(AL40="41",Monitoreo!F37&amp;". ","")</f>
        <v/>
      </c>
      <c r="T39" s="39" t="str">
        <f>IF(AL40="35",Monitoreo!F37&amp;". ","")</f>
        <v/>
      </c>
      <c r="U39" s="39" t="str">
        <f>IF(AL40="34",Monitoreo!F37&amp;". ","")</f>
        <v/>
      </c>
      <c r="V39" s="39" t="str">
        <f>IF(AL40="33",Monitoreo!F37&amp;". ","")</f>
        <v/>
      </c>
      <c r="W39" s="39" t="str">
        <f>IF(AL40="32",Monitoreo!F37&amp;". ","")</f>
        <v/>
      </c>
      <c r="X39" s="39" t="str">
        <f>IF(AL40="31",Monitoreo!F37&amp;". ","")</f>
        <v/>
      </c>
      <c r="Y39" s="39" t="str">
        <f>IF(AL40="25",Monitoreo!F37&amp;". ","")</f>
        <v/>
      </c>
      <c r="Z39" s="39" t="str">
        <f>IF(AL40="24",Monitoreo!F37&amp;". ","")</f>
        <v/>
      </c>
      <c r="AA39" s="39" t="str">
        <f>IF(AL40="23",Monitoreo!F37&amp;". ","")</f>
        <v/>
      </c>
      <c r="AB39" s="39" t="str">
        <f>IF(AL40="22",Monitoreo!F37&amp;". ","")</f>
        <v/>
      </c>
      <c r="AC39" s="39" t="str">
        <f>IF(AL40="21",Monitoreo!F37&amp;". ","")</f>
        <v/>
      </c>
      <c r="AD39" s="39" t="str">
        <f>IF(AL40="15",Monitoreo!F37&amp;". ","")</f>
        <v/>
      </c>
      <c r="AE39" s="39" t="str">
        <f>IF(AL40="14",Monitoreo!F37&amp;". ","")</f>
        <v/>
      </c>
      <c r="AF39" s="39" t="str">
        <f>IF(AL40="13",Monitoreo!F37&amp;". ","")</f>
        <v/>
      </c>
      <c r="AG39" s="39" t="str">
        <f>IF(AL40="12",Monitoreo!F37&amp;". ","")</f>
        <v/>
      </c>
      <c r="AH39" s="85" t="str">
        <f>IF(AL40="11",Monitoreo!F37&amp;". ","")</f>
        <v/>
      </c>
      <c r="AI39" s="71"/>
      <c r="AJ39" s="88">
        <f>+IF(Monitoreo!T36="Casi Seguro",5,IF(Monitoreo!T36="Probable",4,IF(Monitoreo!T36="Posible",3,IF(Monitoreo!T36="Improbable",2,IF(Monitoreo!T36="Raro",1)))))</f>
        <v>3</v>
      </c>
      <c r="AK39" s="88">
        <f>+IF(Monitoreo!U36="Severo",5,IF(Monitoreo!U36="Mayor",4,IF(Monitoreo!U36="Moderado",3,IF(Monitoreo!U36="Menor",2,IF(Monitoreo!U36="Insignificante",1)))))</f>
        <v>3</v>
      </c>
      <c r="AL39" s="88" t="str">
        <f t="shared" si="0"/>
        <v>33</v>
      </c>
    </row>
    <row r="40" spans="4:38" x14ac:dyDescent="0.25">
      <c r="I40" s="83"/>
      <c r="J40" s="84" t="str">
        <f>IF(AL41="55",Monitoreo!F38&amp;". ","")</f>
        <v/>
      </c>
      <c r="K40" s="39" t="str">
        <f>IF(AL41="54",Monitoreo!F38&amp;". ","")</f>
        <v/>
      </c>
      <c r="L40" s="39" t="str">
        <f>IF(AL41="53",Monitoreo!F38&amp;". ","")</f>
        <v/>
      </c>
      <c r="M40" s="39" t="str">
        <f>IF(AL41="52",Monitoreo!F38&amp;". ","")</f>
        <v/>
      </c>
      <c r="N40" s="39" t="str">
        <f>IF(AL41="51",Monitoreo!F38&amp;". ","")</f>
        <v/>
      </c>
      <c r="O40" s="39" t="str">
        <f>IF(AL41="45",Monitoreo!F38&amp;". ","")</f>
        <v/>
      </c>
      <c r="P40" s="39" t="str">
        <f>IF(AL41="44",Monitoreo!F38&amp;". ","")</f>
        <v xml:space="preserve">RAF-37. </v>
      </c>
      <c r="Q40" s="39" t="str">
        <f>IF(AL41="43",Monitoreo!F38&amp;". ","")</f>
        <v/>
      </c>
      <c r="R40" s="39" t="str">
        <f>IF(AL41="42",Monitoreo!F38&amp;". ","")</f>
        <v/>
      </c>
      <c r="S40" s="39" t="str">
        <f>IF(AL41="41",Monitoreo!F38&amp;". ","")</f>
        <v/>
      </c>
      <c r="T40" s="39" t="str">
        <f>IF(AL41="35",Monitoreo!F38&amp;". ","")</f>
        <v/>
      </c>
      <c r="U40" s="39" t="str">
        <f>IF(AL41="34",Monitoreo!F38&amp;". ","")</f>
        <v/>
      </c>
      <c r="V40" s="39" t="str">
        <f>IF(AL41="33",Monitoreo!F38&amp;". ","")</f>
        <v/>
      </c>
      <c r="W40" s="39" t="str">
        <f>IF(AL41="32",Monitoreo!F38&amp;". ","")</f>
        <v/>
      </c>
      <c r="X40" s="39" t="str">
        <f>IF(AL41="31",Monitoreo!F38&amp;". ","")</f>
        <v/>
      </c>
      <c r="Y40" s="39" t="str">
        <f>IF(AL41="25",Monitoreo!F38&amp;". ","")</f>
        <v/>
      </c>
      <c r="Z40" s="39" t="str">
        <f>IF(AL41="24",Monitoreo!F38&amp;". ","")</f>
        <v/>
      </c>
      <c r="AA40" s="39" t="str">
        <f>IF(AL41="23",Monitoreo!F38&amp;". ","")</f>
        <v/>
      </c>
      <c r="AB40" s="39" t="str">
        <f>IF(AL41="22",Monitoreo!F38&amp;". ","")</f>
        <v/>
      </c>
      <c r="AC40" s="39" t="str">
        <f>IF(AL41="21",Monitoreo!F38&amp;". ","")</f>
        <v/>
      </c>
      <c r="AD40" s="39" t="str">
        <f>IF(AL41="15",Monitoreo!F38&amp;". ","")</f>
        <v/>
      </c>
      <c r="AE40" s="39" t="str">
        <f>IF(AL41="14",Monitoreo!F38&amp;". ","")</f>
        <v/>
      </c>
      <c r="AF40" s="39" t="str">
        <f>IF(AL41="13",Monitoreo!F38&amp;". ","")</f>
        <v/>
      </c>
      <c r="AG40" s="39" t="str">
        <f>IF(AL41="12",Monitoreo!F38&amp;". ","")</f>
        <v/>
      </c>
      <c r="AH40" s="85" t="str">
        <f>IF(AL41="11",Monitoreo!F38&amp;". ","")</f>
        <v/>
      </c>
      <c r="AI40" s="71"/>
      <c r="AJ40" s="88">
        <f>+IF(Monitoreo!T37="Casi Seguro",5,IF(Monitoreo!T37="Probable",4,IF(Monitoreo!T37="Posible",3,IF(Monitoreo!T37="Improbable",2,IF(Monitoreo!T37="Raro",1)))))</f>
        <v>4</v>
      </c>
      <c r="AK40" s="88">
        <f>+IF(Monitoreo!U37="Severo",5,IF(Monitoreo!U37="Mayor",4,IF(Monitoreo!U37="Moderado",3,IF(Monitoreo!U37="Menor",2,IF(Monitoreo!U37="Insignificante",1)))))</f>
        <v>4</v>
      </c>
      <c r="AL40" s="88" t="str">
        <f t="shared" si="0"/>
        <v>44</v>
      </c>
    </row>
    <row r="41" spans="4:38" x14ac:dyDescent="0.25">
      <c r="I41" s="83"/>
      <c r="J41" s="84" t="str">
        <f>IF(AL42="55",Monitoreo!F39&amp;". ","")</f>
        <v/>
      </c>
      <c r="K41" s="39" t="str">
        <f>IF(AL42="54",Monitoreo!F39&amp;". ","")</f>
        <v/>
      </c>
      <c r="L41" s="39" t="str">
        <f>IF(AL42="53",Monitoreo!F39&amp;". ","")</f>
        <v/>
      </c>
      <c r="M41" s="39" t="str">
        <f>IF(AL42="52",Monitoreo!F39&amp;". ","")</f>
        <v/>
      </c>
      <c r="N41" s="39" t="str">
        <f>IF(AL42="51",Monitoreo!F39&amp;". ","")</f>
        <v/>
      </c>
      <c r="O41" s="39" t="str">
        <f>IF(AL42="45",Monitoreo!F39&amp;". ","")</f>
        <v/>
      </c>
      <c r="P41" s="39" t="str">
        <f>IF(AL42="44",Monitoreo!F39&amp;". ","")</f>
        <v xml:space="preserve">RAF-38. </v>
      </c>
      <c r="Q41" s="39" t="str">
        <f>IF(AL42="43",Monitoreo!F39&amp;". ","")</f>
        <v/>
      </c>
      <c r="R41" s="39" t="str">
        <f>IF(AL42="42",Monitoreo!F39&amp;". ","")</f>
        <v/>
      </c>
      <c r="S41" s="39" t="str">
        <f>IF(AL42="41",Monitoreo!F39&amp;". ","")</f>
        <v/>
      </c>
      <c r="T41" s="39" t="str">
        <f>IF(AL42="35",Monitoreo!F39&amp;". ","")</f>
        <v/>
      </c>
      <c r="U41" s="39" t="str">
        <f>IF(AL42="34",Monitoreo!F39&amp;". ","")</f>
        <v/>
      </c>
      <c r="V41" s="39" t="str">
        <f>IF(AL42="33",Monitoreo!F39&amp;". ","")</f>
        <v/>
      </c>
      <c r="W41" s="39" t="str">
        <f>IF(AL42="32",Monitoreo!F39&amp;". ","")</f>
        <v/>
      </c>
      <c r="X41" s="39" t="str">
        <f>IF(AL42="31",Monitoreo!F39&amp;". ","")</f>
        <v/>
      </c>
      <c r="Y41" s="39" t="str">
        <f>IF(AL42="25",Monitoreo!F39&amp;". ","")</f>
        <v/>
      </c>
      <c r="Z41" s="39" t="str">
        <f>IF(AL42="24",Monitoreo!F39&amp;". ","")</f>
        <v/>
      </c>
      <c r="AA41" s="39" t="str">
        <f>IF(AL42="23",Monitoreo!F39&amp;". ","")</f>
        <v/>
      </c>
      <c r="AB41" s="39" t="str">
        <f>IF(AL42="22",Monitoreo!F39&amp;". ","")</f>
        <v/>
      </c>
      <c r="AC41" s="39" t="str">
        <f>IF(AL42="21",Monitoreo!F39&amp;". ","")</f>
        <v/>
      </c>
      <c r="AD41" s="39" t="str">
        <f>IF(AL42="15",Monitoreo!F39&amp;". ","")</f>
        <v/>
      </c>
      <c r="AE41" s="39" t="str">
        <f>IF(AL42="14",Monitoreo!F39&amp;". ","")</f>
        <v/>
      </c>
      <c r="AF41" s="39" t="str">
        <f>IF(AL42="13",Monitoreo!F39&amp;". ","")</f>
        <v/>
      </c>
      <c r="AG41" s="39" t="str">
        <f>IF(AL42="12",Monitoreo!F39&amp;". ","")</f>
        <v/>
      </c>
      <c r="AH41" s="85" t="str">
        <f>IF(AL42="11",Monitoreo!F39&amp;". ","")</f>
        <v/>
      </c>
      <c r="AI41" s="71"/>
      <c r="AJ41" s="88">
        <f>+IF(Monitoreo!T38="Casi Seguro",5,IF(Monitoreo!T38="Probable",4,IF(Monitoreo!T38="Posible",3,IF(Monitoreo!T38="Improbable",2,IF(Monitoreo!T38="Raro",1)))))</f>
        <v>4</v>
      </c>
      <c r="AK41" s="88">
        <f>+IF(Monitoreo!U38="Severo",5,IF(Monitoreo!U38="Mayor",4,IF(Monitoreo!U38="Moderado",3,IF(Monitoreo!U38="Menor",2,IF(Monitoreo!U38="Insignificante",1)))))</f>
        <v>4</v>
      </c>
      <c r="AL41" s="88" t="str">
        <f t="shared" si="0"/>
        <v>44</v>
      </c>
    </row>
    <row r="42" spans="4:38" x14ac:dyDescent="0.25">
      <c r="I42" s="83"/>
      <c r="J42" s="84" t="str">
        <f>IF(AL43="55",Monitoreo!F40&amp;". ","")</f>
        <v/>
      </c>
      <c r="K42" s="39" t="str">
        <f>IF(AL43="54",Monitoreo!F40&amp;". ","")</f>
        <v/>
      </c>
      <c r="L42" s="39" t="str">
        <f>IF(AL43="53",Monitoreo!F40&amp;". ","")</f>
        <v/>
      </c>
      <c r="M42" s="39" t="str">
        <f>IF(AL43="52",Monitoreo!F40&amp;". ","")</f>
        <v/>
      </c>
      <c r="N42" s="39" t="str">
        <f>IF(AL43="51",Monitoreo!F40&amp;". ","")</f>
        <v/>
      </c>
      <c r="O42" s="39" t="str">
        <f>IF(AL43="45",Monitoreo!F40&amp;". ","")</f>
        <v/>
      </c>
      <c r="P42" s="39" t="str">
        <f>IF(AL43="44",Monitoreo!F40&amp;". ","")</f>
        <v/>
      </c>
      <c r="Q42" s="39" t="str">
        <f>IF(AL43="43",Monitoreo!F40&amp;". ","")</f>
        <v/>
      </c>
      <c r="R42" s="39" t="str">
        <f>IF(AL43="42",Monitoreo!F40&amp;". ","")</f>
        <v/>
      </c>
      <c r="S42" s="39" t="str">
        <f>IF(AL43="41",Monitoreo!F40&amp;". ","")</f>
        <v/>
      </c>
      <c r="T42" s="39" t="str">
        <f>IF(AL43="35",Monitoreo!F40&amp;". ","")</f>
        <v/>
      </c>
      <c r="U42" s="39" t="str">
        <f>IF(AL43="34",Monitoreo!F40&amp;". ","")</f>
        <v xml:space="preserve">RAF-39. </v>
      </c>
      <c r="V42" s="39" t="str">
        <f>IF(AL43="33",Monitoreo!F40&amp;". ","")</f>
        <v/>
      </c>
      <c r="W42" s="39" t="str">
        <f>IF(AL43="32",Monitoreo!F40&amp;". ","")</f>
        <v/>
      </c>
      <c r="X42" s="39" t="str">
        <f>IF(AL43="31",Monitoreo!F40&amp;". ","")</f>
        <v/>
      </c>
      <c r="Y42" s="39" t="str">
        <f>IF(AL43="25",Monitoreo!F40&amp;". ","")</f>
        <v/>
      </c>
      <c r="Z42" s="39" t="str">
        <f>IF(AL43="24",Monitoreo!F40&amp;". ","")</f>
        <v/>
      </c>
      <c r="AA42" s="39" t="str">
        <f>IF(AL43="23",Monitoreo!F40&amp;". ","")</f>
        <v/>
      </c>
      <c r="AB42" s="39" t="str">
        <f>IF(AL43="22",Monitoreo!F40&amp;". ","")</f>
        <v/>
      </c>
      <c r="AC42" s="39" t="str">
        <f>IF(AL43="21",Monitoreo!F40&amp;". ","")</f>
        <v/>
      </c>
      <c r="AD42" s="39" t="str">
        <f>IF(AL43="15",Monitoreo!F40&amp;". ","")</f>
        <v/>
      </c>
      <c r="AE42" s="39" t="str">
        <f>IF(AL43="14",Monitoreo!F40&amp;". ","")</f>
        <v/>
      </c>
      <c r="AF42" s="39" t="str">
        <f>IF(AL43="13",Monitoreo!F40&amp;". ","")</f>
        <v/>
      </c>
      <c r="AG42" s="39" t="str">
        <f>IF(AL43="12",Monitoreo!F40&amp;". ","")</f>
        <v/>
      </c>
      <c r="AH42" s="85" t="str">
        <f>IF(AL43="11",Monitoreo!F40&amp;". ","")</f>
        <v/>
      </c>
      <c r="AI42" s="71"/>
      <c r="AJ42" s="88">
        <f>+IF(Monitoreo!T39="Casi Seguro",5,IF(Monitoreo!T39="Probable",4,IF(Monitoreo!T39="Posible",3,IF(Monitoreo!T39="Improbable",2,IF(Monitoreo!T39="Raro",1)))))</f>
        <v>4</v>
      </c>
      <c r="AK42" s="88">
        <f>+IF(Monitoreo!U39="Severo",5,IF(Monitoreo!U39="Mayor",4,IF(Monitoreo!U39="Moderado",3,IF(Monitoreo!U39="Menor",2,IF(Monitoreo!U39="Insignificante",1)))))</f>
        <v>4</v>
      </c>
      <c r="AL42" s="88" t="str">
        <f t="shared" si="0"/>
        <v>44</v>
      </c>
    </row>
    <row r="43" spans="4:38" x14ac:dyDescent="0.25">
      <c r="I43" s="83"/>
      <c r="J43" s="84" t="str">
        <f>IF(AL44="55",Monitoreo!F41&amp;". ","")</f>
        <v/>
      </c>
      <c r="K43" s="39" t="str">
        <f>IF(AL44="54",Monitoreo!F41&amp;". ","")</f>
        <v/>
      </c>
      <c r="L43" s="39" t="str">
        <f>IF(AL44="53",Monitoreo!F41&amp;". ","")</f>
        <v/>
      </c>
      <c r="M43" s="39" t="str">
        <f>IF(AL44="52",Monitoreo!F41&amp;". ","")</f>
        <v/>
      </c>
      <c r="N43" s="39" t="str">
        <f>IF(AL44="51",Monitoreo!F41&amp;". ","")</f>
        <v/>
      </c>
      <c r="O43" s="39" t="str">
        <f>IF(AL44="45",Monitoreo!F41&amp;". ","")</f>
        <v/>
      </c>
      <c r="P43" s="39" t="str">
        <f>IF(AL44="44",Monitoreo!F41&amp;". ","")</f>
        <v xml:space="preserve">RAF-40. </v>
      </c>
      <c r="Q43" s="39" t="str">
        <f>IF(AL44="43",Monitoreo!F41&amp;". ","")</f>
        <v/>
      </c>
      <c r="R43" s="39" t="str">
        <f>IF(AL44="42",Monitoreo!F41&amp;". ","")</f>
        <v/>
      </c>
      <c r="S43" s="39" t="str">
        <f>IF(AL44="41",Monitoreo!F41&amp;". ","")</f>
        <v/>
      </c>
      <c r="T43" s="39" t="str">
        <f>IF(AL44="35",Monitoreo!F41&amp;". ","")</f>
        <v/>
      </c>
      <c r="U43" s="39" t="str">
        <f>IF(AL44="34",Monitoreo!F41&amp;". ","")</f>
        <v/>
      </c>
      <c r="V43" s="39" t="str">
        <f>IF(AL44="33",Monitoreo!F41&amp;". ","")</f>
        <v/>
      </c>
      <c r="W43" s="39" t="str">
        <f>IF(AL44="32",Monitoreo!F41&amp;". ","")</f>
        <v/>
      </c>
      <c r="X43" s="39" t="str">
        <f>IF(AL44="31",Monitoreo!F41&amp;". ","")</f>
        <v/>
      </c>
      <c r="Y43" s="39" t="str">
        <f>IF(AL44="25",Monitoreo!F41&amp;". ","")</f>
        <v/>
      </c>
      <c r="Z43" s="39" t="str">
        <f>IF(AL44="24",Monitoreo!F41&amp;". ","")</f>
        <v/>
      </c>
      <c r="AA43" s="39" t="str">
        <f>IF(AL44="23",Monitoreo!F41&amp;". ","")</f>
        <v/>
      </c>
      <c r="AB43" s="39" t="str">
        <f>IF(AL44="22",Monitoreo!F41&amp;". ","")</f>
        <v/>
      </c>
      <c r="AC43" s="39" t="str">
        <f>IF(AL44="21",Monitoreo!F41&amp;". ","")</f>
        <v/>
      </c>
      <c r="AD43" s="39" t="str">
        <f>IF(AL44="15",Monitoreo!F41&amp;". ","")</f>
        <v/>
      </c>
      <c r="AE43" s="39" t="str">
        <f>IF(AL44="14",Monitoreo!F41&amp;". ","")</f>
        <v/>
      </c>
      <c r="AF43" s="39" t="str">
        <f>IF(AL44="13",Monitoreo!F41&amp;". ","")</f>
        <v/>
      </c>
      <c r="AG43" s="39" t="str">
        <f>IF(AL44="12",Monitoreo!F41&amp;". ","")</f>
        <v/>
      </c>
      <c r="AH43" s="85" t="str">
        <f>IF(AL44="11",Monitoreo!F41&amp;". ","")</f>
        <v/>
      </c>
      <c r="AI43" s="71"/>
      <c r="AJ43" s="88">
        <f>+IF(Monitoreo!T40="Casi Seguro",5,IF(Monitoreo!T40="Probable",4,IF(Monitoreo!T40="Posible",3,IF(Monitoreo!T40="Improbable",2,IF(Monitoreo!T40="Raro",1)))))</f>
        <v>3</v>
      </c>
      <c r="AK43" s="88">
        <f>+IF(Monitoreo!U40="Severo",5,IF(Monitoreo!U40="Mayor",4,IF(Monitoreo!U40="Moderado",3,IF(Monitoreo!U40="Menor",2,IF(Monitoreo!U40="Insignificante",1)))))</f>
        <v>4</v>
      </c>
      <c r="AL43" s="88" t="str">
        <f t="shared" si="0"/>
        <v>34</v>
      </c>
    </row>
    <row r="44" spans="4:38" x14ac:dyDescent="0.25">
      <c r="I44" s="83"/>
      <c r="J44" s="84" t="str">
        <f>IF(AL45="55",Monitoreo!F42&amp;". ","")</f>
        <v/>
      </c>
      <c r="K44" s="39" t="str">
        <f>IF(AL45="54",Monitoreo!F42&amp;". ","")</f>
        <v/>
      </c>
      <c r="L44" s="39" t="str">
        <f>IF(AL45="53",Monitoreo!F42&amp;". ","")</f>
        <v/>
      </c>
      <c r="M44" s="39" t="str">
        <f>IF(AL45="52",Monitoreo!F42&amp;". ","")</f>
        <v/>
      </c>
      <c r="N44" s="39" t="str">
        <f>IF(AL45="51",Monitoreo!F42&amp;". ","")</f>
        <v/>
      </c>
      <c r="O44" s="39" t="str">
        <f>IF(AL45="45",Monitoreo!F42&amp;". ","")</f>
        <v/>
      </c>
      <c r="P44" s="39" t="str">
        <f>IF(AL45="44",Monitoreo!F42&amp;". ","")</f>
        <v/>
      </c>
      <c r="Q44" s="39" t="str">
        <f>IF(AL45="43",Monitoreo!F42&amp;". ","")</f>
        <v/>
      </c>
      <c r="R44" s="39" t="str">
        <f>IF(AL45="42",Monitoreo!F42&amp;". ","")</f>
        <v xml:space="preserve">RAF-41. </v>
      </c>
      <c r="S44" s="39" t="str">
        <f>IF(AL45="41",Monitoreo!F42&amp;". ","")</f>
        <v/>
      </c>
      <c r="T44" s="39" t="str">
        <f>IF(AL45="35",Monitoreo!F42&amp;". ","")</f>
        <v/>
      </c>
      <c r="U44" s="39" t="str">
        <f>IF(AL45="34",Monitoreo!F42&amp;". ","")</f>
        <v/>
      </c>
      <c r="V44" s="39" t="str">
        <f>IF(AL45="33",Monitoreo!F42&amp;". ","")</f>
        <v/>
      </c>
      <c r="W44" s="39" t="str">
        <f>IF(AL45="32",Monitoreo!F42&amp;". ","")</f>
        <v/>
      </c>
      <c r="X44" s="39" t="str">
        <f>IF(AL45="31",Monitoreo!F42&amp;". ","")</f>
        <v/>
      </c>
      <c r="Y44" s="39" t="str">
        <f>IF(AL45="25",Monitoreo!F42&amp;". ","")</f>
        <v/>
      </c>
      <c r="Z44" s="39" t="str">
        <f>IF(AL45="24",Monitoreo!F42&amp;". ","")</f>
        <v/>
      </c>
      <c r="AA44" s="39" t="str">
        <f>IF(AL45="23",Monitoreo!F42&amp;". ","")</f>
        <v/>
      </c>
      <c r="AB44" s="39" t="str">
        <f>IF(AL45="22",Monitoreo!F42&amp;". ","")</f>
        <v/>
      </c>
      <c r="AC44" s="39" t="str">
        <f>IF(AL45="21",Monitoreo!F42&amp;". ","")</f>
        <v/>
      </c>
      <c r="AD44" s="39" t="str">
        <f>IF(AL45="15",Monitoreo!F42&amp;". ","")</f>
        <v/>
      </c>
      <c r="AE44" s="39" t="str">
        <f>IF(AL45="14",Monitoreo!F42&amp;". ","")</f>
        <v/>
      </c>
      <c r="AF44" s="39" t="str">
        <f>IF(AL45="13",Monitoreo!F42&amp;". ","")</f>
        <v/>
      </c>
      <c r="AG44" s="39" t="str">
        <f>IF(AL45="12",Monitoreo!F42&amp;". ","")</f>
        <v/>
      </c>
      <c r="AH44" s="85" t="str">
        <f>IF(AL45="11",Monitoreo!F42&amp;". ","")</f>
        <v/>
      </c>
      <c r="AI44" s="71"/>
      <c r="AJ44" s="88">
        <f>+IF(Monitoreo!T41="Casi Seguro",5,IF(Monitoreo!T41="Probable",4,IF(Monitoreo!T41="Posible",3,IF(Monitoreo!T41="Improbable",2,IF(Monitoreo!T41="Raro",1)))))</f>
        <v>4</v>
      </c>
      <c r="AK44" s="88">
        <f>+IF(Monitoreo!U41="Severo",5,IF(Monitoreo!U41="Mayor",4,IF(Monitoreo!U41="Moderado",3,IF(Monitoreo!U41="Menor",2,IF(Monitoreo!U41="Insignificante",1)))))</f>
        <v>4</v>
      </c>
      <c r="AL44" s="88" t="str">
        <f t="shared" si="0"/>
        <v>44</v>
      </c>
    </row>
    <row r="45" spans="4:38" x14ac:dyDescent="0.25">
      <c r="I45" s="83"/>
      <c r="J45" s="84" t="str">
        <f>IF(AL46="55",Monitoreo!F43&amp;". ","")</f>
        <v/>
      </c>
      <c r="K45" s="39" t="str">
        <f>IF(AL46="54",Monitoreo!F43&amp;". ","")</f>
        <v/>
      </c>
      <c r="L45" s="39" t="str">
        <f>IF(AL46="53",Monitoreo!F43&amp;". ","")</f>
        <v/>
      </c>
      <c r="M45" s="39" t="str">
        <f>IF(AL46="52",Monitoreo!F43&amp;". ","")</f>
        <v/>
      </c>
      <c r="N45" s="39" t="str">
        <f>IF(AL46="51",Monitoreo!F43&amp;". ","")</f>
        <v/>
      </c>
      <c r="O45" s="39" t="str">
        <f>IF(AL46="45",Monitoreo!F43&amp;". ","")</f>
        <v/>
      </c>
      <c r="P45" s="39" t="str">
        <f>IF(AL46="44",Monitoreo!F43&amp;". ","")</f>
        <v/>
      </c>
      <c r="Q45" s="39" t="str">
        <f>IF(AL46="43",Monitoreo!F43&amp;". ","")</f>
        <v/>
      </c>
      <c r="R45" s="39" t="str">
        <f>IF(AL46="42",Monitoreo!F43&amp;". ","")</f>
        <v/>
      </c>
      <c r="S45" s="39" t="str">
        <f>IF(AL46="41",Monitoreo!F43&amp;". ","")</f>
        <v/>
      </c>
      <c r="T45" s="39" t="str">
        <f>IF(AL46="35",Monitoreo!F43&amp;". ","")</f>
        <v/>
      </c>
      <c r="U45" s="39" t="str">
        <f>IF(AL46="34",Monitoreo!F43&amp;". ","")</f>
        <v/>
      </c>
      <c r="V45" s="39" t="str">
        <f>IF(AL46="33",Monitoreo!F43&amp;". ","")</f>
        <v xml:space="preserve">RAF-42. </v>
      </c>
      <c r="W45" s="39" t="str">
        <f>IF(AL46="32",Monitoreo!F43&amp;". ","")</f>
        <v/>
      </c>
      <c r="X45" s="39" t="str">
        <f>IF(AL46="31",Monitoreo!F43&amp;". ","")</f>
        <v/>
      </c>
      <c r="Y45" s="39" t="str">
        <f>IF(AL46="25",Monitoreo!F43&amp;". ","")</f>
        <v/>
      </c>
      <c r="Z45" s="39" t="str">
        <f>IF(AL46="24",Monitoreo!F43&amp;". ","")</f>
        <v/>
      </c>
      <c r="AA45" s="39" t="str">
        <f>IF(AL46="23",Monitoreo!F43&amp;". ","")</f>
        <v/>
      </c>
      <c r="AB45" s="39" t="str">
        <f>IF(AL46="22",Monitoreo!F43&amp;". ","")</f>
        <v/>
      </c>
      <c r="AC45" s="39" t="str">
        <f>IF(AL46="21",Monitoreo!F43&amp;". ","")</f>
        <v/>
      </c>
      <c r="AD45" s="39" t="str">
        <f>IF(AL46="15",Monitoreo!F43&amp;". ","")</f>
        <v/>
      </c>
      <c r="AE45" s="39" t="str">
        <f>IF(AL46="14",Monitoreo!F43&amp;". ","")</f>
        <v/>
      </c>
      <c r="AF45" s="39" t="str">
        <f>IF(AL46="13",Monitoreo!F43&amp;". ","")</f>
        <v/>
      </c>
      <c r="AG45" s="39" t="str">
        <f>IF(AL46="12",Monitoreo!F43&amp;". ","")</f>
        <v/>
      </c>
      <c r="AH45" s="85" t="str">
        <f>IF(AL46="11",Monitoreo!F43&amp;". ","")</f>
        <v/>
      </c>
      <c r="AI45" s="71"/>
      <c r="AJ45" s="88">
        <f>+IF(Monitoreo!T42="Casi Seguro",5,IF(Monitoreo!T42="Probable",4,IF(Monitoreo!T42="Posible",3,IF(Monitoreo!T42="Improbable",2,IF(Monitoreo!T42="Raro",1)))))</f>
        <v>4</v>
      </c>
      <c r="AK45" s="88">
        <f>+IF(Monitoreo!U42="Severo",5,IF(Monitoreo!U42="Mayor",4,IF(Monitoreo!U42="Moderado",3,IF(Monitoreo!U42="Menor",2,IF(Monitoreo!U42="Insignificante",1)))))</f>
        <v>2</v>
      </c>
      <c r="AL45" s="88" t="str">
        <f t="shared" si="0"/>
        <v>42</v>
      </c>
    </row>
    <row r="46" spans="4:38" x14ac:dyDescent="0.25">
      <c r="I46" s="83"/>
      <c r="J46" s="84" t="str">
        <f>IF(AL47="55",Monitoreo!F44&amp;". ","")</f>
        <v/>
      </c>
      <c r="K46" s="39" t="str">
        <f>IF(AL47="54",Monitoreo!F44&amp;". ","")</f>
        <v/>
      </c>
      <c r="L46" s="39" t="str">
        <f>IF(AL47="53",Monitoreo!F44&amp;". ","")</f>
        <v/>
      </c>
      <c r="M46" s="39" t="str">
        <f>IF(AL47="52",Monitoreo!F44&amp;". ","")</f>
        <v/>
      </c>
      <c r="N46" s="39" t="str">
        <f>IF(AL47="51",Monitoreo!F44&amp;". ","")</f>
        <v/>
      </c>
      <c r="O46" s="39" t="str">
        <f>IF(AL47="45",Monitoreo!F44&amp;". ","")</f>
        <v/>
      </c>
      <c r="P46" s="39" t="str">
        <f>IF(AL47="44",Monitoreo!F44&amp;". ","")</f>
        <v/>
      </c>
      <c r="Q46" s="39" t="str">
        <f>IF(AL47="43",Monitoreo!F44&amp;". ","")</f>
        <v/>
      </c>
      <c r="R46" s="39" t="str">
        <f>IF(AL47="42",Monitoreo!F44&amp;". ","")</f>
        <v/>
      </c>
      <c r="S46" s="39" t="str">
        <f>IF(AL47="41",Monitoreo!F44&amp;". ","")</f>
        <v/>
      </c>
      <c r="T46" s="39" t="str">
        <f>IF(AL47="35",Monitoreo!F44&amp;". ","")</f>
        <v/>
      </c>
      <c r="U46" s="39" t="str">
        <f>IF(AL47="34",Monitoreo!F44&amp;". ","")</f>
        <v/>
      </c>
      <c r="V46" s="39" t="str">
        <f>IF(AL47="33",Monitoreo!F44&amp;". ","")</f>
        <v xml:space="preserve">RAF-43. </v>
      </c>
      <c r="W46" s="39" t="str">
        <f>IF(AL47="32",Monitoreo!F44&amp;". ","")</f>
        <v/>
      </c>
      <c r="X46" s="39" t="str">
        <f>IF(AL47="31",Monitoreo!F44&amp;". ","")</f>
        <v/>
      </c>
      <c r="Y46" s="39" t="str">
        <f>IF(AL47="25",Monitoreo!F44&amp;". ","")</f>
        <v/>
      </c>
      <c r="Z46" s="39" t="str">
        <f>IF(AL47="24",Monitoreo!F44&amp;". ","")</f>
        <v/>
      </c>
      <c r="AA46" s="39" t="str">
        <f>IF(AL47="23",Monitoreo!F44&amp;". ","")</f>
        <v/>
      </c>
      <c r="AB46" s="39" t="str">
        <f>IF(AL47="22",Monitoreo!F44&amp;". ","")</f>
        <v/>
      </c>
      <c r="AC46" s="39" t="str">
        <f>IF(AL47="21",Monitoreo!F44&amp;". ","")</f>
        <v/>
      </c>
      <c r="AD46" s="39" t="str">
        <f>IF(AL47="15",Monitoreo!F44&amp;". ","")</f>
        <v/>
      </c>
      <c r="AE46" s="39" t="str">
        <f>IF(AL47="14",Monitoreo!F44&amp;". ","")</f>
        <v/>
      </c>
      <c r="AF46" s="39" t="str">
        <f>IF(AL47="13",Monitoreo!F44&amp;". ","")</f>
        <v/>
      </c>
      <c r="AG46" s="39" t="str">
        <f>IF(AL47="12",Monitoreo!F44&amp;". ","")</f>
        <v/>
      </c>
      <c r="AH46" s="85" t="str">
        <f>IF(AL47="11",Monitoreo!F44&amp;". ","")</f>
        <v/>
      </c>
      <c r="AI46" s="71"/>
      <c r="AJ46" s="88">
        <f>+IF(Monitoreo!T43="Casi Seguro",5,IF(Monitoreo!T43="Probable",4,IF(Monitoreo!T43="Posible",3,IF(Monitoreo!T43="Improbable",2,IF(Monitoreo!T43="Raro",1)))))</f>
        <v>3</v>
      </c>
      <c r="AK46" s="88">
        <f>+IF(Monitoreo!U43="Severo",5,IF(Monitoreo!U43="Mayor",4,IF(Monitoreo!U43="Moderado",3,IF(Monitoreo!U43="Menor",2,IF(Monitoreo!U43="Insignificante",1)))))</f>
        <v>3</v>
      </c>
      <c r="AL46" s="88" t="str">
        <f t="shared" si="0"/>
        <v>33</v>
      </c>
    </row>
    <row r="47" spans="4:38" x14ac:dyDescent="0.25">
      <c r="I47" s="83"/>
      <c r="J47" s="84" t="str">
        <f>IF(AL48="55",Monitoreo!F45&amp;". ","")</f>
        <v/>
      </c>
      <c r="K47" s="39" t="str">
        <f>IF(AL48="54",Monitoreo!F45&amp;". ","")</f>
        <v/>
      </c>
      <c r="L47" s="39" t="str">
        <f>IF(AL48="53",Monitoreo!F45&amp;". ","")</f>
        <v/>
      </c>
      <c r="M47" s="39" t="str">
        <f>IF(AL48="52",Monitoreo!F45&amp;". ","")</f>
        <v/>
      </c>
      <c r="N47" s="39" t="str">
        <f>IF(AL48="51",Monitoreo!F45&amp;". ","")</f>
        <v/>
      </c>
      <c r="O47" s="39" t="str">
        <f>IF(AL48="45",Monitoreo!F45&amp;". ","")</f>
        <v/>
      </c>
      <c r="P47" s="39" t="str">
        <f>IF(AL48="44",Monitoreo!F45&amp;". ","")</f>
        <v/>
      </c>
      <c r="Q47" s="39" t="str">
        <f>IF(AL48="43",Monitoreo!F45&amp;". ","")</f>
        <v/>
      </c>
      <c r="R47" s="39" t="str">
        <f>IF(AL48="42",Monitoreo!F45&amp;". ","")</f>
        <v/>
      </c>
      <c r="S47" s="39" t="str">
        <f>IF(AL48="41",Monitoreo!F45&amp;". ","")</f>
        <v/>
      </c>
      <c r="T47" s="39" t="str">
        <f>IF(AL48="35",Monitoreo!F45&amp;". ","")</f>
        <v xml:space="preserve">RAF-44. </v>
      </c>
      <c r="U47" s="39" t="str">
        <f>IF(AL48="34",Monitoreo!F45&amp;". ","")</f>
        <v/>
      </c>
      <c r="V47" s="39" t="str">
        <f>IF(AL48="33",Monitoreo!F45&amp;". ","")</f>
        <v/>
      </c>
      <c r="W47" s="39" t="str">
        <f>IF(AL48="32",Monitoreo!F45&amp;". ","")</f>
        <v/>
      </c>
      <c r="X47" s="39" t="str">
        <f>IF(AL48="31",Monitoreo!F45&amp;". ","")</f>
        <v/>
      </c>
      <c r="Y47" s="39" t="str">
        <f>IF(AL48="25",Monitoreo!F45&amp;". ","")</f>
        <v/>
      </c>
      <c r="Z47" s="39" t="str">
        <f>IF(AL48="24",Monitoreo!F45&amp;". ","")</f>
        <v/>
      </c>
      <c r="AA47" s="39" t="str">
        <f>IF(AL48="23",Monitoreo!F45&amp;". ","")</f>
        <v/>
      </c>
      <c r="AB47" s="39" t="str">
        <f>IF(AL48="22",Monitoreo!F45&amp;". ","")</f>
        <v/>
      </c>
      <c r="AC47" s="39" t="str">
        <f>IF(AL48="21",Monitoreo!F45&amp;". ","")</f>
        <v/>
      </c>
      <c r="AD47" s="39" t="str">
        <f>IF(AL48="15",Monitoreo!F45&amp;". ","")</f>
        <v/>
      </c>
      <c r="AE47" s="39" t="str">
        <f>IF(AL48="14",Monitoreo!F45&amp;". ","")</f>
        <v/>
      </c>
      <c r="AF47" s="39" t="str">
        <f>IF(AL48="13",Monitoreo!F45&amp;". ","")</f>
        <v/>
      </c>
      <c r="AG47" s="39" t="str">
        <f>IF(AL48="12",Monitoreo!F45&amp;". ","")</f>
        <v/>
      </c>
      <c r="AH47" s="85" t="str">
        <f>IF(AL48="11",Monitoreo!F45&amp;". ","")</f>
        <v/>
      </c>
      <c r="AI47" s="71"/>
      <c r="AJ47" s="88">
        <f>+IF(Monitoreo!T44="Casi Seguro",5,IF(Monitoreo!T44="Probable",4,IF(Monitoreo!T44="Posible",3,IF(Monitoreo!T44="Improbable",2,IF(Monitoreo!T44="Raro",1)))))</f>
        <v>3</v>
      </c>
      <c r="AK47" s="88">
        <f>+IF(Monitoreo!U44="Severo",5,IF(Monitoreo!U44="Mayor",4,IF(Monitoreo!U44="Moderado",3,IF(Monitoreo!U44="Menor",2,IF(Monitoreo!U44="Insignificante",1)))))</f>
        <v>3</v>
      </c>
      <c r="AL47" s="88" t="str">
        <f t="shared" si="0"/>
        <v>33</v>
      </c>
    </row>
    <row r="48" spans="4:38" x14ac:dyDescent="0.25">
      <c r="I48" s="83"/>
      <c r="J48" s="84" t="str">
        <f>IF(AL49="55",Monitoreo!F46&amp;". ","")</f>
        <v/>
      </c>
      <c r="K48" s="39" t="str">
        <f>IF(AL49="54",Monitoreo!F46&amp;". ","")</f>
        <v/>
      </c>
      <c r="L48" s="39" t="str">
        <f>IF(AL49="53",Monitoreo!F46&amp;". ","")</f>
        <v/>
      </c>
      <c r="M48" s="39" t="str">
        <f>IF(AL49="52",Monitoreo!F46&amp;". ","")</f>
        <v/>
      </c>
      <c r="N48" s="39" t="str">
        <f>IF(AL49="51",Monitoreo!F46&amp;". ","")</f>
        <v/>
      </c>
      <c r="O48" s="39" t="str">
        <f>IF(AL49="45",Monitoreo!F46&amp;". ","")</f>
        <v/>
      </c>
      <c r="P48" s="39" t="str">
        <f>IF(AL49="44",Monitoreo!F46&amp;". ","")</f>
        <v/>
      </c>
      <c r="Q48" s="39" t="str">
        <f>IF(AL49="43",Monitoreo!F46&amp;". ","")</f>
        <v/>
      </c>
      <c r="R48" s="39" t="str">
        <f>IF(AL49="42",Monitoreo!F46&amp;". ","")</f>
        <v/>
      </c>
      <c r="S48" s="39" t="str">
        <f>IF(AL49="41",Monitoreo!F46&amp;". ","")</f>
        <v/>
      </c>
      <c r="T48" s="39" t="str">
        <f>IF(AL49="35",Monitoreo!F46&amp;". ","")</f>
        <v/>
      </c>
      <c r="U48" s="39" t="str">
        <f>IF(AL49="34",Monitoreo!F46&amp;". ","")</f>
        <v xml:space="preserve">RAF-45. </v>
      </c>
      <c r="V48" s="39" t="str">
        <f>IF(AL49="33",Monitoreo!F46&amp;". ","")</f>
        <v/>
      </c>
      <c r="W48" s="39" t="str">
        <f>IF(AL49="32",Monitoreo!F46&amp;". ","")</f>
        <v/>
      </c>
      <c r="X48" s="39" t="str">
        <f>IF(AL49="31",Monitoreo!F46&amp;". ","")</f>
        <v/>
      </c>
      <c r="Y48" s="39" t="str">
        <f>IF(AL49="25",Monitoreo!F46&amp;". ","")</f>
        <v/>
      </c>
      <c r="Z48" s="39" t="str">
        <f>IF(AL49="24",Monitoreo!F46&amp;". ","")</f>
        <v/>
      </c>
      <c r="AA48" s="39" t="str">
        <f>IF(AL49="23",Monitoreo!F46&amp;". ","")</f>
        <v/>
      </c>
      <c r="AB48" s="39" t="str">
        <f>IF(AL49="22",Monitoreo!F46&amp;". ","")</f>
        <v/>
      </c>
      <c r="AC48" s="39" t="str">
        <f>IF(AL49="21",Monitoreo!F46&amp;". ","")</f>
        <v/>
      </c>
      <c r="AD48" s="39" t="str">
        <f>IF(AL49="15",Monitoreo!F46&amp;". ","")</f>
        <v/>
      </c>
      <c r="AE48" s="39" t="str">
        <f>IF(AL49="14",Monitoreo!F46&amp;". ","")</f>
        <v/>
      </c>
      <c r="AF48" s="39" t="str">
        <f>IF(AL49="13",Monitoreo!F46&amp;". ","")</f>
        <v/>
      </c>
      <c r="AG48" s="39" t="str">
        <f>IF(AL49="12",Monitoreo!F46&amp;". ","")</f>
        <v/>
      </c>
      <c r="AH48" s="85" t="str">
        <f>IF(AL49="11",Monitoreo!F46&amp;". ","")</f>
        <v/>
      </c>
      <c r="AI48" s="71"/>
      <c r="AJ48" s="88">
        <f>+IF(Monitoreo!T45="Casi Seguro",5,IF(Monitoreo!T45="Probable",4,IF(Monitoreo!T45="Posible",3,IF(Monitoreo!T45="Improbable",2,IF(Monitoreo!T45="Raro",1)))))</f>
        <v>3</v>
      </c>
      <c r="AK48" s="88">
        <f>+IF(Monitoreo!U45="Severo",5,IF(Monitoreo!U45="Mayor",4,IF(Monitoreo!U45="Moderado",3,IF(Monitoreo!U45="Menor",2,IF(Monitoreo!U45="Insignificante",1)))))</f>
        <v>5</v>
      </c>
      <c r="AL48" s="88" t="str">
        <f t="shared" si="0"/>
        <v>35</v>
      </c>
    </row>
    <row r="49" spans="9:38" x14ac:dyDescent="0.25">
      <c r="I49" s="83"/>
      <c r="J49" s="84" t="str">
        <f>IF(AL50="55",Monitoreo!F47&amp;". ","")</f>
        <v/>
      </c>
      <c r="K49" s="39" t="str">
        <f>IF(AL50="54",Monitoreo!F47&amp;". ","")</f>
        <v/>
      </c>
      <c r="L49" s="39" t="str">
        <f>IF(AL50="53",Monitoreo!F47&amp;". ","")</f>
        <v/>
      </c>
      <c r="M49" s="39" t="str">
        <f>IF(AL50="52",Monitoreo!F47&amp;". ","")</f>
        <v/>
      </c>
      <c r="N49" s="39" t="str">
        <f>IF(AL50="51",Monitoreo!F47&amp;". ","")</f>
        <v/>
      </c>
      <c r="O49" s="39" t="str">
        <f>IF(AL50="45",Monitoreo!F47&amp;". ","")</f>
        <v/>
      </c>
      <c r="P49" s="39" t="str">
        <f>IF(AL50="44",Monitoreo!F47&amp;". ","")</f>
        <v/>
      </c>
      <c r="Q49" s="39" t="str">
        <f>IF(AL50="43",Monitoreo!F47&amp;". ","")</f>
        <v xml:space="preserve">RAF-46. </v>
      </c>
      <c r="R49" s="39" t="str">
        <f>IF(AL50="42",Monitoreo!F47&amp;". ","")</f>
        <v/>
      </c>
      <c r="S49" s="39" t="str">
        <f>IF(AL50="41",Monitoreo!F47&amp;". ","")</f>
        <v/>
      </c>
      <c r="T49" s="39" t="str">
        <f>IF(AL50="35",Monitoreo!F47&amp;". ","")</f>
        <v/>
      </c>
      <c r="U49" s="39" t="str">
        <f>IF(AL50="34",Monitoreo!F47&amp;". ","")</f>
        <v/>
      </c>
      <c r="V49" s="39" t="str">
        <f>IF(AL50="33",Monitoreo!F47&amp;". ","")</f>
        <v/>
      </c>
      <c r="W49" s="39" t="str">
        <f>IF(AL50="32",Monitoreo!F47&amp;". ","")</f>
        <v/>
      </c>
      <c r="X49" s="39" t="str">
        <f>IF(AL50="31",Monitoreo!F47&amp;". ","")</f>
        <v/>
      </c>
      <c r="Y49" s="39" t="str">
        <f>IF(AL50="25",Monitoreo!F47&amp;". ","")</f>
        <v/>
      </c>
      <c r="Z49" s="39" t="str">
        <f>IF(AL50="24",Monitoreo!F47&amp;". ","")</f>
        <v/>
      </c>
      <c r="AA49" s="39" t="str">
        <f>IF(AL50="23",Monitoreo!F47&amp;". ","")</f>
        <v/>
      </c>
      <c r="AB49" s="39" t="str">
        <f>IF(AL50="22",Monitoreo!F47&amp;". ","")</f>
        <v/>
      </c>
      <c r="AC49" s="39" t="str">
        <f>IF(AL50="21",Monitoreo!F47&amp;". ","")</f>
        <v/>
      </c>
      <c r="AD49" s="39" t="str">
        <f>IF(AL50="15",Monitoreo!F47&amp;". ","")</f>
        <v/>
      </c>
      <c r="AE49" s="39" t="str">
        <f>IF(AL50="14",Monitoreo!F47&amp;". ","")</f>
        <v/>
      </c>
      <c r="AF49" s="39" t="str">
        <f>IF(AL50="13",Monitoreo!F47&amp;". ","")</f>
        <v/>
      </c>
      <c r="AG49" s="39" t="str">
        <f>IF(AL50="12",Monitoreo!F47&amp;". ","")</f>
        <v/>
      </c>
      <c r="AH49" s="85" t="str">
        <f>IF(AL50="11",Monitoreo!F47&amp;". ","")</f>
        <v/>
      </c>
      <c r="AI49" s="71"/>
      <c r="AJ49" s="88">
        <f>+IF(Monitoreo!T46="Casi Seguro",5,IF(Monitoreo!T46="Probable",4,IF(Monitoreo!T46="Posible",3,IF(Monitoreo!T46="Improbable",2,IF(Monitoreo!T46="Raro",1)))))</f>
        <v>3</v>
      </c>
      <c r="AK49" s="88">
        <f>+IF(Monitoreo!U46="Severo",5,IF(Monitoreo!U46="Mayor",4,IF(Monitoreo!U46="Moderado",3,IF(Monitoreo!U46="Menor",2,IF(Monitoreo!U46="Insignificante",1)))))</f>
        <v>4</v>
      </c>
      <c r="AL49" s="88" t="str">
        <f t="shared" si="0"/>
        <v>34</v>
      </c>
    </row>
    <row r="50" spans="9:38" x14ac:dyDescent="0.25">
      <c r="I50" s="83"/>
      <c r="J50" s="84" t="str">
        <f>IF(AL51="55",Monitoreo!F48&amp;". ","")</f>
        <v/>
      </c>
      <c r="K50" s="39" t="str">
        <f>IF(AL51="54",Monitoreo!F48&amp;". ","")</f>
        <v/>
      </c>
      <c r="L50" s="39" t="str">
        <f>IF(AL51="53",Monitoreo!F48&amp;". ","")</f>
        <v/>
      </c>
      <c r="M50" s="39" t="str">
        <f>IF(AL51="52",Monitoreo!F48&amp;". ","")</f>
        <v/>
      </c>
      <c r="N50" s="39" t="str">
        <f>IF(AL51="51",Monitoreo!F48&amp;". ","")</f>
        <v/>
      </c>
      <c r="O50" s="39" t="str">
        <f>IF(AL51="45",Monitoreo!F48&amp;". ","")</f>
        <v/>
      </c>
      <c r="P50" s="39" t="str">
        <f>IF(AL51="44",Monitoreo!F48&amp;". ","")</f>
        <v/>
      </c>
      <c r="Q50" s="39" t="str">
        <f>IF(AL51="43",Monitoreo!F48&amp;". ","")</f>
        <v xml:space="preserve">RAF-47. </v>
      </c>
      <c r="R50" s="39" t="str">
        <f>IF(AL51="42",Monitoreo!F48&amp;". ","")</f>
        <v/>
      </c>
      <c r="S50" s="39" t="str">
        <f>IF(AL51="41",Monitoreo!F48&amp;". ","")</f>
        <v/>
      </c>
      <c r="T50" s="39" t="str">
        <f>IF(AL51="35",Monitoreo!F48&amp;". ","")</f>
        <v/>
      </c>
      <c r="U50" s="39" t="str">
        <f>IF(AL51="34",Monitoreo!F48&amp;". ","")</f>
        <v/>
      </c>
      <c r="V50" s="39" t="str">
        <f>IF(AL51="33",Monitoreo!F48&amp;". ","")</f>
        <v/>
      </c>
      <c r="W50" s="39" t="str">
        <f>IF(AL51="32",Monitoreo!F48&amp;". ","")</f>
        <v/>
      </c>
      <c r="X50" s="39" t="str">
        <f>IF(AL51="31",Monitoreo!F48&amp;". ","")</f>
        <v/>
      </c>
      <c r="Y50" s="39" t="str">
        <f>IF(AL51="25",Monitoreo!F48&amp;". ","")</f>
        <v/>
      </c>
      <c r="Z50" s="39" t="str">
        <f>IF(AL51="24",Monitoreo!F48&amp;". ","")</f>
        <v/>
      </c>
      <c r="AA50" s="39" t="str">
        <f>IF(AL51="23",Monitoreo!F48&amp;". ","")</f>
        <v/>
      </c>
      <c r="AB50" s="39" t="str">
        <f>IF(AL51="22",Monitoreo!F48&amp;". ","")</f>
        <v/>
      </c>
      <c r="AC50" s="39" t="str">
        <f>IF(AL51="21",Monitoreo!F48&amp;". ","")</f>
        <v/>
      </c>
      <c r="AD50" s="39" t="str">
        <f>IF(AL51="15",Monitoreo!F48&amp;". ","")</f>
        <v/>
      </c>
      <c r="AE50" s="39" t="str">
        <f>IF(AL51="14",Monitoreo!F48&amp;". ","")</f>
        <v/>
      </c>
      <c r="AF50" s="39" t="str">
        <f>IF(AL51="13",Monitoreo!F48&amp;". ","")</f>
        <v/>
      </c>
      <c r="AG50" s="39" t="str">
        <f>IF(AL51="12",Monitoreo!F48&amp;". ","")</f>
        <v/>
      </c>
      <c r="AH50" s="85" t="str">
        <f>IF(AL51="11",Monitoreo!F48&amp;". ","")</f>
        <v/>
      </c>
      <c r="AI50" s="71"/>
      <c r="AJ50" s="88">
        <f>+IF(Monitoreo!T47="Casi Seguro",5,IF(Monitoreo!T47="Probable",4,IF(Monitoreo!T47="Posible",3,IF(Monitoreo!T47="Improbable",2,IF(Monitoreo!T47="Raro",1)))))</f>
        <v>4</v>
      </c>
      <c r="AK50" s="88">
        <f>+IF(Monitoreo!U47="Severo",5,IF(Monitoreo!U47="Mayor",4,IF(Monitoreo!U47="Moderado",3,IF(Monitoreo!U47="Menor",2,IF(Monitoreo!U47="Insignificante",1)))))</f>
        <v>3</v>
      </c>
      <c r="AL50" s="88" t="str">
        <f t="shared" si="0"/>
        <v>43</v>
      </c>
    </row>
    <row r="51" spans="9:38" x14ac:dyDescent="0.25">
      <c r="I51" s="83"/>
      <c r="J51" s="84" t="str">
        <f>IF(AL52="55",Monitoreo!F49&amp;". ","")</f>
        <v/>
      </c>
      <c r="K51" s="39" t="str">
        <f>IF(AL52="54",Monitoreo!F49&amp;". ","")</f>
        <v/>
      </c>
      <c r="L51" s="39" t="str">
        <f>IF(AL52="53",Monitoreo!F49&amp;". ","")</f>
        <v/>
      </c>
      <c r="M51" s="39" t="str">
        <f>IF(AL52="52",Monitoreo!F49&amp;". ","")</f>
        <v/>
      </c>
      <c r="N51" s="39" t="str">
        <f>IF(AL52="51",Monitoreo!F49&amp;". ","")</f>
        <v/>
      </c>
      <c r="O51" s="39" t="str">
        <f>IF(AL52="45",Monitoreo!F49&amp;". ","")</f>
        <v/>
      </c>
      <c r="P51" s="39" t="str">
        <f>IF(AL52="44",Monitoreo!F49&amp;". ","")</f>
        <v/>
      </c>
      <c r="Q51" s="39" t="str">
        <f>IF(AL52="43",Monitoreo!F49&amp;". ","")</f>
        <v xml:space="preserve">RAF-48. </v>
      </c>
      <c r="R51" s="39" t="str">
        <f>IF(AL52="42",Monitoreo!F49&amp;". ","")</f>
        <v/>
      </c>
      <c r="S51" s="39" t="str">
        <f>IF(AL52="41",Monitoreo!F49&amp;". ","")</f>
        <v/>
      </c>
      <c r="T51" s="39" t="str">
        <f>IF(AL52="35",Monitoreo!F49&amp;". ","")</f>
        <v/>
      </c>
      <c r="U51" s="39" t="str">
        <f>IF(AL52="34",Monitoreo!F49&amp;". ","")</f>
        <v/>
      </c>
      <c r="V51" s="39" t="str">
        <f>IF(AL52="33",Monitoreo!F49&amp;". ","")</f>
        <v/>
      </c>
      <c r="W51" s="39" t="str">
        <f>IF(AL52="32",Monitoreo!F49&amp;". ","")</f>
        <v/>
      </c>
      <c r="X51" s="39" t="str">
        <f>IF(AL52="31",Monitoreo!F49&amp;". ","")</f>
        <v/>
      </c>
      <c r="Y51" s="39" t="str">
        <f>IF(AL52="25",Monitoreo!F49&amp;". ","")</f>
        <v/>
      </c>
      <c r="Z51" s="39" t="str">
        <f>IF(AL52="24",Monitoreo!F49&amp;". ","")</f>
        <v/>
      </c>
      <c r="AA51" s="39" t="str">
        <f>IF(AL52="23",Monitoreo!F49&amp;". ","")</f>
        <v/>
      </c>
      <c r="AB51" s="39" t="str">
        <f>IF(AL52="22",Monitoreo!F49&amp;". ","")</f>
        <v/>
      </c>
      <c r="AC51" s="39" t="str">
        <f>IF(AL52="21",Monitoreo!F49&amp;". ","")</f>
        <v/>
      </c>
      <c r="AD51" s="39" t="str">
        <f>IF(AL52="15",Monitoreo!F49&amp;". ","")</f>
        <v/>
      </c>
      <c r="AE51" s="39" t="str">
        <f>IF(AL52="14",Monitoreo!F49&amp;". ","")</f>
        <v/>
      </c>
      <c r="AF51" s="39" t="str">
        <f>IF(AL52="13",Monitoreo!F49&amp;". ","")</f>
        <v/>
      </c>
      <c r="AG51" s="39" t="str">
        <f>IF(AL52="12",Monitoreo!F49&amp;". ","")</f>
        <v/>
      </c>
      <c r="AH51" s="85" t="str">
        <f>IF(AL52="11",Monitoreo!F49&amp;". ","")</f>
        <v/>
      </c>
      <c r="AI51" s="71"/>
      <c r="AJ51" s="88">
        <f>+IF(Monitoreo!T48="Casi Seguro",5,IF(Monitoreo!T48="Probable",4,IF(Monitoreo!T48="Posible",3,IF(Monitoreo!T48="Improbable",2,IF(Monitoreo!T48="Raro",1)))))</f>
        <v>4</v>
      </c>
      <c r="AK51" s="88">
        <f>+IF(Monitoreo!U48="Severo",5,IF(Monitoreo!U48="Mayor",4,IF(Monitoreo!U48="Moderado",3,IF(Monitoreo!U48="Menor",2,IF(Monitoreo!U48="Insignificante",1)))))</f>
        <v>3</v>
      </c>
      <c r="AL51" s="88" t="str">
        <f t="shared" si="0"/>
        <v>43</v>
      </c>
    </row>
    <row r="52" spans="9:38" x14ac:dyDescent="0.25">
      <c r="I52" s="83"/>
      <c r="J52" s="84" t="str">
        <f>IF(AL53="55",Monitoreo!F50&amp;". ","")</f>
        <v/>
      </c>
      <c r="K52" s="39" t="str">
        <f>IF(AL53="54",Monitoreo!F50&amp;". ","")</f>
        <v/>
      </c>
      <c r="L52" s="39" t="str">
        <f>IF(AL53="53",Monitoreo!F50&amp;". ","")</f>
        <v/>
      </c>
      <c r="M52" s="39" t="str">
        <f>IF(AL53="52",Monitoreo!F50&amp;". ","")</f>
        <v/>
      </c>
      <c r="N52" s="39" t="str">
        <f>IF(AL53="51",Monitoreo!F50&amp;". ","")</f>
        <v/>
      </c>
      <c r="O52" s="39" t="str">
        <f>IF(AL53="45",Monitoreo!F50&amp;". ","")</f>
        <v/>
      </c>
      <c r="P52" s="39" t="str">
        <f>IF(AL53="44",Monitoreo!F50&amp;". ","")</f>
        <v/>
      </c>
      <c r="Q52" s="39" t="str">
        <f>IF(AL53="43",Monitoreo!F50&amp;". ","")</f>
        <v/>
      </c>
      <c r="R52" s="39" t="str">
        <f>IF(AL53="42",Monitoreo!F50&amp;". ","")</f>
        <v/>
      </c>
      <c r="S52" s="39" t="str">
        <f>IF(AL53="41",Monitoreo!F50&amp;". ","")</f>
        <v/>
      </c>
      <c r="T52" s="39" t="str">
        <f>IF(AL53="35",Monitoreo!F50&amp;". ","")</f>
        <v/>
      </c>
      <c r="U52" s="39" t="str">
        <f>IF(AL53="34",Monitoreo!F50&amp;". ","")</f>
        <v/>
      </c>
      <c r="V52" s="39" t="str">
        <f>IF(AL53="33",Monitoreo!F50&amp;". ","")</f>
        <v xml:space="preserve">RAF-49. </v>
      </c>
      <c r="W52" s="39" t="str">
        <f>IF(AL53="32",Monitoreo!F50&amp;". ","")</f>
        <v/>
      </c>
      <c r="X52" s="39" t="str">
        <f>IF(AL53="31",Monitoreo!F50&amp;". ","")</f>
        <v/>
      </c>
      <c r="Y52" s="39" t="str">
        <f>IF(AL53="25",Monitoreo!F50&amp;". ","")</f>
        <v/>
      </c>
      <c r="Z52" s="39" t="str">
        <f>IF(AL53="24",Monitoreo!F50&amp;". ","")</f>
        <v/>
      </c>
      <c r="AA52" s="39" t="str">
        <f>IF(AL53="23",Monitoreo!F50&amp;". ","")</f>
        <v/>
      </c>
      <c r="AB52" s="39" t="str">
        <f>IF(AL53="22",Monitoreo!F50&amp;". ","")</f>
        <v/>
      </c>
      <c r="AC52" s="39" t="str">
        <f>IF(AL53="21",Monitoreo!F50&amp;". ","")</f>
        <v/>
      </c>
      <c r="AD52" s="39" t="str">
        <f>IF(AL53="15",Monitoreo!F50&amp;". ","")</f>
        <v/>
      </c>
      <c r="AE52" s="39" t="str">
        <f>IF(AL53="14",Monitoreo!F50&amp;". ","")</f>
        <v/>
      </c>
      <c r="AF52" s="39" t="str">
        <f>IF(AL53="13",Monitoreo!F50&amp;". ","")</f>
        <v/>
      </c>
      <c r="AG52" s="39" t="str">
        <f>IF(AL53="12",Monitoreo!F50&amp;". ","")</f>
        <v/>
      </c>
      <c r="AH52" s="85" t="str">
        <f>IF(AL53="11",Monitoreo!F50&amp;". ","")</f>
        <v/>
      </c>
      <c r="AI52" s="71"/>
      <c r="AJ52" s="88">
        <f>+IF(Monitoreo!T49="Casi Seguro",5,IF(Monitoreo!T49="Probable",4,IF(Monitoreo!T49="Posible",3,IF(Monitoreo!T49="Improbable",2,IF(Monitoreo!T49="Raro",1)))))</f>
        <v>4</v>
      </c>
      <c r="AK52" s="88">
        <f>+IF(Monitoreo!U49="Severo",5,IF(Monitoreo!U49="Mayor",4,IF(Monitoreo!U49="Moderado",3,IF(Monitoreo!U49="Menor",2,IF(Monitoreo!U49="Insignificante",1)))))</f>
        <v>3</v>
      </c>
      <c r="AL52" s="88" t="str">
        <f t="shared" si="0"/>
        <v>43</v>
      </c>
    </row>
    <row r="53" spans="9:38" x14ac:dyDescent="0.25">
      <c r="I53" s="83"/>
      <c r="J53" s="84" t="str">
        <f>IF(AL54="55",Monitoreo!F51&amp;". ","")</f>
        <v xml:space="preserve">RAF-50. </v>
      </c>
      <c r="K53" s="39" t="str">
        <f>IF(AL54="54",Monitoreo!F51&amp;". ","")</f>
        <v/>
      </c>
      <c r="L53" s="39" t="str">
        <f>IF(AL54="53",Monitoreo!F51&amp;". ","")</f>
        <v/>
      </c>
      <c r="M53" s="39" t="str">
        <f>IF(AL54="52",Monitoreo!F51&amp;". ","")</f>
        <v/>
      </c>
      <c r="N53" s="39" t="str">
        <f>IF(AL54="51",Monitoreo!F51&amp;". ","")</f>
        <v/>
      </c>
      <c r="O53" s="39" t="str">
        <f>IF(AL54="45",Monitoreo!F51&amp;". ","")</f>
        <v/>
      </c>
      <c r="P53" s="39" t="str">
        <f>IF(AL54="44",Monitoreo!F51&amp;". ","")</f>
        <v/>
      </c>
      <c r="Q53" s="39" t="str">
        <f>IF(AL54="43",Monitoreo!F51&amp;". ","")</f>
        <v/>
      </c>
      <c r="R53" s="39" t="str">
        <f>IF(AL54="42",Monitoreo!F51&amp;". ","")</f>
        <v/>
      </c>
      <c r="S53" s="39" t="str">
        <f>IF(AL54="41",Monitoreo!F51&amp;". ","")</f>
        <v/>
      </c>
      <c r="T53" s="39" t="str">
        <f>IF(AL54="35",Monitoreo!F51&amp;". ","")</f>
        <v/>
      </c>
      <c r="U53" s="39" t="str">
        <f>IF(AL54="34",Monitoreo!F51&amp;". ","")</f>
        <v/>
      </c>
      <c r="V53" s="39" t="str">
        <f>IF(AL54="33",Monitoreo!F51&amp;". ","")</f>
        <v/>
      </c>
      <c r="W53" s="39" t="str">
        <f>IF(AL54="32",Monitoreo!F51&amp;". ","")</f>
        <v/>
      </c>
      <c r="X53" s="39" t="str">
        <f>IF(AL54="31",Monitoreo!F51&amp;". ","")</f>
        <v/>
      </c>
      <c r="Y53" s="39" t="str">
        <f>IF(AL54="25",Monitoreo!F51&amp;". ","")</f>
        <v/>
      </c>
      <c r="Z53" s="39" t="str">
        <f>IF(AL54="24",Monitoreo!F51&amp;". ","")</f>
        <v/>
      </c>
      <c r="AA53" s="39" t="str">
        <f>IF(AL54="23",Monitoreo!F51&amp;". ","")</f>
        <v/>
      </c>
      <c r="AB53" s="39" t="str">
        <f>IF(AL54="22",Monitoreo!F51&amp;". ","")</f>
        <v/>
      </c>
      <c r="AC53" s="39" t="str">
        <f>IF(AL54="21",Monitoreo!F51&amp;". ","")</f>
        <v/>
      </c>
      <c r="AD53" s="39" t="str">
        <f>IF(AL54="15",Monitoreo!F51&amp;". ","")</f>
        <v/>
      </c>
      <c r="AE53" s="39" t="str">
        <f>IF(AL54="14",Monitoreo!F51&amp;". ","")</f>
        <v/>
      </c>
      <c r="AF53" s="39" t="str">
        <f>IF(AL54="13",Monitoreo!F51&amp;". ","")</f>
        <v/>
      </c>
      <c r="AG53" s="39" t="str">
        <f>IF(AL54="12",Monitoreo!F51&amp;". ","")</f>
        <v/>
      </c>
      <c r="AH53" s="85" t="str">
        <f>IF(AL54="11",Monitoreo!F51&amp;". ","")</f>
        <v/>
      </c>
      <c r="AI53" s="71"/>
      <c r="AJ53" s="88">
        <f>+IF(Monitoreo!T50="Casi Seguro",5,IF(Monitoreo!T50="Probable",4,IF(Monitoreo!T50="Posible",3,IF(Monitoreo!T50="Improbable",2,IF(Monitoreo!T50="Raro",1)))))</f>
        <v>3</v>
      </c>
      <c r="AK53" s="88">
        <f>+IF(Monitoreo!U50="Severo",5,IF(Monitoreo!U50="Mayor",4,IF(Monitoreo!U50="Moderado",3,IF(Monitoreo!U50="Menor",2,IF(Monitoreo!U50="Insignificante",1)))))</f>
        <v>3</v>
      </c>
      <c r="AL53" s="88" t="str">
        <f t="shared" si="0"/>
        <v>33</v>
      </c>
    </row>
    <row r="54" spans="9:38" x14ac:dyDescent="0.25">
      <c r="I54" s="83"/>
      <c r="J54" s="84" t="str">
        <f>IF(AL55="55",Monitoreo!F52&amp;". ","")</f>
        <v xml:space="preserve">RAF-51. </v>
      </c>
      <c r="K54" s="39" t="str">
        <f>IF(AL55="54",Monitoreo!F52&amp;". ","")</f>
        <v/>
      </c>
      <c r="L54" s="39" t="str">
        <f>IF(AL55="53",Monitoreo!F52&amp;". ","")</f>
        <v/>
      </c>
      <c r="M54" s="39" t="str">
        <f>IF(AL55="52",Monitoreo!F52&amp;". ","")</f>
        <v/>
      </c>
      <c r="N54" s="39" t="str">
        <f>IF(AL55="51",Monitoreo!F52&amp;". ","")</f>
        <v/>
      </c>
      <c r="O54" s="39" t="str">
        <f>IF(AL55="45",Monitoreo!F52&amp;". ","")</f>
        <v/>
      </c>
      <c r="P54" s="39" t="str">
        <f>IF(AL55="44",Monitoreo!F52&amp;". ","")</f>
        <v/>
      </c>
      <c r="Q54" s="39" t="str">
        <f>IF(AL55="43",Monitoreo!F52&amp;". ","")</f>
        <v/>
      </c>
      <c r="R54" s="39" t="str">
        <f>IF(AL55="42",Monitoreo!F52&amp;". ","")</f>
        <v/>
      </c>
      <c r="S54" s="39" t="str">
        <f>IF(AL55="41",Monitoreo!F52&amp;". ","")</f>
        <v/>
      </c>
      <c r="T54" s="39" t="str">
        <f>IF(AL55="35",Monitoreo!F52&amp;". ","")</f>
        <v/>
      </c>
      <c r="U54" s="39" t="str">
        <f>IF(AL55="34",Monitoreo!F52&amp;". ","")</f>
        <v/>
      </c>
      <c r="V54" s="39" t="str">
        <f>IF(AL55="33",Monitoreo!F52&amp;". ","")</f>
        <v/>
      </c>
      <c r="W54" s="39" t="str">
        <f>IF(AL55="32",Monitoreo!F52&amp;". ","")</f>
        <v/>
      </c>
      <c r="X54" s="39" t="str">
        <f>IF(AL55="31",Monitoreo!F52&amp;". ","")</f>
        <v/>
      </c>
      <c r="Y54" s="39" t="str">
        <f>IF(AL55="25",Monitoreo!F52&amp;". ","")</f>
        <v/>
      </c>
      <c r="Z54" s="39" t="str">
        <f>IF(AL55="24",Monitoreo!F52&amp;". ","")</f>
        <v/>
      </c>
      <c r="AA54" s="39" t="str">
        <f>IF(AL55="23",Monitoreo!F52&amp;". ","")</f>
        <v/>
      </c>
      <c r="AB54" s="39" t="str">
        <f>IF(AL55="22",Monitoreo!F52&amp;". ","")</f>
        <v/>
      </c>
      <c r="AC54" s="39" t="str">
        <f>IF(AL55="21",Monitoreo!F52&amp;". ","")</f>
        <v/>
      </c>
      <c r="AD54" s="39" t="str">
        <f>IF(AL55="15",Monitoreo!F52&amp;". ","")</f>
        <v/>
      </c>
      <c r="AE54" s="39" t="str">
        <f>IF(AL55="14",Monitoreo!F52&amp;". ","")</f>
        <v/>
      </c>
      <c r="AF54" s="39" t="str">
        <f>IF(AL55="13",Monitoreo!F52&amp;". ","")</f>
        <v/>
      </c>
      <c r="AG54" s="39" t="str">
        <f>IF(AL55="12",Monitoreo!F52&amp;". ","")</f>
        <v/>
      </c>
      <c r="AH54" s="85" t="str">
        <f>IF(AL55="11",Monitoreo!F52&amp;". ","")</f>
        <v/>
      </c>
      <c r="AI54" s="71"/>
      <c r="AJ54" s="88">
        <f>+IF(Monitoreo!T51="Casi Seguro",5,IF(Monitoreo!T51="Probable",4,IF(Monitoreo!T51="Posible",3,IF(Monitoreo!T51="Improbable",2,IF(Monitoreo!T51="Raro",1)))))</f>
        <v>5</v>
      </c>
      <c r="AK54" s="88">
        <f>+IF(Monitoreo!U51="Severo",5,IF(Monitoreo!U51="Mayor",4,IF(Monitoreo!U51="Moderado",3,IF(Monitoreo!U51="Menor",2,IF(Monitoreo!U51="Insignificante",1)))))</f>
        <v>5</v>
      </c>
      <c r="AL54" s="88" t="str">
        <f t="shared" si="0"/>
        <v>55</v>
      </c>
    </row>
    <row r="55" spans="9:38" x14ac:dyDescent="0.25">
      <c r="I55" s="83"/>
      <c r="J55" s="84" t="str">
        <f>IF(AL56="55",Monitoreo!F53&amp;". ","")</f>
        <v/>
      </c>
      <c r="K55" s="39" t="str">
        <f>IF(AL56="54",Monitoreo!F53&amp;". ","")</f>
        <v/>
      </c>
      <c r="L55" s="39" t="str">
        <f>IF(AL56="53",Monitoreo!F53&amp;". ","")</f>
        <v/>
      </c>
      <c r="M55" s="39" t="str">
        <f>IF(AL56="52",Monitoreo!F53&amp;". ","")</f>
        <v/>
      </c>
      <c r="N55" s="39" t="str">
        <f>IF(AL56="51",Monitoreo!F53&amp;". ","")</f>
        <v/>
      </c>
      <c r="O55" s="39" t="str">
        <f>IF(AL56="45",Monitoreo!F53&amp;". ","")</f>
        <v/>
      </c>
      <c r="P55" s="39" t="str">
        <f>IF(AL56="44",Monitoreo!F53&amp;". ","")</f>
        <v/>
      </c>
      <c r="Q55" s="39" t="str">
        <f>IF(AL56="43",Monitoreo!F53&amp;". ","")</f>
        <v/>
      </c>
      <c r="R55" s="39" t="str">
        <f>IF(AL56="42",Monitoreo!F53&amp;". ","")</f>
        <v/>
      </c>
      <c r="S55" s="39" t="str">
        <f>IF(AL56="41",Monitoreo!F53&amp;". ","")</f>
        <v/>
      </c>
      <c r="T55" s="39" t="str">
        <f>IF(AL56="35",Monitoreo!F53&amp;". ","")</f>
        <v/>
      </c>
      <c r="U55" s="39" t="str">
        <f>IF(AL56="34",Monitoreo!F53&amp;". ","")</f>
        <v/>
      </c>
      <c r="V55" s="39" t="str">
        <f>IF(AL56="33",Monitoreo!F53&amp;". ","")</f>
        <v/>
      </c>
      <c r="W55" s="39" t="str">
        <f>IF(AL56="32",Monitoreo!F53&amp;". ","")</f>
        <v/>
      </c>
      <c r="X55" s="39" t="str">
        <f>IF(AL56="31",Monitoreo!F53&amp;". ","")</f>
        <v/>
      </c>
      <c r="Y55" s="39" t="str">
        <f>IF(AL56="25",Monitoreo!F53&amp;". ","")</f>
        <v/>
      </c>
      <c r="Z55" s="39" t="str">
        <f>IF(AL56="24",Monitoreo!F53&amp;". ","")</f>
        <v/>
      </c>
      <c r="AA55" s="39" t="str">
        <f>IF(AL56="23",Monitoreo!F53&amp;". ","")</f>
        <v/>
      </c>
      <c r="AB55" s="39" t="str">
        <f>IF(AL56="22",Monitoreo!F53&amp;". ","")</f>
        <v/>
      </c>
      <c r="AC55" s="39" t="str">
        <f>IF(AL56="21",Monitoreo!F53&amp;". ","")</f>
        <v/>
      </c>
      <c r="AD55" s="39" t="str">
        <f>IF(AL56="15",Monitoreo!F53&amp;". ","")</f>
        <v/>
      </c>
      <c r="AE55" s="39" t="str">
        <f>IF(AL56="14",Monitoreo!F53&amp;". ","")</f>
        <v/>
      </c>
      <c r="AF55" s="39" t="str">
        <f>IF(AL56="13",Monitoreo!F53&amp;". ","")</f>
        <v xml:space="preserve">RAF-52. </v>
      </c>
      <c r="AG55" s="39" t="str">
        <f>IF(AL56="12",Monitoreo!F53&amp;". ","")</f>
        <v/>
      </c>
      <c r="AH55" s="85" t="str">
        <f>IF(AL56="11",Monitoreo!F53&amp;". ","")</f>
        <v/>
      </c>
      <c r="AI55" s="71"/>
      <c r="AJ55" s="88">
        <f>+IF(Monitoreo!T52="Casi Seguro",5,IF(Monitoreo!T52="Probable",4,IF(Monitoreo!T52="Posible",3,IF(Monitoreo!T52="Improbable",2,IF(Monitoreo!T52="Raro",1)))))</f>
        <v>5</v>
      </c>
      <c r="AK55" s="88">
        <f>+IF(Monitoreo!U52="Severo",5,IF(Monitoreo!U52="Mayor",4,IF(Monitoreo!U52="Moderado",3,IF(Monitoreo!U52="Menor",2,IF(Monitoreo!U52="Insignificante",1)))))</f>
        <v>5</v>
      </c>
      <c r="AL55" s="88" t="str">
        <f t="shared" si="0"/>
        <v>55</v>
      </c>
    </row>
    <row r="56" spans="9:38" x14ac:dyDescent="0.25">
      <c r="I56" s="83"/>
      <c r="J56" s="84" t="str">
        <f>IF(AL57="55",Monitoreo!F54&amp;". ","")</f>
        <v/>
      </c>
      <c r="K56" s="39" t="str">
        <f>IF(AL57="54",Monitoreo!F54&amp;". ","")</f>
        <v/>
      </c>
      <c r="L56" s="39" t="str">
        <f>IF(AL57="53",Monitoreo!F54&amp;". ","")</f>
        <v/>
      </c>
      <c r="M56" s="39" t="str">
        <f>IF(AL57="52",Monitoreo!F54&amp;". ","")</f>
        <v/>
      </c>
      <c r="N56" s="39" t="str">
        <f>IF(AL57="51",Monitoreo!F54&amp;". ","")</f>
        <v/>
      </c>
      <c r="O56" s="39" t="str">
        <f>IF(AL57="45",Monitoreo!F54&amp;". ","")</f>
        <v/>
      </c>
      <c r="P56" s="39" t="str">
        <f>IF(AL57="44",Monitoreo!F54&amp;". ","")</f>
        <v/>
      </c>
      <c r="Q56" s="39" t="str">
        <f>IF(AL57="43",Monitoreo!F54&amp;". ","")</f>
        <v/>
      </c>
      <c r="R56" s="39" t="str">
        <f>IF(AL57="42",Monitoreo!F54&amp;". ","")</f>
        <v/>
      </c>
      <c r="S56" s="39" t="str">
        <f>IF(AL57="41",Monitoreo!F54&amp;". ","")</f>
        <v/>
      </c>
      <c r="T56" s="39" t="str">
        <f>IF(AL57="35",Monitoreo!F54&amp;". ","")</f>
        <v/>
      </c>
      <c r="U56" s="39" t="str">
        <f>IF(AL57="34",Monitoreo!F54&amp;". ","")</f>
        <v/>
      </c>
      <c r="V56" s="39" t="str">
        <f>IF(AL57="33",Monitoreo!F54&amp;". ","")</f>
        <v/>
      </c>
      <c r="W56" s="39" t="str">
        <f>IF(AL57="32",Monitoreo!F54&amp;". ","")</f>
        <v/>
      </c>
      <c r="X56" s="39" t="str">
        <f>IF(AL57="31",Monitoreo!F54&amp;". ","")</f>
        <v/>
      </c>
      <c r="Y56" s="39" t="str">
        <f>IF(AL57="25",Monitoreo!F54&amp;". ","")</f>
        <v/>
      </c>
      <c r="Z56" s="39" t="str">
        <f>IF(AL57="24",Monitoreo!F54&amp;". ","")</f>
        <v/>
      </c>
      <c r="AA56" s="39" t="str">
        <f>IF(AL57="23",Monitoreo!F54&amp;". ","")</f>
        <v xml:space="preserve">RAF-53. </v>
      </c>
      <c r="AB56" s="39" t="str">
        <f>IF(AL57="22",Monitoreo!F54&amp;". ","")</f>
        <v/>
      </c>
      <c r="AC56" s="39" t="str">
        <f>IF(AL57="21",Monitoreo!F54&amp;". ","")</f>
        <v/>
      </c>
      <c r="AD56" s="39" t="str">
        <f>IF(AL57="15",Monitoreo!F54&amp;". ","")</f>
        <v/>
      </c>
      <c r="AE56" s="39" t="str">
        <f>IF(AL57="14",Monitoreo!F54&amp;". ","")</f>
        <v/>
      </c>
      <c r="AF56" s="39" t="str">
        <f>IF(AL57="13",Monitoreo!F54&amp;". ","")</f>
        <v/>
      </c>
      <c r="AG56" s="39" t="str">
        <f>IF(AL57="12",Monitoreo!F54&amp;". ","")</f>
        <v/>
      </c>
      <c r="AH56" s="85" t="str">
        <f>IF(AL57="11",Monitoreo!F54&amp;". ","")</f>
        <v/>
      </c>
      <c r="AI56" s="71"/>
      <c r="AJ56" s="88">
        <f>+IF(Monitoreo!T53="Casi Seguro",5,IF(Monitoreo!T53="Probable",4,IF(Monitoreo!T53="Posible",3,IF(Monitoreo!T53="Improbable",2,IF(Monitoreo!T53="Raro",1)))))</f>
        <v>1</v>
      </c>
      <c r="AK56" s="88">
        <f>+IF(Monitoreo!U53="Severo",5,IF(Monitoreo!U53="Mayor",4,IF(Monitoreo!U53="Moderado",3,IF(Monitoreo!U53="Menor",2,IF(Monitoreo!U53="Insignificante",1)))))</f>
        <v>3</v>
      </c>
      <c r="AL56" s="88" t="str">
        <f t="shared" si="0"/>
        <v>13</v>
      </c>
    </row>
    <row r="57" spans="9:38" x14ac:dyDescent="0.25">
      <c r="I57" s="83"/>
      <c r="J57" s="84" t="str">
        <f>IF(AL58="55",Monitoreo!F55&amp;". ","")</f>
        <v/>
      </c>
      <c r="K57" s="39" t="str">
        <f>IF(AL58="54",Monitoreo!F55&amp;". ","")</f>
        <v/>
      </c>
      <c r="L57" s="39" t="str">
        <f>IF(AL58="53",Monitoreo!F55&amp;". ","")</f>
        <v/>
      </c>
      <c r="M57" s="39" t="str">
        <f>IF(AL58="52",Monitoreo!F55&amp;". ","")</f>
        <v/>
      </c>
      <c r="N57" s="39" t="str">
        <f>IF(AL58="51",Monitoreo!F55&amp;". ","")</f>
        <v/>
      </c>
      <c r="O57" s="39" t="str">
        <f>IF(AL58="45",Monitoreo!F55&amp;". ","")</f>
        <v/>
      </c>
      <c r="P57" s="39" t="str">
        <f>IF(AL58="44",Monitoreo!F55&amp;". ","")</f>
        <v/>
      </c>
      <c r="Q57" s="39" t="str">
        <f>IF(AL58="43",Monitoreo!F55&amp;". ","")</f>
        <v/>
      </c>
      <c r="R57" s="39" t="str">
        <f>IF(AL58="42",Monitoreo!F55&amp;". ","")</f>
        <v xml:space="preserve">RAF-54. </v>
      </c>
      <c r="S57" s="39" t="str">
        <f>IF(AL58="41",Monitoreo!F55&amp;". ","")</f>
        <v/>
      </c>
      <c r="T57" s="39" t="str">
        <f>IF(AL58="35",Monitoreo!F55&amp;". ","")</f>
        <v/>
      </c>
      <c r="U57" s="39" t="str">
        <f>IF(AL58="34",Monitoreo!F55&amp;". ","")</f>
        <v/>
      </c>
      <c r="V57" s="39" t="str">
        <f>IF(AL58="33",Monitoreo!F55&amp;". ","")</f>
        <v/>
      </c>
      <c r="W57" s="39" t="str">
        <f>IF(AL58="32",Monitoreo!F55&amp;". ","")</f>
        <v/>
      </c>
      <c r="X57" s="39" t="str">
        <f>IF(AL58="31",Monitoreo!F55&amp;". ","")</f>
        <v/>
      </c>
      <c r="Y57" s="39" t="str">
        <f>IF(AL58="25",Monitoreo!F55&amp;". ","")</f>
        <v/>
      </c>
      <c r="Z57" s="39" t="str">
        <f>IF(AL58="24",Monitoreo!F55&amp;". ","")</f>
        <v/>
      </c>
      <c r="AA57" s="39" t="str">
        <f>IF(AL58="23",Monitoreo!F55&amp;". ","")</f>
        <v/>
      </c>
      <c r="AB57" s="39" t="str">
        <f>IF(AL58="22",Monitoreo!F55&amp;". ","")</f>
        <v/>
      </c>
      <c r="AC57" s="39" t="str">
        <f>IF(AL58="21",Monitoreo!F55&amp;". ","")</f>
        <v/>
      </c>
      <c r="AD57" s="39" t="str">
        <f>IF(AL58="15",Monitoreo!F55&amp;". ","")</f>
        <v/>
      </c>
      <c r="AE57" s="39" t="str">
        <f>IF(AL58="14",Monitoreo!F55&amp;". ","")</f>
        <v/>
      </c>
      <c r="AF57" s="39" t="str">
        <f>IF(AL58="13",Monitoreo!F55&amp;". ","")</f>
        <v/>
      </c>
      <c r="AG57" s="39" t="str">
        <f>IF(AL58="12",Monitoreo!F55&amp;". ","")</f>
        <v/>
      </c>
      <c r="AH57" s="85" t="str">
        <f>IF(AL58="11",Monitoreo!F55&amp;". ","")</f>
        <v/>
      </c>
      <c r="AI57" s="71"/>
      <c r="AJ57" s="88">
        <f>+IF(Monitoreo!T54="Casi Seguro",5,IF(Monitoreo!T54="Probable",4,IF(Monitoreo!T54="Posible",3,IF(Monitoreo!T54="Improbable",2,IF(Monitoreo!T54="Raro",1)))))</f>
        <v>2</v>
      </c>
      <c r="AK57" s="88">
        <f>+IF(Monitoreo!U54="Severo",5,IF(Monitoreo!U54="Mayor",4,IF(Monitoreo!U54="Moderado",3,IF(Monitoreo!U54="Menor",2,IF(Monitoreo!U54="Insignificante",1)))))</f>
        <v>3</v>
      </c>
      <c r="AL57" s="88" t="str">
        <f t="shared" si="0"/>
        <v>23</v>
      </c>
    </row>
    <row r="58" spans="9:38" x14ac:dyDescent="0.25">
      <c r="I58" s="83"/>
      <c r="J58" s="84" t="str">
        <f>IF(AL59="55",Monitoreo!F56&amp;". ","")</f>
        <v/>
      </c>
      <c r="K58" s="39" t="str">
        <f>IF(AL59="54",Monitoreo!F56&amp;". ","")</f>
        <v/>
      </c>
      <c r="L58" s="39" t="str">
        <f>IF(AL59="53",Monitoreo!F56&amp;". ","")</f>
        <v/>
      </c>
      <c r="M58" s="39" t="str">
        <f>IF(AL59="52",Monitoreo!F56&amp;". ","")</f>
        <v/>
      </c>
      <c r="N58" s="39" t="str">
        <f>IF(AL59="51",Monitoreo!F56&amp;". ","")</f>
        <v/>
      </c>
      <c r="O58" s="39" t="str">
        <f>IF(AL59="45",Monitoreo!F56&amp;". ","")</f>
        <v/>
      </c>
      <c r="P58" s="39" t="str">
        <f>IF(AL59="44",Monitoreo!F56&amp;". ","")</f>
        <v/>
      </c>
      <c r="Q58" s="39" t="str">
        <f>IF(AL59="43",Monitoreo!F56&amp;". ","")</f>
        <v/>
      </c>
      <c r="R58" s="39" t="str">
        <f>IF(AL59="42",Monitoreo!F56&amp;". ","")</f>
        <v/>
      </c>
      <c r="S58" s="39" t="str">
        <f>IF(AL59="41",Monitoreo!F56&amp;". ","")</f>
        <v/>
      </c>
      <c r="T58" s="39" t="str">
        <f>IF(AL59="35",Monitoreo!F56&amp;". ","")</f>
        <v/>
      </c>
      <c r="U58" s="39" t="str">
        <f>IF(AL59="34",Monitoreo!F56&amp;". ","")</f>
        <v/>
      </c>
      <c r="V58" s="39" t="str">
        <f>IF(AL59="33",Monitoreo!F56&amp;". ","")</f>
        <v/>
      </c>
      <c r="W58" s="39" t="str">
        <f>IF(AL59="32",Monitoreo!F56&amp;". ","")</f>
        <v/>
      </c>
      <c r="X58" s="39" t="str">
        <f>IF(AL59="31",Monitoreo!F56&amp;". ","")</f>
        <v/>
      </c>
      <c r="Y58" s="39" t="str">
        <f>IF(AL59="25",Monitoreo!F56&amp;". ","")</f>
        <v/>
      </c>
      <c r="Z58" s="39" t="str">
        <f>IF(AL59="24",Monitoreo!F56&amp;". ","")</f>
        <v/>
      </c>
      <c r="AA58" s="39" t="str">
        <f>IF(AL59="23",Monitoreo!F56&amp;". ","")</f>
        <v/>
      </c>
      <c r="AB58" s="39" t="str">
        <f>IF(AL59="22",Monitoreo!F56&amp;". ","")</f>
        <v/>
      </c>
      <c r="AC58" s="39" t="str">
        <f>IF(AL59="21",Monitoreo!F56&amp;". ","")</f>
        <v/>
      </c>
      <c r="AD58" s="39" t="str">
        <f>IF(AL59="15",Monitoreo!F56&amp;". ","")</f>
        <v/>
      </c>
      <c r="AE58" s="39" t="str">
        <f>IF(AL59="14",Monitoreo!F56&amp;". ","")</f>
        <v/>
      </c>
      <c r="AF58" s="39" t="str">
        <f>IF(AL59="13",Monitoreo!F56&amp;". ","")</f>
        <v/>
      </c>
      <c r="AG58" s="39" t="str">
        <f>IF(AL59="12",Monitoreo!F56&amp;". ","")</f>
        <v xml:space="preserve">RII-55. </v>
      </c>
      <c r="AH58" s="85" t="str">
        <f>IF(AL59="11",Monitoreo!F56&amp;". ","")</f>
        <v/>
      </c>
      <c r="AI58" s="71"/>
      <c r="AJ58" s="88">
        <f>+IF(Monitoreo!T55="Casi Seguro",5,IF(Monitoreo!T55="Probable",4,IF(Monitoreo!T55="Posible",3,IF(Monitoreo!T55="Improbable",2,IF(Monitoreo!T55="Raro",1)))))</f>
        <v>4</v>
      </c>
      <c r="AK58" s="88">
        <f>+IF(Monitoreo!U55="Severo",5,IF(Monitoreo!U55="Mayor",4,IF(Monitoreo!U55="Moderado",3,IF(Monitoreo!U55="Menor",2,IF(Monitoreo!U55="Insignificante",1)))))</f>
        <v>2</v>
      </c>
      <c r="AL58" s="88" t="str">
        <f t="shared" si="0"/>
        <v>42</v>
      </c>
    </row>
    <row r="59" spans="9:38" x14ac:dyDescent="0.25">
      <c r="I59" s="83"/>
      <c r="J59" s="84" t="str">
        <f>IF(AL60="55",Monitoreo!F57&amp;". ","")</f>
        <v/>
      </c>
      <c r="K59" s="39" t="str">
        <f>IF(AL60="54",Monitoreo!F57&amp;". ","")</f>
        <v/>
      </c>
      <c r="L59" s="39" t="str">
        <f>IF(AL60="53",Monitoreo!F57&amp;". ","")</f>
        <v/>
      </c>
      <c r="M59" s="39" t="str">
        <f>IF(AL60="52",Monitoreo!F57&amp;". ","")</f>
        <v/>
      </c>
      <c r="N59" s="39" t="str">
        <f>IF(AL60="51",Monitoreo!F57&amp;". ","")</f>
        <v/>
      </c>
      <c r="O59" s="39" t="str">
        <f>IF(AL60="45",Monitoreo!F57&amp;". ","")</f>
        <v/>
      </c>
      <c r="P59" s="39" t="str">
        <f>IF(AL60="44",Monitoreo!F57&amp;". ","")</f>
        <v/>
      </c>
      <c r="Q59" s="39" t="str">
        <f>IF(AL60="43",Monitoreo!F57&amp;". ","")</f>
        <v xml:space="preserve">RII-56. </v>
      </c>
      <c r="R59" s="39" t="str">
        <f>IF(AL60="42",Monitoreo!F57&amp;". ","")</f>
        <v/>
      </c>
      <c r="S59" s="39" t="str">
        <f>IF(AL60="41",Monitoreo!F57&amp;". ","")</f>
        <v/>
      </c>
      <c r="T59" s="39" t="str">
        <f>IF(AL60="35",Monitoreo!F57&amp;". ","")</f>
        <v/>
      </c>
      <c r="U59" s="39" t="str">
        <f>IF(AL60="34",Monitoreo!F57&amp;". ","")</f>
        <v/>
      </c>
      <c r="V59" s="39" t="str">
        <f>IF(AL60="33",Monitoreo!F57&amp;". ","")</f>
        <v/>
      </c>
      <c r="W59" s="39" t="str">
        <f>IF(AL60="32",Monitoreo!F57&amp;". ","")</f>
        <v/>
      </c>
      <c r="X59" s="39" t="str">
        <f>IF(AL60="31",Monitoreo!F57&amp;". ","")</f>
        <v/>
      </c>
      <c r="Y59" s="39" t="str">
        <f>IF(AL60="25",Monitoreo!F57&amp;". ","")</f>
        <v/>
      </c>
      <c r="Z59" s="39" t="str">
        <f>IF(AL60="24",Monitoreo!F57&amp;". ","")</f>
        <v/>
      </c>
      <c r="AA59" s="39" t="str">
        <f>IF(AL60="23",Monitoreo!F57&amp;". ","")</f>
        <v/>
      </c>
      <c r="AB59" s="39" t="str">
        <f>IF(AL60="22",Monitoreo!F57&amp;". ","")</f>
        <v/>
      </c>
      <c r="AC59" s="39" t="str">
        <f>IF(AL60="21",Monitoreo!F57&amp;". ","")</f>
        <v/>
      </c>
      <c r="AD59" s="39" t="str">
        <f>IF(AL60="15",Monitoreo!F57&amp;". ","")</f>
        <v/>
      </c>
      <c r="AE59" s="39" t="str">
        <f>IF(AL60="14",Monitoreo!F57&amp;". ","")</f>
        <v/>
      </c>
      <c r="AF59" s="39" t="str">
        <f>IF(AL60="13",Monitoreo!F57&amp;". ","")</f>
        <v/>
      </c>
      <c r="AG59" s="39" t="str">
        <f>IF(AL60="12",Monitoreo!F57&amp;". ","")</f>
        <v/>
      </c>
      <c r="AH59" s="85" t="str">
        <f>IF(AL60="11",Monitoreo!F57&amp;". ","")</f>
        <v/>
      </c>
      <c r="AI59" s="71"/>
      <c r="AJ59" s="88">
        <f>+IF(Monitoreo!T56="Casi Seguro",5,IF(Monitoreo!T56="Probable",4,IF(Monitoreo!T56="Posible",3,IF(Monitoreo!T56="Improbable",2,IF(Monitoreo!T56="Raro",1)))))</f>
        <v>1</v>
      </c>
      <c r="AK59" s="88">
        <f>+IF(Monitoreo!U56="Severo",5,IF(Monitoreo!U56="Mayor",4,IF(Monitoreo!U56="Moderado",3,IF(Monitoreo!U56="Menor",2,IF(Monitoreo!U56="Insignificante",1)))))</f>
        <v>2</v>
      </c>
      <c r="AL59" s="88" t="str">
        <f t="shared" si="0"/>
        <v>12</v>
      </c>
    </row>
    <row r="60" spans="9:38" x14ac:dyDescent="0.25">
      <c r="I60" s="83"/>
      <c r="J60" s="84" t="str">
        <f>IF(AL61="55",Monitoreo!F58&amp;". ","")</f>
        <v/>
      </c>
      <c r="K60" s="39" t="str">
        <f>IF(AL61="54",Monitoreo!F58&amp;". ","")</f>
        <v/>
      </c>
      <c r="L60" s="39" t="str">
        <f>IF(AL61="53",Monitoreo!F58&amp;". ","")</f>
        <v/>
      </c>
      <c r="M60" s="39" t="str">
        <f>IF(AL61="52",Monitoreo!F58&amp;". ","")</f>
        <v/>
      </c>
      <c r="N60" s="39" t="str">
        <f>IF(AL61="51",Monitoreo!F58&amp;". ","")</f>
        <v/>
      </c>
      <c r="O60" s="39" t="str">
        <f>IF(AL61="45",Monitoreo!F58&amp;". ","")</f>
        <v/>
      </c>
      <c r="P60" s="39" t="str">
        <f>IF(AL61="44",Monitoreo!F58&amp;". ","")</f>
        <v/>
      </c>
      <c r="Q60" s="39" t="str">
        <f>IF(AL61="43",Monitoreo!F58&amp;". ","")</f>
        <v/>
      </c>
      <c r="R60" s="39" t="str">
        <f>IF(AL61="42",Monitoreo!F58&amp;". ","")</f>
        <v/>
      </c>
      <c r="S60" s="39" t="str">
        <f>IF(AL61="41",Monitoreo!F58&amp;". ","")</f>
        <v/>
      </c>
      <c r="T60" s="39" t="str">
        <f>IF(AL61="35",Monitoreo!F58&amp;". ","")</f>
        <v/>
      </c>
      <c r="U60" s="39" t="str">
        <f>IF(AL61="34",Monitoreo!F58&amp;". ","")</f>
        <v/>
      </c>
      <c r="V60" s="39" t="str">
        <f>IF(AL61="33",Monitoreo!F58&amp;". ","")</f>
        <v xml:space="preserve">RII-57. </v>
      </c>
      <c r="W60" s="39" t="str">
        <f>IF(AL61="32",Monitoreo!F58&amp;". ","")</f>
        <v/>
      </c>
      <c r="X60" s="39" t="str">
        <f>IF(AL61="31",Monitoreo!F58&amp;". ","")</f>
        <v/>
      </c>
      <c r="Y60" s="39" t="str">
        <f>IF(AL61="25",Monitoreo!F58&amp;". ","")</f>
        <v/>
      </c>
      <c r="Z60" s="39" t="str">
        <f>IF(AL61="24",Monitoreo!F58&amp;". ","")</f>
        <v/>
      </c>
      <c r="AA60" s="39" t="str">
        <f>IF(AL61="23",Monitoreo!F58&amp;". ","")</f>
        <v/>
      </c>
      <c r="AB60" s="39" t="str">
        <f>IF(AL61="22",Monitoreo!F58&amp;". ","")</f>
        <v/>
      </c>
      <c r="AC60" s="39" t="str">
        <f>IF(AL61="21",Monitoreo!F58&amp;". ","")</f>
        <v/>
      </c>
      <c r="AD60" s="39" t="str">
        <f>IF(AL61="15",Monitoreo!F58&amp;". ","")</f>
        <v/>
      </c>
      <c r="AE60" s="39" t="str">
        <f>IF(AL61="14",Monitoreo!F58&amp;". ","")</f>
        <v/>
      </c>
      <c r="AF60" s="39" t="str">
        <f>IF(AL61="13",Monitoreo!F58&amp;". ","")</f>
        <v/>
      </c>
      <c r="AG60" s="39" t="str">
        <f>IF(AL61="12",Monitoreo!F58&amp;". ","")</f>
        <v/>
      </c>
      <c r="AH60" s="85" t="str">
        <f>IF(AL61="11",Monitoreo!F58&amp;". ","")</f>
        <v/>
      </c>
      <c r="AI60" s="71"/>
      <c r="AJ60" s="88">
        <f>+IF(Monitoreo!T57="Casi Seguro",5,IF(Monitoreo!T57="Probable",4,IF(Monitoreo!T57="Posible",3,IF(Monitoreo!T57="Improbable",2,IF(Monitoreo!T57="Raro",1)))))</f>
        <v>4</v>
      </c>
      <c r="AK60" s="88">
        <f>+IF(Monitoreo!U57="Severo",5,IF(Monitoreo!U57="Mayor",4,IF(Monitoreo!U57="Moderado",3,IF(Monitoreo!U57="Menor",2,IF(Monitoreo!U57="Insignificante",1)))))</f>
        <v>3</v>
      </c>
      <c r="AL60" s="88" t="str">
        <f t="shared" si="0"/>
        <v>43</v>
      </c>
    </row>
    <row r="61" spans="9:38" x14ac:dyDescent="0.25">
      <c r="I61" s="83"/>
      <c r="J61" s="84" t="str">
        <f>IF(AL62="55",Monitoreo!F59&amp;". ","")</f>
        <v/>
      </c>
      <c r="K61" s="39" t="str">
        <f>IF(AL62="54",Monitoreo!F59&amp;". ","")</f>
        <v/>
      </c>
      <c r="L61" s="39" t="str">
        <f>IF(AL62="53",Monitoreo!F59&amp;". ","")</f>
        <v/>
      </c>
      <c r="M61" s="39" t="str">
        <f>IF(AL62="52",Monitoreo!F59&amp;". ","")</f>
        <v/>
      </c>
      <c r="N61" s="39" t="str">
        <f>IF(AL62="51",Monitoreo!F59&amp;". ","")</f>
        <v/>
      </c>
      <c r="O61" s="39" t="str">
        <f>IF(AL62="45",Monitoreo!F59&amp;". ","")</f>
        <v/>
      </c>
      <c r="P61" s="39" t="str">
        <f>IF(AL62="44",Monitoreo!F59&amp;". ","")</f>
        <v/>
      </c>
      <c r="Q61" s="39" t="str">
        <f>IF(AL62="43",Monitoreo!F59&amp;". ","")</f>
        <v xml:space="preserve">RII-58. </v>
      </c>
      <c r="R61" s="39" t="str">
        <f>IF(AL62="42",Monitoreo!F59&amp;". ","")</f>
        <v/>
      </c>
      <c r="S61" s="39" t="str">
        <f>IF(AL62="41",Monitoreo!F59&amp;". ","")</f>
        <v/>
      </c>
      <c r="T61" s="39" t="str">
        <f>IF(AL62="35",Monitoreo!F59&amp;". ","")</f>
        <v/>
      </c>
      <c r="U61" s="39" t="str">
        <f>IF(AL62="34",Monitoreo!F59&amp;". ","")</f>
        <v/>
      </c>
      <c r="V61" s="39" t="str">
        <f>IF(AL62="33",Monitoreo!F59&amp;". ","")</f>
        <v/>
      </c>
      <c r="W61" s="39" t="str">
        <f>IF(AL62="32",Monitoreo!F59&amp;". ","")</f>
        <v/>
      </c>
      <c r="X61" s="39" t="str">
        <f>IF(AL62="31",Monitoreo!F59&amp;". ","")</f>
        <v/>
      </c>
      <c r="Y61" s="39" t="str">
        <f>IF(AL62="25",Monitoreo!F59&amp;". ","")</f>
        <v/>
      </c>
      <c r="Z61" s="39" t="str">
        <f>IF(AL62="24",Monitoreo!F59&amp;". ","")</f>
        <v/>
      </c>
      <c r="AA61" s="39" t="str">
        <f>IF(AL62="23",Monitoreo!F59&amp;". ","")</f>
        <v/>
      </c>
      <c r="AB61" s="39" t="str">
        <f>IF(AL62="22",Monitoreo!F59&amp;". ","")</f>
        <v/>
      </c>
      <c r="AC61" s="39" t="str">
        <f>IF(AL62="21",Monitoreo!F59&amp;". ","")</f>
        <v/>
      </c>
      <c r="AD61" s="39" t="str">
        <f>IF(AL62="15",Monitoreo!F59&amp;". ","")</f>
        <v/>
      </c>
      <c r="AE61" s="39" t="str">
        <f>IF(AL62="14",Monitoreo!F59&amp;". ","")</f>
        <v/>
      </c>
      <c r="AF61" s="39" t="str">
        <f>IF(AL62="13",Monitoreo!F59&amp;". ","")</f>
        <v/>
      </c>
      <c r="AG61" s="39" t="str">
        <f>IF(AL62="12",Monitoreo!F59&amp;". ","")</f>
        <v/>
      </c>
      <c r="AH61" s="85" t="str">
        <f>IF(AL62="11",Monitoreo!F59&amp;". ","")</f>
        <v/>
      </c>
      <c r="AI61" s="71"/>
      <c r="AJ61" s="88">
        <f>+IF(Monitoreo!T58="Casi Seguro",5,IF(Monitoreo!T58="Probable",4,IF(Monitoreo!T58="Posible",3,IF(Monitoreo!T58="Improbable",2,IF(Monitoreo!T58="Raro",1)))))</f>
        <v>3</v>
      </c>
      <c r="AK61" s="88">
        <f>+IF(Monitoreo!U58="Severo",5,IF(Monitoreo!U58="Mayor",4,IF(Monitoreo!U58="Moderado",3,IF(Monitoreo!U58="Menor",2,IF(Monitoreo!U58="Insignificante",1)))))</f>
        <v>3</v>
      </c>
      <c r="AL61" s="88" t="str">
        <f t="shared" si="0"/>
        <v>33</v>
      </c>
    </row>
    <row r="62" spans="9:38" x14ac:dyDescent="0.25">
      <c r="I62" s="83"/>
      <c r="J62" s="84" t="str">
        <f>IF(AL63="55",Monitoreo!F60&amp;". ","")</f>
        <v/>
      </c>
      <c r="K62" s="39" t="str">
        <f>IF(AL63="54",Monitoreo!F60&amp;". ","")</f>
        <v/>
      </c>
      <c r="L62" s="39" t="str">
        <f>IF(AL63="53",Monitoreo!F60&amp;". ","")</f>
        <v/>
      </c>
      <c r="M62" s="39" t="str">
        <f>IF(AL63="52",Monitoreo!F60&amp;". ","")</f>
        <v/>
      </c>
      <c r="N62" s="39" t="str">
        <f>IF(AL63="51",Monitoreo!F60&amp;". ","")</f>
        <v/>
      </c>
      <c r="O62" s="39" t="str">
        <f>IF(AL63="45",Monitoreo!F60&amp;". ","")</f>
        <v/>
      </c>
      <c r="P62" s="39" t="str">
        <f>IF(AL63="44",Monitoreo!F60&amp;". ","")</f>
        <v/>
      </c>
      <c r="Q62" s="39" t="str">
        <f>IF(AL63="43",Monitoreo!F60&amp;". ","")</f>
        <v/>
      </c>
      <c r="R62" s="39" t="str">
        <f>IF(AL63="42",Monitoreo!F60&amp;". ","")</f>
        <v/>
      </c>
      <c r="S62" s="39" t="str">
        <f>IF(AL63="41",Monitoreo!F60&amp;". ","")</f>
        <v/>
      </c>
      <c r="T62" s="39" t="str">
        <f>IF(AL63="35",Monitoreo!F60&amp;". ","")</f>
        <v/>
      </c>
      <c r="U62" s="39" t="str">
        <f>IF(AL63="34",Monitoreo!F60&amp;". ","")</f>
        <v/>
      </c>
      <c r="V62" s="39" t="str">
        <f>IF(AL63="33",Monitoreo!F60&amp;". ","")</f>
        <v/>
      </c>
      <c r="W62" s="39" t="str">
        <f>IF(AL63="32",Monitoreo!F60&amp;". ","")</f>
        <v/>
      </c>
      <c r="X62" s="39" t="str">
        <f>IF(AL63="31",Monitoreo!F60&amp;". ","")</f>
        <v/>
      </c>
      <c r="Y62" s="39" t="str">
        <f>IF(AL63="25",Monitoreo!F60&amp;". ","")</f>
        <v/>
      </c>
      <c r="Z62" s="39" t="str">
        <f>IF(AL63="24",Monitoreo!F60&amp;". ","")</f>
        <v xml:space="preserve">RII-59. </v>
      </c>
      <c r="AA62" s="39" t="str">
        <f>IF(AL63="23",Monitoreo!F60&amp;". ","")</f>
        <v/>
      </c>
      <c r="AB62" s="39" t="str">
        <f>IF(AL63="22",Monitoreo!F60&amp;". ","")</f>
        <v/>
      </c>
      <c r="AC62" s="39" t="str">
        <f>IF(AL63="21",Monitoreo!F60&amp;". ","")</f>
        <v/>
      </c>
      <c r="AD62" s="39" t="str">
        <f>IF(AL63="15",Monitoreo!F60&amp;". ","")</f>
        <v/>
      </c>
      <c r="AE62" s="39" t="str">
        <f>IF(AL63="14",Monitoreo!F60&amp;". ","")</f>
        <v/>
      </c>
      <c r="AF62" s="39" t="str">
        <f>IF(AL63="13",Monitoreo!F60&amp;". ","")</f>
        <v/>
      </c>
      <c r="AG62" s="39" t="str">
        <f>IF(AL63="12",Monitoreo!F60&amp;". ","")</f>
        <v/>
      </c>
      <c r="AH62" s="85" t="str">
        <f>IF(AL63="11",Monitoreo!F60&amp;". ","")</f>
        <v/>
      </c>
      <c r="AI62" s="71"/>
      <c r="AJ62" s="88">
        <f>+IF(Monitoreo!T59="Casi Seguro",5,IF(Monitoreo!T59="Probable",4,IF(Monitoreo!T59="Posible",3,IF(Monitoreo!T59="Improbable",2,IF(Monitoreo!T59="Raro",1)))))</f>
        <v>4</v>
      </c>
      <c r="AK62" s="88">
        <f>+IF(Monitoreo!U59="Severo",5,IF(Monitoreo!U59="Mayor",4,IF(Monitoreo!U59="Moderado",3,IF(Monitoreo!U59="Menor",2,IF(Monitoreo!U59="Insignificante",1)))))</f>
        <v>3</v>
      </c>
      <c r="AL62" s="88" t="str">
        <f t="shared" si="0"/>
        <v>43</v>
      </c>
    </row>
    <row r="63" spans="9:38" x14ac:dyDescent="0.25">
      <c r="I63" s="83"/>
      <c r="J63" s="84" t="str">
        <f>IF(AL64="55",Monitoreo!F61&amp;". ","")</f>
        <v/>
      </c>
      <c r="K63" s="39" t="str">
        <f>IF(AL64="54",Monitoreo!F61&amp;". ","")</f>
        <v/>
      </c>
      <c r="L63" s="39" t="str">
        <f>IF(AL64="53",Monitoreo!F61&amp;". ","")</f>
        <v/>
      </c>
      <c r="M63" s="39" t="str">
        <f>IF(AL64="52",Monitoreo!F61&amp;". ","")</f>
        <v/>
      </c>
      <c r="N63" s="39" t="str">
        <f>IF(AL64="51",Monitoreo!F61&amp;". ","")</f>
        <v/>
      </c>
      <c r="O63" s="39" t="str">
        <f>IF(AL64="45",Monitoreo!F61&amp;". ","")</f>
        <v/>
      </c>
      <c r="P63" s="39" t="str">
        <f>IF(AL64="44",Monitoreo!F61&amp;". ","")</f>
        <v/>
      </c>
      <c r="Q63" s="39" t="str">
        <f>IF(AL64="43",Monitoreo!F61&amp;". ","")</f>
        <v/>
      </c>
      <c r="R63" s="39" t="str">
        <f>IF(AL64="42",Monitoreo!F61&amp;". ","")</f>
        <v/>
      </c>
      <c r="S63" s="39" t="str">
        <f>IF(AL64="41",Monitoreo!F61&amp;". ","")</f>
        <v/>
      </c>
      <c r="T63" s="39" t="str">
        <f>IF(AL64="35",Monitoreo!F61&amp;". ","")</f>
        <v/>
      </c>
      <c r="U63" s="39" t="str">
        <f>IF(AL64="34",Monitoreo!F61&amp;". ","")</f>
        <v/>
      </c>
      <c r="V63" s="39" t="str">
        <f>IF(AL64="33",Monitoreo!F61&amp;". ","")</f>
        <v/>
      </c>
      <c r="W63" s="39" t="str">
        <f>IF(AL64="32",Monitoreo!F61&amp;". ","")</f>
        <v/>
      </c>
      <c r="X63" s="39" t="str">
        <f>IF(AL64="31",Monitoreo!F61&amp;". ","")</f>
        <v/>
      </c>
      <c r="Y63" s="39" t="str">
        <f>IF(AL64="25",Monitoreo!F61&amp;". ","")</f>
        <v/>
      </c>
      <c r="Z63" s="39" t="str">
        <f>IF(AL64="24",Monitoreo!F61&amp;". ","")</f>
        <v/>
      </c>
      <c r="AA63" s="39" t="str">
        <f>IF(AL64="23",Monitoreo!F61&amp;". ","")</f>
        <v xml:space="preserve">RII-60. </v>
      </c>
      <c r="AB63" s="39" t="str">
        <f>IF(AL64="22",Monitoreo!F61&amp;". ","")</f>
        <v/>
      </c>
      <c r="AC63" s="39" t="str">
        <f>IF(AL64="21",Monitoreo!F61&amp;". ","")</f>
        <v/>
      </c>
      <c r="AD63" s="39" t="str">
        <f>IF(AL64="15",Monitoreo!F61&amp;". ","")</f>
        <v/>
      </c>
      <c r="AE63" s="39" t="str">
        <f>IF(AL64="14",Monitoreo!F61&amp;". ","")</f>
        <v/>
      </c>
      <c r="AF63" s="39" t="str">
        <f>IF(AL64="13",Monitoreo!F61&amp;". ","")</f>
        <v/>
      </c>
      <c r="AG63" s="39" t="str">
        <f>IF(AL64="12",Monitoreo!F61&amp;". ","")</f>
        <v/>
      </c>
      <c r="AH63" s="85" t="str">
        <f>IF(AL64="11",Monitoreo!F61&amp;". ","")</f>
        <v/>
      </c>
      <c r="AI63" s="71"/>
      <c r="AJ63" s="88">
        <f>+IF(Monitoreo!T60="Casi Seguro",5,IF(Monitoreo!T60="Probable",4,IF(Monitoreo!T60="Posible",3,IF(Monitoreo!T60="Improbable",2,IF(Monitoreo!T60="Raro",1)))))</f>
        <v>2</v>
      </c>
      <c r="AK63" s="88">
        <f>+IF(Monitoreo!U60="Severo",5,IF(Monitoreo!U60="Mayor",4,IF(Monitoreo!U60="Moderado",3,IF(Monitoreo!U60="Menor",2,IF(Monitoreo!U60="Insignificante",1)))))</f>
        <v>4</v>
      </c>
      <c r="AL63" s="88" t="str">
        <f t="shared" si="0"/>
        <v>24</v>
      </c>
    </row>
    <row r="64" spans="9:38" x14ac:dyDescent="0.25">
      <c r="I64" s="83"/>
      <c r="J64" s="84" t="str">
        <f>IF(AL65="55",Monitoreo!F62&amp;". ","")</f>
        <v/>
      </c>
      <c r="K64" s="39" t="str">
        <f>IF(AL65="54",Monitoreo!F62&amp;". ","")</f>
        <v/>
      </c>
      <c r="L64" s="39" t="str">
        <f>IF(AL65="53",Monitoreo!F62&amp;". ","")</f>
        <v/>
      </c>
      <c r="M64" s="39" t="str">
        <f>IF(AL65="52",Monitoreo!F62&amp;". ","")</f>
        <v/>
      </c>
      <c r="N64" s="39" t="str">
        <f>IF(AL65="51",Monitoreo!F62&amp;". ","")</f>
        <v/>
      </c>
      <c r="O64" s="39" t="str">
        <f>IF(AL65="45",Monitoreo!F62&amp;". ","")</f>
        <v/>
      </c>
      <c r="P64" s="39" t="str">
        <f>IF(AL65="44",Monitoreo!F62&amp;". ","")</f>
        <v/>
      </c>
      <c r="Q64" s="39" t="str">
        <f>IF(AL65="43",Monitoreo!F62&amp;". ","")</f>
        <v/>
      </c>
      <c r="R64" s="39" t="str">
        <f>IF(AL65="42",Monitoreo!F62&amp;". ","")</f>
        <v/>
      </c>
      <c r="S64" s="39" t="str">
        <f>IF(AL65="41",Monitoreo!F62&amp;". ","")</f>
        <v/>
      </c>
      <c r="T64" s="39" t="str">
        <f>IF(AL65="35",Monitoreo!F62&amp;". ","")</f>
        <v/>
      </c>
      <c r="U64" s="39" t="str">
        <f>IF(AL65="34",Monitoreo!F62&amp;". ","")</f>
        <v/>
      </c>
      <c r="V64" s="39" t="str">
        <f>IF(AL65="33",Monitoreo!F62&amp;". ","")</f>
        <v/>
      </c>
      <c r="W64" s="39" t="str">
        <f>IF(AL65="32",Monitoreo!F62&amp;". ","")</f>
        <v/>
      </c>
      <c r="X64" s="39" t="str">
        <f>IF(AL65="31",Monitoreo!F62&amp;". ","")</f>
        <v/>
      </c>
      <c r="Y64" s="39" t="str">
        <f>IF(AL65="25",Monitoreo!F62&amp;". ","")</f>
        <v/>
      </c>
      <c r="Z64" s="39" t="str">
        <f>IF(AL65="24",Monitoreo!F62&amp;". ","")</f>
        <v/>
      </c>
      <c r="AA64" s="39" t="str">
        <f>IF(AL65="23",Monitoreo!F62&amp;". ","")</f>
        <v/>
      </c>
      <c r="AB64" s="39" t="str">
        <f>IF(AL65="22",Monitoreo!F62&amp;". ","")</f>
        <v xml:space="preserve">RII-61. </v>
      </c>
      <c r="AC64" s="39" t="str">
        <f>IF(AL65="21",Monitoreo!F62&amp;". ","")</f>
        <v/>
      </c>
      <c r="AD64" s="39" t="str">
        <f>IF(AL65="15",Monitoreo!F62&amp;". ","")</f>
        <v/>
      </c>
      <c r="AE64" s="39" t="str">
        <f>IF(AL65="14",Monitoreo!F62&amp;". ","")</f>
        <v/>
      </c>
      <c r="AF64" s="39" t="str">
        <f>IF(AL65="13",Monitoreo!F62&amp;". ","")</f>
        <v/>
      </c>
      <c r="AG64" s="39" t="str">
        <f>IF(AL65="12",Monitoreo!F62&amp;". ","")</f>
        <v/>
      </c>
      <c r="AH64" s="85" t="str">
        <f>IF(AL65="11",Monitoreo!F62&amp;". ","")</f>
        <v/>
      </c>
      <c r="AI64" s="71"/>
      <c r="AJ64" s="88">
        <f>+IF(Monitoreo!T61="Casi Seguro",5,IF(Monitoreo!T61="Probable",4,IF(Monitoreo!T61="Posible",3,IF(Monitoreo!T61="Improbable",2,IF(Monitoreo!T61="Raro",1)))))</f>
        <v>2</v>
      </c>
      <c r="AK64" s="88">
        <f>+IF(Monitoreo!U61="Severo",5,IF(Monitoreo!U61="Mayor",4,IF(Monitoreo!U61="Moderado",3,IF(Monitoreo!U61="Menor",2,IF(Monitoreo!U61="Insignificante",1)))))</f>
        <v>3</v>
      </c>
      <c r="AL64" s="88" t="str">
        <f t="shared" si="0"/>
        <v>23</v>
      </c>
    </row>
    <row r="65" spans="9:38" x14ac:dyDescent="0.25">
      <c r="I65" s="83"/>
      <c r="J65" s="84" t="str">
        <f>IF(AL66="55",Monitoreo!F63&amp;". ","")</f>
        <v/>
      </c>
      <c r="K65" s="39" t="str">
        <f>IF(AL66="54",Monitoreo!F63&amp;". ","")</f>
        <v/>
      </c>
      <c r="L65" s="39" t="str">
        <f>IF(AL66="53",Monitoreo!F63&amp;". ","")</f>
        <v/>
      </c>
      <c r="M65" s="39" t="str">
        <f>IF(AL66="52",Monitoreo!F63&amp;". ","")</f>
        <v/>
      </c>
      <c r="N65" s="39" t="str">
        <f>IF(AL66="51",Monitoreo!F63&amp;". ","")</f>
        <v/>
      </c>
      <c r="O65" s="39" t="str">
        <f>IF(AL66="45",Monitoreo!F63&amp;". ","")</f>
        <v/>
      </c>
      <c r="P65" s="39" t="str">
        <f>IF(AL66="44",Monitoreo!F63&amp;". ","")</f>
        <v/>
      </c>
      <c r="Q65" s="39" t="str">
        <f>IF(AL66="43",Monitoreo!F63&amp;". ","")</f>
        <v/>
      </c>
      <c r="R65" s="39" t="str">
        <f>IF(AL66="42",Monitoreo!F63&amp;". ","")</f>
        <v/>
      </c>
      <c r="S65" s="39" t="str">
        <f>IF(AL66="41",Monitoreo!F63&amp;". ","")</f>
        <v/>
      </c>
      <c r="T65" s="39" t="str">
        <f>IF(AL66="35",Monitoreo!F63&amp;". ","")</f>
        <v xml:space="preserve">RII-62. </v>
      </c>
      <c r="U65" s="39" t="str">
        <f>IF(AL66="34",Monitoreo!F63&amp;". ","")</f>
        <v/>
      </c>
      <c r="V65" s="39" t="str">
        <f>IF(AL66="33",Monitoreo!F63&amp;". ","")</f>
        <v/>
      </c>
      <c r="W65" s="39" t="str">
        <f>IF(AL66="32",Monitoreo!F63&amp;". ","")</f>
        <v/>
      </c>
      <c r="X65" s="39" t="str">
        <f>IF(AL66="31",Monitoreo!F63&amp;". ","")</f>
        <v/>
      </c>
      <c r="Y65" s="39" t="str">
        <f>IF(AL66="25",Monitoreo!F63&amp;". ","")</f>
        <v/>
      </c>
      <c r="Z65" s="39" t="str">
        <f>IF(AL66="24",Monitoreo!F63&amp;". ","")</f>
        <v/>
      </c>
      <c r="AA65" s="39" t="str">
        <f>IF(AL66="23",Monitoreo!F63&amp;". ","")</f>
        <v/>
      </c>
      <c r="AB65" s="39" t="str">
        <f>IF(AL66="22",Monitoreo!F63&amp;". ","")</f>
        <v/>
      </c>
      <c r="AC65" s="39" t="str">
        <f>IF(AL66="21",Monitoreo!F63&amp;". ","")</f>
        <v/>
      </c>
      <c r="AD65" s="39" t="str">
        <f>IF(AL66="15",Monitoreo!F63&amp;". ","")</f>
        <v/>
      </c>
      <c r="AE65" s="39" t="str">
        <f>IF(AL66="14",Monitoreo!F63&amp;". ","")</f>
        <v/>
      </c>
      <c r="AF65" s="39" t="str">
        <f>IF(AL66="13",Monitoreo!F63&amp;". ","")</f>
        <v/>
      </c>
      <c r="AG65" s="39" t="str">
        <f>IF(AL66="12",Monitoreo!F63&amp;". ","")</f>
        <v/>
      </c>
      <c r="AH65" s="85" t="str">
        <f>IF(AL66="11",Monitoreo!F63&amp;". ","")</f>
        <v/>
      </c>
      <c r="AI65" s="71"/>
      <c r="AJ65" s="88">
        <f>+IF(Monitoreo!T62="Casi Seguro",5,IF(Monitoreo!T62="Probable",4,IF(Monitoreo!T62="Posible",3,IF(Monitoreo!T62="Improbable",2,IF(Monitoreo!T62="Raro",1)))))</f>
        <v>2</v>
      </c>
      <c r="AK65" s="88">
        <f>+IF(Monitoreo!U62="Severo",5,IF(Monitoreo!U62="Mayor",4,IF(Monitoreo!U62="Moderado",3,IF(Monitoreo!U62="Menor",2,IF(Monitoreo!U62="Insignificante",1)))))</f>
        <v>2</v>
      </c>
      <c r="AL65" s="88" t="str">
        <f t="shared" si="0"/>
        <v>22</v>
      </c>
    </row>
    <row r="66" spans="9:38" x14ac:dyDescent="0.25">
      <c r="I66" s="83"/>
      <c r="J66" s="84" t="str">
        <f>IF(AL67="55",Monitoreo!F64&amp;". ","")</f>
        <v/>
      </c>
      <c r="K66" s="39" t="str">
        <f>IF(AL67="54",Monitoreo!F64&amp;". ","")</f>
        <v/>
      </c>
      <c r="L66" s="39" t="str">
        <f>IF(AL67="53",Monitoreo!F64&amp;". ","")</f>
        <v/>
      </c>
      <c r="M66" s="39" t="str">
        <f>IF(AL67="52",Monitoreo!F64&amp;". ","")</f>
        <v/>
      </c>
      <c r="N66" s="39" t="str">
        <f>IF(AL67="51",Monitoreo!F64&amp;". ","")</f>
        <v/>
      </c>
      <c r="O66" s="39" t="str">
        <f>IF(AL67="45",Monitoreo!F64&amp;". ","")</f>
        <v/>
      </c>
      <c r="P66" s="39" t="str">
        <f>IF(AL67="44",Monitoreo!F64&amp;". ","")</f>
        <v/>
      </c>
      <c r="Q66" s="39" t="str">
        <f>IF(AL67="43",Monitoreo!F64&amp;". ","")</f>
        <v/>
      </c>
      <c r="R66" s="39" t="str">
        <f>IF(AL67="42",Monitoreo!F64&amp;". ","")</f>
        <v/>
      </c>
      <c r="S66" s="39" t="str">
        <f>IF(AL67="41",Monitoreo!F64&amp;". ","")</f>
        <v/>
      </c>
      <c r="T66" s="39" t="str">
        <f>IF(AL67="35",Monitoreo!F64&amp;". ","")</f>
        <v/>
      </c>
      <c r="U66" s="39" t="str">
        <f>IF(AL67="34",Monitoreo!F64&amp;". ","")</f>
        <v/>
      </c>
      <c r="V66" s="39" t="str">
        <f>IF(AL67="33",Monitoreo!F64&amp;". ","")</f>
        <v/>
      </c>
      <c r="W66" s="39" t="str">
        <f>IF(AL67="32",Monitoreo!F64&amp;". ","")</f>
        <v/>
      </c>
      <c r="X66" s="39" t="str">
        <f>IF(AL67="31",Monitoreo!F64&amp;". ","")</f>
        <v/>
      </c>
      <c r="Y66" s="39" t="str">
        <f>IF(AL67="25",Monitoreo!F64&amp;". ","")</f>
        <v/>
      </c>
      <c r="Z66" s="39" t="str">
        <f>IF(AL67="24",Monitoreo!F64&amp;". ","")</f>
        <v/>
      </c>
      <c r="AA66" s="39" t="str">
        <f>IF(AL67="23",Monitoreo!F64&amp;". ","")</f>
        <v/>
      </c>
      <c r="AB66" s="39" t="str">
        <f>IF(AL67="22",Monitoreo!F64&amp;". ","")</f>
        <v/>
      </c>
      <c r="AC66" s="39" t="str">
        <f>IF(AL67="21",Monitoreo!F64&amp;". ","")</f>
        <v/>
      </c>
      <c r="AD66" s="39" t="str">
        <f>IF(AL67="15",Monitoreo!F64&amp;". ","")</f>
        <v/>
      </c>
      <c r="AE66" s="39" t="str">
        <f>IF(AL67="14",Monitoreo!F64&amp;". ","")</f>
        <v/>
      </c>
      <c r="AF66" s="39" t="str">
        <f>IF(AL67="13",Monitoreo!F64&amp;". ","")</f>
        <v/>
      </c>
      <c r="AG66" s="39" t="str">
        <f>IF(AL67="12",Monitoreo!F64&amp;". ","")</f>
        <v/>
      </c>
      <c r="AH66" s="85" t="str">
        <f>IF(AL67="11",Monitoreo!F64&amp;". ","")</f>
        <v/>
      </c>
      <c r="AI66" s="71"/>
      <c r="AJ66" s="88">
        <f>+IF(Monitoreo!T63="Casi Seguro",5,IF(Monitoreo!T63="Probable",4,IF(Monitoreo!T63="Posible",3,IF(Monitoreo!T63="Improbable",2,IF(Monitoreo!T63="Raro",1)))))</f>
        <v>3</v>
      </c>
      <c r="AK66" s="88">
        <f>+IF(Monitoreo!U63="Severo",5,IF(Monitoreo!U63="Mayor",4,IF(Monitoreo!U63="Moderado",3,IF(Monitoreo!U63="Menor",2,IF(Monitoreo!U63="Insignificante",1)))))</f>
        <v>5</v>
      </c>
      <c r="AL66" s="88" t="str">
        <f t="shared" si="0"/>
        <v>35</v>
      </c>
    </row>
    <row r="67" spans="9:38" x14ac:dyDescent="0.25">
      <c r="I67" s="83"/>
      <c r="J67" s="84" t="str">
        <f>IF(AL68="55",Monitoreo!F65&amp;". ","")</f>
        <v/>
      </c>
      <c r="K67" s="39" t="str">
        <f>IF(AL68="54",Monitoreo!F65&amp;". ","")</f>
        <v/>
      </c>
      <c r="L67" s="39" t="str">
        <f>IF(AL68="53",Monitoreo!F65&amp;". ","")</f>
        <v/>
      </c>
      <c r="M67" s="39" t="str">
        <f>IF(AL68="52",Monitoreo!F65&amp;". ","")</f>
        <v/>
      </c>
      <c r="N67" s="39" t="str">
        <f>IF(AL68="51",Monitoreo!F65&amp;". ","")</f>
        <v/>
      </c>
      <c r="O67" s="39" t="str">
        <f>IF(AL68="45",Monitoreo!F65&amp;". ","")</f>
        <v/>
      </c>
      <c r="P67" s="39" t="str">
        <f>IF(AL68="44",Monitoreo!F65&amp;". ","")</f>
        <v/>
      </c>
      <c r="Q67" s="39" t="str">
        <f>IF(AL68="43",Monitoreo!F65&amp;". ","")</f>
        <v/>
      </c>
      <c r="R67" s="39" t="str">
        <f>IF(AL68="42",Monitoreo!F65&amp;". ","")</f>
        <v/>
      </c>
      <c r="S67" s="39" t="str">
        <f>IF(AL68="41",Monitoreo!F65&amp;". ","")</f>
        <v/>
      </c>
      <c r="T67" s="39" t="str">
        <f>IF(AL68="35",Monitoreo!F65&amp;". ","")</f>
        <v/>
      </c>
      <c r="U67" s="39" t="str">
        <f>IF(AL68="34",Monitoreo!F65&amp;". ","")</f>
        <v/>
      </c>
      <c r="V67" s="39" t="str">
        <f>IF(AL68="33",Monitoreo!F65&amp;". ","")</f>
        <v/>
      </c>
      <c r="W67" s="39" t="str">
        <f>IF(AL68="32",Monitoreo!F65&amp;". ","")</f>
        <v/>
      </c>
      <c r="X67" s="39" t="str">
        <f>IF(AL68="31",Monitoreo!F65&amp;". ","")</f>
        <v/>
      </c>
      <c r="Y67" s="39" t="str">
        <f>IF(AL68="25",Monitoreo!F65&amp;". ","")</f>
        <v/>
      </c>
      <c r="Z67" s="39" t="str">
        <f>IF(AL68="24",Monitoreo!F65&amp;". ","")</f>
        <v/>
      </c>
      <c r="AA67" s="39" t="str">
        <f>IF(AL68="23",Monitoreo!F65&amp;". ","")</f>
        <v/>
      </c>
      <c r="AB67" s="39" t="str">
        <f>IF(AL68="22",Monitoreo!F65&amp;". ","")</f>
        <v/>
      </c>
      <c r="AC67" s="39" t="str">
        <f>IF(AL68="21",Monitoreo!F65&amp;". ","")</f>
        <v/>
      </c>
      <c r="AD67" s="39" t="str">
        <f>IF(AL68="15",Monitoreo!F65&amp;". ","")</f>
        <v/>
      </c>
      <c r="AE67" s="39" t="str">
        <f>IF(AL68="14",Monitoreo!F65&amp;". ","")</f>
        <v/>
      </c>
      <c r="AF67" s="39" t="str">
        <f>IF(AL68="13",Monitoreo!F65&amp;". ","")</f>
        <v/>
      </c>
      <c r="AG67" s="39" t="str">
        <f>IF(AL68="12",Monitoreo!F65&amp;". ","")</f>
        <v/>
      </c>
      <c r="AH67" s="85" t="str">
        <f>IF(AL68="11",Monitoreo!F65&amp;". ","")</f>
        <v/>
      </c>
      <c r="AI67" s="71"/>
      <c r="AJ67" s="88" t="b">
        <f>+IF(Monitoreo!T64="Casi Seguro",5,IF(Monitoreo!T64="Probable",4,IF(Monitoreo!T64="Posible",3,IF(Monitoreo!T64="Improbable",2,IF(Monitoreo!T64="Raro",1)))))</f>
        <v>0</v>
      </c>
      <c r="AK67" s="88" t="b">
        <f>+IF(Monitoreo!U64="Severo",5,IF(Monitoreo!U64="Mayor",4,IF(Monitoreo!U64="Moderado",3,IF(Monitoreo!U64="Menor",2,IF(Monitoreo!U64="Insignificante",1)))))</f>
        <v>0</v>
      </c>
      <c r="AL67" s="88" t="str">
        <f t="shared" si="0"/>
        <v>FALSOFALSO</v>
      </c>
    </row>
    <row r="68" spans="9:38" x14ac:dyDescent="0.25">
      <c r="I68" s="83"/>
      <c r="J68" s="84" t="str">
        <f>IF(AL69="55",Monitoreo!F66&amp;". ","")</f>
        <v/>
      </c>
      <c r="K68" s="39" t="str">
        <f>IF(AL69="54",Monitoreo!F66&amp;". ","")</f>
        <v/>
      </c>
      <c r="L68" s="39" t="str">
        <f>IF(AL69="53",Monitoreo!F66&amp;". ","")</f>
        <v/>
      </c>
      <c r="M68" s="39" t="str">
        <f>IF(AL69="52",Monitoreo!F66&amp;". ","")</f>
        <v/>
      </c>
      <c r="N68" s="39" t="str">
        <f>IF(AL69="51",Monitoreo!F66&amp;". ","")</f>
        <v/>
      </c>
      <c r="O68" s="39" t="str">
        <f>IF(AL69="45",Monitoreo!F66&amp;". ","")</f>
        <v/>
      </c>
      <c r="P68" s="39" t="str">
        <f>IF(AL69="44",Monitoreo!F66&amp;". ","")</f>
        <v/>
      </c>
      <c r="Q68" s="39" t="str">
        <f>IF(AL69="43",Monitoreo!F66&amp;". ","")</f>
        <v/>
      </c>
      <c r="R68" s="39" t="str">
        <f>IF(AL69="42",Monitoreo!F66&amp;". ","")</f>
        <v/>
      </c>
      <c r="S68" s="39" t="str">
        <f>IF(AL69="41",Monitoreo!F66&amp;". ","")</f>
        <v/>
      </c>
      <c r="T68" s="39" t="str">
        <f>IF(AL69="35",Monitoreo!F66&amp;". ","")</f>
        <v/>
      </c>
      <c r="U68" s="39" t="str">
        <f>IF(AL69="34",Monitoreo!F66&amp;". ","")</f>
        <v/>
      </c>
      <c r="V68" s="39" t="str">
        <f>IF(AL69="33",Monitoreo!F66&amp;". ","")</f>
        <v/>
      </c>
      <c r="W68" s="39" t="str">
        <f>IF(AL69="32",Monitoreo!F66&amp;". ","")</f>
        <v/>
      </c>
      <c r="X68" s="39" t="str">
        <f>IF(AL69="31",Monitoreo!F66&amp;". ","")</f>
        <v/>
      </c>
      <c r="Y68" s="39" t="str">
        <f>IF(AL69="25",Monitoreo!F66&amp;". ","")</f>
        <v/>
      </c>
      <c r="Z68" s="39" t="str">
        <f>IF(AL69="24",Monitoreo!F66&amp;". ","")</f>
        <v/>
      </c>
      <c r="AA68" s="39" t="str">
        <f>IF(AL69="23",Monitoreo!F66&amp;". ","")</f>
        <v/>
      </c>
      <c r="AB68" s="39" t="str">
        <f>IF(AL69="22",Monitoreo!F66&amp;". ","")</f>
        <v/>
      </c>
      <c r="AC68" s="39" t="str">
        <f>IF(AL69="21",Monitoreo!F66&amp;". ","")</f>
        <v/>
      </c>
      <c r="AD68" s="39" t="str">
        <f>IF(AL69="15",Monitoreo!F66&amp;". ","")</f>
        <v/>
      </c>
      <c r="AE68" s="39" t="str">
        <f>IF(AL69="14",Monitoreo!F66&amp;". ","")</f>
        <v/>
      </c>
      <c r="AF68" s="39" t="str">
        <f>IF(AL69="13",Monitoreo!F66&amp;". ","")</f>
        <v/>
      </c>
      <c r="AG68" s="39" t="str">
        <f>IF(AL69="12",Monitoreo!F66&amp;". ","")</f>
        <v/>
      </c>
      <c r="AH68" s="85" t="str">
        <f>IF(AL69="11",Monitoreo!F66&amp;". ","")</f>
        <v/>
      </c>
      <c r="AI68" s="71"/>
      <c r="AJ68" s="88" t="b">
        <f>+IF(Monitoreo!T65="Casi Seguro",5,IF(Monitoreo!T65="Probable",4,IF(Monitoreo!T65="Posible",3,IF(Monitoreo!T65="Improbable",2,IF(Monitoreo!T65="Raro",1)))))</f>
        <v>0</v>
      </c>
      <c r="AK68" s="88" t="b">
        <f>+IF(Monitoreo!U65="Severo",5,IF(Monitoreo!U65="Mayor",4,IF(Monitoreo!U65="Moderado",3,IF(Monitoreo!U65="Menor",2,IF(Monitoreo!U65="Insignificante",1)))))</f>
        <v>0</v>
      </c>
      <c r="AL68" s="88" t="str">
        <f t="shared" si="0"/>
        <v>FALSOFALSO</v>
      </c>
    </row>
    <row r="69" spans="9:38" x14ac:dyDescent="0.25">
      <c r="I69" s="83"/>
      <c r="J69" s="84" t="str">
        <f>IF(AL70="55",Monitoreo!F67&amp;". ","")</f>
        <v/>
      </c>
      <c r="K69" s="39" t="str">
        <f>IF(AL70="54",Monitoreo!F67&amp;". ","")</f>
        <v/>
      </c>
      <c r="L69" s="39" t="str">
        <f>IF(AL70="53",Monitoreo!F67&amp;". ","")</f>
        <v/>
      </c>
      <c r="M69" s="39" t="str">
        <f>IF(AL70="52",Monitoreo!F67&amp;". ","")</f>
        <v/>
      </c>
      <c r="N69" s="39" t="str">
        <f>IF(AL70="51",Monitoreo!F67&amp;". ","")</f>
        <v/>
      </c>
      <c r="O69" s="39" t="str">
        <f>IF(AL70="45",Monitoreo!F67&amp;". ","")</f>
        <v/>
      </c>
      <c r="P69" s="39" t="str">
        <f>IF(AL70="44",Monitoreo!F67&amp;". ","")</f>
        <v/>
      </c>
      <c r="Q69" s="39" t="str">
        <f>IF(AL70="43",Monitoreo!F67&amp;". ","")</f>
        <v/>
      </c>
      <c r="R69" s="39" t="str">
        <f>IF(AL70="42",Monitoreo!F67&amp;". ","")</f>
        <v/>
      </c>
      <c r="S69" s="39" t="str">
        <f>IF(AL70="41",Monitoreo!F67&amp;". ","")</f>
        <v/>
      </c>
      <c r="T69" s="39" t="str">
        <f>IF(AL70="35",Monitoreo!F67&amp;". ","")</f>
        <v/>
      </c>
      <c r="U69" s="39" t="str">
        <f>IF(AL70="34",Monitoreo!F67&amp;". ","")</f>
        <v/>
      </c>
      <c r="V69" s="39" t="str">
        <f>IF(AL70="33",Monitoreo!F67&amp;". ","")</f>
        <v/>
      </c>
      <c r="W69" s="39" t="str">
        <f>IF(AL70="32",Monitoreo!F67&amp;". ","")</f>
        <v/>
      </c>
      <c r="X69" s="39" t="str">
        <f>IF(AL70="31",Monitoreo!F67&amp;". ","")</f>
        <v/>
      </c>
      <c r="Y69" s="39" t="str">
        <f>IF(AL70="25",Monitoreo!F67&amp;". ","")</f>
        <v/>
      </c>
      <c r="Z69" s="39" t="str">
        <f>IF(AL70="24",Monitoreo!F67&amp;". ","")</f>
        <v/>
      </c>
      <c r="AA69" s="39" t="str">
        <f>IF(AL70="23",Monitoreo!F67&amp;". ","")</f>
        <v/>
      </c>
      <c r="AB69" s="39" t="str">
        <f>IF(AL70="22",Monitoreo!F67&amp;". ","")</f>
        <v/>
      </c>
      <c r="AC69" s="39" t="str">
        <f>IF(AL70="21",Monitoreo!F67&amp;". ","")</f>
        <v/>
      </c>
      <c r="AD69" s="39" t="str">
        <f>IF(AL70="15",Monitoreo!F67&amp;". ","")</f>
        <v/>
      </c>
      <c r="AE69" s="39" t="str">
        <f>IF(AL70="14",Monitoreo!F67&amp;". ","")</f>
        <v/>
      </c>
      <c r="AF69" s="39" t="str">
        <f>IF(AL70="13",Monitoreo!F67&amp;". ","")</f>
        <v/>
      </c>
      <c r="AG69" s="39" t="str">
        <f>IF(AL70="12",Monitoreo!F67&amp;". ","")</f>
        <v/>
      </c>
      <c r="AH69" s="85" t="str">
        <f>IF(AL70="11",Monitoreo!F67&amp;". ","")</f>
        <v/>
      </c>
      <c r="AI69" s="71"/>
      <c r="AJ69" s="88" t="b">
        <f>+IF(Monitoreo!T66="Casi Seguro",5,IF(Monitoreo!T66="Probable",4,IF(Monitoreo!T66="Posible",3,IF(Monitoreo!T66="Improbable",2,IF(Monitoreo!T66="Raro",1)))))</f>
        <v>0</v>
      </c>
      <c r="AK69" s="88" t="b">
        <f>+IF(Monitoreo!U66="Severo",5,IF(Monitoreo!U66="Mayor",4,IF(Monitoreo!U66="Moderado",3,IF(Monitoreo!U66="Menor",2,IF(Monitoreo!U66="Insignificante",1)))))</f>
        <v>0</v>
      </c>
      <c r="AL69" s="88" t="str">
        <f t="shared" si="0"/>
        <v>FALSOFALSO</v>
      </c>
    </row>
    <row r="70" spans="9:38" x14ac:dyDescent="0.25">
      <c r="I70" s="83"/>
      <c r="J70" s="84" t="str">
        <f>IF(AL71="55",Monitoreo!F68&amp;". ","")</f>
        <v/>
      </c>
      <c r="K70" s="39" t="str">
        <f>IF(AL71="54",Monitoreo!F68&amp;". ","")</f>
        <v/>
      </c>
      <c r="L70" s="39" t="str">
        <f>IF(AL71="53",Monitoreo!F68&amp;". ","")</f>
        <v/>
      </c>
      <c r="M70" s="39" t="str">
        <f>IF(AL71="52",Monitoreo!F68&amp;". ","")</f>
        <v/>
      </c>
      <c r="N70" s="39" t="str">
        <f>IF(AL71="51",Monitoreo!F68&amp;". ","")</f>
        <v/>
      </c>
      <c r="O70" s="39" t="str">
        <f>IF(AL71="45",Monitoreo!F68&amp;". ","")</f>
        <v/>
      </c>
      <c r="P70" s="39" t="str">
        <f>IF(AL71="44",Monitoreo!F68&amp;". ","")</f>
        <v/>
      </c>
      <c r="Q70" s="39" t="str">
        <f>IF(AL71="43",Monitoreo!F68&amp;". ","")</f>
        <v/>
      </c>
      <c r="R70" s="39" t="str">
        <f>IF(AL71="42",Monitoreo!F68&amp;". ","")</f>
        <v/>
      </c>
      <c r="S70" s="39" t="str">
        <f>IF(AL71="41",Monitoreo!F68&amp;". ","")</f>
        <v/>
      </c>
      <c r="T70" s="39" t="str">
        <f>IF(AL71="35",Monitoreo!F68&amp;". ","")</f>
        <v/>
      </c>
      <c r="U70" s="39" t="str">
        <f>IF(AL71="34",Monitoreo!F68&amp;". ","")</f>
        <v/>
      </c>
      <c r="V70" s="39" t="str">
        <f>IF(AL71="33",Monitoreo!F68&amp;". ","")</f>
        <v/>
      </c>
      <c r="W70" s="39" t="str">
        <f>IF(AL71="32",Monitoreo!F68&amp;". ","")</f>
        <v/>
      </c>
      <c r="X70" s="39" t="str">
        <f>IF(AL71="31",Monitoreo!F68&amp;". ","")</f>
        <v/>
      </c>
      <c r="Y70" s="39" t="str">
        <f>IF(AL71="25",Monitoreo!F68&amp;". ","")</f>
        <v/>
      </c>
      <c r="Z70" s="39" t="str">
        <f>IF(AL71="24",Monitoreo!F68&amp;". ","")</f>
        <v/>
      </c>
      <c r="AA70" s="39" t="str">
        <f>IF(AL71="23",Monitoreo!F68&amp;". ","")</f>
        <v/>
      </c>
      <c r="AB70" s="39" t="str">
        <f>IF(AL71="22",Monitoreo!F68&amp;". ","")</f>
        <v/>
      </c>
      <c r="AC70" s="39" t="str">
        <f>IF(AL71="21",Monitoreo!F68&amp;". ","")</f>
        <v/>
      </c>
      <c r="AD70" s="39" t="str">
        <f>IF(AL71="15",Monitoreo!F68&amp;". ","")</f>
        <v/>
      </c>
      <c r="AE70" s="39" t="str">
        <f>IF(AL71="14",Monitoreo!F68&amp;". ","")</f>
        <v/>
      </c>
      <c r="AF70" s="39" t="str">
        <f>IF(AL71="13",Monitoreo!F68&amp;". ","")</f>
        <v/>
      </c>
      <c r="AG70" s="39" t="str">
        <f>IF(AL71="12",Monitoreo!F68&amp;". ","")</f>
        <v/>
      </c>
      <c r="AH70" s="85" t="str">
        <f>IF(AL71="11",Monitoreo!F68&amp;". ","")</f>
        <v/>
      </c>
      <c r="AI70" s="71"/>
      <c r="AJ70" s="88" t="b">
        <f>+IF(Monitoreo!T67="Casi Seguro",5,IF(Monitoreo!T67="Probable",4,IF(Monitoreo!T67="Posible",3,IF(Monitoreo!T67="Improbable",2,IF(Monitoreo!T67="Raro",1)))))</f>
        <v>0</v>
      </c>
      <c r="AK70" s="88" t="b">
        <f>+IF(Monitoreo!U67="Severo",5,IF(Monitoreo!U67="Mayor",4,IF(Monitoreo!U67="Moderado",3,IF(Monitoreo!U67="Menor",2,IF(Monitoreo!U67="Insignificante",1)))))</f>
        <v>0</v>
      </c>
      <c r="AL70" s="88" t="str">
        <f t="shared" ref="AL70:AL133" si="1">AJ70&amp;AK70</f>
        <v>FALSOFALSO</v>
      </c>
    </row>
    <row r="71" spans="9:38" x14ac:dyDescent="0.25">
      <c r="I71" s="83"/>
      <c r="J71" s="84" t="str">
        <f>IF(AL72="55",Monitoreo!F69&amp;". ","")</f>
        <v/>
      </c>
      <c r="K71" s="39" t="str">
        <f>IF(AL72="54",Monitoreo!F69&amp;". ","")</f>
        <v/>
      </c>
      <c r="L71" s="39" t="str">
        <f>IF(AL72="53",Monitoreo!F69&amp;". ","")</f>
        <v/>
      </c>
      <c r="M71" s="39" t="str">
        <f>IF(AL72="52",Monitoreo!F69&amp;". ","")</f>
        <v/>
      </c>
      <c r="N71" s="39" t="str">
        <f>IF(AL72="51",Monitoreo!F69&amp;". ","")</f>
        <v/>
      </c>
      <c r="O71" s="39" t="str">
        <f>IF(AL72="45",Monitoreo!F69&amp;". ","")</f>
        <v/>
      </c>
      <c r="P71" s="39" t="str">
        <f>IF(AL72="44",Monitoreo!F69&amp;". ","")</f>
        <v/>
      </c>
      <c r="Q71" s="39" t="str">
        <f>IF(AL72="43",Monitoreo!F69&amp;". ","")</f>
        <v/>
      </c>
      <c r="R71" s="39" t="str">
        <f>IF(AL72="42",Monitoreo!F69&amp;". ","")</f>
        <v/>
      </c>
      <c r="S71" s="39" t="str">
        <f>IF(AL72="41",Monitoreo!F69&amp;". ","")</f>
        <v/>
      </c>
      <c r="T71" s="39" t="str">
        <f>IF(AL72="35",Monitoreo!F69&amp;". ","")</f>
        <v/>
      </c>
      <c r="U71" s="39" t="str">
        <f>IF(AL72="34",Monitoreo!F69&amp;". ","")</f>
        <v/>
      </c>
      <c r="V71" s="39" t="str">
        <f>IF(AL72="33",Monitoreo!F69&amp;". ","")</f>
        <v/>
      </c>
      <c r="W71" s="39" t="str">
        <f>IF(AL72="32",Monitoreo!F69&amp;". ","")</f>
        <v/>
      </c>
      <c r="X71" s="39" t="str">
        <f>IF(AL72="31",Monitoreo!F69&amp;". ","")</f>
        <v/>
      </c>
      <c r="Y71" s="39" t="str">
        <f>IF(AL72="25",Monitoreo!F69&amp;". ","")</f>
        <v/>
      </c>
      <c r="Z71" s="39" t="str">
        <f>IF(AL72="24",Monitoreo!F69&amp;". ","")</f>
        <v/>
      </c>
      <c r="AA71" s="39" t="str">
        <f>IF(AL72="23",Monitoreo!F69&amp;". ","")</f>
        <v/>
      </c>
      <c r="AB71" s="39" t="str">
        <f>IF(AL72="22",Monitoreo!F69&amp;". ","")</f>
        <v/>
      </c>
      <c r="AC71" s="39" t="str">
        <f>IF(AL72="21",Monitoreo!F69&amp;". ","")</f>
        <v/>
      </c>
      <c r="AD71" s="39" t="str">
        <f>IF(AL72="15",Monitoreo!F69&amp;". ","")</f>
        <v/>
      </c>
      <c r="AE71" s="39" t="str">
        <f>IF(AL72="14",Monitoreo!F69&amp;". ","")</f>
        <v/>
      </c>
      <c r="AF71" s="39" t="str">
        <f>IF(AL72="13",Monitoreo!F69&amp;". ","")</f>
        <v/>
      </c>
      <c r="AG71" s="39" t="str">
        <f>IF(AL72="12",Monitoreo!F69&amp;". ","")</f>
        <v/>
      </c>
      <c r="AH71" s="85" t="str">
        <f>IF(AL72="11",Monitoreo!F69&amp;". ","")</f>
        <v/>
      </c>
      <c r="AI71" s="71"/>
      <c r="AJ71" s="88" t="b">
        <f>+IF(Monitoreo!T68="Casi Seguro",5,IF(Monitoreo!T68="Probable",4,IF(Monitoreo!T68="Posible",3,IF(Monitoreo!T68="Improbable",2,IF(Monitoreo!T68="Raro",1)))))</f>
        <v>0</v>
      </c>
      <c r="AK71" s="88" t="b">
        <f>+IF(Monitoreo!U68="Severo",5,IF(Monitoreo!U68="Mayor",4,IF(Monitoreo!U68="Moderado",3,IF(Monitoreo!U68="Menor",2,IF(Monitoreo!U68="Insignificante",1)))))</f>
        <v>0</v>
      </c>
      <c r="AL71" s="88" t="str">
        <f t="shared" si="1"/>
        <v>FALSOFALSO</v>
      </c>
    </row>
    <row r="72" spans="9:38" x14ac:dyDescent="0.25">
      <c r="I72" s="83"/>
      <c r="J72" s="84" t="str">
        <f>IF(AL73="55",Monitoreo!F70&amp;". ","")</f>
        <v/>
      </c>
      <c r="K72" s="39" t="str">
        <f>IF(AL73="54",Monitoreo!F70&amp;". ","")</f>
        <v/>
      </c>
      <c r="L72" s="39" t="str">
        <f>IF(AL73="53",Monitoreo!F70&amp;". ","")</f>
        <v/>
      </c>
      <c r="M72" s="39" t="str">
        <f>IF(AL73="52",Monitoreo!F70&amp;". ","")</f>
        <v/>
      </c>
      <c r="N72" s="39" t="str">
        <f>IF(AL73="51",Monitoreo!F70&amp;". ","")</f>
        <v/>
      </c>
      <c r="O72" s="39" t="str">
        <f>IF(AL73="45",Monitoreo!F70&amp;". ","")</f>
        <v/>
      </c>
      <c r="P72" s="39" t="str">
        <f>IF(AL73="44",Monitoreo!F70&amp;". ","")</f>
        <v/>
      </c>
      <c r="Q72" s="39" t="str">
        <f>IF(AL73="43",Monitoreo!F70&amp;". ","")</f>
        <v/>
      </c>
      <c r="R72" s="39" t="str">
        <f>IF(AL73="42",Monitoreo!F70&amp;". ","")</f>
        <v/>
      </c>
      <c r="S72" s="39" t="str">
        <f>IF(AL73="41",Monitoreo!F70&amp;". ","")</f>
        <v/>
      </c>
      <c r="T72" s="39" t="str">
        <f>IF(AL73="35",Monitoreo!F70&amp;". ","")</f>
        <v/>
      </c>
      <c r="U72" s="39" t="str">
        <f>IF(AL73="34",Monitoreo!F70&amp;". ","")</f>
        <v/>
      </c>
      <c r="V72" s="39" t="str">
        <f>IF(AL73="33",Monitoreo!F70&amp;". ","")</f>
        <v/>
      </c>
      <c r="W72" s="39" t="str">
        <f>IF(AL73="32",Monitoreo!F70&amp;". ","")</f>
        <v/>
      </c>
      <c r="X72" s="39" t="str">
        <f>IF(AL73="31",Monitoreo!F70&amp;". ","")</f>
        <v/>
      </c>
      <c r="Y72" s="39" t="str">
        <f>IF(AL73="25",Monitoreo!F70&amp;". ","")</f>
        <v/>
      </c>
      <c r="Z72" s="39" t="str">
        <f>IF(AL73="24",Monitoreo!F70&amp;". ","")</f>
        <v/>
      </c>
      <c r="AA72" s="39" t="str">
        <f>IF(AL73="23",Monitoreo!F70&amp;". ","")</f>
        <v/>
      </c>
      <c r="AB72" s="39" t="str">
        <f>IF(AL73="22",Monitoreo!F70&amp;". ","")</f>
        <v/>
      </c>
      <c r="AC72" s="39" t="str">
        <f>IF(AL73="21",Monitoreo!F70&amp;". ","")</f>
        <v/>
      </c>
      <c r="AD72" s="39" t="str">
        <f>IF(AL73="15",Monitoreo!F70&amp;". ","")</f>
        <v/>
      </c>
      <c r="AE72" s="39" t="str">
        <f>IF(AL73="14",Monitoreo!F70&amp;". ","")</f>
        <v/>
      </c>
      <c r="AF72" s="39" t="str">
        <f>IF(AL73="13",Monitoreo!F70&amp;". ","")</f>
        <v/>
      </c>
      <c r="AG72" s="39" t="str">
        <f>IF(AL73="12",Monitoreo!F70&amp;". ","")</f>
        <v/>
      </c>
      <c r="AH72" s="85" t="str">
        <f>IF(AL73="11",Monitoreo!F70&amp;". ","")</f>
        <v/>
      </c>
      <c r="AI72" s="71"/>
      <c r="AJ72" s="88" t="b">
        <f>+IF(Monitoreo!T69="Casi Seguro",5,IF(Monitoreo!T69="Probable",4,IF(Monitoreo!T69="Posible",3,IF(Monitoreo!T69="Improbable",2,IF(Monitoreo!T69="Raro",1)))))</f>
        <v>0</v>
      </c>
      <c r="AK72" s="88" t="b">
        <f>+IF(Monitoreo!U69="Severo",5,IF(Monitoreo!U69="Mayor",4,IF(Monitoreo!U69="Moderado",3,IF(Monitoreo!U69="Menor",2,IF(Monitoreo!U69="Insignificante",1)))))</f>
        <v>0</v>
      </c>
      <c r="AL72" s="88" t="str">
        <f t="shared" si="1"/>
        <v>FALSOFALSO</v>
      </c>
    </row>
    <row r="73" spans="9:38" x14ac:dyDescent="0.25">
      <c r="I73" s="83"/>
      <c r="J73" s="84" t="str">
        <f>IF(AL74="55",Monitoreo!F71&amp;". ","")</f>
        <v/>
      </c>
      <c r="K73" s="39" t="str">
        <f>IF(AL74="54",Monitoreo!F71&amp;". ","")</f>
        <v/>
      </c>
      <c r="L73" s="39" t="str">
        <f>IF(AL74="53",Monitoreo!F71&amp;". ","")</f>
        <v/>
      </c>
      <c r="M73" s="39" t="str">
        <f>IF(AL74="52",Monitoreo!F71&amp;". ","")</f>
        <v/>
      </c>
      <c r="N73" s="39" t="str">
        <f>IF(AL74="51",Monitoreo!F71&amp;". ","")</f>
        <v/>
      </c>
      <c r="O73" s="39" t="str">
        <f>IF(AL74="45",Monitoreo!F71&amp;". ","")</f>
        <v/>
      </c>
      <c r="P73" s="39" t="str">
        <f>IF(AL74="44",Monitoreo!F71&amp;". ","")</f>
        <v/>
      </c>
      <c r="Q73" s="39" t="str">
        <f>IF(AL74="43",Monitoreo!F71&amp;". ","")</f>
        <v/>
      </c>
      <c r="R73" s="39" t="str">
        <f>IF(AL74="42",Monitoreo!F71&amp;". ","")</f>
        <v/>
      </c>
      <c r="S73" s="39" t="str">
        <f>IF(AL74="41",Monitoreo!F71&amp;". ","")</f>
        <v/>
      </c>
      <c r="T73" s="39" t="str">
        <f>IF(AL74="35",Monitoreo!F71&amp;". ","")</f>
        <v/>
      </c>
      <c r="U73" s="39" t="str">
        <f>IF(AL74="34",Monitoreo!F71&amp;". ","")</f>
        <v/>
      </c>
      <c r="V73" s="39" t="str">
        <f>IF(AL74="33",Monitoreo!F71&amp;". ","")</f>
        <v/>
      </c>
      <c r="W73" s="39" t="str">
        <f>IF(AL74="32",Monitoreo!F71&amp;". ","")</f>
        <v/>
      </c>
      <c r="X73" s="39" t="str">
        <f>IF(AL74="31",Monitoreo!F71&amp;". ","")</f>
        <v/>
      </c>
      <c r="Y73" s="39" t="str">
        <f>IF(AL74="25",Monitoreo!F71&amp;". ","")</f>
        <v/>
      </c>
      <c r="Z73" s="39" t="str">
        <f>IF(AL74="24",Monitoreo!F71&amp;". ","")</f>
        <v/>
      </c>
      <c r="AA73" s="39" t="str">
        <f>IF(AL74="23",Monitoreo!F71&amp;". ","")</f>
        <v/>
      </c>
      <c r="AB73" s="39" t="str">
        <f>IF(AL74="22",Monitoreo!F71&amp;". ","")</f>
        <v/>
      </c>
      <c r="AC73" s="39" t="str">
        <f>IF(AL74="21",Monitoreo!F71&amp;". ","")</f>
        <v/>
      </c>
      <c r="AD73" s="39" t="str">
        <f>IF(AL74="15",Monitoreo!F71&amp;". ","")</f>
        <v/>
      </c>
      <c r="AE73" s="39" t="str">
        <f>IF(AL74="14",Monitoreo!F71&amp;". ","")</f>
        <v/>
      </c>
      <c r="AF73" s="39" t="str">
        <f>IF(AL74="13",Monitoreo!F71&amp;". ","")</f>
        <v/>
      </c>
      <c r="AG73" s="39" t="str">
        <f>IF(AL74="12",Monitoreo!F71&amp;". ","")</f>
        <v/>
      </c>
      <c r="AH73" s="85" t="str">
        <f>IF(AL74="11",Monitoreo!F71&amp;". ","")</f>
        <v/>
      </c>
      <c r="AI73" s="71"/>
      <c r="AJ73" s="88" t="b">
        <f>+IF(Monitoreo!T70="Casi Seguro",5,IF(Monitoreo!T70="Probable",4,IF(Monitoreo!T70="Posible",3,IF(Monitoreo!T70="Improbable",2,IF(Monitoreo!T70="Raro",1)))))</f>
        <v>0</v>
      </c>
      <c r="AK73" s="88" t="b">
        <f>+IF(Monitoreo!U70="Severo",5,IF(Monitoreo!U70="Mayor",4,IF(Monitoreo!U70="Moderado",3,IF(Monitoreo!U70="Menor",2,IF(Monitoreo!U70="Insignificante",1)))))</f>
        <v>0</v>
      </c>
      <c r="AL73" s="88" t="str">
        <f t="shared" si="1"/>
        <v>FALSOFALSO</v>
      </c>
    </row>
    <row r="74" spans="9:38" x14ac:dyDescent="0.25">
      <c r="I74" s="83"/>
      <c r="J74" s="84" t="str">
        <f>IF(AL75="55",Monitoreo!F72&amp;". ","")</f>
        <v/>
      </c>
      <c r="K74" s="39" t="str">
        <f>IF(AL75="54",Monitoreo!F72&amp;". ","")</f>
        <v/>
      </c>
      <c r="L74" s="39" t="str">
        <f>IF(AL75="53",Monitoreo!F72&amp;". ","")</f>
        <v/>
      </c>
      <c r="M74" s="39" t="str">
        <f>IF(AL75="52",Monitoreo!F72&amp;". ","")</f>
        <v/>
      </c>
      <c r="N74" s="39" t="str">
        <f>IF(AL75="51",Monitoreo!F72&amp;". ","")</f>
        <v/>
      </c>
      <c r="O74" s="39" t="str">
        <f>IF(AL75="45",Monitoreo!F72&amp;". ","")</f>
        <v/>
      </c>
      <c r="P74" s="39" t="str">
        <f>IF(AL75="44",Monitoreo!F72&amp;". ","")</f>
        <v/>
      </c>
      <c r="Q74" s="39" t="str">
        <f>IF(AL75="43",Monitoreo!F72&amp;". ","")</f>
        <v/>
      </c>
      <c r="R74" s="39" t="str">
        <f>IF(AL75="42",Monitoreo!F72&amp;". ","")</f>
        <v/>
      </c>
      <c r="S74" s="39" t="str">
        <f>IF(AL75="41",Monitoreo!F72&amp;". ","")</f>
        <v/>
      </c>
      <c r="T74" s="39" t="str">
        <f>IF(AL75="35",Monitoreo!F72&amp;". ","")</f>
        <v/>
      </c>
      <c r="U74" s="39" t="str">
        <f>IF(AL75="34",Monitoreo!F72&amp;". ","")</f>
        <v/>
      </c>
      <c r="V74" s="39" t="str">
        <f>IF(AL75="33",Monitoreo!F72&amp;". ","")</f>
        <v/>
      </c>
      <c r="W74" s="39" t="str">
        <f>IF(AL75="32",Monitoreo!F72&amp;". ","")</f>
        <v/>
      </c>
      <c r="X74" s="39" t="str">
        <f>IF(AL75="31",Monitoreo!F72&amp;". ","")</f>
        <v/>
      </c>
      <c r="Y74" s="39" t="str">
        <f>IF(AL75="25",Monitoreo!F72&amp;". ","")</f>
        <v/>
      </c>
      <c r="Z74" s="39" t="str">
        <f>IF(AL75="24",Monitoreo!F72&amp;". ","")</f>
        <v/>
      </c>
      <c r="AA74" s="39" t="str">
        <f>IF(AL75="23",Monitoreo!F72&amp;". ","")</f>
        <v/>
      </c>
      <c r="AB74" s="39" t="str">
        <f>IF(AL75="22",Monitoreo!F72&amp;". ","")</f>
        <v/>
      </c>
      <c r="AC74" s="39" t="str">
        <f>IF(AL75="21",Monitoreo!F72&amp;". ","")</f>
        <v/>
      </c>
      <c r="AD74" s="39" t="str">
        <f>IF(AL75="15",Monitoreo!F72&amp;". ","")</f>
        <v/>
      </c>
      <c r="AE74" s="39" t="str">
        <f>IF(AL75="14",Monitoreo!F72&amp;". ","")</f>
        <v/>
      </c>
      <c r="AF74" s="39" t="str">
        <f>IF(AL75="13",Monitoreo!F72&amp;". ","")</f>
        <v/>
      </c>
      <c r="AG74" s="39" t="str">
        <f>IF(AL75="12",Monitoreo!F72&amp;". ","")</f>
        <v/>
      </c>
      <c r="AH74" s="85" t="str">
        <f>IF(AL75="11",Monitoreo!F72&amp;". ","")</f>
        <v/>
      </c>
      <c r="AI74" s="71"/>
      <c r="AJ74" s="88" t="b">
        <f>+IF(Monitoreo!T71="Casi Seguro",5,IF(Monitoreo!T71="Probable",4,IF(Monitoreo!T71="Posible",3,IF(Monitoreo!T71="Improbable",2,IF(Monitoreo!T71="Raro",1)))))</f>
        <v>0</v>
      </c>
      <c r="AK74" s="88" t="b">
        <f>+IF(Monitoreo!U71="Severo",5,IF(Monitoreo!U71="Mayor",4,IF(Monitoreo!U71="Moderado",3,IF(Monitoreo!U71="Menor",2,IF(Monitoreo!U71="Insignificante",1)))))</f>
        <v>0</v>
      </c>
      <c r="AL74" s="88" t="str">
        <f t="shared" si="1"/>
        <v>FALSOFALSO</v>
      </c>
    </row>
    <row r="75" spans="9:38" x14ac:dyDescent="0.25">
      <c r="I75" s="83"/>
      <c r="J75" s="84" t="str">
        <f>IF(AL76="55",Monitoreo!F73&amp;". ","")</f>
        <v/>
      </c>
      <c r="K75" s="39" t="str">
        <f>IF(AL76="54",Monitoreo!F73&amp;". ","")</f>
        <v/>
      </c>
      <c r="L75" s="39" t="str">
        <f>IF(AL76="53",Monitoreo!F73&amp;". ","")</f>
        <v/>
      </c>
      <c r="M75" s="39" t="str">
        <f>IF(AL76="52",Monitoreo!F73&amp;". ","")</f>
        <v/>
      </c>
      <c r="N75" s="39" t="str">
        <f>IF(AL76="51",Monitoreo!F73&amp;". ","")</f>
        <v/>
      </c>
      <c r="O75" s="39" t="str">
        <f>IF(AL76="45",Monitoreo!F73&amp;". ","")</f>
        <v/>
      </c>
      <c r="P75" s="39" t="str">
        <f>IF(AL76="44",Monitoreo!F73&amp;". ","")</f>
        <v/>
      </c>
      <c r="Q75" s="39" t="str">
        <f>IF(AL76="43",Monitoreo!F73&amp;". ","")</f>
        <v/>
      </c>
      <c r="R75" s="39" t="str">
        <f>IF(AL76="42",Monitoreo!F73&amp;". ","")</f>
        <v/>
      </c>
      <c r="S75" s="39" t="str">
        <f>IF(AL76="41",Monitoreo!F73&amp;". ","")</f>
        <v/>
      </c>
      <c r="T75" s="39" t="str">
        <f>IF(AL76="35",Monitoreo!F73&amp;". ","")</f>
        <v/>
      </c>
      <c r="U75" s="39" t="str">
        <f>IF(AL76="34",Monitoreo!F73&amp;". ","")</f>
        <v/>
      </c>
      <c r="V75" s="39" t="str">
        <f>IF(AL76="33",Monitoreo!F73&amp;". ","")</f>
        <v/>
      </c>
      <c r="W75" s="39" t="str">
        <f>IF(AL76="32",Monitoreo!F73&amp;". ","")</f>
        <v/>
      </c>
      <c r="X75" s="39" t="str">
        <f>IF(AL76="31",Monitoreo!F73&amp;". ","")</f>
        <v/>
      </c>
      <c r="Y75" s="39" t="str">
        <f>IF(AL76="25",Monitoreo!F73&amp;". ","")</f>
        <v/>
      </c>
      <c r="Z75" s="39" t="str">
        <f>IF(AL76="24",Monitoreo!F73&amp;". ","")</f>
        <v/>
      </c>
      <c r="AA75" s="39" t="str">
        <f>IF(AL76="23",Monitoreo!F73&amp;". ","")</f>
        <v/>
      </c>
      <c r="AB75" s="39" t="str">
        <f>IF(AL76="22",Monitoreo!F73&amp;". ","")</f>
        <v/>
      </c>
      <c r="AC75" s="39" t="str">
        <f>IF(AL76="21",Monitoreo!F73&amp;". ","")</f>
        <v/>
      </c>
      <c r="AD75" s="39" t="str">
        <f>IF(AL76="15",Monitoreo!F73&amp;". ","")</f>
        <v/>
      </c>
      <c r="AE75" s="39" t="str">
        <f>IF(AL76="14",Monitoreo!F73&amp;". ","")</f>
        <v/>
      </c>
      <c r="AF75" s="39" t="str">
        <f>IF(AL76="13",Monitoreo!F73&amp;". ","")</f>
        <v/>
      </c>
      <c r="AG75" s="39" t="str">
        <f>IF(AL76="12",Monitoreo!F73&amp;". ","")</f>
        <v/>
      </c>
      <c r="AH75" s="85" t="str">
        <f>IF(AL76="11",Monitoreo!F73&amp;". ","")</f>
        <v/>
      </c>
      <c r="AI75" s="71"/>
      <c r="AJ75" s="88" t="b">
        <f>+IF(Monitoreo!T72="Casi Seguro",5,IF(Monitoreo!T72="Probable",4,IF(Monitoreo!T72="Posible",3,IF(Monitoreo!T72="Improbable",2,IF(Monitoreo!T72="Raro",1)))))</f>
        <v>0</v>
      </c>
      <c r="AK75" s="88" t="b">
        <f>+IF(Monitoreo!U72="Severo",5,IF(Monitoreo!U72="Mayor",4,IF(Monitoreo!U72="Moderado",3,IF(Monitoreo!U72="Menor",2,IF(Monitoreo!U72="Insignificante",1)))))</f>
        <v>0</v>
      </c>
      <c r="AL75" s="88" t="str">
        <f t="shared" si="1"/>
        <v>FALSOFALSO</v>
      </c>
    </row>
    <row r="76" spans="9:38" x14ac:dyDescent="0.25">
      <c r="I76" s="83"/>
      <c r="J76" s="84" t="str">
        <f>IF(AL77="55",Monitoreo!F74&amp;". ","")</f>
        <v/>
      </c>
      <c r="K76" s="39" t="str">
        <f>IF(AL77="54",Monitoreo!F74&amp;". ","")</f>
        <v/>
      </c>
      <c r="L76" s="39" t="str">
        <f>IF(AL77="53",Monitoreo!F74&amp;". ","")</f>
        <v/>
      </c>
      <c r="M76" s="39" t="str">
        <f>IF(AL77="52",Monitoreo!F74&amp;". ","")</f>
        <v/>
      </c>
      <c r="N76" s="39" t="str">
        <f>IF(AL77="51",Monitoreo!F74&amp;". ","")</f>
        <v/>
      </c>
      <c r="O76" s="39" t="str">
        <f>IF(AL77="45",Monitoreo!F74&amp;". ","")</f>
        <v/>
      </c>
      <c r="P76" s="39" t="str">
        <f>IF(AL77="44",Monitoreo!F74&amp;". ","")</f>
        <v/>
      </c>
      <c r="Q76" s="39" t="str">
        <f>IF(AL77="43",Monitoreo!F74&amp;". ","")</f>
        <v/>
      </c>
      <c r="R76" s="39" t="str">
        <f>IF(AL77="42",Monitoreo!F74&amp;". ","")</f>
        <v/>
      </c>
      <c r="S76" s="39" t="str">
        <f>IF(AL77="41",Monitoreo!F74&amp;". ","")</f>
        <v/>
      </c>
      <c r="T76" s="39" t="str">
        <f>IF(AL77="35",Monitoreo!F74&amp;". ","")</f>
        <v/>
      </c>
      <c r="U76" s="39" t="str">
        <f>IF(AL77="34",Monitoreo!F74&amp;". ","")</f>
        <v/>
      </c>
      <c r="V76" s="39" t="str">
        <f>IF(AL77="33",Monitoreo!F74&amp;". ","")</f>
        <v/>
      </c>
      <c r="W76" s="39" t="str">
        <f>IF(AL77="32",Monitoreo!F74&amp;". ","")</f>
        <v/>
      </c>
      <c r="X76" s="39" t="str">
        <f>IF(AL77="31",Monitoreo!F74&amp;". ","")</f>
        <v/>
      </c>
      <c r="Y76" s="39" t="str">
        <f>IF(AL77="25",Monitoreo!F74&amp;". ","")</f>
        <v/>
      </c>
      <c r="Z76" s="39" t="str">
        <f>IF(AL77="24",Monitoreo!F74&amp;". ","")</f>
        <v/>
      </c>
      <c r="AA76" s="39" t="str">
        <f>IF(AL77="23",Monitoreo!F74&amp;". ","")</f>
        <v/>
      </c>
      <c r="AB76" s="39" t="str">
        <f>IF(AL77="22",Monitoreo!F74&amp;". ","")</f>
        <v/>
      </c>
      <c r="AC76" s="39" t="str">
        <f>IF(AL77="21",Monitoreo!F74&amp;". ","")</f>
        <v/>
      </c>
      <c r="AD76" s="39" t="str">
        <f>IF(AL77="15",Monitoreo!F74&amp;". ","")</f>
        <v/>
      </c>
      <c r="AE76" s="39" t="str">
        <f>IF(AL77="14",Monitoreo!F74&amp;". ","")</f>
        <v/>
      </c>
      <c r="AF76" s="39" t="str">
        <f>IF(AL77="13",Monitoreo!F74&amp;". ","")</f>
        <v/>
      </c>
      <c r="AG76" s="39" t="str">
        <f>IF(AL77="12",Monitoreo!F74&amp;". ","")</f>
        <v/>
      </c>
      <c r="AH76" s="85" t="str">
        <f>IF(AL77="11",Monitoreo!F74&amp;". ","")</f>
        <v/>
      </c>
      <c r="AI76" s="71"/>
      <c r="AJ76" s="88" t="b">
        <f>+IF(Monitoreo!T73="Casi Seguro",5,IF(Monitoreo!T73="Probable",4,IF(Monitoreo!T73="Posible",3,IF(Monitoreo!T73="Improbable",2,IF(Monitoreo!T73="Raro",1)))))</f>
        <v>0</v>
      </c>
      <c r="AK76" s="88" t="b">
        <f>+IF(Monitoreo!U73="Severo",5,IF(Monitoreo!U73="Mayor",4,IF(Monitoreo!U73="Moderado",3,IF(Monitoreo!U73="Menor",2,IF(Monitoreo!U73="Insignificante",1)))))</f>
        <v>0</v>
      </c>
      <c r="AL76" s="88" t="str">
        <f t="shared" si="1"/>
        <v>FALSOFALSO</v>
      </c>
    </row>
    <row r="77" spans="9:38" x14ac:dyDescent="0.25">
      <c r="I77" s="83"/>
      <c r="J77" s="84" t="str">
        <f>IF(AL78="55",Monitoreo!F75&amp;". ","")</f>
        <v/>
      </c>
      <c r="K77" s="39" t="str">
        <f>IF(AL78="54",Monitoreo!F75&amp;". ","")</f>
        <v/>
      </c>
      <c r="L77" s="39" t="str">
        <f>IF(AL78="53",Monitoreo!F75&amp;". ","")</f>
        <v/>
      </c>
      <c r="M77" s="39" t="str">
        <f>IF(AL78="52",Monitoreo!F75&amp;". ","")</f>
        <v/>
      </c>
      <c r="N77" s="39" t="str">
        <f>IF(AL78="51",Monitoreo!F75&amp;". ","")</f>
        <v/>
      </c>
      <c r="O77" s="39" t="str">
        <f>IF(AL78="45",Monitoreo!F75&amp;". ","")</f>
        <v/>
      </c>
      <c r="P77" s="39" t="str">
        <f>IF(AL78="44",Monitoreo!F75&amp;". ","")</f>
        <v/>
      </c>
      <c r="Q77" s="39" t="str">
        <f>IF(AL78="43",Monitoreo!F75&amp;". ","")</f>
        <v/>
      </c>
      <c r="R77" s="39" t="str">
        <f>IF(AL78="42",Monitoreo!F75&amp;". ","")</f>
        <v/>
      </c>
      <c r="S77" s="39" t="str">
        <f>IF(AL78="41",Monitoreo!F75&amp;". ","")</f>
        <v/>
      </c>
      <c r="T77" s="39" t="str">
        <f>IF(AL78="35",Monitoreo!F75&amp;". ","")</f>
        <v/>
      </c>
      <c r="U77" s="39" t="str">
        <f>IF(AL78="34",Monitoreo!F75&amp;". ","")</f>
        <v/>
      </c>
      <c r="V77" s="39" t="str">
        <f>IF(AL78="33",Monitoreo!F75&amp;". ","")</f>
        <v/>
      </c>
      <c r="W77" s="39" t="str">
        <f>IF(AL78="32",Monitoreo!F75&amp;". ","")</f>
        <v/>
      </c>
      <c r="X77" s="39" t="str">
        <f>IF(AL78="31",Monitoreo!F75&amp;". ","")</f>
        <v/>
      </c>
      <c r="Y77" s="39" t="str">
        <f>IF(AL78="25",Monitoreo!F75&amp;". ","")</f>
        <v/>
      </c>
      <c r="Z77" s="39" t="str">
        <f>IF(AL78="24",Monitoreo!F75&amp;". ","")</f>
        <v/>
      </c>
      <c r="AA77" s="39" t="str">
        <f>IF(AL78="23",Monitoreo!F75&amp;". ","")</f>
        <v/>
      </c>
      <c r="AB77" s="39" t="str">
        <f>IF(AL78="22",Monitoreo!F75&amp;". ","")</f>
        <v/>
      </c>
      <c r="AC77" s="39" t="str">
        <f>IF(AL78="21",Monitoreo!F75&amp;". ","")</f>
        <v/>
      </c>
      <c r="AD77" s="39" t="str">
        <f>IF(AL78="15",Monitoreo!F75&amp;". ","")</f>
        <v/>
      </c>
      <c r="AE77" s="39" t="str">
        <f>IF(AL78="14",Monitoreo!F75&amp;". ","")</f>
        <v/>
      </c>
      <c r="AF77" s="39" t="str">
        <f>IF(AL78="13",Monitoreo!F75&amp;". ","")</f>
        <v/>
      </c>
      <c r="AG77" s="39" t="str">
        <f>IF(AL78="12",Monitoreo!F75&amp;". ","")</f>
        <v/>
      </c>
      <c r="AH77" s="85" t="str">
        <f>IF(AL78="11",Monitoreo!F75&amp;". ","")</f>
        <v/>
      </c>
      <c r="AI77" s="71"/>
      <c r="AJ77" s="88" t="b">
        <f>+IF(Monitoreo!T74="Casi Seguro",5,IF(Monitoreo!T74="Probable",4,IF(Monitoreo!T74="Posible",3,IF(Monitoreo!T74="Improbable",2,IF(Monitoreo!T74="Raro",1)))))</f>
        <v>0</v>
      </c>
      <c r="AK77" s="88" t="b">
        <f>+IF(Monitoreo!U74="Severo",5,IF(Monitoreo!U74="Mayor",4,IF(Monitoreo!U74="Moderado",3,IF(Monitoreo!U74="Menor",2,IF(Monitoreo!U74="Insignificante",1)))))</f>
        <v>0</v>
      </c>
      <c r="AL77" s="88" t="str">
        <f t="shared" si="1"/>
        <v>FALSOFALSO</v>
      </c>
    </row>
    <row r="78" spans="9:38" x14ac:dyDescent="0.25">
      <c r="I78" s="83"/>
      <c r="J78" s="84" t="str">
        <f>IF(AL79="55",Monitoreo!F76&amp;". ","")</f>
        <v/>
      </c>
      <c r="K78" s="39" t="str">
        <f>IF(AL79="54",Monitoreo!F76&amp;". ","")</f>
        <v/>
      </c>
      <c r="L78" s="39" t="str">
        <f>IF(AL79="53",Monitoreo!F76&amp;". ","")</f>
        <v/>
      </c>
      <c r="M78" s="39" t="str">
        <f>IF(AL79="52",Monitoreo!F76&amp;". ","")</f>
        <v/>
      </c>
      <c r="N78" s="39" t="str">
        <f>IF(AL79="51",Monitoreo!F76&amp;". ","")</f>
        <v/>
      </c>
      <c r="O78" s="39" t="str">
        <f>IF(AL79="45",Monitoreo!F76&amp;". ","")</f>
        <v/>
      </c>
      <c r="P78" s="39" t="str">
        <f>IF(AL79="44",Monitoreo!F76&amp;". ","")</f>
        <v/>
      </c>
      <c r="Q78" s="39" t="str">
        <f>IF(AL79="43",Monitoreo!F76&amp;". ","")</f>
        <v/>
      </c>
      <c r="R78" s="39" t="str">
        <f>IF(AL79="42",Monitoreo!F76&amp;". ","")</f>
        <v/>
      </c>
      <c r="S78" s="39" t="str">
        <f>IF(AL79="41",Monitoreo!F76&amp;". ","")</f>
        <v/>
      </c>
      <c r="T78" s="39" t="str">
        <f>IF(AL79="35",Monitoreo!F76&amp;". ","")</f>
        <v/>
      </c>
      <c r="U78" s="39" t="str">
        <f>IF(AL79="34",Monitoreo!F76&amp;". ","")</f>
        <v/>
      </c>
      <c r="V78" s="39" t="str">
        <f>IF(AL79="33",Monitoreo!F76&amp;". ","")</f>
        <v/>
      </c>
      <c r="W78" s="39" t="str">
        <f>IF(AL79="32",Monitoreo!F76&amp;". ","")</f>
        <v/>
      </c>
      <c r="X78" s="39" t="str">
        <f>IF(AL79="31",Monitoreo!F76&amp;". ","")</f>
        <v/>
      </c>
      <c r="Y78" s="39" t="str">
        <f>IF(AL79="25",Monitoreo!F76&amp;". ","")</f>
        <v/>
      </c>
      <c r="Z78" s="39" t="str">
        <f>IF(AL79="24",Monitoreo!F76&amp;". ","")</f>
        <v/>
      </c>
      <c r="AA78" s="39" t="str">
        <f>IF(AL79="23",Monitoreo!F76&amp;". ","")</f>
        <v/>
      </c>
      <c r="AB78" s="39" t="str">
        <f>IF(AL79="22",Monitoreo!F76&amp;". ","")</f>
        <v/>
      </c>
      <c r="AC78" s="39" t="str">
        <f>IF(AL79="21",Monitoreo!F76&amp;". ","")</f>
        <v/>
      </c>
      <c r="AD78" s="39" t="str">
        <f>IF(AL79="15",Monitoreo!F76&amp;". ","")</f>
        <v/>
      </c>
      <c r="AE78" s="39" t="str">
        <f>IF(AL79="14",Monitoreo!F76&amp;". ","")</f>
        <v/>
      </c>
      <c r="AF78" s="39" t="str">
        <f>IF(AL79="13",Monitoreo!F76&amp;". ","")</f>
        <v/>
      </c>
      <c r="AG78" s="39" t="str">
        <f>IF(AL79="12",Monitoreo!F76&amp;". ","")</f>
        <v/>
      </c>
      <c r="AH78" s="85" t="str">
        <f>IF(AL79="11",Monitoreo!F76&amp;". ","")</f>
        <v/>
      </c>
      <c r="AI78" s="71"/>
      <c r="AJ78" s="88" t="b">
        <f>+IF(Monitoreo!T75="Casi Seguro",5,IF(Monitoreo!T75="Probable",4,IF(Monitoreo!T75="Posible",3,IF(Monitoreo!T75="Improbable",2,IF(Monitoreo!T75="Raro",1)))))</f>
        <v>0</v>
      </c>
      <c r="AK78" s="88" t="b">
        <f>+IF(Monitoreo!U75="Severo",5,IF(Monitoreo!U75="Mayor",4,IF(Monitoreo!U75="Moderado",3,IF(Monitoreo!U75="Menor",2,IF(Monitoreo!U75="Insignificante",1)))))</f>
        <v>0</v>
      </c>
      <c r="AL78" s="88" t="str">
        <f t="shared" si="1"/>
        <v>FALSOFALSO</v>
      </c>
    </row>
    <row r="79" spans="9:38" x14ac:dyDescent="0.25">
      <c r="I79" s="83"/>
      <c r="J79" s="84" t="str">
        <f>IF(AL80="55",Monitoreo!F77&amp;". ","")</f>
        <v/>
      </c>
      <c r="K79" s="39" t="str">
        <f>IF(AL80="54",Monitoreo!F77&amp;". ","")</f>
        <v/>
      </c>
      <c r="L79" s="39" t="str">
        <f>IF(AL80="53",Monitoreo!F77&amp;". ","")</f>
        <v/>
      </c>
      <c r="M79" s="39" t="str">
        <f>IF(AL80="52",Monitoreo!F77&amp;". ","")</f>
        <v/>
      </c>
      <c r="N79" s="39" t="str">
        <f>IF(AL80="51",Monitoreo!F77&amp;". ","")</f>
        <v/>
      </c>
      <c r="O79" s="39" t="str">
        <f>IF(AL80="45",Monitoreo!F77&amp;". ","")</f>
        <v/>
      </c>
      <c r="P79" s="39" t="str">
        <f>IF(AL80="44",Monitoreo!F77&amp;". ","")</f>
        <v/>
      </c>
      <c r="Q79" s="39" t="str">
        <f>IF(AL80="43",Monitoreo!F77&amp;". ","")</f>
        <v/>
      </c>
      <c r="R79" s="39" t="str">
        <f>IF(AL80="42",Monitoreo!F77&amp;". ","")</f>
        <v/>
      </c>
      <c r="S79" s="39" t="str">
        <f>IF(AL80="41",Monitoreo!F77&amp;". ","")</f>
        <v/>
      </c>
      <c r="T79" s="39" t="str">
        <f>IF(AL80="35",Monitoreo!F77&amp;". ","")</f>
        <v/>
      </c>
      <c r="U79" s="39" t="str">
        <f>IF(AL80="34",Monitoreo!F77&amp;". ","")</f>
        <v/>
      </c>
      <c r="V79" s="39" t="str">
        <f>IF(AL80="33",Monitoreo!F77&amp;". ","")</f>
        <v/>
      </c>
      <c r="W79" s="39" t="str">
        <f>IF(AL80="32",Monitoreo!F77&amp;". ","")</f>
        <v/>
      </c>
      <c r="X79" s="39" t="str">
        <f>IF(AL80="31",Monitoreo!F77&amp;". ","")</f>
        <v/>
      </c>
      <c r="Y79" s="39" t="str">
        <f>IF(AL80="25",Monitoreo!F77&amp;". ","")</f>
        <v/>
      </c>
      <c r="Z79" s="39" t="str">
        <f>IF(AL80="24",Monitoreo!F77&amp;". ","")</f>
        <v/>
      </c>
      <c r="AA79" s="39" t="str">
        <f>IF(AL80="23",Monitoreo!F77&amp;". ","")</f>
        <v/>
      </c>
      <c r="AB79" s="39" t="str">
        <f>IF(AL80="22",Monitoreo!F77&amp;". ","")</f>
        <v/>
      </c>
      <c r="AC79" s="39" t="str">
        <f>IF(AL80="21",Monitoreo!F77&amp;". ","")</f>
        <v/>
      </c>
      <c r="AD79" s="39" t="str">
        <f>IF(AL80="15",Monitoreo!F77&amp;". ","")</f>
        <v/>
      </c>
      <c r="AE79" s="39" t="str">
        <f>IF(AL80="14",Monitoreo!F77&amp;". ","")</f>
        <v/>
      </c>
      <c r="AF79" s="39" t="str">
        <f>IF(AL80="13",Monitoreo!F77&amp;". ","")</f>
        <v/>
      </c>
      <c r="AG79" s="39" t="str">
        <f>IF(AL80="12",Monitoreo!F77&amp;". ","")</f>
        <v/>
      </c>
      <c r="AH79" s="85" t="str">
        <f>IF(AL80="11",Monitoreo!F77&amp;". ","")</f>
        <v/>
      </c>
      <c r="AI79" s="71"/>
      <c r="AJ79" s="88" t="b">
        <f>+IF(Monitoreo!T76="Casi Seguro",5,IF(Monitoreo!T76="Probable",4,IF(Monitoreo!T76="Posible",3,IF(Monitoreo!T76="Improbable",2,IF(Monitoreo!T76="Raro",1)))))</f>
        <v>0</v>
      </c>
      <c r="AK79" s="88" t="b">
        <f>+IF(Monitoreo!U76="Severo",5,IF(Monitoreo!U76="Mayor",4,IF(Monitoreo!U76="Moderado",3,IF(Monitoreo!U76="Menor",2,IF(Monitoreo!U76="Insignificante",1)))))</f>
        <v>0</v>
      </c>
      <c r="AL79" s="88" t="str">
        <f t="shared" si="1"/>
        <v>FALSOFALSO</v>
      </c>
    </row>
    <row r="80" spans="9:38" x14ac:dyDescent="0.25">
      <c r="I80" s="83"/>
      <c r="J80" s="84" t="str">
        <f>IF(AL81="55",Monitoreo!F78&amp;". ","")</f>
        <v/>
      </c>
      <c r="K80" s="39" t="str">
        <f>IF(AL81="54",Monitoreo!F78&amp;". ","")</f>
        <v/>
      </c>
      <c r="L80" s="39" t="str">
        <f>IF(AL81="53",Monitoreo!F78&amp;". ","")</f>
        <v/>
      </c>
      <c r="M80" s="39" t="str">
        <f>IF(AL81="52",Monitoreo!F78&amp;". ","")</f>
        <v/>
      </c>
      <c r="N80" s="39" t="str">
        <f>IF(AL81="51",Monitoreo!F78&amp;". ","")</f>
        <v/>
      </c>
      <c r="O80" s="39" t="str">
        <f>IF(AL81="45",Monitoreo!F78&amp;". ","")</f>
        <v/>
      </c>
      <c r="P80" s="39" t="str">
        <f>IF(AL81="44",Monitoreo!F78&amp;". ","")</f>
        <v/>
      </c>
      <c r="Q80" s="39" t="str">
        <f>IF(AL81="43",Monitoreo!F78&amp;". ","")</f>
        <v/>
      </c>
      <c r="R80" s="39" t="str">
        <f>IF(AL81="42",Monitoreo!F78&amp;". ","")</f>
        <v/>
      </c>
      <c r="S80" s="39" t="str">
        <f>IF(AL81="41",Monitoreo!F78&amp;". ","")</f>
        <v/>
      </c>
      <c r="T80" s="39" t="str">
        <f>IF(AL81="35",Monitoreo!F78&amp;". ","")</f>
        <v/>
      </c>
      <c r="U80" s="39" t="str">
        <f>IF(AL81="34",Monitoreo!F78&amp;". ","")</f>
        <v/>
      </c>
      <c r="V80" s="39" t="str">
        <f>IF(AL81="33",Monitoreo!F78&amp;". ","")</f>
        <v/>
      </c>
      <c r="W80" s="39" t="str">
        <f>IF(AL81="32",Monitoreo!F78&amp;". ","")</f>
        <v/>
      </c>
      <c r="X80" s="39" t="str">
        <f>IF(AL81="31",Monitoreo!F78&amp;". ","")</f>
        <v/>
      </c>
      <c r="Y80" s="39" t="str">
        <f>IF(AL81="25",Monitoreo!F78&amp;". ","")</f>
        <v/>
      </c>
      <c r="Z80" s="39" t="str">
        <f>IF(AL81="24",Monitoreo!F78&amp;". ","")</f>
        <v/>
      </c>
      <c r="AA80" s="39" t="str">
        <f>IF(AL81="23",Monitoreo!F78&amp;". ","")</f>
        <v/>
      </c>
      <c r="AB80" s="39" t="str">
        <f>IF(AL81="22",Monitoreo!F78&amp;". ","")</f>
        <v/>
      </c>
      <c r="AC80" s="39" t="str">
        <f>IF(AL81="21",Monitoreo!F78&amp;". ","")</f>
        <v/>
      </c>
      <c r="AD80" s="39" t="str">
        <f>IF(AL81="15",Monitoreo!F78&amp;". ","")</f>
        <v/>
      </c>
      <c r="AE80" s="39" t="str">
        <f>IF(AL81="14",Monitoreo!F78&amp;". ","")</f>
        <v/>
      </c>
      <c r="AF80" s="39" t="str">
        <f>IF(AL81="13",Monitoreo!F78&amp;". ","")</f>
        <v/>
      </c>
      <c r="AG80" s="39" t="str">
        <f>IF(AL81="12",Monitoreo!F78&amp;". ","")</f>
        <v/>
      </c>
      <c r="AH80" s="85" t="str">
        <f>IF(AL81="11",Monitoreo!F78&amp;". ","")</f>
        <v/>
      </c>
      <c r="AI80" s="71"/>
      <c r="AJ80" s="88" t="b">
        <f>+IF(Monitoreo!T77="Casi Seguro",5,IF(Monitoreo!T77="Probable",4,IF(Monitoreo!T77="Posible",3,IF(Monitoreo!T77="Improbable",2,IF(Monitoreo!T77="Raro",1)))))</f>
        <v>0</v>
      </c>
      <c r="AK80" s="88" t="b">
        <f>+IF(Monitoreo!U77="Severo",5,IF(Monitoreo!U77="Mayor",4,IF(Monitoreo!U77="Moderado",3,IF(Monitoreo!U77="Menor",2,IF(Monitoreo!U77="Insignificante",1)))))</f>
        <v>0</v>
      </c>
      <c r="AL80" s="88" t="str">
        <f t="shared" si="1"/>
        <v>FALSOFALSO</v>
      </c>
    </row>
    <row r="81" spans="9:38" x14ac:dyDescent="0.25">
      <c r="I81" s="83"/>
      <c r="J81" s="84" t="str">
        <f>IF(AL82="55",Monitoreo!F79&amp;". ","")</f>
        <v/>
      </c>
      <c r="K81" s="39" t="str">
        <f>IF(AL82="54",Monitoreo!F79&amp;". ","")</f>
        <v/>
      </c>
      <c r="L81" s="39" t="str">
        <f>IF(AL82="53",Monitoreo!F79&amp;". ","")</f>
        <v/>
      </c>
      <c r="M81" s="39" t="str">
        <f>IF(AL82="52",Monitoreo!F79&amp;". ","")</f>
        <v/>
      </c>
      <c r="N81" s="39" t="str">
        <f>IF(AL82="51",Monitoreo!F79&amp;". ","")</f>
        <v/>
      </c>
      <c r="O81" s="39" t="str">
        <f>IF(AL82="45",Monitoreo!F79&amp;". ","")</f>
        <v/>
      </c>
      <c r="P81" s="39" t="str">
        <f>IF(AL82="44",Monitoreo!F79&amp;". ","")</f>
        <v/>
      </c>
      <c r="Q81" s="39" t="str">
        <f>IF(AL82="43",Monitoreo!F79&amp;". ","")</f>
        <v/>
      </c>
      <c r="R81" s="39" t="str">
        <f>IF(AL82="42",Monitoreo!F79&amp;". ","")</f>
        <v/>
      </c>
      <c r="S81" s="39" t="str">
        <f>IF(AL82="41",Monitoreo!F79&amp;". ","")</f>
        <v/>
      </c>
      <c r="T81" s="39" t="str">
        <f>IF(AL82="35",Monitoreo!F79&amp;". ","")</f>
        <v/>
      </c>
      <c r="U81" s="39" t="str">
        <f>IF(AL82="34",Monitoreo!F79&amp;". ","")</f>
        <v/>
      </c>
      <c r="V81" s="39" t="str">
        <f>IF(AL82="33",Monitoreo!F79&amp;". ","")</f>
        <v/>
      </c>
      <c r="W81" s="39" t="str">
        <f>IF(AL82="32",Monitoreo!F79&amp;". ","")</f>
        <v/>
      </c>
      <c r="X81" s="39" t="str">
        <f>IF(AL82="31",Monitoreo!F79&amp;". ","")</f>
        <v/>
      </c>
      <c r="Y81" s="39" t="str">
        <f>IF(AL82="25",Monitoreo!F79&amp;". ","")</f>
        <v/>
      </c>
      <c r="Z81" s="39" t="str">
        <f>IF(AL82="24",Monitoreo!F79&amp;". ","")</f>
        <v/>
      </c>
      <c r="AA81" s="39" t="str">
        <f>IF(AL82="23",Monitoreo!F79&amp;". ","")</f>
        <v/>
      </c>
      <c r="AB81" s="39" t="str">
        <f>IF(AL82="22",Monitoreo!F79&amp;". ","")</f>
        <v/>
      </c>
      <c r="AC81" s="39" t="str">
        <f>IF(AL82="21",Monitoreo!F79&amp;". ","")</f>
        <v/>
      </c>
      <c r="AD81" s="39" t="str">
        <f>IF(AL82="15",Monitoreo!F79&amp;". ","")</f>
        <v/>
      </c>
      <c r="AE81" s="39" t="str">
        <f>IF(AL82="14",Monitoreo!F79&amp;". ","")</f>
        <v/>
      </c>
      <c r="AF81" s="39" t="str">
        <f>IF(AL82="13",Monitoreo!F79&amp;". ","")</f>
        <v/>
      </c>
      <c r="AG81" s="39" t="str">
        <f>IF(AL82="12",Monitoreo!F79&amp;". ","")</f>
        <v/>
      </c>
      <c r="AH81" s="85" t="str">
        <f>IF(AL82="11",Monitoreo!F79&amp;". ","")</f>
        <v/>
      </c>
      <c r="AI81" s="71"/>
      <c r="AJ81" s="88" t="b">
        <f>+IF(Monitoreo!T78="Casi Seguro",5,IF(Monitoreo!T78="Probable",4,IF(Monitoreo!T78="Posible",3,IF(Monitoreo!T78="Improbable",2,IF(Monitoreo!T78="Raro",1)))))</f>
        <v>0</v>
      </c>
      <c r="AK81" s="88" t="b">
        <f>+IF(Monitoreo!U78="Severo",5,IF(Monitoreo!U78="Mayor",4,IF(Monitoreo!U78="Moderado",3,IF(Monitoreo!U78="Menor",2,IF(Monitoreo!U78="Insignificante",1)))))</f>
        <v>0</v>
      </c>
      <c r="AL81" s="88" t="str">
        <f t="shared" si="1"/>
        <v>FALSOFALSO</v>
      </c>
    </row>
    <row r="82" spans="9:38" x14ac:dyDescent="0.25">
      <c r="I82" s="83"/>
      <c r="J82" s="84" t="str">
        <f>IF(AL83="55",Monitoreo!F80&amp;". ","")</f>
        <v/>
      </c>
      <c r="K82" s="39" t="str">
        <f>IF(AL83="54",Monitoreo!F80&amp;". ","")</f>
        <v/>
      </c>
      <c r="L82" s="39" t="str">
        <f>IF(AL83="53",Monitoreo!F80&amp;". ","")</f>
        <v/>
      </c>
      <c r="M82" s="39" t="str">
        <f>IF(AL83="52",Monitoreo!F80&amp;". ","")</f>
        <v/>
      </c>
      <c r="N82" s="39" t="str">
        <f>IF(AL83="51",Monitoreo!F80&amp;". ","")</f>
        <v/>
      </c>
      <c r="O82" s="39" t="str">
        <f>IF(AL83="45",Monitoreo!F80&amp;". ","")</f>
        <v/>
      </c>
      <c r="P82" s="39" t="str">
        <f>IF(AL83="44",Monitoreo!F80&amp;". ","")</f>
        <v/>
      </c>
      <c r="Q82" s="39" t="str">
        <f>IF(AL83="43",Monitoreo!F80&amp;". ","")</f>
        <v/>
      </c>
      <c r="R82" s="39" t="str">
        <f>IF(AL83="42",Monitoreo!F80&amp;". ","")</f>
        <v/>
      </c>
      <c r="S82" s="39" t="str">
        <f>IF(AL83="41",Monitoreo!F80&amp;". ","")</f>
        <v/>
      </c>
      <c r="T82" s="39" t="str">
        <f>IF(AL83="35",Monitoreo!F80&amp;". ","")</f>
        <v/>
      </c>
      <c r="U82" s="39" t="str">
        <f>IF(AL83="34",Monitoreo!F80&amp;". ","")</f>
        <v/>
      </c>
      <c r="V82" s="39" t="str">
        <f>IF(AL83="33",Monitoreo!F80&amp;". ","")</f>
        <v/>
      </c>
      <c r="W82" s="39" t="str">
        <f>IF(AL83="32",Monitoreo!F80&amp;". ","")</f>
        <v/>
      </c>
      <c r="X82" s="39" t="str">
        <f>IF(AL83="31",Monitoreo!F80&amp;". ","")</f>
        <v/>
      </c>
      <c r="Y82" s="39" t="str">
        <f>IF(AL83="25",Monitoreo!F80&amp;". ","")</f>
        <v/>
      </c>
      <c r="Z82" s="39" t="str">
        <f>IF(AL83="24",Monitoreo!F80&amp;". ","")</f>
        <v/>
      </c>
      <c r="AA82" s="39" t="str">
        <f>IF(AL83="23",Monitoreo!F80&amp;". ","")</f>
        <v/>
      </c>
      <c r="AB82" s="39" t="str">
        <f>IF(AL83="22",Monitoreo!F80&amp;". ","")</f>
        <v/>
      </c>
      <c r="AC82" s="39" t="str">
        <f>IF(AL83="21",Monitoreo!F80&amp;". ","")</f>
        <v/>
      </c>
      <c r="AD82" s="39" t="str">
        <f>IF(AL83="15",Monitoreo!F80&amp;". ","")</f>
        <v/>
      </c>
      <c r="AE82" s="39" t="str">
        <f>IF(AL83="14",Monitoreo!F80&amp;". ","")</f>
        <v/>
      </c>
      <c r="AF82" s="39" t="str">
        <f>IF(AL83="13",Monitoreo!F80&amp;". ","")</f>
        <v/>
      </c>
      <c r="AG82" s="39" t="str">
        <f>IF(AL83="12",Monitoreo!F80&amp;". ","")</f>
        <v/>
      </c>
      <c r="AH82" s="85" t="str">
        <f>IF(AL83="11",Monitoreo!F80&amp;". ","")</f>
        <v/>
      </c>
      <c r="AI82" s="71"/>
      <c r="AJ82" s="88" t="b">
        <f>+IF(Monitoreo!T79="Casi Seguro",5,IF(Monitoreo!T79="Probable",4,IF(Monitoreo!T79="Posible",3,IF(Monitoreo!T79="Improbable",2,IF(Monitoreo!T79="Raro",1)))))</f>
        <v>0</v>
      </c>
      <c r="AK82" s="88" t="b">
        <f>+IF(Monitoreo!U79="Severo",5,IF(Monitoreo!U79="Mayor",4,IF(Monitoreo!U79="Moderado",3,IF(Monitoreo!U79="Menor",2,IF(Monitoreo!U79="Insignificante",1)))))</f>
        <v>0</v>
      </c>
      <c r="AL82" s="88" t="str">
        <f t="shared" si="1"/>
        <v>FALSOFALSO</v>
      </c>
    </row>
    <row r="83" spans="9:38" x14ac:dyDescent="0.25">
      <c r="I83" s="83"/>
      <c r="J83" s="84" t="str">
        <f>IF(AL84="55",Monitoreo!F81&amp;". ","")</f>
        <v/>
      </c>
      <c r="K83" s="39" t="str">
        <f>IF(AL84="54",Monitoreo!F81&amp;". ","")</f>
        <v/>
      </c>
      <c r="L83" s="39" t="str">
        <f>IF(AL84="53",Monitoreo!F81&amp;". ","")</f>
        <v/>
      </c>
      <c r="M83" s="39" t="str">
        <f>IF(AL84="52",Monitoreo!F81&amp;". ","")</f>
        <v/>
      </c>
      <c r="N83" s="39" t="str">
        <f>IF(AL84="51",Monitoreo!F81&amp;". ","")</f>
        <v/>
      </c>
      <c r="O83" s="39" t="str">
        <f>IF(AL84="45",Monitoreo!F81&amp;". ","")</f>
        <v/>
      </c>
      <c r="P83" s="39" t="str">
        <f>IF(AL84="44",Monitoreo!F81&amp;". ","")</f>
        <v/>
      </c>
      <c r="Q83" s="39" t="str">
        <f>IF(AL84="43",Monitoreo!F81&amp;". ","")</f>
        <v/>
      </c>
      <c r="R83" s="39" t="str">
        <f>IF(AL84="42",Monitoreo!F81&amp;". ","")</f>
        <v/>
      </c>
      <c r="S83" s="39" t="str">
        <f>IF(AL84="41",Monitoreo!F81&amp;". ","")</f>
        <v/>
      </c>
      <c r="T83" s="39" t="str">
        <f>IF(AL84="35",Monitoreo!F81&amp;". ","")</f>
        <v/>
      </c>
      <c r="U83" s="39" t="str">
        <f>IF(AL84="34",Monitoreo!F81&amp;". ","")</f>
        <v/>
      </c>
      <c r="V83" s="39" t="str">
        <f>IF(AL84="33",Monitoreo!F81&amp;". ","")</f>
        <v/>
      </c>
      <c r="W83" s="39" t="str">
        <f>IF(AL84="32",Monitoreo!F81&amp;". ","")</f>
        <v/>
      </c>
      <c r="X83" s="39" t="str">
        <f>IF(AL84="31",Monitoreo!F81&amp;". ","")</f>
        <v/>
      </c>
      <c r="Y83" s="39" t="str">
        <f>IF(AL84="25",Monitoreo!F81&amp;". ","")</f>
        <v/>
      </c>
      <c r="Z83" s="39" t="str">
        <f>IF(AL84="24",Monitoreo!F81&amp;". ","")</f>
        <v/>
      </c>
      <c r="AA83" s="39" t="str">
        <f>IF(AL84="23",Monitoreo!F81&amp;". ","")</f>
        <v/>
      </c>
      <c r="AB83" s="39" t="str">
        <f>IF(AL84="22",Monitoreo!F81&amp;". ","")</f>
        <v/>
      </c>
      <c r="AC83" s="39" t="str">
        <f>IF(AL84="21",Monitoreo!F81&amp;". ","")</f>
        <v/>
      </c>
      <c r="AD83" s="39" t="str">
        <f>IF(AL84="15",Monitoreo!F81&amp;". ","")</f>
        <v/>
      </c>
      <c r="AE83" s="39" t="str">
        <f>IF(AL84="14",Monitoreo!F81&amp;". ","")</f>
        <v/>
      </c>
      <c r="AF83" s="39" t="str">
        <f>IF(AL84="13",Monitoreo!F81&amp;". ","")</f>
        <v/>
      </c>
      <c r="AG83" s="39" t="str">
        <f>IF(AL84="12",Monitoreo!F81&amp;". ","")</f>
        <v/>
      </c>
      <c r="AH83" s="85" t="str">
        <f>IF(AL84="11",Monitoreo!F81&amp;". ","")</f>
        <v/>
      </c>
      <c r="AI83" s="71"/>
      <c r="AJ83" s="88" t="b">
        <f>+IF(Monitoreo!T80="Casi Seguro",5,IF(Monitoreo!T80="Probable",4,IF(Monitoreo!T80="Posible",3,IF(Monitoreo!T80="Improbable",2,IF(Monitoreo!T80="Raro",1)))))</f>
        <v>0</v>
      </c>
      <c r="AK83" s="88" t="b">
        <f>+IF(Monitoreo!U80="Severo",5,IF(Monitoreo!U80="Mayor",4,IF(Monitoreo!U80="Moderado",3,IF(Monitoreo!U80="Menor",2,IF(Monitoreo!U80="Insignificante",1)))))</f>
        <v>0</v>
      </c>
      <c r="AL83" s="88" t="str">
        <f t="shared" si="1"/>
        <v>FALSOFALSO</v>
      </c>
    </row>
    <row r="84" spans="9:38" x14ac:dyDescent="0.25">
      <c r="I84" s="83"/>
      <c r="J84" s="84" t="str">
        <f>IF(AL85="55",Monitoreo!F82&amp;". ","")</f>
        <v/>
      </c>
      <c r="K84" s="39" t="str">
        <f>IF(AL85="54",Monitoreo!F82&amp;". ","")</f>
        <v/>
      </c>
      <c r="L84" s="39" t="str">
        <f>IF(AL85="53",Monitoreo!F82&amp;". ","")</f>
        <v/>
      </c>
      <c r="M84" s="39" t="str">
        <f>IF(AL85="52",Monitoreo!F82&amp;". ","")</f>
        <v/>
      </c>
      <c r="N84" s="39" t="str">
        <f>IF(AL85="51",Monitoreo!F82&amp;". ","")</f>
        <v/>
      </c>
      <c r="O84" s="39" t="str">
        <f>IF(AL85="45",Monitoreo!F82&amp;". ","")</f>
        <v/>
      </c>
      <c r="P84" s="39" t="str">
        <f>IF(AL85="44",Monitoreo!F82&amp;". ","")</f>
        <v/>
      </c>
      <c r="Q84" s="39" t="str">
        <f>IF(AL85="43",Monitoreo!F82&amp;". ","")</f>
        <v/>
      </c>
      <c r="R84" s="39" t="str">
        <f>IF(AL85="42",Monitoreo!F82&amp;". ","")</f>
        <v/>
      </c>
      <c r="S84" s="39" t="str">
        <f>IF(AL85="41",Monitoreo!F82&amp;". ","")</f>
        <v/>
      </c>
      <c r="T84" s="39" t="str">
        <f>IF(AL85="35",Monitoreo!F82&amp;". ","")</f>
        <v/>
      </c>
      <c r="U84" s="39" t="str">
        <f>IF(AL85="34",Monitoreo!F82&amp;". ","")</f>
        <v/>
      </c>
      <c r="V84" s="39" t="str">
        <f>IF(AL85="33",Monitoreo!F82&amp;". ","")</f>
        <v/>
      </c>
      <c r="W84" s="39" t="str">
        <f>IF(AL85="32",Monitoreo!F82&amp;". ","")</f>
        <v/>
      </c>
      <c r="X84" s="39" t="str">
        <f>IF(AL85="31",Monitoreo!F82&amp;". ","")</f>
        <v/>
      </c>
      <c r="Y84" s="39" t="str">
        <f>IF(AL85="25",Monitoreo!F82&amp;". ","")</f>
        <v/>
      </c>
      <c r="Z84" s="39" t="str">
        <f>IF(AL85="24",Monitoreo!F82&amp;". ","")</f>
        <v/>
      </c>
      <c r="AA84" s="39" t="str">
        <f>IF(AL85="23",Monitoreo!F82&amp;". ","")</f>
        <v/>
      </c>
      <c r="AB84" s="39" t="str">
        <f>IF(AL85="22",Monitoreo!F82&amp;". ","")</f>
        <v/>
      </c>
      <c r="AC84" s="39" t="str">
        <f>IF(AL85="21",Monitoreo!F82&amp;". ","")</f>
        <v/>
      </c>
      <c r="AD84" s="39" t="str">
        <f>IF(AL85="15",Monitoreo!F82&amp;". ","")</f>
        <v/>
      </c>
      <c r="AE84" s="39" t="str">
        <f>IF(AL85="14",Monitoreo!F82&amp;". ","")</f>
        <v/>
      </c>
      <c r="AF84" s="39" t="str">
        <f>IF(AL85="13",Monitoreo!F82&amp;". ","")</f>
        <v/>
      </c>
      <c r="AG84" s="39" t="str">
        <f>IF(AL85="12",Monitoreo!F82&amp;". ","")</f>
        <v/>
      </c>
      <c r="AH84" s="85" t="str">
        <f>IF(AL85="11",Monitoreo!F82&amp;". ","")</f>
        <v/>
      </c>
      <c r="AI84" s="71"/>
      <c r="AJ84" s="88" t="b">
        <f>+IF(Monitoreo!T81="Casi Seguro",5,IF(Monitoreo!T81="Probable",4,IF(Monitoreo!T81="Posible",3,IF(Monitoreo!T81="Improbable",2,IF(Monitoreo!T81="Raro",1)))))</f>
        <v>0</v>
      </c>
      <c r="AK84" s="88" t="b">
        <f>+IF(Monitoreo!U81="Severo",5,IF(Monitoreo!U81="Mayor",4,IF(Monitoreo!U81="Moderado",3,IF(Monitoreo!U81="Menor",2,IF(Monitoreo!U81="Insignificante",1)))))</f>
        <v>0</v>
      </c>
      <c r="AL84" s="88" t="str">
        <f t="shared" si="1"/>
        <v>FALSOFALSO</v>
      </c>
    </row>
    <row r="85" spans="9:38" x14ac:dyDescent="0.25">
      <c r="I85" s="83"/>
      <c r="J85" s="84" t="str">
        <f>IF(AL86="55",Monitoreo!F83&amp;". ","")</f>
        <v/>
      </c>
      <c r="K85" s="39" t="str">
        <f>IF(AL86="54",Monitoreo!F83&amp;". ","")</f>
        <v/>
      </c>
      <c r="L85" s="39" t="str">
        <f>IF(AL86="53",Monitoreo!F83&amp;". ","")</f>
        <v/>
      </c>
      <c r="M85" s="39" t="str">
        <f>IF(AL86="52",Monitoreo!F83&amp;". ","")</f>
        <v/>
      </c>
      <c r="N85" s="39" t="str">
        <f>IF(AL86="51",Monitoreo!F83&amp;". ","")</f>
        <v/>
      </c>
      <c r="O85" s="39" t="str">
        <f>IF(AL86="45",Monitoreo!F83&amp;". ","")</f>
        <v/>
      </c>
      <c r="P85" s="39" t="str">
        <f>IF(AL86="44",Monitoreo!F83&amp;". ","")</f>
        <v/>
      </c>
      <c r="Q85" s="39" t="str">
        <f>IF(AL86="43",Monitoreo!F83&amp;". ","")</f>
        <v/>
      </c>
      <c r="R85" s="39" t="str">
        <f>IF(AL86="42",Monitoreo!F83&amp;". ","")</f>
        <v/>
      </c>
      <c r="S85" s="39" t="str">
        <f>IF(AL86="41",Monitoreo!F83&amp;". ","")</f>
        <v/>
      </c>
      <c r="T85" s="39" t="str">
        <f>IF(AL86="35",Monitoreo!F83&amp;". ","")</f>
        <v/>
      </c>
      <c r="U85" s="39" t="str">
        <f>IF(AL86="34",Monitoreo!F83&amp;". ","")</f>
        <v/>
      </c>
      <c r="V85" s="39" t="str">
        <f>IF(AL86="33",Monitoreo!F83&amp;". ","")</f>
        <v/>
      </c>
      <c r="W85" s="39" t="str">
        <f>IF(AL86="32",Monitoreo!F83&amp;". ","")</f>
        <v/>
      </c>
      <c r="X85" s="39" t="str">
        <f>IF(AL86="31",Monitoreo!F83&amp;". ","")</f>
        <v/>
      </c>
      <c r="Y85" s="39" t="str">
        <f>IF(AL86="25",Monitoreo!F83&amp;". ","")</f>
        <v/>
      </c>
      <c r="Z85" s="39" t="str">
        <f>IF(AL86="24",Monitoreo!F83&amp;". ","")</f>
        <v/>
      </c>
      <c r="AA85" s="39" t="str">
        <f>IF(AL86="23",Monitoreo!F83&amp;". ","")</f>
        <v/>
      </c>
      <c r="AB85" s="39" t="str">
        <f>IF(AL86="22",Monitoreo!F83&amp;". ","")</f>
        <v/>
      </c>
      <c r="AC85" s="39" t="str">
        <f>IF(AL86="21",Monitoreo!F83&amp;". ","")</f>
        <v/>
      </c>
      <c r="AD85" s="39" t="str">
        <f>IF(AL86="15",Monitoreo!F83&amp;". ","")</f>
        <v/>
      </c>
      <c r="AE85" s="39" t="str">
        <f>IF(AL86="14",Monitoreo!F83&amp;". ","")</f>
        <v/>
      </c>
      <c r="AF85" s="39" t="str">
        <f>IF(AL86="13",Monitoreo!F83&amp;". ","")</f>
        <v/>
      </c>
      <c r="AG85" s="39" t="str">
        <f>IF(AL86="12",Monitoreo!F83&amp;". ","")</f>
        <v/>
      </c>
      <c r="AH85" s="85" t="str">
        <f>IF(AL86="11",Monitoreo!F83&amp;". ","")</f>
        <v/>
      </c>
      <c r="AI85" s="71"/>
      <c r="AJ85" s="88" t="b">
        <f>+IF(Monitoreo!T82="Casi Seguro",5,IF(Monitoreo!T82="Probable",4,IF(Monitoreo!T82="Posible",3,IF(Monitoreo!T82="Improbable",2,IF(Monitoreo!T82="Raro",1)))))</f>
        <v>0</v>
      </c>
      <c r="AK85" s="88" t="b">
        <f>+IF(Monitoreo!U82="Severo",5,IF(Monitoreo!U82="Mayor",4,IF(Monitoreo!U82="Moderado",3,IF(Monitoreo!U82="Menor",2,IF(Monitoreo!U82="Insignificante",1)))))</f>
        <v>0</v>
      </c>
      <c r="AL85" s="88" t="str">
        <f t="shared" si="1"/>
        <v>FALSOFALSO</v>
      </c>
    </row>
    <row r="86" spans="9:38" x14ac:dyDescent="0.25">
      <c r="I86" s="83"/>
      <c r="J86" s="84" t="str">
        <f>IF(AL87="55",Monitoreo!F84&amp;". ","")</f>
        <v/>
      </c>
      <c r="K86" s="39" t="str">
        <f>IF(AL87="54",Monitoreo!F84&amp;". ","")</f>
        <v/>
      </c>
      <c r="L86" s="39" t="str">
        <f>IF(AL87="53",Monitoreo!F84&amp;". ","")</f>
        <v/>
      </c>
      <c r="M86" s="39" t="str">
        <f>IF(AL87="52",Monitoreo!F84&amp;". ","")</f>
        <v/>
      </c>
      <c r="N86" s="39" t="str">
        <f>IF(AL87="51",Monitoreo!F84&amp;". ","")</f>
        <v/>
      </c>
      <c r="O86" s="39" t="str">
        <f>IF(AL87="45",Monitoreo!F84&amp;". ","")</f>
        <v/>
      </c>
      <c r="P86" s="39" t="str">
        <f>IF(AL87="44",Monitoreo!F84&amp;". ","")</f>
        <v/>
      </c>
      <c r="Q86" s="39" t="str">
        <f>IF(AL87="43",Monitoreo!F84&amp;". ","")</f>
        <v/>
      </c>
      <c r="R86" s="39" t="str">
        <f>IF(AL87="42",Monitoreo!F84&amp;". ","")</f>
        <v/>
      </c>
      <c r="S86" s="39" t="str">
        <f>IF(AL87="41",Monitoreo!F84&amp;". ","")</f>
        <v/>
      </c>
      <c r="T86" s="39" t="str">
        <f>IF(AL87="35",Monitoreo!F84&amp;". ","")</f>
        <v/>
      </c>
      <c r="U86" s="39" t="str">
        <f>IF(AL87="34",Monitoreo!F84&amp;". ","")</f>
        <v/>
      </c>
      <c r="V86" s="39" t="str">
        <f>IF(AL87="33",Monitoreo!F84&amp;". ","")</f>
        <v/>
      </c>
      <c r="W86" s="39" t="str">
        <f>IF(AL87="32",Monitoreo!F84&amp;". ","")</f>
        <v/>
      </c>
      <c r="X86" s="39" t="str">
        <f>IF(AL87="31",Monitoreo!F84&amp;". ","")</f>
        <v/>
      </c>
      <c r="Y86" s="39" t="str">
        <f>IF(AL87="25",Monitoreo!F84&amp;". ","")</f>
        <v/>
      </c>
      <c r="Z86" s="39" t="str">
        <f>IF(AL87="24",Monitoreo!F84&amp;". ","")</f>
        <v/>
      </c>
      <c r="AA86" s="39" t="str">
        <f>IF(AL87="23",Monitoreo!F84&amp;". ","")</f>
        <v/>
      </c>
      <c r="AB86" s="39" t="str">
        <f>IF(AL87="22",Monitoreo!F84&amp;". ","")</f>
        <v/>
      </c>
      <c r="AC86" s="39" t="str">
        <f>IF(AL87="21",Monitoreo!F84&amp;". ","")</f>
        <v/>
      </c>
      <c r="AD86" s="39" t="str">
        <f>IF(AL87="15",Monitoreo!F84&amp;". ","")</f>
        <v/>
      </c>
      <c r="AE86" s="39" t="str">
        <f>IF(AL87="14",Monitoreo!F84&amp;". ","")</f>
        <v/>
      </c>
      <c r="AF86" s="39" t="str">
        <f>IF(AL87="13",Monitoreo!F84&amp;". ","")</f>
        <v/>
      </c>
      <c r="AG86" s="39" t="str">
        <f>IF(AL87="12",Monitoreo!F84&amp;". ","")</f>
        <v/>
      </c>
      <c r="AH86" s="85" t="str">
        <f>IF(AL87="11",Monitoreo!F84&amp;". ","")</f>
        <v/>
      </c>
      <c r="AI86" s="71"/>
      <c r="AJ86" s="88" t="b">
        <f>+IF(Monitoreo!T83="Casi Seguro",5,IF(Monitoreo!T83="Probable",4,IF(Monitoreo!T83="Posible",3,IF(Monitoreo!T83="Improbable",2,IF(Monitoreo!T83="Raro",1)))))</f>
        <v>0</v>
      </c>
      <c r="AK86" s="88" t="b">
        <f>+IF(Monitoreo!U83="Severo",5,IF(Monitoreo!U83="Mayor",4,IF(Monitoreo!U83="Moderado",3,IF(Monitoreo!U83="Menor",2,IF(Monitoreo!U83="Insignificante",1)))))</f>
        <v>0</v>
      </c>
      <c r="AL86" s="88" t="str">
        <f t="shared" si="1"/>
        <v>FALSOFALSO</v>
      </c>
    </row>
    <row r="87" spans="9:38" x14ac:dyDescent="0.25">
      <c r="I87" s="83"/>
      <c r="J87" s="84" t="str">
        <f>IF(AL88="55",Monitoreo!F85&amp;". ","")</f>
        <v/>
      </c>
      <c r="K87" s="39" t="str">
        <f>IF(AL88="54",Monitoreo!F85&amp;". ","")</f>
        <v/>
      </c>
      <c r="L87" s="39" t="str">
        <f>IF(AL88="53",Monitoreo!F85&amp;". ","")</f>
        <v/>
      </c>
      <c r="M87" s="39" t="str">
        <f>IF(AL88="52",Monitoreo!F85&amp;". ","")</f>
        <v/>
      </c>
      <c r="N87" s="39" t="str">
        <f>IF(AL88="51",Monitoreo!F85&amp;". ","")</f>
        <v/>
      </c>
      <c r="O87" s="39" t="str">
        <f>IF(AL88="45",Monitoreo!F85&amp;". ","")</f>
        <v/>
      </c>
      <c r="P87" s="39" t="str">
        <f>IF(AL88="44",Monitoreo!F85&amp;". ","")</f>
        <v/>
      </c>
      <c r="Q87" s="39" t="str">
        <f>IF(AL88="43",Monitoreo!F85&amp;". ","")</f>
        <v/>
      </c>
      <c r="R87" s="39" t="str">
        <f>IF(AL88="42",Monitoreo!F85&amp;". ","")</f>
        <v/>
      </c>
      <c r="S87" s="39" t="str">
        <f>IF(AL88="41",Monitoreo!F85&amp;". ","")</f>
        <v/>
      </c>
      <c r="T87" s="39" t="str">
        <f>IF(AL88="35",Monitoreo!F85&amp;". ","")</f>
        <v/>
      </c>
      <c r="U87" s="39" t="str">
        <f>IF(AL88="34",Monitoreo!F85&amp;". ","")</f>
        <v/>
      </c>
      <c r="V87" s="39" t="str">
        <f>IF(AL88="33",Monitoreo!F85&amp;". ","")</f>
        <v/>
      </c>
      <c r="W87" s="39" t="str">
        <f>IF(AL88="32",Monitoreo!F85&amp;". ","")</f>
        <v/>
      </c>
      <c r="X87" s="39" t="str">
        <f>IF(AL88="31",Monitoreo!F85&amp;". ","")</f>
        <v/>
      </c>
      <c r="Y87" s="39" t="str">
        <f>IF(AL88="25",Monitoreo!F85&amp;". ","")</f>
        <v/>
      </c>
      <c r="Z87" s="39" t="str">
        <f>IF(AL88="24",Monitoreo!F85&amp;". ","")</f>
        <v/>
      </c>
      <c r="AA87" s="39" t="str">
        <f>IF(AL88="23",Monitoreo!F85&amp;". ","")</f>
        <v/>
      </c>
      <c r="AB87" s="39" t="str">
        <f>IF(AL88="22",Monitoreo!F85&amp;". ","")</f>
        <v/>
      </c>
      <c r="AC87" s="39" t="str">
        <f>IF(AL88="21",Monitoreo!F85&amp;". ","")</f>
        <v/>
      </c>
      <c r="AD87" s="39" t="str">
        <f>IF(AL88="15",Monitoreo!F85&amp;". ","")</f>
        <v/>
      </c>
      <c r="AE87" s="39" t="str">
        <f>IF(AL88="14",Monitoreo!F85&amp;". ","")</f>
        <v/>
      </c>
      <c r="AF87" s="39" t="str">
        <f>IF(AL88="13",Monitoreo!F85&amp;". ","")</f>
        <v/>
      </c>
      <c r="AG87" s="39" t="str">
        <f>IF(AL88="12",Monitoreo!F85&amp;". ","")</f>
        <v/>
      </c>
      <c r="AH87" s="85" t="str">
        <f>IF(AL88="11",Monitoreo!F85&amp;". ","")</f>
        <v/>
      </c>
      <c r="AI87" s="71"/>
      <c r="AJ87" s="88" t="b">
        <f>+IF(Monitoreo!T84="Casi Seguro",5,IF(Monitoreo!T84="Probable",4,IF(Monitoreo!T84="Posible",3,IF(Monitoreo!T84="Improbable",2,IF(Monitoreo!T84="Raro",1)))))</f>
        <v>0</v>
      </c>
      <c r="AK87" s="88" t="b">
        <f>+IF(Monitoreo!U84="Severo",5,IF(Monitoreo!U84="Mayor",4,IF(Monitoreo!U84="Moderado",3,IF(Monitoreo!U84="Menor",2,IF(Monitoreo!U84="Insignificante",1)))))</f>
        <v>0</v>
      </c>
      <c r="AL87" s="88" t="str">
        <f t="shared" si="1"/>
        <v>FALSOFALSO</v>
      </c>
    </row>
    <row r="88" spans="9:38" x14ac:dyDescent="0.25">
      <c r="I88" s="83"/>
      <c r="J88" s="84" t="str">
        <f>IF(AL89="55",Monitoreo!F86&amp;". ","")</f>
        <v/>
      </c>
      <c r="K88" s="39" t="str">
        <f>IF(AL89="54",Monitoreo!F86&amp;". ","")</f>
        <v/>
      </c>
      <c r="L88" s="39" t="str">
        <f>IF(AL89="53",Monitoreo!F86&amp;". ","")</f>
        <v/>
      </c>
      <c r="M88" s="39" t="str">
        <f>IF(AL89="52",Monitoreo!F86&amp;". ","")</f>
        <v/>
      </c>
      <c r="N88" s="39" t="str">
        <f>IF(AL89="51",Monitoreo!F86&amp;". ","")</f>
        <v/>
      </c>
      <c r="O88" s="39" t="str">
        <f>IF(AL89="45",Monitoreo!F86&amp;". ","")</f>
        <v/>
      </c>
      <c r="P88" s="39" t="str">
        <f>IF(AL89="44",Monitoreo!F86&amp;". ","")</f>
        <v/>
      </c>
      <c r="Q88" s="39" t="str">
        <f>IF(AL89="43",Monitoreo!F86&amp;". ","")</f>
        <v/>
      </c>
      <c r="R88" s="39" t="str">
        <f>IF(AL89="42",Monitoreo!F86&amp;". ","")</f>
        <v/>
      </c>
      <c r="S88" s="39" t="str">
        <f>IF(AL89="41",Monitoreo!F86&amp;". ","")</f>
        <v/>
      </c>
      <c r="T88" s="39" t="str">
        <f>IF(AL89="35",Monitoreo!F86&amp;". ","")</f>
        <v/>
      </c>
      <c r="U88" s="39" t="str">
        <f>IF(AL89="34",Monitoreo!F86&amp;". ","")</f>
        <v/>
      </c>
      <c r="V88" s="39" t="str">
        <f>IF(AL89="33",Monitoreo!F86&amp;". ","")</f>
        <v/>
      </c>
      <c r="W88" s="39" t="str">
        <f>IF(AL89="32",Monitoreo!F86&amp;". ","")</f>
        <v/>
      </c>
      <c r="X88" s="39" t="str">
        <f>IF(AL89="31",Monitoreo!F86&amp;". ","")</f>
        <v/>
      </c>
      <c r="Y88" s="39" t="str">
        <f>IF(AL89="25",Monitoreo!F86&amp;". ","")</f>
        <v/>
      </c>
      <c r="Z88" s="39" t="str">
        <f>IF(AL89="24",Monitoreo!F86&amp;". ","")</f>
        <v/>
      </c>
      <c r="AA88" s="39" t="str">
        <f>IF(AL89="23",Monitoreo!F86&amp;". ","")</f>
        <v/>
      </c>
      <c r="AB88" s="39" t="str">
        <f>IF(AL89="22",Monitoreo!F86&amp;". ","")</f>
        <v/>
      </c>
      <c r="AC88" s="39" t="str">
        <f>IF(AL89="21",Monitoreo!F86&amp;". ","")</f>
        <v/>
      </c>
      <c r="AD88" s="39" t="str">
        <f>IF(AL89="15",Monitoreo!F86&amp;". ","")</f>
        <v/>
      </c>
      <c r="AE88" s="39" t="str">
        <f>IF(AL89="14",Monitoreo!F86&amp;". ","")</f>
        <v/>
      </c>
      <c r="AF88" s="39" t="str">
        <f>IF(AL89="13",Monitoreo!F86&amp;". ","")</f>
        <v/>
      </c>
      <c r="AG88" s="39" t="str">
        <f>IF(AL89="12",Monitoreo!F86&amp;". ","")</f>
        <v/>
      </c>
      <c r="AH88" s="85" t="str">
        <f>IF(AL89="11",Monitoreo!F86&amp;". ","")</f>
        <v/>
      </c>
      <c r="AI88" s="71"/>
      <c r="AJ88" s="88" t="b">
        <f>+IF(Monitoreo!T85="Casi Seguro",5,IF(Monitoreo!T85="Probable",4,IF(Monitoreo!T85="Posible",3,IF(Monitoreo!T85="Improbable",2,IF(Monitoreo!T85="Raro",1)))))</f>
        <v>0</v>
      </c>
      <c r="AK88" s="88" t="b">
        <f>+IF(Monitoreo!U85="Severo",5,IF(Monitoreo!U85="Mayor",4,IF(Monitoreo!U85="Moderado",3,IF(Monitoreo!U85="Menor",2,IF(Monitoreo!U85="Insignificante",1)))))</f>
        <v>0</v>
      </c>
      <c r="AL88" s="88" t="str">
        <f t="shared" si="1"/>
        <v>FALSOFALSO</v>
      </c>
    </row>
    <row r="89" spans="9:38" x14ac:dyDescent="0.25">
      <c r="I89" s="83"/>
      <c r="J89" s="84" t="str">
        <f>IF(AL90="55",Monitoreo!F87&amp;". ","")</f>
        <v/>
      </c>
      <c r="K89" s="39" t="str">
        <f>IF(AL90="54",Monitoreo!F87&amp;". ","")</f>
        <v/>
      </c>
      <c r="L89" s="39" t="str">
        <f>IF(AL90="53",Monitoreo!F87&amp;". ","")</f>
        <v/>
      </c>
      <c r="M89" s="39" t="str">
        <f>IF(AL90="52",Monitoreo!F87&amp;". ","")</f>
        <v/>
      </c>
      <c r="N89" s="39" t="str">
        <f>IF(AL90="51",Monitoreo!F87&amp;". ","")</f>
        <v/>
      </c>
      <c r="O89" s="39" t="str">
        <f>IF(AL90="45",Monitoreo!F87&amp;". ","")</f>
        <v/>
      </c>
      <c r="P89" s="39" t="str">
        <f>IF(AL90="44",Monitoreo!F87&amp;". ","")</f>
        <v/>
      </c>
      <c r="Q89" s="39" t="str">
        <f>IF(AL90="43",Monitoreo!F87&amp;". ","")</f>
        <v/>
      </c>
      <c r="R89" s="39" t="str">
        <f>IF(AL90="42",Monitoreo!F87&amp;". ","")</f>
        <v/>
      </c>
      <c r="S89" s="39" t="str">
        <f>IF(AL90="41",Monitoreo!F87&amp;". ","")</f>
        <v/>
      </c>
      <c r="T89" s="39" t="str">
        <f>IF(AL90="35",Monitoreo!F87&amp;". ","")</f>
        <v/>
      </c>
      <c r="U89" s="39" t="str">
        <f>IF(AL90="34",Monitoreo!F87&amp;". ","")</f>
        <v/>
      </c>
      <c r="V89" s="39" t="str">
        <f>IF(AL90="33",Monitoreo!F87&amp;". ","")</f>
        <v/>
      </c>
      <c r="W89" s="39" t="str">
        <f>IF(AL90="32",Monitoreo!F87&amp;". ","")</f>
        <v/>
      </c>
      <c r="X89" s="39" t="str">
        <f>IF(AL90="31",Monitoreo!F87&amp;". ","")</f>
        <v/>
      </c>
      <c r="Y89" s="39" t="str">
        <f>IF(AL90="25",Monitoreo!F87&amp;". ","")</f>
        <v/>
      </c>
      <c r="Z89" s="39" t="str">
        <f>IF(AL90="24",Monitoreo!F87&amp;". ","")</f>
        <v/>
      </c>
      <c r="AA89" s="39" t="str">
        <f>IF(AL90="23",Monitoreo!F87&amp;". ","")</f>
        <v/>
      </c>
      <c r="AB89" s="39" t="str">
        <f>IF(AL90="22",Monitoreo!F87&amp;". ","")</f>
        <v/>
      </c>
      <c r="AC89" s="39" t="str">
        <f>IF(AL90="21",Monitoreo!F87&amp;". ","")</f>
        <v/>
      </c>
      <c r="AD89" s="39" t="str">
        <f>IF(AL90="15",Monitoreo!F87&amp;". ","")</f>
        <v/>
      </c>
      <c r="AE89" s="39" t="str">
        <f>IF(AL90="14",Monitoreo!F87&amp;". ","")</f>
        <v/>
      </c>
      <c r="AF89" s="39" t="str">
        <f>IF(AL90="13",Monitoreo!F87&amp;". ","")</f>
        <v/>
      </c>
      <c r="AG89" s="39" t="str">
        <f>IF(AL90="12",Monitoreo!F87&amp;". ","")</f>
        <v/>
      </c>
      <c r="AH89" s="85" t="str">
        <f>IF(AL90="11",Monitoreo!F87&amp;". ","")</f>
        <v/>
      </c>
      <c r="AI89" s="71"/>
      <c r="AJ89" s="88" t="b">
        <f>+IF(Monitoreo!T86="Casi Seguro",5,IF(Monitoreo!T86="Probable",4,IF(Monitoreo!T86="Posible",3,IF(Monitoreo!T86="Improbable",2,IF(Monitoreo!T86="Raro",1)))))</f>
        <v>0</v>
      </c>
      <c r="AK89" s="88" t="b">
        <f>+IF(Monitoreo!U86="Severo",5,IF(Monitoreo!U86="Mayor",4,IF(Monitoreo!U86="Moderado",3,IF(Monitoreo!U86="Menor",2,IF(Monitoreo!U86="Insignificante",1)))))</f>
        <v>0</v>
      </c>
      <c r="AL89" s="88" t="str">
        <f t="shared" si="1"/>
        <v>FALSOFALSO</v>
      </c>
    </row>
    <row r="90" spans="9:38" x14ac:dyDescent="0.25">
      <c r="I90" s="83"/>
      <c r="J90" s="84" t="str">
        <f>IF(AL91="55",Monitoreo!F88&amp;". ","")</f>
        <v/>
      </c>
      <c r="K90" s="39" t="str">
        <f>IF(AL91="54",Monitoreo!F88&amp;". ","")</f>
        <v/>
      </c>
      <c r="L90" s="39" t="str">
        <f>IF(AL91="53",Monitoreo!F88&amp;". ","")</f>
        <v/>
      </c>
      <c r="M90" s="39" t="str">
        <f>IF(AL91="52",Monitoreo!F88&amp;". ","")</f>
        <v/>
      </c>
      <c r="N90" s="39" t="str">
        <f>IF(AL91="51",Monitoreo!F88&amp;". ","")</f>
        <v/>
      </c>
      <c r="O90" s="39" t="str">
        <f>IF(AL91="45",Monitoreo!F88&amp;". ","")</f>
        <v/>
      </c>
      <c r="P90" s="39" t="str">
        <f>IF(AL91="44",Monitoreo!F88&amp;". ","")</f>
        <v/>
      </c>
      <c r="Q90" s="39" t="str">
        <f>IF(AL91="43",Monitoreo!F88&amp;". ","")</f>
        <v/>
      </c>
      <c r="R90" s="39" t="str">
        <f>IF(AL91="42",Monitoreo!F88&amp;". ","")</f>
        <v/>
      </c>
      <c r="S90" s="39" t="str">
        <f>IF(AL91="41",Monitoreo!F88&amp;". ","")</f>
        <v/>
      </c>
      <c r="T90" s="39" t="str">
        <f>IF(AL91="35",Monitoreo!F88&amp;". ","")</f>
        <v/>
      </c>
      <c r="U90" s="39" t="str">
        <f>IF(AL91="34",Monitoreo!F88&amp;". ","")</f>
        <v/>
      </c>
      <c r="V90" s="39" t="str">
        <f>IF(AL91="33",Monitoreo!F88&amp;". ","")</f>
        <v/>
      </c>
      <c r="W90" s="39" t="str">
        <f>IF(AL91="32",Monitoreo!F88&amp;". ","")</f>
        <v/>
      </c>
      <c r="X90" s="39" t="str">
        <f>IF(AL91="31",Monitoreo!F88&amp;". ","")</f>
        <v/>
      </c>
      <c r="Y90" s="39" t="str">
        <f>IF(AL91="25",Monitoreo!F88&amp;". ","")</f>
        <v/>
      </c>
      <c r="Z90" s="39" t="str">
        <f>IF(AL91="24",Monitoreo!F88&amp;". ","")</f>
        <v/>
      </c>
      <c r="AA90" s="39" t="str">
        <f>IF(AL91="23",Monitoreo!F88&amp;". ","")</f>
        <v/>
      </c>
      <c r="AB90" s="39" t="str">
        <f>IF(AL91="22",Monitoreo!F88&amp;". ","")</f>
        <v/>
      </c>
      <c r="AC90" s="39" t="str">
        <f>IF(AL91="21",Monitoreo!F88&amp;". ","")</f>
        <v/>
      </c>
      <c r="AD90" s="39" t="str">
        <f>IF(AL91="15",Monitoreo!F88&amp;". ","")</f>
        <v/>
      </c>
      <c r="AE90" s="39" t="str">
        <f>IF(AL91="14",Monitoreo!F88&amp;". ","")</f>
        <v/>
      </c>
      <c r="AF90" s="39" t="str">
        <f>IF(AL91="13",Monitoreo!F88&amp;". ","")</f>
        <v/>
      </c>
      <c r="AG90" s="39" t="str">
        <f>IF(AL91="12",Monitoreo!F88&amp;". ","")</f>
        <v/>
      </c>
      <c r="AH90" s="85" t="str">
        <f>IF(AL91="11",Monitoreo!F88&amp;". ","")</f>
        <v/>
      </c>
      <c r="AI90" s="71"/>
      <c r="AJ90" s="88" t="b">
        <f>+IF(Monitoreo!T87="Casi Seguro",5,IF(Monitoreo!T87="Probable",4,IF(Monitoreo!T87="Posible",3,IF(Monitoreo!T87="Improbable",2,IF(Monitoreo!T87="Raro",1)))))</f>
        <v>0</v>
      </c>
      <c r="AK90" s="88" t="b">
        <f>+IF(Monitoreo!U87="Severo",5,IF(Monitoreo!U87="Mayor",4,IF(Monitoreo!U87="Moderado",3,IF(Monitoreo!U87="Menor",2,IF(Monitoreo!U87="Insignificante",1)))))</f>
        <v>0</v>
      </c>
      <c r="AL90" s="88" t="str">
        <f t="shared" si="1"/>
        <v>FALSOFALSO</v>
      </c>
    </row>
    <row r="91" spans="9:38" x14ac:dyDescent="0.25">
      <c r="I91" s="83"/>
      <c r="J91" s="84" t="str">
        <f>IF(AL92="55",Monitoreo!F89&amp;". ","")</f>
        <v/>
      </c>
      <c r="K91" s="39" t="str">
        <f>IF(AL92="54",Monitoreo!F89&amp;". ","")</f>
        <v/>
      </c>
      <c r="L91" s="39" t="str">
        <f>IF(AL92="53",Monitoreo!F89&amp;". ","")</f>
        <v/>
      </c>
      <c r="M91" s="39" t="str">
        <f>IF(AL92="52",Monitoreo!F89&amp;". ","")</f>
        <v/>
      </c>
      <c r="N91" s="39" t="str">
        <f>IF(AL92="51",Monitoreo!F89&amp;". ","")</f>
        <v/>
      </c>
      <c r="O91" s="39" t="str">
        <f>IF(AL92="45",Monitoreo!F89&amp;". ","")</f>
        <v/>
      </c>
      <c r="P91" s="39" t="str">
        <f>IF(AL92="44",Monitoreo!F89&amp;". ","")</f>
        <v/>
      </c>
      <c r="Q91" s="39" t="str">
        <f>IF(AL92="43",Monitoreo!F89&amp;". ","")</f>
        <v/>
      </c>
      <c r="R91" s="39" t="str">
        <f>IF(AL92="42",Monitoreo!F89&amp;". ","")</f>
        <v/>
      </c>
      <c r="S91" s="39" t="str">
        <f>IF(AL92="41",Monitoreo!F89&amp;". ","")</f>
        <v/>
      </c>
      <c r="T91" s="39" t="str">
        <f>IF(AL92="35",Monitoreo!F89&amp;". ","")</f>
        <v/>
      </c>
      <c r="U91" s="39" t="str">
        <f>IF(AL92="34",Monitoreo!F89&amp;". ","")</f>
        <v/>
      </c>
      <c r="V91" s="39" t="str">
        <f>IF(AL92="33",Monitoreo!F89&amp;". ","")</f>
        <v/>
      </c>
      <c r="W91" s="39" t="str">
        <f>IF(AL92="32",Monitoreo!F89&amp;". ","")</f>
        <v/>
      </c>
      <c r="X91" s="39" t="str">
        <f>IF(AL92="31",Monitoreo!F89&amp;". ","")</f>
        <v/>
      </c>
      <c r="Y91" s="39" t="str">
        <f>IF(AL92="25",Monitoreo!F89&amp;". ","")</f>
        <v/>
      </c>
      <c r="Z91" s="39" t="str">
        <f>IF(AL92="24",Monitoreo!F89&amp;". ","")</f>
        <v/>
      </c>
      <c r="AA91" s="39" t="str">
        <f>IF(AL92="23",Monitoreo!F89&amp;". ","")</f>
        <v/>
      </c>
      <c r="AB91" s="39" t="str">
        <f>IF(AL92="22",Monitoreo!F89&amp;". ","")</f>
        <v/>
      </c>
      <c r="AC91" s="39" t="str">
        <f>IF(AL92="21",Monitoreo!F89&amp;". ","")</f>
        <v/>
      </c>
      <c r="AD91" s="39" t="str">
        <f>IF(AL92="15",Monitoreo!F89&amp;". ","")</f>
        <v/>
      </c>
      <c r="AE91" s="39" t="str">
        <f>IF(AL92="14",Monitoreo!F89&amp;". ","")</f>
        <v/>
      </c>
      <c r="AF91" s="39" t="str">
        <f>IF(AL92="13",Monitoreo!F89&amp;". ","")</f>
        <v/>
      </c>
      <c r="AG91" s="39" t="str">
        <f>IF(AL92="12",Monitoreo!F89&amp;". ","")</f>
        <v/>
      </c>
      <c r="AH91" s="85" t="str">
        <f>IF(AL92="11",Monitoreo!F89&amp;". ","")</f>
        <v/>
      </c>
      <c r="AI91" s="71"/>
      <c r="AJ91" s="88" t="b">
        <f>+IF(Monitoreo!T88="Casi Seguro",5,IF(Monitoreo!T88="Probable",4,IF(Monitoreo!T88="Posible",3,IF(Monitoreo!T88="Improbable",2,IF(Monitoreo!T88="Raro",1)))))</f>
        <v>0</v>
      </c>
      <c r="AK91" s="88" t="b">
        <f>+IF(Monitoreo!U88="Severo",5,IF(Monitoreo!U88="Mayor",4,IF(Monitoreo!U88="Moderado",3,IF(Monitoreo!U88="Menor",2,IF(Monitoreo!U88="Insignificante",1)))))</f>
        <v>0</v>
      </c>
      <c r="AL91" s="88" t="str">
        <f t="shared" si="1"/>
        <v>FALSOFALSO</v>
      </c>
    </row>
    <row r="92" spans="9:38" x14ac:dyDescent="0.25">
      <c r="I92" s="83"/>
      <c r="J92" s="84" t="str">
        <f>IF(AL93="55",Monitoreo!F90&amp;". ","")</f>
        <v/>
      </c>
      <c r="K92" s="39" t="str">
        <f>IF(AL93="54",Monitoreo!F90&amp;". ","")</f>
        <v/>
      </c>
      <c r="L92" s="39" t="str">
        <f>IF(AL93="53",Monitoreo!F90&amp;". ","")</f>
        <v/>
      </c>
      <c r="M92" s="39" t="str">
        <f>IF(AL93="52",Monitoreo!F90&amp;". ","")</f>
        <v/>
      </c>
      <c r="N92" s="39" t="str">
        <f>IF(AL93="51",Monitoreo!F90&amp;". ","")</f>
        <v/>
      </c>
      <c r="O92" s="39" t="str">
        <f>IF(AL93="45",Monitoreo!F90&amp;". ","")</f>
        <v/>
      </c>
      <c r="P92" s="39" t="str">
        <f>IF(AL93="44",Monitoreo!F90&amp;". ","")</f>
        <v/>
      </c>
      <c r="Q92" s="39" t="str">
        <f>IF(AL93="43",Monitoreo!F90&amp;". ","")</f>
        <v/>
      </c>
      <c r="R92" s="39" t="str">
        <f>IF(AL93="42",Monitoreo!F90&amp;". ","")</f>
        <v/>
      </c>
      <c r="S92" s="39" t="str">
        <f>IF(AL93="41",Monitoreo!F90&amp;". ","")</f>
        <v/>
      </c>
      <c r="T92" s="39" t="str">
        <f>IF(AL93="35",Monitoreo!F90&amp;". ","")</f>
        <v/>
      </c>
      <c r="U92" s="39" t="str">
        <f>IF(AL93="34",Monitoreo!F90&amp;". ","")</f>
        <v/>
      </c>
      <c r="V92" s="39" t="str">
        <f>IF(AL93="33",Monitoreo!F90&amp;". ","")</f>
        <v/>
      </c>
      <c r="W92" s="39" t="str">
        <f>IF(AL93="32",Monitoreo!F90&amp;". ","")</f>
        <v/>
      </c>
      <c r="X92" s="39" t="str">
        <f>IF(AL93="31",Monitoreo!F90&amp;". ","")</f>
        <v/>
      </c>
      <c r="Y92" s="39" t="str">
        <f>IF(AL93="25",Monitoreo!F90&amp;". ","")</f>
        <v/>
      </c>
      <c r="Z92" s="39" t="str">
        <f>IF(AL93="24",Monitoreo!F90&amp;". ","")</f>
        <v/>
      </c>
      <c r="AA92" s="39" t="str">
        <f>IF(AL93="23",Monitoreo!F90&amp;". ","")</f>
        <v/>
      </c>
      <c r="AB92" s="39" t="str">
        <f>IF(AL93="22",Monitoreo!F90&amp;". ","")</f>
        <v/>
      </c>
      <c r="AC92" s="39" t="str">
        <f>IF(AL93="21",Monitoreo!F90&amp;". ","")</f>
        <v/>
      </c>
      <c r="AD92" s="39" t="str">
        <f>IF(AL93="15",Monitoreo!F90&amp;". ","")</f>
        <v/>
      </c>
      <c r="AE92" s="39" t="str">
        <f>IF(AL93="14",Monitoreo!F90&amp;". ","")</f>
        <v/>
      </c>
      <c r="AF92" s="39" t="str">
        <f>IF(AL93="13",Monitoreo!F90&amp;". ","")</f>
        <v/>
      </c>
      <c r="AG92" s="39" t="str">
        <f>IF(AL93="12",Monitoreo!F90&amp;". ","")</f>
        <v/>
      </c>
      <c r="AH92" s="85" t="str">
        <f>IF(AL93="11",Monitoreo!F90&amp;". ","")</f>
        <v/>
      </c>
      <c r="AI92" s="71"/>
      <c r="AJ92" s="88" t="b">
        <f>+IF(Monitoreo!T89="Casi Seguro",5,IF(Monitoreo!T89="Probable",4,IF(Monitoreo!T89="Posible",3,IF(Monitoreo!T89="Improbable",2,IF(Monitoreo!T89="Raro",1)))))</f>
        <v>0</v>
      </c>
      <c r="AK92" s="88" t="b">
        <f>+IF(Monitoreo!U89="Severo",5,IF(Monitoreo!U89="Mayor",4,IF(Monitoreo!U89="Moderado",3,IF(Monitoreo!U89="Menor",2,IF(Monitoreo!U89="Insignificante",1)))))</f>
        <v>0</v>
      </c>
      <c r="AL92" s="88" t="str">
        <f t="shared" si="1"/>
        <v>FALSOFALSO</v>
      </c>
    </row>
    <row r="93" spans="9:38" x14ac:dyDescent="0.25">
      <c r="I93" s="83"/>
      <c r="J93" s="84" t="str">
        <f>IF(AL94="55",Monitoreo!F91&amp;". ","")</f>
        <v/>
      </c>
      <c r="K93" s="39" t="str">
        <f>IF(AL94="54",Monitoreo!F91&amp;". ","")</f>
        <v/>
      </c>
      <c r="L93" s="39" t="str">
        <f>IF(AL94="53",Monitoreo!F91&amp;". ","")</f>
        <v/>
      </c>
      <c r="M93" s="39" t="str">
        <f>IF(AL94="52",Monitoreo!F91&amp;". ","")</f>
        <v/>
      </c>
      <c r="N93" s="39" t="str">
        <f>IF(AL94="51",Monitoreo!F91&amp;". ","")</f>
        <v/>
      </c>
      <c r="O93" s="39" t="str">
        <f>IF(AL94="45",Monitoreo!F91&amp;". ","")</f>
        <v/>
      </c>
      <c r="P93" s="39" t="str">
        <f>IF(AL94="44",Monitoreo!F91&amp;". ","")</f>
        <v/>
      </c>
      <c r="Q93" s="39" t="str">
        <f>IF(AL94="43",Monitoreo!F91&amp;". ","")</f>
        <v/>
      </c>
      <c r="R93" s="39" t="str">
        <f>IF(AL94="42",Monitoreo!F91&amp;". ","")</f>
        <v/>
      </c>
      <c r="S93" s="39" t="str">
        <f>IF(AL94="41",Monitoreo!F91&amp;". ","")</f>
        <v/>
      </c>
      <c r="T93" s="39" t="str">
        <f>IF(AL94="35",Monitoreo!F91&amp;". ","")</f>
        <v/>
      </c>
      <c r="U93" s="39" t="str">
        <f>IF(AL94="34",Monitoreo!F91&amp;". ","")</f>
        <v/>
      </c>
      <c r="V93" s="39" t="str">
        <f>IF(AL94="33",Monitoreo!F91&amp;". ","")</f>
        <v/>
      </c>
      <c r="W93" s="39" t="str">
        <f>IF(AL94="32",Monitoreo!F91&amp;". ","")</f>
        <v/>
      </c>
      <c r="X93" s="39" t="str">
        <f>IF(AL94="31",Monitoreo!F91&amp;". ","")</f>
        <v/>
      </c>
      <c r="Y93" s="39" t="str">
        <f>IF(AL94="25",Monitoreo!F91&amp;". ","")</f>
        <v/>
      </c>
      <c r="Z93" s="39" t="str">
        <f>IF(AL94="24",Monitoreo!F91&amp;". ","")</f>
        <v/>
      </c>
      <c r="AA93" s="39" t="str">
        <f>IF(AL94="23",Monitoreo!F91&amp;". ","")</f>
        <v/>
      </c>
      <c r="AB93" s="39" t="str">
        <f>IF(AL94="22",Monitoreo!F91&amp;". ","")</f>
        <v/>
      </c>
      <c r="AC93" s="39" t="str">
        <f>IF(AL94="21",Monitoreo!F91&amp;". ","")</f>
        <v/>
      </c>
      <c r="AD93" s="39" t="str">
        <f>IF(AL94="15",Monitoreo!F91&amp;". ","")</f>
        <v/>
      </c>
      <c r="AE93" s="39" t="str">
        <f>IF(AL94="14",Monitoreo!F91&amp;". ","")</f>
        <v/>
      </c>
      <c r="AF93" s="39" t="str">
        <f>IF(AL94="13",Monitoreo!F91&amp;". ","")</f>
        <v/>
      </c>
      <c r="AG93" s="39" t="str">
        <f>IF(AL94="12",Monitoreo!F91&amp;". ","")</f>
        <v/>
      </c>
      <c r="AH93" s="85" t="str">
        <f>IF(AL94="11",Monitoreo!F91&amp;". ","")</f>
        <v/>
      </c>
      <c r="AI93" s="71"/>
      <c r="AJ93" s="88" t="b">
        <f>+IF(Monitoreo!T90="Casi Seguro",5,IF(Monitoreo!T90="Probable",4,IF(Monitoreo!T90="Posible",3,IF(Monitoreo!T90="Improbable",2,IF(Monitoreo!T90="Raro",1)))))</f>
        <v>0</v>
      </c>
      <c r="AK93" s="88" t="b">
        <f>+IF(Monitoreo!U90="Severo",5,IF(Monitoreo!U90="Mayor",4,IF(Monitoreo!U90="Moderado",3,IF(Monitoreo!U90="Menor",2,IF(Monitoreo!U90="Insignificante",1)))))</f>
        <v>0</v>
      </c>
      <c r="AL93" s="88" t="str">
        <f t="shared" si="1"/>
        <v>FALSOFALSO</v>
      </c>
    </row>
    <row r="94" spans="9:38" x14ac:dyDescent="0.25">
      <c r="I94" s="83"/>
      <c r="J94" s="84" t="str">
        <f>IF(AL95="55",Monitoreo!F92&amp;". ","")</f>
        <v/>
      </c>
      <c r="K94" s="39" t="str">
        <f>IF(AL95="54",Monitoreo!F92&amp;". ","")</f>
        <v/>
      </c>
      <c r="L94" s="39" t="str">
        <f>IF(AL95="53",Monitoreo!F92&amp;". ","")</f>
        <v/>
      </c>
      <c r="M94" s="39" t="str">
        <f>IF(AL95="52",Monitoreo!F92&amp;". ","")</f>
        <v/>
      </c>
      <c r="N94" s="39" t="str">
        <f>IF(AL95="51",Monitoreo!F92&amp;". ","")</f>
        <v/>
      </c>
      <c r="O94" s="39" t="str">
        <f>IF(AL95="45",Monitoreo!F92&amp;". ","")</f>
        <v/>
      </c>
      <c r="P94" s="39" t="str">
        <f>IF(AL95="44",Monitoreo!F92&amp;". ","")</f>
        <v/>
      </c>
      <c r="Q94" s="39" t="str">
        <f>IF(AL95="43",Monitoreo!F92&amp;". ","")</f>
        <v/>
      </c>
      <c r="R94" s="39" t="str">
        <f>IF(AL95="42",Monitoreo!F92&amp;". ","")</f>
        <v/>
      </c>
      <c r="S94" s="39" t="str">
        <f>IF(AL95="41",Monitoreo!F92&amp;". ","")</f>
        <v/>
      </c>
      <c r="T94" s="39" t="str">
        <f>IF(AL95="35",Monitoreo!F92&amp;". ","")</f>
        <v/>
      </c>
      <c r="U94" s="39" t="str">
        <f>IF(AL95="34",Monitoreo!F92&amp;". ","")</f>
        <v/>
      </c>
      <c r="V94" s="39" t="str">
        <f>IF(AL95="33",Monitoreo!F92&amp;". ","")</f>
        <v/>
      </c>
      <c r="W94" s="39" t="str">
        <f>IF(AL95="32",Monitoreo!F92&amp;". ","")</f>
        <v/>
      </c>
      <c r="X94" s="39" t="str">
        <f>IF(AL95="31",Monitoreo!F92&amp;". ","")</f>
        <v/>
      </c>
      <c r="Y94" s="39" t="str">
        <f>IF(AL95="25",Monitoreo!F92&amp;". ","")</f>
        <v/>
      </c>
      <c r="Z94" s="39" t="str">
        <f>IF(AL95="24",Monitoreo!F92&amp;". ","")</f>
        <v/>
      </c>
      <c r="AA94" s="39" t="str">
        <f>IF(AL95="23",Monitoreo!F92&amp;". ","")</f>
        <v/>
      </c>
      <c r="AB94" s="39" t="str">
        <f>IF(AL95="22",Monitoreo!F92&amp;". ","")</f>
        <v/>
      </c>
      <c r="AC94" s="39" t="str">
        <f>IF(AL95="21",Monitoreo!F92&amp;". ","")</f>
        <v/>
      </c>
      <c r="AD94" s="39" t="str">
        <f>IF(AL95="15",Monitoreo!F92&amp;". ","")</f>
        <v/>
      </c>
      <c r="AE94" s="39" t="str">
        <f>IF(AL95="14",Monitoreo!F92&amp;". ","")</f>
        <v/>
      </c>
      <c r="AF94" s="39" t="str">
        <f>IF(AL95="13",Monitoreo!F92&amp;". ","")</f>
        <v/>
      </c>
      <c r="AG94" s="39" t="str">
        <f>IF(AL95="12",Monitoreo!F92&amp;". ","")</f>
        <v/>
      </c>
      <c r="AH94" s="85" t="str">
        <f>IF(AL95="11",Monitoreo!F92&amp;". ","")</f>
        <v/>
      </c>
      <c r="AI94" s="71"/>
      <c r="AJ94" s="88" t="b">
        <f>+IF(Monitoreo!T91="Casi Seguro",5,IF(Monitoreo!T91="Probable",4,IF(Monitoreo!T91="Posible",3,IF(Monitoreo!T91="Improbable",2,IF(Monitoreo!T91="Raro",1)))))</f>
        <v>0</v>
      </c>
      <c r="AK94" s="88" t="b">
        <f>+IF(Monitoreo!U91="Severo",5,IF(Monitoreo!U91="Mayor",4,IF(Monitoreo!U91="Moderado",3,IF(Monitoreo!U91="Menor",2,IF(Monitoreo!U91="Insignificante",1)))))</f>
        <v>0</v>
      </c>
      <c r="AL94" s="88" t="str">
        <f t="shared" si="1"/>
        <v>FALSOFALSO</v>
      </c>
    </row>
    <row r="95" spans="9:38" x14ac:dyDescent="0.25">
      <c r="I95" s="83"/>
      <c r="J95" s="84" t="str">
        <f>IF(AL96="55",Monitoreo!F93&amp;". ","")</f>
        <v/>
      </c>
      <c r="K95" s="39" t="str">
        <f>IF(AL96="54",Monitoreo!F93&amp;". ","")</f>
        <v/>
      </c>
      <c r="L95" s="39" t="str">
        <f>IF(AL96="53",Monitoreo!F93&amp;". ","")</f>
        <v/>
      </c>
      <c r="M95" s="39" t="str">
        <f>IF(AL96="52",Monitoreo!F93&amp;". ","")</f>
        <v/>
      </c>
      <c r="N95" s="39" t="str">
        <f>IF(AL96="51",Monitoreo!F93&amp;". ","")</f>
        <v/>
      </c>
      <c r="O95" s="39" t="str">
        <f>IF(AL96="45",Monitoreo!F93&amp;". ","")</f>
        <v/>
      </c>
      <c r="P95" s="39" t="str">
        <f>IF(AL96="44",Monitoreo!F93&amp;". ","")</f>
        <v/>
      </c>
      <c r="Q95" s="39" t="str">
        <f>IF(AL96="43",Monitoreo!F93&amp;". ","")</f>
        <v/>
      </c>
      <c r="R95" s="39" t="str">
        <f>IF(AL96="42",Monitoreo!F93&amp;". ","")</f>
        <v/>
      </c>
      <c r="S95" s="39" t="str">
        <f>IF(AL96="41",Monitoreo!F93&amp;". ","")</f>
        <v/>
      </c>
      <c r="T95" s="39" t="str">
        <f>IF(AL96="35",Monitoreo!F93&amp;". ","")</f>
        <v/>
      </c>
      <c r="U95" s="39" t="str">
        <f>IF(AL96="34",Monitoreo!F93&amp;". ","")</f>
        <v/>
      </c>
      <c r="V95" s="39" t="str">
        <f>IF(AL96="33",Monitoreo!F93&amp;". ","")</f>
        <v/>
      </c>
      <c r="W95" s="39" t="str">
        <f>IF(AL96="32",Monitoreo!F93&amp;". ","")</f>
        <v/>
      </c>
      <c r="X95" s="39" t="str">
        <f>IF(AL96="31",Monitoreo!F93&amp;". ","")</f>
        <v/>
      </c>
      <c r="Y95" s="39" t="str">
        <f>IF(AL96="25",Monitoreo!F93&amp;". ","")</f>
        <v/>
      </c>
      <c r="Z95" s="39" t="str">
        <f>IF(AL96="24",Monitoreo!F93&amp;". ","")</f>
        <v/>
      </c>
      <c r="AA95" s="39" t="str">
        <f>IF(AL96="23",Monitoreo!F93&amp;". ","")</f>
        <v/>
      </c>
      <c r="AB95" s="39" t="str">
        <f>IF(AL96="22",Monitoreo!F93&amp;". ","")</f>
        <v/>
      </c>
      <c r="AC95" s="39" t="str">
        <f>IF(AL96="21",Monitoreo!F93&amp;". ","")</f>
        <v/>
      </c>
      <c r="AD95" s="39" t="str">
        <f>IF(AL96="15",Monitoreo!F93&amp;". ","")</f>
        <v/>
      </c>
      <c r="AE95" s="39" t="str">
        <f>IF(AL96="14",Monitoreo!F93&amp;". ","")</f>
        <v/>
      </c>
      <c r="AF95" s="39" t="str">
        <f>IF(AL96="13",Monitoreo!F93&amp;". ","")</f>
        <v/>
      </c>
      <c r="AG95" s="39" t="str">
        <f>IF(AL96="12",Monitoreo!F93&amp;". ","")</f>
        <v/>
      </c>
      <c r="AH95" s="85" t="str">
        <f>IF(AL96="11",Monitoreo!F93&amp;". ","")</f>
        <v/>
      </c>
      <c r="AI95" s="71"/>
      <c r="AJ95" s="88" t="b">
        <f>+IF(Monitoreo!T92="Casi Seguro",5,IF(Monitoreo!T92="Probable",4,IF(Monitoreo!T92="Posible",3,IF(Monitoreo!T92="Improbable",2,IF(Monitoreo!T92="Raro",1)))))</f>
        <v>0</v>
      </c>
      <c r="AK95" s="88" t="b">
        <f>+IF(Monitoreo!U92="Severo",5,IF(Monitoreo!U92="Mayor",4,IF(Monitoreo!U92="Moderado",3,IF(Monitoreo!U92="Menor",2,IF(Monitoreo!U92="Insignificante",1)))))</f>
        <v>0</v>
      </c>
      <c r="AL95" s="88" t="str">
        <f t="shared" si="1"/>
        <v>FALSOFALSO</v>
      </c>
    </row>
    <row r="96" spans="9:38" x14ac:dyDescent="0.25">
      <c r="I96" s="83"/>
      <c r="J96" s="84" t="str">
        <f>IF(AL97="55",Monitoreo!F94&amp;". ","")</f>
        <v/>
      </c>
      <c r="K96" s="39" t="str">
        <f>IF(AL97="54",Monitoreo!F94&amp;". ","")</f>
        <v/>
      </c>
      <c r="L96" s="39" t="str">
        <f>IF(AL97="53",Monitoreo!F94&amp;". ","")</f>
        <v/>
      </c>
      <c r="M96" s="39" t="str">
        <f>IF(AL97="52",Monitoreo!F94&amp;". ","")</f>
        <v/>
      </c>
      <c r="N96" s="39" t="str">
        <f>IF(AL97="51",Monitoreo!F94&amp;". ","")</f>
        <v/>
      </c>
      <c r="O96" s="39" t="str">
        <f>IF(AL97="45",Monitoreo!F94&amp;". ","")</f>
        <v/>
      </c>
      <c r="P96" s="39" t="str">
        <f>IF(AL97="44",Monitoreo!F94&amp;". ","")</f>
        <v/>
      </c>
      <c r="Q96" s="39" t="str">
        <f>IF(AL97="43",Monitoreo!F94&amp;". ","")</f>
        <v/>
      </c>
      <c r="R96" s="39" t="str">
        <f>IF(AL97="42",Monitoreo!F94&amp;". ","")</f>
        <v/>
      </c>
      <c r="S96" s="39" t="str">
        <f>IF(AL97="41",Monitoreo!F94&amp;". ","")</f>
        <v/>
      </c>
      <c r="T96" s="39" t="str">
        <f>IF(AL97="35",Monitoreo!F94&amp;". ","")</f>
        <v/>
      </c>
      <c r="U96" s="39" t="str">
        <f>IF(AL97="34",Monitoreo!F94&amp;". ","")</f>
        <v/>
      </c>
      <c r="V96" s="39" t="str">
        <f>IF(AL97="33",Monitoreo!F94&amp;". ","")</f>
        <v/>
      </c>
      <c r="W96" s="39" t="str">
        <f>IF(AL97="32",Monitoreo!F94&amp;". ","")</f>
        <v/>
      </c>
      <c r="X96" s="39" t="str">
        <f>IF(AL97="31",Monitoreo!F94&amp;". ","")</f>
        <v/>
      </c>
      <c r="Y96" s="39" t="str">
        <f>IF(AL97="25",Monitoreo!F94&amp;". ","")</f>
        <v/>
      </c>
      <c r="Z96" s="39" t="str">
        <f>IF(AL97="24",Monitoreo!F94&amp;". ","")</f>
        <v/>
      </c>
      <c r="AA96" s="39" t="str">
        <f>IF(AL97="23",Monitoreo!F94&amp;". ","")</f>
        <v/>
      </c>
      <c r="AB96" s="39" t="str">
        <f>IF(AL97="22",Monitoreo!F94&amp;". ","")</f>
        <v/>
      </c>
      <c r="AC96" s="39" t="str">
        <f>IF(AL97="21",Monitoreo!F94&amp;". ","")</f>
        <v/>
      </c>
      <c r="AD96" s="39" t="str">
        <f>IF(AL97="15",Monitoreo!F94&amp;". ","")</f>
        <v/>
      </c>
      <c r="AE96" s="39" t="str">
        <f>IF(AL97="14",Monitoreo!F94&amp;". ","")</f>
        <v/>
      </c>
      <c r="AF96" s="39" t="str">
        <f>IF(AL97="13",Monitoreo!F94&amp;". ","")</f>
        <v/>
      </c>
      <c r="AG96" s="39" t="str">
        <f>IF(AL97="12",Monitoreo!F94&amp;". ","")</f>
        <v/>
      </c>
      <c r="AH96" s="85" t="str">
        <f>IF(AL97="11",Monitoreo!F94&amp;". ","")</f>
        <v/>
      </c>
      <c r="AI96" s="71"/>
      <c r="AJ96" s="88" t="b">
        <f>+IF(Monitoreo!T93="Casi Seguro",5,IF(Monitoreo!T93="Probable",4,IF(Monitoreo!T93="Posible",3,IF(Monitoreo!T93="Improbable",2,IF(Monitoreo!T93="Raro",1)))))</f>
        <v>0</v>
      </c>
      <c r="AK96" s="88" t="b">
        <f>+IF(Monitoreo!U93="Severo",5,IF(Monitoreo!U93="Mayor",4,IF(Monitoreo!U93="Moderado",3,IF(Monitoreo!U93="Menor",2,IF(Monitoreo!U93="Insignificante",1)))))</f>
        <v>0</v>
      </c>
      <c r="AL96" s="88" t="str">
        <f t="shared" si="1"/>
        <v>FALSOFALSO</v>
      </c>
    </row>
    <row r="97" spans="9:38" x14ac:dyDescent="0.25">
      <c r="I97" s="83"/>
      <c r="J97" s="84" t="str">
        <f>IF(AL98="55",Monitoreo!F95&amp;". ","")</f>
        <v/>
      </c>
      <c r="K97" s="39" t="str">
        <f>IF(AL98="54",Monitoreo!F95&amp;". ","")</f>
        <v/>
      </c>
      <c r="L97" s="39" t="str">
        <f>IF(AL98="53",Monitoreo!F95&amp;". ","")</f>
        <v/>
      </c>
      <c r="M97" s="39" t="str">
        <f>IF(AL98="52",Monitoreo!F95&amp;". ","")</f>
        <v/>
      </c>
      <c r="N97" s="39" t="str">
        <f>IF(AL98="51",Monitoreo!F95&amp;". ","")</f>
        <v/>
      </c>
      <c r="O97" s="39" t="str">
        <f>IF(AL98="45",Monitoreo!F95&amp;". ","")</f>
        <v/>
      </c>
      <c r="P97" s="39" t="str">
        <f>IF(AL98="44",Monitoreo!F95&amp;". ","")</f>
        <v/>
      </c>
      <c r="Q97" s="39" t="str">
        <f>IF(AL98="43",Monitoreo!F95&amp;". ","")</f>
        <v/>
      </c>
      <c r="R97" s="39" t="str">
        <f>IF(AL98="42",Monitoreo!F95&amp;". ","")</f>
        <v/>
      </c>
      <c r="S97" s="39" t="str">
        <f>IF(AL98="41",Monitoreo!F95&amp;". ","")</f>
        <v/>
      </c>
      <c r="T97" s="39" t="str">
        <f>IF(AL98="35",Monitoreo!F95&amp;". ","")</f>
        <v/>
      </c>
      <c r="U97" s="39" t="str">
        <f>IF(AL98="34",Monitoreo!F95&amp;". ","")</f>
        <v/>
      </c>
      <c r="V97" s="39" t="str">
        <f>IF(AL98="33",Monitoreo!F95&amp;". ","")</f>
        <v/>
      </c>
      <c r="W97" s="39" t="str">
        <f>IF(AL98="32",Monitoreo!F95&amp;". ","")</f>
        <v/>
      </c>
      <c r="X97" s="39" t="str">
        <f>IF(AL98="31",Monitoreo!F95&amp;". ","")</f>
        <v/>
      </c>
      <c r="Y97" s="39" t="str">
        <f>IF(AL98="25",Monitoreo!F95&amp;". ","")</f>
        <v/>
      </c>
      <c r="Z97" s="39" t="str">
        <f>IF(AL98="24",Monitoreo!F95&amp;". ","")</f>
        <v/>
      </c>
      <c r="AA97" s="39" t="str">
        <f>IF(AL98="23",Monitoreo!F95&amp;". ","")</f>
        <v/>
      </c>
      <c r="AB97" s="39" t="str">
        <f>IF(AL98="22",Monitoreo!F95&amp;". ","")</f>
        <v/>
      </c>
      <c r="AC97" s="39" t="str">
        <f>IF(AL98="21",Monitoreo!F95&amp;". ","")</f>
        <v/>
      </c>
      <c r="AD97" s="39" t="str">
        <f>IF(AL98="15",Monitoreo!F95&amp;". ","")</f>
        <v/>
      </c>
      <c r="AE97" s="39" t="str">
        <f>IF(AL98="14",Monitoreo!F95&amp;". ","")</f>
        <v/>
      </c>
      <c r="AF97" s="39" t="str">
        <f>IF(AL98="13",Monitoreo!F95&amp;". ","")</f>
        <v/>
      </c>
      <c r="AG97" s="39" t="str">
        <f>IF(AL98="12",Monitoreo!F95&amp;". ","")</f>
        <v/>
      </c>
      <c r="AH97" s="85" t="str">
        <f>IF(AL98="11",Monitoreo!F95&amp;". ","")</f>
        <v/>
      </c>
      <c r="AI97" s="71"/>
      <c r="AJ97" s="88" t="b">
        <f>+IF(Monitoreo!T94="Casi Seguro",5,IF(Monitoreo!T94="Probable",4,IF(Monitoreo!T94="Posible",3,IF(Monitoreo!T94="Improbable",2,IF(Monitoreo!T94="Raro",1)))))</f>
        <v>0</v>
      </c>
      <c r="AK97" s="88" t="b">
        <f>+IF(Monitoreo!U94="Severo",5,IF(Monitoreo!U94="Mayor",4,IF(Monitoreo!U94="Moderado",3,IF(Monitoreo!U94="Menor",2,IF(Monitoreo!U94="Insignificante",1)))))</f>
        <v>0</v>
      </c>
      <c r="AL97" s="88" t="str">
        <f t="shared" si="1"/>
        <v>FALSOFALSO</v>
      </c>
    </row>
    <row r="98" spans="9:38" x14ac:dyDescent="0.25">
      <c r="I98" s="83"/>
      <c r="J98" s="84" t="str">
        <f>IF(AL99="55",Monitoreo!F96&amp;". ","")</f>
        <v/>
      </c>
      <c r="K98" s="39" t="str">
        <f>IF(AL99="54",Monitoreo!F96&amp;". ","")</f>
        <v/>
      </c>
      <c r="L98" s="39" t="str">
        <f>IF(AL99="53",Monitoreo!F96&amp;". ","")</f>
        <v/>
      </c>
      <c r="M98" s="39" t="str">
        <f>IF(AL99="52",Monitoreo!F96&amp;". ","")</f>
        <v/>
      </c>
      <c r="N98" s="39" t="str">
        <f>IF(AL99="51",Monitoreo!F96&amp;". ","")</f>
        <v/>
      </c>
      <c r="O98" s="39" t="str">
        <f>IF(AL99="45",Monitoreo!F96&amp;". ","")</f>
        <v/>
      </c>
      <c r="P98" s="39" t="str">
        <f>IF(AL99="44",Monitoreo!F96&amp;". ","")</f>
        <v/>
      </c>
      <c r="Q98" s="39" t="str">
        <f>IF(AL99="43",Monitoreo!F96&amp;". ","")</f>
        <v/>
      </c>
      <c r="R98" s="39" t="str">
        <f>IF(AL99="42",Monitoreo!F96&amp;". ","")</f>
        <v/>
      </c>
      <c r="S98" s="39" t="str">
        <f>IF(AL99="41",Monitoreo!F96&amp;". ","")</f>
        <v/>
      </c>
      <c r="T98" s="39" t="str">
        <f>IF(AL99="35",Monitoreo!F96&amp;". ","")</f>
        <v/>
      </c>
      <c r="U98" s="39" t="str">
        <f>IF(AL99="34",Monitoreo!F96&amp;". ","")</f>
        <v/>
      </c>
      <c r="V98" s="39" t="str">
        <f>IF(AL99="33",Monitoreo!F96&amp;". ","")</f>
        <v/>
      </c>
      <c r="W98" s="39" t="str">
        <f>IF(AL99="32",Monitoreo!F96&amp;". ","")</f>
        <v/>
      </c>
      <c r="X98" s="39" t="str">
        <f>IF(AL99="31",Monitoreo!F96&amp;". ","")</f>
        <v/>
      </c>
      <c r="Y98" s="39" t="str">
        <f>IF(AL99="25",Monitoreo!F96&amp;". ","")</f>
        <v/>
      </c>
      <c r="Z98" s="39" t="str">
        <f>IF(AL99="24",Monitoreo!F96&amp;". ","")</f>
        <v/>
      </c>
      <c r="AA98" s="39" t="str">
        <f>IF(AL99="23",Monitoreo!F96&amp;". ","")</f>
        <v/>
      </c>
      <c r="AB98" s="39" t="str">
        <f>IF(AL99="22",Monitoreo!F96&amp;". ","")</f>
        <v/>
      </c>
      <c r="AC98" s="39" t="str">
        <f>IF(AL99="21",Monitoreo!F96&amp;". ","")</f>
        <v/>
      </c>
      <c r="AD98" s="39" t="str">
        <f>IF(AL99="15",Monitoreo!F96&amp;". ","")</f>
        <v/>
      </c>
      <c r="AE98" s="39" t="str">
        <f>IF(AL99="14",Monitoreo!F96&amp;". ","")</f>
        <v/>
      </c>
      <c r="AF98" s="39" t="str">
        <f>IF(AL99="13",Monitoreo!F96&amp;". ","")</f>
        <v/>
      </c>
      <c r="AG98" s="39" t="str">
        <f>IF(AL99="12",Monitoreo!F96&amp;". ","")</f>
        <v/>
      </c>
      <c r="AH98" s="85" t="str">
        <f>IF(AL99="11",Monitoreo!F96&amp;". ","")</f>
        <v/>
      </c>
      <c r="AI98" s="71"/>
      <c r="AJ98" s="88" t="b">
        <f>+IF(Monitoreo!T95="Casi Seguro",5,IF(Monitoreo!T95="Probable",4,IF(Monitoreo!T95="Posible",3,IF(Monitoreo!T95="Improbable",2,IF(Monitoreo!T95="Raro",1)))))</f>
        <v>0</v>
      </c>
      <c r="AK98" s="88" t="b">
        <f>+IF(Monitoreo!U95="Severo",5,IF(Monitoreo!U95="Mayor",4,IF(Monitoreo!U95="Moderado",3,IF(Monitoreo!U95="Menor",2,IF(Monitoreo!U95="Insignificante",1)))))</f>
        <v>0</v>
      </c>
      <c r="AL98" s="88" t="str">
        <f t="shared" si="1"/>
        <v>FALSOFALSO</v>
      </c>
    </row>
    <row r="99" spans="9:38" x14ac:dyDescent="0.25">
      <c r="I99" s="83"/>
      <c r="J99" s="84" t="str">
        <f>IF(AL100="55",Monitoreo!F97&amp;". ","")</f>
        <v/>
      </c>
      <c r="K99" s="39" t="str">
        <f>IF(AL100="54",Monitoreo!F97&amp;". ","")</f>
        <v/>
      </c>
      <c r="L99" s="39" t="str">
        <f>IF(AL100="53",Monitoreo!F97&amp;". ","")</f>
        <v/>
      </c>
      <c r="M99" s="39" t="str">
        <f>IF(AL100="52",Monitoreo!F97&amp;". ","")</f>
        <v/>
      </c>
      <c r="N99" s="39" t="str">
        <f>IF(AL100="51",Monitoreo!F97&amp;". ","")</f>
        <v/>
      </c>
      <c r="O99" s="39" t="str">
        <f>IF(AL100="45",Monitoreo!F97&amp;". ","")</f>
        <v/>
      </c>
      <c r="P99" s="39" t="str">
        <f>IF(AL100="44",Monitoreo!F97&amp;". ","")</f>
        <v/>
      </c>
      <c r="Q99" s="39" t="str">
        <f>IF(AL100="43",Monitoreo!F97&amp;". ","")</f>
        <v/>
      </c>
      <c r="R99" s="39" t="str">
        <f>IF(AL100="42",Monitoreo!F97&amp;". ","")</f>
        <v/>
      </c>
      <c r="S99" s="39" t="str">
        <f>IF(AL100="41",Monitoreo!F97&amp;". ","")</f>
        <v/>
      </c>
      <c r="T99" s="39" t="str">
        <f>IF(AL100="35",Monitoreo!F97&amp;". ","")</f>
        <v/>
      </c>
      <c r="U99" s="39" t="str">
        <f>IF(AL100="34",Monitoreo!F97&amp;". ","")</f>
        <v/>
      </c>
      <c r="V99" s="39" t="str">
        <f>IF(AL100="33",Monitoreo!F97&amp;". ","")</f>
        <v/>
      </c>
      <c r="W99" s="39" t="str">
        <f>IF(AL100="32",Monitoreo!F97&amp;". ","")</f>
        <v/>
      </c>
      <c r="X99" s="39" t="str">
        <f>IF(AL100="31",Monitoreo!F97&amp;". ","")</f>
        <v/>
      </c>
      <c r="Y99" s="39" t="str">
        <f>IF(AL100="25",Monitoreo!F97&amp;". ","")</f>
        <v/>
      </c>
      <c r="Z99" s="39" t="str">
        <f>IF(AL100="24",Monitoreo!F97&amp;". ","")</f>
        <v/>
      </c>
      <c r="AA99" s="39" t="str">
        <f>IF(AL100="23",Monitoreo!F97&amp;". ","")</f>
        <v/>
      </c>
      <c r="AB99" s="39" t="str">
        <f>IF(AL100="22",Monitoreo!F97&amp;". ","")</f>
        <v/>
      </c>
      <c r="AC99" s="39" t="str">
        <f>IF(AL100="21",Monitoreo!F97&amp;". ","")</f>
        <v/>
      </c>
      <c r="AD99" s="39" t="str">
        <f>IF(AL100="15",Monitoreo!F97&amp;". ","")</f>
        <v/>
      </c>
      <c r="AE99" s="39" t="str">
        <f>IF(AL100="14",Monitoreo!F97&amp;". ","")</f>
        <v/>
      </c>
      <c r="AF99" s="39" t="str">
        <f>IF(AL100="13",Monitoreo!F97&amp;". ","")</f>
        <v/>
      </c>
      <c r="AG99" s="39" t="str">
        <f>IF(AL100="12",Monitoreo!F97&amp;". ","")</f>
        <v/>
      </c>
      <c r="AH99" s="85" t="str">
        <f>IF(AL100="11",Monitoreo!F97&amp;". ","")</f>
        <v/>
      </c>
      <c r="AI99" s="71"/>
      <c r="AJ99" s="88" t="b">
        <f>+IF(Monitoreo!T96="Casi Seguro",5,IF(Monitoreo!T96="Probable",4,IF(Monitoreo!T96="Posible",3,IF(Monitoreo!T96="Improbable",2,IF(Monitoreo!T96="Raro",1)))))</f>
        <v>0</v>
      </c>
      <c r="AK99" s="88" t="b">
        <f>+IF(Monitoreo!U96="Severo",5,IF(Monitoreo!U96="Mayor",4,IF(Monitoreo!U96="Moderado",3,IF(Monitoreo!U96="Menor",2,IF(Monitoreo!U96="Insignificante",1)))))</f>
        <v>0</v>
      </c>
      <c r="AL99" s="88" t="str">
        <f t="shared" si="1"/>
        <v>FALSOFALSO</v>
      </c>
    </row>
    <row r="100" spans="9:38" x14ac:dyDescent="0.25">
      <c r="I100" s="83"/>
      <c r="J100" s="84" t="str">
        <f>IF(AL101="55",Monitoreo!F98&amp;". ","")</f>
        <v/>
      </c>
      <c r="K100" s="39" t="str">
        <f>IF(AL101="54",Monitoreo!F98&amp;". ","")</f>
        <v/>
      </c>
      <c r="L100" s="39" t="str">
        <f>IF(AL101="53",Monitoreo!F98&amp;". ","")</f>
        <v/>
      </c>
      <c r="M100" s="39" t="str">
        <f>IF(AL101="52",Monitoreo!F98&amp;". ","")</f>
        <v/>
      </c>
      <c r="N100" s="39" t="str">
        <f>IF(AL101="51",Monitoreo!F98&amp;". ","")</f>
        <v/>
      </c>
      <c r="O100" s="39" t="str">
        <f>IF(AL101="45",Monitoreo!F98&amp;". ","")</f>
        <v/>
      </c>
      <c r="P100" s="39" t="str">
        <f>IF(AL101="44",Monitoreo!F98&amp;". ","")</f>
        <v/>
      </c>
      <c r="Q100" s="39" t="str">
        <f>IF(AL101="43",Monitoreo!F98&amp;". ","")</f>
        <v/>
      </c>
      <c r="R100" s="39" t="str">
        <f>IF(AL101="42",Monitoreo!F98&amp;". ","")</f>
        <v/>
      </c>
      <c r="S100" s="39" t="str">
        <f>IF(AL101="41",Monitoreo!F98&amp;". ","")</f>
        <v/>
      </c>
      <c r="T100" s="39" t="str">
        <f>IF(AL101="35",Monitoreo!F98&amp;". ","")</f>
        <v/>
      </c>
      <c r="U100" s="39" t="str">
        <f>IF(AL101="34",Monitoreo!F98&amp;". ","")</f>
        <v/>
      </c>
      <c r="V100" s="39" t="str">
        <f>IF(AL101="33",Monitoreo!F98&amp;". ","")</f>
        <v/>
      </c>
      <c r="W100" s="39" t="str">
        <f>IF(AL101="32",Monitoreo!F98&amp;". ","")</f>
        <v/>
      </c>
      <c r="X100" s="39" t="str">
        <f>IF(AL101="31",Monitoreo!F98&amp;". ","")</f>
        <v/>
      </c>
      <c r="Y100" s="39" t="str">
        <f>IF(AL101="25",Monitoreo!F98&amp;". ","")</f>
        <v/>
      </c>
      <c r="Z100" s="39" t="str">
        <f>IF(AL101="24",Monitoreo!F98&amp;". ","")</f>
        <v/>
      </c>
      <c r="AA100" s="39" t="str">
        <f>IF(AL101="23",Monitoreo!F98&amp;". ","")</f>
        <v/>
      </c>
      <c r="AB100" s="39" t="str">
        <f>IF(AL101="22",Monitoreo!F98&amp;". ","")</f>
        <v/>
      </c>
      <c r="AC100" s="39" t="str">
        <f>IF(AL101="21",Monitoreo!F98&amp;". ","")</f>
        <v/>
      </c>
      <c r="AD100" s="39" t="str">
        <f>IF(AL101="15",Monitoreo!F98&amp;". ","")</f>
        <v/>
      </c>
      <c r="AE100" s="39" t="str">
        <f>IF(AL101="14",Monitoreo!F98&amp;". ","")</f>
        <v/>
      </c>
      <c r="AF100" s="39" t="str">
        <f>IF(AL101="13",Monitoreo!F98&amp;". ","")</f>
        <v/>
      </c>
      <c r="AG100" s="39" t="str">
        <f>IF(AL101="12",Monitoreo!F98&amp;". ","")</f>
        <v/>
      </c>
      <c r="AH100" s="85" t="str">
        <f>IF(AL101="11",Monitoreo!F98&amp;". ","")</f>
        <v/>
      </c>
      <c r="AI100" s="71"/>
      <c r="AJ100" s="88" t="b">
        <f>+IF(Monitoreo!T97="Casi Seguro",5,IF(Monitoreo!T97="Probable",4,IF(Monitoreo!T97="Posible",3,IF(Monitoreo!T97="Improbable",2,IF(Monitoreo!T97="Raro",1)))))</f>
        <v>0</v>
      </c>
      <c r="AK100" s="88" t="b">
        <f>+IF(Monitoreo!U97="Severo",5,IF(Monitoreo!U97="Mayor",4,IF(Monitoreo!U97="Moderado",3,IF(Monitoreo!U97="Menor",2,IF(Monitoreo!U97="Insignificante",1)))))</f>
        <v>0</v>
      </c>
      <c r="AL100" s="88" t="str">
        <f t="shared" si="1"/>
        <v>FALSOFALSO</v>
      </c>
    </row>
    <row r="101" spans="9:38" x14ac:dyDescent="0.25">
      <c r="I101" s="83"/>
      <c r="J101" s="84" t="str">
        <f>IF(AL102="55",Monitoreo!F99&amp;". ","")</f>
        <v/>
      </c>
      <c r="K101" s="39" t="str">
        <f>IF(AL102="54",Monitoreo!F99&amp;". ","")</f>
        <v/>
      </c>
      <c r="L101" s="39" t="str">
        <f>IF(AL102="53",Monitoreo!F99&amp;". ","")</f>
        <v/>
      </c>
      <c r="M101" s="39" t="str">
        <f>IF(AL102="52",Monitoreo!F99&amp;". ","")</f>
        <v/>
      </c>
      <c r="N101" s="39" t="str">
        <f>IF(AL102="51",Monitoreo!F99&amp;". ","")</f>
        <v/>
      </c>
      <c r="O101" s="39" t="str">
        <f>IF(AL102="45",Monitoreo!F99&amp;". ","")</f>
        <v/>
      </c>
      <c r="P101" s="39" t="str">
        <f>IF(AL102="44",Monitoreo!F99&amp;". ","")</f>
        <v/>
      </c>
      <c r="Q101" s="39" t="str">
        <f>IF(AL102="43",Monitoreo!F99&amp;". ","")</f>
        <v/>
      </c>
      <c r="R101" s="39" t="str">
        <f>IF(AL102="42",Monitoreo!F99&amp;". ","")</f>
        <v/>
      </c>
      <c r="S101" s="39" t="str">
        <f>IF(AL102="41",Monitoreo!F99&amp;". ","")</f>
        <v/>
      </c>
      <c r="T101" s="39" t="str">
        <f>IF(AL102="35",Monitoreo!F99&amp;". ","")</f>
        <v/>
      </c>
      <c r="U101" s="39" t="str">
        <f>IF(AL102="34",Monitoreo!F99&amp;". ","")</f>
        <v/>
      </c>
      <c r="V101" s="39" t="str">
        <f>IF(AL102="33",Monitoreo!F99&amp;". ","")</f>
        <v/>
      </c>
      <c r="W101" s="39" t="str">
        <f>IF(AL102="32",Monitoreo!F99&amp;". ","")</f>
        <v/>
      </c>
      <c r="X101" s="39" t="str">
        <f>IF(AL102="31",Monitoreo!F99&amp;". ","")</f>
        <v/>
      </c>
      <c r="Y101" s="39" t="str">
        <f>IF(AL102="25",Monitoreo!F99&amp;". ","")</f>
        <v/>
      </c>
      <c r="Z101" s="39" t="str">
        <f>IF(AL102="24",Monitoreo!F99&amp;". ","")</f>
        <v/>
      </c>
      <c r="AA101" s="39" t="str">
        <f>IF(AL102="23",Monitoreo!F99&amp;". ","")</f>
        <v/>
      </c>
      <c r="AB101" s="39" t="str">
        <f>IF(AL102="22",Monitoreo!F99&amp;". ","")</f>
        <v/>
      </c>
      <c r="AC101" s="39" t="str">
        <f>IF(AL102="21",Monitoreo!F99&amp;". ","")</f>
        <v/>
      </c>
      <c r="AD101" s="39" t="str">
        <f>IF(AL102="15",Monitoreo!F99&amp;". ","")</f>
        <v/>
      </c>
      <c r="AE101" s="39" t="str">
        <f>IF(AL102="14",Monitoreo!F99&amp;". ","")</f>
        <v/>
      </c>
      <c r="AF101" s="39" t="str">
        <f>IF(AL102="13",Monitoreo!F99&amp;". ","")</f>
        <v/>
      </c>
      <c r="AG101" s="39" t="str">
        <f>IF(AL102="12",Monitoreo!F99&amp;". ","")</f>
        <v/>
      </c>
      <c r="AH101" s="85" t="str">
        <f>IF(AL102="11",Monitoreo!F99&amp;". ","")</f>
        <v/>
      </c>
      <c r="AI101" s="71"/>
      <c r="AJ101" s="88" t="b">
        <f>+IF(Monitoreo!T98="Casi Seguro",5,IF(Monitoreo!T98="Probable",4,IF(Monitoreo!T98="Posible",3,IF(Monitoreo!T98="Improbable",2,IF(Monitoreo!T98="Raro",1)))))</f>
        <v>0</v>
      </c>
      <c r="AK101" s="88" t="b">
        <f>+IF(Monitoreo!U98="Severo",5,IF(Monitoreo!U98="Mayor",4,IF(Monitoreo!U98="Moderado",3,IF(Monitoreo!U98="Menor",2,IF(Monitoreo!U98="Insignificante",1)))))</f>
        <v>0</v>
      </c>
      <c r="AL101" s="88" t="str">
        <f t="shared" si="1"/>
        <v>FALSOFALSO</v>
      </c>
    </row>
    <row r="102" spans="9:38" x14ac:dyDescent="0.25">
      <c r="I102" s="83"/>
      <c r="J102" s="84" t="str">
        <f>IF(AL103="55",Monitoreo!F100&amp;". ","")</f>
        <v/>
      </c>
      <c r="K102" s="39" t="str">
        <f>IF(AL103="54",Monitoreo!F100&amp;". ","")</f>
        <v/>
      </c>
      <c r="L102" s="39" t="str">
        <f>IF(AL103="53",Monitoreo!F100&amp;". ","")</f>
        <v/>
      </c>
      <c r="M102" s="39" t="str">
        <f>IF(AL103="52",Monitoreo!F100&amp;". ","")</f>
        <v/>
      </c>
      <c r="N102" s="39" t="str">
        <f>IF(AL103="51",Monitoreo!F100&amp;". ","")</f>
        <v/>
      </c>
      <c r="O102" s="39" t="str">
        <f>IF(AL103="45",Monitoreo!F100&amp;". ","")</f>
        <v/>
      </c>
      <c r="P102" s="39" t="str">
        <f>IF(AL103="44",Monitoreo!F100&amp;". ","")</f>
        <v/>
      </c>
      <c r="Q102" s="39" t="str">
        <f>IF(AL103="43",Monitoreo!F100&amp;". ","")</f>
        <v/>
      </c>
      <c r="R102" s="39" t="str">
        <f>IF(AL103="42",Monitoreo!F100&amp;". ","")</f>
        <v/>
      </c>
      <c r="S102" s="39" t="str">
        <f>IF(AL103="41",Monitoreo!F100&amp;". ","")</f>
        <v/>
      </c>
      <c r="T102" s="39" t="str">
        <f>IF(AL103="35",Monitoreo!F100&amp;". ","")</f>
        <v/>
      </c>
      <c r="U102" s="39" t="str">
        <f>IF(AL103="34",Monitoreo!F100&amp;". ","")</f>
        <v/>
      </c>
      <c r="V102" s="39" t="str">
        <f>IF(AL103="33",Monitoreo!F100&amp;". ","")</f>
        <v/>
      </c>
      <c r="W102" s="39" t="str">
        <f>IF(AL103="32",Monitoreo!F100&amp;". ","")</f>
        <v/>
      </c>
      <c r="X102" s="39" t="str">
        <f>IF(AL103="31",Monitoreo!F100&amp;". ","")</f>
        <v/>
      </c>
      <c r="Y102" s="39" t="str">
        <f>IF(AL103="25",Monitoreo!F100&amp;". ","")</f>
        <v/>
      </c>
      <c r="Z102" s="39" t="str">
        <f>IF(AL103="24",Monitoreo!F100&amp;". ","")</f>
        <v/>
      </c>
      <c r="AA102" s="39" t="str">
        <f>IF(AL103="23",Monitoreo!F100&amp;". ","")</f>
        <v/>
      </c>
      <c r="AB102" s="39" t="str">
        <f>IF(AL103="22",Monitoreo!F100&amp;". ","")</f>
        <v/>
      </c>
      <c r="AC102" s="39" t="str">
        <f>IF(AL103="21",Monitoreo!F100&amp;". ","")</f>
        <v/>
      </c>
      <c r="AD102" s="39" t="str">
        <f>IF(AL103="15",Monitoreo!F100&amp;". ","")</f>
        <v/>
      </c>
      <c r="AE102" s="39" t="str">
        <f>IF(AL103="14",Monitoreo!F100&amp;". ","")</f>
        <v/>
      </c>
      <c r="AF102" s="39" t="str">
        <f>IF(AL103="13",Monitoreo!F100&amp;". ","")</f>
        <v/>
      </c>
      <c r="AG102" s="39" t="str">
        <f>IF(AL103="12",Monitoreo!F100&amp;". ","")</f>
        <v/>
      </c>
      <c r="AH102" s="85" t="str">
        <f>IF(AL103="11",Monitoreo!F100&amp;". ","")</f>
        <v/>
      </c>
      <c r="AI102" s="71"/>
      <c r="AJ102" s="88" t="b">
        <f>+IF(Monitoreo!T99="Casi Seguro",5,IF(Monitoreo!T99="Probable",4,IF(Monitoreo!T99="Posible",3,IF(Monitoreo!T99="Improbable",2,IF(Monitoreo!T99="Raro",1)))))</f>
        <v>0</v>
      </c>
      <c r="AK102" s="88" t="b">
        <f>+IF(Monitoreo!U99="Severo",5,IF(Monitoreo!U99="Mayor",4,IF(Monitoreo!U99="Moderado",3,IF(Monitoreo!U99="Menor",2,IF(Monitoreo!U99="Insignificante",1)))))</f>
        <v>0</v>
      </c>
      <c r="AL102" s="88" t="str">
        <f t="shared" si="1"/>
        <v>FALSOFALSO</v>
      </c>
    </row>
    <row r="103" spans="9:38" x14ac:dyDescent="0.25">
      <c r="I103" s="83"/>
      <c r="J103" s="84" t="str">
        <f>IF(AL104="55",Monitoreo!F101&amp;". ","")</f>
        <v/>
      </c>
      <c r="K103" s="39" t="str">
        <f>IF(AL104="54",Monitoreo!F101&amp;". ","")</f>
        <v/>
      </c>
      <c r="L103" s="39" t="str">
        <f>IF(AL104="53",Monitoreo!F101&amp;". ","")</f>
        <v/>
      </c>
      <c r="M103" s="39" t="str">
        <f>IF(AL104="52",Monitoreo!F101&amp;". ","")</f>
        <v/>
      </c>
      <c r="N103" s="39" t="str">
        <f>IF(AL104="51",Monitoreo!F101&amp;". ","")</f>
        <v/>
      </c>
      <c r="O103" s="39" t="str">
        <f>IF(AL104="45",Monitoreo!F101&amp;". ","")</f>
        <v/>
      </c>
      <c r="P103" s="39" t="str">
        <f>IF(AL104="44",Monitoreo!F101&amp;". ","")</f>
        <v/>
      </c>
      <c r="Q103" s="39" t="str">
        <f>IF(AL104="43",Monitoreo!F101&amp;". ","")</f>
        <v/>
      </c>
      <c r="R103" s="39" t="str">
        <f>IF(AL104="42",Monitoreo!F101&amp;". ","")</f>
        <v/>
      </c>
      <c r="S103" s="39" t="str">
        <f>IF(AL104="41",Monitoreo!F101&amp;". ","")</f>
        <v/>
      </c>
      <c r="T103" s="39" t="str">
        <f>IF(AL104="35",Monitoreo!F101&amp;". ","")</f>
        <v/>
      </c>
      <c r="U103" s="39" t="str">
        <f>IF(AL104="34",Monitoreo!F101&amp;". ","")</f>
        <v/>
      </c>
      <c r="V103" s="39" t="str">
        <f>IF(AL104="33",Monitoreo!F101&amp;". ","")</f>
        <v/>
      </c>
      <c r="W103" s="39" t="str">
        <f>IF(AL104="32",Monitoreo!F101&amp;". ","")</f>
        <v/>
      </c>
      <c r="X103" s="39" t="str">
        <f>IF(AL104="31",Monitoreo!F101&amp;". ","")</f>
        <v/>
      </c>
      <c r="Y103" s="39" t="str">
        <f>IF(AL104="25",Monitoreo!F101&amp;". ","")</f>
        <v/>
      </c>
      <c r="Z103" s="39" t="str">
        <f>IF(AL104="24",Monitoreo!F101&amp;". ","")</f>
        <v/>
      </c>
      <c r="AA103" s="39" t="str">
        <f>IF(AL104="23",Monitoreo!F101&amp;". ","")</f>
        <v/>
      </c>
      <c r="AB103" s="39" t="str">
        <f>IF(AL104="22",Monitoreo!F101&amp;". ","")</f>
        <v/>
      </c>
      <c r="AC103" s="39" t="str">
        <f>IF(AL104="21",Monitoreo!F101&amp;". ","")</f>
        <v/>
      </c>
      <c r="AD103" s="39" t="str">
        <f>IF(AL104="15",Monitoreo!F101&amp;". ","")</f>
        <v/>
      </c>
      <c r="AE103" s="39" t="str">
        <f>IF(AL104="14",Monitoreo!F101&amp;". ","")</f>
        <v/>
      </c>
      <c r="AF103" s="39" t="str">
        <f>IF(AL104="13",Monitoreo!F101&amp;". ","")</f>
        <v/>
      </c>
      <c r="AG103" s="39" t="str">
        <f>IF(AL104="12",Monitoreo!F101&amp;". ","")</f>
        <v/>
      </c>
      <c r="AH103" s="85" t="str">
        <f>IF(AL104="11",Monitoreo!F101&amp;". ","")</f>
        <v/>
      </c>
      <c r="AI103" s="71"/>
      <c r="AJ103" s="88" t="b">
        <f>+IF(Monitoreo!T100="Casi Seguro",5,IF(Monitoreo!T100="Probable",4,IF(Monitoreo!T100="Posible",3,IF(Monitoreo!T100="Improbable",2,IF(Monitoreo!T100="Raro",1)))))</f>
        <v>0</v>
      </c>
      <c r="AK103" s="88" t="b">
        <f>+IF(Monitoreo!U100="Severo",5,IF(Monitoreo!U100="Mayor",4,IF(Monitoreo!U100="Moderado",3,IF(Monitoreo!U100="Menor",2,IF(Monitoreo!U100="Insignificante",1)))))</f>
        <v>0</v>
      </c>
      <c r="AL103" s="88" t="str">
        <f t="shared" si="1"/>
        <v>FALSOFALSO</v>
      </c>
    </row>
    <row r="104" spans="9:38" x14ac:dyDescent="0.25">
      <c r="I104" s="83"/>
      <c r="J104" s="84" t="str">
        <f>IF(AL105="55",Monitoreo!F102&amp;". ","")</f>
        <v/>
      </c>
      <c r="K104" s="39" t="str">
        <f>IF(AL105="54",Monitoreo!F102&amp;". ","")</f>
        <v/>
      </c>
      <c r="L104" s="39" t="str">
        <f>IF(AL105="53",Monitoreo!F102&amp;". ","")</f>
        <v/>
      </c>
      <c r="M104" s="39" t="str">
        <f>IF(AL105="52",Monitoreo!F102&amp;". ","")</f>
        <v/>
      </c>
      <c r="N104" s="39" t="str">
        <f>IF(AL105="51",Monitoreo!F102&amp;". ","")</f>
        <v/>
      </c>
      <c r="O104" s="39" t="str">
        <f>IF(AL105="45",Monitoreo!F102&amp;". ","")</f>
        <v/>
      </c>
      <c r="P104" s="39" t="str">
        <f>IF(AL105="44",Monitoreo!F102&amp;". ","")</f>
        <v/>
      </c>
      <c r="Q104" s="39" t="str">
        <f>IF(AL105="43",Monitoreo!F102&amp;". ","")</f>
        <v/>
      </c>
      <c r="R104" s="39" t="str">
        <f>IF(AL105="42",Monitoreo!F102&amp;". ","")</f>
        <v/>
      </c>
      <c r="S104" s="39" t="str">
        <f>IF(AL105="41",Monitoreo!F102&amp;". ","")</f>
        <v/>
      </c>
      <c r="T104" s="39" t="str">
        <f>IF(AL105="35",Monitoreo!F102&amp;". ","")</f>
        <v/>
      </c>
      <c r="U104" s="39" t="str">
        <f>IF(AL105="34",Monitoreo!F102&amp;". ","")</f>
        <v/>
      </c>
      <c r="V104" s="39" t="str">
        <f>IF(AL105="33",Monitoreo!F102&amp;". ","")</f>
        <v/>
      </c>
      <c r="W104" s="39" t="str">
        <f>IF(AL105="32",Monitoreo!F102&amp;". ","")</f>
        <v/>
      </c>
      <c r="X104" s="39" t="str">
        <f>IF(AL105="31",Monitoreo!F102&amp;". ","")</f>
        <v/>
      </c>
      <c r="Y104" s="39" t="str">
        <f>IF(AL105="25",Monitoreo!F102&amp;". ","")</f>
        <v/>
      </c>
      <c r="Z104" s="39" t="str">
        <f>IF(AL105="24",Monitoreo!F102&amp;". ","")</f>
        <v/>
      </c>
      <c r="AA104" s="39" t="str">
        <f>IF(AL105="23",Monitoreo!F102&amp;". ","")</f>
        <v/>
      </c>
      <c r="AB104" s="39" t="str">
        <f>IF(AL105="22",Monitoreo!F102&amp;". ","")</f>
        <v/>
      </c>
      <c r="AC104" s="39" t="str">
        <f>IF(AL105="21",Monitoreo!F102&amp;". ","")</f>
        <v/>
      </c>
      <c r="AD104" s="39" t="str">
        <f>IF(AL105="15",Monitoreo!F102&amp;". ","")</f>
        <v/>
      </c>
      <c r="AE104" s="39" t="str">
        <f>IF(AL105="14",Monitoreo!F102&amp;". ","")</f>
        <v/>
      </c>
      <c r="AF104" s="39" t="str">
        <f>IF(AL105="13",Monitoreo!F102&amp;". ","")</f>
        <v/>
      </c>
      <c r="AG104" s="39" t="str">
        <f>IF(AL105="12",Monitoreo!F102&amp;". ","")</f>
        <v/>
      </c>
      <c r="AH104" s="85" t="str">
        <f>IF(AL105="11",Monitoreo!F102&amp;". ","")</f>
        <v/>
      </c>
      <c r="AI104" s="71"/>
      <c r="AJ104" s="88" t="b">
        <f>+IF(Monitoreo!T101="Casi Seguro",5,IF(Monitoreo!T101="Probable",4,IF(Monitoreo!T101="Posible",3,IF(Monitoreo!T101="Improbable",2,IF(Monitoreo!T101="Raro",1)))))</f>
        <v>0</v>
      </c>
      <c r="AK104" s="88" t="b">
        <f>+IF(Monitoreo!U101="Severo",5,IF(Monitoreo!U101="Mayor",4,IF(Monitoreo!U101="Moderado",3,IF(Monitoreo!U101="Menor",2,IF(Monitoreo!U101="Insignificante",1)))))</f>
        <v>0</v>
      </c>
      <c r="AL104" s="88" t="str">
        <f t="shared" si="1"/>
        <v>FALSOFALSO</v>
      </c>
    </row>
    <row r="105" spans="9:38" x14ac:dyDescent="0.25">
      <c r="I105" s="83"/>
      <c r="J105" s="84" t="str">
        <f>IF(AL106="55",Monitoreo!F103&amp;". ","")</f>
        <v/>
      </c>
      <c r="K105" s="39" t="str">
        <f>IF(AL106="54",Monitoreo!F103&amp;". ","")</f>
        <v/>
      </c>
      <c r="L105" s="39" t="str">
        <f>IF(AL106="53",Monitoreo!F103&amp;". ","")</f>
        <v/>
      </c>
      <c r="M105" s="39" t="str">
        <f>IF(AL106="52",Monitoreo!F103&amp;". ","")</f>
        <v/>
      </c>
      <c r="N105" s="39" t="str">
        <f>IF(AL106="51",Monitoreo!F103&amp;". ","")</f>
        <v/>
      </c>
      <c r="O105" s="39" t="str">
        <f>IF(AL106="45",Monitoreo!F103&amp;". ","")</f>
        <v/>
      </c>
      <c r="P105" s="39" t="str">
        <f>IF(AL106="44",Monitoreo!F103&amp;". ","")</f>
        <v/>
      </c>
      <c r="Q105" s="39" t="str">
        <f>IF(AL106="43",Monitoreo!F103&amp;". ","")</f>
        <v/>
      </c>
      <c r="R105" s="39" t="str">
        <f>IF(AL106="42",Monitoreo!F103&amp;". ","")</f>
        <v/>
      </c>
      <c r="S105" s="39" t="str">
        <f>IF(AL106="41",Monitoreo!F103&amp;". ","")</f>
        <v/>
      </c>
      <c r="T105" s="39" t="str">
        <f>IF(AL106="35",Monitoreo!F103&amp;". ","")</f>
        <v/>
      </c>
      <c r="U105" s="39" t="str">
        <f>IF(AL106="34",Monitoreo!F103&amp;". ","")</f>
        <v/>
      </c>
      <c r="V105" s="39" t="str">
        <f>IF(AL106="33",Monitoreo!F103&amp;". ","")</f>
        <v/>
      </c>
      <c r="W105" s="39" t="str">
        <f>IF(AL106="32",Monitoreo!F103&amp;". ","")</f>
        <v/>
      </c>
      <c r="X105" s="39" t="str">
        <f>IF(AL106="31",Monitoreo!F103&amp;". ","")</f>
        <v/>
      </c>
      <c r="Y105" s="39" t="str">
        <f>IF(AL106="25",Monitoreo!F103&amp;". ","")</f>
        <v/>
      </c>
      <c r="Z105" s="39" t="str">
        <f>IF(AL106="24",Monitoreo!F103&amp;". ","")</f>
        <v/>
      </c>
      <c r="AA105" s="39" t="str">
        <f>IF(AL106="23",Monitoreo!F103&amp;". ","")</f>
        <v/>
      </c>
      <c r="AB105" s="39" t="str">
        <f>IF(AL106="22",Monitoreo!F103&amp;". ","")</f>
        <v/>
      </c>
      <c r="AC105" s="39" t="str">
        <f>IF(AL106="21",Monitoreo!F103&amp;". ","")</f>
        <v/>
      </c>
      <c r="AD105" s="39" t="str">
        <f>IF(AL106="15",Monitoreo!F103&amp;". ","")</f>
        <v/>
      </c>
      <c r="AE105" s="39" t="str">
        <f>IF(AL106="14",Monitoreo!F103&amp;". ","")</f>
        <v/>
      </c>
      <c r="AF105" s="39" t="str">
        <f>IF(AL106="13",Monitoreo!F103&amp;". ","")</f>
        <v/>
      </c>
      <c r="AG105" s="39" t="str">
        <f>IF(AL106="12",Monitoreo!F103&amp;". ","")</f>
        <v/>
      </c>
      <c r="AH105" s="85" t="str">
        <f>IF(AL106="11",Monitoreo!F103&amp;". ","")</f>
        <v/>
      </c>
      <c r="AI105" s="71"/>
      <c r="AJ105" s="88" t="b">
        <f>+IF(Monitoreo!T102="Casi Seguro",5,IF(Monitoreo!T102="Probable",4,IF(Monitoreo!T102="Posible",3,IF(Monitoreo!T102="Improbable",2,IF(Monitoreo!T102="Raro",1)))))</f>
        <v>0</v>
      </c>
      <c r="AK105" s="88" t="b">
        <f>+IF(Monitoreo!U102="Severo",5,IF(Monitoreo!U102="Mayor",4,IF(Monitoreo!U102="Moderado",3,IF(Monitoreo!U102="Menor",2,IF(Monitoreo!U102="Insignificante",1)))))</f>
        <v>0</v>
      </c>
      <c r="AL105" s="88" t="str">
        <f t="shared" si="1"/>
        <v>FALSOFALSO</v>
      </c>
    </row>
    <row r="106" spans="9:38" x14ac:dyDescent="0.25">
      <c r="I106" s="83"/>
      <c r="J106" s="84" t="str">
        <f>IF(AL107="55",Monitoreo!F104&amp;". ","")</f>
        <v/>
      </c>
      <c r="K106" s="39" t="str">
        <f>IF(AL107="54",Monitoreo!F104&amp;". ","")</f>
        <v/>
      </c>
      <c r="L106" s="39" t="str">
        <f>IF(AL107="53",Monitoreo!F104&amp;". ","")</f>
        <v/>
      </c>
      <c r="M106" s="39" t="str">
        <f>IF(AL107="52",Monitoreo!F104&amp;". ","")</f>
        <v/>
      </c>
      <c r="N106" s="39" t="str">
        <f>IF(AL107="51",Monitoreo!F104&amp;". ","")</f>
        <v/>
      </c>
      <c r="O106" s="39" t="str">
        <f>IF(AL107="45",Monitoreo!F104&amp;". ","")</f>
        <v/>
      </c>
      <c r="P106" s="39" t="str">
        <f>IF(AL107="44",Monitoreo!F104&amp;". ","")</f>
        <v/>
      </c>
      <c r="Q106" s="39" t="str">
        <f>IF(AL107="43",Monitoreo!F104&amp;". ","")</f>
        <v/>
      </c>
      <c r="R106" s="39" t="str">
        <f>IF(AL107="42",Monitoreo!F104&amp;". ","")</f>
        <v/>
      </c>
      <c r="S106" s="39" t="str">
        <f>IF(AL107="41",Monitoreo!F104&amp;". ","")</f>
        <v/>
      </c>
      <c r="T106" s="39" t="str">
        <f>IF(AL107="35",Monitoreo!F104&amp;". ","")</f>
        <v/>
      </c>
      <c r="U106" s="39" t="str">
        <f>IF(AL107="34",Monitoreo!F104&amp;". ","")</f>
        <v/>
      </c>
      <c r="V106" s="39" t="str">
        <f>IF(AL107="33",Monitoreo!F104&amp;". ","")</f>
        <v/>
      </c>
      <c r="W106" s="39" t="str">
        <f>IF(AL107="32",Monitoreo!F104&amp;". ","")</f>
        <v/>
      </c>
      <c r="X106" s="39" t="str">
        <f>IF(AL107="31",Monitoreo!F104&amp;". ","")</f>
        <v/>
      </c>
      <c r="Y106" s="39" t="str">
        <f>IF(AL107="25",Monitoreo!F104&amp;". ","")</f>
        <v/>
      </c>
      <c r="Z106" s="39" t="str">
        <f>IF(AL107="24",Monitoreo!F104&amp;". ","")</f>
        <v/>
      </c>
      <c r="AA106" s="39" t="str">
        <f>IF(AL107="23",Monitoreo!F104&amp;". ","")</f>
        <v/>
      </c>
      <c r="AB106" s="39" t="str">
        <f>IF(AL107="22",Monitoreo!F104&amp;". ","")</f>
        <v/>
      </c>
      <c r="AC106" s="39" t="str">
        <f>IF(AL107="21",Monitoreo!F104&amp;". ","")</f>
        <v/>
      </c>
      <c r="AD106" s="39" t="str">
        <f>IF(AL107="15",Monitoreo!F104&amp;". ","")</f>
        <v/>
      </c>
      <c r="AE106" s="39" t="str">
        <f>IF(AL107="14",Monitoreo!F104&amp;". ","")</f>
        <v/>
      </c>
      <c r="AF106" s="39" t="str">
        <f>IF(AL107="13",Monitoreo!F104&amp;". ","")</f>
        <v/>
      </c>
      <c r="AG106" s="39" t="str">
        <f>IF(AL107="12",Monitoreo!F104&amp;". ","")</f>
        <v/>
      </c>
      <c r="AH106" s="85" t="str">
        <f>IF(AL107="11",Monitoreo!F104&amp;". ","")</f>
        <v/>
      </c>
      <c r="AI106" s="71"/>
      <c r="AJ106" s="88" t="b">
        <f>+IF(Monitoreo!T103="Casi Seguro",5,IF(Monitoreo!T103="Probable",4,IF(Monitoreo!T103="Posible",3,IF(Monitoreo!T103="Improbable",2,IF(Monitoreo!T103="Raro",1)))))</f>
        <v>0</v>
      </c>
      <c r="AK106" s="88" t="b">
        <f>+IF(Monitoreo!U103="Severo",5,IF(Monitoreo!U103="Mayor",4,IF(Monitoreo!U103="Moderado",3,IF(Monitoreo!U103="Menor",2,IF(Monitoreo!U103="Insignificante",1)))))</f>
        <v>0</v>
      </c>
      <c r="AL106" s="88" t="str">
        <f t="shared" si="1"/>
        <v>FALSOFALSO</v>
      </c>
    </row>
    <row r="107" spans="9:38" x14ac:dyDescent="0.25">
      <c r="I107" s="83"/>
      <c r="J107" s="84" t="str">
        <f>IF(AL108="55",Monitoreo!F105&amp;". ","")</f>
        <v/>
      </c>
      <c r="K107" s="39" t="str">
        <f>IF(AL108="54",Monitoreo!F105&amp;". ","")</f>
        <v/>
      </c>
      <c r="L107" s="39" t="str">
        <f>IF(AL108="53",Monitoreo!F105&amp;". ","")</f>
        <v/>
      </c>
      <c r="M107" s="39" t="str">
        <f>IF(AL108="52",Monitoreo!F105&amp;". ","")</f>
        <v/>
      </c>
      <c r="N107" s="39" t="str">
        <f>IF(AL108="51",Monitoreo!F105&amp;". ","")</f>
        <v/>
      </c>
      <c r="O107" s="39" t="str">
        <f>IF(AL108="45",Monitoreo!F105&amp;". ","")</f>
        <v/>
      </c>
      <c r="P107" s="39" t="str">
        <f>IF(AL108="44",Monitoreo!F105&amp;". ","")</f>
        <v/>
      </c>
      <c r="Q107" s="39" t="str">
        <f>IF(AL108="43",Monitoreo!F105&amp;". ","")</f>
        <v/>
      </c>
      <c r="R107" s="39" t="str">
        <f>IF(AL108="42",Monitoreo!F105&amp;". ","")</f>
        <v/>
      </c>
      <c r="S107" s="39" t="str">
        <f>IF(AL108="41",Monitoreo!F105&amp;". ","")</f>
        <v/>
      </c>
      <c r="T107" s="39" t="str">
        <f>IF(AL108="35",Monitoreo!F105&amp;". ","")</f>
        <v/>
      </c>
      <c r="U107" s="39" t="str">
        <f>IF(AL108="34",Monitoreo!F105&amp;". ","")</f>
        <v/>
      </c>
      <c r="V107" s="39" t="str">
        <f>IF(AL108="33",Monitoreo!F105&amp;". ","")</f>
        <v/>
      </c>
      <c r="W107" s="39" t="str">
        <f>IF(AL108="32",Monitoreo!F105&amp;". ","")</f>
        <v/>
      </c>
      <c r="X107" s="39" t="str">
        <f>IF(AL108="31",Monitoreo!F105&amp;". ","")</f>
        <v/>
      </c>
      <c r="Y107" s="39" t="str">
        <f>IF(AL108="25",Monitoreo!F105&amp;". ","")</f>
        <v/>
      </c>
      <c r="Z107" s="39" t="str">
        <f>IF(AL108="24",Monitoreo!F105&amp;". ","")</f>
        <v/>
      </c>
      <c r="AA107" s="39" t="str">
        <f>IF(AL108="23",Monitoreo!F105&amp;". ","")</f>
        <v/>
      </c>
      <c r="AB107" s="39" t="str">
        <f>IF(AL108="22",Monitoreo!F105&amp;". ","")</f>
        <v/>
      </c>
      <c r="AC107" s="39" t="str">
        <f>IF(AL108="21",Monitoreo!F105&amp;". ","")</f>
        <v/>
      </c>
      <c r="AD107" s="39" t="str">
        <f>IF(AL108="15",Monitoreo!F105&amp;". ","")</f>
        <v/>
      </c>
      <c r="AE107" s="39" t="str">
        <f>IF(AL108="14",Monitoreo!F105&amp;". ","")</f>
        <v/>
      </c>
      <c r="AF107" s="39" t="str">
        <f>IF(AL108="13",Monitoreo!F105&amp;". ","")</f>
        <v/>
      </c>
      <c r="AG107" s="39" t="str">
        <f>IF(AL108="12",Monitoreo!F105&amp;". ","")</f>
        <v/>
      </c>
      <c r="AH107" s="85" t="str">
        <f>IF(AL108="11",Monitoreo!F105&amp;". ","")</f>
        <v/>
      </c>
      <c r="AI107" s="71"/>
      <c r="AJ107" s="88" t="b">
        <f>+IF(Monitoreo!T104="Casi Seguro",5,IF(Monitoreo!T104="Probable",4,IF(Monitoreo!T104="Posible",3,IF(Monitoreo!T104="Improbable",2,IF(Monitoreo!T104="Raro",1)))))</f>
        <v>0</v>
      </c>
      <c r="AK107" s="88" t="b">
        <f>+IF(Monitoreo!U104="Severo",5,IF(Monitoreo!U104="Mayor",4,IF(Monitoreo!U104="Moderado",3,IF(Monitoreo!U104="Menor",2,IF(Monitoreo!U104="Insignificante",1)))))</f>
        <v>0</v>
      </c>
      <c r="AL107" s="88" t="str">
        <f t="shared" si="1"/>
        <v>FALSOFALSO</v>
      </c>
    </row>
    <row r="108" spans="9:38" x14ac:dyDescent="0.25">
      <c r="I108" s="83"/>
      <c r="J108" s="84" t="str">
        <f>IF(AL109="55",Monitoreo!F106&amp;". ","")</f>
        <v/>
      </c>
      <c r="K108" s="39" t="str">
        <f>IF(AL109="54",Monitoreo!F106&amp;". ","")</f>
        <v/>
      </c>
      <c r="L108" s="39" t="str">
        <f>IF(AL109="53",Monitoreo!F106&amp;". ","")</f>
        <v/>
      </c>
      <c r="M108" s="39" t="str">
        <f>IF(AL109="52",Monitoreo!F106&amp;". ","")</f>
        <v/>
      </c>
      <c r="N108" s="39" t="str">
        <f>IF(AL109="51",Monitoreo!F106&amp;". ","")</f>
        <v/>
      </c>
      <c r="O108" s="39" t="str">
        <f>IF(AL109="45",Monitoreo!F106&amp;". ","")</f>
        <v/>
      </c>
      <c r="P108" s="39" t="str">
        <f>IF(AL109="44",Monitoreo!F106&amp;". ","")</f>
        <v/>
      </c>
      <c r="Q108" s="39" t="str">
        <f>IF(AL109="43",Monitoreo!F106&amp;". ","")</f>
        <v/>
      </c>
      <c r="R108" s="39" t="str">
        <f>IF(AL109="42",Monitoreo!F106&amp;". ","")</f>
        <v/>
      </c>
      <c r="S108" s="39" t="str">
        <f>IF(AL109="41",Monitoreo!F106&amp;". ","")</f>
        <v/>
      </c>
      <c r="T108" s="39" t="str">
        <f>IF(AL109="35",Monitoreo!F106&amp;". ","")</f>
        <v/>
      </c>
      <c r="U108" s="39" t="str">
        <f>IF(AL109="34",Monitoreo!F106&amp;". ","")</f>
        <v/>
      </c>
      <c r="V108" s="39" t="str">
        <f>IF(AL109="33",Monitoreo!F106&amp;". ","")</f>
        <v/>
      </c>
      <c r="W108" s="39" t="str">
        <f>IF(AL109="32",Monitoreo!F106&amp;". ","")</f>
        <v/>
      </c>
      <c r="X108" s="39" t="str">
        <f>IF(AL109="31",Monitoreo!F106&amp;". ","")</f>
        <v/>
      </c>
      <c r="Y108" s="39" t="str">
        <f>IF(AL109="25",Monitoreo!F106&amp;". ","")</f>
        <v/>
      </c>
      <c r="Z108" s="39" t="str">
        <f>IF(AL109="24",Monitoreo!F106&amp;". ","")</f>
        <v/>
      </c>
      <c r="AA108" s="39" t="str">
        <f>IF(AL109="23",Monitoreo!F106&amp;". ","")</f>
        <v/>
      </c>
      <c r="AB108" s="39" t="str">
        <f>IF(AL109="22",Monitoreo!F106&amp;". ","")</f>
        <v/>
      </c>
      <c r="AC108" s="39" t="str">
        <f>IF(AL109="21",Monitoreo!F106&amp;". ","")</f>
        <v/>
      </c>
      <c r="AD108" s="39" t="str">
        <f>IF(AL109="15",Monitoreo!F106&amp;". ","")</f>
        <v/>
      </c>
      <c r="AE108" s="39" t="str">
        <f>IF(AL109="14",Monitoreo!F106&amp;". ","")</f>
        <v/>
      </c>
      <c r="AF108" s="39" t="str">
        <f>IF(AL109="13",Monitoreo!F106&amp;". ","")</f>
        <v/>
      </c>
      <c r="AG108" s="39" t="str">
        <f>IF(AL109="12",Monitoreo!F106&amp;". ","")</f>
        <v/>
      </c>
      <c r="AH108" s="85" t="str">
        <f>IF(AL109="11",Monitoreo!F106&amp;". ","")</f>
        <v/>
      </c>
      <c r="AI108" s="71"/>
      <c r="AJ108" s="88" t="b">
        <f>+IF(Monitoreo!T105="Casi Seguro",5,IF(Monitoreo!T105="Probable",4,IF(Monitoreo!T105="Posible",3,IF(Monitoreo!T105="Improbable",2,IF(Monitoreo!T105="Raro",1)))))</f>
        <v>0</v>
      </c>
      <c r="AK108" s="88" t="b">
        <f>+IF(Monitoreo!U105="Severo",5,IF(Monitoreo!U105="Mayor",4,IF(Monitoreo!U105="Moderado",3,IF(Monitoreo!U105="Menor",2,IF(Monitoreo!U105="Insignificante",1)))))</f>
        <v>0</v>
      </c>
      <c r="AL108" s="88" t="str">
        <f t="shared" si="1"/>
        <v>FALSOFALSO</v>
      </c>
    </row>
    <row r="109" spans="9:38" x14ac:dyDescent="0.25">
      <c r="I109" s="83"/>
      <c r="J109" s="84" t="str">
        <f>IF(AL110="55",Monitoreo!F107&amp;". ","")</f>
        <v/>
      </c>
      <c r="K109" s="39" t="str">
        <f>IF(AL110="54",Monitoreo!F107&amp;". ","")</f>
        <v/>
      </c>
      <c r="L109" s="39" t="str">
        <f>IF(AL110="53",Monitoreo!F107&amp;". ","")</f>
        <v/>
      </c>
      <c r="M109" s="39" t="str">
        <f>IF(AL110="52",Monitoreo!F107&amp;". ","")</f>
        <v/>
      </c>
      <c r="N109" s="39" t="str">
        <f>IF(AL110="51",Monitoreo!F107&amp;". ","")</f>
        <v/>
      </c>
      <c r="O109" s="39" t="str">
        <f>IF(AL110="45",Monitoreo!F107&amp;". ","")</f>
        <v/>
      </c>
      <c r="P109" s="39" t="str">
        <f>IF(AL110="44",Monitoreo!F107&amp;". ","")</f>
        <v/>
      </c>
      <c r="Q109" s="39" t="str">
        <f>IF(AL110="43",Monitoreo!F107&amp;". ","")</f>
        <v/>
      </c>
      <c r="R109" s="39" t="str">
        <f>IF(AL110="42",Monitoreo!F107&amp;". ","")</f>
        <v/>
      </c>
      <c r="S109" s="39" t="str">
        <f>IF(AL110="41",Monitoreo!F107&amp;". ","")</f>
        <v/>
      </c>
      <c r="T109" s="39" t="str">
        <f>IF(AL110="35",Monitoreo!F107&amp;". ","")</f>
        <v/>
      </c>
      <c r="U109" s="39" t="str">
        <f>IF(AL110="34",Monitoreo!F107&amp;". ","")</f>
        <v/>
      </c>
      <c r="V109" s="39" t="str">
        <f>IF(AL110="33",Monitoreo!F107&amp;". ","")</f>
        <v/>
      </c>
      <c r="W109" s="39" t="str">
        <f>IF(AL110="32",Monitoreo!F107&amp;". ","")</f>
        <v/>
      </c>
      <c r="X109" s="39" t="str">
        <f>IF(AL110="31",Monitoreo!F107&amp;". ","")</f>
        <v/>
      </c>
      <c r="Y109" s="39" t="str">
        <f>IF(AL110="25",Monitoreo!F107&amp;". ","")</f>
        <v/>
      </c>
      <c r="Z109" s="39" t="str">
        <f>IF(AL110="24",Monitoreo!F107&amp;". ","")</f>
        <v/>
      </c>
      <c r="AA109" s="39" t="str">
        <f>IF(AL110="23",Monitoreo!F107&amp;". ","")</f>
        <v/>
      </c>
      <c r="AB109" s="39" t="str">
        <f>IF(AL110="22",Monitoreo!F107&amp;". ","")</f>
        <v/>
      </c>
      <c r="AC109" s="39" t="str">
        <f>IF(AL110="21",Monitoreo!F107&amp;". ","")</f>
        <v/>
      </c>
      <c r="AD109" s="39" t="str">
        <f>IF(AL110="15",Monitoreo!F107&amp;". ","")</f>
        <v/>
      </c>
      <c r="AE109" s="39" t="str">
        <f>IF(AL110="14",Monitoreo!F107&amp;". ","")</f>
        <v/>
      </c>
      <c r="AF109" s="39" t="str">
        <f>IF(AL110="13",Monitoreo!F107&amp;". ","")</f>
        <v/>
      </c>
      <c r="AG109" s="39" t="str">
        <f>IF(AL110="12",Monitoreo!F107&amp;". ","")</f>
        <v/>
      </c>
      <c r="AH109" s="85" t="str">
        <f>IF(AL110="11",Monitoreo!F107&amp;". ","")</f>
        <v/>
      </c>
      <c r="AI109" s="71"/>
      <c r="AJ109" s="88" t="b">
        <f>+IF(Monitoreo!T106="Casi Seguro",5,IF(Monitoreo!T106="Probable",4,IF(Monitoreo!T106="Posible",3,IF(Monitoreo!T106="Improbable",2,IF(Monitoreo!T106="Raro",1)))))</f>
        <v>0</v>
      </c>
      <c r="AK109" s="88" t="b">
        <f>+IF(Monitoreo!U106="Severo",5,IF(Monitoreo!U106="Mayor",4,IF(Monitoreo!U106="Moderado",3,IF(Monitoreo!U106="Menor",2,IF(Monitoreo!U106="Insignificante",1)))))</f>
        <v>0</v>
      </c>
      <c r="AL109" s="88" t="str">
        <f t="shared" si="1"/>
        <v>FALSOFALSO</v>
      </c>
    </row>
    <row r="110" spans="9:38" x14ac:dyDescent="0.25">
      <c r="I110" s="83"/>
      <c r="J110" s="84" t="str">
        <f>IF(AL111="55",Monitoreo!F108&amp;". ","")</f>
        <v/>
      </c>
      <c r="K110" s="39" t="str">
        <f>IF(AL111="54",Monitoreo!F108&amp;". ","")</f>
        <v/>
      </c>
      <c r="L110" s="39" t="str">
        <f>IF(AL111="53",Monitoreo!F108&amp;". ","")</f>
        <v/>
      </c>
      <c r="M110" s="39" t="str">
        <f>IF(AL111="52",Monitoreo!F108&amp;". ","")</f>
        <v/>
      </c>
      <c r="N110" s="39" t="str">
        <f>IF(AL111="51",Monitoreo!F108&amp;". ","")</f>
        <v/>
      </c>
      <c r="O110" s="39" t="str">
        <f>IF(AL111="45",Monitoreo!F108&amp;". ","")</f>
        <v/>
      </c>
      <c r="P110" s="39" t="str">
        <f>IF(AL111="44",Monitoreo!F108&amp;". ","")</f>
        <v/>
      </c>
      <c r="Q110" s="39" t="str">
        <f>IF(AL111="43",Monitoreo!F108&amp;". ","")</f>
        <v/>
      </c>
      <c r="R110" s="39" t="str">
        <f>IF(AL111="42",Monitoreo!F108&amp;". ","")</f>
        <v/>
      </c>
      <c r="S110" s="39" t="str">
        <f>IF(AL111="41",Monitoreo!F108&amp;". ","")</f>
        <v/>
      </c>
      <c r="T110" s="39" t="str">
        <f>IF(AL111="35",Monitoreo!F108&amp;". ","")</f>
        <v/>
      </c>
      <c r="U110" s="39" t="str">
        <f>IF(AL111="34",Monitoreo!F108&amp;". ","")</f>
        <v/>
      </c>
      <c r="V110" s="39" t="str">
        <f>IF(AL111="33",Monitoreo!F108&amp;". ","")</f>
        <v/>
      </c>
      <c r="W110" s="39" t="str">
        <f>IF(AL111="32",Monitoreo!F108&amp;". ","")</f>
        <v/>
      </c>
      <c r="X110" s="39" t="str">
        <f>IF(AL111="31",Monitoreo!F108&amp;". ","")</f>
        <v/>
      </c>
      <c r="Y110" s="39" t="str">
        <f>IF(AL111="25",Monitoreo!F108&amp;". ","")</f>
        <v/>
      </c>
      <c r="Z110" s="39" t="str">
        <f>IF(AL111="24",Monitoreo!F108&amp;". ","")</f>
        <v/>
      </c>
      <c r="AA110" s="39" t="str">
        <f>IF(AL111="23",Monitoreo!F108&amp;". ","")</f>
        <v/>
      </c>
      <c r="AB110" s="39" t="str">
        <f>IF(AL111="22",Monitoreo!F108&amp;". ","")</f>
        <v/>
      </c>
      <c r="AC110" s="39" t="str">
        <f>IF(AL111="21",Monitoreo!F108&amp;". ","")</f>
        <v/>
      </c>
      <c r="AD110" s="39" t="str">
        <f>IF(AL111="15",Monitoreo!F108&amp;". ","")</f>
        <v/>
      </c>
      <c r="AE110" s="39" t="str">
        <f>IF(AL111="14",Monitoreo!F108&amp;". ","")</f>
        <v/>
      </c>
      <c r="AF110" s="39" t="str">
        <f>IF(AL111="13",Monitoreo!F108&amp;". ","")</f>
        <v/>
      </c>
      <c r="AG110" s="39" t="str">
        <f>IF(AL111="12",Monitoreo!F108&amp;". ","")</f>
        <v/>
      </c>
      <c r="AH110" s="85" t="str">
        <f>IF(AL111="11",Monitoreo!F108&amp;". ","")</f>
        <v/>
      </c>
      <c r="AI110" s="71"/>
      <c r="AJ110" s="88" t="b">
        <f>+IF(Monitoreo!T107="Casi Seguro",5,IF(Monitoreo!T107="Probable",4,IF(Monitoreo!T107="Posible",3,IF(Monitoreo!T107="Improbable",2,IF(Monitoreo!T107="Raro",1)))))</f>
        <v>0</v>
      </c>
      <c r="AK110" s="88" t="b">
        <f>+IF(Monitoreo!U107="Severo",5,IF(Monitoreo!U107="Mayor",4,IF(Monitoreo!U107="Moderado",3,IF(Monitoreo!U107="Menor",2,IF(Monitoreo!U107="Insignificante",1)))))</f>
        <v>0</v>
      </c>
      <c r="AL110" s="88" t="str">
        <f t="shared" si="1"/>
        <v>FALSOFALSO</v>
      </c>
    </row>
    <row r="111" spans="9:38" x14ac:dyDescent="0.25">
      <c r="I111" s="83"/>
      <c r="J111" s="84" t="str">
        <f>IF(AL112="55",Monitoreo!F109&amp;". ","")</f>
        <v/>
      </c>
      <c r="K111" s="39" t="str">
        <f>IF(AL112="54",Monitoreo!F109&amp;". ","")</f>
        <v/>
      </c>
      <c r="L111" s="39" t="str">
        <f>IF(AL112="53",Monitoreo!F109&amp;". ","")</f>
        <v/>
      </c>
      <c r="M111" s="39" t="str">
        <f>IF(AL112="52",Monitoreo!F109&amp;". ","")</f>
        <v/>
      </c>
      <c r="N111" s="39" t="str">
        <f>IF(AL112="51",Monitoreo!F109&amp;". ","")</f>
        <v/>
      </c>
      <c r="O111" s="39" t="str">
        <f>IF(AL112="45",Monitoreo!F109&amp;". ","")</f>
        <v/>
      </c>
      <c r="P111" s="39" t="str">
        <f>IF(AL112="44",Monitoreo!F109&amp;". ","")</f>
        <v/>
      </c>
      <c r="Q111" s="39" t="str">
        <f>IF(AL112="43",Monitoreo!F109&amp;". ","")</f>
        <v/>
      </c>
      <c r="R111" s="39" t="str">
        <f>IF(AL112="42",Monitoreo!F109&amp;". ","")</f>
        <v/>
      </c>
      <c r="S111" s="39" t="str">
        <f>IF(AL112="41",Monitoreo!F109&amp;". ","")</f>
        <v/>
      </c>
      <c r="T111" s="39" t="str">
        <f>IF(AL112="35",Monitoreo!F109&amp;". ","")</f>
        <v/>
      </c>
      <c r="U111" s="39" t="str">
        <f>IF(AL112="34",Monitoreo!F109&amp;". ","")</f>
        <v/>
      </c>
      <c r="V111" s="39" t="str">
        <f>IF(AL112="33",Monitoreo!F109&amp;". ","")</f>
        <v/>
      </c>
      <c r="W111" s="39" t="str">
        <f>IF(AL112="32",Monitoreo!F109&amp;". ","")</f>
        <v/>
      </c>
      <c r="X111" s="39" t="str">
        <f>IF(AL112="31",Monitoreo!F109&amp;". ","")</f>
        <v/>
      </c>
      <c r="Y111" s="39" t="str">
        <f>IF(AL112="25",Monitoreo!F109&amp;". ","")</f>
        <v/>
      </c>
      <c r="Z111" s="39" t="str">
        <f>IF(AL112="24",Monitoreo!F109&amp;". ","")</f>
        <v/>
      </c>
      <c r="AA111" s="39" t="str">
        <f>IF(AL112="23",Monitoreo!F109&amp;". ","")</f>
        <v/>
      </c>
      <c r="AB111" s="39" t="str">
        <f>IF(AL112="22",Monitoreo!F109&amp;". ","")</f>
        <v/>
      </c>
      <c r="AC111" s="39" t="str">
        <f>IF(AL112="21",Monitoreo!F109&amp;". ","")</f>
        <v/>
      </c>
      <c r="AD111" s="39" t="str">
        <f>IF(AL112="15",Monitoreo!F109&amp;". ","")</f>
        <v/>
      </c>
      <c r="AE111" s="39" t="str">
        <f>IF(AL112="14",Monitoreo!F109&amp;". ","")</f>
        <v/>
      </c>
      <c r="AF111" s="39" t="str">
        <f>IF(AL112="13",Monitoreo!F109&amp;". ","")</f>
        <v/>
      </c>
      <c r="AG111" s="39" t="str">
        <f>IF(AL112="12",Monitoreo!F109&amp;". ","")</f>
        <v/>
      </c>
      <c r="AH111" s="85" t="str">
        <f>IF(AL112="11",Monitoreo!F109&amp;". ","")</f>
        <v/>
      </c>
      <c r="AI111" s="71"/>
      <c r="AJ111" s="88" t="b">
        <f>+IF(Monitoreo!T108="Casi Seguro",5,IF(Monitoreo!T108="Probable",4,IF(Monitoreo!T108="Posible",3,IF(Monitoreo!T108="Improbable",2,IF(Monitoreo!T108="Raro",1)))))</f>
        <v>0</v>
      </c>
      <c r="AK111" s="88" t="b">
        <f>+IF(Monitoreo!U108="Severo",5,IF(Monitoreo!U108="Mayor",4,IF(Monitoreo!U108="Moderado",3,IF(Monitoreo!U108="Menor",2,IF(Monitoreo!U108="Insignificante",1)))))</f>
        <v>0</v>
      </c>
      <c r="AL111" s="88" t="str">
        <f t="shared" si="1"/>
        <v>FALSOFALSO</v>
      </c>
    </row>
    <row r="112" spans="9:38" x14ac:dyDescent="0.25">
      <c r="I112" s="83"/>
      <c r="J112" s="84" t="str">
        <f>IF(AL113="55",Monitoreo!F110&amp;". ","")</f>
        <v/>
      </c>
      <c r="K112" s="39" t="str">
        <f>IF(AL113="54",Monitoreo!F110&amp;". ","")</f>
        <v/>
      </c>
      <c r="L112" s="39" t="str">
        <f>IF(AL113="53",Monitoreo!F110&amp;". ","")</f>
        <v/>
      </c>
      <c r="M112" s="39" t="str">
        <f>IF(AL113="52",Monitoreo!F110&amp;". ","")</f>
        <v/>
      </c>
      <c r="N112" s="39" t="str">
        <f>IF(AL113="51",Monitoreo!F110&amp;". ","")</f>
        <v/>
      </c>
      <c r="O112" s="39" t="str">
        <f>IF(AL113="45",Monitoreo!F110&amp;". ","")</f>
        <v/>
      </c>
      <c r="P112" s="39" t="str">
        <f>IF(AL113="44",Monitoreo!F110&amp;". ","")</f>
        <v/>
      </c>
      <c r="Q112" s="39" t="str">
        <f>IF(AL113="43",Monitoreo!F110&amp;". ","")</f>
        <v/>
      </c>
      <c r="R112" s="39" t="str">
        <f>IF(AL113="42",Monitoreo!F110&amp;". ","")</f>
        <v/>
      </c>
      <c r="S112" s="39" t="str">
        <f>IF(AL113="41",Monitoreo!F110&amp;". ","")</f>
        <v/>
      </c>
      <c r="T112" s="39" t="str">
        <f>IF(AL113="35",Monitoreo!F110&amp;". ","")</f>
        <v/>
      </c>
      <c r="U112" s="39" t="str">
        <f>IF(AL113="34",Monitoreo!F110&amp;". ","")</f>
        <v/>
      </c>
      <c r="V112" s="39" t="str">
        <f>IF(AL113="33",Monitoreo!F110&amp;". ","")</f>
        <v/>
      </c>
      <c r="W112" s="39" t="str">
        <f>IF(AL113="32",Monitoreo!F110&amp;". ","")</f>
        <v/>
      </c>
      <c r="X112" s="39" t="str">
        <f>IF(AL113="31",Monitoreo!F110&amp;". ","")</f>
        <v/>
      </c>
      <c r="Y112" s="39" t="str">
        <f>IF(AL113="25",Monitoreo!F110&amp;". ","")</f>
        <v/>
      </c>
      <c r="Z112" s="39" t="str">
        <f>IF(AL113="24",Monitoreo!F110&amp;". ","")</f>
        <v/>
      </c>
      <c r="AA112" s="39" t="str">
        <f>IF(AL113="23",Monitoreo!F110&amp;". ","")</f>
        <v/>
      </c>
      <c r="AB112" s="39" t="str">
        <f>IF(AL113="22",Monitoreo!F110&amp;". ","")</f>
        <v/>
      </c>
      <c r="AC112" s="39" t="str">
        <f>IF(AL113="21",Monitoreo!F110&amp;". ","")</f>
        <v/>
      </c>
      <c r="AD112" s="39" t="str">
        <f>IF(AL113="15",Monitoreo!F110&amp;". ","")</f>
        <v/>
      </c>
      <c r="AE112" s="39" t="str">
        <f>IF(AL113="14",Monitoreo!F110&amp;". ","")</f>
        <v/>
      </c>
      <c r="AF112" s="39" t="str">
        <f>IF(AL113="13",Monitoreo!F110&amp;". ","")</f>
        <v/>
      </c>
      <c r="AG112" s="39" t="str">
        <f>IF(AL113="12",Monitoreo!F110&amp;". ","")</f>
        <v/>
      </c>
      <c r="AH112" s="85" t="str">
        <f>IF(AL113="11",Monitoreo!F110&amp;". ","")</f>
        <v/>
      </c>
      <c r="AI112" s="71"/>
      <c r="AJ112" s="88" t="b">
        <f>+IF(Monitoreo!T109="Casi Seguro",5,IF(Monitoreo!T109="Probable",4,IF(Monitoreo!T109="Posible",3,IF(Monitoreo!T109="Improbable",2,IF(Monitoreo!T109="Raro",1)))))</f>
        <v>0</v>
      </c>
      <c r="AK112" s="88" t="b">
        <f>+IF(Monitoreo!U109="Severo",5,IF(Monitoreo!U109="Mayor",4,IF(Monitoreo!U109="Moderado",3,IF(Monitoreo!U109="Menor",2,IF(Monitoreo!U109="Insignificante",1)))))</f>
        <v>0</v>
      </c>
      <c r="AL112" s="88" t="str">
        <f t="shared" si="1"/>
        <v>FALSOFALSO</v>
      </c>
    </row>
    <row r="113" spans="9:38" x14ac:dyDescent="0.25">
      <c r="I113" s="83"/>
      <c r="J113" s="84" t="str">
        <f>IF(AL114="55",Monitoreo!F111&amp;". ","")</f>
        <v/>
      </c>
      <c r="K113" s="39" t="str">
        <f>IF(AL114="54",Monitoreo!F111&amp;". ","")</f>
        <v/>
      </c>
      <c r="L113" s="39" t="str">
        <f>IF(AL114="53",Monitoreo!F111&amp;". ","")</f>
        <v/>
      </c>
      <c r="M113" s="39" t="str">
        <f>IF(AL114="52",Monitoreo!F111&amp;". ","")</f>
        <v/>
      </c>
      <c r="N113" s="39" t="str">
        <f>IF(AL114="51",Monitoreo!F111&amp;". ","")</f>
        <v/>
      </c>
      <c r="O113" s="39" t="str">
        <f>IF(AL114="45",Monitoreo!F111&amp;". ","")</f>
        <v/>
      </c>
      <c r="P113" s="39" t="str">
        <f>IF(AL114="44",Monitoreo!F111&amp;". ","")</f>
        <v/>
      </c>
      <c r="Q113" s="39" t="str">
        <f>IF(AL114="43",Monitoreo!F111&amp;". ","")</f>
        <v/>
      </c>
      <c r="R113" s="39" t="str">
        <f>IF(AL114="42",Monitoreo!F111&amp;". ","")</f>
        <v/>
      </c>
      <c r="S113" s="39" t="str">
        <f>IF(AL114="41",Monitoreo!F111&amp;". ","")</f>
        <v/>
      </c>
      <c r="T113" s="39" t="str">
        <f>IF(AL114="35",Monitoreo!F111&amp;". ","")</f>
        <v/>
      </c>
      <c r="U113" s="39" t="str">
        <f>IF(AL114="34",Monitoreo!F111&amp;". ","")</f>
        <v/>
      </c>
      <c r="V113" s="39" t="str">
        <f>IF(AL114="33",Monitoreo!F111&amp;". ","")</f>
        <v/>
      </c>
      <c r="W113" s="39" t="str">
        <f>IF(AL114="32",Monitoreo!F111&amp;". ","")</f>
        <v/>
      </c>
      <c r="X113" s="39" t="str">
        <f>IF(AL114="31",Monitoreo!F111&amp;". ","")</f>
        <v/>
      </c>
      <c r="Y113" s="39" t="str">
        <f>IF(AL114="25",Monitoreo!F111&amp;". ","")</f>
        <v/>
      </c>
      <c r="Z113" s="39" t="str">
        <f>IF(AL114="24",Monitoreo!F111&amp;". ","")</f>
        <v/>
      </c>
      <c r="AA113" s="39" t="str">
        <f>IF(AL114="23",Monitoreo!F111&amp;". ","")</f>
        <v/>
      </c>
      <c r="AB113" s="39" t="str">
        <f>IF(AL114="22",Monitoreo!F111&amp;". ","")</f>
        <v/>
      </c>
      <c r="AC113" s="39" t="str">
        <f>IF(AL114="21",Monitoreo!F111&amp;". ","")</f>
        <v/>
      </c>
      <c r="AD113" s="39" t="str">
        <f>IF(AL114="15",Monitoreo!F111&amp;". ","")</f>
        <v/>
      </c>
      <c r="AE113" s="39" t="str">
        <f>IF(AL114="14",Monitoreo!F111&amp;". ","")</f>
        <v/>
      </c>
      <c r="AF113" s="39" t="str">
        <f>IF(AL114="13",Monitoreo!F111&amp;". ","")</f>
        <v/>
      </c>
      <c r="AG113" s="39" t="str">
        <f>IF(AL114="12",Monitoreo!F111&amp;". ","")</f>
        <v/>
      </c>
      <c r="AH113" s="85" t="str">
        <f>IF(AL114="11",Monitoreo!F111&amp;". ","")</f>
        <v/>
      </c>
      <c r="AI113" s="71"/>
      <c r="AJ113" s="88" t="b">
        <f>+IF(Monitoreo!T110="Casi Seguro",5,IF(Monitoreo!T110="Probable",4,IF(Monitoreo!T110="Posible",3,IF(Monitoreo!T110="Improbable",2,IF(Monitoreo!T110="Raro",1)))))</f>
        <v>0</v>
      </c>
      <c r="AK113" s="88" t="b">
        <f>+IF(Monitoreo!U110="Severo",5,IF(Monitoreo!U110="Mayor",4,IF(Monitoreo!U110="Moderado",3,IF(Monitoreo!U110="Menor",2,IF(Monitoreo!U110="Insignificante",1)))))</f>
        <v>0</v>
      </c>
      <c r="AL113" s="88" t="str">
        <f t="shared" si="1"/>
        <v>FALSOFALSO</v>
      </c>
    </row>
    <row r="114" spans="9:38" x14ac:dyDescent="0.25">
      <c r="I114" s="83"/>
      <c r="J114" s="84" t="str">
        <f>IF(AL115="55",Monitoreo!F112&amp;". ","")</f>
        <v/>
      </c>
      <c r="K114" s="39" t="str">
        <f>IF(AL115="54",Monitoreo!F112&amp;". ","")</f>
        <v/>
      </c>
      <c r="L114" s="39" t="str">
        <f>IF(AL115="53",Monitoreo!F112&amp;". ","")</f>
        <v/>
      </c>
      <c r="M114" s="39" t="str">
        <f>IF(AL115="52",Monitoreo!F112&amp;". ","")</f>
        <v/>
      </c>
      <c r="N114" s="39" t="str">
        <f>IF(AL115="51",Monitoreo!F112&amp;". ","")</f>
        <v/>
      </c>
      <c r="O114" s="39" t="str">
        <f>IF(AL115="45",Monitoreo!F112&amp;". ","")</f>
        <v/>
      </c>
      <c r="P114" s="39" t="str">
        <f>IF(AL115="44",Monitoreo!F112&amp;". ","")</f>
        <v/>
      </c>
      <c r="Q114" s="39" t="str">
        <f>IF(AL115="43",Monitoreo!F112&amp;". ","")</f>
        <v/>
      </c>
      <c r="R114" s="39" t="str">
        <f>IF(AL115="42",Monitoreo!F112&amp;". ","")</f>
        <v/>
      </c>
      <c r="S114" s="39" t="str">
        <f>IF(AL115="41",Monitoreo!F112&amp;". ","")</f>
        <v/>
      </c>
      <c r="T114" s="39" t="str">
        <f>IF(AL115="35",Monitoreo!F112&amp;". ","")</f>
        <v/>
      </c>
      <c r="U114" s="39" t="str">
        <f>IF(AL115="34",Monitoreo!F112&amp;". ","")</f>
        <v/>
      </c>
      <c r="V114" s="39" t="str">
        <f>IF(AL115="33",Monitoreo!F112&amp;". ","")</f>
        <v/>
      </c>
      <c r="W114" s="39" t="str">
        <f>IF(AL115="32",Monitoreo!F112&amp;". ","")</f>
        <v/>
      </c>
      <c r="X114" s="39" t="str">
        <f>IF(AL115="31",Monitoreo!F112&amp;". ","")</f>
        <v/>
      </c>
      <c r="Y114" s="39" t="str">
        <f>IF(AL115="25",Monitoreo!F112&amp;". ","")</f>
        <v/>
      </c>
      <c r="Z114" s="39" t="str">
        <f>IF(AL115="24",Monitoreo!F112&amp;". ","")</f>
        <v/>
      </c>
      <c r="AA114" s="39" t="str">
        <f>IF(AL115="23",Monitoreo!F112&amp;". ","")</f>
        <v/>
      </c>
      <c r="AB114" s="39" t="str">
        <f>IF(AL115="22",Monitoreo!F112&amp;". ","")</f>
        <v/>
      </c>
      <c r="AC114" s="39" t="str">
        <f>IF(AL115="21",Monitoreo!F112&amp;". ","")</f>
        <v/>
      </c>
      <c r="AD114" s="39" t="str">
        <f>IF(AL115="15",Monitoreo!F112&amp;". ","")</f>
        <v/>
      </c>
      <c r="AE114" s="39" t="str">
        <f>IF(AL115="14",Monitoreo!F112&amp;". ","")</f>
        <v/>
      </c>
      <c r="AF114" s="39" t="str">
        <f>IF(AL115="13",Monitoreo!F112&amp;". ","")</f>
        <v/>
      </c>
      <c r="AG114" s="39" t="str">
        <f>IF(AL115="12",Monitoreo!F112&amp;". ","")</f>
        <v/>
      </c>
      <c r="AH114" s="85" t="str">
        <f>IF(AL115="11",Monitoreo!F112&amp;". ","")</f>
        <v/>
      </c>
      <c r="AI114" s="71"/>
      <c r="AJ114" s="88" t="b">
        <f>+IF(Monitoreo!T111="Casi Seguro",5,IF(Monitoreo!T111="Probable",4,IF(Monitoreo!T111="Posible",3,IF(Monitoreo!T111="Improbable",2,IF(Monitoreo!T111="Raro",1)))))</f>
        <v>0</v>
      </c>
      <c r="AK114" s="88" t="b">
        <f>+IF(Monitoreo!U111="Severo",5,IF(Monitoreo!U111="Mayor",4,IF(Monitoreo!U111="Moderado",3,IF(Monitoreo!U111="Menor",2,IF(Monitoreo!U111="Insignificante",1)))))</f>
        <v>0</v>
      </c>
      <c r="AL114" s="88" t="str">
        <f t="shared" si="1"/>
        <v>FALSOFALSO</v>
      </c>
    </row>
    <row r="115" spans="9:38" x14ac:dyDescent="0.25">
      <c r="I115" s="83"/>
      <c r="J115" s="84" t="str">
        <f>IF(AL116="55",Monitoreo!F113&amp;". ","")</f>
        <v/>
      </c>
      <c r="K115" s="39" t="str">
        <f>IF(AL116="54",Monitoreo!F113&amp;". ","")</f>
        <v/>
      </c>
      <c r="L115" s="39" t="str">
        <f>IF(AL116="53",Monitoreo!F113&amp;". ","")</f>
        <v/>
      </c>
      <c r="M115" s="39" t="str">
        <f>IF(AL116="52",Monitoreo!F113&amp;". ","")</f>
        <v/>
      </c>
      <c r="N115" s="39" t="str">
        <f>IF(AL116="51",Monitoreo!F113&amp;". ","")</f>
        <v/>
      </c>
      <c r="O115" s="39" t="str">
        <f>IF(AL116="45",Monitoreo!F113&amp;". ","")</f>
        <v/>
      </c>
      <c r="P115" s="39" t="str">
        <f>IF(AL116="44",Monitoreo!F113&amp;". ","")</f>
        <v/>
      </c>
      <c r="Q115" s="39" t="str">
        <f>IF(AL116="43",Monitoreo!F113&amp;". ","")</f>
        <v/>
      </c>
      <c r="R115" s="39" t="str">
        <f>IF(AL116="42",Monitoreo!F113&amp;". ","")</f>
        <v/>
      </c>
      <c r="S115" s="39" t="str">
        <f>IF(AL116="41",Monitoreo!F113&amp;". ","")</f>
        <v/>
      </c>
      <c r="T115" s="39" t="str">
        <f>IF(AL116="35",Monitoreo!F113&amp;". ","")</f>
        <v/>
      </c>
      <c r="U115" s="39" t="str">
        <f>IF(AL116="34",Monitoreo!F113&amp;". ","")</f>
        <v/>
      </c>
      <c r="V115" s="39" t="str">
        <f>IF(AL116="33",Monitoreo!F113&amp;". ","")</f>
        <v/>
      </c>
      <c r="W115" s="39" t="str">
        <f>IF(AL116="32",Monitoreo!F113&amp;". ","")</f>
        <v/>
      </c>
      <c r="X115" s="39" t="str">
        <f>IF(AL116="31",Monitoreo!F113&amp;". ","")</f>
        <v/>
      </c>
      <c r="Y115" s="39" t="str">
        <f>IF(AL116="25",Monitoreo!F113&amp;". ","")</f>
        <v/>
      </c>
      <c r="Z115" s="39" t="str">
        <f>IF(AL116="24",Monitoreo!F113&amp;". ","")</f>
        <v/>
      </c>
      <c r="AA115" s="39" t="str">
        <f>IF(AL116="23",Monitoreo!F113&amp;". ","")</f>
        <v/>
      </c>
      <c r="AB115" s="39" t="str">
        <f>IF(AL116="22",Monitoreo!F113&amp;". ","")</f>
        <v/>
      </c>
      <c r="AC115" s="39" t="str">
        <f>IF(AL116="21",Monitoreo!F113&amp;". ","")</f>
        <v/>
      </c>
      <c r="AD115" s="39" t="str">
        <f>IF(AL116="15",Monitoreo!F113&amp;". ","")</f>
        <v/>
      </c>
      <c r="AE115" s="39" t="str">
        <f>IF(AL116="14",Monitoreo!F113&amp;". ","")</f>
        <v/>
      </c>
      <c r="AF115" s="39" t="str">
        <f>IF(AL116="13",Monitoreo!F113&amp;". ","")</f>
        <v/>
      </c>
      <c r="AG115" s="39" t="str">
        <f>IF(AL116="12",Monitoreo!F113&amp;". ","")</f>
        <v/>
      </c>
      <c r="AH115" s="85" t="str">
        <f>IF(AL116="11",Monitoreo!F113&amp;". ","")</f>
        <v/>
      </c>
      <c r="AI115" s="71"/>
      <c r="AJ115" s="88" t="b">
        <f>+IF(Monitoreo!T112="Casi Seguro",5,IF(Monitoreo!T112="Probable",4,IF(Monitoreo!T112="Posible",3,IF(Monitoreo!T112="Improbable",2,IF(Monitoreo!T112="Raro",1)))))</f>
        <v>0</v>
      </c>
      <c r="AK115" s="88" t="b">
        <f>+IF(Monitoreo!U112="Severo",5,IF(Monitoreo!U112="Mayor",4,IF(Monitoreo!U112="Moderado",3,IF(Monitoreo!U112="Menor",2,IF(Monitoreo!U112="Insignificante",1)))))</f>
        <v>0</v>
      </c>
      <c r="AL115" s="88" t="str">
        <f t="shared" si="1"/>
        <v>FALSOFALSO</v>
      </c>
    </row>
    <row r="116" spans="9:38" x14ac:dyDescent="0.25">
      <c r="I116" s="83"/>
      <c r="J116" s="84" t="str">
        <f>IF(AL117="55",Monitoreo!F114&amp;". ","")</f>
        <v/>
      </c>
      <c r="K116" s="39" t="str">
        <f>IF(AL117="54",Monitoreo!F114&amp;". ","")</f>
        <v/>
      </c>
      <c r="L116" s="39" t="str">
        <f>IF(AL117="53",Monitoreo!F114&amp;". ","")</f>
        <v/>
      </c>
      <c r="M116" s="39" t="str">
        <f>IF(AL117="52",Monitoreo!F114&amp;". ","")</f>
        <v/>
      </c>
      <c r="N116" s="39" t="str">
        <f>IF(AL117="51",Monitoreo!F114&amp;". ","")</f>
        <v/>
      </c>
      <c r="O116" s="39" t="str">
        <f>IF(AL117="45",Monitoreo!F114&amp;". ","")</f>
        <v/>
      </c>
      <c r="P116" s="39" t="str">
        <f>IF(AL117="44",Monitoreo!F114&amp;". ","")</f>
        <v/>
      </c>
      <c r="Q116" s="39" t="str">
        <f>IF(AL117="43",Monitoreo!F114&amp;". ","")</f>
        <v/>
      </c>
      <c r="R116" s="39" t="str">
        <f>IF(AL117="42",Monitoreo!F114&amp;". ","")</f>
        <v/>
      </c>
      <c r="S116" s="39" t="str">
        <f>IF(AL117="41",Monitoreo!F114&amp;". ","")</f>
        <v/>
      </c>
      <c r="T116" s="39" t="str">
        <f>IF(AL117="35",Monitoreo!F114&amp;". ","")</f>
        <v/>
      </c>
      <c r="U116" s="39" t="str">
        <f>IF(AL117="34",Monitoreo!F114&amp;". ","")</f>
        <v/>
      </c>
      <c r="V116" s="39" t="str">
        <f>IF(AL117="33",Monitoreo!F114&amp;". ","")</f>
        <v/>
      </c>
      <c r="W116" s="39" t="str">
        <f>IF(AL117="32",Monitoreo!F114&amp;". ","")</f>
        <v/>
      </c>
      <c r="X116" s="39" t="str">
        <f>IF(AL117="31",Monitoreo!F114&amp;". ","")</f>
        <v/>
      </c>
      <c r="Y116" s="39" t="str">
        <f>IF(AL117="25",Monitoreo!F114&amp;". ","")</f>
        <v/>
      </c>
      <c r="Z116" s="39" t="str">
        <f>IF(AL117="24",Monitoreo!F114&amp;". ","")</f>
        <v/>
      </c>
      <c r="AA116" s="39" t="str">
        <f>IF(AL117="23",Monitoreo!F114&amp;". ","")</f>
        <v/>
      </c>
      <c r="AB116" s="39" t="str">
        <f>IF(AL117="22",Monitoreo!F114&amp;". ","")</f>
        <v/>
      </c>
      <c r="AC116" s="39" t="str">
        <f>IF(AL117="21",Monitoreo!F114&amp;". ","")</f>
        <v/>
      </c>
      <c r="AD116" s="39" t="str">
        <f>IF(AL117="15",Monitoreo!F114&amp;". ","")</f>
        <v/>
      </c>
      <c r="AE116" s="39" t="str">
        <f>IF(AL117="14",Monitoreo!F114&amp;". ","")</f>
        <v/>
      </c>
      <c r="AF116" s="39" t="str">
        <f>IF(AL117="13",Monitoreo!F114&amp;". ","")</f>
        <v/>
      </c>
      <c r="AG116" s="39" t="str">
        <f>IF(AL117="12",Monitoreo!F114&amp;". ","")</f>
        <v/>
      </c>
      <c r="AH116" s="85" t="str">
        <f>IF(AL117="11",Monitoreo!F114&amp;". ","")</f>
        <v/>
      </c>
      <c r="AI116" s="71"/>
      <c r="AJ116" s="88" t="b">
        <f>+IF(Monitoreo!T113="Casi Seguro",5,IF(Monitoreo!T113="Probable",4,IF(Monitoreo!T113="Posible",3,IF(Monitoreo!T113="Improbable",2,IF(Monitoreo!T113="Raro",1)))))</f>
        <v>0</v>
      </c>
      <c r="AK116" s="88" t="b">
        <f>+IF(Monitoreo!U113="Severo",5,IF(Monitoreo!U113="Mayor",4,IF(Monitoreo!U113="Moderado",3,IF(Monitoreo!U113="Menor",2,IF(Monitoreo!U113="Insignificante",1)))))</f>
        <v>0</v>
      </c>
      <c r="AL116" s="88" t="str">
        <f t="shared" si="1"/>
        <v>FALSOFALSO</v>
      </c>
    </row>
    <row r="117" spans="9:38" x14ac:dyDescent="0.25">
      <c r="I117" s="83"/>
      <c r="J117" s="84" t="str">
        <f>IF(AL118="55",Monitoreo!F115&amp;". ","")</f>
        <v/>
      </c>
      <c r="K117" s="39" t="str">
        <f>IF(AL118="54",Monitoreo!F115&amp;". ","")</f>
        <v/>
      </c>
      <c r="L117" s="39" t="str">
        <f>IF(AL118="53",Monitoreo!F115&amp;". ","")</f>
        <v/>
      </c>
      <c r="M117" s="39" t="str">
        <f>IF(AL118="52",Monitoreo!F115&amp;". ","")</f>
        <v/>
      </c>
      <c r="N117" s="39" t="str">
        <f>IF(AL118="51",Monitoreo!F115&amp;". ","")</f>
        <v/>
      </c>
      <c r="O117" s="39" t="str">
        <f>IF(AL118="45",Monitoreo!F115&amp;". ","")</f>
        <v/>
      </c>
      <c r="P117" s="39" t="str">
        <f>IF(AL118="44",Monitoreo!F115&amp;". ","")</f>
        <v/>
      </c>
      <c r="Q117" s="39" t="str">
        <f>IF(AL118="43",Monitoreo!F115&amp;". ","")</f>
        <v/>
      </c>
      <c r="R117" s="39" t="str">
        <f>IF(AL118="42",Monitoreo!F115&amp;". ","")</f>
        <v/>
      </c>
      <c r="S117" s="39" t="str">
        <f>IF(AL118="41",Monitoreo!F115&amp;". ","")</f>
        <v/>
      </c>
      <c r="T117" s="39" t="str">
        <f>IF(AL118="35",Monitoreo!F115&amp;". ","")</f>
        <v/>
      </c>
      <c r="U117" s="39" t="str">
        <f>IF(AL118="34",Monitoreo!F115&amp;". ","")</f>
        <v/>
      </c>
      <c r="V117" s="39" t="str">
        <f>IF(AL118="33",Monitoreo!F115&amp;". ","")</f>
        <v/>
      </c>
      <c r="W117" s="39" t="str">
        <f>IF(AL118="32",Monitoreo!F115&amp;". ","")</f>
        <v/>
      </c>
      <c r="X117" s="39" t="str">
        <f>IF(AL118="31",Monitoreo!F115&amp;". ","")</f>
        <v/>
      </c>
      <c r="Y117" s="39" t="str">
        <f>IF(AL118="25",Monitoreo!F115&amp;". ","")</f>
        <v/>
      </c>
      <c r="Z117" s="39" t="str">
        <f>IF(AL118="24",Monitoreo!F115&amp;". ","")</f>
        <v/>
      </c>
      <c r="AA117" s="39" t="str">
        <f>IF(AL118="23",Monitoreo!F115&amp;". ","")</f>
        <v/>
      </c>
      <c r="AB117" s="39" t="str">
        <f>IF(AL118="22",Monitoreo!F115&amp;". ","")</f>
        <v/>
      </c>
      <c r="AC117" s="39" t="str">
        <f>IF(AL118="21",Monitoreo!F115&amp;". ","")</f>
        <v/>
      </c>
      <c r="AD117" s="39" t="str">
        <f>IF(AL118="15",Monitoreo!F115&amp;". ","")</f>
        <v/>
      </c>
      <c r="AE117" s="39" t="str">
        <f>IF(AL118="14",Monitoreo!F115&amp;". ","")</f>
        <v/>
      </c>
      <c r="AF117" s="39" t="str">
        <f>IF(AL118="13",Monitoreo!F115&amp;". ","")</f>
        <v/>
      </c>
      <c r="AG117" s="39" t="str">
        <f>IF(AL118="12",Monitoreo!F115&amp;". ","")</f>
        <v/>
      </c>
      <c r="AH117" s="85" t="str">
        <f>IF(AL118="11",Monitoreo!F115&amp;". ","")</f>
        <v/>
      </c>
      <c r="AI117" s="71"/>
      <c r="AJ117" s="88" t="b">
        <f>+IF(Monitoreo!T114="Casi Seguro",5,IF(Monitoreo!T114="Probable",4,IF(Monitoreo!T114="Posible",3,IF(Monitoreo!T114="Improbable",2,IF(Monitoreo!T114="Raro",1)))))</f>
        <v>0</v>
      </c>
      <c r="AK117" s="88" t="b">
        <f>+IF(Monitoreo!U114="Severo",5,IF(Monitoreo!U114="Mayor",4,IF(Monitoreo!U114="Moderado",3,IF(Monitoreo!U114="Menor",2,IF(Monitoreo!U114="Insignificante",1)))))</f>
        <v>0</v>
      </c>
      <c r="AL117" s="88" t="str">
        <f t="shared" si="1"/>
        <v>FALSOFALSO</v>
      </c>
    </row>
    <row r="118" spans="9:38" x14ac:dyDescent="0.25">
      <c r="I118" s="83"/>
      <c r="J118" s="84" t="str">
        <f>IF(AL119="55",Monitoreo!F116&amp;". ","")</f>
        <v/>
      </c>
      <c r="K118" s="39" t="str">
        <f>IF(AL119="54",Monitoreo!F116&amp;". ","")</f>
        <v/>
      </c>
      <c r="L118" s="39" t="str">
        <f>IF(AL119="53",Monitoreo!F116&amp;". ","")</f>
        <v/>
      </c>
      <c r="M118" s="39" t="str">
        <f>IF(AL119="52",Monitoreo!F116&amp;". ","")</f>
        <v/>
      </c>
      <c r="N118" s="39" t="str">
        <f>IF(AL119="51",Monitoreo!F116&amp;". ","")</f>
        <v/>
      </c>
      <c r="O118" s="39" t="str">
        <f>IF(AL119="45",Monitoreo!F116&amp;". ","")</f>
        <v/>
      </c>
      <c r="P118" s="39" t="str">
        <f>IF(AL119="44",Monitoreo!F116&amp;". ","")</f>
        <v/>
      </c>
      <c r="Q118" s="39" t="str">
        <f>IF(AL119="43",Monitoreo!F116&amp;". ","")</f>
        <v/>
      </c>
      <c r="R118" s="39" t="str">
        <f>IF(AL119="42",Monitoreo!F116&amp;". ","")</f>
        <v/>
      </c>
      <c r="S118" s="39" t="str">
        <f>IF(AL119="41",Monitoreo!F116&amp;". ","")</f>
        <v/>
      </c>
      <c r="T118" s="39" t="str">
        <f>IF(AL119="35",Monitoreo!F116&amp;". ","")</f>
        <v/>
      </c>
      <c r="U118" s="39" t="str">
        <f>IF(AL119="34",Monitoreo!F116&amp;". ","")</f>
        <v/>
      </c>
      <c r="V118" s="39" t="str">
        <f>IF(AL119="33",Monitoreo!F116&amp;". ","")</f>
        <v/>
      </c>
      <c r="W118" s="39" t="str">
        <f>IF(AL119="32",Monitoreo!F116&amp;". ","")</f>
        <v/>
      </c>
      <c r="X118" s="39" t="str">
        <f>IF(AL119="31",Monitoreo!F116&amp;". ","")</f>
        <v/>
      </c>
      <c r="Y118" s="39" t="str">
        <f>IF(AL119="25",Monitoreo!F116&amp;". ","")</f>
        <v/>
      </c>
      <c r="Z118" s="39" t="str">
        <f>IF(AL119="24",Monitoreo!F116&amp;". ","")</f>
        <v/>
      </c>
      <c r="AA118" s="39" t="str">
        <f>IF(AL119="23",Monitoreo!F116&amp;". ","")</f>
        <v/>
      </c>
      <c r="AB118" s="39" t="str">
        <f>IF(AL119="22",Monitoreo!F116&amp;". ","")</f>
        <v/>
      </c>
      <c r="AC118" s="39" t="str">
        <f>IF(AL119="21",Monitoreo!F116&amp;". ","")</f>
        <v/>
      </c>
      <c r="AD118" s="39" t="str">
        <f>IF(AL119="15",Monitoreo!F116&amp;". ","")</f>
        <v/>
      </c>
      <c r="AE118" s="39" t="str">
        <f>IF(AL119="14",Monitoreo!F116&amp;". ","")</f>
        <v/>
      </c>
      <c r="AF118" s="39" t="str">
        <f>IF(AL119="13",Monitoreo!F116&amp;". ","")</f>
        <v/>
      </c>
      <c r="AG118" s="39" t="str">
        <f>IF(AL119="12",Monitoreo!F116&amp;". ","")</f>
        <v/>
      </c>
      <c r="AH118" s="85" t="str">
        <f>IF(AL119="11",Monitoreo!F116&amp;". ","")</f>
        <v/>
      </c>
      <c r="AI118" s="71"/>
      <c r="AJ118" s="88" t="b">
        <f>+IF(Monitoreo!T115="Casi Seguro",5,IF(Monitoreo!T115="Probable",4,IF(Monitoreo!T115="Posible",3,IF(Monitoreo!T115="Improbable",2,IF(Monitoreo!T115="Raro",1)))))</f>
        <v>0</v>
      </c>
      <c r="AK118" s="88" t="b">
        <f>+IF(Monitoreo!U115="Severo",5,IF(Monitoreo!U115="Mayor",4,IF(Monitoreo!U115="Moderado",3,IF(Monitoreo!U115="Menor",2,IF(Monitoreo!U115="Insignificante",1)))))</f>
        <v>0</v>
      </c>
      <c r="AL118" s="88" t="str">
        <f t="shared" si="1"/>
        <v>FALSOFALSO</v>
      </c>
    </row>
    <row r="119" spans="9:38" x14ac:dyDescent="0.25">
      <c r="I119" s="83"/>
      <c r="J119" s="84" t="str">
        <f>IF(AL120="55",Monitoreo!F117&amp;". ","")</f>
        <v/>
      </c>
      <c r="K119" s="39" t="str">
        <f>IF(AL120="54",Monitoreo!F117&amp;". ","")</f>
        <v/>
      </c>
      <c r="L119" s="39" t="str">
        <f>IF(AL120="53",Monitoreo!F117&amp;". ","")</f>
        <v/>
      </c>
      <c r="M119" s="39" t="str">
        <f>IF(AL120="52",Monitoreo!F117&amp;". ","")</f>
        <v/>
      </c>
      <c r="N119" s="39" t="str">
        <f>IF(AL120="51",Monitoreo!F117&amp;". ","")</f>
        <v/>
      </c>
      <c r="O119" s="39" t="str">
        <f>IF(AL120="45",Monitoreo!F117&amp;". ","")</f>
        <v/>
      </c>
      <c r="P119" s="39" t="str">
        <f>IF(AL120="44",Monitoreo!F117&amp;". ","")</f>
        <v/>
      </c>
      <c r="Q119" s="39" t="str">
        <f>IF(AL120="43",Monitoreo!F117&amp;". ","")</f>
        <v/>
      </c>
      <c r="R119" s="39" t="str">
        <f>IF(AL120="42",Monitoreo!F117&amp;". ","")</f>
        <v/>
      </c>
      <c r="S119" s="39" t="str">
        <f>IF(AL120="41",Monitoreo!F117&amp;". ","")</f>
        <v/>
      </c>
      <c r="T119" s="39" t="str">
        <f>IF(AL120="35",Monitoreo!F117&amp;". ","")</f>
        <v/>
      </c>
      <c r="U119" s="39" t="str">
        <f>IF(AL120="34",Monitoreo!F117&amp;". ","")</f>
        <v/>
      </c>
      <c r="V119" s="39" t="str">
        <f>IF(AL120="33",Monitoreo!F117&amp;". ","")</f>
        <v/>
      </c>
      <c r="W119" s="39" t="str">
        <f>IF(AL120="32",Monitoreo!F117&amp;". ","")</f>
        <v/>
      </c>
      <c r="X119" s="39" t="str">
        <f>IF(AL120="31",Monitoreo!F117&amp;". ","")</f>
        <v/>
      </c>
      <c r="Y119" s="39" t="str">
        <f>IF(AL120="25",Monitoreo!F117&amp;". ","")</f>
        <v/>
      </c>
      <c r="Z119" s="39" t="str">
        <f>IF(AL120="24",Monitoreo!F117&amp;". ","")</f>
        <v/>
      </c>
      <c r="AA119" s="39" t="str">
        <f>IF(AL120="23",Monitoreo!F117&amp;". ","")</f>
        <v/>
      </c>
      <c r="AB119" s="39" t="str">
        <f>IF(AL120="22",Monitoreo!F117&amp;". ","")</f>
        <v/>
      </c>
      <c r="AC119" s="39" t="str">
        <f>IF(AL120="21",Monitoreo!F117&amp;". ","")</f>
        <v/>
      </c>
      <c r="AD119" s="39" t="str">
        <f>IF(AL120="15",Monitoreo!F117&amp;". ","")</f>
        <v/>
      </c>
      <c r="AE119" s="39" t="str">
        <f>IF(AL120="14",Monitoreo!F117&amp;". ","")</f>
        <v/>
      </c>
      <c r="AF119" s="39" t="str">
        <f>IF(AL120="13",Monitoreo!F117&amp;". ","")</f>
        <v/>
      </c>
      <c r="AG119" s="39" t="str">
        <f>IF(AL120="12",Monitoreo!F117&amp;". ","")</f>
        <v/>
      </c>
      <c r="AH119" s="85" t="str">
        <f>IF(AL120="11",Monitoreo!F117&amp;". ","")</f>
        <v/>
      </c>
      <c r="AI119" s="71"/>
      <c r="AJ119" s="88" t="b">
        <f>+IF(Monitoreo!T116="Casi Seguro",5,IF(Monitoreo!T116="Probable",4,IF(Monitoreo!T116="Posible",3,IF(Monitoreo!T116="Improbable",2,IF(Monitoreo!T116="Raro",1)))))</f>
        <v>0</v>
      </c>
      <c r="AK119" s="88" t="b">
        <f>+IF(Monitoreo!U116="Severo",5,IF(Monitoreo!U116="Mayor",4,IF(Monitoreo!U116="Moderado",3,IF(Monitoreo!U116="Menor",2,IF(Monitoreo!U116="Insignificante",1)))))</f>
        <v>0</v>
      </c>
      <c r="AL119" s="88" t="str">
        <f t="shared" si="1"/>
        <v>FALSOFALSO</v>
      </c>
    </row>
    <row r="120" spans="9:38" x14ac:dyDescent="0.25">
      <c r="I120" s="83"/>
      <c r="J120" s="84" t="str">
        <f>IF(AL121="55",Monitoreo!F118&amp;". ","")</f>
        <v/>
      </c>
      <c r="K120" s="39" t="str">
        <f>IF(AL121="54",Monitoreo!F118&amp;". ","")</f>
        <v/>
      </c>
      <c r="L120" s="39" t="str">
        <f>IF(AL121="53",Monitoreo!F118&amp;". ","")</f>
        <v/>
      </c>
      <c r="M120" s="39" t="str">
        <f>IF(AL121="52",Monitoreo!F118&amp;". ","")</f>
        <v/>
      </c>
      <c r="N120" s="39" t="str">
        <f>IF(AL121="51",Monitoreo!F118&amp;". ","")</f>
        <v/>
      </c>
      <c r="O120" s="39" t="str">
        <f>IF(AL121="45",Monitoreo!F118&amp;". ","")</f>
        <v/>
      </c>
      <c r="P120" s="39" t="str">
        <f>IF(AL121="44",Monitoreo!F118&amp;". ","")</f>
        <v/>
      </c>
      <c r="Q120" s="39" t="str">
        <f>IF(AL121="43",Monitoreo!F118&amp;". ","")</f>
        <v/>
      </c>
      <c r="R120" s="39" t="str">
        <f>IF(AL121="42",Monitoreo!F118&amp;". ","")</f>
        <v/>
      </c>
      <c r="S120" s="39" t="str">
        <f>IF(AL121="41",Monitoreo!F118&amp;". ","")</f>
        <v/>
      </c>
      <c r="T120" s="39" t="str">
        <f>IF(AL121="35",Monitoreo!F118&amp;". ","")</f>
        <v/>
      </c>
      <c r="U120" s="39" t="str">
        <f>IF(AL121="34",Monitoreo!F118&amp;". ","")</f>
        <v/>
      </c>
      <c r="V120" s="39" t="str">
        <f>IF(AL121="33",Monitoreo!F118&amp;". ","")</f>
        <v/>
      </c>
      <c r="W120" s="39" t="str">
        <f>IF(AL121="32",Monitoreo!F118&amp;". ","")</f>
        <v/>
      </c>
      <c r="X120" s="39" t="str">
        <f>IF(AL121="31",Monitoreo!F118&amp;". ","")</f>
        <v/>
      </c>
      <c r="Y120" s="39" t="str">
        <f>IF(AL121="25",Monitoreo!F118&amp;". ","")</f>
        <v/>
      </c>
      <c r="Z120" s="39" t="str">
        <f>IF(AL121="24",Monitoreo!F118&amp;". ","")</f>
        <v/>
      </c>
      <c r="AA120" s="39" t="str">
        <f>IF(AL121="23",Monitoreo!F118&amp;". ","")</f>
        <v/>
      </c>
      <c r="AB120" s="39" t="str">
        <f>IF(AL121="22",Monitoreo!F118&amp;". ","")</f>
        <v/>
      </c>
      <c r="AC120" s="39" t="str">
        <f>IF(AL121="21",Monitoreo!F118&amp;". ","")</f>
        <v/>
      </c>
      <c r="AD120" s="39" t="str">
        <f>IF(AL121="15",Monitoreo!F118&amp;". ","")</f>
        <v/>
      </c>
      <c r="AE120" s="39" t="str">
        <f>IF(AL121="14",Monitoreo!F118&amp;". ","")</f>
        <v/>
      </c>
      <c r="AF120" s="39" t="str">
        <f>IF(AL121="13",Monitoreo!F118&amp;". ","")</f>
        <v/>
      </c>
      <c r="AG120" s="39" t="str">
        <f>IF(AL121="12",Monitoreo!F118&amp;". ","")</f>
        <v/>
      </c>
      <c r="AH120" s="85" t="str">
        <f>IF(AL121="11",Monitoreo!F118&amp;". ","")</f>
        <v/>
      </c>
      <c r="AI120" s="71"/>
      <c r="AJ120" s="88" t="b">
        <f>+IF(Monitoreo!T117="Casi Seguro",5,IF(Monitoreo!T117="Probable",4,IF(Monitoreo!T117="Posible",3,IF(Monitoreo!T117="Improbable",2,IF(Monitoreo!T117="Raro",1)))))</f>
        <v>0</v>
      </c>
      <c r="AK120" s="88" t="b">
        <f>+IF(Monitoreo!U117="Severo",5,IF(Monitoreo!U117="Mayor",4,IF(Monitoreo!U117="Moderado",3,IF(Monitoreo!U117="Menor",2,IF(Monitoreo!U117="Insignificante",1)))))</f>
        <v>0</v>
      </c>
      <c r="AL120" s="88" t="str">
        <f t="shared" si="1"/>
        <v>FALSOFALSO</v>
      </c>
    </row>
    <row r="121" spans="9:38" x14ac:dyDescent="0.25">
      <c r="I121" s="83"/>
      <c r="J121" s="84" t="str">
        <f>IF(AL122="55",Monitoreo!F119&amp;". ","")</f>
        <v/>
      </c>
      <c r="K121" s="39" t="str">
        <f>IF(AL122="54",Monitoreo!F119&amp;". ","")</f>
        <v/>
      </c>
      <c r="L121" s="39" t="str">
        <f>IF(AL122="53",Monitoreo!F119&amp;". ","")</f>
        <v/>
      </c>
      <c r="M121" s="39" t="str">
        <f>IF(AL122="52",Monitoreo!F119&amp;". ","")</f>
        <v/>
      </c>
      <c r="N121" s="39" t="str">
        <f>IF(AL122="51",Monitoreo!F119&amp;". ","")</f>
        <v/>
      </c>
      <c r="O121" s="39" t="str">
        <f>IF(AL122="45",Monitoreo!F119&amp;". ","")</f>
        <v/>
      </c>
      <c r="P121" s="39" t="str">
        <f>IF(AL122="44",Monitoreo!F119&amp;". ","")</f>
        <v/>
      </c>
      <c r="Q121" s="39" t="str">
        <f>IF(AL122="43",Monitoreo!F119&amp;". ","")</f>
        <v/>
      </c>
      <c r="R121" s="39" t="str">
        <f>IF(AL122="42",Monitoreo!F119&amp;". ","")</f>
        <v/>
      </c>
      <c r="S121" s="39" t="str">
        <f>IF(AL122="41",Monitoreo!F119&amp;". ","")</f>
        <v/>
      </c>
      <c r="T121" s="39" t="str">
        <f>IF(AL122="35",Monitoreo!F119&amp;". ","")</f>
        <v/>
      </c>
      <c r="U121" s="39" t="str">
        <f>IF(AL122="34",Monitoreo!F119&amp;". ","")</f>
        <v/>
      </c>
      <c r="V121" s="39" t="str">
        <f>IF(AL122="33",Monitoreo!F119&amp;". ","")</f>
        <v/>
      </c>
      <c r="W121" s="39" t="str">
        <f>IF(AL122="32",Monitoreo!F119&amp;". ","")</f>
        <v/>
      </c>
      <c r="X121" s="39" t="str">
        <f>IF(AL122="31",Monitoreo!F119&amp;". ","")</f>
        <v/>
      </c>
      <c r="Y121" s="39" t="str">
        <f>IF(AL122="25",Monitoreo!F119&amp;". ","")</f>
        <v/>
      </c>
      <c r="Z121" s="39" t="str">
        <f>IF(AL122="24",Monitoreo!F119&amp;". ","")</f>
        <v/>
      </c>
      <c r="AA121" s="39" t="str">
        <f>IF(AL122="23",Monitoreo!F119&amp;". ","")</f>
        <v/>
      </c>
      <c r="AB121" s="39" t="str">
        <f>IF(AL122="22",Monitoreo!F119&amp;". ","")</f>
        <v/>
      </c>
      <c r="AC121" s="39" t="str">
        <f>IF(AL122="21",Monitoreo!F119&amp;". ","")</f>
        <v/>
      </c>
      <c r="AD121" s="39" t="str">
        <f>IF(AL122="15",Monitoreo!F119&amp;". ","")</f>
        <v/>
      </c>
      <c r="AE121" s="39" t="str">
        <f>IF(AL122="14",Monitoreo!F119&amp;". ","")</f>
        <v/>
      </c>
      <c r="AF121" s="39" t="str">
        <f>IF(AL122="13",Monitoreo!F119&amp;". ","")</f>
        <v/>
      </c>
      <c r="AG121" s="39" t="str">
        <f>IF(AL122="12",Monitoreo!F119&amp;". ","")</f>
        <v/>
      </c>
      <c r="AH121" s="85" t="str">
        <f>IF(AL122="11",Monitoreo!F119&amp;". ","")</f>
        <v/>
      </c>
      <c r="AI121" s="71"/>
      <c r="AJ121" s="88" t="b">
        <f>+IF(Monitoreo!T118="Casi Seguro",5,IF(Monitoreo!T118="Probable",4,IF(Monitoreo!T118="Posible",3,IF(Monitoreo!T118="Improbable",2,IF(Monitoreo!T118="Raro",1)))))</f>
        <v>0</v>
      </c>
      <c r="AK121" s="88" t="b">
        <f>+IF(Monitoreo!U118="Severo",5,IF(Monitoreo!U118="Mayor",4,IF(Monitoreo!U118="Moderado",3,IF(Monitoreo!U118="Menor",2,IF(Monitoreo!U118="Insignificante",1)))))</f>
        <v>0</v>
      </c>
      <c r="AL121" s="88" t="str">
        <f t="shared" si="1"/>
        <v>FALSOFALSO</v>
      </c>
    </row>
    <row r="122" spans="9:38" x14ac:dyDescent="0.25">
      <c r="I122" s="83"/>
      <c r="J122" s="84" t="str">
        <f>IF(AL123="55",Monitoreo!F120&amp;". ","")</f>
        <v/>
      </c>
      <c r="K122" s="39" t="str">
        <f>IF(AL123="54",Monitoreo!F120&amp;". ","")</f>
        <v/>
      </c>
      <c r="L122" s="39" t="str">
        <f>IF(AL123="53",Monitoreo!F120&amp;". ","")</f>
        <v/>
      </c>
      <c r="M122" s="39" t="str">
        <f>IF(AL123="52",Monitoreo!F120&amp;". ","")</f>
        <v/>
      </c>
      <c r="N122" s="39" t="str">
        <f>IF(AL123="51",Monitoreo!F120&amp;". ","")</f>
        <v/>
      </c>
      <c r="O122" s="39" t="str">
        <f>IF(AL123="45",Monitoreo!F120&amp;". ","")</f>
        <v/>
      </c>
      <c r="P122" s="39" t="str">
        <f>IF(AL123="44",Monitoreo!F120&amp;". ","")</f>
        <v/>
      </c>
      <c r="Q122" s="39" t="str">
        <f>IF(AL123="43",Monitoreo!F120&amp;". ","")</f>
        <v/>
      </c>
      <c r="R122" s="39" t="str">
        <f>IF(AL123="42",Monitoreo!F120&amp;". ","")</f>
        <v/>
      </c>
      <c r="S122" s="39" t="str">
        <f>IF(AL123="41",Monitoreo!F120&amp;". ","")</f>
        <v/>
      </c>
      <c r="T122" s="39" t="str">
        <f>IF(AL123="35",Monitoreo!F120&amp;". ","")</f>
        <v/>
      </c>
      <c r="U122" s="39" t="str">
        <f>IF(AL123="34",Monitoreo!F120&amp;". ","")</f>
        <v/>
      </c>
      <c r="V122" s="39" t="str">
        <f>IF(AL123="33",Monitoreo!F120&amp;". ","")</f>
        <v/>
      </c>
      <c r="W122" s="39" t="str">
        <f>IF(AL123="32",Monitoreo!F120&amp;". ","")</f>
        <v/>
      </c>
      <c r="X122" s="39" t="str">
        <f>IF(AL123="31",Monitoreo!F120&amp;". ","")</f>
        <v/>
      </c>
      <c r="Y122" s="39" t="str">
        <f>IF(AL123="25",Monitoreo!F120&amp;". ","")</f>
        <v/>
      </c>
      <c r="Z122" s="39" t="str">
        <f>IF(AL123="24",Monitoreo!F120&amp;". ","")</f>
        <v/>
      </c>
      <c r="AA122" s="39" t="str">
        <f>IF(AL123="23",Monitoreo!F120&amp;". ","")</f>
        <v/>
      </c>
      <c r="AB122" s="39" t="str">
        <f>IF(AL123="22",Monitoreo!F120&amp;". ","")</f>
        <v/>
      </c>
      <c r="AC122" s="39" t="str">
        <f>IF(AL123="21",Monitoreo!F120&amp;". ","")</f>
        <v/>
      </c>
      <c r="AD122" s="39" t="str">
        <f>IF(AL123="15",Monitoreo!F120&amp;". ","")</f>
        <v/>
      </c>
      <c r="AE122" s="39" t="str">
        <f>IF(AL123="14",Monitoreo!F120&amp;". ","")</f>
        <v/>
      </c>
      <c r="AF122" s="39" t="str">
        <f>IF(AL123="13",Monitoreo!F120&amp;". ","")</f>
        <v/>
      </c>
      <c r="AG122" s="39" t="str">
        <f>IF(AL123="12",Monitoreo!F120&amp;". ","")</f>
        <v/>
      </c>
      <c r="AH122" s="85" t="str">
        <f>IF(AL123="11",Monitoreo!F120&amp;". ","")</f>
        <v/>
      </c>
      <c r="AI122" s="71"/>
      <c r="AJ122" s="88" t="b">
        <f>+IF(Monitoreo!T119="Casi Seguro",5,IF(Monitoreo!T119="Probable",4,IF(Monitoreo!T119="Posible",3,IF(Monitoreo!T119="Improbable",2,IF(Monitoreo!T119="Raro",1)))))</f>
        <v>0</v>
      </c>
      <c r="AK122" s="88" t="b">
        <f>+IF(Monitoreo!U119="Severo",5,IF(Monitoreo!U119="Mayor",4,IF(Monitoreo!U119="Moderado",3,IF(Monitoreo!U119="Menor",2,IF(Monitoreo!U119="Insignificante",1)))))</f>
        <v>0</v>
      </c>
      <c r="AL122" s="88" t="str">
        <f t="shared" si="1"/>
        <v>FALSOFALSO</v>
      </c>
    </row>
    <row r="123" spans="9:38" x14ac:dyDescent="0.25">
      <c r="I123" s="83"/>
      <c r="J123" s="84" t="str">
        <f>IF(AL124="55",Monitoreo!#REF!&amp;". ","")</f>
        <v/>
      </c>
      <c r="K123" s="39" t="str">
        <f>IF(AL124="54",Monitoreo!#REF!&amp;". ","")</f>
        <v/>
      </c>
      <c r="L123" s="39" t="str">
        <f>IF(AL124="53",Monitoreo!#REF!&amp;". ","")</f>
        <v/>
      </c>
      <c r="M123" s="39" t="str">
        <f>IF(AL124="52",Monitoreo!#REF!&amp;". ","")</f>
        <v/>
      </c>
      <c r="N123" s="39" t="str">
        <f>IF(AL124="51",Monitoreo!#REF!&amp;". ","")</f>
        <v/>
      </c>
      <c r="O123" s="39" t="str">
        <f>IF(AL124="45",Monitoreo!#REF!&amp;". ","")</f>
        <v/>
      </c>
      <c r="P123" s="39" t="str">
        <f>IF(AL124="44",Monitoreo!#REF!&amp;". ","")</f>
        <v/>
      </c>
      <c r="Q123" s="39" t="str">
        <f>IF(AL124="43",Monitoreo!#REF!&amp;". ","")</f>
        <v/>
      </c>
      <c r="R123" s="39" t="str">
        <f>IF(AL124="42",Monitoreo!#REF!&amp;". ","")</f>
        <v/>
      </c>
      <c r="S123" s="39" t="str">
        <f>IF(AL124="41",Monitoreo!#REF!&amp;". ","")</f>
        <v/>
      </c>
      <c r="T123" s="39" t="str">
        <f>IF(AL124="35",Monitoreo!#REF!&amp;". ","")</f>
        <v/>
      </c>
      <c r="U123" s="39" t="str">
        <f>IF(AL124="34",Monitoreo!#REF!&amp;". ","")</f>
        <v/>
      </c>
      <c r="V123" s="39" t="str">
        <f>IF(AL124="33",Monitoreo!#REF!&amp;". ","")</f>
        <v/>
      </c>
      <c r="W123" s="39" t="str">
        <f>IF(AL124="32",Monitoreo!#REF!&amp;". ","")</f>
        <v/>
      </c>
      <c r="X123" s="39" t="str">
        <f>IF(AL124="31",Monitoreo!#REF!&amp;". ","")</f>
        <v/>
      </c>
      <c r="Y123" s="39" t="str">
        <f>IF(AL124="25",Monitoreo!#REF!&amp;". ","")</f>
        <v/>
      </c>
      <c r="Z123" s="39" t="str">
        <f>IF(AL124="24",Monitoreo!#REF!&amp;". ","")</f>
        <v/>
      </c>
      <c r="AA123" s="39" t="str">
        <f>IF(AL124="23",Monitoreo!#REF!&amp;". ","")</f>
        <v/>
      </c>
      <c r="AB123" s="39" t="str">
        <f>IF(AL124="22",Monitoreo!#REF!&amp;". ","")</f>
        <v/>
      </c>
      <c r="AC123" s="39" t="str">
        <f>IF(AL124="21",Monitoreo!#REF!&amp;". ","")</f>
        <v/>
      </c>
      <c r="AD123" s="39" t="str">
        <f>IF(AL124="15",Monitoreo!#REF!&amp;". ","")</f>
        <v/>
      </c>
      <c r="AE123" s="39" t="str">
        <f>IF(AL124="14",Monitoreo!#REF!&amp;". ","")</f>
        <v/>
      </c>
      <c r="AF123" s="39" t="str">
        <f>IF(AL124="13",Monitoreo!#REF!&amp;". ","")</f>
        <v/>
      </c>
      <c r="AG123" s="39" t="str">
        <f>IF(AL124="12",Monitoreo!#REF!&amp;". ","")</f>
        <v/>
      </c>
      <c r="AH123" s="85" t="str">
        <f>IF(AL124="11",Monitoreo!#REF!&amp;". ","")</f>
        <v/>
      </c>
      <c r="AI123" s="71"/>
      <c r="AJ123" s="88" t="b">
        <f>+IF(Monitoreo!T120="Casi Seguro",5,IF(Monitoreo!T120="Probable",4,IF(Monitoreo!T120="Posible",3,IF(Monitoreo!T120="Improbable",2,IF(Monitoreo!T120="Raro",1)))))</f>
        <v>0</v>
      </c>
      <c r="AK123" s="88" t="b">
        <f>+IF(Monitoreo!U120="Severo",5,IF(Monitoreo!U120="Mayor",4,IF(Monitoreo!U120="Moderado",3,IF(Monitoreo!U120="Menor",2,IF(Monitoreo!U120="Insignificante",1)))))</f>
        <v>0</v>
      </c>
      <c r="AL123" s="88" t="str">
        <f t="shared" si="1"/>
        <v>FALSOFALSO</v>
      </c>
    </row>
    <row r="124" spans="9:38" x14ac:dyDescent="0.25">
      <c r="I124" s="83"/>
      <c r="J124" s="84" t="str">
        <f>IF(AL125="55",Monitoreo!#REF!&amp;". ","")</f>
        <v/>
      </c>
      <c r="K124" s="39" t="str">
        <f>IF(AL125="54",Monitoreo!#REF!&amp;". ","")</f>
        <v/>
      </c>
      <c r="L124" s="39" t="str">
        <f>IF(AL125="53",Monitoreo!#REF!&amp;". ","")</f>
        <v/>
      </c>
      <c r="M124" s="39" t="str">
        <f>IF(AL125="52",Monitoreo!#REF!&amp;". ","")</f>
        <v/>
      </c>
      <c r="N124" s="39" t="str">
        <f>IF(AL125="51",Monitoreo!#REF!&amp;". ","")</f>
        <v/>
      </c>
      <c r="O124" s="39" t="str">
        <f>IF(AL125="45",Monitoreo!#REF!&amp;". ","")</f>
        <v/>
      </c>
      <c r="P124" s="39" t="str">
        <f>IF(AL125="44",Monitoreo!#REF!&amp;". ","")</f>
        <v/>
      </c>
      <c r="Q124" s="39" t="str">
        <f>IF(AL125="43",Monitoreo!#REF!&amp;". ","")</f>
        <v/>
      </c>
      <c r="R124" s="39" t="str">
        <f>IF(AL125="42",Monitoreo!#REF!&amp;". ","")</f>
        <v/>
      </c>
      <c r="S124" s="39" t="str">
        <f>IF(AL125="41",Monitoreo!#REF!&amp;". ","")</f>
        <v/>
      </c>
      <c r="T124" s="39" t="str">
        <f>IF(AL125="35",Monitoreo!#REF!&amp;". ","")</f>
        <v/>
      </c>
      <c r="U124" s="39" t="str">
        <f>IF(AL125="34",Monitoreo!#REF!&amp;". ","")</f>
        <v/>
      </c>
      <c r="V124" s="39" t="str">
        <f>IF(AL125="33",Monitoreo!#REF!&amp;". ","")</f>
        <v/>
      </c>
      <c r="W124" s="39" t="str">
        <f>IF(AL125="32",Monitoreo!#REF!&amp;". ","")</f>
        <v/>
      </c>
      <c r="X124" s="39" t="str">
        <f>IF(AL125="31",Monitoreo!#REF!&amp;". ","")</f>
        <v/>
      </c>
      <c r="Y124" s="39" t="str">
        <f>IF(AL125="25",Monitoreo!#REF!&amp;". ","")</f>
        <v/>
      </c>
      <c r="Z124" s="39" t="str">
        <f>IF(AL125="24",Monitoreo!#REF!&amp;". ","")</f>
        <v/>
      </c>
      <c r="AA124" s="39" t="str">
        <f>IF(AL125="23",Monitoreo!#REF!&amp;". ","")</f>
        <v/>
      </c>
      <c r="AB124" s="39" t="str">
        <f>IF(AL125="22",Monitoreo!#REF!&amp;". ","")</f>
        <v/>
      </c>
      <c r="AC124" s="39" t="str">
        <f>IF(AL125="21",Monitoreo!#REF!&amp;". ","")</f>
        <v/>
      </c>
      <c r="AD124" s="39" t="str">
        <f>IF(AL125="15",Monitoreo!#REF!&amp;". ","")</f>
        <v/>
      </c>
      <c r="AE124" s="39" t="str">
        <f>IF(AL125="14",Monitoreo!#REF!&amp;". ","")</f>
        <v/>
      </c>
      <c r="AF124" s="39" t="str">
        <f>IF(AL125="13",Monitoreo!#REF!&amp;". ","")</f>
        <v/>
      </c>
      <c r="AG124" s="39" t="str">
        <f>IF(AL125="12",Monitoreo!#REF!&amp;". ","")</f>
        <v/>
      </c>
      <c r="AH124" s="85" t="str">
        <f>IF(AL125="11",Monitoreo!#REF!&amp;". ","")</f>
        <v/>
      </c>
      <c r="AI124" s="71"/>
      <c r="AJ124" s="88" t="b">
        <f>+IF(Monitoreo!T121="Casi Seguro",5,IF(Monitoreo!T121="Probable",4,IF(Monitoreo!T121="Posible",3,IF(Monitoreo!T121="Improbable",2,IF(Monitoreo!T121="Raro",1)))))</f>
        <v>0</v>
      </c>
      <c r="AK124" s="88" t="b">
        <f>+IF(Monitoreo!U121="Severo",5,IF(Monitoreo!U121="Mayor",4,IF(Monitoreo!U121="Moderado",3,IF(Monitoreo!U121="Menor",2,IF(Monitoreo!U121="Insignificante",1)))))</f>
        <v>0</v>
      </c>
      <c r="AL124" s="88" t="str">
        <f t="shared" si="1"/>
        <v>FALSOFALSO</v>
      </c>
    </row>
    <row r="125" spans="9:38" x14ac:dyDescent="0.25">
      <c r="I125" s="83"/>
      <c r="J125" s="84" t="str">
        <f>IF(AL126="55",Monitoreo!#REF!&amp;". ","")</f>
        <v/>
      </c>
      <c r="K125" s="39" t="str">
        <f>IF(AL126="54",Monitoreo!#REF!&amp;". ","")</f>
        <v/>
      </c>
      <c r="L125" s="39" t="str">
        <f>IF(AL126="53",Monitoreo!#REF!&amp;". ","")</f>
        <v/>
      </c>
      <c r="M125" s="39" t="str">
        <f>IF(AL126="52",Monitoreo!#REF!&amp;". ","")</f>
        <v/>
      </c>
      <c r="N125" s="39" t="str">
        <f>IF(AL126="51",Monitoreo!#REF!&amp;". ","")</f>
        <v/>
      </c>
      <c r="O125" s="39" t="str">
        <f>IF(AL126="45",Monitoreo!#REF!&amp;". ","")</f>
        <v/>
      </c>
      <c r="P125" s="39" t="str">
        <f>IF(AL126="44",Monitoreo!#REF!&amp;". ","")</f>
        <v/>
      </c>
      <c r="Q125" s="39" t="str">
        <f>IF(AL126="43",Monitoreo!#REF!&amp;". ","")</f>
        <v/>
      </c>
      <c r="R125" s="39" t="str">
        <f>IF(AL126="42",Monitoreo!#REF!&amp;". ","")</f>
        <v/>
      </c>
      <c r="S125" s="39" t="str">
        <f>IF(AL126="41",Monitoreo!#REF!&amp;". ","")</f>
        <v/>
      </c>
      <c r="T125" s="39" t="str">
        <f>IF(AL126="35",Monitoreo!#REF!&amp;". ","")</f>
        <v/>
      </c>
      <c r="U125" s="39" t="str">
        <f>IF(AL126="34",Monitoreo!#REF!&amp;". ","")</f>
        <v/>
      </c>
      <c r="V125" s="39" t="str">
        <f>IF(AL126="33",Monitoreo!#REF!&amp;". ","")</f>
        <v/>
      </c>
      <c r="W125" s="39" t="str">
        <f>IF(AL126="32",Monitoreo!#REF!&amp;". ","")</f>
        <v/>
      </c>
      <c r="X125" s="39" t="str">
        <f>IF(AL126="31",Monitoreo!#REF!&amp;". ","")</f>
        <v/>
      </c>
      <c r="Y125" s="39" t="str">
        <f>IF(AL126="25",Monitoreo!#REF!&amp;". ","")</f>
        <v/>
      </c>
      <c r="Z125" s="39" t="str">
        <f>IF(AL126="24",Monitoreo!#REF!&amp;". ","")</f>
        <v/>
      </c>
      <c r="AA125" s="39" t="str">
        <f>IF(AL126="23",Monitoreo!#REF!&amp;". ","")</f>
        <v/>
      </c>
      <c r="AB125" s="39" t="str">
        <f>IF(AL126="22",Monitoreo!#REF!&amp;". ","")</f>
        <v/>
      </c>
      <c r="AC125" s="39" t="str">
        <f>IF(AL126="21",Monitoreo!#REF!&amp;". ","")</f>
        <v/>
      </c>
      <c r="AD125" s="39" t="str">
        <f>IF(AL126="15",Monitoreo!#REF!&amp;". ","")</f>
        <v/>
      </c>
      <c r="AE125" s="39" t="str">
        <f>IF(AL126="14",Monitoreo!#REF!&amp;". ","")</f>
        <v/>
      </c>
      <c r="AF125" s="39" t="str">
        <f>IF(AL126="13",Monitoreo!#REF!&amp;". ","")</f>
        <v/>
      </c>
      <c r="AG125" s="39" t="str">
        <f>IF(AL126="12",Monitoreo!#REF!&amp;". ","")</f>
        <v/>
      </c>
      <c r="AH125" s="85" t="str">
        <f>IF(AL126="11",Monitoreo!#REF!&amp;". ","")</f>
        <v/>
      </c>
      <c r="AI125" s="71"/>
      <c r="AJ125" s="88" t="b">
        <f>+IF(Monitoreo!T122="Casi Seguro",5,IF(Monitoreo!T122="Probable",4,IF(Monitoreo!T122="Posible",3,IF(Monitoreo!T122="Improbable",2,IF(Monitoreo!T122="Raro",1)))))</f>
        <v>0</v>
      </c>
      <c r="AK125" s="88" t="b">
        <f>+IF(Monitoreo!U122="Severo",5,IF(Monitoreo!U122="Mayor",4,IF(Monitoreo!U122="Moderado",3,IF(Monitoreo!U122="Menor",2,IF(Monitoreo!U122="Insignificante",1)))))</f>
        <v>0</v>
      </c>
      <c r="AL125" s="88" t="str">
        <f t="shared" si="1"/>
        <v>FALSOFALSO</v>
      </c>
    </row>
    <row r="126" spans="9:38" x14ac:dyDescent="0.25">
      <c r="I126" s="83"/>
      <c r="J126" s="84" t="str">
        <f>IF(AL127="55",Monitoreo!#REF!&amp;". ","")</f>
        <v/>
      </c>
      <c r="K126" s="39" t="str">
        <f>IF(AL127="54",Monitoreo!#REF!&amp;". ","")</f>
        <v/>
      </c>
      <c r="L126" s="39" t="str">
        <f>IF(AL127="53",Monitoreo!#REF!&amp;". ","")</f>
        <v/>
      </c>
      <c r="M126" s="39" t="str">
        <f>IF(AL127="52",Monitoreo!#REF!&amp;". ","")</f>
        <v/>
      </c>
      <c r="N126" s="39" t="str">
        <f>IF(AL127="51",Monitoreo!#REF!&amp;". ","")</f>
        <v/>
      </c>
      <c r="O126" s="39" t="str">
        <f>IF(AL127="45",Monitoreo!#REF!&amp;". ","")</f>
        <v/>
      </c>
      <c r="P126" s="39" t="str">
        <f>IF(AL127="44",Monitoreo!#REF!&amp;". ","")</f>
        <v/>
      </c>
      <c r="Q126" s="39" t="str">
        <f>IF(AL127="43",Monitoreo!#REF!&amp;". ","")</f>
        <v/>
      </c>
      <c r="R126" s="39" t="str">
        <f>IF(AL127="42",Monitoreo!#REF!&amp;". ","")</f>
        <v/>
      </c>
      <c r="S126" s="39" t="str">
        <f>IF(AL127="41",Monitoreo!#REF!&amp;". ","")</f>
        <v/>
      </c>
      <c r="T126" s="39" t="str">
        <f>IF(AL127="35",Monitoreo!#REF!&amp;". ","")</f>
        <v/>
      </c>
      <c r="U126" s="39" t="str">
        <f>IF(AL127="34",Monitoreo!#REF!&amp;". ","")</f>
        <v/>
      </c>
      <c r="V126" s="39" t="str">
        <f>IF(AL127="33",Monitoreo!#REF!&amp;". ","")</f>
        <v/>
      </c>
      <c r="W126" s="39" t="str">
        <f>IF(AL127="32",Monitoreo!#REF!&amp;". ","")</f>
        <v/>
      </c>
      <c r="X126" s="39" t="str">
        <f>IF(AL127="31",Monitoreo!#REF!&amp;". ","")</f>
        <v/>
      </c>
      <c r="Y126" s="39" t="str">
        <f>IF(AL127="25",Monitoreo!#REF!&amp;". ","")</f>
        <v/>
      </c>
      <c r="Z126" s="39" t="str">
        <f>IF(AL127="24",Monitoreo!#REF!&amp;". ","")</f>
        <v/>
      </c>
      <c r="AA126" s="39" t="str">
        <f>IF(AL127="23",Monitoreo!#REF!&amp;". ","")</f>
        <v/>
      </c>
      <c r="AB126" s="39" t="str">
        <f>IF(AL127="22",Monitoreo!#REF!&amp;". ","")</f>
        <v/>
      </c>
      <c r="AC126" s="39" t="str">
        <f>IF(AL127="21",Monitoreo!#REF!&amp;". ","")</f>
        <v/>
      </c>
      <c r="AD126" s="39" t="str">
        <f>IF(AL127="15",Monitoreo!#REF!&amp;". ","")</f>
        <v/>
      </c>
      <c r="AE126" s="39" t="str">
        <f>IF(AL127="14",Monitoreo!#REF!&amp;". ","")</f>
        <v/>
      </c>
      <c r="AF126" s="39" t="str">
        <f>IF(AL127="13",Monitoreo!#REF!&amp;". ","")</f>
        <v/>
      </c>
      <c r="AG126" s="39" t="str">
        <f>IF(AL127="12",Monitoreo!#REF!&amp;". ","")</f>
        <v/>
      </c>
      <c r="AH126" s="85" t="str">
        <f>IF(AL127="11",Monitoreo!#REF!&amp;". ","")</f>
        <v/>
      </c>
      <c r="AI126" s="71"/>
      <c r="AJ126" s="88" t="b">
        <f>+IF(Monitoreo!T123="Casi Seguro",5,IF(Monitoreo!T123="Probable",4,IF(Monitoreo!T123="Posible",3,IF(Monitoreo!T123="Improbable",2,IF(Monitoreo!T123="Raro",1)))))</f>
        <v>0</v>
      </c>
      <c r="AK126" s="88" t="b">
        <f>+IF(Monitoreo!U123="Severo",5,IF(Monitoreo!U123="Mayor",4,IF(Monitoreo!U123="Moderado",3,IF(Monitoreo!U123="Menor",2,IF(Monitoreo!U123="Insignificante",1)))))</f>
        <v>0</v>
      </c>
      <c r="AL126" s="88" t="str">
        <f t="shared" si="1"/>
        <v>FALSOFALSO</v>
      </c>
    </row>
    <row r="127" spans="9:38" x14ac:dyDescent="0.25">
      <c r="I127" s="83"/>
      <c r="J127" s="84" t="str">
        <f>IF(AL128="55",Monitoreo!#REF!&amp;". ","")</f>
        <v/>
      </c>
      <c r="K127" s="39" t="str">
        <f>IF(AL128="54",Monitoreo!#REF!&amp;". ","")</f>
        <v/>
      </c>
      <c r="L127" s="39" t="str">
        <f>IF(AL128="53",Monitoreo!#REF!&amp;". ","")</f>
        <v/>
      </c>
      <c r="M127" s="39" t="str">
        <f>IF(AL128="52",Monitoreo!#REF!&amp;". ","")</f>
        <v/>
      </c>
      <c r="N127" s="39" t="str">
        <f>IF(AL128="51",Monitoreo!#REF!&amp;". ","")</f>
        <v/>
      </c>
      <c r="O127" s="39" t="str">
        <f>IF(AL128="45",Monitoreo!#REF!&amp;". ","")</f>
        <v/>
      </c>
      <c r="P127" s="39" t="str">
        <f>IF(AL128="44",Monitoreo!#REF!&amp;". ","")</f>
        <v/>
      </c>
      <c r="Q127" s="39" t="str">
        <f>IF(AL128="43",Monitoreo!#REF!&amp;". ","")</f>
        <v/>
      </c>
      <c r="R127" s="39" t="str">
        <f>IF(AL128="42",Monitoreo!#REF!&amp;". ","")</f>
        <v/>
      </c>
      <c r="S127" s="39" t="str">
        <f>IF(AL128="41",Monitoreo!#REF!&amp;". ","")</f>
        <v/>
      </c>
      <c r="T127" s="39" t="str">
        <f>IF(AL128="35",Monitoreo!#REF!&amp;". ","")</f>
        <v/>
      </c>
      <c r="U127" s="39" t="str">
        <f>IF(AL128="34",Monitoreo!#REF!&amp;". ","")</f>
        <v/>
      </c>
      <c r="V127" s="39" t="str">
        <f>IF(AL128="33",Monitoreo!#REF!&amp;". ","")</f>
        <v/>
      </c>
      <c r="W127" s="39" t="str">
        <f>IF(AL128="32",Monitoreo!#REF!&amp;". ","")</f>
        <v/>
      </c>
      <c r="X127" s="39" t="str">
        <f>IF(AL128="31",Monitoreo!#REF!&amp;". ","")</f>
        <v/>
      </c>
      <c r="Y127" s="39" t="str">
        <f>IF(AL128="25",Monitoreo!#REF!&amp;". ","")</f>
        <v/>
      </c>
      <c r="Z127" s="39" t="str">
        <f>IF(AL128="24",Monitoreo!#REF!&amp;". ","")</f>
        <v/>
      </c>
      <c r="AA127" s="39" t="str">
        <f>IF(AL128="23",Monitoreo!#REF!&amp;". ","")</f>
        <v/>
      </c>
      <c r="AB127" s="39" t="str">
        <f>IF(AL128="22",Monitoreo!#REF!&amp;". ","")</f>
        <v/>
      </c>
      <c r="AC127" s="39" t="str">
        <f>IF(AL128="21",Monitoreo!#REF!&amp;". ","")</f>
        <v/>
      </c>
      <c r="AD127" s="39" t="str">
        <f>IF(AL128="15",Monitoreo!#REF!&amp;". ","")</f>
        <v/>
      </c>
      <c r="AE127" s="39" t="str">
        <f>IF(AL128="14",Monitoreo!#REF!&amp;". ","")</f>
        <v/>
      </c>
      <c r="AF127" s="39" t="str">
        <f>IF(AL128="13",Monitoreo!#REF!&amp;". ","")</f>
        <v/>
      </c>
      <c r="AG127" s="39" t="str">
        <f>IF(AL128="12",Monitoreo!#REF!&amp;". ","")</f>
        <v/>
      </c>
      <c r="AH127" s="85" t="str">
        <f>IF(AL128="11",Monitoreo!#REF!&amp;". ","")</f>
        <v/>
      </c>
      <c r="AI127" s="71"/>
      <c r="AJ127" s="88" t="b">
        <f>+IF(Monitoreo!T124="Casi Seguro",5,IF(Monitoreo!T124="Probable",4,IF(Monitoreo!T124="Posible",3,IF(Monitoreo!T124="Improbable",2,IF(Monitoreo!T124="Raro",1)))))</f>
        <v>0</v>
      </c>
      <c r="AK127" s="88" t="b">
        <f>+IF(Monitoreo!U124="Severo",5,IF(Monitoreo!U124="Mayor",4,IF(Monitoreo!U124="Moderado",3,IF(Monitoreo!U124="Menor",2,IF(Monitoreo!U124="Insignificante",1)))))</f>
        <v>0</v>
      </c>
      <c r="AL127" s="88" t="str">
        <f t="shared" si="1"/>
        <v>FALSOFALSO</v>
      </c>
    </row>
    <row r="128" spans="9:38" x14ac:dyDescent="0.25">
      <c r="I128" s="83"/>
      <c r="J128" s="84" t="str">
        <f>IF(AL129="55",Monitoreo!#REF!&amp;". ","")</f>
        <v/>
      </c>
      <c r="K128" s="39" t="str">
        <f>IF(AL129="54",Monitoreo!#REF!&amp;". ","")</f>
        <v/>
      </c>
      <c r="L128" s="39" t="str">
        <f>IF(AL129="53",Monitoreo!#REF!&amp;". ","")</f>
        <v/>
      </c>
      <c r="M128" s="39" t="str">
        <f>IF(AL129="52",Monitoreo!#REF!&amp;". ","")</f>
        <v/>
      </c>
      <c r="N128" s="39" t="str">
        <f>IF(AL129="51",Monitoreo!#REF!&amp;". ","")</f>
        <v/>
      </c>
      <c r="O128" s="39" t="str">
        <f>IF(AL129="45",Monitoreo!#REF!&amp;". ","")</f>
        <v/>
      </c>
      <c r="P128" s="39" t="str">
        <f>IF(AL129="44",Monitoreo!#REF!&amp;". ","")</f>
        <v/>
      </c>
      <c r="Q128" s="39" t="str">
        <f>IF(AL129="43",Monitoreo!#REF!&amp;". ","")</f>
        <v/>
      </c>
      <c r="R128" s="39" t="str">
        <f>IF(AL129="42",Monitoreo!#REF!&amp;". ","")</f>
        <v/>
      </c>
      <c r="S128" s="39" t="str">
        <f>IF(AL129="41",Monitoreo!#REF!&amp;". ","")</f>
        <v/>
      </c>
      <c r="T128" s="39" t="str">
        <f>IF(AL129="35",Monitoreo!#REF!&amp;". ","")</f>
        <v/>
      </c>
      <c r="U128" s="39" t="str">
        <f>IF(AL129="34",Monitoreo!#REF!&amp;". ","")</f>
        <v/>
      </c>
      <c r="V128" s="39" t="str">
        <f>IF(AL129="33",Monitoreo!#REF!&amp;". ","")</f>
        <v/>
      </c>
      <c r="W128" s="39" t="str">
        <f>IF(AL129="32",Monitoreo!#REF!&amp;". ","")</f>
        <v/>
      </c>
      <c r="X128" s="39" t="str">
        <f>IF(AL129="31",Monitoreo!#REF!&amp;". ","")</f>
        <v/>
      </c>
      <c r="Y128" s="39" t="str">
        <f>IF(AL129="25",Monitoreo!#REF!&amp;". ","")</f>
        <v/>
      </c>
      <c r="Z128" s="39" t="str">
        <f>IF(AL129="24",Monitoreo!#REF!&amp;". ","")</f>
        <v/>
      </c>
      <c r="AA128" s="39" t="str">
        <f>IF(AL129="23",Monitoreo!#REF!&amp;". ","")</f>
        <v/>
      </c>
      <c r="AB128" s="39" t="str">
        <f>IF(AL129="22",Monitoreo!#REF!&amp;". ","")</f>
        <v/>
      </c>
      <c r="AC128" s="39" t="str">
        <f>IF(AL129="21",Monitoreo!#REF!&amp;". ","")</f>
        <v/>
      </c>
      <c r="AD128" s="39" t="str">
        <f>IF(AL129="15",Monitoreo!#REF!&amp;". ","")</f>
        <v/>
      </c>
      <c r="AE128" s="39" t="str">
        <f>IF(AL129="14",Monitoreo!#REF!&amp;". ","")</f>
        <v/>
      </c>
      <c r="AF128" s="39" t="str">
        <f>IF(AL129="13",Monitoreo!#REF!&amp;". ","")</f>
        <v/>
      </c>
      <c r="AG128" s="39" t="str">
        <f>IF(AL129="12",Monitoreo!#REF!&amp;". ","")</f>
        <v/>
      </c>
      <c r="AH128" s="85" t="str">
        <f>IF(AL129="11",Monitoreo!#REF!&amp;". ","")</f>
        <v/>
      </c>
      <c r="AI128" s="71"/>
      <c r="AJ128" s="88" t="b">
        <f>+IF(Monitoreo!T125="Casi Seguro",5,IF(Monitoreo!T125="Probable",4,IF(Monitoreo!T125="Posible",3,IF(Monitoreo!T125="Improbable",2,IF(Monitoreo!T125="Raro",1)))))</f>
        <v>0</v>
      </c>
      <c r="AK128" s="88" t="b">
        <f>+IF(Monitoreo!U125="Severo",5,IF(Monitoreo!U125="Mayor",4,IF(Monitoreo!U125="Moderado",3,IF(Monitoreo!U125="Menor",2,IF(Monitoreo!U125="Insignificante",1)))))</f>
        <v>0</v>
      </c>
      <c r="AL128" s="88" t="str">
        <f t="shared" si="1"/>
        <v>FALSOFALSO</v>
      </c>
    </row>
    <row r="129" spans="9:38" x14ac:dyDescent="0.25">
      <c r="I129" s="83"/>
      <c r="J129" s="84" t="str">
        <f>IF(AL130="55",Monitoreo!#REF!&amp;". ","")</f>
        <v/>
      </c>
      <c r="K129" s="39" t="str">
        <f>IF(AL130="54",Monitoreo!#REF!&amp;". ","")</f>
        <v/>
      </c>
      <c r="L129" s="39" t="str">
        <f>IF(AL130="53",Monitoreo!#REF!&amp;". ","")</f>
        <v/>
      </c>
      <c r="M129" s="39" t="str">
        <f>IF(AL130="52",Monitoreo!#REF!&amp;". ","")</f>
        <v/>
      </c>
      <c r="N129" s="39" t="str">
        <f>IF(AL130="51",Monitoreo!#REF!&amp;". ","")</f>
        <v/>
      </c>
      <c r="O129" s="39" t="str">
        <f>IF(AL130="45",Monitoreo!#REF!&amp;". ","")</f>
        <v/>
      </c>
      <c r="P129" s="39" t="str">
        <f>IF(AL130="44",Monitoreo!#REF!&amp;". ","")</f>
        <v/>
      </c>
      <c r="Q129" s="39" t="str">
        <f>IF(AL130="43",Monitoreo!#REF!&amp;". ","")</f>
        <v/>
      </c>
      <c r="R129" s="39" t="str">
        <f>IF(AL130="42",Monitoreo!#REF!&amp;". ","")</f>
        <v/>
      </c>
      <c r="S129" s="39" t="str">
        <f>IF(AL130="41",Monitoreo!#REF!&amp;". ","")</f>
        <v/>
      </c>
      <c r="T129" s="39" t="str">
        <f>IF(AL130="35",Monitoreo!#REF!&amp;". ","")</f>
        <v/>
      </c>
      <c r="U129" s="39" t="str">
        <f>IF(AL130="34",Monitoreo!#REF!&amp;". ","")</f>
        <v/>
      </c>
      <c r="V129" s="39" t="str">
        <f>IF(AL130="33",Monitoreo!#REF!&amp;". ","")</f>
        <v/>
      </c>
      <c r="W129" s="39" t="str">
        <f>IF(AL130="32",Monitoreo!#REF!&amp;". ","")</f>
        <v/>
      </c>
      <c r="X129" s="39" t="str">
        <f>IF(AL130="31",Monitoreo!#REF!&amp;". ","")</f>
        <v/>
      </c>
      <c r="Y129" s="39" t="str">
        <f>IF(AL130="25",Monitoreo!#REF!&amp;". ","")</f>
        <v/>
      </c>
      <c r="Z129" s="39" t="str">
        <f>IF(AL130="24",Monitoreo!#REF!&amp;". ","")</f>
        <v/>
      </c>
      <c r="AA129" s="39" t="str">
        <f>IF(AL130="23",Monitoreo!#REF!&amp;". ","")</f>
        <v/>
      </c>
      <c r="AB129" s="39" t="str">
        <f>IF(AL130="22",Monitoreo!#REF!&amp;". ","")</f>
        <v/>
      </c>
      <c r="AC129" s="39" t="str">
        <f>IF(AL130="21",Monitoreo!#REF!&amp;". ","")</f>
        <v/>
      </c>
      <c r="AD129" s="39" t="str">
        <f>IF(AL130="15",Monitoreo!#REF!&amp;". ","")</f>
        <v/>
      </c>
      <c r="AE129" s="39" t="str">
        <f>IF(AL130="14",Monitoreo!#REF!&amp;". ","")</f>
        <v/>
      </c>
      <c r="AF129" s="39" t="str">
        <f>IF(AL130="13",Monitoreo!#REF!&amp;". ","")</f>
        <v/>
      </c>
      <c r="AG129" s="39" t="str">
        <f>IF(AL130="12",Monitoreo!#REF!&amp;". ","")</f>
        <v/>
      </c>
      <c r="AH129" s="85" t="str">
        <f>IF(AL130="11",Monitoreo!#REF!&amp;". ","")</f>
        <v/>
      </c>
      <c r="AI129" s="71"/>
      <c r="AJ129" s="88" t="b">
        <f>+IF(Monitoreo!T126="Casi Seguro",5,IF(Monitoreo!T126="Probable",4,IF(Monitoreo!T126="Posible",3,IF(Monitoreo!T126="Improbable",2,IF(Monitoreo!T126="Raro",1)))))</f>
        <v>0</v>
      </c>
      <c r="AK129" s="88" t="b">
        <f>+IF(Monitoreo!U126="Severo",5,IF(Monitoreo!U126="Mayor",4,IF(Monitoreo!U126="Moderado",3,IF(Monitoreo!U126="Menor",2,IF(Monitoreo!U126="Insignificante",1)))))</f>
        <v>0</v>
      </c>
      <c r="AL129" s="88" t="str">
        <f t="shared" si="1"/>
        <v>FALSOFALSO</v>
      </c>
    </row>
    <row r="130" spans="9:38" x14ac:dyDescent="0.25">
      <c r="I130" s="83"/>
      <c r="J130" s="84" t="str">
        <f>IF(AL131="55",Monitoreo!#REF!&amp;". ","")</f>
        <v/>
      </c>
      <c r="K130" s="39" t="str">
        <f>IF(AL131="54",Monitoreo!#REF!&amp;". ","")</f>
        <v/>
      </c>
      <c r="L130" s="39" t="str">
        <f>IF(AL131="53",Monitoreo!#REF!&amp;". ","")</f>
        <v/>
      </c>
      <c r="M130" s="39" t="str">
        <f>IF(AL131="52",Monitoreo!#REF!&amp;". ","")</f>
        <v/>
      </c>
      <c r="N130" s="39" t="str">
        <f>IF(AL131="51",Monitoreo!#REF!&amp;". ","")</f>
        <v/>
      </c>
      <c r="O130" s="39" t="str">
        <f>IF(AL131="45",Monitoreo!#REF!&amp;". ","")</f>
        <v/>
      </c>
      <c r="P130" s="39" t="str">
        <f>IF(AL131="44",Monitoreo!#REF!&amp;". ","")</f>
        <v/>
      </c>
      <c r="Q130" s="39" t="str">
        <f>IF(AL131="43",Monitoreo!#REF!&amp;". ","")</f>
        <v/>
      </c>
      <c r="R130" s="39" t="str">
        <f>IF(AL131="42",Monitoreo!#REF!&amp;". ","")</f>
        <v/>
      </c>
      <c r="S130" s="39" t="str">
        <f>IF(AL131="41",Monitoreo!#REF!&amp;". ","")</f>
        <v/>
      </c>
      <c r="T130" s="39" t="str">
        <f>IF(AL131="35",Monitoreo!#REF!&amp;". ","")</f>
        <v/>
      </c>
      <c r="U130" s="39" t="str">
        <f>IF(AL131="34",Monitoreo!#REF!&amp;". ","")</f>
        <v/>
      </c>
      <c r="V130" s="39" t="str">
        <f>IF(AL131="33",Monitoreo!#REF!&amp;". ","")</f>
        <v/>
      </c>
      <c r="W130" s="39" t="str">
        <f>IF(AL131="32",Monitoreo!#REF!&amp;". ","")</f>
        <v/>
      </c>
      <c r="X130" s="39" t="str">
        <f>IF(AL131="31",Monitoreo!#REF!&amp;". ","")</f>
        <v/>
      </c>
      <c r="Y130" s="39" t="str">
        <f>IF(AL131="25",Monitoreo!#REF!&amp;". ","")</f>
        <v/>
      </c>
      <c r="Z130" s="39" t="str">
        <f>IF(AL131="24",Monitoreo!#REF!&amp;". ","")</f>
        <v/>
      </c>
      <c r="AA130" s="39" t="str">
        <f>IF(AL131="23",Monitoreo!#REF!&amp;". ","")</f>
        <v/>
      </c>
      <c r="AB130" s="39" t="str">
        <f>IF(AL131="22",Monitoreo!#REF!&amp;". ","")</f>
        <v/>
      </c>
      <c r="AC130" s="39" t="str">
        <f>IF(AL131="21",Monitoreo!#REF!&amp;". ","")</f>
        <v/>
      </c>
      <c r="AD130" s="39" t="str">
        <f>IF(AL131="15",Monitoreo!#REF!&amp;". ","")</f>
        <v/>
      </c>
      <c r="AE130" s="39" t="str">
        <f>IF(AL131="14",Monitoreo!#REF!&amp;". ","")</f>
        <v/>
      </c>
      <c r="AF130" s="39" t="str">
        <f>IF(AL131="13",Monitoreo!#REF!&amp;". ","")</f>
        <v/>
      </c>
      <c r="AG130" s="39" t="str">
        <f>IF(AL131="12",Monitoreo!#REF!&amp;". ","")</f>
        <v/>
      </c>
      <c r="AH130" s="85" t="str">
        <f>IF(AL131="11",Monitoreo!#REF!&amp;". ","")</f>
        <v/>
      </c>
      <c r="AI130" s="71"/>
      <c r="AJ130" s="88" t="b">
        <f>+IF(Monitoreo!T127="Casi Seguro",5,IF(Monitoreo!T127="Probable",4,IF(Monitoreo!T127="Posible",3,IF(Monitoreo!T127="Improbable",2,IF(Monitoreo!T127="Raro",1)))))</f>
        <v>0</v>
      </c>
      <c r="AK130" s="88" t="b">
        <f>+IF(Monitoreo!U127="Severo",5,IF(Monitoreo!U127="Mayor",4,IF(Monitoreo!U127="Moderado",3,IF(Monitoreo!U127="Menor",2,IF(Monitoreo!U127="Insignificante",1)))))</f>
        <v>0</v>
      </c>
      <c r="AL130" s="88" t="str">
        <f t="shared" si="1"/>
        <v>FALSOFALSO</v>
      </c>
    </row>
    <row r="131" spans="9:38" x14ac:dyDescent="0.25">
      <c r="I131" s="83"/>
      <c r="J131" s="84" t="str">
        <f>IF(AL132="55",Monitoreo!#REF!&amp;". ","")</f>
        <v/>
      </c>
      <c r="K131" s="39" t="str">
        <f>IF(AL132="54",Monitoreo!#REF!&amp;". ","")</f>
        <v/>
      </c>
      <c r="L131" s="39" t="str">
        <f>IF(AL132="53",Monitoreo!#REF!&amp;". ","")</f>
        <v/>
      </c>
      <c r="M131" s="39" t="str">
        <f>IF(AL132="52",Monitoreo!#REF!&amp;". ","")</f>
        <v/>
      </c>
      <c r="N131" s="39" t="str">
        <f>IF(AL132="51",Monitoreo!#REF!&amp;". ","")</f>
        <v/>
      </c>
      <c r="O131" s="39" t="str">
        <f>IF(AL132="45",Monitoreo!#REF!&amp;". ","")</f>
        <v/>
      </c>
      <c r="P131" s="39" t="str">
        <f>IF(AL132="44",Monitoreo!#REF!&amp;". ","")</f>
        <v/>
      </c>
      <c r="Q131" s="39" t="str">
        <f>IF(AL132="43",Monitoreo!#REF!&amp;". ","")</f>
        <v/>
      </c>
      <c r="R131" s="39" t="str">
        <f>IF(AL132="42",Monitoreo!#REF!&amp;". ","")</f>
        <v/>
      </c>
      <c r="S131" s="39" t="str">
        <f>IF(AL132="41",Monitoreo!#REF!&amp;". ","")</f>
        <v/>
      </c>
      <c r="T131" s="39" t="str">
        <f>IF(AL132="35",Monitoreo!#REF!&amp;". ","")</f>
        <v/>
      </c>
      <c r="U131" s="39" t="str">
        <f>IF(AL132="34",Monitoreo!#REF!&amp;". ","")</f>
        <v/>
      </c>
      <c r="V131" s="39" t="str">
        <f>IF(AL132="33",Monitoreo!#REF!&amp;". ","")</f>
        <v/>
      </c>
      <c r="W131" s="39" t="str">
        <f>IF(AL132="32",Monitoreo!#REF!&amp;". ","")</f>
        <v/>
      </c>
      <c r="X131" s="39" t="str">
        <f>IF(AL132="31",Monitoreo!#REF!&amp;". ","")</f>
        <v/>
      </c>
      <c r="Y131" s="39" t="str">
        <f>IF(AL132="25",Monitoreo!#REF!&amp;". ","")</f>
        <v/>
      </c>
      <c r="Z131" s="39" t="str">
        <f>IF(AL132="24",Monitoreo!#REF!&amp;". ","")</f>
        <v/>
      </c>
      <c r="AA131" s="39" t="str">
        <f>IF(AL132="23",Monitoreo!#REF!&amp;". ","")</f>
        <v/>
      </c>
      <c r="AB131" s="39" t="str">
        <f>IF(AL132="22",Monitoreo!#REF!&amp;". ","")</f>
        <v/>
      </c>
      <c r="AC131" s="39" t="str">
        <f>IF(AL132="21",Monitoreo!#REF!&amp;". ","")</f>
        <v/>
      </c>
      <c r="AD131" s="39" t="str">
        <f>IF(AL132="15",Monitoreo!#REF!&amp;". ","")</f>
        <v/>
      </c>
      <c r="AE131" s="39" t="str">
        <f>IF(AL132="14",Monitoreo!#REF!&amp;". ","")</f>
        <v/>
      </c>
      <c r="AF131" s="39" t="str">
        <f>IF(AL132="13",Monitoreo!#REF!&amp;". ","")</f>
        <v/>
      </c>
      <c r="AG131" s="39" t="str">
        <f>IF(AL132="12",Monitoreo!#REF!&amp;". ","")</f>
        <v/>
      </c>
      <c r="AH131" s="85" t="str">
        <f>IF(AL132="11",Monitoreo!#REF!&amp;". ","")</f>
        <v/>
      </c>
      <c r="AI131" s="71"/>
      <c r="AJ131" s="88" t="b">
        <f>+IF(Monitoreo!T128="Casi Seguro",5,IF(Monitoreo!T128="Probable",4,IF(Monitoreo!T128="Posible",3,IF(Monitoreo!T128="Improbable",2,IF(Monitoreo!T128="Raro",1)))))</f>
        <v>0</v>
      </c>
      <c r="AK131" s="88" t="b">
        <f>+IF(Monitoreo!U128="Severo",5,IF(Monitoreo!U128="Mayor",4,IF(Monitoreo!U128="Moderado",3,IF(Monitoreo!U128="Menor",2,IF(Monitoreo!U128="Insignificante",1)))))</f>
        <v>0</v>
      </c>
      <c r="AL131" s="88" t="str">
        <f t="shared" si="1"/>
        <v>FALSOFALSO</v>
      </c>
    </row>
    <row r="132" spans="9:38" x14ac:dyDescent="0.25">
      <c r="I132" s="83"/>
      <c r="J132" s="84" t="str">
        <f>IF(AL133="55",Monitoreo!#REF!&amp;". ","")</f>
        <v/>
      </c>
      <c r="K132" s="39" t="str">
        <f>IF(AL133="54",Monitoreo!#REF!&amp;". ","")</f>
        <v/>
      </c>
      <c r="L132" s="39" t="str">
        <f>IF(AL133="53",Monitoreo!#REF!&amp;". ","")</f>
        <v/>
      </c>
      <c r="M132" s="39" t="str">
        <f>IF(AL133="52",Monitoreo!#REF!&amp;". ","")</f>
        <v/>
      </c>
      <c r="N132" s="39" t="str">
        <f>IF(AL133="51",Monitoreo!#REF!&amp;". ","")</f>
        <v/>
      </c>
      <c r="O132" s="39" t="str">
        <f>IF(AL133="45",Monitoreo!#REF!&amp;". ","")</f>
        <v/>
      </c>
      <c r="P132" s="39" t="str">
        <f>IF(AL133="44",Monitoreo!#REF!&amp;". ","")</f>
        <v/>
      </c>
      <c r="Q132" s="39" t="str">
        <f>IF(AL133="43",Monitoreo!#REF!&amp;". ","")</f>
        <v/>
      </c>
      <c r="R132" s="39" t="str">
        <f>IF(AL133="42",Monitoreo!#REF!&amp;". ","")</f>
        <v/>
      </c>
      <c r="S132" s="39" t="str">
        <f>IF(AL133="41",Monitoreo!#REF!&amp;". ","")</f>
        <v/>
      </c>
      <c r="T132" s="39" t="str">
        <f>IF(AL133="35",Monitoreo!#REF!&amp;". ","")</f>
        <v/>
      </c>
      <c r="U132" s="39" t="str">
        <f>IF(AL133="34",Monitoreo!#REF!&amp;". ","")</f>
        <v/>
      </c>
      <c r="V132" s="39" t="str">
        <f>IF(AL133="33",Monitoreo!#REF!&amp;". ","")</f>
        <v/>
      </c>
      <c r="W132" s="39" t="str">
        <f>IF(AL133="32",Monitoreo!#REF!&amp;". ","")</f>
        <v/>
      </c>
      <c r="X132" s="39" t="str">
        <f>IF(AL133="31",Monitoreo!#REF!&amp;". ","")</f>
        <v/>
      </c>
      <c r="Y132" s="39" t="str">
        <f>IF(AL133="25",Monitoreo!#REF!&amp;". ","")</f>
        <v/>
      </c>
      <c r="Z132" s="39" t="str">
        <f>IF(AL133="24",Monitoreo!#REF!&amp;". ","")</f>
        <v/>
      </c>
      <c r="AA132" s="39" t="str">
        <f>IF(AL133="23",Monitoreo!#REF!&amp;". ","")</f>
        <v/>
      </c>
      <c r="AB132" s="39" t="str">
        <f>IF(AL133="22",Monitoreo!#REF!&amp;". ","")</f>
        <v/>
      </c>
      <c r="AC132" s="39" t="str">
        <f>IF(AL133="21",Monitoreo!#REF!&amp;". ","")</f>
        <v/>
      </c>
      <c r="AD132" s="39" t="str">
        <f>IF(AL133="15",Monitoreo!#REF!&amp;". ","")</f>
        <v/>
      </c>
      <c r="AE132" s="39" t="str">
        <f>IF(AL133="14",Monitoreo!#REF!&amp;". ","")</f>
        <v/>
      </c>
      <c r="AF132" s="39" t="str">
        <f>IF(AL133="13",Monitoreo!#REF!&amp;". ","")</f>
        <v/>
      </c>
      <c r="AG132" s="39" t="str">
        <f>IF(AL133="12",Monitoreo!#REF!&amp;". ","")</f>
        <v/>
      </c>
      <c r="AH132" s="85" t="str">
        <f>IF(AL133="11",Monitoreo!#REF!&amp;". ","")</f>
        <v/>
      </c>
      <c r="AI132" s="71"/>
      <c r="AJ132" s="88" t="b">
        <f>+IF(Monitoreo!T129="Casi Seguro",5,IF(Monitoreo!T129="Probable",4,IF(Monitoreo!T129="Posible",3,IF(Monitoreo!T129="Improbable",2,IF(Monitoreo!T129="Raro",1)))))</f>
        <v>0</v>
      </c>
      <c r="AK132" s="88" t="b">
        <f>+IF(Monitoreo!U129="Severo",5,IF(Monitoreo!U129="Mayor",4,IF(Monitoreo!U129="Moderado",3,IF(Monitoreo!U129="Menor",2,IF(Monitoreo!U129="Insignificante",1)))))</f>
        <v>0</v>
      </c>
      <c r="AL132" s="88" t="str">
        <f t="shared" si="1"/>
        <v>FALSOFALSO</v>
      </c>
    </row>
    <row r="133" spans="9:38" x14ac:dyDescent="0.25">
      <c r="I133" s="83"/>
      <c r="J133" s="84" t="str">
        <f>IF(AL134="55",Monitoreo!#REF!&amp;". ","")</f>
        <v/>
      </c>
      <c r="K133" s="39" t="str">
        <f>IF(AL134="54",Monitoreo!#REF!&amp;". ","")</f>
        <v/>
      </c>
      <c r="L133" s="39" t="str">
        <f>IF(AL134="53",Monitoreo!#REF!&amp;". ","")</f>
        <v/>
      </c>
      <c r="M133" s="39" t="str">
        <f>IF(AL134="52",Monitoreo!#REF!&amp;". ","")</f>
        <v/>
      </c>
      <c r="N133" s="39" t="str">
        <f>IF(AL134="51",Monitoreo!#REF!&amp;". ","")</f>
        <v/>
      </c>
      <c r="O133" s="39" t="str">
        <f>IF(AL134="45",Monitoreo!#REF!&amp;". ","")</f>
        <v/>
      </c>
      <c r="P133" s="39" t="str">
        <f>IF(AL134="44",Monitoreo!#REF!&amp;". ","")</f>
        <v/>
      </c>
      <c r="Q133" s="39" t="str">
        <f>IF(AL134="43",Monitoreo!#REF!&amp;". ","")</f>
        <v/>
      </c>
      <c r="R133" s="39" t="str">
        <f>IF(AL134="42",Monitoreo!#REF!&amp;". ","")</f>
        <v/>
      </c>
      <c r="S133" s="39" t="str">
        <f>IF(AL134="41",Monitoreo!#REF!&amp;". ","")</f>
        <v/>
      </c>
      <c r="T133" s="39" t="str">
        <f>IF(AL134="35",Monitoreo!#REF!&amp;". ","")</f>
        <v/>
      </c>
      <c r="U133" s="39" t="str">
        <f>IF(AL134="34",Monitoreo!#REF!&amp;". ","")</f>
        <v/>
      </c>
      <c r="V133" s="39" t="str">
        <f>IF(AL134="33",Monitoreo!#REF!&amp;". ","")</f>
        <v/>
      </c>
      <c r="W133" s="39" t="str">
        <f>IF(AL134="32",Monitoreo!#REF!&amp;". ","")</f>
        <v/>
      </c>
      <c r="X133" s="39" t="str">
        <f>IF(AL134="31",Monitoreo!#REF!&amp;". ","")</f>
        <v/>
      </c>
      <c r="Y133" s="39" t="str">
        <f>IF(AL134="25",Monitoreo!#REF!&amp;". ","")</f>
        <v/>
      </c>
      <c r="Z133" s="39" t="str">
        <f>IF(AL134="24",Monitoreo!#REF!&amp;". ","")</f>
        <v/>
      </c>
      <c r="AA133" s="39" t="str">
        <f>IF(AL134="23",Monitoreo!#REF!&amp;". ","")</f>
        <v/>
      </c>
      <c r="AB133" s="39" t="str">
        <f>IF(AL134="22",Monitoreo!#REF!&amp;". ","")</f>
        <v/>
      </c>
      <c r="AC133" s="39" t="str">
        <f>IF(AL134="21",Monitoreo!#REF!&amp;". ","")</f>
        <v/>
      </c>
      <c r="AD133" s="39" t="str">
        <f>IF(AL134="15",Monitoreo!#REF!&amp;". ","")</f>
        <v/>
      </c>
      <c r="AE133" s="39" t="str">
        <f>IF(AL134="14",Monitoreo!#REF!&amp;". ","")</f>
        <v/>
      </c>
      <c r="AF133" s="39" t="str">
        <f>IF(AL134="13",Monitoreo!#REF!&amp;". ","")</f>
        <v/>
      </c>
      <c r="AG133" s="39" t="str">
        <f>IF(AL134="12",Monitoreo!#REF!&amp;". ","")</f>
        <v/>
      </c>
      <c r="AH133" s="85" t="str">
        <f>IF(AL134="11",Monitoreo!#REF!&amp;". ","")</f>
        <v/>
      </c>
      <c r="AI133" s="71"/>
      <c r="AJ133" s="88" t="b">
        <f>+IF(Monitoreo!T130="Casi Seguro",5,IF(Monitoreo!T130="Probable",4,IF(Monitoreo!T130="Posible",3,IF(Monitoreo!T130="Improbable",2,IF(Monitoreo!T130="Raro",1)))))</f>
        <v>0</v>
      </c>
      <c r="AK133" s="88" t="b">
        <f>+IF(Monitoreo!U130="Severo",5,IF(Monitoreo!U130="Mayor",4,IF(Monitoreo!U130="Moderado",3,IF(Monitoreo!U130="Menor",2,IF(Monitoreo!U130="Insignificante",1)))))</f>
        <v>0</v>
      </c>
      <c r="AL133" s="88" t="str">
        <f t="shared" si="1"/>
        <v>FALSOFALSO</v>
      </c>
    </row>
    <row r="134" spans="9:38" x14ac:dyDescent="0.25">
      <c r="I134" s="83"/>
      <c r="J134" s="84" t="str">
        <f>IF(AL135="55",Monitoreo!#REF!&amp;". ","")</f>
        <v/>
      </c>
      <c r="K134" s="39" t="str">
        <f>IF(AL135="54",Monitoreo!#REF!&amp;". ","")</f>
        <v/>
      </c>
      <c r="L134" s="39" t="str">
        <f>IF(AL135="53",Monitoreo!#REF!&amp;". ","")</f>
        <v/>
      </c>
      <c r="M134" s="39" t="str">
        <f>IF(AL135="52",Monitoreo!#REF!&amp;". ","")</f>
        <v/>
      </c>
      <c r="N134" s="39" t="str">
        <f>IF(AL135="51",Monitoreo!#REF!&amp;". ","")</f>
        <v/>
      </c>
      <c r="O134" s="39" t="str">
        <f>IF(AL135="45",Monitoreo!#REF!&amp;". ","")</f>
        <v/>
      </c>
      <c r="P134" s="39" t="str">
        <f>IF(AL135="44",Monitoreo!#REF!&amp;". ","")</f>
        <v/>
      </c>
      <c r="Q134" s="39" t="str">
        <f>IF(AL135="43",Monitoreo!#REF!&amp;". ","")</f>
        <v/>
      </c>
      <c r="R134" s="39" t="str">
        <f>IF(AL135="42",Monitoreo!#REF!&amp;". ","")</f>
        <v/>
      </c>
      <c r="S134" s="39" t="str">
        <f>IF(AL135="41",Monitoreo!#REF!&amp;". ","")</f>
        <v/>
      </c>
      <c r="T134" s="39" t="str">
        <f>IF(AL135="35",Monitoreo!#REF!&amp;". ","")</f>
        <v/>
      </c>
      <c r="U134" s="39" t="str">
        <f>IF(AL135="34",Monitoreo!#REF!&amp;". ","")</f>
        <v/>
      </c>
      <c r="V134" s="39" t="str">
        <f>IF(AL135="33",Monitoreo!#REF!&amp;". ","")</f>
        <v/>
      </c>
      <c r="W134" s="39" t="str">
        <f>IF(AL135="32",Monitoreo!#REF!&amp;". ","")</f>
        <v/>
      </c>
      <c r="X134" s="39" t="str">
        <f>IF(AL135="31",Monitoreo!#REF!&amp;". ","")</f>
        <v/>
      </c>
      <c r="Y134" s="39" t="str">
        <f>IF(AL135="25",Monitoreo!#REF!&amp;". ","")</f>
        <v/>
      </c>
      <c r="Z134" s="39" t="str">
        <f>IF(AL135="24",Monitoreo!#REF!&amp;". ","")</f>
        <v/>
      </c>
      <c r="AA134" s="39" t="str">
        <f>IF(AL135="23",Monitoreo!#REF!&amp;". ","")</f>
        <v/>
      </c>
      <c r="AB134" s="39" t="str">
        <f>IF(AL135="22",Monitoreo!#REF!&amp;". ","")</f>
        <v/>
      </c>
      <c r="AC134" s="39" t="str">
        <f>IF(AL135="21",Monitoreo!#REF!&amp;". ","")</f>
        <v/>
      </c>
      <c r="AD134" s="39" t="str">
        <f>IF(AL135="15",Monitoreo!#REF!&amp;". ","")</f>
        <v/>
      </c>
      <c r="AE134" s="39" t="str">
        <f>IF(AL135="14",Monitoreo!#REF!&amp;". ","")</f>
        <v/>
      </c>
      <c r="AF134" s="39" t="str">
        <f>IF(AL135="13",Monitoreo!#REF!&amp;". ","")</f>
        <v/>
      </c>
      <c r="AG134" s="39" t="str">
        <f>IF(AL135="12",Monitoreo!#REF!&amp;". ","")</f>
        <v/>
      </c>
      <c r="AH134" s="85" t="str">
        <f>IF(AL135="11",Monitoreo!#REF!&amp;". ","")</f>
        <v/>
      </c>
      <c r="AI134" s="71"/>
      <c r="AJ134" s="88" t="b">
        <f>+IF(Monitoreo!T131="Casi Seguro",5,IF(Monitoreo!T131="Probable",4,IF(Monitoreo!T131="Posible",3,IF(Monitoreo!T131="Improbable",2,IF(Monitoreo!T131="Raro",1)))))</f>
        <v>0</v>
      </c>
      <c r="AK134" s="88" t="b">
        <f>+IF(Monitoreo!U131="Severo",5,IF(Monitoreo!U131="Mayor",4,IF(Monitoreo!U131="Moderado",3,IF(Monitoreo!U131="Menor",2,IF(Monitoreo!U131="Insignificante",1)))))</f>
        <v>0</v>
      </c>
      <c r="AL134" s="88" t="str">
        <f t="shared" ref="AL134:AL197" si="2">AJ134&amp;AK134</f>
        <v>FALSOFALSO</v>
      </c>
    </row>
    <row r="135" spans="9:38" x14ac:dyDescent="0.25">
      <c r="I135" s="83"/>
      <c r="J135" s="84" t="str">
        <f>IF(AL136="55",Monitoreo!#REF!&amp;". ","")</f>
        <v/>
      </c>
      <c r="K135" s="39" t="str">
        <f>IF(AL136="54",Monitoreo!#REF!&amp;". ","")</f>
        <v/>
      </c>
      <c r="L135" s="39" t="str">
        <f>IF(AL136="53",Monitoreo!#REF!&amp;". ","")</f>
        <v/>
      </c>
      <c r="M135" s="39" t="str">
        <f>IF(AL136="52",Monitoreo!#REF!&amp;". ","")</f>
        <v/>
      </c>
      <c r="N135" s="39" t="str">
        <f>IF(AL136="51",Monitoreo!#REF!&amp;". ","")</f>
        <v/>
      </c>
      <c r="O135" s="39" t="str">
        <f>IF(AL136="45",Monitoreo!#REF!&amp;". ","")</f>
        <v/>
      </c>
      <c r="P135" s="39" t="str">
        <f>IF(AL136="44",Monitoreo!#REF!&amp;". ","")</f>
        <v/>
      </c>
      <c r="Q135" s="39" t="str">
        <f>IF(AL136="43",Monitoreo!#REF!&amp;". ","")</f>
        <v/>
      </c>
      <c r="R135" s="39" t="str">
        <f>IF(AL136="42",Monitoreo!#REF!&amp;". ","")</f>
        <v/>
      </c>
      <c r="S135" s="39" t="str">
        <f>IF(AL136="41",Monitoreo!#REF!&amp;". ","")</f>
        <v/>
      </c>
      <c r="T135" s="39" t="str">
        <f>IF(AL136="35",Monitoreo!#REF!&amp;". ","")</f>
        <v/>
      </c>
      <c r="U135" s="39" t="str">
        <f>IF(AL136="34",Monitoreo!#REF!&amp;". ","")</f>
        <v/>
      </c>
      <c r="V135" s="39" t="str">
        <f>IF(AL136="33",Monitoreo!#REF!&amp;". ","")</f>
        <v/>
      </c>
      <c r="W135" s="39" t="str">
        <f>IF(AL136="32",Monitoreo!#REF!&amp;". ","")</f>
        <v/>
      </c>
      <c r="X135" s="39" t="str">
        <f>IF(AL136="31",Monitoreo!#REF!&amp;". ","")</f>
        <v/>
      </c>
      <c r="Y135" s="39" t="str">
        <f>IF(AL136="25",Monitoreo!#REF!&amp;". ","")</f>
        <v/>
      </c>
      <c r="Z135" s="39" t="str">
        <f>IF(AL136="24",Monitoreo!#REF!&amp;". ","")</f>
        <v/>
      </c>
      <c r="AA135" s="39" t="str">
        <f>IF(AL136="23",Monitoreo!#REF!&amp;". ","")</f>
        <v/>
      </c>
      <c r="AB135" s="39" t="str">
        <f>IF(AL136="22",Monitoreo!#REF!&amp;". ","")</f>
        <v/>
      </c>
      <c r="AC135" s="39" t="str">
        <f>IF(AL136="21",Monitoreo!#REF!&amp;". ","")</f>
        <v/>
      </c>
      <c r="AD135" s="39" t="str">
        <f>IF(AL136="15",Monitoreo!#REF!&amp;". ","")</f>
        <v/>
      </c>
      <c r="AE135" s="39" t="str">
        <f>IF(AL136="14",Monitoreo!#REF!&amp;". ","")</f>
        <v/>
      </c>
      <c r="AF135" s="39" t="str">
        <f>IF(AL136="13",Monitoreo!#REF!&amp;". ","")</f>
        <v/>
      </c>
      <c r="AG135" s="39" t="str">
        <f>IF(AL136="12",Monitoreo!#REF!&amp;". ","")</f>
        <v/>
      </c>
      <c r="AH135" s="85" t="str">
        <f>IF(AL136="11",Monitoreo!#REF!&amp;". ","")</f>
        <v/>
      </c>
      <c r="AI135" s="71"/>
      <c r="AJ135" s="88" t="b">
        <f>+IF(Monitoreo!T132="Casi Seguro",5,IF(Monitoreo!T132="Probable",4,IF(Monitoreo!T132="Posible",3,IF(Monitoreo!T132="Improbable",2,IF(Monitoreo!T132="Raro",1)))))</f>
        <v>0</v>
      </c>
      <c r="AK135" s="88" t="b">
        <f>+IF(Monitoreo!U132="Severo",5,IF(Monitoreo!U132="Mayor",4,IF(Monitoreo!U132="Moderado",3,IF(Monitoreo!U132="Menor",2,IF(Monitoreo!U132="Insignificante",1)))))</f>
        <v>0</v>
      </c>
      <c r="AL135" s="88" t="str">
        <f t="shared" si="2"/>
        <v>FALSOFALSO</v>
      </c>
    </row>
    <row r="136" spans="9:38" x14ac:dyDescent="0.25">
      <c r="I136" s="83"/>
      <c r="J136" s="84" t="str">
        <f>IF(AL137="55",Monitoreo!#REF!&amp;". ","")</f>
        <v/>
      </c>
      <c r="K136" s="39" t="str">
        <f>IF(AL137="54",Monitoreo!#REF!&amp;". ","")</f>
        <v/>
      </c>
      <c r="L136" s="39" t="str">
        <f>IF(AL137="53",Monitoreo!#REF!&amp;". ","")</f>
        <v/>
      </c>
      <c r="M136" s="39" t="str">
        <f>IF(AL137="52",Monitoreo!#REF!&amp;". ","")</f>
        <v/>
      </c>
      <c r="N136" s="39" t="str">
        <f>IF(AL137="51",Monitoreo!#REF!&amp;". ","")</f>
        <v/>
      </c>
      <c r="O136" s="39" t="str">
        <f>IF(AL137="45",Monitoreo!#REF!&amp;". ","")</f>
        <v/>
      </c>
      <c r="P136" s="39" t="str">
        <f>IF(AL137="44",Monitoreo!#REF!&amp;". ","")</f>
        <v/>
      </c>
      <c r="Q136" s="39" t="str">
        <f>IF(AL137="43",Monitoreo!#REF!&amp;". ","")</f>
        <v/>
      </c>
      <c r="R136" s="39" t="str">
        <f>IF(AL137="42",Monitoreo!#REF!&amp;". ","")</f>
        <v/>
      </c>
      <c r="S136" s="39" t="str">
        <f>IF(AL137="41",Monitoreo!#REF!&amp;". ","")</f>
        <v/>
      </c>
      <c r="T136" s="39" t="str">
        <f>IF(AL137="35",Monitoreo!#REF!&amp;". ","")</f>
        <v/>
      </c>
      <c r="U136" s="39" t="str">
        <f>IF(AL137="34",Monitoreo!#REF!&amp;". ","")</f>
        <v/>
      </c>
      <c r="V136" s="39" t="str">
        <f>IF(AL137="33",Monitoreo!#REF!&amp;". ","")</f>
        <v/>
      </c>
      <c r="W136" s="39" t="str">
        <f>IF(AL137="32",Monitoreo!#REF!&amp;". ","")</f>
        <v/>
      </c>
      <c r="X136" s="39" t="str">
        <f>IF(AL137="31",Monitoreo!#REF!&amp;". ","")</f>
        <v/>
      </c>
      <c r="Y136" s="39" t="str">
        <f>IF(AL137="25",Monitoreo!#REF!&amp;". ","")</f>
        <v/>
      </c>
      <c r="Z136" s="39" t="str">
        <f>IF(AL137="24",Monitoreo!#REF!&amp;". ","")</f>
        <v/>
      </c>
      <c r="AA136" s="39" t="str">
        <f>IF(AL137="23",Monitoreo!#REF!&amp;". ","")</f>
        <v/>
      </c>
      <c r="AB136" s="39" t="str">
        <f>IF(AL137="22",Monitoreo!#REF!&amp;". ","")</f>
        <v/>
      </c>
      <c r="AC136" s="39" t="str">
        <f>IF(AL137="21",Monitoreo!#REF!&amp;". ","")</f>
        <v/>
      </c>
      <c r="AD136" s="39" t="str">
        <f>IF(AL137="15",Monitoreo!#REF!&amp;". ","")</f>
        <v/>
      </c>
      <c r="AE136" s="39" t="str">
        <f>IF(AL137="14",Monitoreo!#REF!&amp;". ","")</f>
        <v/>
      </c>
      <c r="AF136" s="39" t="str">
        <f>IF(AL137="13",Monitoreo!#REF!&amp;". ","")</f>
        <v/>
      </c>
      <c r="AG136" s="39" t="str">
        <f>IF(AL137="12",Monitoreo!#REF!&amp;". ","")</f>
        <v/>
      </c>
      <c r="AH136" s="85" t="str">
        <f>IF(AL137="11",Monitoreo!#REF!&amp;". ","")</f>
        <v/>
      </c>
      <c r="AI136" s="71"/>
      <c r="AJ136" s="88" t="b">
        <f>+IF(Monitoreo!T133="Casi Seguro",5,IF(Monitoreo!T133="Probable",4,IF(Monitoreo!T133="Posible",3,IF(Monitoreo!T133="Improbable",2,IF(Monitoreo!T133="Raro",1)))))</f>
        <v>0</v>
      </c>
      <c r="AK136" s="88" t="b">
        <f>+IF(Monitoreo!U133="Severo",5,IF(Monitoreo!U133="Mayor",4,IF(Monitoreo!U133="Moderado",3,IF(Monitoreo!U133="Menor",2,IF(Monitoreo!U133="Insignificante",1)))))</f>
        <v>0</v>
      </c>
      <c r="AL136" s="88" t="str">
        <f t="shared" si="2"/>
        <v>FALSOFALSO</v>
      </c>
    </row>
    <row r="137" spans="9:38" x14ac:dyDescent="0.25">
      <c r="I137" s="83"/>
      <c r="J137" s="84" t="str">
        <f>IF(AL138="55",Monitoreo!#REF!&amp;". ","")</f>
        <v/>
      </c>
      <c r="K137" s="39" t="str">
        <f>IF(AL138="54",Monitoreo!#REF!&amp;". ","")</f>
        <v/>
      </c>
      <c r="L137" s="39" t="str">
        <f>IF(AL138="53",Monitoreo!#REF!&amp;". ","")</f>
        <v/>
      </c>
      <c r="M137" s="39" t="str">
        <f>IF(AL138="52",Monitoreo!#REF!&amp;". ","")</f>
        <v/>
      </c>
      <c r="N137" s="39" t="str">
        <f>IF(AL138="51",Monitoreo!#REF!&amp;". ","")</f>
        <v/>
      </c>
      <c r="O137" s="39" t="str">
        <f>IF(AL138="45",Monitoreo!#REF!&amp;". ","")</f>
        <v/>
      </c>
      <c r="P137" s="39" t="str">
        <f>IF(AL138="44",Monitoreo!#REF!&amp;". ","")</f>
        <v/>
      </c>
      <c r="Q137" s="39" t="str">
        <f>IF(AL138="43",Monitoreo!#REF!&amp;". ","")</f>
        <v/>
      </c>
      <c r="R137" s="39" t="str">
        <f>IF(AL138="42",Monitoreo!#REF!&amp;". ","")</f>
        <v/>
      </c>
      <c r="S137" s="39" t="str">
        <f>IF(AL138="41",Monitoreo!#REF!&amp;". ","")</f>
        <v/>
      </c>
      <c r="T137" s="39" t="str">
        <f>IF(AL138="35",Monitoreo!#REF!&amp;". ","")</f>
        <v/>
      </c>
      <c r="U137" s="39" t="str">
        <f>IF(AL138="34",Monitoreo!#REF!&amp;". ","")</f>
        <v/>
      </c>
      <c r="V137" s="39" t="str">
        <f>IF(AL138="33",Monitoreo!#REF!&amp;". ","")</f>
        <v/>
      </c>
      <c r="W137" s="39" t="str">
        <f>IF(AL138="32",Monitoreo!#REF!&amp;". ","")</f>
        <v/>
      </c>
      <c r="X137" s="39" t="str">
        <f>IF(AL138="31",Monitoreo!#REF!&amp;". ","")</f>
        <v/>
      </c>
      <c r="Y137" s="39" t="str">
        <f>IF(AL138="25",Monitoreo!#REF!&amp;". ","")</f>
        <v/>
      </c>
      <c r="Z137" s="39" t="str">
        <f>IF(AL138="24",Monitoreo!#REF!&amp;". ","")</f>
        <v/>
      </c>
      <c r="AA137" s="39" t="str">
        <f>IF(AL138="23",Monitoreo!#REF!&amp;". ","")</f>
        <v/>
      </c>
      <c r="AB137" s="39" t="str">
        <f>IF(AL138="22",Monitoreo!#REF!&amp;". ","")</f>
        <v/>
      </c>
      <c r="AC137" s="39" t="str">
        <f>IF(AL138="21",Monitoreo!#REF!&amp;". ","")</f>
        <v/>
      </c>
      <c r="AD137" s="39" t="str">
        <f>IF(AL138="15",Monitoreo!#REF!&amp;". ","")</f>
        <v/>
      </c>
      <c r="AE137" s="39" t="str">
        <f>IF(AL138="14",Monitoreo!#REF!&amp;". ","")</f>
        <v/>
      </c>
      <c r="AF137" s="39" t="str">
        <f>IF(AL138="13",Monitoreo!#REF!&amp;". ","")</f>
        <v/>
      </c>
      <c r="AG137" s="39" t="str">
        <f>IF(AL138="12",Monitoreo!#REF!&amp;". ","")</f>
        <v/>
      </c>
      <c r="AH137" s="85" t="str">
        <f>IF(AL138="11",Monitoreo!#REF!&amp;". ","")</f>
        <v/>
      </c>
      <c r="AI137" s="71"/>
      <c r="AJ137" s="88" t="b">
        <f>+IF(Monitoreo!T134="Casi Seguro",5,IF(Monitoreo!T134="Probable",4,IF(Monitoreo!T134="Posible",3,IF(Monitoreo!T134="Improbable",2,IF(Monitoreo!T134="Raro",1)))))</f>
        <v>0</v>
      </c>
      <c r="AK137" s="88" t="b">
        <f>+IF(Monitoreo!U134="Severo",5,IF(Monitoreo!U134="Mayor",4,IF(Monitoreo!U134="Moderado",3,IF(Monitoreo!U134="Menor",2,IF(Monitoreo!U134="Insignificante",1)))))</f>
        <v>0</v>
      </c>
      <c r="AL137" s="88" t="str">
        <f t="shared" si="2"/>
        <v>FALSOFALSO</v>
      </c>
    </row>
    <row r="138" spans="9:38" x14ac:dyDescent="0.25">
      <c r="I138" s="83"/>
      <c r="J138" s="84" t="str">
        <f>IF(AL139="55",Monitoreo!#REF!&amp;". ","")</f>
        <v/>
      </c>
      <c r="K138" s="39" t="str">
        <f>IF(AL139="54",Monitoreo!#REF!&amp;". ","")</f>
        <v/>
      </c>
      <c r="L138" s="39" t="str">
        <f>IF(AL139="53",Monitoreo!#REF!&amp;". ","")</f>
        <v/>
      </c>
      <c r="M138" s="39" t="str">
        <f>IF(AL139="52",Monitoreo!#REF!&amp;". ","")</f>
        <v/>
      </c>
      <c r="N138" s="39" t="str">
        <f>IF(AL139="51",Monitoreo!#REF!&amp;". ","")</f>
        <v/>
      </c>
      <c r="O138" s="39" t="str">
        <f>IF(AL139="45",Monitoreo!#REF!&amp;". ","")</f>
        <v/>
      </c>
      <c r="P138" s="39" t="str">
        <f>IF(AL139="44",Monitoreo!#REF!&amp;". ","")</f>
        <v/>
      </c>
      <c r="Q138" s="39" t="str">
        <f>IF(AL139="43",Monitoreo!#REF!&amp;". ","")</f>
        <v/>
      </c>
      <c r="R138" s="39" t="str">
        <f>IF(AL139="42",Monitoreo!#REF!&amp;". ","")</f>
        <v/>
      </c>
      <c r="S138" s="39" t="str">
        <f>IF(AL139="41",Monitoreo!#REF!&amp;". ","")</f>
        <v/>
      </c>
      <c r="T138" s="39" t="str">
        <f>IF(AL139="35",Monitoreo!#REF!&amp;". ","")</f>
        <v/>
      </c>
      <c r="U138" s="39" t="str">
        <f>IF(AL139="34",Monitoreo!#REF!&amp;". ","")</f>
        <v/>
      </c>
      <c r="V138" s="39" t="str">
        <f>IF(AL139="33",Monitoreo!#REF!&amp;". ","")</f>
        <v/>
      </c>
      <c r="W138" s="39" t="str">
        <f>IF(AL139="32",Monitoreo!#REF!&amp;". ","")</f>
        <v/>
      </c>
      <c r="X138" s="39" t="str">
        <f>IF(AL139="31",Monitoreo!#REF!&amp;". ","")</f>
        <v/>
      </c>
      <c r="Y138" s="39" t="str">
        <f>IF(AL139="25",Monitoreo!#REF!&amp;". ","")</f>
        <v/>
      </c>
      <c r="Z138" s="39" t="str">
        <f>IF(AL139="24",Monitoreo!#REF!&amp;". ","")</f>
        <v/>
      </c>
      <c r="AA138" s="39" t="str">
        <f>IF(AL139="23",Monitoreo!#REF!&amp;". ","")</f>
        <v/>
      </c>
      <c r="AB138" s="39" t="str">
        <f>IF(AL139="22",Monitoreo!#REF!&amp;". ","")</f>
        <v/>
      </c>
      <c r="AC138" s="39" t="str">
        <f>IF(AL139="21",Monitoreo!#REF!&amp;". ","")</f>
        <v/>
      </c>
      <c r="AD138" s="39" t="str">
        <f>IF(AL139="15",Monitoreo!#REF!&amp;". ","")</f>
        <v/>
      </c>
      <c r="AE138" s="39" t="str">
        <f>IF(AL139="14",Monitoreo!#REF!&amp;". ","")</f>
        <v/>
      </c>
      <c r="AF138" s="39" t="str">
        <f>IF(AL139="13",Monitoreo!#REF!&amp;". ","")</f>
        <v/>
      </c>
      <c r="AG138" s="39" t="str">
        <f>IF(AL139="12",Monitoreo!#REF!&amp;". ","")</f>
        <v/>
      </c>
      <c r="AH138" s="85" t="str">
        <f>IF(AL139="11",Monitoreo!#REF!&amp;". ","")</f>
        <v/>
      </c>
      <c r="AI138" s="71"/>
      <c r="AJ138" s="88" t="b">
        <f>+IF(Monitoreo!T135="Casi Seguro",5,IF(Monitoreo!T135="Probable",4,IF(Monitoreo!T135="Posible",3,IF(Monitoreo!T135="Improbable",2,IF(Monitoreo!T135="Raro",1)))))</f>
        <v>0</v>
      </c>
      <c r="AK138" s="88" t="b">
        <f>+IF(Monitoreo!U135="Severo",5,IF(Monitoreo!U135="Mayor",4,IF(Monitoreo!U135="Moderado",3,IF(Monitoreo!U135="Menor",2,IF(Monitoreo!U135="Insignificante",1)))))</f>
        <v>0</v>
      </c>
      <c r="AL138" s="88" t="str">
        <f t="shared" si="2"/>
        <v>FALSOFALSO</v>
      </c>
    </row>
    <row r="139" spans="9:38" x14ac:dyDescent="0.25">
      <c r="I139" s="83"/>
      <c r="J139" s="84" t="str">
        <f>IF(AL140="55",Monitoreo!#REF!&amp;". ","")</f>
        <v/>
      </c>
      <c r="K139" s="39" t="str">
        <f>IF(AL140="54",Monitoreo!#REF!&amp;". ","")</f>
        <v/>
      </c>
      <c r="L139" s="39" t="str">
        <f>IF(AL140="53",Monitoreo!#REF!&amp;". ","")</f>
        <v/>
      </c>
      <c r="M139" s="39" t="str">
        <f>IF(AL140="52",Monitoreo!#REF!&amp;". ","")</f>
        <v/>
      </c>
      <c r="N139" s="39" t="str">
        <f>IF(AL140="51",Monitoreo!#REF!&amp;". ","")</f>
        <v/>
      </c>
      <c r="O139" s="39" t="str">
        <f>IF(AL140="45",Monitoreo!#REF!&amp;". ","")</f>
        <v/>
      </c>
      <c r="P139" s="39" t="str">
        <f>IF(AL140="44",Monitoreo!#REF!&amp;". ","")</f>
        <v/>
      </c>
      <c r="Q139" s="39" t="str">
        <f>IF(AL140="43",Monitoreo!#REF!&amp;". ","")</f>
        <v/>
      </c>
      <c r="R139" s="39" t="str">
        <f>IF(AL140="42",Monitoreo!#REF!&amp;". ","")</f>
        <v/>
      </c>
      <c r="S139" s="39" t="str">
        <f>IF(AL140="41",Monitoreo!#REF!&amp;". ","")</f>
        <v/>
      </c>
      <c r="T139" s="39" t="str">
        <f>IF(AL140="35",Monitoreo!#REF!&amp;". ","")</f>
        <v/>
      </c>
      <c r="U139" s="39" t="str">
        <f>IF(AL140="34",Monitoreo!#REF!&amp;". ","")</f>
        <v/>
      </c>
      <c r="V139" s="39" t="str">
        <f>IF(AL140="33",Monitoreo!#REF!&amp;". ","")</f>
        <v/>
      </c>
      <c r="W139" s="39" t="str">
        <f>IF(AL140="32",Monitoreo!#REF!&amp;". ","")</f>
        <v/>
      </c>
      <c r="X139" s="39" t="str">
        <f>IF(AL140="31",Monitoreo!#REF!&amp;". ","")</f>
        <v/>
      </c>
      <c r="Y139" s="39" t="str">
        <f>IF(AL140="25",Monitoreo!#REF!&amp;". ","")</f>
        <v/>
      </c>
      <c r="Z139" s="39" t="str">
        <f>IF(AL140="24",Monitoreo!#REF!&amp;". ","")</f>
        <v/>
      </c>
      <c r="AA139" s="39" t="str">
        <f>IF(AL140="23",Monitoreo!#REF!&amp;". ","")</f>
        <v/>
      </c>
      <c r="AB139" s="39" t="str">
        <f>IF(AL140="22",Monitoreo!#REF!&amp;". ","")</f>
        <v/>
      </c>
      <c r="AC139" s="39" t="str">
        <f>IF(AL140="21",Monitoreo!#REF!&amp;". ","")</f>
        <v/>
      </c>
      <c r="AD139" s="39" t="str">
        <f>IF(AL140="15",Monitoreo!#REF!&amp;". ","")</f>
        <v/>
      </c>
      <c r="AE139" s="39" t="str">
        <f>IF(AL140="14",Monitoreo!#REF!&amp;". ","")</f>
        <v/>
      </c>
      <c r="AF139" s="39" t="str">
        <f>IF(AL140="13",Monitoreo!#REF!&amp;". ","")</f>
        <v/>
      </c>
      <c r="AG139" s="39" t="str">
        <f>IF(AL140="12",Monitoreo!#REF!&amp;". ","")</f>
        <v/>
      </c>
      <c r="AH139" s="85" t="str">
        <f>IF(AL140="11",Monitoreo!#REF!&amp;". ","")</f>
        <v/>
      </c>
      <c r="AI139" s="71"/>
      <c r="AJ139" s="88" t="b">
        <f>+IF(Monitoreo!T136="Casi Seguro",5,IF(Monitoreo!T136="Probable",4,IF(Monitoreo!T136="Posible",3,IF(Monitoreo!T136="Improbable",2,IF(Monitoreo!T136="Raro",1)))))</f>
        <v>0</v>
      </c>
      <c r="AK139" s="88" t="b">
        <f>+IF(Monitoreo!U136="Severo",5,IF(Monitoreo!U136="Mayor",4,IF(Monitoreo!U136="Moderado",3,IF(Monitoreo!U136="Menor",2,IF(Monitoreo!U136="Insignificante",1)))))</f>
        <v>0</v>
      </c>
      <c r="AL139" s="88" t="str">
        <f t="shared" si="2"/>
        <v>FALSOFALSO</v>
      </c>
    </row>
    <row r="140" spans="9:38" x14ac:dyDescent="0.25">
      <c r="I140" s="83"/>
      <c r="J140" s="84" t="str">
        <f>IF(AL141="55",Monitoreo!#REF!&amp;". ","")</f>
        <v/>
      </c>
      <c r="K140" s="39" t="str">
        <f>IF(AL141="54",Monitoreo!#REF!&amp;". ","")</f>
        <v/>
      </c>
      <c r="L140" s="39" t="str">
        <f>IF(AL141="53",Monitoreo!#REF!&amp;". ","")</f>
        <v/>
      </c>
      <c r="M140" s="39" t="str">
        <f>IF(AL141="52",Monitoreo!#REF!&amp;". ","")</f>
        <v/>
      </c>
      <c r="N140" s="39" t="str">
        <f>IF(AL141="51",Monitoreo!#REF!&amp;". ","")</f>
        <v/>
      </c>
      <c r="O140" s="39" t="str">
        <f>IF(AL141="45",Monitoreo!#REF!&amp;". ","")</f>
        <v/>
      </c>
      <c r="P140" s="39" t="str">
        <f>IF(AL141="44",Monitoreo!#REF!&amp;". ","")</f>
        <v/>
      </c>
      <c r="Q140" s="39" t="str">
        <f>IF(AL141="43",Monitoreo!#REF!&amp;". ","")</f>
        <v/>
      </c>
      <c r="R140" s="39" t="str">
        <f>IF(AL141="42",Monitoreo!#REF!&amp;". ","")</f>
        <v/>
      </c>
      <c r="S140" s="39" t="str">
        <f>IF(AL141="41",Monitoreo!#REF!&amp;". ","")</f>
        <v/>
      </c>
      <c r="T140" s="39" t="str">
        <f>IF(AL141="35",Monitoreo!#REF!&amp;". ","")</f>
        <v/>
      </c>
      <c r="U140" s="39" t="str">
        <f>IF(AL141="34",Monitoreo!#REF!&amp;". ","")</f>
        <v/>
      </c>
      <c r="V140" s="39" t="str">
        <f>IF(AL141="33",Monitoreo!#REF!&amp;". ","")</f>
        <v/>
      </c>
      <c r="W140" s="39" t="str">
        <f>IF(AL141="32",Monitoreo!#REF!&amp;". ","")</f>
        <v/>
      </c>
      <c r="X140" s="39" t="str">
        <f>IF(AL141="31",Monitoreo!#REF!&amp;". ","")</f>
        <v/>
      </c>
      <c r="Y140" s="39" t="str">
        <f>IF(AL141="25",Monitoreo!#REF!&amp;". ","")</f>
        <v/>
      </c>
      <c r="Z140" s="39" t="str">
        <f>IF(AL141="24",Monitoreo!#REF!&amp;". ","")</f>
        <v/>
      </c>
      <c r="AA140" s="39" t="str">
        <f>IF(AL141="23",Monitoreo!#REF!&amp;". ","")</f>
        <v/>
      </c>
      <c r="AB140" s="39" t="str">
        <f>IF(AL141="22",Monitoreo!#REF!&amp;". ","")</f>
        <v/>
      </c>
      <c r="AC140" s="39" t="str">
        <f>IF(AL141="21",Monitoreo!#REF!&amp;". ","")</f>
        <v/>
      </c>
      <c r="AD140" s="39" t="str">
        <f>IF(AL141="15",Monitoreo!#REF!&amp;". ","")</f>
        <v/>
      </c>
      <c r="AE140" s="39" t="str">
        <f>IF(AL141="14",Monitoreo!#REF!&amp;". ","")</f>
        <v/>
      </c>
      <c r="AF140" s="39" t="str">
        <f>IF(AL141="13",Monitoreo!#REF!&amp;". ","")</f>
        <v/>
      </c>
      <c r="AG140" s="39" t="str">
        <f>IF(AL141="12",Monitoreo!#REF!&amp;". ","")</f>
        <v/>
      </c>
      <c r="AH140" s="85" t="str">
        <f>IF(AL141="11",Monitoreo!#REF!&amp;". ","")</f>
        <v/>
      </c>
      <c r="AI140" s="71"/>
      <c r="AJ140" s="88" t="b">
        <f>+IF(Monitoreo!T137="Casi Seguro",5,IF(Monitoreo!T137="Probable",4,IF(Monitoreo!T137="Posible",3,IF(Monitoreo!T137="Improbable",2,IF(Monitoreo!T137="Raro",1)))))</f>
        <v>0</v>
      </c>
      <c r="AK140" s="88" t="b">
        <f>+IF(Monitoreo!U137="Severo",5,IF(Monitoreo!U137="Mayor",4,IF(Monitoreo!U137="Moderado",3,IF(Monitoreo!U137="Menor",2,IF(Monitoreo!U137="Insignificante",1)))))</f>
        <v>0</v>
      </c>
      <c r="AL140" s="88" t="str">
        <f t="shared" si="2"/>
        <v>FALSOFALSO</v>
      </c>
    </row>
    <row r="141" spans="9:38" x14ac:dyDescent="0.25">
      <c r="I141" s="83"/>
      <c r="J141" s="84" t="str">
        <f>IF(AL142="55",Monitoreo!#REF!&amp;". ","")</f>
        <v/>
      </c>
      <c r="K141" s="39" t="str">
        <f>IF(AL142="54",Monitoreo!#REF!&amp;". ","")</f>
        <v/>
      </c>
      <c r="L141" s="39" t="str">
        <f>IF(AL142="53",Monitoreo!#REF!&amp;". ","")</f>
        <v/>
      </c>
      <c r="M141" s="39" t="str">
        <f>IF(AL142="52",Monitoreo!#REF!&amp;". ","")</f>
        <v/>
      </c>
      <c r="N141" s="39" t="str">
        <f>IF(AL142="51",Monitoreo!#REF!&amp;". ","")</f>
        <v/>
      </c>
      <c r="O141" s="39" t="str">
        <f>IF(AL142="45",Monitoreo!#REF!&amp;". ","")</f>
        <v/>
      </c>
      <c r="P141" s="39" t="str">
        <f>IF(AL142="44",Monitoreo!#REF!&amp;". ","")</f>
        <v/>
      </c>
      <c r="Q141" s="39" t="str">
        <f>IF(AL142="43",Monitoreo!#REF!&amp;". ","")</f>
        <v/>
      </c>
      <c r="R141" s="39" t="str">
        <f>IF(AL142="42",Monitoreo!#REF!&amp;". ","")</f>
        <v/>
      </c>
      <c r="S141" s="39" t="str">
        <f>IF(AL142="41",Monitoreo!#REF!&amp;". ","")</f>
        <v/>
      </c>
      <c r="T141" s="39" t="str">
        <f>IF(AL142="35",Monitoreo!#REF!&amp;". ","")</f>
        <v/>
      </c>
      <c r="U141" s="39" t="str">
        <f>IF(AL142="34",Monitoreo!#REF!&amp;". ","")</f>
        <v/>
      </c>
      <c r="V141" s="39" t="str">
        <f>IF(AL142="33",Monitoreo!#REF!&amp;". ","")</f>
        <v/>
      </c>
      <c r="W141" s="39" t="str">
        <f>IF(AL142="32",Monitoreo!#REF!&amp;". ","")</f>
        <v/>
      </c>
      <c r="X141" s="39" t="str">
        <f>IF(AL142="31",Monitoreo!#REF!&amp;". ","")</f>
        <v/>
      </c>
      <c r="Y141" s="39" t="str">
        <f>IF(AL142="25",Monitoreo!#REF!&amp;". ","")</f>
        <v/>
      </c>
      <c r="Z141" s="39" t="str">
        <f>IF(AL142="24",Monitoreo!#REF!&amp;". ","")</f>
        <v/>
      </c>
      <c r="AA141" s="39" t="str">
        <f>IF(AL142="23",Monitoreo!#REF!&amp;". ","")</f>
        <v/>
      </c>
      <c r="AB141" s="39" t="str">
        <f>IF(AL142="22",Monitoreo!#REF!&amp;". ","")</f>
        <v/>
      </c>
      <c r="AC141" s="39" t="str">
        <f>IF(AL142="21",Monitoreo!#REF!&amp;". ","")</f>
        <v/>
      </c>
      <c r="AD141" s="39" t="str">
        <f>IF(AL142="15",Monitoreo!#REF!&amp;". ","")</f>
        <v/>
      </c>
      <c r="AE141" s="39" t="str">
        <f>IF(AL142="14",Monitoreo!#REF!&amp;". ","")</f>
        <v/>
      </c>
      <c r="AF141" s="39" t="str">
        <f>IF(AL142="13",Monitoreo!#REF!&amp;". ","")</f>
        <v/>
      </c>
      <c r="AG141" s="39" t="str">
        <f>IF(AL142="12",Monitoreo!#REF!&amp;". ","")</f>
        <v/>
      </c>
      <c r="AH141" s="85" t="str">
        <f>IF(AL142="11",Monitoreo!#REF!&amp;". ","")</f>
        <v/>
      </c>
      <c r="AI141" s="71"/>
      <c r="AJ141" s="88" t="b">
        <f>+IF(Monitoreo!T138="Casi Seguro",5,IF(Monitoreo!T138="Probable",4,IF(Monitoreo!T138="Posible",3,IF(Monitoreo!T138="Improbable",2,IF(Monitoreo!T138="Raro",1)))))</f>
        <v>0</v>
      </c>
      <c r="AK141" s="88" t="b">
        <f>+IF(Monitoreo!U138="Severo",5,IF(Monitoreo!U138="Mayor",4,IF(Monitoreo!U138="Moderado",3,IF(Monitoreo!U138="Menor",2,IF(Monitoreo!U138="Insignificante",1)))))</f>
        <v>0</v>
      </c>
      <c r="AL141" s="88" t="str">
        <f t="shared" si="2"/>
        <v>FALSOFALSO</v>
      </c>
    </row>
    <row r="142" spans="9:38" x14ac:dyDescent="0.25">
      <c r="I142" s="83"/>
      <c r="J142" s="84" t="str">
        <f>IF(AL143="55",Monitoreo!#REF!&amp;". ","")</f>
        <v/>
      </c>
      <c r="K142" s="39" t="str">
        <f>IF(AL143="54",Monitoreo!#REF!&amp;". ","")</f>
        <v/>
      </c>
      <c r="L142" s="39" t="str">
        <f>IF(AL143="53",Monitoreo!#REF!&amp;". ","")</f>
        <v/>
      </c>
      <c r="M142" s="39" t="str">
        <f>IF(AL143="52",Monitoreo!#REF!&amp;". ","")</f>
        <v/>
      </c>
      <c r="N142" s="39" t="str">
        <f>IF(AL143="51",Monitoreo!#REF!&amp;". ","")</f>
        <v/>
      </c>
      <c r="O142" s="39" t="str">
        <f>IF(AL143="45",Monitoreo!#REF!&amp;". ","")</f>
        <v/>
      </c>
      <c r="P142" s="39" t="str">
        <f>IF(AL143="44",Monitoreo!#REF!&amp;". ","")</f>
        <v/>
      </c>
      <c r="Q142" s="39" t="str">
        <f>IF(AL143="43",Monitoreo!#REF!&amp;". ","")</f>
        <v/>
      </c>
      <c r="R142" s="39" t="str">
        <f>IF(AL143="42",Monitoreo!#REF!&amp;". ","")</f>
        <v/>
      </c>
      <c r="S142" s="39" t="str">
        <f>IF(AL143="41",Monitoreo!#REF!&amp;". ","")</f>
        <v/>
      </c>
      <c r="T142" s="39" t="str">
        <f>IF(AL143="35",Monitoreo!#REF!&amp;". ","")</f>
        <v/>
      </c>
      <c r="U142" s="39" t="str">
        <f>IF(AL143="34",Monitoreo!#REF!&amp;". ","")</f>
        <v/>
      </c>
      <c r="V142" s="39" t="str">
        <f>IF(AL143="33",Monitoreo!#REF!&amp;". ","")</f>
        <v/>
      </c>
      <c r="W142" s="39" t="str">
        <f>IF(AL143="32",Monitoreo!#REF!&amp;". ","")</f>
        <v/>
      </c>
      <c r="X142" s="39" t="str">
        <f>IF(AL143="31",Monitoreo!#REF!&amp;". ","")</f>
        <v/>
      </c>
      <c r="Y142" s="39" t="str">
        <f>IF(AL143="25",Monitoreo!#REF!&amp;". ","")</f>
        <v/>
      </c>
      <c r="Z142" s="39" t="str">
        <f>IF(AL143="24",Monitoreo!#REF!&amp;". ","")</f>
        <v/>
      </c>
      <c r="AA142" s="39" t="str">
        <f>IF(AL143="23",Monitoreo!#REF!&amp;". ","")</f>
        <v/>
      </c>
      <c r="AB142" s="39" t="str">
        <f>IF(AL143="22",Monitoreo!#REF!&amp;". ","")</f>
        <v/>
      </c>
      <c r="AC142" s="39" t="str">
        <f>IF(AL143="21",Monitoreo!#REF!&amp;". ","")</f>
        <v/>
      </c>
      <c r="AD142" s="39" t="str">
        <f>IF(AL143="15",Monitoreo!#REF!&amp;". ","")</f>
        <v/>
      </c>
      <c r="AE142" s="39" t="str">
        <f>IF(AL143="14",Monitoreo!#REF!&amp;". ","")</f>
        <v/>
      </c>
      <c r="AF142" s="39" t="str">
        <f>IF(AL143="13",Monitoreo!#REF!&amp;". ","")</f>
        <v/>
      </c>
      <c r="AG142" s="39" t="str">
        <f>IF(AL143="12",Monitoreo!#REF!&amp;". ","")</f>
        <v/>
      </c>
      <c r="AH142" s="85" t="str">
        <f>IF(AL143="11",Monitoreo!#REF!&amp;". ","")</f>
        <v/>
      </c>
      <c r="AI142" s="71"/>
      <c r="AJ142" s="88" t="b">
        <f>+IF(Monitoreo!T139="Casi Seguro",5,IF(Monitoreo!T139="Probable",4,IF(Monitoreo!T139="Posible",3,IF(Monitoreo!T139="Improbable",2,IF(Monitoreo!T139="Raro",1)))))</f>
        <v>0</v>
      </c>
      <c r="AK142" s="88" t="b">
        <f>+IF(Monitoreo!U139="Severo",5,IF(Monitoreo!U139="Mayor",4,IF(Monitoreo!U139="Moderado",3,IF(Monitoreo!U139="Menor",2,IF(Monitoreo!U139="Insignificante",1)))))</f>
        <v>0</v>
      </c>
      <c r="AL142" s="88" t="str">
        <f t="shared" si="2"/>
        <v>FALSOFALSO</v>
      </c>
    </row>
    <row r="143" spans="9:38" x14ac:dyDescent="0.25">
      <c r="I143" s="83"/>
      <c r="J143" s="84" t="str">
        <f>IF(AL144="55",Monitoreo!#REF!&amp;". ","")</f>
        <v/>
      </c>
      <c r="K143" s="39" t="str">
        <f>IF(AL144="54",Monitoreo!#REF!&amp;". ","")</f>
        <v/>
      </c>
      <c r="L143" s="39" t="str">
        <f>IF(AL144="53",Monitoreo!#REF!&amp;". ","")</f>
        <v/>
      </c>
      <c r="M143" s="39" t="str">
        <f>IF(AL144="52",Monitoreo!#REF!&amp;". ","")</f>
        <v/>
      </c>
      <c r="N143" s="39" t="str">
        <f>IF(AL144="51",Monitoreo!#REF!&amp;". ","")</f>
        <v/>
      </c>
      <c r="O143" s="39" t="str">
        <f>IF(AL144="45",Monitoreo!#REF!&amp;". ","")</f>
        <v/>
      </c>
      <c r="P143" s="39" t="str">
        <f>IF(AL144="44",Monitoreo!#REF!&amp;". ","")</f>
        <v/>
      </c>
      <c r="Q143" s="39" t="str">
        <f>IF(AL144="43",Monitoreo!#REF!&amp;". ","")</f>
        <v/>
      </c>
      <c r="R143" s="39" t="str">
        <f>IF(AL144="42",Monitoreo!#REF!&amp;". ","")</f>
        <v/>
      </c>
      <c r="S143" s="39" t="str">
        <f>IF(AL144="41",Monitoreo!#REF!&amp;". ","")</f>
        <v/>
      </c>
      <c r="T143" s="39" t="str">
        <f>IF(AL144="35",Monitoreo!#REF!&amp;". ","")</f>
        <v/>
      </c>
      <c r="U143" s="39" t="str">
        <f>IF(AL144="34",Monitoreo!#REF!&amp;". ","")</f>
        <v/>
      </c>
      <c r="V143" s="39" t="str">
        <f>IF(AL144="33",Monitoreo!#REF!&amp;". ","")</f>
        <v/>
      </c>
      <c r="W143" s="39" t="str">
        <f>IF(AL144="32",Monitoreo!#REF!&amp;". ","")</f>
        <v/>
      </c>
      <c r="X143" s="39" t="str">
        <f>IF(AL144="31",Monitoreo!#REF!&amp;". ","")</f>
        <v/>
      </c>
      <c r="Y143" s="39" t="str">
        <f>IF(AL144="25",Monitoreo!#REF!&amp;". ","")</f>
        <v/>
      </c>
      <c r="Z143" s="39" t="str">
        <f>IF(AL144="24",Monitoreo!#REF!&amp;". ","")</f>
        <v/>
      </c>
      <c r="AA143" s="39" t="str">
        <f>IF(AL144="23",Monitoreo!#REF!&amp;". ","")</f>
        <v/>
      </c>
      <c r="AB143" s="39" t="str">
        <f>IF(AL144="22",Monitoreo!#REF!&amp;". ","")</f>
        <v/>
      </c>
      <c r="AC143" s="39" t="str">
        <f>IF(AL144="21",Monitoreo!#REF!&amp;". ","")</f>
        <v/>
      </c>
      <c r="AD143" s="39" t="str">
        <f>IF(AL144="15",Monitoreo!#REF!&amp;". ","")</f>
        <v/>
      </c>
      <c r="AE143" s="39" t="str">
        <f>IF(AL144="14",Monitoreo!#REF!&amp;". ","")</f>
        <v/>
      </c>
      <c r="AF143" s="39" t="str">
        <f>IF(AL144="13",Monitoreo!#REF!&amp;". ","")</f>
        <v/>
      </c>
      <c r="AG143" s="39" t="str">
        <f>IF(AL144="12",Monitoreo!#REF!&amp;". ","")</f>
        <v/>
      </c>
      <c r="AH143" s="85" t="str">
        <f>IF(AL144="11",Monitoreo!#REF!&amp;". ","")</f>
        <v/>
      </c>
      <c r="AI143" s="71"/>
      <c r="AJ143" s="88" t="b">
        <f>+IF(Monitoreo!T140="Casi Seguro",5,IF(Monitoreo!T140="Probable",4,IF(Monitoreo!T140="Posible",3,IF(Monitoreo!T140="Improbable",2,IF(Monitoreo!T140="Raro",1)))))</f>
        <v>0</v>
      </c>
      <c r="AK143" s="88" t="b">
        <f>+IF(Monitoreo!U140="Severo",5,IF(Monitoreo!U140="Mayor",4,IF(Monitoreo!U140="Moderado",3,IF(Monitoreo!U140="Menor",2,IF(Monitoreo!U140="Insignificante",1)))))</f>
        <v>0</v>
      </c>
      <c r="AL143" s="88" t="str">
        <f t="shared" si="2"/>
        <v>FALSOFALSO</v>
      </c>
    </row>
    <row r="144" spans="9:38" x14ac:dyDescent="0.25">
      <c r="I144" s="83"/>
      <c r="J144" s="84" t="str">
        <f>IF(AL145="55",Monitoreo!#REF!&amp;". ","")</f>
        <v/>
      </c>
      <c r="K144" s="39" t="str">
        <f>IF(AL145="54",Monitoreo!#REF!&amp;". ","")</f>
        <v/>
      </c>
      <c r="L144" s="39" t="str">
        <f>IF(AL145="53",Monitoreo!#REF!&amp;". ","")</f>
        <v/>
      </c>
      <c r="M144" s="39" t="str">
        <f>IF(AL145="52",Monitoreo!#REF!&amp;". ","")</f>
        <v/>
      </c>
      <c r="N144" s="39" t="str">
        <f>IF(AL145="51",Monitoreo!#REF!&amp;". ","")</f>
        <v/>
      </c>
      <c r="O144" s="39" t="str">
        <f>IF(AL145="45",Monitoreo!#REF!&amp;". ","")</f>
        <v/>
      </c>
      <c r="P144" s="39" t="str">
        <f>IF(AL145="44",Monitoreo!#REF!&amp;". ","")</f>
        <v/>
      </c>
      <c r="Q144" s="39" t="str">
        <f>IF(AL145="43",Monitoreo!#REF!&amp;". ","")</f>
        <v/>
      </c>
      <c r="R144" s="39" t="str">
        <f>IF(AL145="42",Monitoreo!#REF!&amp;". ","")</f>
        <v/>
      </c>
      <c r="S144" s="39" t="str">
        <f>IF(AL145="41",Monitoreo!#REF!&amp;". ","")</f>
        <v/>
      </c>
      <c r="T144" s="39" t="str">
        <f>IF(AL145="35",Monitoreo!#REF!&amp;". ","")</f>
        <v/>
      </c>
      <c r="U144" s="39" t="str">
        <f>IF(AL145="34",Monitoreo!#REF!&amp;". ","")</f>
        <v/>
      </c>
      <c r="V144" s="39" t="str">
        <f>IF(AL145="33",Monitoreo!#REF!&amp;". ","")</f>
        <v/>
      </c>
      <c r="W144" s="39" t="str">
        <f>IF(AL145="32",Monitoreo!#REF!&amp;". ","")</f>
        <v/>
      </c>
      <c r="X144" s="39" t="str">
        <f>IF(AL145="31",Monitoreo!#REF!&amp;". ","")</f>
        <v/>
      </c>
      <c r="Y144" s="39" t="str">
        <f>IF(AL145="25",Monitoreo!#REF!&amp;". ","")</f>
        <v/>
      </c>
      <c r="Z144" s="39" t="str">
        <f>IF(AL145="24",Monitoreo!#REF!&amp;". ","")</f>
        <v/>
      </c>
      <c r="AA144" s="39" t="str">
        <f>IF(AL145="23",Monitoreo!#REF!&amp;". ","")</f>
        <v/>
      </c>
      <c r="AB144" s="39" t="str">
        <f>IF(AL145="22",Monitoreo!#REF!&amp;". ","")</f>
        <v/>
      </c>
      <c r="AC144" s="39" t="str">
        <f>IF(AL145="21",Monitoreo!#REF!&amp;". ","")</f>
        <v/>
      </c>
      <c r="AD144" s="39" t="str">
        <f>IF(AL145="15",Monitoreo!#REF!&amp;". ","")</f>
        <v/>
      </c>
      <c r="AE144" s="39" t="str">
        <f>IF(AL145="14",Monitoreo!#REF!&amp;". ","")</f>
        <v/>
      </c>
      <c r="AF144" s="39" t="str">
        <f>IF(AL145="13",Monitoreo!#REF!&amp;". ","")</f>
        <v/>
      </c>
      <c r="AG144" s="39" t="str">
        <f>IF(AL145="12",Monitoreo!#REF!&amp;". ","")</f>
        <v/>
      </c>
      <c r="AH144" s="85" t="str">
        <f>IF(AL145="11",Monitoreo!#REF!&amp;". ","")</f>
        <v/>
      </c>
      <c r="AI144" s="71"/>
      <c r="AJ144" s="88" t="b">
        <f>+IF(Monitoreo!T141="Casi Seguro",5,IF(Monitoreo!T141="Probable",4,IF(Monitoreo!T141="Posible",3,IF(Monitoreo!T141="Improbable",2,IF(Monitoreo!T141="Raro",1)))))</f>
        <v>0</v>
      </c>
      <c r="AK144" s="88" t="b">
        <f>+IF(Monitoreo!U141="Severo",5,IF(Monitoreo!U141="Mayor",4,IF(Monitoreo!U141="Moderado",3,IF(Monitoreo!U141="Menor",2,IF(Monitoreo!U141="Insignificante",1)))))</f>
        <v>0</v>
      </c>
      <c r="AL144" s="88" t="str">
        <f t="shared" si="2"/>
        <v>FALSOFALSO</v>
      </c>
    </row>
    <row r="145" spans="9:38" x14ac:dyDescent="0.25">
      <c r="I145" s="83"/>
      <c r="J145" s="84" t="str">
        <f>IF(AL146="55",Monitoreo!#REF!&amp;". ","")</f>
        <v/>
      </c>
      <c r="K145" s="39" t="str">
        <f>IF(AL146="54",Monitoreo!#REF!&amp;". ","")</f>
        <v/>
      </c>
      <c r="L145" s="39" t="str">
        <f>IF(AL146="53",Monitoreo!#REF!&amp;". ","")</f>
        <v/>
      </c>
      <c r="M145" s="39" t="str">
        <f>IF(AL146="52",Monitoreo!#REF!&amp;". ","")</f>
        <v/>
      </c>
      <c r="N145" s="39" t="str">
        <f>IF(AL146="51",Monitoreo!#REF!&amp;". ","")</f>
        <v/>
      </c>
      <c r="O145" s="39" t="str">
        <f>IF(AL146="45",Monitoreo!#REF!&amp;". ","")</f>
        <v/>
      </c>
      <c r="P145" s="39" t="str">
        <f>IF(AL146="44",Monitoreo!#REF!&amp;". ","")</f>
        <v/>
      </c>
      <c r="Q145" s="39" t="str">
        <f>IF(AL146="43",Monitoreo!#REF!&amp;". ","")</f>
        <v/>
      </c>
      <c r="R145" s="39" t="str">
        <f>IF(AL146="42",Monitoreo!#REF!&amp;". ","")</f>
        <v/>
      </c>
      <c r="S145" s="39" t="str">
        <f>IF(AL146="41",Monitoreo!#REF!&amp;". ","")</f>
        <v/>
      </c>
      <c r="T145" s="39" t="str">
        <f>IF(AL146="35",Monitoreo!#REF!&amp;". ","")</f>
        <v/>
      </c>
      <c r="U145" s="39" t="str">
        <f>IF(AL146="34",Monitoreo!#REF!&amp;". ","")</f>
        <v/>
      </c>
      <c r="V145" s="39" t="str">
        <f>IF(AL146="33",Monitoreo!#REF!&amp;". ","")</f>
        <v/>
      </c>
      <c r="W145" s="39" t="str">
        <f>IF(AL146="32",Monitoreo!#REF!&amp;". ","")</f>
        <v/>
      </c>
      <c r="X145" s="39" t="str">
        <f>IF(AL146="31",Monitoreo!#REF!&amp;". ","")</f>
        <v/>
      </c>
      <c r="Y145" s="39" t="str">
        <f>IF(AL146="25",Monitoreo!#REF!&amp;". ","")</f>
        <v/>
      </c>
      <c r="Z145" s="39" t="str">
        <f>IF(AL146="24",Monitoreo!#REF!&amp;". ","")</f>
        <v/>
      </c>
      <c r="AA145" s="39" t="str">
        <f>IF(AL146="23",Monitoreo!#REF!&amp;". ","")</f>
        <v/>
      </c>
      <c r="AB145" s="39" t="str">
        <f>IF(AL146="22",Monitoreo!#REF!&amp;". ","")</f>
        <v/>
      </c>
      <c r="AC145" s="39" t="str">
        <f>IF(AL146="21",Monitoreo!#REF!&amp;". ","")</f>
        <v/>
      </c>
      <c r="AD145" s="39" t="str">
        <f>IF(AL146="15",Monitoreo!#REF!&amp;". ","")</f>
        <v/>
      </c>
      <c r="AE145" s="39" t="str">
        <f>IF(AL146="14",Monitoreo!#REF!&amp;". ","")</f>
        <v/>
      </c>
      <c r="AF145" s="39" t="str">
        <f>IF(AL146="13",Monitoreo!#REF!&amp;". ","")</f>
        <v/>
      </c>
      <c r="AG145" s="39" t="str">
        <f>IF(AL146="12",Monitoreo!#REF!&amp;". ","")</f>
        <v/>
      </c>
      <c r="AH145" s="85" t="str">
        <f>IF(AL146="11",Monitoreo!#REF!&amp;". ","")</f>
        <v/>
      </c>
      <c r="AI145" s="71"/>
      <c r="AJ145" s="88" t="b">
        <f>+IF(Monitoreo!T142="Casi Seguro",5,IF(Monitoreo!T142="Probable",4,IF(Monitoreo!T142="Posible",3,IF(Monitoreo!T142="Improbable",2,IF(Monitoreo!T142="Raro",1)))))</f>
        <v>0</v>
      </c>
      <c r="AK145" s="88" t="b">
        <f>+IF(Monitoreo!U142="Severo",5,IF(Monitoreo!U142="Mayor",4,IF(Monitoreo!U142="Moderado",3,IF(Monitoreo!U142="Menor",2,IF(Monitoreo!U142="Insignificante",1)))))</f>
        <v>0</v>
      </c>
      <c r="AL145" s="88" t="str">
        <f t="shared" si="2"/>
        <v>FALSOFALSO</v>
      </c>
    </row>
    <row r="146" spans="9:38" x14ac:dyDescent="0.25">
      <c r="I146" s="83"/>
      <c r="J146" s="84" t="str">
        <f>IF(AL147="55",Monitoreo!#REF!&amp;". ","")</f>
        <v/>
      </c>
      <c r="K146" s="39" t="str">
        <f>IF(AL147="54",Monitoreo!#REF!&amp;". ","")</f>
        <v/>
      </c>
      <c r="L146" s="39" t="str">
        <f>IF(AL147="53",Monitoreo!#REF!&amp;". ","")</f>
        <v/>
      </c>
      <c r="M146" s="39" t="str">
        <f>IF(AL147="52",Monitoreo!#REF!&amp;". ","")</f>
        <v/>
      </c>
      <c r="N146" s="39" t="str">
        <f>IF(AL147="51",Monitoreo!#REF!&amp;". ","")</f>
        <v/>
      </c>
      <c r="O146" s="39" t="str">
        <f>IF(AL147="45",Monitoreo!#REF!&amp;". ","")</f>
        <v/>
      </c>
      <c r="P146" s="39" t="str">
        <f>IF(AL147="44",Monitoreo!#REF!&amp;". ","")</f>
        <v/>
      </c>
      <c r="Q146" s="39" t="str">
        <f>IF(AL147="43",Monitoreo!#REF!&amp;". ","")</f>
        <v/>
      </c>
      <c r="R146" s="39" t="str">
        <f>IF(AL147="42",Monitoreo!#REF!&amp;". ","")</f>
        <v/>
      </c>
      <c r="S146" s="39" t="str">
        <f>IF(AL147="41",Monitoreo!#REF!&amp;". ","")</f>
        <v/>
      </c>
      <c r="T146" s="39" t="str">
        <f>IF(AL147="35",Monitoreo!#REF!&amp;". ","")</f>
        <v/>
      </c>
      <c r="U146" s="39" t="str">
        <f>IF(AL147="34",Monitoreo!#REF!&amp;". ","")</f>
        <v/>
      </c>
      <c r="V146" s="39" t="str">
        <f>IF(AL147="33",Monitoreo!#REF!&amp;". ","")</f>
        <v/>
      </c>
      <c r="W146" s="39" t="str">
        <f>IF(AL147="32",Monitoreo!#REF!&amp;". ","")</f>
        <v/>
      </c>
      <c r="X146" s="39" t="str">
        <f>IF(AL147="31",Monitoreo!#REF!&amp;". ","")</f>
        <v/>
      </c>
      <c r="Y146" s="39" t="str">
        <f>IF(AL147="25",Monitoreo!#REF!&amp;". ","")</f>
        <v/>
      </c>
      <c r="Z146" s="39" t="str">
        <f>IF(AL147="24",Monitoreo!#REF!&amp;". ","")</f>
        <v/>
      </c>
      <c r="AA146" s="39" t="str">
        <f>IF(AL147="23",Monitoreo!#REF!&amp;". ","")</f>
        <v/>
      </c>
      <c r="AB146" s="39" t="str">
        <f>IF(AL147="22",Monitoreo!#REF!&amp;". ","")</f>
        <v/>
      </c>
      <c r="AC146" s="39" t="str">
        <f>IF(AL147="21",Monitoreo!#REF!&amp;". ","")</f>
        <v/>
      </c>
      <c r="AD146" s="39" t="str">
        <f>IF(AL147="15",Monitoreo!#REF!&amp;". ","")</f>
        <v/>
      </c>
      <c r="AE146" s="39" t="str">
        <f>IF(AL147="14",Monitoreo!#REF!&amp;". ","")</f>
        <v/>
      </c>
      <c r="AF146" s="39" t="str">
        <f>IF(AL147="13",Monitoreo!#REF!&amp;". ","")</f>
        <v/>
      </c>
      <c r="AG146" s="39" t="str">
        <f>IF(AL147="12",Monitoreo!#REF!&amp;". ","")</f>
        <v/>
      </c>
      <c r="AH146" s="85" t="str">
        <f>IF(AL147="11",Monitoreo!#REF!&amp;". ","")</f>
        <v/>
      </c>
      <c r="AI146" s="71"/>
      <c r="AJ146" s="88" t="b">
        <f>+IF(Monitoreo!T143="Casi Seguro",5,IF(Monitoreo!T143="Probable",4,IF(Monitoreo!T143="Posible",3,IF(Monitoreo!T143="Improbable",2,IF(Monitoreo!T143="Raro",1)))))</f>
        <v>0</v>
      </c>
      <c r="AK146" s="88" t="b">
        <f>+IF(Monitoreo!U143="Severo",5,IF(Monitoreo!U143="Mayor",4,IF(Monitoreo!U143="Moderado",3,IF(Monitoreo!U143="Menor",2,IF(Monitoreo!U143="Insignificante",1)))))</f>
        <v>0</v>
      </c>
      <c r="AL146" s="88" t="str">
        <f t="shared" si="2"/>
        <v>FALSOFALSO</v>
      </c>
    </row>
    <row r="147" spans="9:38" x14ac:dyDescent="0.25">
      <c r="I147" s="83"/>
      <c r="J147" s="84" t="str">
        <f>IF(AL148="55",Monitoreo!#REF!&amp;". ","")</f>
        <v/>
      </c>
      <c r="K147" s="39" t="str">
        <f>IF(AL148="54",Monitoreo!#REF!&amp;". ","")</f>
        <v/>
      </c>
      <c r="L147" s="39" t="str">
        <f>IF(AL148="53",Monitoreo!#REF!&amp;". ","")</f>
        <v/>
      </c>
      <c r="M147" s="39" t="str">
        <f>IF(AL148="52",Monitoreo!#REF!&amp;". ","")</f>
        <v/>
      </c>
      <c r="N147" s="39" t="str">
        <f>IF(AL148="51",Monitoreo!#REF!&amp;". ","")</f>
        <v/>
      </c>
      <c r="O147" s="39" t="str">
        <f>IF(AL148="45",Monitoreo!#REF!&amp;". ","")</f>
        <v/>
      </c>
      <c r="P147" s="39" t="str">
        <f>IF(AL148="44",Monitoreo!#REF!&amp;". ","")</f>
        <v/>
      </c>
      <c r="Q147" s="39" t="str">
        <f>IF(AL148="43",Monitoreo!#REF!&amp;". ","")</f>
        <v/>
      </c>
      <c r="R147" s="39" t="str">
        <f>IF(AL148="42",Monitoreo!#REF!&amp;". ","")</f>
        <v/>
      </c>
      <c r="S147" s="39" t="str">
        <f>IF(AL148="41",Monitoreo!#REF!&amp;". ","")</f>
        <v/>
      </c>
      <c r="T147" s="39" t="str">
        <f>IF(AL148="35",Monitoreo!#REF!&amp;". ","")</f>
        <v/>
      </c>
      <c r="U147" s="39" t="str">
        <f>IF(AL148="34",Monitoreo!#REF!&amp;". ","")</f>
        <v/>
      </c>
      <c r="V147" s="39" t="str">
        <f>IF(AL148="33",Monitoreo!#REF!&amp;". ","")</f>
        <v/>
      </c>
      <c r="W147" s="39" t="str">
        <f>IF(AL148="32",Monitoreo!#REF!&amp;". ","")</f>
        <v/>
      </c>
      <c r="X147" s="39" t="str">
        <f>IF(AL148="31",Monitoreo!#REF!&amp;". ","")</f>
        <v/>
      </c>
      <c r="Y147" s="39" t="str">
        <f>IF(AL148="25",Monitoreo!#REF!&amp;". ","")</f>
        <v/>
      </c>
      <c r="Z147" s="39" t="str">
        <f>IF(AL148="24",Monitoreo!#REF!&amp;". ","")</f>
        <v/>
      </c>
      <c r="AA147" s="39" t="str">
        <f>IF(AL148="23",Monitoreo!#REF!&amp;". ","")</f>
        <v/>
      </c>
      <c r="AB147" s="39" t="str">
        <f>IF(AL148="22",Monitoreo!#REF!&amp;". ","")</f>
        <v/>
      </c>
      <c r="AC147" s="39" t="str">
        <f>IF(AL148="21",Monitoreo!#REF!&amp;". ","")</f>
        <v/>
      </c>
      <c r="AD147" s="39" t="str">
        <f>IF(AL148="15",Monitoreo!#REF!&amp;". ","")</f>
        <v/>
      </c>
      <c r="AE147" s="39" t="str">
        <f>IF(AL148="14",Monitoreo!#REF!&amp;". ","")</f>
        <v/>
      </c>
      <c r="AF147" s="39" t="str">
        <f>IF(AL148="13",Monitoreo!#REF!&amp;". ","")</f>
        <v/>
      </c>
      <c r="AG147" s="39" t="str">
        <f>IF(AL148="12",Monitoreo!#REF!&amp;". ","")</f>
        <v/>
      </c>
      <c r="AH147" s="85" t="str">
        <f>IF(AL148="11",Monitoreo!#REF!&amp;". ","")</f>
        <v/>
      </c>
      <c r="AI147" s="71"/>
      <c r="AJ147" s="88" t="b">
        <f>+IF(Monitoreo!T144="Casi Seguro",5,IF(Monitoreo!T144="Probable",4,IF(Monitoreo!T144="Posible",3,IF(Monitoreo!T144="Improbable",2,IF(Monitoreo!T144="Raro",1)))))</f>
        <v>0</v>
      </c>
      <c r="AK147" s="88" t="b">
        <f>+IF(Monitoreo!U144="Severo",5,IF(Monitoreo!U144="Mayor",4,IF(Monitoreo!U144="Moderado",3,IF(Monitoreo!U144="Menor",2,IF(Monitoreo!U144="Insignificante",1)))))</f>
        <v>0</v>
      </c>
      <c r="AL147" s="88" t="str">
        <f t="shared" si="2"/>
        <v>FALSOFALSO</v>
      </c>
    </row>
    <row r="148" spans="9:38" x14ac:dyDescent="0.25">
      <c r="I148" s="83"/>
      <c r="J148" s="84" t="str">
        <f>IF(AL149="55",Monitoreo!#REF!&amp;". ","")</f>
        <v/>
      </c>
      <c r="K148" s="39" t="str">
        <f>IF(AL149="54",Monitoreo!#REF!&amp;". ","")</f>
        <v/>
      </c>
      <c r="L148" s="39" t="str">
        <f>IF(AL149="53",Monitoreo!#REF!&amp;". ","")</f>
        <v/>
      </c>
      <c r="M148" s="39" t="str">
        <f>IF(AL149="52",Monitoreo!#REF!&amp;". ","")</f>
        <v/>
      </c>
      <c r="N148" s="39" t="str">
        <f>IF(AL149="51",Monitoreo!#REF!&amp;". ","")</f>
        <v/>
      </c>
      <c r="O148" s="39" t="str">
        <f>IF(AL149="45",Monitoreo!#REF!&amp;". ","")</f>
        <v/>
      </c>
      <c r="P148" s="39" t="str">
        <f>IF(AL149="44",Monitoreo!#REF!&amp;". ","")</f>
        <v/>
      </c>
      <c r="Q148" s="39" t="str">
        <f>IF(AL149="43",Monitoreo!#REF!&amp;". ","")</f>
        <v/>
      </c>
      <c r="R148" s="39" t="str">
        <f>IF(AL149="42",Monitoreo!#REF!&amp;". ","")</f>
        <v/>
      </c>
      <c r="S148" s="39" t="str">
        <f>IF(AL149="41",Monitoreo!#REF!&amp;". ","")</f>
        <v/>
      </c>
      <c r="T148" s="39" t="str">
        <f>IF(AL149="35",Monitoreo!#REF!&amp;". ","")</f>
        <v/>
      </c>
      <c r="U148" s="39" t="str">
        <f>IF(AL149="34",Monitoreo!#REF!&amp;". ","")</f>
        <v/>
      </c>
      <c r="V148" s="39" t="str">
        <f>IF(AL149="33",Monitoreo!#REF!&amp;". ","")</f>
        <v/>
      </c>
      <c r="W148" s="39" t="str">
        <f>IF(AL149="32",Monitoreo!#REF!&amp;". ","")</f>
        <v/>
      </c>
      <c r="X148" s="39" t="str">
        <f>IF(AL149="31",Monitoreo!#REF!&amp;". ","")</f>
        <v/>
      </c>
      <c r="Y148" s="39" t="str">
        <f>IF(AL149="25",Monitoreo!#REF!&amp;". ","")</f>
        <v/>
      </c>
      <c r="Z148" s="39" t="str">
        <f>IF(AL149="24",Monitoreo!#REF!&amp;". ","")</f>
        <v/>
      </c>
      <c r="AA148" s="39" t="str">
        <f>IF(AL149="23",Monitoreo!#REF!&amp;". ","")</f>
        <v/>
      </c>
      <c r="AB148" s="39" t="str">
        <f>IF(AL149="22",Monitoreo!#REF!&amp;". ","")</f>
        <v/>
      </c>
      <c r="AC148" s="39" t="str">
        <f>IF(AL149="21",Monitoreo!#REF!&amp;". ","")</f>
        <v/>
      </c>
      <c r="AD148" s="39" t="str">
        <f>IF(AL149="15",Monitoreo!#REF!&amp;". ","")</f>
        <v/>
      </c>
      <c r="AE148" s="39" t="str">
        <f>IF(AL149="14",Monitoreo!#REF!&amp;". ","")</f>
        <v/>
      </c>
      <c r="AF148" s="39" t="str">
        <f>IF(AL149="13",Monitoreo!#REF!&amp;". ","")</f>
        <v/>
      </c>
      <c r="AG148" s="39" t="str">
        <f>IF(AL149="12",Monitoreo!#REF!&amp;". ","")</f>
        <v/>
      </c>
      <c r="AH148" s="85" t="str">
        <f>IF(AL149="11",Monitoreo!#REF!&amp;". ","")</f>
        <v/>
      </c>
      <c r="AI148" s="71"/>
      <c r="AJ148" s="88" t="b">
        <f>+IF(Monitoreo!T145="Casi Seguro",5,IF(Monitoreo!T145="Probable",4,IF(Monitoreo!T145="Posible",3,IF(Monitoreo!T145="Improbable",2,IF(Monitoreo!T145="Raro",1)))))</f>
        <v>0</v>
      </c>
      <c r="AK148" s="88" t="b">
        <f>+IF(Monitoreo!U145="Severo",5,IF(Monitoreo!U145="Mayor",4,IF(Monitoreo!U145="Moderado",3,IF(Monitoreo!U145="Menor",2,IF(Monitoreo!U145="Insignificante",1)))))</f>
        <v>0</v>
      </c>
      <c r="AL148" s="88" t="str">
        <f t="shared" si="2"/>
        <v>FALSOFALSO</v>
      </c>
    </row>
    <row r="149" spans="9:38" x14ac:dyDescent="0.25">
      <c r="I149" s="83"/>
      <c r="J149" s="84" t="str">
        <f>IF(AL150="55",Monitoreo!#REF!&amp;". ","")</f>
        <v/>
      </c>
      <c r="K149" s="39" t="str">
        <f>IF(AL150="54",Monitoreo!#REF!&amp;". ","")</f>
        <v/>
      </c>
      <c r="L149" s="39" t="str">
        <f>IF(AL150="53",Monitoreo!#REF!&amp;". ","")</f>
        <v/>
      </c>
      <c r="M149" s="39" t="str">
        <f>IF(AL150="52",Monitoreo!#REF!&amp;". ","")</f>
        <v/>
      </c>
      <c r="N149" s="39" t="str">
        <f>IF(AL150="51",Monitoreo!#REF!&amp;". ","")</f>
        <v/>
      </c>
      <c r="O149" s="39" t="str">
        <f>IF(AL150="45",Monitoreo!#REF!&amp;". ","")</f>
        <v/>
      </c>
      <c r="P149" s="39" t="str">
        <f>IF(AL150="44",Monitoreo!#REF!&amp;". ","")</f>
        <v/>
      </c>
      <c r="Q149" s="39" t="str">
        <f>IF(AL150="43",Monitoreo!#REF!&amp;". ","")</f>
        <v/>
      </c>
      <c r="R149" s="39" t="str">
        <f>IF(AL150="42",Monitoreo!#REF!&amp;". ","")</f>
        <v/>
      </c>
      <c r="S149" s="39" t="str">
        <f>IF(AL150="41",Monitoreo!#REF!&amp;". ","")</f>
        <v/>
      </c>
      <c r="T149" s="39" t="str">
        <f>IF(AL150="35",Monitoreo!#REF!&amp;". ","")</f>
        <v/>
      </c>
      <c r="U149" s="39" t="str">
        <f>IF(AL150="34",Monitoreo!#REF!&amp;". ","")</f>
        <v/>
      </c>
      <c r="V149" s="39" t="str">
        <f>IF(AL150="33",Monitoreo!#REF!&amp;". ","")</f>
        <v/>
      </c>
      <c r="W149" s="39" t="str">
        <f>IF(AL150="32",Monitoreo!#REF!&amp;". ","")</f>
        <v/>
      </c>
      <c r="X149" s="39" t="str">
        <f>IF(AL150="31",Monitoreo!#REF!&amp;". ","")</f>
        <v/>
      </c>
      <c r="Y149" s="39" t="str">
        <f>IF(AL150="25",Monitoreo!#REF!&amp;". ","")</f>
        <v/>
      </c>
      <c r="Z149" s="39" t="str">
        <f>IF(AL150="24",Monitoreo!#REF!&amp;". ","")</f>
        <v/>
      </c>
      <c r="AA149" s="39" t="str">
        <f>IF(AL150="23",Monitoreo!#REF!&amp;". ","")</f>
        <v/>
      </c>
      <c r="AB149" s="39" t="str">
        <f>IF(AL150="22",Monitoreo!#REF!&amp;". ","")</f>
        <v/>
      </c>
      <c r="AC149" s="39" t="str">
        <f>IF(AL150="21",Monitoreo!#REF!&amp;". ","")</f>
        <v/>
      </c>
      <c r="AD149" s="39" t="str">
        <f>IF(AL150="15",Monitoreo!#REF!&amp;". ","")</f>
        <v/>
      </c>
      <c r="AE149" s="39" t="str">
        <f>IF(AL150="14",Monitoreo!#REF!&amp;". ","")</f>
        <v/>
      </c>
      <c r="AF149" s="39" t="str">
        <f>IF(AL150="13",Monitoreo!#REF!&amp;". ","")</f>
        <v/>
      </c>
      <c r="AG149" s="39" t="str">
        <f>IF(AL150="12",Monitoreo!#REF!&amp;". ","")</f>
        <v/>
      </c>
      <c r="AH149" s="85" t="str">
        <f>IF(AL150="11",Monitoreo!#REF!&amp;". ","")</f>
        <v/>
      </c>
      <c r="AI149" s="71"/>
      <c r="AJ149" s="88" t="b">
        <f>+IF(Monitoreo!T146="Casi Seguro",5,IF(Monitoreo!T146="Probable",4,IF(Monitoreo!T146="Posible",3,IF(Monitoreo!T146="Improbable",2,IF(Monitoreo!T146="Raro",1)))))</f>
        <v>0</v>
      </c>
      <c r="AK149" s="88" t="b">
        <f>+IF(Monitoreo!U146="Severo",5,IF(Monitoreo!U146="Mayor",4,IF(Monitoreo!U146="Moderado",3,IF(Monitoreo!U146="Menor",2,IF(Monitoreo!U146="Insignificante",1)))))</f>
        <v>0</v>
      </c>
      <c r="AL149" s="88" t="str">
        <f t="shared" si="2"/>
        <v>FALSOFALSO</v>
      </c>
    </row>
    <row r="150" spans="9:38" x14ac:dyDescent="0.25">
      <c r="I150" s="83"/>
      <c r="J150" s="84" t="str">
        <f>IF(AL151="55",Monitoreo!#REF!&amp;". ","")</f>
        <v/>
      </c>
      <c r="K150" s="39" t="str">
        <f>IF(AL151="54",Monitoreo!#REF!&amp;". ","")</f>
        <v/>
      </c>
      <c r="L150" s="39" t="str">
        <f>IF(AL151="53",Monitoreo!#REF!&amp;". ","")</f>
        <v/>
      </c>
      <c r="M150" s="39" t="str">
        <f>IF(AL151="52",Monitoreo!#REF!&amp;". ","")</f>
        <v/>
      </c>
      <c r="N150" s="39" t="str">
        <f>IF(AL151="51",Monitoreo!#REF!&amp;". ","")</f>
        <v/>
      </c>
      <c r="O150" s="39" t="str">
        <f>IF(AL151="45",Monitoreo!#REF!&amp;". ","")</f>
        <v/>
      </c>
      <c r="P150" s="39" t="str">
        <f>IF(AL151="44",Monitoreo!#REF!&amp;". ","")</f>
        <v/>
      </c>
      <c r="Q150" s="39" t="str">
        <f>IF(AL151="43",Monitoreo!#REF!&amp;". ","")</f>
        <v/>
      </c>
      <c r="R150" s="39" t="str">
        <f>IF(AL151="42",Monitoreo!#REF!&amp;". ","")</f>
        <v/>
      </c>
      <c r="S150" s="39" t="str">
        <f>IF(AL151="41",Monitoreo!#REF!&amp;". ","")</f>
        <v/>
      </c>
      <c r="T150" s="39" t="str">
        <f>IF(AL151="35",Monitoreo!#REF!&amp;". ","")</f>
        <v/>
      </c>
      <c r="U150" s="39" t="str">
        <f>IF(AL151="34",Monitoreo!#REF!&amp;". ","")</f>
        <v/>
      </c>
      <c r="V150" s="39" t="str">
        <f>IF(AL151="33",Monitoreo!#REF!&amp;". ","")</f>
        <v/>
      </c>
      <c r="W150" s="39" t="str">
        <f>IF(AL151="32",Monitoreo!#REF!&amp;". ","")</f>
        <v/>
      </c>
      <c r="X150" s="39" t="str">
        <f>IF(AL151="31",Monitoreo!#REF!&amp;". ","")</f>
        <v/>
      </c>
      <c r="Y150" s="39" t="str">
        <f>IF(AL151="25",Monitoreo!#REF!&amp;". ","")</f>
        <v/>
      </c>
      <c r="Z150" s="39" t="str">
        <f>IF(AL151="24",Monitoreo!#REF!&amp;". ","")</f>
        <v/>
      </c>
      <c r="AA150" s="39" t="str">
        <f>IF(AL151="23",Monitoreo!#REF!&amp;". ","")</f>
        <v/>
      </c>
      <c r="AB150" s="39" t="str">
        <f>IF(AL151="22",Monitoreo!#REF!&amp;". ","")</f>
        <v/>
      </c>
      <c r="AC150" s="39" t="str">
        <f>IF(AL151="21",Monitoreo!#REF!&amp;". ","")</f>
        <v/>
      </c>
      <c r="AD150" s="39" t="str">
        <f>IF(AL151="15",Monitoreo!#REF!&amp;". ","")</f>
        <v/>
      </c>
      <c r="AE150" s="39" t="str">
        <f>IF(AL151="14",Monitoreo!#REF!&amp;". ","")</f>
        <v/>
      </c>
      <c r="AF150" s="39" t="str">
        <f>IF(AL151="13",Monitoreo!#REF!&amp;". ","")</f>
        <v/>
      </c>
      <c r="AG150" s="39" t="str">
        <f>IF(AL151="12",Monitoreo!#REF!&amp;". ","")</f>
        <v/>
      </c>
      <c r="AH150" s="85" t="str">
        <f>IF(AL151="11",Monitoreo!#REF!&amp;". ","")</f>
        <v/>
      </c>
      <c r="AI150" s="71"/>
      <c r="AJ150" s="88" t="b">
        <f>+IF(Monitoreo!T147="Casi Seguro",5,IF(Monitoreo!T147="Probable",4,IF(Monitoreo!T147="Posible",3,IF(Monitoreo!T147="Improbable",2,IF(Monitoreo!T147="Raro",1)))))</f>
        <v>0</v>
      </c>
      <c r="AK150" s="88" t="b">
        <f>+IF(Monitoreo!U147="Severo",5,IF(Monitoreo!U147="Mayor",4,IF(Monitoreo!U147="Moderado",3,IF(Monitoreo!U147="Menor",2,IF(Monitoreo!U147="Insignificante",1)))))</f>
        <v>0</v>
      </c>
      <c r="AL150" s="88" t="str">
        <f t="shared" si="2"/>
        <v>FALSOFALSO</v>
      </c>
    </row>
    <row r="151" spans="9:38" x14ac:dyDescent="0.25">
      <c r="I151" s="83"/>
      <c r="J151" s="84" t="str">
        <f>IF(AL152="55",Monitoreo!#REF!&amp;". ","")</f>
        <v/>
      </c>
      <c r="K151" s="39" t="str">
        <f>IF(AL152="54",Monitoreo!#REF!&amp;". ","")</f>
        <v/>
      </c>
      <c r="L151" s="39" t="str">
        <f>IF(AL152="53",Monitoreo!#REF!&amp;". ","")</f>
        <v/>
      </c>
      <c r="M151" s="39" t="str">
        <f>IF(AL152="52",Monitoreo!#REF!&amp;". ","")</f>
        <v/>
      </c>
      <c r="N151" s="39" t="str">
        <f>IF(AL152="51",Monitoreo!#REF!&amp;". ","")</f>
        <v/>
      </c>
      <c r="O151" s="39" t="str">
        <f>IF(AL152="45",Monitoreo!#REF!&amp;". ","")</f>
        <v/>
      </c>
      <c r="P151" s="39" t="str">
        <f>IF(AL152="44",Monitoreo!#REF!&amp;". ","")</f>
        <v/>
      </c>
      <c r="Q151" s="39" t="str">
        <f>IF(AL152="43",Monitoreo!#REF!&amp;". ","")</f>
        <v/>
      </c>
      <c r="R151" s="39" t="str">
        <f>IF(AL152="42",Monitoreo!#REF!&amp;". ","")</f>
        <v/>
      </c>
      <c r="S151" s="39" t="str">
        <f>IF(AL152="41",Monitoreo!#REF!&amp;". ","")</f>
        <v/>
      </c>
      <c r="T151" s="39" t="str">
        <f>IF(AL152="35",Monitoreo!#REF!&amp;". ","")</f>
        <v/>
      </c>
      <c r="U151" s="39" t="str">
        <f>IF(AL152="34",Monitoreo!#REF!&amp;". ","")</f>
        <v/>
      </c>
      <c r="V151" s="39" t="str">
        <f>IF(AL152="33",Monitoreo!#REF!&amp;". ","")</f>
        <v/>
      </c>
      <c r="W151" s="39" t="str">
        <f>IF(AL152="32",Monitoreo!#REF!&amp;". ","")</f>
        <v/>
      </c>
      <c r="X151" s="39" t="str">
        <f>IF(AL152="31",Monitoreo!#REF!&amp;". ","")</f>
        <v/>
      </c>
      <c r="Y151" s="39" t="str">
        <f>IF(AL152="25",Monitoreo!#REF!&amp;". ","")</f>
        <v/>
      </c>
      <c r="Z151" s="39" t="str">
        <f>IF(AL152="24",Monitoreo!#REF!&amp;". ","")</f>
        <v/>
      </c>
      <c r="AA151" s="39" t="str">
        <f>IF(AL152="23",Monitoreo!#REF!&amp;". ","")</f>
        <v/>
      </c>
      <c r="AB151" s="39" t="str">
        <f>IF(AL152="22",Monitoreo!#REF!&amp;". ","")</f>
        <v/>
      </c>
      <c r="AC151" s="39" t="str">
        <f>IF(AL152="21",Monitoreo!#REF!&amp;". ","")</f>
        <v/>
      </c>
      <c r="AD151" s="39" t="str">
        <f>IF(AL152="15",Monitoreo!#REF!&amp;". ","")</f>
        <v/>
      </c>
      <c r="AE151" s="39" t="str">
        <f>IF(AL152="14",Monitoreo!#REF!&amp;". ","")</f>
        <v/>
      </c>
      <c r="AF151" s="39" t="str">
        <f>IF(AL152="13",Monitoreo!#REF!&amp;". ","")</f>
        <v/>
      </c>
      <c r="AG151" s="39" t="str">
        <f>IF(AL152="12",Monitoreo!#REF!&amp;". ","")</f>
        <v/>
      </c>
      <c r="AH151" s="85" t="str">
        <f>IF(AL152="11",Monitoreo!#REF!&amp;". ","")</f>
        <v/>
      </c>
      <c r="AI151" s="71"/>
      <c r="AJ151" s="88" t="b">
        <f>+IF(Monitoreo!T148="Casi Seguro",5,IF(Monitoreo!T148="Probable",4,IF(Monitoreo!T148="Posible",3,IF(Monitoreo!T148="Improbable",2,IF(Monitoreo!T148="Raro",1)))))</f>
        <v>0</v>
      </c>
      <c r="AK151" s="88" t="b">
        <f>+IF(Monitoreo!U148="Severo",5,IF(Monitoreo!U148="Mayor",4,IF(Monitoreo!U148="Moderado",3,IF(Monitoreo!U148="Menor",2,IF(Monitoreo!U148="Insignificante",1)))))</f>
        <v>0</v>
      </c>
      <c r="AL151" s="88" t="str">
        <f t="shared" si="2"/>
        <v>FALSOFALSO</v>
      </c>
    </row>
    <row r="152" spans="9:38" x14ac:dyDescent="0.25">
      <c r="I152" s="83"/>
      <c r="J152" s="84" t="str">
        <f>IF(AL153="55",Monitoreo!#REF!&amp;". ","")</f>
        <v/>
      </c>
      <c r="K152" s="39" t="str">
        <f>IF(AL153="54",Monitoreo!#REF!&amp;". ","")</f>
        <v/>
      </c>
      <c r="L152" s="39" t="str">
        <f>IF(AL153="53",Monitoreo!#REF!&amp;". ","")</f>
        <v/>
      </c>
      <c r="M152" s="39" t="str">
        <f>IF(AL153="52",Monitoreo!#REF!&amp;". ","")</f>
        <v/>
      </c>
      <c r="N152" s="39" t="str">
        <f>IF(AL153="51",Monitoreo!#REF!&amp;". ","")</f>
        <v/>
      </c>
      <c r="O152" s="39" t="str">
        <f>IF(AL153="45",Monitoreo!#REF!&amp;". ","")</f>
        <v/>
      </c>
      <c r="P152" s="39" t="str">
        <f>IF(AL153="44",Monitoreo!#REF!&amp;". ","")</f>
        <v/>
      </c>
      <c r="Q152" s="39" t="str">
        <f>IF(AL153="43",Monitoreo!#REF!&amp;". ","")</f>
        <v/>
      </c>
      <c r="R152" s="39" t="str">
        <f>IF(AL153="42",Monitoreo!#REF!&amp;". ","")</f>
        <v/>
      </c>
      <c r="S152" s="39" t="str">
        <f>IF(AL153="41",Monitoreo!#REF!&amp;". ","")</f>
        <v/>
      </c>
      <c r="T152" s="39" t="str">
        <f>IF(AL153="35",Monitoreo!#REF!&amp;". ","")</f>
        <v/>
      </c>
      <c r="U152" s="39" t="str">
        <f>IF(AL153="34",Monitoreo!#REF!&amp;". ","")</f>
        <v/>
      </c>
      <c r="V152" s="39" t="str">
        <f>IF(AL153="33",Monitoreo!#REF!&amp;". ","")</f>
        <v/>
      </c>
      <c r="W152" s="39" t="str">
        <f>IF(AL153="32",Monitoreo!#REF!&amp;". ","")</f>
        <v/>
      </c>
      <c r="X152" s="39" t="str">
        <f>IF(AL153="31",Monitoreo!#REF!&amp;". ","")</f>
        <v/>
      </c>
      <c r="Y152" s="39" t="str">
        <f>IF(AL153="25",Monitoreo!#REF!&amp;". ","")</f>
        <v/>
      </c>
      <c r="Z152" s="39" t="str">
        <f>IF(AL153="24",Monitoreo!#REF!&amp;". ","")</f>
        <v/>
      </c>
      <c r="AA152" s="39" t="str">
        <f>IF(AL153="23",Monitoreo!#REF!&amp;". ","")</f>
        <v/>
      </c>
      <c r="AB152" s="39" t="str">
        <f>IF(AL153="22",Monitoreo!#REF!&amp;". ","")</f>
        <v/>
      </c>
      <c r="AC152" s="39" t="str">
        <f>IF(AL153="21",Monitoreo!#REF!&amp;". ","")</f>
        <v/>
      </c>
      <c r="AD152" s="39" t="str">
        <f>IF(AL153="15",Monitoreo!#REF!&amp;". ","")</f>
        <v/>
      </c>
      <c r="AE152" s="39" t="str">
        <f>IF(AL153="14",Monitoreo!#REF!&amp;". ","")</f>
        <v/>
      </c>
      <c r="AF152" s="39" t="str">
        <f>IF(AL153="13",Monitoreo!#REF!&amp;". ","")</f>
        <v/>
      </c>
      <c r="AG152" s="39" t="str">
        <f>IF(AL153="12",Monitoreo!#REF!&amp;". ","")</f>
        <v/>
      </c>
      <c r="AH152" s="85" t="str">
        <f>IF(AL153="11",Monitoreo!#REF!&amp;". ","")</f>
        <v/>
      </c>
      <c r="AI152" s="71"/>
      <c r="AJ152" s="88" t="b">
        <f>+IF(Monitoreo!T149="Casi Seguro",5,IF(Monitoreo!T149="Probable",4,IF(Monitoreo!T149="Posible",3,IF(Monitoreo!T149="Improbable",2,IF(Monitoreo!T149="Raro",1)))))</f>
        <v>0</v>
      </c>
      <c r="AK152" s="88" t="b">
        <f>+IF(Monitoreo!U149="Severo",5,IF(Monitoreo!U149="Mayor",4,IF(Monitoreo!U149="Moderado",3,IF(Monitoreo!U149="Menor",2,IF(Monitoreo!U149="Insignificante",1)))))</f>
        <v>0</v>
      </c>
      <c r="AL152" s="88" t="str">
        <f t="shared" si="2"/>
        <v>FALSOFALSO</v>
      </c>
    </row>
    <row r="153" spans="9:38" x14ac:dyDescent="0.25">
      <c r="I153" s="83"/>
      <c r="J153" s="84" t="str">
        <f>IF(AL154="55",Monitoreo!#REF!&amp;". ","")</f>
        <v/>
      </c>
      <c r="K153" s="39" t="str">
        <f>IF(AL154="54",Monitoreo!#REF!&amp;". ","")</f>
        <v/>
      </c>
      <c r="L153" s="39" t="str">
        <f>IF(AL154="53",Monitoreo!#REF!&amp;". ","")</f>
        <v/>
      </c>
      <c r="M153" s="39" t="str">
        <f>IF(AL154="52",Monitoreo!#REF!&amp;". ","")</f>
        <v/>
      </c>
      <c r="N153" s="39" t="str">
        <f>IF(AL154="51",Monitoreo!#REF!&amp;". ","")</f>
        <v/>
      </c>
      <c r="O153" s="39" t="str">
        <f>IF(AL154="45",Monitoreo!#REF!&amp;". ","")</f>
        <v/>
      </c>
      <c r="P153" s="39" t="str">
        <f>IF(AL154="44",Monitoreo!#REF!&amp;". ","")</f>
        <v/>
      </c>
      <c r="Q153" s="39" t="str">
        <f>IF(AL154="43",Monitoreo!#REF!&amp;". ","")</f>
        <v/>
      </c>
      <c r="R153" s="39" t="str">
        <f>IF(AL154="42",Monitoreo!#REF!&amp;". ","")</f>
        <v/>
      </c>
      <c r="S153" s="39" t="str">
        <f>IF(AL154="41",Monitoreo!#REF!&amp;". ","")</f>
        <v/>
      </c>
      <c r="T153" s="39" t="str">
        <f>IF(AL154="35",Monitoreo!#REF!&amp;". ","")</f>
        <v/>
      </c>
      <c r="U153" s="39" t="str">
        <f>IF(AL154="34",Monitoreo!#REF!&amp;". ","")</f>
        <v/>
      </c>
      <c r="V153" s="39" t="str">
        <f>IF(AL154="33",Monitoreo!#REF!&amp;". ","")</f>
        <v/>
      </c>
      <c r="W153" s="39" t="str">
        <f>IF(AL154="32",Monitoreo!#REF!&amp;". ","")</f>
        <v/>
      </c>
      <c r="X153" s="39" t="str">
        <f>IF(AL154="31",Monitoreo!#REF!&amp;". ","")</f>
        <v/>
      </c>
      <c r="Y153" s="39" t="str">
        <f>IF(AL154="25",Monitoreo!#REF!&amp;". ","")</f>
        <v/>
      </c>
      <c r="Z153" s="39" t="str">
        <f>IF(AL154="24",Monitoreo!#REF!&amp;". ","")</f>
        <v/>
      </c>
      <c r="AA153" s="39" t="str">
        <f>IF(AL154="23",Monitoreo!#REF!&amp;". ","")</f>
        <v/>
      </c>
      <c r="AB153" s="39" t="str">
        <f>IF(AL154="22",Monitoreo!#REF!&amp;". ","")</f>
        <v/>
      </c>
      <c r="AC153" s="39" t="str">
        <f>IF(AL154="21",Monitoreo!#REF!&amp;". ","")</f>
        <v/>
      </c>
      <c r="AD153" s="39" t="str">
        <f>IF(AL154="15",Monitoreo!#REF!&amp;". ","")</f>
        <v/>
      </c>
      <c r="AE153" s="39" t="str">
        <f>IF(AL154="14",Monitoreo!#REF!&amp;". ","")</f>
        <v/>
      </c>
      <c r="AF153" s="39" t="str">
        <f>IF(AL154="13",Monitoreo!#REF!&amp;". ","")</f>
        <v/>
      </c>
      <c r="AG153" s="39" t="str">
        <f>IF(AL154="12",Monitoreo!#REF!&amp;". ","")</f>
        <v/>
      </c>
      <c r="AH153" s="85" t="str">
        <f>IF(AL154="11",Monitoreo!#REF!&amp;". ","")</f>
        <v/>
      </c>
      <c r="AI153" s="71"/>
      <c r="AJ153" s="88" t="b">
        <f>+IF(Monitoreo!T150="Casi Seguro",5,IF(Monitoreo!T150="Probable",4,IF(Monitoreo!T150="Posible",3,IF(Monitoreo!T150="Improbable",2,IF(Monitoreo!T150="Raro",1)))))</f>
        <v>0</v>
      </c>
      <c r="AK153" s="88" t="b">
        <f>+IF(Monitoreo!U150="Severo",5,IF(Monitoreo!U150="Mayor",4,IF(Monitoreo!U150="Moderado",3,IF(Monitoreo!U150="Menor",2,IF(Monitoreo!U150="Insignificante",1)))))</f>
        <v>0</v>
      </c>
      <c r="AL153" s="88" t="str">
        <f t="shared" si="2"/>
        <v>FALSOFALSO</v>
      </c>
    </row>
    <row r="154" spans="9:38" x14ac:dyDescent="0.25">
      <c r="I154" s="83"/>
      <c r="J154" s="84" t="str">
        <f>IF(AL155="55",Monitoreo!#REF!&amp;". ","")</f>
        <v/>
      </c>
      <c r="K154" s="39" t="str">
        <f>IF(AL155="54",Monitoreo!#REF!&amp;". ","")</f>
        <v/>
      </c>
      <c r="L154" s="39" t="str">
        <f>IF(AL155="53",Monitoreo!#REF!&amp;". ","")</f>
        <v/>
      </c>
      <c r="M154" s="39" t="str">
        <f>IF(AL155="52",Monitoreo!#REF!&amp;". ","")</f>
        <v/>
      </c>
      <c r="N154" s="39" t="str">
        <f>IF(AL155="51",Monitoreo!#REF!&amp;". ","")</f>
        <v/>
      </c>
      <c r="O154" s="39" t="str">
        <f>IF(AL155="45",Monitoreo!#REF!&amp;". ","")</f>
        <v/>
      </c>
      <c r="P154" s="39" t="str">
        <f>IF(AL155="44",Monitoreo!#REF!&amp;". ","")</f>
        <v/>
      </c>
      <c r="Q154" s="39" t="str">
        <f>IF(AL155="43",Monitoreo!#REF!&amp;". ","")</f>
        <v/>
      </c>
      <c r="R154" s="39" t="str">
        <f>IF(AL155="42",Monitoreo!#REF!&amp;". ","")</f>
        <v/>
      </c>
      <c r="S154" s="39" t="str">
        <f>IF(AL155="41",Monitoreo!#REF!&amp;". ","")</f>
        <v/>
      </c>
      <c r="T154" s="39" t="str">
        <f>IF(AL155="35",Monitoreo!#REF!&amp;". ","")</f>
        <v/>
      </c>
      <c r="U154" s="39" t="str">
        <f>IF(AL155="34",Monitoreo!#REF!&amp;". ","")</f>
        <v/>
      </c>
      <c r="V154" s="39" t="str">
        <f>IF(AL155="33",Monitoreo!#REF!&amp;". ","")</f>
        <v/>
      </c>
      <c r="W154" s="39" t="str">
        <f>IF(AL155="32",Monitoreo!#REF!&amp;". ","")</f>
        <v/>
      </c>
      <c r="X154" s="39" t="str">
        <f>IF(AL155="31",Monitoreo!#REF!&amp;". ","")</f>
        <v/>
      </c>
      <c r="Y154" s="39" t="str">
        <f>IF(AL155="25",Monitoreo!#REF!&amp;". ","")</f>
        <v/>
      </c>
      <c r="Z154" s="39" t="str">
        <f>IF(AL155="24",Monitoreo!#REF!&amp;". ","")</f>
        <v/>
      </c>
      <c r="AA154" s="39" t="str">
        <f>IF(AL155="23",Monitoreo!#REF!&amp;". ","")</f>
        <v/>
      </c>
      <c r="AB154" s="39" t="str">
        <f>IF(AL155="22",Monitoreo!#REF!&amp;". ","")</f>
        <v/>
      </c>
      <c r="AC154" s="39" t="str">
        <f>IF(AL155="21",Monitoreo!#REF!&amp;". ","")</f>
        <v/>
      </c>
      <c r="AD154" s="39" t="str">
        <f>IF(AL155="15",Monitoreo!#REF!&amp;". ","")</f>
        <v/>
      </c>
      <c r="AE154" s="39" t="str">
        <f>IF(AL155="14",Monitoreo!#REF!&amp;". ","")</f>
        <v/>
      </c>
      <c r="AF154" s="39" t="str">
        <f>IF(AL155="13",Monitoreo!#REF!&amp;". ","")</f>
        <v/>
      </c>
      <c r="AG154" s="39" t="str">
        <f>IF(AL155="12",Monitoreo!#REF!&amp;". ","")</f>
        <v/>
      </c>
      <c r="AH154" s="85" t="str">
        <f>IF(AL155="11",Monitoreo!#REF!&amp;". ","")</f>
        <v/>
      </c>
      <c r="AI154" s="71"/>
      <c r="AJ154" s="88" t="b">
        <f>+IF(Monitoreo!T151="Casi Seguro",5,IF(Monitoreo!T151="Probable",4,IF(Monitoreo!T151="Posible",3,IF(Monitoreo!T151="Improbable",2,IF(Monitoreo!T151="Raro",1)))))</f>
        <v>0</v>
      </c>
      <c r="AK154" s="88" t="b">
        <f>+IF(Monitoreo!U151="Severo",5,IF(Monitoreo!U151="Mayor",4,IF(Monitoreo!U151="Moderado",3,IF(Monitoreo!U151="Menor",2,IF(Monitoreo!U151="Insignificante",1)))))</f>
        <v>0</v>
      </c>
      <c r="AL154" s="88" t="str">
        <f t="shared" si="2"/>
        <v>FALSOFALSO</v>
      </c>
    </row>
    <row r="155" spans="9:38" x14ac:dyDescent="0.25">
      <c r="I155" s="83"/>
      <c r="J155" s="84" t="str">
        <f>IF(AL156="55",Monitoreo!#REF!&amp;". ","")</f>
        <v/>
      </c>
      <c r="K155" s="39" t="str">
        <f>IF(AL156="54",Monitoreo!#REF!&amp;". ","")</f>
        <v/>
      </c>
      <c r="L155" s="39" t="str">
        <f>IF(AL156="53",Monitoreo!#REF!&amp;". ","")</f>
        <v/>
      </c>
      <c r="M155" s="39" t="str">
        <f>IF(AL156="52",Monitoreo!#REF!&amp;". ","")</f>
        <v/>
      </c>
      <c r="N155" s="39" t="str">
        <f>IF(AL156="51",Monitoreo!#REF!&amp;". ","")</f>
        <v/>
      </c>
      <c r="O155" s="39" t="str">
        <f>IF(AL156="45",Monitoreo!#REF!&amp;". ","")</f>
        <v/>
      </c>
      <c r="P155" s="39" t="str">
        <f>IF(AL156="44",Monitoreo!#REF!&amp;". ","")</f>
        <v/>
      </c>
      <c r="Q155" s="39" t="str">
        <f>IF(AL156="43",Monitoreo!#REF!&amp;". ","")</f>
        <v/>
      </c>
      <c r="R155" s="39" t="str">
        <f>IF(AL156="42",Monitoreo!#REF!&amp;". ","")</f>
        <v/>
      </c>
      <c r="S155" s="39" t="str">
        <f>IF(AL156="41",Monitoreo!#REF!&amp;". ","")</f>
        <v/>
      </c>
      <c r="T155" s="39" t="str">
        <f>IF(AL156="35",Monitoreo!#REF!&amp;". ","")</f>
        <v/>
      </c>
      <c r="U155" s="39" t="str">
        <f>IF(AL156="34",Monitoreo!#REF!&amp;". ","")</f>
        <v/>
      </c>
      <c r="V155" s="39" t="str">
        <f>IF(AL156="33",Monitoreo!#REF!&amp;". ","")</f>
        <v/>
      </c>
      <c r="W155" s="39" t="str">
        <f>IF(AL156="32",Monitoreo!#REF!&amp;". ","")</f>
        <v/>
      </c>
      <c r="X155" s="39" t="str">
        <f>IF(AL156="31",Monitoreo!#REF!&amp;". ","")</f>
        <v/>
      </c>
      <c r="Y155" s="39" t="str">
        <f>IF(AL156="25",Monitoreo!#REF!&amp;". ","")</f>
        <v/>
      </c>
      <c r="Z155" s="39" t="str">
        <f>IF(AL156="24",Monitoreo!#REF!&amp;". ","")</f>
        <v/>
      </c>
      <c r="AA155" s="39" t="str">
        <f>IF(AL156="23",Monitoreo!#REF!&amp;". ","")</f>
        <v/>
      </c>
      <c r="AB155" s="39" t="str">
        <f>IF(AL156="22",Monitoreo!#REF!&amp;". ","")</f>
        <v/>
      </c>
      <c r="AC155" s="39" t="str">
        <f>IF(AL156="21",Monitoreo!#REF!&amp;". ","")</f>
        <v/>
      </c>
      <c r="AD155" s="39" t="str">
        <f>IF(AL156="15",Monitoreo!#REF!&amp;". ","")</f>
        <v/>
      </c>
      <c r="AE155" s="39" t="str">
        <f>IF(AL156="14",Monitoreo!#REF!&amp;". ","")</f>
        <v/>
      </c>
      <c r="AF155" s="39" t="str">
        <f>IF(AL156="13",Monitoreo!#REF!&amp;". ","")</f>
        <v/>
      </c>
      <c r="AG155" s="39" t="str">
        <f>IF(AL156="12",Monitoreo!#REF!&amp;". ","")</f>
        <v/>
      </c>
      <c r="AH155" s="85" t="str">
        <f>IF(AL156="11",Monitoreo!#REF!&amp;". ","")</f>
        <v/>
      </c>
      <c r="AI155" s="71"/>
      <c r="AJ155" s="88" t="b">
        <f>+IF(Monitoreo!T152="Casi Seguro",5,IF(Monitoreo!T152="Probable",4,IF(Monitoreo!T152="Posible",3,IF(Monitoreo!T152="Improbable",2,IF(Monitoreo!T152="Raro",1)))))</f>
        <v>0</v>
      </c>
      <c r="AK155" s="88" t="b">
        <f>+IF(Monitoreo!U152="Severo",5,IF(Monitoreo!U152="Mayor",4,IF(Monitoreo!U152="Moderado",3,IF(Monitoreo!U152="Menor",2,IF(Monitoreo!U152="Insignificante",1)))))</f>
        <v>0</v>
      </c>
      <c r="AL155" s="88" t="str">
        <f t="shared" si="2"/>
        <v>FALSOFALSO</v>
      </c>
    </row>
    <row r="156" spans="9:38" x14ac:dyDescent="0.25">
      <c r="I156" s="83"/>
      <c r="J156" s="84" t="str">
        <f>IF(AL157="55",Monitoreo!#REF!&amp;". ","")</f>
        <v/>
      </c>
      <c r="K156" s="39" t="str">
        <f>IF(AL157="54",Monitoreo!#REF!&amp;". ","")</f>
        <v/>
      </c>
      <c r="L156" s="39" t="str">
        <f>IF(AL157="53",Monitoreo!#REF!&amp;". ","")</f>
        <v/>
      </c>
      <c r="M156" s="39" t="str">
        <f>IF(AL157="52",Monitoreo!#REF!&amp;". ","")</f>
        <v/>
      </c>
      <c r="N156" s="39" t="str">
        <f>IF(AL157="51",Monitoreo!#REF!&amp;". ","")</f>
        <v/>
      </c>
      <c r="O156" s="39" t="str">
        <f>IF(AL157="45",Monitoreo!#REF!&amp;". ","")</f>
        <v/>
      </c>
      <c r="P156" s="39" t="str">
        <f>IF(AL157="44",Monitoreo!#REF!&amp;". ","")</f>
        <v/>
      </c>
      <c r="Q156" s="39" t="str">
        <f>IF(AL157="43",Monitoreo!#REF!&amp;". ","")</f>
        <v/>
      </c>
      <c r="R156" s="39" t="str">
        <f>IF(AL157="42",Monitoreo!#REF!&amp;". ","")</f>
        <v/>
      </c>
      <c r="S156" s="39" t="str">
        <f>IF(AL157="41",Monitoreo!#REF!&amp;". ","")</f>
        <v/>
      </c>
      <c r="T156" s="39" t="str">
        <f>IF(AL157="35",Monitoreo!#REF!&amp;". ","")</f>
        <v/>
      </c>
      <c r="U156" s="39" t="str">
        <f>IF(AL157="34",Monitoreo!#REF!&amp;". ","")</f>
        <v/>
      </c>
      <c r="V156" s="39" t="str">
        <f>IF(AL157="33",Monitoreo!#REF!&amp;". ","")</f>
        <v/>
      </c>
      <c r="W156" s="39" t="str">
        <f>IF(AL157="32",Monitoreo!#REF!&amp;". ","")</f>
        <v/>
      </c>
      <c r="X156" s="39" t="str">
        <f>IF(AL157="31",Monitoreo!#REF!&amp;". ","")</f>
        <v/>
      </c>
      <c r="Y156" s="39" t="str">
        <f>IF(AL157="25",Monitoreo!#REF!&amp;". ","")</f>
        <v/>
      </c>
      <c r="Z156" s="39" t="str">
        <f>IF(AL157="24",Monitoreo!#REF!&amp;". ","")</f>
        <v/>
      </c>
      <c r="AA156" s="39" t="str">
        <f>IF(AL157="23",Monitoreo!#REF!&amp;". ","")</f>
        <v/>
      </c>
      <c r="AB156" s="39" t="str">
        <f>IF(AL157="22",Monitoreo!#REF!&amp;". ","")</f>
        <v/>
      </c>
      <c r="AC156" s="39" t="str">
        <f>IF(AL157="21",Monitoreo!#REF!&amp;". ","")</f>
        <v/>
      </c>
      <c r="AD156" s="39" t="str">
        <f>IF(AL157="15",Monitoreo!#REF!&amp;". ","")</f>
        <v/>
      </c>
      <c r="AE156" s="39" t="str">
        <f>IF(AL157="14",Monitoreo!#REF!&amp;". ","")</f>
        <v/>
      </c>
      <c r="AF156" s="39" t="str">
        <f>IF(AL157="13",Monitoreo!#REF!&amp;". ","")</f>
        <v/>
      </c>
      <c r="AG156" s="39" t="str">
        <f>IF(AL157="12",Monitoreo!#REF!&amp;". ","")</f>
        <v/>
      </c>
      <c r="AH156" s="85" t="str">
        <f>IF(AL157="11",Monitoreo!#REF!&amp;". ","")</f>
        <v/>
      </c>
      <c r="AI156" s="71"/>
      <c r="AJ156" s="88" t="b">
        <f>+IF(Monitoreo!T153="Casi Seguro",5,IF(Monitoreo!T153="Probable",4,IF(Monitoreo!T153="Posible",3,IF(Monitoreo!T153="Improbable",2,IF(Monitoreo!T153="Raro",1)))))</f>
        <v>0</v>
      </c>
      <c r="AK156" s="88" t="b">
        <f>+IF(Monitoreo!U153="Severo",5,IF(Monitoreo!U153="Mayor",4,IF(Monitoreo!U153="Moderado",3,IF(Monitoreo!U153="Menor",2,IF(Monitoreo!U153="Insignificante",1)))))</f>
        <v>0</v>
      </c>
      <c r="AL156" s="88" t="str">
        <f t="shared" si="2"/>
        <v>FALSOFALSO</v>
      </c>
    </row>
    <row r="157" spans="9:38" x14ac:dyDescent="0.25">
      <c r="I157" s="83"/>
      <c r="J157" s="84" t="str">
        <f>IF(AL158="55",Monitoreo!#REF!&amp;". ","")</f>
        <v/>
      </c>
      <c r="K157" s="39" t="str">
        <f>IF(AL158="54",Monitoreo!#REF!&amp;". ","")</f>
        <v/>
      </c>
      <c r="L157" s="39" t="str">
        <f>IF(AL158="53",Monitoreo!#REF!&amp;". ","")</f>
        <v/>
      </c>
      <c r="M157" s="39" t="str">
        <f>IF(AL158="52",Monitoreo!#REF!&amp;". ","")</f>
        <v/>
      </c>
      <c r="N157" s="39" t="str">
        <f>IF(AL158="51",Monitoreo!#REF!&amp;". ","")</f>
        <v/>
      </c>
      <c r="O157" s="39" t="str">
        <f>IF(AL158="45",Monitoreo!#REF!&amp;". ","")</f>
        <v/>
      </c>
      <c r="P157" s="39" t="str">
        <f>IF(AL158="44",Monitoreo!#REF!&amp;". ","")</f>
        <v/>
      </c>
      <c r="Q157" s="39" t="str">
        <f>IF(AL158="43",Monitoreo!#REF!&amp;". ","")</f>
        <v/>
      </c>
      <c r="R157" s="39" t="str">
        <f>IF(AL158="42",Monitoreo!#REF!&amp;". ","")</f>
        <v/>
      </c>
      <c r="S157" s="39" t="str">
        <f>IF(AL158="41",Monitoreo!#REF!&amp;". ","")</f>
        <v/>
      </c>
      <c r="T157" s="39" t="str">
        <f>IF(AL158="35",Monitoreo!#REF!&amp;". ","")</f>
        <v/>
      </c>
      <c r="U157" s="39" t="str">
        <f>IF(AL158="34",Monitoreo!#REF!&amp;". ","")</f>
        <v/>
      </c>
      <c r="V157" s="39" t="str">
        <f>IF(AL158="33",Monitoreo!#REF!&amp;". ","")</f>
        <v/>
      </c>
      <c r="W157" s="39" t="str">
        <f>IF(AL158="32",Monitoreo!#REF!&amp;". ","")</f>
        <v/>
      </c>
      <c r="X157" s="39" t="str">
        <f>IF(AL158="31",Monitoreo!#REF!&amp;". ","")</f>
        <v/>
      </c>
      <c r="Y157" s="39" t="str">
        <f>IF(AL158="25",Monitoreo!#REF!&amp;". ","")</f>
        <v/>
      </c>
      <c r="Z157" s="39" t="str">
        <f>IF(AL158="24",Monitoreo!#REF!&amp;". ","")</f>
        <v/>
      </c>
      <c r="AA157" s="39" t="str">
        <f>IF(AL158="23",Monitoreo!#REF!&amp;". ","")</f>
        <v/>
      </c>
      <c r="AB157" s="39" t="str">
        <f>IF(AL158="22",Monitoreo!#REF!&amp;". ","")</f>
        <v/>
      </c>
      <c r="AC157" s="39" t="str">
        <f>IF(AL158="21",Monitoreo!#REF!&amp;". ","")</f>
        <v/>
      </c>
      <c r="AD157" s="39" t="str">
        <f>IF(AL158="15",Monitoreo!#REF!&amp;". ","")</f>
        <v/>
      </c>
      <c r="AE157" s="39" t="str">
        <f>IF(AL158="14",Monitoreo!#REF!&amp;". ","")</f>
        <v/>
      </c>
      <c r="AF157" s="39" t="str">
        <f>IF(AL158="13",Monitoreo!#REF!&amp;". ","")</f>
        <v/>
      </c>
      <c r="AG157" s="39" t="str">
        <f>IF(AL158="12",Monitoreo!#REF!&amp;". ","")</f>
        <v/>
      </c>
      <c r="AH157" s="85" t="str">
        <f>IF(AL158="11",Monitoreo!#REF!&amp;". ","")</f>
        <v/>
      </c>
      <c r="AI157" s="71"/>
      <c r="AJ157" s="88" t="b">
        <f>+IF(Monitoreo!T154="Casi Seguro",5,IF(Monitoreo!T154="Probable",4,IF(Monitoreo!T154="Posible",3,IF(Monitoreo!T154="Improbable",2,IF(Monitoreo!T154="Raro",1)))))</f>
        <v>0</v>
      </c>
      <c r="AK157" s="88" t="b">
        <f>+IF(Monitoreo!U154="Severo",5,IF(Monitoreo!U154="Mayor",4,IF(Monitoreo!U154="Moderado",3,IF(Monitoreo!U154="Menor",2,IF(Monitoreo!U154="Insignificante",1)))))</f>
        <v>0</v>
      </c>
      <c r="AL157" s="88" t="str">
        <f t="shared" si="2"/>
        <v>FALSOFALSO</v>
      </c>
    </row>
    <row r="158" spans="9:38" x14ac:dyDescent="0.25">
      <c r="I158" s="83"/>
      <c r="J158" s="84" t="str">
        <f>IF(AL159="55",Monitoreo!#REF!&amp;". ","")</f>
        <v/>
      </c>
      <c r="K158" s="39" t="str">
        <f>IF(AL159="54",Monitoreo!#REF!&amp;". ","")</f>
        <v/>
      </c>
      <c r="L158" s="39" t="str">
        <f>IF(AL159="53",Monitoreo!#REF!&amp;". ","")</f>
        <v/>
      </c>
      <c r="M158" s="39" t="str">
        <f>IF(AL159="52",Monitoreo!#REF!&amp;". ","")</f>
        <v/>
      </c>
      <c r="N158" s="39" t="str">
        <f>IF(AL159="51",Monitoreo!#REF!&amp;". ","")</f>
        <v/>
      </c>
      <c r="O158" s="39" t="str">
        <f>IF(AL159="45",Monitoreo!#REF!&amp;". ","")</f>
        <v/>
      </c>
      <c r="P158" s="39" t="str">
        <f>IF(AL159="44",Monitoreo!#REF!&amp;". ","")</f>
        <v/>
      </c>
      <c r="Q158" s="39" t="str">
        <f>IF(AL159="43",Monitoreo!#REF!&amp;". ","")</f>
        <v/>
      </c>
      <c r="R158" s="39" t="str">
        <f>IF(AL159="42",Monitoreo!#REF!&amp;". ","")</f>
        <v/>
      </c>
      <c r="S158" s="39" t="str">
        <f>IF(AL159="41",Monitoreo!#REF!&amp;". ","")</f>
        <v/>
      </c>
      <c r="T158" s="39" t="str">
        <f>IF(AL159="35",Monitoreo!#REF!&amp;". ","")</f>
        <v/>
      </c>
      <c r="U158" s="39" t="str">
        <f>IF(AL159="34",Monitoreo!#REF!&amp;". ","")</f>
        <v/>
      </c>
      <c r="V158" s="39" t="str">
        <f>IF(AL159="33",Monitoreo!#REF!&amp;". ","")</f>
        <v/>
      </c>
      <c r="W158" s="39" t="str">
        <f>IF(AL159="32",Monitoreo!#REF!&amp;". ","")</f>
        <v/>
      </c>
      <c r="X158" s="39" t="str">
        <f>IF(AL159="31",Monitoreo!#REF!&amp;". ","")</f>
        <v/>
      </c>
      <c r="Y158" s="39" t="str">
        <f>IF(AL159="25",Monitoreo!#REF!&amp;". ","")</f>
        <v/>
      </c>
      <c r="Z158" s="39" t="str">
        <f>IF(AL159="24",Monitoreo!#REF!&amp;". ","")</f>
        <v/>
      </c>
      <c r="AA158" s="39" t="str">
        <f>IF(AL159="23",Monitoreo!#REF!&amp;". ","")</f>
        <v/>
      </c>
      <c r="AB158" s="39" t="str">
        <f>IF(AL159="22",Monitoreo!#REF!&amp;". ","")</f>
        <v/>
      </c>
      <c r="AC158" s="39" t="str">
        <f>IF(AL159="21",Monitoreo!#REF!&amp;". ","")</f>
        <v/>
      </c>
      <c r="AD158" s="39" t="str">
        <f>IF(AL159="15",Monitoreo!#REF!&amp;". ","")</f>
        <v/>
      </c>
      <c r="AE158" s="39" t="str">
        <f>IF(AL159="14",Monitoreo!#REF!&amp;". ","")</f>
        <v/>
      </c>
      <c r="AF158" s="39" t="str">
        <f>IF(AL159="13",Monitoreo!#REF!&amp;". ","")</f>
        <v/>
      </c>
      <c r="AG158" s="39" t="str">
        <f>IF(AL159="12",Monitoreo!#REF!&amp;". ","")</f>
        <v/>
      </c>
      <c r="AH158" s="85" t="str">
        <f>IF(AL159="11",Monitoreo!#REF!&amp;". ","")</f>
        <v/>
      </c>
      <c r="AI158" s="71"/>
      <c r="AJ158" s="88" t="b">
        <f>+IF(Monitoreo!T155="Casi Seguro",5,IF(Monitoreo!T155="Probable",4,IF(Monitoreo!T155="Posible",3,IF(Monitoreo!T155="Improbable",2,IF(Monitoreo!T155="Raro",1)))))</f>
        <v>0</v>
      </c>
      <c r="AK158" s="88" t="b">
        <f>+IF(Monitoreo!U155="Severo",5,IF(Monitoreo!U155="Mayor",4,IF(Monitoreo!U155="Moderado",3,IF(Monitoreo!U155="Menor",2,IF(Monitoreo!U155="Insignificante",1)))))</f>
        <v>0</v>
      </c>
      <c r="AL158" s="88" t="str">
        <f t="shared" si="2"/>
        <v>FALSOFALSO</v>
      </c>
    </row>
    <row r="159" spans="9:38" x14ac:dyDescent="0.25">
      <c r="I159" s="83"/>
      <c r="J159" s="84" t="str">
        <f>IF(AL160="55",Monitoreo!#REF!&amp;". ","")</f>
        <v/>
      </c>
      <c r="K159" s="39" t="str">
        <f>IF(AL160="54",Monitoreo!#REF!&amp;". ","")</f>
        <v/>
      </c>
      <c r="L159" s="39" t="str">
        <f>IF(AL160="53",Monitoreo!#REF!&amp;". ","")</f>
        <v/>
      </c>
      <c r="M159" s="39" t="str">
        <f>IF(AL160="52",Monitoreo!#REF!&amp;". ","")</f>
        <v/>
      </c>
      <c r="N159" s="39" t="str">
        <f>IF(AL160="51",Monitoreo!#REF!&amp;". ","")</f>
        <v/>
      </c>
      <c r="O159" s="39" t="str">
        <f>IF(AL160="45",Monitoreo!#REF!&amp;". ","")</f>
        <v/>
      </c>
      <c r="P159" s="39" t="str">
        <f>IF(AL160="44",Monitoreo!#REF!&amp;". ","")</f>
        <v/>
      </c>
      <c r="Q159" s="39" t="str">
        <f>IF(AL160="43",Monitoreo!#REF!&amp;". ","")</f>
        <v/>
      </c>
      <c r="R159" s="39" t="str">
        <f>IF(AL160="42",Monitoreo!#REF!&amp;". ","")</f>
        <v/>
      </c>
      <c r="S159" s="39" t="str">
        <f>IF(AL160="41",Monitoreo!#REF!&amp;". ","")</f>
        <v/>
      </c>
      <c r="T159" s="39" t="str">
        <f>IF(AL160="35",Monitoreo!#REF!&amp;". ","")</f>
        <v/>
      </c>
      <c r="U159" s="39" t="str">
        <f>IF(AL160="34",Monitoreo!#REF!&amp;". ","")</f>
        <v/>
      </c>
      <c r="V159" s="39" t="str">
        <f>IF(AL160="33",Monitoreo!#REF!&amp;". ","")</f>
        <v/>
      </c>
      <c r="W159" s="39" t="str">
        <f>IF(AL160="32",Monitoreo!#REF!&amp;". ","")</f>
        <v/>
      </c>
      <c r="X159" s="39" t="str">
        <f>IF(AL160="31",Monitoreo!#REF!&amp;". ","")</f>
        <v/>
      </c>
      <c r="Y159" s="39" t="str">
        <f>IF(AL160="25",Monitoreo!#REF!&amp;". ","")</f>
        <v/>
      </c>
      <c r="Z159" s="39" t="str">
        <f>IF(AL160="24",Monitoreo!#REF!&amp;". ","")</f>
        <v/>
      </c>
      <c r="AA159" s="39" t="str">
        <f>IF(AL160="23",Monitoreo!#REF!&amp;". ","")</f>
        <v/>
      </c>
      <c r="AB159" s="39" t="str">
        <f>IF(AL160="22",Monitoreo!#REF!&amp;". ","")</f>
        <v/>
      </c>
      <c r="AC159" s="39" t="str">
        <f>IF(AL160="21",Monitoreo!#REF!&amp;". ","")</f>
        <v/>
      </c>
      <c r="AD159" s="39" t="str">
        <f>IF(AL160="15",Monitoreo!#REF!&amp;". ","")</f>
        <v/>
      </c>
      <c r="AE159" s="39" t="str">
        <f>IF(AL160="14",Monitoreo!#REF!&amp;". ","")</f>
        <v/>
      </c>
      <c r="AF159" s="39" t="str">
        <f>IF(AL160="13",Monitoreo!#REF!&amp;". ","")</f>
        <v/>
      </c>
      <c r="AG159" s="39" t="str">
        <f>IF(AL160="12",Monitoreo!#REF!&amp;". ","")</f>
        <v/>
      </c>
      <c r="AH159" s="85" t="str">
        <f>IF(AL160="11",Monitoreo!#REF!&amp;". ","")</f>
        <v/>
      </c>
      <c r="AI159" s="71"/>
      <c r="AJ159" s="88" t="b">
        <f>+IF(Monitoreo!T156="Casi Seguro",5,IF(Monitoreo!T156="Probable",4,IF(Monitoreo!T156="Posible",3,IF(Monitoreo!T156="Improbable",2,IF(Monitoreo!T156="Raro",1)))))</f>
        <v>0</v>
      </c>
      <c r="AK159" s="88" t="b">
        <f>+IF(Monitoreo!U156="Severo",5,IF(Monitoreo!U156="Mayor",4,IF(Monitoreo!U156="Moderado",3,IF(Monitoreo!U156="Menor",2,IF(Monitoreo!U156="Insignificante",1)))))</f>
        <v>0</v>
      </c>
      <c r="AL159" s="88" t="str">
        <f t="shared" si="2"/>
        <v>FALSOFALSO</v>
      </c>
    </row>
    <row r="160" spans="9:38" x14ac:dyDescent="0.25">
      <c r="I160" s="83"/>
      <c r="J160" s="84" t="str">
        <f>IF(AL161="55",Monitoreo!#REF!&amp;". ","")</f>
        <v/>
      </c>
      <c r="K160" s="39" t="str">
        <f>IF(AL161="54",Monitoreo!#REF!&amp;". ","")</f>
        <v/>
      </c>
      <c r="L160" s="39" t="str">
        <f>IF(AL161="53",Monitoreo!#REF!&amp;". ","")</f>
        <v/>
      </c>
      <c r="M160" s="39" t="str">
        <f>IF(AL161="52",Monitoreo!#REF!&amp;". ","")</f>
        <v/>
      </c>
      <c r="N160" s="39" t="str">
        <f>IF(AL161="51",Monitoreo!#REF!&amp;". ","")</f>
        <v/>
      </c>
      <c r="O160" s="39" t="str">
        <f>IF(AL161="45",Monitoreo!#REF!&amp;". ","")</f>
        <v/>
      </c>
      <c r="P160" s="39" t="str">
        <f>IF(AL161="44",Monitoreo!#REF!&amp;". ","")</f>
        <v/>
      </c>
      <c r="Q160" s="39" t="str">
        <f>IF(AL161="43",Monitoreo!#REF!&amp;". ","")</f>
        <v/>
      </c>
      <c r="R160" s="39" t="str">
        <f>IF(AL161="42",Monitoreo!#REF!&amp;". ","")</f>
        <v/>
      </c>
      <c r="S160" s="39" t="str">
        <f>IF(AL161="41",Monitoreo!#REF!&amp;". ","")</f>
        <v/>
      </c>
      <c r="T160" s="39" t="str">
        <f>IF(AL161="35",Monitoreo!#REF!&amp;". ","")</f>
        <v/>
      </c>
      <c r="U160" s="39" t="str">
        <f>IF(AL161="34",Monitoreo!#REF!&amp;". ","")</f>
        <v/>
      </c>
      <c r="V160" s="39" t="str">
        <f>IF(AL161="33",Monitoreo!#REF!&amp;". ","")</f>
        <v/>
      </c>
      <c r="W160" s="39" t="str">
        <f>IF(AL161="32",Monitoreo!#REF!&amp;". ","")</f>
        <v/>
      </c>
      <c r="X160" s="39" t="str">
        <f>IF(AL161="31",Monitoreo!#REF!&amp;". ","")</f>
        <v/>
      </c>
      <c r="Y160" s="39" t="str">
        <f>IF(AL161="25",Monitoreo!#REF!&amp;". ","")</f>
        <v/>
      </c>
      <c r="Z160" s="39" t="str">
        <f>IF(AL161="24",Monitoreo!#REF!&amp;". ","")</f>
        <v/>
      </c>
      <c r="AA160" s="39" t="str">
        <f>IF(AL161="23",Monitoreo!#REF!&amp;". ","")</f>
        <v/>
      </c>
      <c r="AB160" s="39" t="str">
        <f>IF(AL161="22",Monitoreo!#REF!&amp;". ","")</f>
        <v/>
      </c>
      <c r="AC160" s="39" t="str">
        <f>IF(AL161="21",Monitoreo!#REF!&amp;". ","")</f>
        <v/>
      </c>
      <c r="AD160" s="39" t="str">
        <f>IF(AL161="15",Monitoreo!#REF!&amp;". ","")</f>
        <v/>
      </c>
      <c r="AE160" s="39" t="str">
        <f>IF(AL161="14",Monitoreo!#REF!&amp;". ","")</f>
        <v/>
      </c>
      <c r="AF160" s="39" t="str">
        <f>IF(AL161="13",Monitoreo!#REF!&amp;". ","")</f>
        <v/>
      </c>
      <c r="AG160" s="39" t="str">
        <f>IF(AL161="12",Monitoreo!#REF!&amp;". ","")</f>
        <v/>
      </c>
      <c r="AH160" s="85" t="str">
        <f>IF(AL161="11",Monitoreo!#REF!&amp;". ","")</f>
        <v/>
      </c>
      <c r="AI160" s="71"/>
      <c r="AJ160" s="88" t="b">
        <f>+IF(Monitoreo!T157="Casi Seguro",5,IF(Monitoreo!T157="Probable",4,IF(Monitoreo!T157="Posible",3,IF(Monitoreo!T157="Improbable",2,IF(Monitoreo!T157="Raro",1)))))</f>
        <v>0</v>
      </c>
      <c r="AK160" s="88" t="b">
        <f>+IF(Monitoreo!U157="Severo",5,IF(Monitoreo!U157="Mayor",4,IF(Monitoreo!U157="Moderado",3,IF(Monitoreo!U157="Menor",2,IF(Monitoreo!U157="Insignificante",1)))))</f>
        <v>0</v>
      </c>
      <c r="AL160" s="88" t="str">
        <f t="shared" si="2"/>
        <v>FALSOFALSO</v>
      </c>
    </row>
    <row r="161" spans="9:38" x14ac:dyDescent="0.25">
      <c r="I161" s="83"/>
      <c r="J161" s="84" t="str">
        <f>IF(AL162="55",Monitoreo!#REF!&amp;". ","")</f>
        <v/>
      </c>
      <c r="K161" s="39" t="str">
        <f>IF(AL162="54",Monitoreo!#REF!&amp;". ","")</f>
        <v/>
      </c>
      <c r="L161" s="39" t="str">
        <f>IF(AL162="53",Monitoreo!#REF!&amp;". ","")</f>
        <v/>
      </c>
      <c r="M161" s="39" t="str">
        <f>IF(AL162="52",Monitoreo!#REF!&amp;". ","")</f>
        <v/>
      </c>
      <c r="N161" s="39" t="str">
        <f>IF(AL162="51",Monitoreo!#REF!&amp;". ","")</f>
        <v/>
      </c>
      <c r="O161" s="39" t="str">
        <f>IF(AL162="45",Monitoreo!#REF!&amp;". ","")</f>
        <v/>
      </c>
      <c r="P161" s="39" t="str">
        <f>IF(AL162="44",Monitoreo!#REF!&amp;". ","")</f>
        <v/>
      </c>
      <c r="Q161" s="39" t="str">
        <f>IF(AL162="43",Monitoreo!#REF!&amp;". ","")</f>
        <v/>
      </c>
      <c r="R161" s="39" t="str">
        <f>IF(AL162="42",Monitoreo!#REF!&amp;". ","")</f>
        <v/>
      </c>
      <c r="S161" s="39" t="str">
        <f>IF(AL162="41",Monitoreo!#REF!&amp;". ","")</f>
        <v/>
      </c>
      <c r="T161" s="39" t="str">
        <f>IF(AL162="35",Monitoreo!#REF!&amp;". ","")</f>
        <v/>
      </c>
      <c r="U161" s="39" t="str">
        <f>IF(AL162="34",Monitoreo!#REF!&amp;". ","")</f>
        <v/>
      </c>
      <c r="V161" s="39" t="str">
        <f>IF(AL162="33",Monitoreo!#REF!&amp;". ","")</f>
        <v/>
      </c>
      <c r="W161" s="39" t="str">
        <f>IF(AL162="32",Monitoreo!#REF!&amp;". ","")</f>
        <v/>
      </c>
      <c r="X161" s="39" t="str">
        <f>IF(AL162="31",Monitoreo!#REF!&amp;". ","")</f>
        <v/>
      </c>
      <c r="Y161" s="39" t="str">
        <f>IF(AL162="25",Monitoreo!#REF!&amp;". ","")</f>
        <v/>
      </c>
      <c r="Z161" s="39" t="str">
        <f>IF(AL162="24",Monitoreo!#REF!&amp;". ","")</f>
        <v/>
      </c>
      <c r="AA161" s="39" t="str">
        <f>IF(AL162="23",Monitoreo!#REF!&amp;". ","")</f>
        <v/>
      </c>
      <c r="AB161" s="39" t="str">
        <f>IF(AL162="22",Monitoreo!#REF!&amp;". ","")</f>
        <v/>
      </c>
      <c r="AC161" s="39" t="str">
        <f>IF(AL162="21",Monitoreo!#REF!&amp;". ","")</f>
        <v/>
      </c>
      <c r="AD161" s="39" t="str">
        <f>IF(AL162="15",Monitoreo!#REF!&amp;". ","")</f>
        <v/>
      </c>
      <c r="AE161" s="39" t="str">
        <f>IF(AL162="14",Monitoreo!#REF!&amp;". ","")</f>
        <v/>
      </c>
      <c r="AF161" s="39" t="str">
        <f>IF(AL162="13",Monitoreo!#REF!&amp;". ","")</f>
        <v/>
      </c>
      <c r="AG161" s="39" t="str">
        <f>IF(AL162="12",Monitoreo!#REF!&amp;". ","")</f>
        <v/>
      </c>
      <c r="AH161" s="85" t="str">
        <f>IF(AL162="11",Monitoreo!#REF!&amp;". ","")</f>
        <v/>
      </c>
      <c r="AI161" s="71"/>
      <c r="AJ161" s="88" t="b">
        <f>+IF(Monitoreo!T158="Casi Seguro",5,IF(Monitoreo!T158="Probable",4,IF(Monitoreo!T158="Posible",3,IF(Monitoreo!T158="Improbable",2,IF(Monitoreo!T158="Raro",1)))))</f>
        <v>0</v>
      </c>
      <c r="AK161" s="88" t="b">
        <f>+IF(Monitoreo!U158="Severo",5,IF(Monitoreo!U158="Mayor",4,IF(Monitoreo!U158="Moderado",3,IF(Monitoreo!U158="Menor",2,IF(Monitoreo!U158="Insignificante",1)))))</f>
        <v>0</v>
      </c>
      <c r="AL161" s="88" t="str">
        <f t="shared" si="2"/>
        <v>FALSOFALSO</v>
      </c>
    </row>
    <row r="162" spans="9:38" x14ac:dyDescent="0.25">
      <c r="I162" s="83"/>
      <c r="J162" s="84" t="str">
        <f>IF(AL163="55",Monitoreo!#REF!&amp;". ","")</f>
        <v/>
      </c>
      <c r="K162" s="39" t="str">
        <f>IF(AL163="54",Monitoreo!#REF!&amp;". ","")</f>
        <v/>
      </c>
      <c r="L162" s="39" t="str">
        <f>IF(AL163="53",Monitoreo!#REF!&amp;". ","")</f>
        <v/>
      </c>
      <c r="M162" s="39" t="str">
        <f>IF(AL163="52",Monitoreo!#REF!&amp;". ","")</f>
        <v/>
      </c>
      <c r="N162" s="39" t="str">
        <f>IF(AL163="51",Monitoreo!#REF!&amp;". ","")</f>
        <v/>
      </c>
      <c r="O162" s="39" t="str">
        <f>IF(AL163="45",Monitoreo!#REF!&amp;". ","")</f>
        <v/>
      </c>
      <c r="P162" s="39" t="str">
        <f>IF(AL163="44",Monitoreo!#REF!&amp;". ","")</f>
        <v/>
      </c>
      <c r="Q162" s="39" t="str">
        <f>IF(AL163="43",Monitoreo!#REF!&amp;". ","")</f>
        <v/>
      </c>
      <c r="R162" s="39" t="str">
        <f>IF(AL163="42",Monitoreo!#REF!&amp;". ","")</f>
        <v/>
      </c>
      <c r="S162" s="39" t="str">
        <f>IF(AL163="41",Monitoreo!#REF!&amp;". ","")</f>
        <v/>
      </c>
      <c r="T162" s="39" t="str">
        <f>IF(AL163="35",Monitoreo!#REF!&amp;". ","")</f>
        <v/>
      </c>
      <c r="U162" s="39" t="str">
        <f>IF(AL163="34",Monitoreo!#REF!&amp;". ","")</f>
        <v/>
      </c>
      <c r="V162" s="39" t="str">
        <f>IF(AL163="33",Monitoreo!#REF!&amp;". ","")</f>
        <v/>
      </c>
      <c r="W162" s="39" t="str">
        <f>IF(AL163="32",Monitoreo!#REF!&amp;". ","")</f>
        <v/>
      </c>
      <c r="X162" s="39" t="str">
        <f>IF(AL163="31",Monitoreo!#REF!&amp;". ","")</f>
        <v/>
      </c>
      <c r="Y162" s="39" t="str">
        <f>IF(AL163="25",Monitoreo!#REF!&amp;". ","")</f>
        <v/>
      </c>
      <c r="Z162" s="39" t="str">
        <f>IF(AL163="24",Monitoreo!#REF!&amp;". ","")</f>
        <v/>
      </c>
      <c r="AA162" s="39" t="str">
        <f>IF(AL163="23",Monitoreo!#REF!&amp;". ","")</f>
        <v/>
      </c>
      <c r="AB162" s="39" t="str">
        <f>IF(AL163="22",Monitoreo!#REF!&amp;". ","")</f>
        <v/>
      </c>
      <c r="AC162" s="39" t="str">
        <f>IF(AL163="21",Monitoreo!#REF!&amp;". ","")</f>
        <v/>
      </c>
      <c r="AD162" s="39" t="str">
        <f>IF(AL163="15",Monitoreo!#REF!&amp;". ","")</f>
        <v/>
      </c>
      <c r="AE162" s="39" t="str">
        <f>IF(AL163="14",Monitoreo!#REF!&amp;". ","")</f>
        <v/>
      </c>
      <c r="AF162" s="39" t="str">
        <f>IF(AL163="13",Monitoreo!#REF!&amp;". ","")</f>
        <v/>
      </c>
      <c r="AG162" s="39" t="str">
        <f>IF(AL163="12",Monitoreo!#REF!&amp;". ","")</f>
        <v/>
      </c>
      <c r="AH162" s="85" t="str">
        <f>IF(AL163="11",Monitoreo!#REF!&amp;". ","")</f>
        <v/>
      </c>
      <c r="AI162" s="71"/>
      <c r="AJ162" s="88" t="b">
        <f>+IF(Monitoreo!T159="Casi Seguro",5,IF(Monitoreo!T159="Probable",4,IF(Monitoreo!T159="Posible",3,IF(Monitoreo!T159="Improbable",2,IF(Monitoreo!T159="Raro",1)))))</f>
        <v>0</v>
      </c>
      <c r="AK162" s="88" t="b">
        <f>+IF(Monitoreo!U159="Severo",5,IF(Monitoreo!U159="Mayor",4,IF(Monitoreo!U159="Moderado",3,IF(Monitoreo!U159="Menor",2,IF(Monitoreo!U159="Insignificante",1)))))</f>
        <v>0</v>
      </c>
      <c r="AL162" s="88" t="str">
        <f t="shared" si="2"/>
        <v>FALSOFALSO</v>
      </c>
    </row>
    <row r="163" spans="9:38" x14ac:dyDescent="0.25">
      <c r="I163" s="83"/>
      <c r="J163" s="84" t="str">
        <f>IF(AL164="55",Monitoreo!#REF!&amp;". ","")</f>
        <v/>
      </c>
      <c r="K163" s="39" t="str">
        <f>IF(AL164="54",Monitoreo!#REF!&amp;". ","")</f>
        <v/>
      </c>
      <c r="L163" s="39" t="str">
        <f>IF(AL164="53",Monitoreo!#REF!&amp;". ","")</f>
        <v/>
      </c>
      <c r="M163" s="39" t="str">
        <f>IF(AL164="52",Monitoreo!#REF!&amp;". ","")</f>
        <v/>
      </c>
      <c r="N163" s="39" t="str">
        <f>IF(AL164="51",Monitoreo!#REF!&amp;". ","")</f>
        <v/>
      </c>
      <c r="O163" s="39" t="str">
        <f>IF(AL164="45",Monitoreo!#REF!&amp;". ","")</f>
        <v/>
      </c>
      <c r="P163" s="39" t="str">
        <f>IF(AL164="44",Monitoreo!#REF!&amp;". ","")</f>
        <v/>
      </c>
      <c r="Q163" s="39" t="str">
        <f>IF(AL164="43",Monitoreo!#REF!&amp;". ","")</f>
        <v/>
      </c>
      <c r="R163" s="39" t="str">
        <f>IF(AL164="42",Monitoreo!#REF!&amp;". ","")</f>
        <v/>
      </c>
      <c r="S163" s="39" t="str">
        <f>IF(AL164="41",Monitoreo!#REF!&amp;". ","")</f>
        <v/>
      </c>
      <c r="T163" s="39" t="str">
        <f>IF(AL164="35",Monitoreo!#REF!&amp;". ","")</f>
        <v/>
      </c>
      <c r="U163" s="39" t="str">
        <f>IF(AL164="34",Monitoreo!#REF!&amp;". ","")</f>
        <v/>
      </c>
      <c r="V163" s="39" t="str">
        <f>IF(AL164="33",Monitoreo!#REF!&amp;". ","")</f>
        <v/>
      </c>
      <c r="W163" s="39" t="str">
        <f>IF(AL164="32",Monitoreo!#REF!&amp;". ","")</f>
        <v/>
      </c>
      <c r="X163" s="39" t="str">
        <f>IF(AL164="31",Monitoreo!#REF!&amp;". ","")</f>
        <v/>
      </c>
      <c r="Y163" s="39" t="str">
        <f>IF(AL164="25",Monitoreo!#REF!&amp;". ","")</f>
        <v/>
      </c>
      <c r="Z163" s="39" t="str">
        <f>IF(AL164="24",Monitoreo!#REF!&amp;". ","")</f>
        <v/>
      </c>
      <c r="AA163" s="39" t="str">
        <f>IF(AL164="23",Monitoreo!#REF!&amp;". ","")</f>
        <v/>
      </c>
      <c r="AB163" s="39" t="str">
        <f>IF(AL164="22",Monitoreo!#REF!&amp;". ","")</f>
        <v/>
      </c>
      <c r="AC163" s="39" t="str">
        <f>IF(AL164="21",Monitoreo!#REF!&amp;". ","")</f>
        <v/>
      </c>
      <c r="AD163" s="39" t="str">
        <f>IF(AL164="15",Monitoreo!#REF!&amp;". ","")</f>
        <v/>
      </c>
      <c r="AE163" s="39" t="str">
        <f>IF(AL164="14",Monitoreo!#REF!&amp;". ","")</f>
        <v/>
      </c>
      <c r="AF163" s="39" t="str">
        <f>IF(AL164="13",Monitoreo!#REF!&amp;". ","")</f>
        <v/>
      </c>
      <c r="AG163" s="39" t="str">
        <f>IF(AL164="12",Monitoreo!#REF!&amp;". ","")</f>
        <v/>
      </c>
      <c r="AH163" s="85" t="str">
        <f>IF(AL164="11",Monitoreo!#REF!&amp;". ","")</f>
        <v/>
      </c>
      <c r="AI163" s="71"/>
      <c r="AJ163" s="88" t="b">
        <f>+IF(Monitoreo!T160="Casi Seguro",5,IF(Monitoreo!T160="Probable",4,IF(Monitoreo!T160="Posible",3,IF(Monitoreo!T160="Improbable",2,IF(Monitoreo!T160="Raro",1)))))</f>
        <v>0</v>
      </c>
      <c r="AK163" s="88" t="b">
        <f>+IF(Monitoreo!U160="Severo",5,IF(Monitoreo!U160="Mayor",4,IF(Monitoreo!U160="Moderado",3,IF(Monitoreo!U160="Menor",2,IF(Monitoreo!U160="Insignificante",1)))))</f>
        <v>0</v>
      </c>
      <c r="AL163" s="88" t="str">
        <f t="shared" si="2"/>
        <v>FALSOFALSO</v>
      </c>
    </row>
    <row r="164" spans="9:38" x14ac:dyDescent="0.25">
      <c r="I164" s="83"/>
      <c r="J164" s="84" t="str">
        <f>IF(AL165="55",Monitoreo!#REF!&amp;". ","")</f>
        <v/>
      </c>
      <c r="K164" s="39" t="str">
        <f>IF(AL165="54",Monitoreo!#REF!&amp;". ","")</f>
        <v/>
      </c>
      <c r="L164" s="39" t="str">
        <f>IF(AL165="53",Monitoreo!#REF!&amp;". ","")</f>
        <v/>
      </c>
      <c r="M164" s="39" t="str">
        <f>IF(AL165="52",Monitoreo!#REF!&amp;". ","")</f>
        <v/>
      </c>
      <c r="N164" s="39" t="str">
        <f>IF(AL165="51",Monitoreo!#REF!&amp;". ","")</f>
        <v/>
      </c>
      <c r="O164" s="39" t="str">
        <f>IF(AL165="45",Monitoreo!#REF!&amp;". ","")</f>
        <v/>
      </c>
      <c r="P164" s="39" t="str">
        <f>IF(AL165="44",Monitoreo!#REF!&amp;". ","")</f>
        <v/>
      </c>
      <c r="Q164" s="39" t="str">
        <f>IF(AL165="43",Monitoreo!#REF!&amp;". ","")</f>
        <v/>
      </c>
      <c r="R164" s="39" t="str">
        <f>IF(AL165="42",Monitoreo!#REF!&amp;". ","")</f>
        <v/>
      </c>
      <c r="S164" s="39" t="str">
        <f>IF(AL165="41",Monitoreo!#REF!&amp;". ","")</f>
        <v/>
      </c>
      <c r="T164" s="39" t="str">
        <f>IF(AL165="35",Monitoreo!#REF!&amp;". ","")</f>
        <v/>
      </c>
      <c r="U164" s="39" t="str">
        <f>IF(AL165="34",Monitoreo!#REF!&amp;". ","")</f>
        <v/>
      </c>
      <c r="V164" s="39" t="str">
        <f>IF(AL165="33",Monitoreo!#REF!&amp;". ","")</f>
        <v/>
      </c>
      <c r="W164" s="39" t="str">
        <f>IF(AL165="32",Monitoreo!#REF!&amp;". ","")</f>
        <v/>
      </c>
      <c r="X164" s="39" t="str">
        <f>IF(AL165="31",Monitoreo!#REF!&amp;". ","")</f>
        <v/>
      </c>
      <c r="Y164" s="39" t="str">
        <f>IF(AL165="25",Monitoreo!#REF!&amp;". ","")</f>
        <v/>
      </c>
      <c r="Z164" s="39" t="str">
        <f>IF(AL165="24",Monitoreo!#REF!&amp;". ","")</f>
        <v/>
      </c>
      <c r="AA164" s="39" t="str">
        <f>IF(AL165="23",Monitoreo!#REF!&amp;". ","")</f>
        <v/>
      </c>
      <c r="AB164" s="39" t="str">
        <f>IF(AL165="22",Monitoreo!#REF!&amp;". ","")</f>
        <v/>
      </c>
      <c r="AC164" s="39" t="str">
        <f>IF(AL165="21",Monitoreo!#REF!&amp;". ","")</f>
        <v/>
      </c>
      <c r="AD164" s="39" t="str">
        <f>IF(AL165="15",Monitoreo!#REF!&amp;". ","")</f>
        <v/>
      </c>
      <c r="AE164" s="39" t="str">
        <f>IF(AL165="14",Monitoreo!#REF!&amp;". ","")</f>
        <v/>
      </c>
      <c r="AF164" s="39" t="str">
        <f>IF(AL165="13",Monitoreo!#REF!&amp;". ","")</f>
        <v/>
      </c>
      <c r="AG164" s="39" t="str">
        <f>IF(AL165="12",Monitoreo!#REF!&amp;". ","")</f>
        <v/>
      </c>
      <c r="AH164" s="85" t="str">
        <f>IF(AL165="11",Monitoreo!#REF!&amp;". ","")</f>
        <v/>
      </c>
      <c r="AI164" s="71"/>
      <c r="AJ164" s="88" t="b">
        <f>+IF(Monitoreo!T161="Casi Seguro",5,IF(Monitoreo!T161="Probable",4,IF(Monitoreo!T161="Posible",3,IF(Monitoreo!T161="Improbable",2,IF(Monitoreo!T161="Raro",1)))))</f>
        <v>0</v>
      </c>
      <c r="AK164" s="88" t="b">
        <f>+IF(Monitoreo!U161="Severo",5,IF(Monitoreo!U161="Mayor",4,IF(Monitoreo!U161="Moderado",3,IF(Monitoreo!U161="Menor",2,IF(Monitoreo!U161="Insignificante",1)))))</f>
        <v>0</v>
      </c>
      <c r="AL164" s="88" t="str">
        <f t="shared" si="2"/>
        <v>FALSOFALSO</v>
      </c>
    </row>
    <row r="165" spans="9:38" x14ac:dyDescent="0.25">
      <c r="I165" s="83"/>
      <c r="J165" s="84" t="str">
        <f>IF(AL166="55",Monitoreo!#REF!&amp;". ","")</f>
        <v/>
      </c>
      <c r="K165" s="39" t="str">
        <f>IF(AL166="54",Monitoreo!#REF!&amp;". ","")</f>
        <v/>
      </c>
      <c r="L165" s="39" t="str">
        <f>IF(AL166="53",Monitoreo!#REF!&amp;". ","")</f>
        <v/>
      </c>
      <c r="M165" s="39" t="str">
        <f>IF(AL166="52",Monitoreo!#REF!&amp;". ","")</f>
        <v/>
      </c>
      <c r="N165" s="39" t="str">
        <f>IF(AL166="51",Monitoreo!#REF!&amp;". ","")</f>
        <v/>
      </c>
      <c r="O165" s="39" t="str">
        <f>IF(AL166="45",Monitoreo!#REF!&amp;". ","")</f>
        <v/>
      </c>
      <c r="P165" s="39" t="str">
        <f>IF(AL166="44",Monitoreo!#REF!&amp;". ","")</f>
        <v/>
      </c>
      <c r="Q165" s="39" t="str">
        <f>IF(AL166="43",Monitoreo!#REF!&amp;". ","")</f>
        <v/>
      </c>
      <c r="R165" s="39" t="str">
        <f>IF(AL166="42",Monitoreo!#REF!&amp;". ","")</f>
        <v/>
      </c>
      <c r="S165" s="39" t="str">
        <f>IF(AL166="41",Monitoreo!#REF!&amp;". ","")</f>
        <v/>
      </c>
      <c r="T165" s="39" t="str">
        <f>IF(AL166="35",Monitoreo!#REF!&amp;". ","")</f>
        <v/>
      </c>
      <c r="U165" s="39" t="str">
        <f>IF(AL166="34",Monitoreo!#REF!&amp;". ","")</f>
        <v/>
      </c>
      <c r="V165" s="39" t="str">
        <f>IF(AL166="33",Monitoreo!#REF!&amp;". ","")</f>
        <v/>
      </c>
      <c r="W165" s="39" t="str">
        <f>IF(AL166="32",Monitoreo!#REF!&amp;". ","")</f>
        <v/>
      </c>
      <c r="X165" s="39" t="str">
        <f>IF(AL166="31",Monitoreo!#REF!&amp;". ","")</f>
        <v/>
      </c>
      <c r="Y165" s="39" t="str">
        <f>IF(AL166="25",Monitoreo!#REF!&amp;". ","")</f>
        <v/>
      </c>
      <c r="Z165" s="39" t="str">
        <f>IF(AL166="24",Monitoreo!#REF!&amp;". ","")</f>
        <v/>
      </c>
      <c r="AA165" s="39" t="str">
        <f>IF(AL166="23",Monitoreo!#REF!&amp;". ","")</f>
        <v/>
      </c>
      <c r="AB165" s="39" t="str">
        <f>IF(AL166="22",Monitoreo!#REF!&amp;". ","")</f>
        <v/>
      </c>
      <c r="AC165" s="39" t="str">
        <f>IF(AL166="21",Monitoreo!#REF!&amp;". ","")</f>
        <v/>
      </c>
      <c r="AD165" s="39" t="str">
        <f>IF(AL166="15",Monitoreo!#REF!&amp;". ","")</f>
        <v/>
      </c>
      <c r="AE165" s="39" t="str">
        <f>IF(AL166="14",Monitoreo!#REF!&amp;". ","")</f>
        <v/>
      </c>
      <c r="AF165" s="39" t="str">
        <f>IF(AL166="13",Monitoreo!#REF!&amp;". ","")</f>
        <v/>
      </c>
      <c r="AG165" s="39" t="str">
        <f>IF(AL166="12",Monitoreo!#REF!&amp;". ","")</f>
        <v/>
      </c>
      <c r="AH165" s="85" t="str">
        <f>IF(AL166="11",Monitoreo!#REF!&amp;". ","")</f>
        <v/>
      </c>
      <c r="AI165" s="71"/>
      <c r="AJ165" s="88" t="b">
        <f>+IF(Monitoreo!T162="Casi Seguro",5,IF(Monitoreo!T162="Probable",4,IF(Monitoreo!T162="Posible",3,IF(Monitoreo!T162="Improbable",2,IF(Monitoreo!T162="Raro",1)))))</f>
        <v>0</v>
      </c>
      <c r="AK165" s="88" t="b">
        <f>+IF(Monitoreo!U162="Severo",5,IF(Monitoreo!U162="Mayor",4,IF(Monitoreo!U162="Moderado",3,IF(Monitoreo!U162="Menor",2,IF(Monitoreo!U162="Insignificante",1)))))</f>
        <v>0</v>
      </c>
      <c r="AL165" s="88" t="str">
        <f t="shared" si="2"/>
        <v>FALSOFALSO</v>
      </c>
    </row>
    <row r="166" spans="9:38" x14ac:dyDescent="0.25">
      <c r="I166" s="83"/>
      <c r="J166" s="84" t="str">
        <f>IF(AL167="55",Monitoreo!#REF!&amp;". ","")</f>
        <v/>
      </c>
      <c r="K166" s="39" t="str">
        <f>IF(AL167="54",Monitoreo!#REF!&amp;". ","")</f>
        <v/>
      </c>
      <c r="L166" s="39" t="str">
        <f>IF(AL167="53",Monitoreo!#REF!&amp;". ","")</f>
        <v/>
      </c>
      <c r="M166" s="39" t="str">
        <f>IF(AL167="52",Monitoreo!#REF!&amp;". ","")</f>
        <v/>
      </c>
      <c r="N166" s="39" t="str">
        <f>IF(AL167="51",Monitoreo!#REF!&amp;". ","")</f>
        <v/>
      </c>
      <c r="O166" s="39" t="str">
        <f>IF(AL167="45",Monitoreo!#REF!&amp;". ","")</f>
        <v/>
      </c>
      <c r="P166" s="39" t="str">
        <f>IF(AL167="44",Monitoreo!#REF!&amp;". ","")</f>
        <v/>
      </c>
      <c r="Q166" s="39" t="str">
        <f>IF(AL167="43",Monitoreo!#REF!&amp;". ","")</f>
        <v/>
      </c>
      <c r="R166" s="39" t="str">
        <f>IF(AL167="42",Monitoreo!#REF!&amp;". ","")</f>
        <v/>
      </c>
      <c r="S166" s="39" t="str">
        <f>IF(AL167="41",Monitoreo!#REF!&amp;". ","")</f>
        <v/>
      </c>
      <c r="T166" s="39" t="str">
        <f>IF(AL167="35",Monitoreo!#REF!&amp;". ","")</f>
        <v/>
      </c>
      <c r="U166" s="39" t="str">
        <f>IF(AL167="34",Monitoreo!#REF!&amp;". ","")</f>
        <v/>
      </c>
      <c r="V166" s="39" t="str">
        <f>IF(AL167="33",Monitoreo!#REF!&amp;". ","")</f>
        <v/>
      </c>
      <c r="W166" s="39" t="str">
        <f>IF(AL167="32",Monitoreo!#REF!&amp;". ","")</f>
        <v/>
      </c>
      <c r="X166" s="39" t="str">
        <f>IF(AL167="31",Monitoreo!#REF!&amp;". ","")</f>
        <v/>
      </c>
      <c r="Y166" s="39" t="str">
        <f>IF(AL167="25",Monitoreo!#REF!&amp;". ","")</f>
        <v/>
      </c>
      <c r="Z166" s="39" t="str">
        <f>IF(AL167="24",Monitoreo!#REF!&amp;". ","")</f>
        <v/>
      </c>
      <c r="AA166" s="39" t="str">
        <f>IF(AL167="23",Monitoreo!#REF!&amp;". ","")</f>
        <v/>
      </c>
      <c r="AB166" s="39" t="str">
        <f>IF(AL167="22",Monitoreo!#REF!&amp;". ","")</f>
        <v/>
      </c>
      <c r="AC166" s="39" t="str">
        <f>IF(AL167="21",Monitoreo!#REF!&amp;". ","")</f>
        <v/>
      </c>
      <c r="AD166" s="39" t="str">
        <f>IF(AL167="15",Monitoreo!#REF!&amp;". ","")</f>
        <v/>
      </c>
      <c r="AE166" s="39" t="str">
        <f>IF(AL167="14",Monitoreo!#REF!&amp;". ","")</f>
        <v/>
      </c>
      <c r="AF166" s="39" t="str">
        <f>IF(AL167="13",Monitoreo!#REF!&amp;". ","")</f>
        <v/>
      </c>
      <c r="AG166" s="39" t="str">
        <f>IF(AL167="12",Monitoreo!#REF!&amp;". ","")</f>
        <v/>
      </c>
      <c r="AH166" s="85" t="str">
        <f>IF(AL167="11",Monitoreo!#REF!&amp;". ","")</f>
        <v/>
      </c>
      <c r="AI166" s="71"/>
      <c r="AJ166" s="88" t="b">
        <f>+IF(Monitoreo!T163="Casi Seguro",5,IF(Monitoreo!T163="Probable",4,IF(Monitoreo!T163="Posible",3,IF(Monitoreo!T163="Improbable",2,IF(Monitoreo!T163="Raro",1)))))</f>
        <v>0</v>
      </c>
      <c r="AK166" s="88" t="b">
        <f>+IF(Monitoreo!U163="Severo",5,IF(Monitoreo!U163="Mayor",4,IF(Monitoreo!U163="Moderado",3,IF(Monitoreo!U163="Menor",2,IF(Monitoreo!U163="Insignificante",1)))))</f>
        <v>0</v>
      </c>
      <c r="AL166" s="88" t="str">
        <f t="shared" si="2"/>
        <v>FALSOFALSO</v>
      </c>
    </row>
    <row r="167" spans="9:38" x14ac:dyDescent="0.25">
      <c r="I167" s="83"/>
      <c r="J167" s="84" t="str">
        <f>IF(AL168="55",Monitoreo!#REF!&amp;". ","")</f>
        <v/>
      </c>
      <c r="K167" s="39" t="str">
        <f>IF(AL168="54",Monitoreo!#REF!&amp;". ","")</f>
        <v/>
      </c>
      <c r="L167" s="39" t="str">
        <f>IF(AL168="53",Monitoreo!#REF!&amp;". ","")</f>
        <v/>
      </c>
      <c r="M167" s="39" t="str">
        <f>IF(AL168="52",Monitoreo!#REF!&amp;". ","")</f>
        <v/>
      </c>
      <c r="N167" s="39" t="str">
        <f>IF(AL168="51",Monitoreo!#REF!&amp;". ","")</f>
        <v/>
      </c>
      <c r="O167" s="39" t="str">
        <f>IF(AL168="45",Monitoreo!#REF!&amp;". ","")</f>
        <v/>
      </c>
      <c r="P167" s="39" t="str">
        <f>IF(AL168="44",Monitoreo!#REF!&amp;". ","")</f>
        <v/>
      </c>
      <c r="Q167" s="39" t="str">
        <f>IF(AL168="43",Monitoreo!#REF!&amp;". ","")</f>
        <v/>
      </c>
      <c r="R167" s="39" t="str">
        <f>IF(AL168="42",Monitoreo!#REF!&amp;". ","")</f>
        <v/>
      </c>
      <c r="S167" s="39" t="str">
        <f>IF(AL168="41",Monitoreo!#REF!&amp;". ","")</f>
        <v/>
      </c>
      <c r="T167" s="39" t="str">
        <f>IF(AL168="35",Monitoreo!#REF!&amp;". ","")</f>
        <v/>
      </c>
      <c r="U167" s="39" t="str">
        <f>IF(AL168="34",Monitoreo!#REF!&amp;". ","")</f>
        <v/>
      </c>
      <c r="V167" s="39" t="str">
        <f>IF(AL168="33",Monitoreo!#REF!&amp;". ","")</f>
        <v/>
      </c>
      <c r="W167" s="39" t="str">
        <f>IF(AL168="32",Monitoreo!#REF!&amp;". ","")</f>
        <v/>
      </c>
      <c r="X167" s="39" t="str">
        <f>IF(AL168="31",Monitoreo!#REF!&amp;". ","")</f>
        <v/>
      </c>
      <c r="Y167" s="39" t="str">
        <f>IF(AL168="25",Monitoreo!#REF!&amp;". ","")</f>
        <v/>
      </c>
      <c r="Z167" s="39" t="str">
        <f>IF(AL168="24",Monitoreo!#REF!&amp;". ","")</f>
        <v/>
      </c>
      <c r="AA167" s="39" t="str">
        <f>IF(AL168="23",Monitoreo!#REF!&amp;". ","")</f>
        <v/>
      </c>
      <c r="AB167" s="39" t="str">
        <f>IF(AL168="22",Monitoreo!#REF!&amp;". ","")</f>
        <v/>
      </c>
      <c r="AC167" s="39" t="str">
        <f>IF(AL168="21",Monitoreo!#REF!&amp;". ","")</f>
        <v/>
      </c>
      <c r="AD167" s="39" t="str">
        <f>IF(AL168="15",Monitoreo!#REF!&amp;". ","")</f>
        <v/>
      </c>
      <c r="AE167" s="39" t="str">
        <f>IF(AL168="14",Monitoreo!#REF!&amp;". ","")</f>
        <v/>
      </c>
      <c r="AF167" s="39" t="str">
        <f>IF(AL168="13",Monitoreo!#REF!&amp;". ","")</f>
        <v/>
      </c>
      <c r="AG167" s="39" t="str">
        <f>IF(AL168="12",Monitoreo!#REF!&amp;". ","")</f>
        <v/>
      </c>
      <c r="AH167" s="85" t="str">
        <f>IF(AL168="11",Monitoreo!#REF!&amp;". ","")</f>
        <v/>
      </c>
      <c r="AI167" s="71"/>
      <c r="AJ167" s="88" t="b">
        <f>+IF(Monitoreo!T164="Casi Seguro",5,IF(Monitoreo!T164="Probable",4,IF(Monitoreo!T164="Posible",3,IF(Monitoreo!T164="Improbable",2,IF(Monitoreo!T164="Raro",1)))))</f>
        <v>0</v>
      </c>
      <c r="AK167" s="88" t="b">
        <f>+IF(Monitoreo!U164="Severo",5,IF(Monitoreo!U164="Mayor",4,IF(Monitoreo!U164="Moderado",3,IF(Monitoreo!U164="Menor",2,IF(Monitoreo!U164="Insignificante",1)))))</f>
        <v>0</v>
      </c>
      <c r="AL167" s="88" t="str">
        <f t="shared" si="2"/>
        <v>FALSOFALSO</v>
      </c>
    </row>
    <row r="168" spans="9:38" x14ac:dyDescent="0.25">
      <c r="I168" s="83"/>
      <c r="J168" s="84" t="str">
        <f>IF(AL169="55",Monitoreo!#REF!&amp;". ","")</f>
        <v/>
      </c>
      <c r="K168" s="39" t="str">
        <f>IF(AL169="54",Monitoreo!#REF!&amp;". ","")</f>
        <v/>
      </c>
      <c r="L168" s="39" t="str">
        <f>IF(AL169="53",Monitoreo!#REF!&amp;". ","")</f>
        <v/>
      </c>
      <c r="M168" s="39" t="str">
        <f>IF(AL169="52",Monitoreo!#REF!&amp;". ","")</f>
        <v/>
      </c>
      <c r="N168" s="39" t="str">
        <f>IF(AL169="51",Monitoreo!#REF!&amp;". ","")</f>
        <v/>
      </c>
      <c r="O168" s="39" t="str">
        <f>IF(AL169="45",Monitoreo!#REF!&amp;". ","")</f>
        <v/>
      </c>
      <c r="P168" s="39" t="str">
        <f>IF(AL169="44",Monitoreo!#REF!&amp;". ","")</f>
        <v/>
      </c>
      <c r="Q168" s="39" t="str">
        <f>IF(AL169="43",Monitoreo!#REF!&amp;". ","")</f>
        <v/>
      </c>
      <c r="R168" s="39" t="str">
        <f>IF(AL169="42",Monitoreo!#REF!&amp;". ","")</f>
        <v/>
      </c>
      <c r="S168" s="39" t="str">
        <f>IF(AL169="41",Monitoreo!#REF!&amp;". ","")</f>
        <v/>
      </c>
      <c r="T168" s="39" t="str">
        <f>IF(AL169="35",Monitoreo!#REF!&amp;". ","")</f>
        <v/>
      </c>
      <c r="U168" s="39" t="str">
        <f>IF(AL169="34",Monitoreo!#REF!&amp;". ","")</f>
        <v/>
      </c>
      <c r="V168" s="39" t="str">
        <f>IF(AL169="33",Monitoreo!#REF!&amp;". ","")</f>
        <v/>
      </c>
      <c r="W168" s="39" t="str">
        <f>IF(AL169="32",Monitoreo!#REF!&amp;". ","")</f>
        <v/>
      </c>
      <c r="X168" s="39" t="str">
        <f>IF(AL169="31",Monitoreo!#REF!&amp;". ","")</f>
        <v/>
      </c>
      <c r="Y168" s="39" t="str">
        <f>IF(AL169="25",Monitoreo!#REF!&amp;". ","")</f>
        <v/>
      </c>
      <c r="Z168" s="39" t="str">
        <f>IF(AL169="24",Monitoreo!#REF!&amp;". ","")</f>
        <v/>
      </c>
      <c r="AA168" s="39" t="str">
        <f>IF(AL169="23",Monitoreo!#REF!&amp;". ","")</f>
        <v/>
      </c>
      <c r="AB168" s="39" t="str">
        <f>IF(AL169="22",Monitoreo!#REF!&amp;". ","")</f>
        <v/>
      </c>
      <c r="AC168" s="39" t="str">
        <f>IF(AL169="21",Monitoreo!#REF!&amp;". ","")</f>
        <v/>
      </c>
      <c r="AD168" s="39" t="str">
        <f>IF(AL169="15",Monitoreo!#REF!&amp;". ","")</f>
        <v/>
      </c>
      <c r="AE168" s="39" t="str">
        <f>IF(AL169="14",Monitoreo!#REF!&amp;". ","")</f>
        <v/>
      </c>
      <c r="AF168" s="39" t="str">
        <f>IF(AL169="13",Monitoreo!#REF!&amp;". ","")</f>
        <v/>
      </c>
      <c r="AG168" s="39" t="str">
        <f>IF(AL169="12",Monitoreo!#REF!&amp;". ","")</f>
        <v/>
      </c>
      <c r="AH168" s="85" t="str">
        <f>IF(AL169="11",Monitoreo!#REF!&amp;". ","")</f>
        <v/>
      </c>
      <c r="AI168" s="71"/>
      <c r="AJ168" s="88" t="b">
        <f>+IF(Monitoreo!T165="Casi Seguro",5,IF(Monitoreo!T165="Probable",4,IF(Monitoreo!T165="Posible",3,IF(Monitoreo!T165="Improbable",2,IF(Monitoreo!T165="Raro",1)))))</f>
        <v>0</v>
      </c>
      <c r="AK168" s="88" t="b">
        <f>+IF(Monitoreo!U165="Severo",5,IF(Monitoreo!U165="Mayor",4,IF(Monitoreo!U165="Moderado",3,IF(Monitoreo!U165="Menor",2,IF(Monitoreo!U165="Insignificante",1)))))</f>
        <v>0</v>
      </c>
      <c r="AL168" s="88" t="str">
        <f t="shared" si="2"/>
        <v>FALSOFALSO</v>
      </c>
    </row>
    <row r="169" spans="9:38" x14ac:dyDescent="0.25">
      <c r="I169" s="83"/>
      <c r="J169" s="84" t="str">
        <f>IF(AL170="55",Monitoreo!#REF!&amp;". ","")</f>
        <v/>
      </c>
      <c r="K169" s="39" t="str">
        <f>IF(AL170="54",Monitoreo!#REF!&amp;". ","")</f>
        <v/>
      </c>
      <c r="L169" s="39" t="str">
        <f>IF(AL170="53",Monitoreo!#REF!&amp;". ","")</f>
        <v/>
      </c>
      <c r="M169" s="39" t="str">
        <f>IF(AL170="52",Monitoreo!#REF!&amp;". ","")</f>
        <v/>
      </c>
      <c r="N169" s="39" t="str">
        <f>IF(AL170="51",Monitoreo!#REF!&amp;". ","")</f>
        <v/>
      </c>
      <c r="O169" s="39" t="str">
        <f>IF(AL170="45",Monitoreo!#REF!&amp;". ","")</f>
        <v/>
      </c>
      <c r="P169" s="39" t="str">
        <f>IF(AL170="44",Monitoreo!#REF!&amp;". ","")</f>
        <v/>
      </c>
      <c r="Q169" s="39" t="str">
        <f>IF(AL170="43",Monitoreo!#REF!&amp;". ","")</f>
        <v/>
      </c>
      <c r="R169" s="39" t="str">
        <f>IF(AL170="42",Monitoreo!#REF!&amp;". ","")</f>
        <v/>
      </c>
      <c r="S169" s="39" t="str">
        <f>IF(AL170="41",Monitoreo!#REF!&amp;". ","")</f>
        <v/>
      </c>
      <c r="T169" s="39" t="str">
        <f>IF(AL170="35",Monitoreo!#REF!&amp;". ","")</f>
        <v/>
      </c>
      <c r="U169" s="39" t="str">
        <f>IF(AL170="34",Monitoreo!#REF!&amp;". ","")</f>
        <v/>
      </c>
      <c r="V169" s="39" t="str">
        <f>IF(AL170="33",Monitoreo!#REF!&amp;". ","")</f>
        <v/>
      </c>
      <c r="W169" s="39" t="str">
        <f>IF(AL170="32",Monitoreo!#REF!&amp;". ","")</f>
        <v/>
      </c>
      <c r="X169" s="39" t="str">
        <f>IF(AL170="31",Monitoreo!#REF!&amp;". ","")</f>
        <v/>
      </c>
      <c r="Y169" s="39" t="str">
        <f>IF(AL170="25",Monitoreo!#REF!&amp;". ","")</f>
        <v/>
      </c>
      <c r="Z169" s="39" t="str">
        <f>IF(AL170="24",Monitoreo!#REF!&amp;". ","")</f>
        <v/>
      </c>
      <c r="AA169" s="39" t="str">
        <f>IF(AL170="23",Monitoreo!#REF!&amp;". ","")</f>
        <v/>
      </c>
      <c r="AB169" s="39" t="str">
        <f>IF(AL170="22",Monitoreo!#REF!&amp;". ","")</f>
        <v/>
      </c>
      <c r="AC169" s="39" t="str">
        <f>IF(AL170="21",Monitoreo!#REF!&amp;". ","")</f>
        <v/>
      </c>
      <c r="AD169" s="39" t="str">
        <f>IF(AL170="15",Monitoreo!#REF!&amp;". ","")</f>
        <v/>
      </c>
      <c r="AE169" s="39" t="str">
        <f>IF(AL170="14",Monitoreo!#REF!&amp;". ","")</f>
        <v/>
      </c>
      <c r="AF169" s="39" t="str">
        <f>IF(AL170="13",Monitoreo!#REF!&amp;". ","")</f>
        <v/>
      </c>
      <c r="AG169" s="39" t="str">
        <f>IF(AL170="12",Monitoreo!#REF!&amp;". ","")</f>
        <v/>
      </c>
      <c r="AH169" s="85" t="str">
        <f>IF(AL170="11",Monitoreo!#REF!&amp;". ","")</f>
        <v/>
      </c>
      <c r="AI169" s="71"/>
      <c r="AJ169" s="88" t="b">
        <f>+IF(Monitoreo!T166="Casi Seguro",5,IF(Monitoreo!T166="Probable",4,IF(Monitoreo!T166="Posible",3,IF(Monitoreo!T166="Improbable",2,IF(Monitoreo!T166="Raro",1)))))</f>
        <v>0</v>
      </c>
      <c r="AK169" s="88" t="b">
        <f>+IF(Monitoreo!U166="Severo",5,IF(Monitoreo!U166="Mayor",4,IF(Monitoreo!U166="Moderado",3,IF(Monitoreo!U166="Menor",2,IF(Monitoreo!U166="Insignificante",1)))))</f>
        <v>0</v>
      </c>
      <c r="AL169" s="88" t="str">
        <f t="shared" si="2"/>
        <v>FALSOFALSO</v>
      </c>
    </row>
    <row r="170" spans="9:38" x14ac:dyDescent="0.25">
      <c r="I170" s="83"/>
      <c r="J170" s="84" t="str">
        <f>IF(AL171="55",Monitoreo!#REF!&amp;". ","")</f>
        <v/>
      </c>
      <c r="K170" s="39" t="str">
        <f>IF(AL171="54",Monitoreo!#REF!&amp;". ","")</f>
        <v/>
      </c>
      <c r="L170" s="39" t="str">
        <f>IF(AL171="53",Monitoreo!#REF!&amp;". ","")</f>
        <v/>
      </c>
      <c r="M170" s="39" t="str">
        <f>IF(AL171="52",Monitoreo!#REF!&amp;". ","")</f>
        <v/>
      </c>
      <c r="N170" s="39" t="str">
        <f>IF(AL171="51",Monitoreo!#REF!&amp;". ","")</f>
        <v/>
      </c>
      <c r="O170" s="39" t="str">
        <f>IF(AL171="45",Monitoreo!#REF!&amp;". ","")</f>
        <v/>
      </c>
      <c r="P170" s="39" t="str">
        <f>IF(AL171="44",Monitoreo!#REF!&amp;". ","")</f>
        <v/>
      </c>
      <c r="Q170" s="39" t="str">
        <f>IF(AL171="43",Monitoreo!#REF!&amp;". ","")</f>
        <v/>
      </c>
      <c r="R170" s="39" t="str">
        <f>IF(AL171="42",Monitoreo!#REF!&amp;". ","")</f>
        <v/>
      </c>
      <c r="S170" s="39" t="str">
        <f>IF(AL171="41",Monitoreo!#REF!&amp;". ","")</f>
        <v/>
      </c>
      <c r="T170" s="39" t="str">
        <f>IF(AL171="35",Monitoreo!#REF!&amp;". ","")</f>
        <v/>
      </c>
      <c r="U170" s="39" t="str">
        <f>IF(AL171="34",Monitoreo!#REF!&amp;". ","")</f>
        <v/>
      </c>
      <c r="V170" s="39" t="str">
        <f>IF(AL171="33",Monitoreo!#REF!&amp;". ","")</f>
        <v/>
      </c>
      <c r="W170" s="39" t="str">
        <f>IF(AL171="32",Monitoreo!#REF!&amp;". ","")</f>
        <v/>
      </c>
      <c r="X170" s="39" t="str">
        <f>IF(AL171="31",Monitoreo!#REF!&amp;". ","")</f>
        <v/>
      </c>
      <c r="Y170" s="39" t="str">
        <f>IF(AL171="25",Monitoreo!#REF!&amp;". ","")</f>
        <v/>
      </c>
      <c r="Z170" s="39" t="str">
        <f>IF(AL171="24",Monitoreo!#REF!&amp;". ","")</f>
        <v/>
      </c>
      <c r="AA170" s="39" t="str">
        <f>IF(AL171="23",Monitoreo!#REF!&amp;". ","")</f>
        <v/>
      </c>
      <c r="AB170" s="39" t="str">
        <f>IF(AL171="22",Monitoreo!#REF!&amp;". ","")</f>
        <v/>
      </c>
      <c r="AC170" s="39" t="str">
        <f>IF(AL171="21",Monitoreo!#REF!&amp;". ","")</f>
        <v/>
      </c>
      <c r="AD170" s="39" t="str">
        <f>IF(AL171="15",Monitoreo!#REF!&amp;". ","")</f>
        <v/>
      </c>
      <c r="AE170" s="39" t="str">
        <f>IF(AL171="14",Monitoreo!#REF!&amp;". ","")</f>
        <v/>
      </c>
      <c r="AF170" s="39" t="str">
        <f>IF(AL171="13",Monitoreo!#REF!&amp;". ","")</f>
        <v/>
      </c>
      <c r="AG170" s="39" t="str">
        <f>IF(AL171="12",Monitoreo!#REF!&amp;". ","")</f>
        <v/>
      </c>
      <c r="AH170" s="85" t="str">
        <f>IF(AL171="11",Monitoreo!#REF!&amp;". ","")</f>
        <v/>
      </c>
      <c r="AI170" s="71"/>
      <c r="AJ170" s="88" t="b">
        <f>+IF(Monitoreo!T167="Casi Seguro",5,IF(Monitoreo!T167="Probable",4,IF(Monitoreo!T167="Posible",3,IF(Monitoreo!T167="Improbable",2,IF(Monitoreo!T167="Raro",1)))))</f>
        <v>0</v>
      </c>
      <c r="AK170" s="88" t="b">
        <f>+IF(Monitoreo!U167="Severo",5,IF(Monitoreo!U167="Mayor",4,IF(Monitoreo!U167="Moderado",3,IF(Monitoreo!U167="Menor",2,IF(Monitoreo!U167="Insignificante",1)))))</f>
        <v>0</v>
      </c>
      <c r="AL170" s="88" t="str">
        <f t="shared" si="2"/>
        <v>FALSOFALSO</v>
      </c>
    </row>
    <row r="171" spans="9:38" x14ac:dyDescent="0.25">
      <c r="I171" s="83"/>
      <c r="J171" s="84" t="str">
        <f>IF(AL172="55",Monitoreo!#REF!&amp;". ","")</f>
        <v/>
      </c>
      <c r="K171" s="39" t="str">
        <f>IF(AL172="54",Monitoreo!#REF!&amp;". ","")</f>
        <v/>
      </c>
      <c r="L171" s="39" t="str">
        <f>IF(AL172="53",Monitoreo!#REF!&amp;". ","")</f>
        <v/>
      </c>
      <c r="M171" s="39" t="str">
        <f>IF(AL172="52",Monitoreo!#REF!&amp;". ","")</f>
        <v/>
      </c>
      <c r="N171" s="39" t="str">
        <f>IF(AL172="51",Monitoreo!#REF!&amp;". ","")</f>
        <v/>
      </c>
      <c r="O171" s="39" t="str">
        <f>IF(AL172="45",Monitoreo!#REF!&amp;". ","")</f>
        <v/>
      </c>
      <c r="P171" s="39" t="str">
        <f>IF(AL172="44",Monitoreo!#REF!&amp;". ","")</f>
        <v/>
      </c>
      <c r="Q171" s="39" t="str">
        <f>IF(AL172="43",Monitoreo!#REF!&amp;". ","")</f>
        <v/>
      </c>
      <c r="R171" s="39" t="str">
        <f>IF(AL172="42",Monitoreo!#REF!&amp;". ","")</f>
        <v/>
      </c>
      <c r="S171" s="39" t="str">
        <f>IF(AL172="41",Monitoreo!#REF!&amp;". ","")</f>
        <v/>
      </c>
      <c r="T171" s="39" t="str">
        <f>IF(AL172="35",Monitoreo!#REF!&amp;". ","")</f>
        <v/>
      </c>
      <c r="U171" s="39" t="str">
        <f>IF(AL172="34",Monitoreo!#REF!&amp;". ","")</f>
        <v/>
      </c>
      <c r="V171" s="39" t="str">
        <f>IF(AL172="33",Monitoreo!#REF!&amp;". ","")</f>
        <v/>
      </c>
      <c r="W171" s="39" t="str">
        <f>IF(AL172="32",Monitoreo!#REF!&amp;". ","")</f>
        <v/>
      </c>
      <c r="X171" s="39" t="str">
        <f>IF(AL172="31",Monitoreo!#REF!&amp;". ","")</f>
        <v/>
      </c>
      <c r="Y171" s="39" t="str">
        <f>IF(AL172="25",Monitoreo!#REF!&amp;". ","")</f>
        <v/>
      </c>
      <c r="Z171" s="39" t="str">
        <f>IF(AL172="24",Monitoreo!#REF!&amp;". ","")</f>
        <v/>
      </c>
      <c r="AA171" s="39" t="str">
        <f>IF(AL172="23",Monitoreo!#REF!&amp;". ","")</f>
        <v/>
      </c>
      <c r="AB171" s="39" t="str">
        <f>IF(AL172="22",Monitoreo!#REF!&amp;". ","")</f>
        <v/>
      </c>
      <c r="AC171" s="39" t="str">
        <f>IF(AL172="21",Monitoreo!#REF!&amp;". ","")</f>
        <v/>
      </c>
      <c r="AD171" s="39" t="str">
        <f>IF(AL172="15",Monitoreo!#REF!&amp;". ","")</f>
        <v/>
      </c>
      <c r="AE171" s="39" t="str">
        <f>IF(AL172="14",Monitoreo!#REF!&amp;". ","")</f>
        <v/>
      </c>
      <c r="AF171" s="39" t="str">
        <f>IF(AL172="13",Monitoreo!#REF!&amp;". ","")</f>
        <v/>
      </c>
      <c r="AG171" s="39" t="str">
        <f>IF(AL172="12",Monitoreo!#REF!&amp;". ","")</f>
        <v/>
      </c>
      <c r="AH171" s="85" t="str">
        <f>IF(AL172="11",Monitoreo!#REF!&amp;". ","")</f>
        <v/>
      </c>
      <c r="AI171" s="71"/>
      <c r="AJ171" s="88" t="b">
        <f>+IF(Monitoreo!T168="Casi Seguro",5,IF(Monitoreo!T168="Probable",4,IF(Monitoreo!T168="Posible",3,IF(Monitoreo!T168="Improbable",2,IF(Monitoreo!T168="Raro",1)))))</f>
        <v>0</v>
      </c>
      <c r="AK171" s="88" t="b">
        <f>+IF(Monitoreo!U168="Severo",5,IF(Monitoreo!U168="Mayor",4,IF(Monitoreo!U168="Moderado",3,IF(Monitoreo!U168="Menor",2,IF(Monitoreo!U168="Insignificante",1)))))</f>
        <v>0</v>
      </c>
      <c r="AL171" s="88" t="str">
        <f t="shared" si="2"/>
        <v>FALSOFALSO</v>
      </c>
    </row>
    <row r="172" spans="9:38" x14ac:dyDescent="0.25">
      <c r="I172" s="83"/>
      <c r="J172" s="84" t="str">
        <f>IF(AL173="55",Monitoreo!#REF!&amp;". ","")</f>
        <v/>
      </c>
      <c r="K172" s="39" t="str">
        <f>IF(AL173="54",Monitoreo!#REF!&amp;". ","")</f>
        <v/>
      </c>
      <c r="L172" s="39" t="str">
        <f>IF(AL173="53",Monitoreo!#REF!&amp;". ","")</f>
        <v/>
      </c>
      <c r="M172" s="39" t="str">
        <f>IF(AL173="52",Monitoreo!#REF!&amp;". ","")</f>
        <v/>
      </c>
      <c r="N172" s="39" t="str">
        <f>IF(AL173="51",Monitoreo!#REF!&amp;". ","")</f>
        <v/>
      </c>
      <c r="O172" s="39" t="str">
        <f>IF(AL173="45",Monitoreo!#REF!&amp;". ","")</f>
        <v/>
      </c>
      <c r="P172" s="39" t="str">
        <f>IF(AL173="44",Monitoreo!#REF!&amp;". ","")</f>
        <v/>
      </c>
      <c r="Q172" s="39" t="str">
        <f>IF(AL173="43",Monitoreo!#REF!&amp;". ","")</f>
        <v/>
      </c>
      <c r="R172" s="39" t="str">
        <f>IF(AL173="42",Monitoreo!#REF!&amp;". ","")</f>
        <v/>
      </c>
      <c r="S172" s="39" t="str">
        <f>IF(AL173="41",Monitoreo!#REF!&amp;". ","")</f>
        <v/>
      </c>
      <c r="T172" s="39" t="str">
        <f>IF(AL173="35",Monitoreo!#REF!&amp;". ","")</f>
        <v/>
      </c>
      <c r="U172" s="39" t="str">
        <f>IF(AL173="34",Monitoreo!#REF!&amp;". ","")</f>
        <v/>
      </c>
      <c r="V172" s="39" t="str">
        <f>IF(AL173="33",Monitoreo!#REF!&amp;". ","")</f>
        <v/>
      </c>
      <c r="W172" s="39" t="str">
        <f>IF(AL173="32",Monitoreo!#REF!&amp;". ","")</f>
        <v/>
      </c>
      <c r="X172" s="39" t="str">
        <f>IF(AL173="31",Monitoreo!#REF!&amp;". ","")</f>
        <v/>
      </c>
      <c r="Y172" s="39" t="str">
        <f>IF(AL173="25",Monitoreo!#REF!&amp;". ","")</f>
        <v/>
      </c>
      <c r="Z172" s="39" t="str">
        <f>IF(AL173="24",Monitoreo!#REF!&amp;". ","")</f>
        <v/>
      </c>
      <c r="AA172" s="39" t="str">
        <f>IF(AL173="23",Monitoreo!#REF!&amp;". ","")</f>
        <v/>
      </c>
      <c r="AB172" s="39" t="str">
        <f>IF(AL173="22",Monitoreo!#REF!&amp;". ","")</f>
        <v/>
      </c>
      <c r="AC172" s="39" t="str">
        <f>IF(AL173="21",Monitoreo!#REF!&amp;". ","")</f>
        <v/>
      </c>
      <c r="AD172" s="39" t="str">
        <f>IF(AL173="15",Monitoreo!#REF!&amp;". ","")</f>
        <v/>
      </c>
      <c r="AE172" s="39" t="str">
        <f>IF(AL173="14",Monitoreo!#REF!&amp;". ","")</f>
        <v/>
      </c>
      <c r="AF172" s="39" t="str">
        <f>IF(AL173="13",Monitoreo!#REF!&amp;". ","")</f>
        <v/>
      </c>
      <c r="AG172" s="39" t="str">
        <f>IF(AL173="12",Monitoreo!#REF!&amp;". ","")</f>
        <v/>
      </c>
      <c r="AH172" s="85" t="str">
        <f>IF(AL173="11",Monitoreo!#REF!&amp;". ","")</f>
        <v/>
      </c>
      <c r="AI172" s="71"/>
      <c r="AJ172" s="88" t="b">
        <f>+IF(Monitoreo!T169="Casi Seguro",5,IF(Monitoreo!T169="Probable",4,IF(Monitoreo!T169="Posible",3,IF(Monitoreo!T169="Improbable",2,IF(Monitoreo!T169="Raro",1)))))</f>
        <v>0</v>
      </c>
      <c r="AK172" s="88" t="b">
        <f>+IF(Monitoreo!U169="Severo",5,IF(Monitoreo!U169="Mayor",4,IF(Monitoreo!U169="Moderado",3,IF(Monitoreo!U169="Menor",2,IF(Monitoreo!U169="Insignificante",1)))))</f>
        <v>0</v>
      </c>
      <c r="AL172" s="88" t="str">
        <f t="shared" si="2"/>
        <v>FALSOFALSO</v>
      </c>
    </row>
    <row r="173" spans="9:38" x14ac:dyDescent="0.25">
      <c r="I173" s="83"/>
      <c r="J173" s="84" t="str">
        <f>IF(AL174="55",Monitoreo!#REF!&amp;". ","")</f>
        <v/>
      </c>
      <c r="K173" s="39" t="str">
        <f>IF(AL174="54",Monitoreo!#REF!&amp;". ","")</f>
        <v/>
      </c>
      <c r="L173" s="39" t="str">
        <f>IF(AL174="53",Monitoreo!#REF!&amp;". ","")</f>
        <v/>
      </c>
      <c r="M173" s="39" t="str">
        <f>IF(AL174="52",Monitoreo!#REF!&amp;". ","")</f>
        <v/>
      </c>
      <c r="N173" s="39" t="str">
        <f>IF(AL174="51",Monitoreo!#REF!&amp;". ","")</f>
        <v/>
      </c>
      <c r="O173" s="39" t="str">
        <f>IF(AL174="45",Monitoreo!#REF!&amp;". ","")</f>
        <v/>
      </c>
      <c r="P173" s="39" t="str">
        <f>IF(AL174="44",Monitoreo!#REF!&amp;". ","")</f>
        <v/>
      </c>
      <c r="Q173" s="39" t="str">
        <f>IF(AL174="43",Monitoreo!#REF!&amp;". ","")</f>
        <v/>
      </c>
      <c r="R173" s="39" t="str">
        <f>IF(AL174="42",Monitoreo!#REF!&amp;". ","")</f>
        <v/>
      </c>
      <c r="S173" s="39" t="str">
        <f>IF(AL174="41",Monitoreo!#REF!&amp;". ","")</f>
        <v/>
      </c>
      <c r="T173" s="39" t="str">
        <f>IF(AL174="35",Monitoreo!#REF!&amp;". ","")</f>
        <v/>
      </c>
      <c r="U173" s="39" t="str">
        <f>IF(AL174="34",Monitoreo!#REF!&amp;". ","")</f>
        <v/>
      </c>
      <c r="V173" s="39" t="str">
        <f>IF(AL174="33",Monitoreo!#REF!&amp;". ","")</f>
        <v/>
      </c>
      <c r="W173" s="39" t="str">
        <f>IF(AL174="32",Monitoreo!#REF!&amp;". ","")</f>
        <v/>
      </c>
      <c r="X173" s="39" t="str">
        <f>IF(AL174="31",Monitoreo!#REF!&amp;". ","")</f>
        <v/>
      </c>
      <c r="Y173" s="39" t="str">
        <f>IF(AL174="25",Monitoreo!#REF!&amp;". ","")</f>
        <v/>
      </c>
      <c r="Z173" s="39" t="str">
        <f>IF(AL174="24",Monitoreo!#REF!&amp;". ","")</f>
        <v/>
      </c>
      <c r="AA173" s="39" t="str">
        <f>IF(AL174="23",Monitoreo!#REF!&amp;". ","")</f>
        <v/>
      </c>
      <c r="AB173" s="39" t="str">
        <f>IF(AL174="22",Monitoreo!#REF!&amp;". ","")</f>
        <v/>
      </c>
      <c r="AC173" s="39" t="str">
        <f>IF(AL174="21",Monitoreo!#REF!&amp;". ","")</f>
        <v/>
      </c>
      <c r="AD173" s="39" t="str">
        <f>IF(AL174="15",Monitoreo!#REF!&amp;". ","")</f>
        <v/>
      </c>
      <c r="AE173" s="39" t="str">
        <f>IF(AL174="14",Monitoreo!#REF!&amp;". ","")</f>
        <v/>
      </c>
      <c r="AF173" s="39" t="str">
        <f>IF(AL174="13",Monitoreo!#REF!&amp;". ","")</f>
        <v/>
      </c>
      <c r="AG173" s="39" t="str">
        <f>IF(AL174="12",Monitoreo!#REF!&amp;". ","")</f>
        <v/>
      </c>
      <c r="AH173" s="85" t="str">
        <f>IF(AL174="11",Monitoreo!#REF!&amp;". ","")</f>
        <v/>
      </c>
      <c r="AI173" s="71"/>
      <c r="AJ173" s="88" t="b">
        <f>+IF(Monitoreo!T170="Casi Seguro",5,IF(Monitoreo!T170="Probable",4,IF(Monitoreo!T170="Posible",3,IF(Monitoreo!T170="Improbable",2,IF(Monitoreo!T170="Raro",1)))))</f>
        <v>0</v>
      </c>
      <c r="AK173" s="88" t="b">
        <f>+IF(Monitoreo!U170="Severo",5,IF(Monitoreo!U170="Mayor",4,IF(Monitoreo!U170="Moderado",3,IF(Monitoreo!U170="Menor",2,IF(Monitoreo!U170="Insignificante",1)))))</f>
        <v>0</v>
      </c>
      <c r="AL173" s="88" t="str">
        <f t="shared" si="2"/>
        <v>FALSOFALSO</v>
      </c>
    </row>
    <row r="174" spans="9:38" x14ac:dyDescent="0.25">
      <c r="I174" s="83"/>
      <c r="J174" s="84" t="str">
        <f>IF(AL175="55",Monitoreo!#REF!&amp;". ","")</f>
        <v/>
      </c>
      <c r="K174" s="39" t="str">
        <f>IF(AL175="54",Monitoreo!#REF!&amp;". ","")</f>
        <v/>
      </c>
      <c r="L174" s="39" t="str">
        <f>IF(AL175="53",Monitoreo!#REF!&amp;". ","")</f>
        <v/>
      </c>
      <c r="M174" s="39" t="str">
        <f>IF(AL175="52",Monitoreo!#REF!&amp;". ","")</f>
        <v/>
      </c>
      <c r="N174" s="39" t="str">
        <f>IF(AL175="51",Monitoreo!#REF!&amp;". ","")</f>
        <v/>
      </c>
      <c r="O174" s="39" t="str">
        <f>IF(AL175="45",Monitoreo!#REF!&amp;". ","")</f>
        <v/>
      </c>
      <c r="P174" s="39" t="str">
        <f>IF(AL175="44",Monitoreo!#REF!&amp;". ","")</f>
        <v/>
      </c>
      <c r="Q174" s="39" t="str">
        <f>IF(AL175="43",Monitoreo!#REF!&amp;". ","")</f>
        <v/>
      </c>
      <c r="R174" s="39" t="str">
        <f>IF(AL175="42",Monitoreo!#REF!&amp;". ","")</f>
        <v/>
      </c>
      <c r="S174" s="39" t="str">
        <f>IF(AL175="41",Monitoreo!#REF!&amp;". ","")</f>
        <v/>
      </c>
      <c r="T174" s="39" t="str">
        <f>IF(AL175="35",Monitoreo!#REF!&amp;". ","")</f>
        <v/>
      </c>
      <c r="U174" s="39" t="str">
        <f>IF(AL175="34",Monitoreo!#REF!&amp;". ","")</f>
        <v/>
      </c>
      <c r="V174" s="39" t="str">
        <f>IF(AL175="33",Monitoreo!#REF!&amp;". ","")</f>
        <v/>
      </c>
      <c r="W174" s="39" t="str">
        <f>IF(AL175="32",Monitoreo!#REF!&amp;". ","")</f>
        <v/>
      </c>
      <c r="X174" s="39" t="str">
        <f>IF(AL175="31",Monitoreo!#REF!&amp;". ","")</f>
        <v/>
      </c>
      <c r="Y174" s="39" t="str">
        <f>IF(AL175="25",Monitoreo!#REF!&amp;". ","")</f>
        <v/>
      </c>
      <c r="Z174" s="39" t="str">
        <f>IF(AL175="24",Monitoreo!#REF!&amp;". ","")</f>
        <v/>
      </c>
      <c r="AA174" s="39" t="str">
        <f>IF(AL175="23",Monitoreo!#REF!&amp;". ","")</f>
        <v/>
      </c>
      <c r="AB174" s="39" t="str">
        <f>IF(AL175="22",Monitoreo!#REF!&amp;". ","")</f>
        <v/>
      </c>
      <c r="AC174" s="39" t="str">
        <f>IF(AL175="21",Monitoreo!#REF!&amp;". ","")</f>
        <v/>
      </c>
      <c r="AD174" s="39" t="str">
        <f>IF(AL175="15",Monitoreo!#REF!&amp;". ","")</f>
        <v/>
      </c>
      <c r="AE174" s="39" t="str">
        <f>IF(AL175="14",Monitoreo!#REF!&amp;". ","")</f>
        <v/>
      </c>
      <c r="AF174" s="39" t="str">
        <f>IF(AL175="13",Monitoreo!#REF!&amp;". ","")</f>
        <v/>
      </c>
      <c r="AG174" s="39" t="str">
        <f>IF(AL175="12",Monitoreo!#REF!&amp;". ","")</f>
        <v/>
      </c>
      <c r="AH174" s="85" t="str">
        <f>IF(AL175="11",Monitoreo!#REF!&amp;". ","")</f>
        <v/>
      </c>
      <c r="AI174" s="71"/>
      <c r="AJ174" s="88" t="b">
        <f>+IF(Monitoreo!T171="Casi Seguro",5,IF(Monitoreo!T171="Probable",4,IF(Monitoreo!T171="Posible",3,IF(Monitoreo!T171="Improbable",2,IF(Monitoreo!T171="Raro",1)))))</f>
        <v>0</v>
      </c>
      <c r="AK174" s="88" t="b">
        <f>+IF(Monitoreo!U171="Severo",5,IF(Monitoreo!U171="Mayor",4,IF(Monitoreo!U171="Moderado",3,IF(Monitoreo!U171="Menor",2,IF(Monitoreo!U171="Insignificante",1)))))</f>
        <v>0</v>
      </c>
      <c r="AL174" s="88" t="str">
        <f t="shared" si="2"/>
        <v>FALSOFALSO</v>
      </c>
    </row>
    <row r="175" spans="9:38" x14ac:dyDescent="0.25">
      <c r="I175" s="83"/>
      <c r="J175" s="84" t="str">
        <f>IF(AL176="55",Monitoreo!#REF!&amp;". ","")</f>
        <v/>
      </c>
      <c r="K175" s="39" t="str">
        <f>IF(AL176="54",Monitoreo!#REF!&amp;". ","")</f>
        <v/>
      </c>
      <c r="L175" s="39" t="str">
        <f>IF(AL176="53",Monitoreo!#REF!&amp;". ","")</f>
        <v/>
      </c>
      <c r="M175" s="39" t="str">
        <f>IF(AL176="52",Monitoreo!#REF!&amp;". ","")</f>
        <v/>
      </c>
      <c r="N175" s="39" t="str">
        <f>IF(AL176="51",Monitoreo!#REF!&amp;". ","")</f>
        <v/>
      </c>
      <c r="O175" s="39" t="str">
        <f>IF(AL176="45",Monitoreo!#REF!&amp;". ","")</f>
        <v/>
      </c>
      <c r="P175" s="39" t="str">
        <f>IF(AL176="44",Monitoreo!#REF!&amp;". ","")</f>
        <v/>
      </c>
      <c r="Q175" s="39" t="str">
        <f>IF(AL176="43",Monitoreo!#REF!&amp;". ","")</f>
        <v/>
      </c>
      <c r="R175" s="39" t="str">
        <f>IF(AL176="42",Monitoreo!#REF!&amp;". ","")</f>
        <v/>
      </c>
      <c r="S175" s="39" t="str">
        <f>IF(AL176="41",Monitoreo!#REF!&amp;". ","")</f>
        <v/>
      </c>
      <c r="T175" s="39" t="str">
        <f>IF(AL176="35",Monitoreo!#REF!&amp;". ","")</f>
        <v/>
      </c>
      <c r="U175" s="39" t="str">
        <f>IF(AL176="34",Monitoreo!#REF!&amp;". ","")</f>
        <v/>
      </c>
      <c r="V175" s="39" t="str">
        <f>IF(AL176="33",Monitoreo!#REF!&amp;". ","")</f>
        <v/>
      </c>
      <c r="W175" s="39" t="str">
        <f>IF(AL176="32",Monitoreo!#REF!&amp;". ","")</f>
        <v/>
      </c>
      <c r="X175" s="39" t="str">
        <f>IF(AL176="31",Monitoreo!#REF!&amp;". ","")</f>
        <v/>
      </c>
      <c r="Y175" s="39" t="str">
        <f>IF(AL176="25",Monitoreo!#REF!&amp;". ","")</f>
        <v/>
      </c>
      <c r="Z175" s="39" t="str">
        <f>IF(AL176="24",Monitoreo!#REF!&amp;". ","")</f>
        <v/>
      </c>
      <c r="AA175" s="39" t="str">
        <f>IF(AL176="23",Monitoreo!#REF!&amp;". ","")</f>
        <v/>
      </c>
      <c r="AB175" s="39" t="str">
        <f>IF(AL176="22",Monitoreo!#REF!&amp;". ","")</f>
        <v/>
      </c>
      <c r="AC175" s="39" t="str">
        <f>IF(AL176="21",Monitoreo!#REF!&amp;". ","")</f>
        <v/>
      </c>
      <c r="AD175" s="39" t="str">
        <f>IF(AL176="15",Monitoreo!#REF!&amp;". ","")</f>
        <v/>
      </c>
      <c r="AE175" s="39" t="str">
        <f>IF(AL176="14",Monitoreo!#REF!&amp;". ","")</f>
        <v/>
      </c>
      <c r="AF175" s="39" t="str">
        <f>IF(AL176="13",Monitoreo!#REF!&amp;". ","")</f>
        <v/>
      </c>
      <c r="AG175" s="39" t="str">
        <f>IF(AL176="12",Monitoreo!#REF!&amp;". ","")</f>
        <v/>
      </c>
      <c r="AH175" s="85" t="str">
        <f>IF(AL176="11",Monitoreo!#REF!&amp;". ","")</f>
        <v/>
      </c>
      <c r="AI175" s="71"/>
      <c r="AJ175" s="88" t="b">
        <f>+IF(Monitoreo!T172="Casi Seguro",5,IF(Monitoreo!T172="Probable",4,IF(Monitoreo!T172="Posible",3,IF(Monitoreo!T172="Improbable",2,IF(Monitoreo!T172="Raro",1)))))</f>
        <v>0</v>
      </c>
      <c r="AK175" s="88" t="b">
        <f>+IF(Monitoreo!U172="Severo",5,IF(Monitoreo!U172="Mayor",4,IF(Monitoreo!U172="Moderado",3,IF(Monitoreo!U172="Menor",2,IF(Monitoreo!U172="Insignificante",1)))))</f>
        <v>0</v>
      </c>
      <c r="AL175" s="88" t="str">
        <f t="shared" si="2"/>
        <v>FALSOFALSO</v>
      </c>
    </row>
    <row r="176" spans="9:38" x14ac:dyDescent="0.25">
      <c r="I176" s="83"/>
      <c r="J176" s="84" t="str">
        <f>IF(AL177="55",Monitoreo!#REF!&amp;". ","")</f>
        <v/>
      </c>
      <c r="K176" s="39" t="str">
        <f>IF(AL177="54",Monitoreo!#REF!&amp;". ","")</f>
        <v/>
      </c>
      <c r="L176" s="39" t="str">
        <f>IF(AL177="53",Monitoreo!#REF!&amp;". ","")</f>
        <v/>
      </c>
      <c r="M176" s="39" t="str">
        <f>IF(AL177="52",Monitoreo!#REF!&amp;". ","")</f>
        <v/>
      </c>
      <c r="N176" s="39" t="str">
        <f>IF(AL177="51",Monitoreo!#REF!&amp;". ","")</f>
        <v/>
      </c>
      <c r="O176" s="39" t="str">
        <f>IF(AL177="45",Monitoreo!#REF!&amp;". ","")</f>
        <v/>
      </c>
      <c r="P176" s="39" t="str">
        <f>IF(AL177="44",Monitoreo!#REF!&amp;". ","")</f>
        <v/>
      </c>
      <c r="Q176" s="39" t="str">
        <f>IF(AL177="43",Monitoreo!#REF!&amp;". ","")</f>
        <v/>
      </c>
      <c r="R176" s="39" t="str">
        <f>IF(AL177="42",Monitoreo!#REF!&amp;". ","")</f>
        <v/>
      </c>
      <c r="S176" s="39" t="str">
        <f>IF(AL177="41",Monitoreo!#REF!&amp;". ","")</f>
        <v/>
      </c>
      <c r="T176" s="39" t="str">
        <f>IF(AL177="35",Monitoreo!#REF!&amp;". ","")</f>
        <v/>
      </c>
      <c r="U176" s="39" t="str">
        <f>IF(AL177="34",Monitoreo!#REF!&amp;". ","")</f>
        <v/>
      </c>
      <c r="V176" s="39" t="str">
        <f>IF(AL177="33",Monitoreo!#REF!&amp;". ","")</f>
        <v/>
      </c>
      <c r="W176" s="39" t="str">
        <f>IF(AL177="32",Monitoreo!#REF!&amp;". ","")</f>
        <v/>
      </c>
      <c r="X176" s="39" t="str">
        <f>IF(AL177="31",Monitoreo!#REF!&amp;". ","")</f>
        <v/>
      </c>
      <c r="Y176" s="39" t="str">
        <f>IF(AL177="25",Monitoreo!#REF!&amp;". ","")</f>
        <v/>
      </c>
      <c r="Z176" s="39" t="str">
        <f>IF(AL177="24",Monitoreo!#REF!&amp;". ","")</f>
        <v/>
      </c>
      <c r="AA176" s="39" t="str">
        <f>IF(AL177="23",Monitoreo!#REF!&amp;". ","")</f>
        <v/>
      </c>
      <c r="AB176" s="39" t="str">
        <f>IF(AL177="22",Monitoreo!#REF!&amp;". ","")</f>
        <v/>
      </c>
      <c r="AC176" s="39" t="str">
        <f>IF(AL177="21",Monitoreo!#REF!&amp;". ","")</f>
        <v/>
      </c>
      <c r="AD176" s="39" t="str">
        <f>IF(AL177="15",Monitoreo!#REF!&amp;". ","")</f>
        <v/>
      </c>
      <c r="AE176" s="39" t="str">
        <f>IF(AL177="14",Monitoreo!#REF!&amp;". ","")</f>
        <v/>
      </c>
      <c r="AF176" s="39" t="str">
        <f>IF(AL177="13",Monitoreo!#REF!&amp;". ","")</f>
        <v/>
      </c>
      <c r="AG176" s="39" t="str">
        <f>IF(AL177="12",Monitoreo!#REF!&amp;". ","")</f>
        <v/>
      </c>
      <c r="AH176" s="85" t="str">
        <f>IF(AL177="11",Monitoreo!#REF!&amp;". ","")</f>
        <v/>
      </c>
      <c r="AI176" s="71"/>
      <c r="AJ176" s="88" t="b">
        <f>+IF(Monitoreo!T173="Casi Seguro",5,IF(Monitoreo!T173="Probable",4,IF(Monitoreo!T173="Posible",3,IF(Monitoreo!T173="Improbable",2,IF(Monitoreo!T173="Raro",1)))))</f>
        <v>0</v>
      </c>
      <c r="AK176" s="88" t="b">
        <f>+IF(Monitoreo!U173="Severo",5,IF(Monitoreo!U173="Mayor",4,IF(Monitoreo!U173="Moderado",3,IF(Monitoreo!U173="Menor",2,IF(Monitoreo!U173="Insignificante",1)))))</f>
        <v>0</v>
      </c>
      <c r="AL176" s="88" t="str">
        <f t="shared" si="2"/>
        <v>FALSOFALSO</v>
      </c>
    </row>
    <row r="177" spans="9:38" x14ac:dyDescent="0.25">
      <c r="I177" s="83"/>
      <c r="J177" s="84" t="str">
        <f>IF(AL178="55",Monitoreo!#REF!&amp;". ","")</f>
        <v/>
      </c>
      <c r="K177" s="39" t="str">
        <f>IF(AL178="54",Monitoreo!#REF!&amp;". ","")</f>
        <v/>
      </c>
      <c r="L177" s="39" t="str">
        <f>IF(AL178="53",Monitoreo!#REF!&amp;". ","")</f>
        <v/>
      </c>
      <c r="M177" s="39" t="str">
        <f>IF(AL178="52",Monitoreo!#REF!&amp;". ","")</f>
        <v/>
      </c>
      <c r="N177" s="39" t="str">
        <f>IF(AL178="51",Monitoreo!#REF!&amp;". ","")</f>
        <v/>
      </c>
      <c r="O177" s="39" t="str">
        <f>IF(AL178="45",Monitoreo!#REF!&amp;". ","")</f>
        <v/>
      </c>
      <c r="P177" s="39" t="str">
        <f>IF(AL178="44",Monitoreo!#REF!&amp;". ","")</f>
        <v/>
      </c>
      <c r="Q177" s="39" t="str">
        <f>IF(AL178="43",Monitoreo!#REF!&amp;". ","")</f>
        <v/>
      </c>
      <c r="R177" s="39" t="str">
        <f>IF(AL178="42",Monitoreo!#REF!&amp;". ","")</f>
        <v/>
      </c>
      <c r="S177" s="39" t="str">
        <f>IF(AL178="41",Monitoreo!#REF!&amp;". ","")</f>
        <v/>
      </c>
      <c r="T177" s="39" t="str">
        <f>IF(AL178="35",Monitoreo!#REF!&amp;". ","")</f>
        <v/>
      </c>
      <c r="U177" s="39" t="str">
        <f>IF(AL178="34",Monitoreo!#REF!&amp;". ","")</f>
        <v/>
      </c>
      <c r="V177" s="39" t="str">
        <f>IF(AL178="33",Monitoreo!#REF!&amp;". ","")</f>
        <v/>
      </c>
      <c r="W177" s="39" t="str">
        <f>IF(AL178="32",Monitoreo!#REF!&amp;". ","")</f>
        <v/>
      </c>
      <c r="X177" s="39" t="str">
        <f>IF(AL178="31",Monitoreo!#REF!&amp;". ","")</f>
        <v/>
      </c>
      <c r="Y177" s="39" t="str">
        <f>IF(AL178="25",Monitoreo!#REF!&amp;". ","")</f>
        <v/>
      </c>
      <c r="Z177" s="39" t="str">
        <f>IF(AL178="24",Monitoreo!#REF!&amp;". ","")</f>
        <v/>
      </c>
      <c r="AA177" s="39" t="str">
        <f>IF(AL178="23",Monitoreo!#REF!&amp;". ","")</f>
        <v/>
      </c>
      <c r="AB177" s="39" t="str">
        <f>IF(AL178="22",Monitoreo!#REF!&amp;". ","")</f>
        <v/>
      </c>
      <c r="AC177" s="39" t="str">
        <f>IF(AL178="21",Monitoreo!#REF!&amp;". ","")</f>
        <v/>
      </c>
      <c r="AD177" s="39" t="str">
        <f>IF(AL178="15",Monitoreo!#REF!&amp;". ","")</f>
        <v/>
      </c>
      <c r="AE177" s="39" t="str">
        <f>IF(AL178="14",Monitoreo!#REF!&amp;". ","")</f>
        <v/>
      </c>
      <c r="AF177" s="39" t="str">
        <f>IF(AL178="13",Monitoreo!#REF!&amp;". ","")</f>
        <v/>
      </c>
      <c r="AG177" s="39" t="str">
        <f>IF(AL178="12",Monitoreo!#REF!&amp;". ","")</f>
        <v/>
      </c>
      <c r="AH177" s="85" t="str">
        <f>IF(AL178="11",Monitoreo!#REF!&amp;". ","")</f>
        <v/>
      </c>
      <c r="AI177" s="71"/>
      <c r="AJ177" s="88" t="b">
        <f>+IF(Monitoreo!T174="Casi Seguro",5,IF(Monitoreo!T174="Probable",4,IF(Monitoreo!T174="Posible",3,IF(Monitoreo!T174="Improbable",2,IF(Monitoreo!T174="Raro",1)))))</f>
        <v>0</v>
      </c>
      <c r="AK177" s="88" t="b">
        <f>+IF(Monitoreo!U174="Severo",5,IF(Monitoreo!U174="Mayor",4,IF(Monitoreo!U174="Moderado",3,IF(Monitoreo!U174="Menor",2,IF(Monitoreo!U174="Insignificante",1)))))</f>
        <v>0</v>
      </c>
      <c r="AL177" s="88" t="str">
        <f t="shared" si="2"/>
        <v>FALSOFALSO</v>
      </c>
    </row>
    <row r="178" spans="9:38" x14ac:dyDescent="0.25">
      <c r="I178" s="83"/>
      <c r="J178" s="84" t="str">
        <f>IF(AL179="55",Monitoreo!#REF!&amp;". ","")</f>
        <v/>
      </c>
      <c r="K178" s="39" t="str">
        <f>IF(AL179="54",Monitoreo!#REF!&amp;". ","")</f>
        <v/>
      </c>
      <c r="L178" s="39" t="str">
        <f>IF(AL179="53",Monitoreo!#REF!&amp;". ","")</f>
        <v/>
      </c>
      <c r="M178" s="39" t="str">
        <f>IF(AL179="52",Monitoreo!#REF!&amp;". ","")</f>
        <v/>
      </c>
      <c r="N178" s="39" t="str">
        <f>IF(AL179="51",Monitoreo!#REF!&amp;". ","")</f>
        <v/>
      </c>
      <c r="O178" s="39" t="str">
        <f>IF(AL179="45",Monitoreo!#REF!&amp;". ","")</f>
        <v/>
      </c>
      <c r="P178" s="39" t="str">
        <f>IF(AL179="44",Monitoreo!#REF!&amp;". ","")</f>
        <v/>
      </c>
      <c r="Q178" s="39" t="str">
        <f>IF(AL179="43",Monitoreo!#REF!&amp;". ","")</f>
        <v/>
      </c>
      <c r="R178" s="39" t="str">
        <f>IF(AL179="42",Monitoreo!#REF!&amp;". ","")</f>
        <v/>
      </c>
      <c r="S178" s="39" t="str">
        <f>IF(AL179="41",Monitoreo!#REF!&amp;". ","")</f>
        <v/>
      </c>
      <c r="T178" s="39" t="str">
        <f>IF(AL179="35",Monitoreo!#REF!&amp;". ","")</f>
        <v/>
      </c>
      <c r="U178" s="39" t="str">
        <f>IF(AL179="34",Monitoreo!#REF!&amp;". ","")</f>
        <v/>
      </c>
      <c r="V178" s="39" t="str">
        <f>IF(AL179="33",Monitoreo!#REF!&amp;". ","")</f>
        <v/>
      </c>
      <c r="W178" s="39" t="str">
        <f>IF(AL179="32",Monitoreo!#REF!&amp;". ","")</f>
        <v/>
      </c>
      <c r="X178" s="39" t="str">
        <f>IF(AL179="31",Monitoreo!#REF!&amp;". ","")</f>
        <v/>
      </c>
      <c r="Y178" s="39" t="str">
        <f>IF(AL179="25",Monitoreo!#REF!&amp;". ","")</f>
        <v/>
      </c>
      <c r="Z178" s="39" t="str">
        <f>IF(AL179="24",Monitoreo!#REF!&amp;". ","")</f>
        <v/>
      </c>
      <c r="AA178" s="39" t="str">
        <f>IF(AL179="23",Monitoreo!#REF!&amp;". ","")</f>
        <v/>
      </c>
      <c r="AB178" s="39" t="str">
        <f>IF(AL179="22",Monitoreo!#REF!&amp;". ","")</f>
        <v/>
      </c>
      <c r="AC178" s="39" t="str">
        <f>IF(AL179="21",Monitoreo!#REF!&amp;". ","")</f>
        <v/>
      </c>
      <c r="AD178" s="39" t="str">
        <f>IF(AL179="15",Monitoreo!#REF!&amp;". ","")</f>
        <v/>
      </c>
      <c r="AE178" s="39" t="str">
        <f>IF(AL179="14",Monitoreo!#REF!&amp;". ","")</f>
        <v/>
      </c>
      <c r="AF178" s="39" t="str">
        <f>IF(AL179="13",Monitoreo!#REF!&amp;". ","")</f>
        <v/>
      </c>
      <c r="AG178" s="39" t="str">
        <f>IF(AL179="12",Monitoreo!#REF!&amp;". ","")</f>
        <v/>
      </c>
      <c r="AH178" s="85" t="str">
        <f>IF(AL179="11",Monitoreo!#REF!&amp;". ","")</f>
        <v/>
      </c>
      <c r="AI178" s="71"/>
      <c r="AJ178" s="88" t="b">
        <f>+IF(Monitoreo!T175="Casi Seguro",5,IF(Monitoreo!T175="Probable",4,IF(Monitoreo!T175="Posible",3,IF(Monitoreo!T175="Improbable",2,IF(Monitoreo!T175="Raro",1)))))</f>
        <v>0</v>
      </c>
      <c r="AK178" s="88" t="b">
        <f>+IF(Monitoreo!U175="Severo",5,IF(Monitoreo!U175="Mayor",4,IF(Monitoreo!U175="Moderado",3,IF(Monitoreo!U175="Menor",2,IF(Monitoreo!U175="Insignificante",1)))))</f>
        <v>0</v>
      </c>
      <c r="AL178" s="88" t="str">
        <f t="shared" si="2"/>
        <v>FALSOFALSO</v>
      </c>
    </row>
    <row r="179" spans="9:38" x14ac:dyDescent="0.25">
      <c r="I179" s="83"/>
      <c r="J179" s="84" t="str">
        <f>IF(AL180="55",Monitoreo!#REF!&amp;". ","")</f>
        <v/>
      </c>
      <c r="K179" s="39" t="str">
        <f>IF(AL180="54",Monitoreo!#REF!&amp;". ","")</f>
        <v/>
      </c>
      <c r="L179" s="39" t="str">
        <f>IF(AL180="53",Monitoreo!#REF!&amp;". ","")</f>
        <v/>
      </c>
      <c r="M179" s="39" t="str">
        <f>IF(AL180="52",Monitoreo!#REF!&amp;". ","")</f>
        <v/>
      </c>
      <c r="N179" s="39" t="str">
        <f>IF(AL180="51",Monitoreo!#REF!&amp;". ","")</f>
        <v/>
      </c>
      <c r="O179" s="39" t="str">
        <f>IF(AL180="45",Monitoreo!#REF!&amp;". ","")</f>
        <v/>
      </c>
      <c r="P179" s="39" t="str">
        <f>IF(AL180="44",Monitoreo!#REF!&amp;". ","")</f>
        <v/>
      </c>
      <c r="Q179" s="39" t="str">
        <f>IF(AL180="43",Monitoreo!#REF!&amp;". ","")</f>
        <v/>
      </c>
      <c r="R179" s="39" t="str">
        <f>IF(AL180="42",Monitoreo!#REF!&amp;". ","")</f>
        <v/>
      </c>
      <c r="S179" s="39" t="str">
        <f>IF(AL180="41",Monitoreo!#REF!&amp;". ","")</f>
        <v/>
      </c>
      <c r="T179" s="39" t="str">
        <f>IF(AL180="35",Monitoreo!#REF!&amp;". ","")</f>
        <v/>
      </c>
      <c r="U179" s="39" t="str">
        <f>IF(AL180="34",Monitoreo!#REF!&amp;". ","")</f>
        <v/>
      </c>
      <c r="V179" s="39" t="str">
        <f>IF(AL180="33",Monitoreo!#REF!&amp;". ","")</f>
        <v/>
      </c>
      <c r="W179" s="39" t="str">
        <f>IF(AL180="32",Monitoreo!#REF!&amp;". ","")</f>
        <v/>
      </c>
      <c r="X179" s="39" t="str">
        <f>IF(AL180="31",Monitoreo!#REF!&amp;". ","")</f>
        <v/>
      </c>
      <c r="Y179" s="39" t="str">
        <f>IF(AL180="25",Monitoreo!#REF!&amp;". ","")</f>
        <v/>
      </c>
      <c r="Z179" s="39" t="str">
        <f>IF(AL180="24",Monitoreo!#REF!&amp;". ","")</f>
        <v/>
      </c>
      <c r="AA179" s="39" t="str">
        <f>IF(AL180="23",Monitoreo!#REF!&amp;". ","")</f>
        <v/>
      </c>
      <c r="AB179" s="39" t="str">
        <f>IF(AL180="22",Monitoreo!#REF!&amp;". ","")</f>
        <v/>
      </c>
      <c r="AC179" s="39" t="str">
        <f>IF(AL180="21",Monitoreo!#REF!&amp;". ","")</f>
        <v/>
      </c>
      <c r="AD179" s="39" t="str">
        <f>IF(AL180="15",Monitoreo!#REF!&amp;". ","")</f>
        <v/>
      </c>
      <c r="AE179" s="39" t="str">
        <f>IF(AL180="14",Monitoreo!#REF!&amp;". ","")</f>
        <v/>
      </c>
      <c r="AF179" s="39" t="str">
        <f>IF(AL180="13",Monitoreo!#REF!&amp;". ","")</f>
        <v/>
      </c>
      <c r="AG179" s="39" t="str">
        <f>IF(AL180="12",Monitoreo!#REF!&amp;". ","")</f>
        <v/>
      </c>
      <c r="AH179" s="85" t="str">
        <f>IF(AL180="11",Monitoreo!#REF!&amp;". ","")</f>
        <v/>
      </c>
      <c r="AI179" s="71"/>
      <c r="AJ179" s="88" t="b">
        <f>+IF(Monitoreo!T176="Casi Seguro",5,IF(Monitoreo!T176="Probable",4,IF(Monitoreo!T176="Posible",3,IF(Monitoreo!T176="Improbable",2,IF(Monitoreo!T176="Raro",1)))))</f>
        <v>0</v>
      </c>
      <c r="AK179" s="88" t="b">
        <f>+IF(Monitoreo!U176="Severo",5,IF(Monitoreo!U176="Mayor",4,IF(Monitoreo!U176="Moderado",3,IF(Monitoreo!U176="Menor",2,IF(Monitoreo!U176="Insignificante",1)))))</f>
        <v>0</v>
      </c>
      <c r="AL179" s="88" t="str">
        <f t="shared" si="2"/>
        <v>FALSOFALSO</v>
      </c>
    </row>
    <row r="180" spans="9:38" x14ac:dyDescent="0.25">
      <c r="I180" s="83"/>
      <c r="J180" s="84" t="str">
        <f>IF(AL181="55",Monitoreo!#REF!&amp;". ","")</f>
        <v/>
      </c>
      <c r="K180" s="39" t="str">
        <f>IF(AL181="54",Monitoreo!#REF!&amp;". ","")</f>
        <v/>
      </c>
      <c r="L180" s="39" t="str">
        <f>IF(AL181="53",Monitoreo!#REF!&amp;". ","")</f>
        <v/>
      </c>
      <c r="M180" s="39" t="str">
        <f>IF(AL181="52",Monitoreo!#REF!&amp;". ","")</f>
        <v/>
      </c>
      <c r="N180" s="39" t="str">
        <f>IF(AL181="51",Monitoreo!#REF!&amp;". ","")</f>
        <v/>
      </c>
      <c r="O180" s="39" t="str">
        <f>IF(AL181="45",Monitoreo!#REF!&amp;". ","")</f>
        <v/>
      </c>
      <c r="P180" s="39" t="str">
        <f>IF(AL181="44",Monitoreo!#REF!&amp;". ","")</f>
        <v/>
      </c>
      <c r="Q180" s="39" t="str">
        <f>IF(AL181="43",Monitoreo!#REF!&amp;". ","")</f>
        <v/>
      </c>
      <c r="R180" s="39" t="str">
        <f>IF(AL181="42",Monitoreo!#REF!&amp;". ","")</f>
        <v/>
      </c>
      <c r="S180" s="39" t="str">
        <f>IF(AL181="41",Monitoreo!#REF!&amp;". ","")</f>
        <v/>
      </c>
      <c r="T180" s="39" t="str">
        <f>IF(AL181="35",Monitoreo!#REF!&amp;". ","")</f>
        <v/>
      </c>
      <c r="U180" s="39" t="str">
        <f>IF(AL181="34",Monitoreo!#REF!&amp;". ","")</f>
        <v/>
      </c>
      <c r="V180" s="39" t="str">
        <f>IF(AL181="33",Monitoreo!#REF!&amp;". ","")</f>
        <v/>
      </c>
      <c r="W180" s="39" t="str">
        <f>IF(AL181="32",Monitoreo!#REF!&amp;". ","")</f>
        <v/>
      </c>
      <c r="X180" s="39" t="str">
        <f>IF(AL181="31",Monitoreo!#REF!&amp;". ","")</f>
        <v/>
      </c>
      <c r="Y180" s="39" t="str">
        <f>IF(AL181="25",Monitoreo!#REF!&amp;". ","")</f>
        <v/>
      </c>
      <c r="Z180" s="39" t="str">
        <f>IF(AL181="24",Monitoreo!#REF!&amp;". ","")</f>
        <v/>
      </c>
      <c r="AA180" s="39" t="str">
        <f>IF(AL181="23",Monitoreo!#REF!&amp;". ","")</f>
        <v/>
      </c>
      <c r="AB180" s="39" t="str">
        <f>IF(AL181="22",Monitoreo!#REF!&amp;". ","")</f>
        <v/>
      </c>
      <c r="AC180" s="39" t="str">
        <f>IF(AL181="21",Monitoreo!#REF!&amp;". ","")</f>
        <v/>
      </c>
      <c r="AD180" s="39" t="str">
        <f>IF(AL181="15",Monitoreo!#REF!&amp;". ","")</f>
        <v/>
      </c>
      <c r="AE180" s="39" t="str">
        <f>IF(AL181="14",Monitoreo!#REF!&amp;". ","")</f>
        <v/>
      </c>
      <c r="AF180" s="39" t="str">
        <f>IF(AL181="13",Monitoreo!#REF!&amp;". ","")</f>
        <v/>
      </c>
      <c r="AG180" s="39" t="str">
        <f>IF(AL181="12",Monitoreo!#REF!&amp;". ","")</f>
        <v/>
      </c>
      <c r="AH180" s="85" t="str">
        <f>IF(AL181="11",Monitoreo!#REF!&amp;". ","")</f>
        <v/>
      </c>
      <c r="AI180" s="71"/>
      <c r="AJ180" s="88" t="b">
        <f>+IF(Monitoreo!T177="Casi Seguro",5,IF(Monitoreo!T177="Probable",4,IF(Monitoreo!T177="Posible",3,IF(Monitoreo!T177="Improbable",2,IF(Monitoreo!T177="Raro",1)))))</f>
        <v>0</v>
      </c>
      <c r="AK180" s="88" t="b">
        <f>+IF(Monitoreo!U177="Severo",5,IF(Monitoreo!U177="Mayor",4,IF(Monitoreo!U177="Moderado",3,IF(Monitoreo!U177="Menor",2,IF(Monitoreo!U177="Insignificante",1)))))</f>
        <v>0</v>
      </c>
      <c r="AL180" s="88" t="str">
        <f t="shared" si="2"/>
        <v>FALSOFALSO</v>
      </c>
    </row>
    <row r="181" spans="9:38" x14ac:dyDescent="0.25">
      <c r="I181" s="83"/>
      <c r="J181" s="84" t="str">
        <f>IF(AL182="55",Monitoreo!#REF!&amp;". ","")</f>
        <v/>
      </c>
      <c r="K181" s="39" t="str">
        <f>IF(AL182="54",Monitoreo!#REF!&amp;". ","")</f>
        <v/>
      </c>
      <c r="L181" s="39" t="str">
        <f>IF(AL182="53",Monitoreo!#REF!&amp;". ","")</f>
        <v/>
      </c>
      <c r="M181" s="39" t="str">
        <f>IF(AL182="52",Monitoreo!#REF!&amp;". ","")</f>
        <v/>
      </c>
      <c r="N181" s="39" t="str">
        <f>IF(AL182="51",Monitoreo!#REF!&amp;". ","")</f>
        <v/>
      </c>
      <c r="O181" s="39" t="str">
        <f>IF(AL182="45",Monitoreo!#REF!&amp;". ","")</f>
        <v/>
      </c>
      <c r="P181" s="39" t="str">
        <f>IF(AL182="44",Monitoreo!#REF!&amp;". ","")</f>
        <v/>
      </c>
      <c r="Q181" s="39" t="str">
        <f>IF(AL182="43",Monitoreo!#REF!&amp;". ","")</f>
        <v/>
      </c>
      <c r="R181" s="39" t="str">
        <f>IF(AL182="42",Monitoreo!#REF!&amp;". ","")</f>
        <v/>
      </c>
      <c r="S181" s="39" t="str">
        <f>IF(AL182="41",Monitoreo!#REF!&amp;". ","")</f>
        <v/>
      </c>
      <c r="T181" s="39" t="str">
        <f>IF(AL182="35",Monitoreo!#REF!&amp;". ","")</f>
        <v/>
      </c>
      <c r="U181" s="39" t="str">
        <f>IF(AL182="34",Monitoreo!#REF!&amp;". ","")</f>
        <v/>
      </c>
      <c r="V181" s="39" t="str">
        <f>IF(AL182="33",Monitoreo!#REF!&amp;". ","")</f>
        <v/>
      </c>
      <c r="W181" s="39" t="str">
        <f>IF(AL182="32",Monitoreo!#REF!&amp;". ","")</f>
        <v/>
      </c>
      <c r="X181" s="39" t="str">
        <f>IF(AL182="31",Monitoreo!#REF!&amp;". ","")</f>
        <v/>
      </c>
      <c r="Y181" s="39" t="str">
        <f>IF(AL182="25",Monitoreo!#REF!&amp;". ","")</f>
        <v/>
      </c>
      <c r="Z181" s="39" t="str">
        <f>IF(AL182="24",Monitoreo!#REF!&amp;". ","")</f>
        <v/>
      </c>
      <c r="AA181" s="39" t="str">
        <f>IF(AL182="23",Monitoreo!#REF!&amp;". ","")</f>
        <v/>
      </c>
      <c r="AB181" s="39" t="str">
        <f>IF(AL182="22",Monitoreo!#REF!&amp;". ","")</f>
        <v/>
      </c>
      <c r="AC181" s="39" t="str">
        <f>IF(AL182="21",Monitoreo!#REF!&amp;". ","")</f>
        <v/>
      </c>
      <c r="AD181" s="39" t="str">
        <f>IF(AL182="15",Monitoreo!#REF!&amp;". ","")</f>
        <v/>
      </c>
      <c r="AE181" s="39" t="str">
        <f>IF(AL182="14",Monitoreo!#REF!&amp;". ","")</f>
        <v/>
      </c>
      <c r="AF181" s="39" t="str">
        <f>IF(AL182="13",Monitoreo!#REF!&amp;". ","")</f>
        <v/>
      </c>
      <c r="AG181" s="39" t="str">
        <f>IF(AL182="12",Monitoreo!#REF!&amp;". ","")</f>
        <v/>
      </c>
      <c r="AH181" s="85" t="str">
        <f>IF(AL182="11",Monitoreo!#REF!&amp;". ","")</f>
        <v/>
      </c>
      <c r="AI181" s="71"/>
      <c r="AJ181" s="88" t="b">
        <f>+IF(Monitoreo!T178="Casi Seguro",5,IF(Monitoreo!T178="Probable",4,IF(Monitoreo!T178="Posible",3,IF(Monitoreo!T178="Improbable",2,IF(Monitoreo!T178="Raro",1)))))</f>
        <v>0</v>
      </c>
      <c r="AK181" s="88" t="b">
        <f>+IF(Monitoreo!U178="Severo",5,IF(Monitoreo!U178="Mayor",4,IF(Monitoreo!U178="Moderado",3,IF(Monitoreo!U178="Menor",2,IF(Monitoreo!U178="Insignificante",1)))))</f>
        <v>0</v>
      </c>
      <c r="AL181" s="88" t="str">
        <f t="shared" si="2"/>
        <v>FALSOFALSO</v>
      </c>
    </row>
    <row r="182" spans="9:38" x14ac:dyDescent="0.25">
      <c r="I182" s="83"/>
      <c r="J182" s="84" t="str">
        <f>IF(AL183="55",Monitoreo!#REF!&amp;". ","")</f>
        <v/>
      </c>
      <c r="K182" s="39" t="str">
        <f>IF(AL183="54",Monitoreo!#REF!&amp;". ","")</f>
        <v/>
      </c>
      <c r="L182" s="39" t="str">
        <f>IF(AL183="53",Monitoreo!#REF!&amp;". ","")</f>
        <v/>
      </c>
      <c r="M182" s="39" t="str">
        <f>IF(AL183="52",Monitoreo!#REF!&amp;". ","")</f>
        <v/>
      </c>
      <c r="N182" s="39" t="str">
        <f>IF(AL183="51",Monitoreo!#REF!&amp;". ","")</f>
        <v/>
      </c>
      <c r="O182" s="39" t="str">
        <f>IF(AL183="45",Monitoreo!#REF!&amp;". ","")</f>
        <v/>
      </c>
      <c r="P182" s="39" t="str">
        <f>IF(AL183="44",Monitoreo!#REF!&amp;". ","")</f>
        <v/>
      </c>
      <c r="Q182" s="39" t="str">
        <f>IF(AL183="43",Monitoreo!#REF!&amp;". ","")</f>
        <v/>
      </c>
      <c r="R182" s="39" t="str">
        <f>IF(AL183="42",Monitoreo!#REF!&amp;". ","")</f>
        <v/>
      </c>
      <c r="S182" s="39" t="str">
        <f>IF(AL183="41",Monitoreo!#REF!&amp;". ","")</f>
        <v/>
      </c>
      <c r="T182" s="39" t="str">
        <f>IF(AL183="35",Monitoreo!#REF!&amp;". ","")</f>
        <v/>
      </c>
      <c r="U182" s="39" t="str">
        <f>IF(AL183="34",Monitoreo!#REF!&amp;". ","")</f>
        <v/>
      </c>
      <c r="V182" s="39" t="str">
        <f>IF(AL183="33",Monitoreo!#REF!&amp;". ","")</f>
        <v/>
      </c>
      <c r="W182" s="39" t="str">
        <f>IF(AL183="32",Monitoreo!#REF!&amp;". ","")</f>
        <v/>
      </c>
      <c r="X182" s="39" t="str">
        <f>IF(AL183="31",Monitoreo!#REF!&amp;". ","")</f>
        <v/>
      </c>
      <c r="Y182" s="39" t="str">
        <f>IF(AL183="25",Monitoreo!#REF!&amp;". ","")</f>
        <v/>
      </c>
      <c r="Z182" s="39" t="str">
        <f>IF(AL183="24",Monitoreo!#REF!&amp;". ","")</f>
        <v/>
      </c>
      <c r="AA182" s="39" t="str">
        <f>IF(AL183="23",Monitoreo!#REF!&amp;". ","")</f>
        <v/>
      </c>
      <c r="AB182" s="39" t="str">
        <f>IF(AL183="22",Monitoreo!#REF!&amp;". ","")</f>
        <v/>
      </c>
      <c r="AC182" s="39" t="str">
        <f>IF(AL183="21",Monitoreo!#REF!&amp;". ","")</f>
        <v/>
      </c>
      <c r="AD182" s="39" t="str">
        <f>IF(AL183="15",Monitoreo!#REF!&amp;". ","")</f>
        <v/>
      </c>
      <c r="AE182" s="39" t="str">
        <f>IF(AL183="14",Monitoreo!#REF!&amp;". ","")</f>
        <v/>
      </c>
      <c r="AF182" s="39" t="str">
        <f>IF(AL183="13",Monitoreo!#REF!&amp;". ","")</f>
        <v/>
      </c>
      <c r="AG182" s="39" t="str">
        <f>IF(AL183="12",Monitoreo!#REF!&amp;". ","")</f>
        <v/>
      </c>
      <c r="AH182" s="85" t="str">
        <f>IF(AL183="11",Monitoreo!#REF!&amp;". ","")</f>
        <v/>
      </c>
      <c r="AI182" s="71"/>
      <c r="AJ182" s="88" t="b">
        <f>+IF(Monitoreo!T179="Casi Seguro",5,IF(Monitoreo!T179="Probable",4,IF(Monitoreo!T179="Posible",3,IF(Monitoreo!T179="Improbable",2,IF(Monitoreo!T179="Raro",1)))))</f>
        <v>0</v>
      </c>
      <c r="AK182" s="88" t="b">
        <f>+IF(Monitoreo!U179="Severo",5,IF(Monitoreo!U179="Mayor",4,IF(Monitoreo!U179="Moderado",3,IF(Monitoreo!U179="Menor",2,IF(Monitoreo!U179="Insignificante",1)))))</f>
        <v>0</v>
      </c>
      <c r="AL182" s="88" t="str">
        <f t="shared" si="2"/>
        <v>FALSOFALSO</v>
      </c>
    </row>
    <row r="183" spans="9:38" x14ac:dyDescent="0.25">
      <c r="I183" s="83"/>
      <c r="J183" s="84" t="str">
        <f>IF(AL184="55",Monitoreo!#REF!&amp;". ","")</f>
        <v/>
      </c>
      <c r="K183" s="39" t="str">
        <f>IF(AL184="54",Monitoreo!#REF!&amp;". ","")</f>
        <v/>
      </c>
      <c r="L183" s="39" t="str">
        <f>IF(AL184="53",Monitoreo!#REF!&amp;". ","")</f>
        <v/>
      </c>
      <c r="M183" s="39" t="str">
        <f>IF(AL184="52",Monitoreo!#REF!&amp;". ","")</f>
        <v/>
      </c>
      <c r="N183" s="39" t="str">
        <f>IF(AL184="51",Monitoreo!#REF!&amp;". ","")</f>
        <v/>
      </c>
      <c r="O183" s="39" t="str">
        <f>IF(AL184="45",Monitoreo!#REF!&amp;". ","")</f>
        <v/>
      </c>
      <c r="P183" s="39" t="str">
        <f>IF(AL184="44",Monitoreo!#REF!&amp;". ","")</f>
        <v/>
      </c>
      <c r="Q183" s="39" t="str">
        <f>IF(AL184="43",Monitoreo!#REF!&amp;". ","")</f>
        <v/>
      </c>
      <c r="R183" s="39" t="str">
        <f>IF(AL184="42",Monitoreo!#REF!&amp;". ","")</f>
        <v/>
      </c>
      <c r="S183" s="39" t="str">
        <f>IF(AL184="41",Monitoreo!#REF!&amp;". ","")</f>
        <v/>
      </c>
      <c r="T183" s="39" t="str">
        <f>IF(AL184="35",Monitoreo!#REF!&amp;". ","")</f>
        <v/>
      </c>
      <c r="U183" s="39" t="str">
        <f>IF(AL184="34",Monitoreo!#REF!&amp;". ","")</f>
        <v/>
      </c>
      <c r="V183" s="39" t="str">
        <f>IF(AL184="33",Monitoreo!#REF!&amp;". ","")</f>
        <v/>
      </c>
      <c r="W183" s="39" t="str">
        <f>IF(AL184="32",Monitoreo!#REF!&amp;". ","")</f>
        <v/>
      </c>
      <c r="X183" s="39" t="str">
        <f>IF(AL184="31",Monitoreo!#REF!&amp;". ","")</f>
        <v/>
      </c>
      <c r="Y183" s="39" t="str">
        <f>IF(AL184="25",Monitoreo!#REF!&amp;". ","")</f>
        <v/>
      </c>
      <c r="Z183" s="39" t="str">
        <f>IF(AL184="24",Monitoreo!#REF!&amp;". ","")</f>
        <v/>
      </c>
      <c r="AA183" s="39" t="str">
        <f>IF(AL184="23",Monitoreo!#REF!&amp;". ","")</f>
        <v/>
      </c>
      <c r="AB183" s="39" t="str">
        <f>IF(AL184="22",Monitoreo!#REF!&amp;". ","")</f>
        <v/>
      </c>
      <c r="AC183" s="39" t="str">
        <f>IF(AL184="21",Monitoreo!#REF!&amp;". ","")</f>
        <v/>
      </c>
      <c r="AD183" s="39" t="str">
        <f>IF(AL184="15",Monitoreo!#REF!&amp;". ","")</f>
        <v/>
      </c>
      <c r="AE183" s="39" t="str">
        <f>IF(AL184="14",Monitoreo!#REF!&amp;". ","")</f>
        <v/>
      </c>
      <c r="AF183" s="39" t="str">
        <f>IF(AL184="13",Monitoreo!#REF!&amp;". ","")</f>
        <v/>
      </c>
      <c r="AG183" s="39" t="str">
        <f>IF(AL184="12",Monitoreo!#REF!&amp;". ","")</f>
        <v/>
      </c>
      <c r="AH183" s="85" t="str">
        <f>IF(AL184="11",Monitoreo!#REF!&amp;". ","")</f>
        <v/>
      </c>
      <c r="AI183" s="71"/>
      <c r="AJ183" s="88" t="b">
        <f>+IF(Monitoreo!T180="Casi Seguro",5,IF(Monitoreo!T180="Probable",4,IF(Monitoreo!T180="Posible",3,IF(Monitoreo!T180="Improbable",2,IF(Monitoreo!T180="Raro",1)))))</f>
        <v>0</v>
      </c>
      <c r="AK183" s="88" t="b">
        <f>+IF(Monitoreo!U180="Severo",5,IF(Monitoreo!U180="Mayor",4,IF(Monitoreo!U180="Moderado",3,IF(Monitoreo!U180="Menor",2,IF(Monitoreo!U180="Insignificante",1)))))</f>
        <v>0</v>
      </c>
      <c r="AL183" s="88" t="str">
        <f t="shared" si="2"/>
        <v>FALSOFALSO</v>
      </c>
    </row>
    <row r="184" spans="9:38" x14ac:dyDescent="0.25">
      <c r="I184" s="83"/>
      <c r="J184" s="84" t="str">
        <f>IF(AL185="55",Monitoreo!#REF!&amp;". ","")</f>
        <v/>
      </c>
      <c r="K184" s="39" t="str">
        <f>IF(AL185="54",Monitoreo!#REF!&amp;". ","")</f>
        <v/>
      </c>
      <c r="L184" s="39" t="str">
        <f>IF(AL185="53",Monitoreo!#REF!&amp;". ","")</f>
        <v/>
      </c>
      <c r="M184" s="39" t="str">
        <f>IF(AL185="52",Monitoreo!#REF!&amp;". ","")</f>
        <v/>
      </c>
      <c r="N184" s="39" t="str">
        <f>IF(AL185="51",Monitoreo!#REF!&amp;". ","")</f>
        <v/>
      </c>
      <c r="O184" s="39" t="str">
        <f>IF(AL185="45",Monitoreo!#REF!&amp;". ","")</f>
        <v/>
      </c>
      <c r="P184" s="39" t="str">
        <f>IF(AL185="44",Monitoreo!#REF!&amp;". ","")</f>
        <v/>
      </c>
      <c r="Q184" s="39" t="str">
        <f>IF(AL185="43",Monitoreo!#REF!&amp;". ","")</f>
        <v/>
      </c>
      <c r="R184" s="39" t="str">
        <f>IF(AL185="42",Monitoreo!#REF!&amp;". ","")</f>
        <v/>
      </c>
      <c r="S184" s="39" t="str">
        <f>IF(AL185="41",Monitoreo!#REF!&amp;". ","")</f>
        <v/>
      </c>
      <c r="T184" s="39" t="str">
        <f>IF(AL185="35",Monitoreo!#REF!&amp;". ","")</f>
        <v/>
      </c>
      <c r="U184" s="39" t="str">
        <f>IF(AL185="34",Monitoreo!#REF!&amp;". ","")</f>
        <v/>
      </c>
      <c r="V184" s="39" t="str">
        <f>IF(AL185="33",Monitoreo!#REF!&amp;". ","")</f>
        <v/>
      </c>
      <c r="W184" s="39" t="str">
        <f>IF(AL185="32",Monitoreo!#REF!&amp;". ","")</f>
        <v/>
      </c>
      <c r="X184" s="39" t="str">
        <f>IF(AL185="31",Monitoreo!#REF!&amp;". ","")</f>
        <v/>
      </c>
      <c r="Y184" s="39" t="str">
        <f>IF(AL185="25",Monitoreo!#REF!&amp;". ","")</f>
        <v/>
      </c>
      <c r="Z184" s="39" t="str">
        <f>IF(AL185="24",Monitoreo!#REF!&amp;". ","")</f>
        <v/>
      </c>
      <c r="AA184" s="39" t="str">
        <f>IF(AL185="23",Monitoreo!#REF!&amp;". ","")</f>
        <v/>
      </c>
      <c r="AB184" s="39" t="str">
        <f>IF(AL185="22",Monitoreo!#REF!&amp;". ","")</f>
        <v/>
      </c>
      <c r="AC184" s="39" t="str">
        <f>IF(AL185="21",Monitoreo!#REF!&amp;". ","")</f>
        <v/>
      </c>
      <c r="AD184" s="39" t="str">
        <f>IF(AL185="15",Monitoreo!#REF!&amp;". ","")</f>
        <v/>
      </c>
      <c r="AE184" s="39" t="str">
        <f>IF(AL185="14",Monitoreo!#REF!&amp;". ","")</f>
        <v/>
      </c>
      <c r="AF184" s="39" t="str">
        <f>IF(AL185="13",Monitoreo!#REF!&amp;". ","")</f>
        <v/>
      </c>
      <c r="AG184" s="39" t="str">
        <f>IF(AL185="12",Monitoreo!#REF!&amp;". ","")</f>
        <v/>
      </c>
      <c r="AH184" s="85" t="str">
        <f>IF(AL185="11",Monitoreo!#REF!&amp;". ","")</f>
        <v/>
      </c>
      <c r="AI184" s="71"/>
      <c r="AJ184" s="88" t="b">
        <f>+IF(Monitoreo!T181="Casi Seguro",5,IF(Monitoreo!T181="Probable",4,IF(Monitoreo!T181="Posible",3,IF(Monitoreo!T181="Improbable",2,IF(Monitoreo!T181="Raro",1)))))</f>
        <v>0</v>
      </c>
      <c r="AK184" s="88" t="b">
        <f>+IF(Monitoreo!U181="Severo",5,IF(Monitoreo!U181="Mayor",4,IF(Monitoreo!U181="Moderado",3,IF(Monitoreo!U181="Menor",2,IF(Monitoreo!U181="Insignificante",1)))))</f>
        <v>0</v>
      </c>
      <c r="AL184" s="88" t="str">
        <f t="shared" si="2"/>
        <v>FALSOFALSO</v>
      </c>
    </row>
    <row r="185" spans="9:38" x14ac:dyDescent="0.25">
      <c r="I185" s="83"/>
      <c r="J185" s="84" t="str">
        <f>IF(AL186="55",Monitoreo!#REF!&amp;". ","")</f>
        <v/>
      </c>
      <c r="K185" s="39" t="str">
        <f>IF(AL186="54",Monitoreo!#REF!&amp;". ","")</f>
        <v/>
      </c>
      <c r="L185" s="39" t="str">
        <f>IF(AL186="53",Monitoreo!#REF!&amp;". ","")</f>
        <v/>
      </c>
      <c r="M185" s="39" t="str">
        <f>IF(AL186="52",Monitoreo!#REF!&amp;". ","")</f>
        <v/>
      </c>
      <c r="N185" s="39" t="str">
        <f>IF(AL186="51",Monitoreo!#REF!&amp;". ","")</f>
        <v/>
      </c>
      <c r="O185" s="39" t="str">
        <f>IF(AL186="45",Monitoreo!#REF!&amp;". ","")</f>
        <v/>
      </c>
      <c r="P185" s="39" t="str">
        <f>IF(AL186="44",Monitoreo!#REF!&amp;". ","")</f>
        <v/>
      </c>
      <c r="Q185" s="39" t="str">
        <f>IF(AL186="43",Monitoreo!#REF!&amp;". ","")</f>
        <v/>
      </c>
      <c r="R185" s="39" t="str">
        <f>IF(AL186="42",Monitoreo!#REF!&amp;". ","")</f>
        <v/>
      </c>
      <c r="S185" s="39" t="str">
        <f>IF(AL186="41",Monitoreo!#REF!&amp;". ","")</f>
        <v/>
      </c>
      <c r="T185" s="39" t="str">
        <f>IF(AL186="35",Monitoreo!#REF!&amp;". ","")</f>
        <v/>
      </c>
      <c r="U185" s="39" t="str">
        <f>IF(AL186="34",Monitoreo!#REF!&amp;". ","")</f>
        <v/>
      </c>
      <c r="V185" s="39" t="str">
        <f>IF(AL186="33",Monitoreo!#REF!&amp;". ","")</f>
        <v/>
      </c>
      <c r="W185" s="39" t="str">
        <f>IF(AL186="32",Monitoreo!#REF!&amp;". ","")</f>
        <v/>
      </c>
      <c r="X185" s="39" t="str">
        <f>IF(AL186="31",Monitoreo!#REF!&amp;". ","")</f>
        <v/>
      </c>
      <c r="Y185" s="39" t="str">
        <f>IF(AL186="25",Monitoreo!#REF!&amp;". ","")</f>
        <v/>
      </c>
      <c r="Z185" s="39" t="str">
        <f>IF(AL186="24",Monitoreo!#REF!&amp;". ","")</f>
        <v/>
      </c>
      <c r="AA185" s="39" t="str">
        <f>IF(AL186="23",Monitoreo!#REF!&amp;". ","")</f>
        <v/>
      </c>
      <c r="AB185" s="39" t="str">
        <f>IF(AL186="22",Monitoreo!#REF!&amp;". ","")</f>
        <v/>
      </c>
      <c r="AC185" s="39" t="str">
        <f>IF(AL186="21",Monitoreo!#REF!&amp;". ","")</f>
        <v/>
      </c>
      <c r="AD185" s="39" t="str">
        <f>IF(AL186="15",Monitoreo!#REF!&amp;". ","")</f>
        <v/>
      </c>
      <c r="AE185" s="39" t="str">
        <f>IF(AL186="14",Monitoreo!#REF!&amp;". ","")</f>
        <v/>
      </c>
      <c r="AF185" s="39" t="str">
        <f>IF(AL186="13",Monitoreo!#REF!&amp;". ","")</f>
        <v/>
      </c>
      <c r="AG185" s="39" t="str">
        <f>IF(AL186="12",Monitoreo!#REF!&amp;". ","")</f>
        <v/>
      </c>
      <c r="AH185" s="85" t="str">
        <f>IF(AL186="11",Monitoreo!#REF!&amp;". ","")</f>
        <v/>
      </c>
      <c r="AI185" s="71"/>
      <c r="AJ185" s="88" t="b">
        <f>+IF(Monitoreo!T182="Casi Seguro",5,IF(Monitoreo!T182="Probable",4,IF(Monitoreo!T182="Posible",3,IF(Monitoreo!T182="Improbable",2,IF(Monitoreo!T182="Raro",1)))))</f>
        <v>0</v>
      </c>
      <c r="AK185" s="88" t="b">
        <f>+IF(Monitoreo!U182="Severo",5,IF(Monitoreo!U182="Mayor",4,IF(Monitoreo!U182="Moderado",3,IF(Monitoreo!U182="Menor",2,IF(Monitoreo!U182="Insignificante",1)))))</f>
        <v>0</v>
      </c>
      <c r="AL185" s="88" t="str">
        <f t="shared" si="2"/>
        <v>FALSOFALSO</v>
      </c>
    </row>
    <row r="186" spans="9:38" x14ac:dyDescent="0.25">
      <c r="I186" s="83"/>
      <c r="J186" s="84" t="str">
        <f>IF(AL187="55",Monitoreo!#REF!&amp;". ","")</f>
        <v/>
      </c>
      <c r="K186" s="39" t="str">
        <f>IF(AL187="54",Monitoreo!#REF!&amp;". ","")</f>
        <v/>
      </c>
      <c r="L186" s="39" t="str">
        <f>IF(AL187="53",Monitoreo!#REF!&amp;". ","")</f>
        <v/>
      </c>
      <c r="M186" s="39" t="str">
        <f>IF(AL187="52",Monitoreo!#REF!&amp;". ","")</f>
        <v/>
      </c>
      <c r="N186" s="39" t="str">
        <f>IF(AL187="51",Monitoreo!#REF!&amp;". ","")</f>
        <v/>
      </c>
      <c r="O186" s="39" t="str">
        <f>IF(AL187="45",Monitoreo!#REF!&amp;". ","")</f>
        <v/>
      </c>
      <c r="P186" s="39" t="str">
        <f>IF(AL187="44",Monitoreo!#REF!&amp;". ","")</f>
        <v/>
      </c>
      <c r="Q186" s="39" t="str">
        <f>IF(AL187="43",Monitoreo!#REF!&amp;". ","")</f>
        <v/>
      </c>
      <c r="R186" s="39" t="str">
        <f>IF(AL187="42",Monitoreo!#REF!&amp;". ","")</f>
        <v/>
      </c>
      <c r="S186" s="39" t="str">
        <f>IF(AL187="41",Monitoreo!#REF!&amp;". ","")</f>
        <v/>
      </c>
      <c r="T186" s="39" t="str">
        <f>IF(AL187="35",Monitoreo!#REF!&amp;". ","")</f>
        <v/>
      </c>
      <c r="U186" s="39" t="str">
        <f>IF(AL187="34",Monitoreo!#REF!&amp;". ","")</f>
        <v/>
      </c>
      <c r="V186" s="39" t="str">
        <f>IF(AL187="33",Monitoreo!#REF!&amp;". ","")</f>
        <v/>
      </c>
      <c r="W186" s="39" t="str">
        <f>IF(AL187="32",Monitoreo!#REF!&amp;". ","")</f>
        <v/>
      </c>
      <c r="X186" s="39" t="str">
        <f>IF(AL187="31",Monitoreo!#REF!&amp;". ","")</f>
        <v/>
      </c>
      <c r="Y186" s="39" t="str">
        <f>IF(AL187="25",Monitoreo!#REF!&amp;". ","")</f>
        <v/>
      </c>
      <c r="Z186" s="39" t="str">
        <f>IF(AL187="24",Monitoreo!#REF!&amp;". ","")</f>
        <v/>
      </c>
      <c r="AA186" s="39" t="str">
        <f>IF(AL187="23",Monitoreo!#REF!&amp;". ","")</f>
        <v/>
      </c>
      <c r="AB186" s="39" t="str">
        <f>IF(AL187="22",Monitoreo!#REF!&amp;". ","")</f>
        <v/>
      </c>
      <c r="AC186" s="39" t="str">
        <f>IF(AL187="21",Monitoreo!#REF!&amp;". ","")</f>
        <v/>
      </c>
      <c r="AD186" s="39" t="str">
        <f>IF(AL187="15",Monitoreo!#REF!&amp;". ","")</f>
        <v/>
      </c>
      <c r="AE186" s="39" t="str">
        <f>IF(AL187="14",Monitoreo!#REF!&amp;". ","")</f>
        <v/>
      </c>
      <c r="AF186" s="39" t="str">
        <f>IF(AL187="13",Monitoreo!#REF!&amp;". ","")</f>
        <v/>
      </c>
      <c r="AG186" s="39" t="str">
        <f>IF(AL187="12",Monitoreo!#REF!&amp;". ","")</f>
        <v/>
      </c>
      <c r="AH186" s="85" t="str">
        <f>IF(AL187="11",Monitoreo!#REF!&amp;". ","")</f>
        <v/>
      </c>
      <c r="AI186" s="71"/>
      <c r="AJ186" s="88" t="b">
        <f>+IF(Monitoreo!T183="Casi Seguro",5,IF(Monitoreo!T183="Probable",4,IF(Monitoreo!T183="Posible",3,IF(Monitoreo!T183="Improbable",2,IF(Monitoreo!T183="Raro",1)))))</f>
        <v>0</v>
      </c>
      <c r="AK186" s="88" t="b">
        <f>+IF(Monitoreo!U183="Severo",5,IF(Monitoreo!U183="Mayor",4,IF(Monitoreo!U183="Moderado",3,IF(Monitoreo!U183="Menor",2,IF(Monitoreo!U183="Insignificante",1)))))</f>
        <v>0</v>
      </c>
      <c r="AL186" s="88" t="str">
        <f t="shared" si="2"/>
        <v>FALSOFALSO</v>
      </c>
    </row>
    <row r="187" spans="9:38" x14ac:dyDescent="0.25">
      <c r="I187" s="83"/>
      <c r="J187" s="84" t="str">
        <f>IF(AL188="55",Monitoreo!#REF!&amp;". ","")</f>
        <v/>
      </c>
      <c r="K187" s="39" t="str">
        <f>IF(AL188="54",Monitoreo!#REF!&amp;". ","")</f>
        <v/>
      </c>
      <c r="L187" s="39" t="str">
        <f>IF(AL188="53",Monitoreo!#REF!&amp;". ","")</f>
        <v/>
      </c>
      <c r="M187" s="39" t="str">
        <f>IF(AL188="52",Monitoreo!#REF!&amp;". ","")</f>
        <v/>
      </c>
      <c r="N187" s="39" t="str">
        <f>IF(AL188="51",Monitoreo!#REF!&amp;". ","")</f>
        <v/>
      </c>
      <c r="O187" s="39" t="str">
        <f>IF(AL188="45",Monitoreo!#REF!&amp;". ","")</f>
        <v/>
      </c>
      <c r="P187" s="39" t="str">
        <f>IF(AL188="44",Monitoreo!#REF!&amp;". ","")</f>
        <v/>
      </c>
      <c r="Q187" s="39" t="str">
        <f>IF(AL188="43",Monitoreo!#REF!&amp;". ","")</f>
        <v/>
      </c>
      <c r="R187" s="39" t="str">
        <f>IF(AL188="42",Monitoreo!#REF!&amp;". ","")</f>
        <v/>
      </c>
      <c r="S187" s="39" t="str">
        <f>IF(AL188="41",Monitoreo!#REF!&amp;". ","")</f>
        <v/>
      </c>
      <c r="T187" s="39" t="str">
        <f>IF(AL188="35",Monitoreo!#REF!&amp;". ","")</f>
        <v/>
      </c>
      <c r="U187" s="39" t="str">
        <f>IF(AL188="34",Monitoreo!#REF!&amp;". ","")</f>
        <v/>
      </c>
      <c r="V187" s="39" t="str">
        <f>IF(AL188="33",Monitoreo!#REF!&amp;". ","")</f>
        <v/>
      </c>
      <c r="W187" s="39" t="str">
        <f>IF(AL188="32",Monitoreo!#REF!&amp;". ","")</f>
        <v/>
      </c>
      <c r="X187" s="39" t="str">
        <f>IF(AL188="31",Monitoreo!#REF!&amp;". ","")</f>
        <v/>
      </c>
      <c r="Y187" s="39" t="str">
        <f>IF(AL188="25",Monitoreo!#REF!&amp;". ","")</f>
        <v/>
      </c>
      <c r="Z187" s="39" t="str">
        <f>IF(AL188="24",Monitoreo!#REF!&amp;". ","")</f>
        <v/>
      </c>
      <c r="AA187" s="39" t="str">
        <f>IF(AL188="23",Monitoreo!#REF!&amp;". ","")</f>
        <v/>
      </c>
      <c r="AB187" s="39" t="str">
        <f>IF(AL188="22",Monitoreo!#REF!&amp;". ","")</f>
        <v/>
      </c>
      <c r="AC187" s="39" t="str">
        <f>IF(AL188="21",Monitoreo!#REF!&amp;". ","")</f>
        <v/>
      </c>
      <c r="AD187" s="39" t="str">
        <f>IF(AL188="15",Monitoreo!#REF!&amp;". ","")</f>
        <v/>
      </c>
      <c r="AE187" s="39" t="str">
        <f>IF(AL188="14",Monitoreo!#REF!&amp;". ","")</f>
        <v/>
      </c>
      <c r="AF187" s="39" t="str">
        <f>IF(AL188="13",Monitoreo!#REF!&amp;". ","")</f>
        <v/>
      </c>
      <c r="AG187" s="39" t="str">
        <f>IF(AL188="12",Monitoreo!#REF!&amp;". ","")</f>
        <v/>
      </c>
      <c r="AH187" s="85" t="str">
        <f>IF(AL188="11",Monitoreo!#REF!&amp;". ","")</f>
        <v/>
      </c>
      <c r="AI187" s="71"/>
      <c r="AJ187" s="88" t="b">
        <f>+IF(Monitoreo!T184="Casi Seguro",5,IF(Monitoreo!T184="Probable",4,IF(Monitoreo!T184="Posible",3,IF(Monitoreo!T184="Improbable",2,IF(Monitoreo!T184="Raro",1)))))</f>
        <v>0</v>
      </c>
      <c r="AK187" s="88" t="b">
        <f>+IF(Monitoreo!U184="Severo",5,IF(Monitoreo!U184="Mayor",4,IF(Monitoreo!U184="Moderado",3,IF(Monitoreo!U184="Menor",2,IF(Monitoreo!U184="Insignificante",1)))))</f>
        <v>0</v>
      </c>
      <c r="AL187" s="88" t="str">
        <f t="shared" si="2"/>
        <v>FALSOFALSO</v>
      </c>
    </row>
    <row r="188" spans="9:38" x14ac:dyDescent="0.25">
      <c r="I188" s="83"/>
      <c r="J188" s="84" t="str">
        <f>IF(AL189="55",Monitoreo!#REF!&amp;". ","")</f>
        <v/>
      </c>
      <c r="K188" s="39" t="str">
        <f>IF(AL189="54",Monitoreo!#REF!&amp;". ","")</f>
        <v/>
      </c>
      <c r="L188" s="39" t="str">
        <f>IF(AL189="53",Monitoreo!#REF!&amp;". ","")</f>
        <v/>
      </c>
      <c r="M188" s="39" t="str">
        <f>IF(AL189="52",Monitoreo!#REF!&amp;". ","")</f>
        <v/>
      </c>
      <c r="N188" s="39" t="str">
        <f>IF(AL189="51",Monitoreo!#REF!&amp;". ","")</f>
        <v/>
      </c>
      <c r="O188" s="39" t="str">
        <f>IF(AL189="45",Monitoreo!#REF!&amp;". ","")</f>
        <v/>
      </c>
      <c r="P188" s="39" t="str">
        <f>IF(AL189="44",Monitoreo!#REF!&amp;". ","")</f>
        <v/>
      </c>
      <c r="Q188" s="39" t="str">
        <f>IF(AL189="43",Monitoreo!#REF!&amp;". ","")</f>
        <v/>
      </c>
      <c r="R188" s="39" t="str">
        <f>IF(AL189="42",Monitoreo!#REF!&amp;". ","")</f>
        <v/>
      </c>
      <c r="S188" s="39" t="str">
        <f>IF(AL189="41",Monitoreo!#REF!&amp;". ","")</f>
        <v/>
      </c>
      <c r="T188" s="39" t="str">
        <f>IF(AL189="35",Monitoreo!#REF!&amp;". ","")</f>
        <v/>
      </c>
      <c r="U188" s="39" t="str">
        <f>IF(AL189="34",Monitoreo!#REF!&amp;". ","")</f>
        <v/>
      </c>
      <c r="V188" s="39" t="str">
        <f>IF(AL189="33",Monitoreo!#REF!&amp;". ","")</f>
        <v/>
      </c>
      <c r="W188" s="39" t="str">
        <f>IF(AL189="32",Monitoreo!#REF!&amp;". ","")</f>
        <v/>
      </c>
      <c r="X188" s="39" t="str">
        <f>IF(AL189="31",Monitoreo!#REF!&amp;". ","")</f>
        <v/>
      </c>
      <c r="Y188" s="39" t="str">
        <f>IF(AL189="25",Monitoreo!#REF!&amp;". ","")</f>
        <v/>
      </c>
      <c r="Z188" s="39" t="str">
        <f>IF(AL189="24",Monitoreo!#REF!&amp;". ","")</f>
        <v/>
      </c>
      <c r="AA188" s="39" t="str">
        <f>IF(AL189="23",Monitoreo!#REF!&amp;". ","")</f>
        <v/>
      </c>
      <c r="AB188" s="39" t="str">
        <f>IF(AL189="22",Monitoreo!#REF!&amp;". ","")</f>
        <v/>
      </c>
      <c r="AC188" s="39" t="str">
        <f>IF(AL189="21",Monitoreo!#REF!&amp;". ","")</f>
        <v/>
      </c>
      <c r="AD188" s="39" t="str">
        <f>IF(AL189="15",Monitoreo!#REF!&amp;". ","")</f>
        <v/>
      </c>
      <c r="AE188" s="39" t="str">
        <f>IF(AL189="14",Monitoreo!#REF!&amp;". ","")</f>
        <v/>
      </c>
      <c r="AF188" s="39" t="str">
        <f>IF(AL189="13",Monitoreo!#REF!&amp;". ","")</f>
        <v/>
      </c>
      <c r="AG188" s="39" t="str">
        <f>IF(AL189="12",Monitoreo!#REF!&amp;". ","")</f>
        <v/>
      </c>
      <c r="AH188" s="85" t="str">
        <f>IF(AL189="11",Monitoreo!#REF!&amp;". ","")</f>
        <v/>
      </c>
      <c r="AI188" s="71"/>
      <c r="AJ188" s="88" t="b">
        <f>+IF(Monitoreo!T185="Casi Seguro",5,IF(Monitoreo!T185="Probable",4,IF(Monitoreo!T185="Posible",3,IF(Monitoreo!T185="Improbable",2,IF(Monitoreo!T185="Raro",1)))))</f>
        <v>0</v>
      </c>
      <c r="AK188" s="88" t="b">
        <f>+IF(Monitoreo!U185="Severo",5,IF(Monitoreo!U185="Mayor",4,IF(Monitoreo!U185="Moderado",3,IF(Monitoreo!U185="Menor",2,IF(Monitoreo!U185="Insignificante",1)))))</f>
        <v>0</v>
      </c>
      <c r="AL188" s="88" t="str">
        <f t="shared" si="2"/>
        <v>FALSOFALSO</v>
      </c>
    </row>
    <row r="189" spans="9:38" x14ac:dyDescent="0.25">
      <c r="I189" s="83"/>
      <c r="J189" s="84" t="str">
        <f>IF(AL190="55",Monitoreo!#REF!&amp;". ","")</f>
        <v/>
      </c>
      <c r="K189" s="39" t="str">
        <f>IF(AL190="54",Monitoreo!#REF!&amp;". ","")</f>
        <v/>
      </c>
      <c r="L189" s="39" t="str">
        <f>IF(AL190="53",Monitoreo!#REF!&amp;". ","")</f>
        <v/>
      </c>
      <c r="M189" s="39" t="str">
        <f>IF(AL190="52",Monitoreo!#REF!&amp;". ","")</f>
        <v/>
      </c>
      <c r="N189" s="39" t="str">
        <f>IF(AL190="51",Monitoreo!#REF!&amp;". ","")</f>
        <v/>
      </c>
      <c r="O189" s="39" t="str">
        <f>IF(AL190="45",Monitoreo!#REF!&amp;". ","")</f>
        <v/>
      </c>
      <c r="P189" s="39" t="str">
        <f>IF(AL190="44",Monitoreo!#REF!&amp;". ","")</f>
        <v/>
      </c>
      <c r="Q189" s="39" t="str">
        <f>IF(AL190="43",Monitoreo!#REF!&amp;". ","")</f>
        <v/>
      </c>
      <c r="R189" s="39" t="str">
        <f>IF(AL190="42",Monitoreo!#REF!&amp;". ","")</f>
        <v/>
      </c>
      <c r="S189" s="39" t="str">
        <f>IF(AL190="41",Monitoreo!#REF!&amp;". ","")</f>
        <v/>
      </c>
      <c r="T189" s="39" t="str">
        <f>IF(AL190="35",Monitoreo!#REF!&amp;". ","")</f>
        <v/>
      </c>
      <c r="U189" s="39" t="str">
        <f>IF(AL190="34",Monitoreo!#REF!&amp;". ","")</f>
        <v/>
      </c>
      <c r="V189" s="39" t="str">
        <f>IF(AL190="33",Monitoreo!#REF!&amp;". ","")</f>
        <v/>
      </c>
      <c r="W189" s="39" t="str">
        <f>IF(AL190="32",Monitoreo!#REF!&amp;". ","")</f>
        <v/>
      </c>
      <c r="X189" s="39" t="str">
        <f>IF(AL190="31",Monitoreo!#REF!&amp;". ","")</f>
        <v/>
      </c>
      <c r="Y189" s="39" t="str">
        <f>IF(AL190="25",Monitoreo!#REF!&amp;". ","")</f>
        <v/>
      </c>
      <c r="Z189" s="39" t="str">
        <f>IF(AL190="24",Monitoreo!#REF!&amp;". ","")</f>
        <v/>
      </c>
      <c r="AA189" s="39" t="str">
        <f>IF(AL190="23",Monitoreo!#REF!&amp;". ","")</f>
        <v/>
      </c>
      <c r="AB189" s="39" t="str">
        <f>IF(AL190="22",Monitoreo!#REF!&amp;". ","")</f>
        <v/>
      </c>
      <c r="AC189" s="39" t="str">
        <f>IF(AL190="21",Monitoreo!#REF!&amp;". ","")</f>
        <v/>
      </c>
      <c r="AD189" s="39" t="str">
        <f>IF(AL190="15",Monitoreo!#REF!&amp;". ","")</f>
        <v/>
      </c>
      <c r="AE189" s="39" t="str">
        <f>IF(AL190="14",Monitoreo!#REF!&amp;". ","")</f>
        <v/>
      </c>
      <c r="AF189" s="39" t="str">
        <f>IF(AL190="13",Monitoreo!#REF!&amp;". ","")</f>
        <v/>
      </c>
      <c r="AG189" s="39" t="str">
        <f>IF(AL190="12",Monitoreo!#REF!&amp;". ","")</f>
        <v/>
      </c>
      <c r="AH189" s="85" t="str">
        <f>IF(AL190="11",Monitoreo!#REF!&amp;". ","")</f>
        <v/>
      </c>
      <c r="AI189" s="71"/>
      <c r="AJ189" s="88" t="b">
        <f>+IF(Monitoreo!T186="Casi Seguro",5,IF(Monitoreo!T186="Probable",4,IF(Monitoreo!T186="Posible",3,IF(Monitoreo!T186="Improbable",2,IF(Monitoreo!T186="Raro",1)))))</f>
        <v>0</v>
      </c>
      <c r="AK189" s="88" t="b">
        <f>+IF(Monitoreo!U186="Severo",5,IF(Monitoreo!U186="Mayor",4,IF(Monitoreo!U186="Moderado",3,IF(Monitoreo!U186="Menor",2,IF(Monitoreo!U186="Insignificante",1)))))</f>
        <v>0</v>
      </c>
      <c r="AL189" s="88" t="str">
        <f t="shared" si="2"/>
        <v>FALSOFALSO</v>
      </c>
    </row>
    <row r="190" spans="9:38" x14ac:dyDescent="0.25">
      <c r="I190" s="83"/>
      <c r="J190" s="84" t="str">
        <f>IF(AL191="55",Monitoreo!#REF!&amp;". ","")</f>
        <v/>
      </c>
      <c r="K190" s="39" t="str">
        <f>IF(AL191="54",Monitoreo!#REF!&amp;". ","")</f>
        <v/>
      </c>
      <c r="L190" s="39" t="str">
        <f>IF(AL191="53",Monitoreo!#REF!&amp;". ","")</f>
        <v/>
      </c>
      <c r="M190" s="39" t="str">
        <f>IF(AL191="52",Monitoreo!#REF!&amp;". ","")</f>
        <v/>
      </c>
      <c r="N190" s="39" t="str">
        <f>IF(AL191="51",Monitoreo!#REF!&amp;". ","")</f>
        <v/>
      </c>
      <c r="O190" s="39" t="str">
        <f>IF(AL191="45",Monitoreo!#REF!&amp;". ","")</f>
        <v/>
      </c>
      <c r="P190" s="39" t="str">
        <f>IF(AL191="44",Monitoreo!#REF!&amp;". ","")</f>
        <v/>
      </c>
      <c r="Q190" s="39" t="str">
        <f>IF(AL191="43",Monitoreo!#REF!&amp;". ","")</f>
        <v/>
      </c>
      <c r="R190" s="39" t="str">
        <f>IF(AL191="42",Monitoreo!#REF!&amp;". ","")</f>
        <v/>
      </c>
      <c r="S190" s="39" t="str">
        <f>IF(AL191="41",Monitoreo!#REF!&amp;". ","")</f>
        <v/>
      </c>
      <c r="T190" s="39" t="str">
        <f>IF(AL191="35",Monitoreo!#REF!&amp;". ","")</f>
        <v/>
      </c>
      <c r="U190" s="39" t="str">
        <f>IF(AL191="34",Monitoreo!#REF!&amp;". ","")</f>
        <v/>
      </c>
      <c r="V190" s="39" t="str">
        <f>IF(AL191="33",Monitoreo!#REF!&amp;". ","")</f>
        <v/>
      </c>
      <c r="W190" s="39" t="str">
        <f>IF(AL191="32",Monitoreo!#REF!&amp;". ","")</f>
        <v/>
      </c>
      <c r="X190" s="39" t="str">
        <f>IF(AL191="31",Monitoreo!#REF!&amp;". ","")</f>
        <v/>
      </c>
      <c r="Y190" s="39" t="str">
        <f>IF(AL191="25",Monitoreo!#REF!&amp;". ","")</f>
        <v/>
      </c>
      <c r="Z190" s="39" t="str">
        <f>IF(AL191="24",Monitoreo!#REF!&amp;". ","")</f>
        <v/>
      </c>
      <c r="AA190" s="39" t="str">
        <f>IF(AL191="23",Monitoreo!#REF!&amp;". ","")</f>
        <v/>
      </c>
      <c r="AB190" s="39" t="str">
        <f>IF(AL191="22",Monitoreo!#REF!&amp;". ","")</f>
        <v/>
      </c>
      <c r="AC190" s="39" t="str">
        <f>IF(AL191="21",Monitoreo!#REF!&amp;". ","")</f>
        <v/>
      </c>
      <c r="AD190" s="39" t="str">
        <f>IF(AL191="15",Monitoreo!#REF!&amp;". ","")</f>
        <v/>
      </c>
      <c r="AE190" s="39" t="str">
        <f>IF(AL191="14",Monitoreo!#REF!&amp;". ","")</f>
        <v/>
      </c>
      <c r="AF190" s="39" t="str">
        <f>IF(AL191="13",Monitoreo!#REF!&amp;". ","")</f>
        <v/>
      </c>
      <c r="AG190" s="39" t="str">
        <f>IF(AL191="12",Monitoreo!#REF!&amp;". ","")</f>
        <v/>
      </c>
      <c r="AH190" s="85" t="str">
        <f>IF(AL191="11",Monitoreo!#REF!&amp;". ","")</f>
        <v/>
      </c>
      <c r="AI190" s="71"/>
      <c r="AJ190" s="88" t="b">
        <f>+IF(Monitoreo!T187="Casi Seguro",5,IF(Monitoreo!T187="Probable",4,IF(Monitoreo!T187="Posible",3,IF(Monitoreo!T187="Improbable",2,IF(Monitoreo!T187="Raro",1)))))</f>
        <v>0</v>
      </c>
      <c r="AK190" s="88" t="b">
        <f>+IF(Monitoreo!U187="Severo",5,IF(Monitoreo!U187="Mayor",4,IF(Monitoreo!U187="Moderado",3,IF(Monitoreo!U187="Menor",2,IF(Monitoreo!U187="Insignificante",1)))))</f>
        <v>0</v>
      </c>
      <c r="AL190" s="88" t="str">
        <f t="shared" si="2"/>
        <v>FALSOFALSO</v>
      </c>
    </row>
    <row r="191" spans="9:38" x14ac:dyDescent="0.25">
      <c r="I191" s="83"/>
      <c r="J191" s="84" t="str">
        <f>IF(AL192="55",Monitoreo!#REF!&amp;". ","")</f>
        <v/>
      </c>
      <c r="K191" s="39" t="str">
        <f>IF(AL192="54",Monitoreo!#REF!&amp;". ","")</f>
        <v/>
      </c>
      <c r="L191" s="39" t="str">
        <f>IF(AL192="53",Monitoreo!#REF!&amp;". ","")</f>
        <v/>
      </c>
      <c r="M191" s="39" t="str">
        <f>IF(AL192="52",Monitoreo!#REF!&amp;". ","")</f>
        <v/>
      </c>
      <c r="N191" s="39" t="str">
        <f>IF(AL192="51",Monitoreo!#REF!&amp;". ","")</f>
        <v/>
      </c>
      <c r="O191" s="39" t="str">
        <f>IF(AL192="45",Monitoreo!#REF!&amp;". ","")</f>
        <v/>
      </c>
      <c r="P191" s="39" t="str">
        <f>IF(AL192="44",Monitoreo!#REF!&amp;". ","")</f>
        <v/>
      </c>
      <c r="Q191" s="39" t="str">
        <f>IF(AL192="43",Monitoreo!#REF!&amp;". ","")</f>
        <v/>
      </c>
      <c r="R191" s="39" t="str">
        <f>IF(AL192="42",Monitoreo!#REF!&amp;". ","")</f>
        <v/>
      </c>
      <c r="S191" s="39" t="str">
        <f>IF(AL192="41",Monitoreo!#REF!&amp;". ","")</f>
        <v/>
      </c>
      <c r="T191" s="39" t="str">
        <f>IF(AL192="35",Monitoreo!#REF!&amp;". ","")</f>
        <v/>
      </c>
      <c r="U191" s="39" t="str">
        <f>IF(AL192="34",Monitoreo!#REF!&amp;". ","")</f>
        <v/>
      </c>
      <c r="V191" s="39" t="str">
        <f>IF(AL192="33",Monitoreo!#REF!&amp;". ","")</f>
        <v/>
      </c>
      <c r="W191" s="39" t="str">
        <f>IF(AL192="32",Monitoreo!#REF!&amp;". ","")</f>
        <v/>
      </c>
      <c r="X191" s="39" t="str">
        <f>IF(AL192="31",Monitoreo!#REF!&amp;". ","")</f>
        <v/>
      </c>
      <c r="Y191" s="39" t="str">
        <f>IF(AL192="25",Monitoreo!#REF!&amp;". ","")</f>
        <v/>
      </c>
      <c r="Z191" s="39" t="str">
        <f>IF(AL192="24",Monitoreo!#REF!&amp;". ","")</f>
        <v/>
      </c>
      <c r="AA191" s="39" t="str">
        <f>IF(AL192="23",Monitoreo!#REF!&amp;". ","")</f>
        <v/>
      </c>
      <c r="AB191" s="39" t="str">
        <f>IF(AL192="22",Monitoreo!#REF!&amp;". ","")</f>
        <v/>
      </c>
      <c r="AC191" s="39" t="str">
        <f>IF(AL192="21",Monitoreo!#REF!&amp;". ","")</f>
        <v/>
      </c>
      <c r="AD191" s="39" t="str">
        <f>IF(AL192="15",Monitoreo!#REF!&amp;". ","")</f>
        <v/>
      </c>
      <c r="AE191" s="39" t="str">
        <f>IF(AL192="14",Monitoreo!#REF!&amp;". ","")</f>
        <v/>
      </c>
      <c r="AF191" s="39" t="str">
        <f>IF(AL192="13",Monitoreo!#REF!&amp;". ","")</f>
        <v/>
      </c>
      <c r="AG191" s="39" t="str">
        <f>IF(AL192="12",Monitoreo!#REF!&amp;". ","")</f>
        <v/>
      </c>
      <c r="AH191" s="85" t="str">
        <f>IF(AL192="11",Monitoreo!#REF!&amp;". ","")</f>
        <v/>
      </c>
      <c r="AI191" s="71"/>
      <c r="AJ191" s="88" t="b">
        <f>+IF(Monitoreo!T188="Casi Seguro",5,IF(Monitoreo!T188="Probable",4,IF(Monitoreo!T188="Posible",3,IF(Monitoreo!T188="Improbable",2,IF(Monitoreo!T188="Raro",1)))))</f>
        <v>0</v>
      </c>
      <c r="AK191" s="88" t="b">
        <f>+IF(Monitoreo!U188="Severo",5,IF(Monitoreo!U188="Mayor",4,IF(Monitoreo!U188="Moderado",3,IF(Monitoreo!U188="Menor",2,IF(Monitoreo!U188="Insignificante",1)))))</f>
        <v>0</v>
      </c>
      <c r="AL191" s="88" t="str">
        <f t="shared" si="2"/>
        <v>FALSOFALSO</v>
      </c>
    </row>
    <row r="192" spans="9:38" x14ac:dyDescent="0.25">
      <c r="I192" s="83"/>
      <c r="J192" s="84" t="str">
        <f>IF(AL193="55",Monitoreo!#REF!&amp;". ","")</f>
        <v/>
      </c>
      <c r="K192" s="39" t="str">
        <f>IF(AL193="54",Monitoreo!#REF!&amp;". ","")</f>
        <v/>
      </c>
      <c r="L192" s="39" t="str">
        <f>IF(AL193="53",Monitoreo!#REF!&amp;". ","")</f>
        <v/>
      </c>
      <c r="M192" s="39" t="str">
        <f>IF(AL193="52",Monitoreo!#REF!&amp;". ","")</f>
        <v/>
      </c>
      <c r="N192" s="39" t="str">
        <f>IF(AL193="51",Monitoreo!#REF!&amp;". ","")</f>
        <v/>
      </c>
      <c r="O192" s="39" t="str">
        <f>IF(AL193="45",Monitoreo!#REF!&amp;". ","")</f>
        <v/>
      </c>
      <c r="P192" s="39" t="str">
        <f>IF(AL193="44",Monitoreo!#REF!&amp;". ","")</f>
        <v/>
      </c>
      <c r="Q192" s="39" t="str">
        <f>IF(AL193="43",Monitoreo!#REF!&amp;". ","")</f>
        <v/>
      </c>
      <c r="R192" s="39" t="str">
        <f>IF(AL193="42",Monitoreo!#REF!&amp;". ","")</f>
        <v/>
      </c>
      <c r="S192" s="39" t="str">
        <f>IF(AL193="41",Monitoreo!#REF!&amp;". ","")</f>
        <v/>
      </c>
      <c r="T192" s="39" t="str">
        <f>IF(AL193="35",Monitoreo!#REF!&amp;". ","")</f>
        <v/>
      </c>
      <c r="U192" s="39" t="str">
        <f>IF(AL193="34",Monitoreo!#REF!&amp;". ","")</f>
        <v/>
      </c>
      <c r="V192" s="39" t="str">
        <f>IF(AL193="33",Monitoreo!#REF!&amp;". ","")</f>
        <v/>
      </c>
      <c r="W192" s="39" t="str">
        <f>IF(AL193="32",Monitoreo!#REF!&amp;". ","")</f>
        <v/>
      </c>
      <c r="X192" s="39" t="str">
        <f>IF(AL193="31",Monitoreo!#REF!&amp;". ","")</f>
        <v/>
      </c>
      <c r="Y192" s="39" t="str">
        <f>IF(AL193="25",Monitoreo!#REF!&amp;". ","")</f>
        <v/>
      </c>
      <c r="Z192" s="39" t="str">
        <f>IF(AL193="24",Monitoreo!#REF!&amp;". ","")</f>
        <v/>
      </c>
      <c r="AA192" s="39" t="str">
        <f>IF(AL193="23",Monitoreo!#REF!&amp;". ","")</f>
        <v/>
      </c>
      <c r="AB192" s="39" t="str">
        <f>IF(AL193="22",Monitoreo!#REF!&amp;". ","")</f>
        <v/>
      </c>
      <c r="AC192" s="39" t="str">
        <f>IF(AL193="21",Monitoreo!#REF!&amp;". ","")</f>
        <v/>
      </c>
      <c r="AD192" s="39" t="str">
        <f>IF(AL193="15",Monitoreo!#REF!&amp;". ","")</f>
        <v/>
      </c>
      <c r="AE192" s="39" t="str">
        <f>IF(AL193="14",Monitoreo!#REF!&amp;". ","")</f>
        <v/>
      </c>
      <c r="AF192" s="39" t="str">
        <f>IF(AL193="13",Monitoreo!#REF!&amp;". ","")</f>
        <v/>
      </c>
      <c r="AG192" s="39" t="str">
        <f>IF(AL193="12",Monitoreo!#REF!&amp;". ","")</f>
        <v/>
      </c>
      <c r="AH192" s="85" t="str">
        <f>IF(AL193="11",Monitoreo!#REF!&amp;". ","")</f>
        <v/>
      </c>
      <c r="AI192" s="71"/>
      <c r="AJ192" s="88" t="b">
        <f>+IF(Monitoreo!T189="Casi Seguro",5,IF(Monitoreo!T189="Probable",4,IF(Monitoreo!T189="Posible",3,IF(Monitoreo!T189="Improbable",2,IF(Monitoreo!T189="Raro",1)))))</f>
        <v>0</v>
      </c>
      <c r="AK192" s="88" t="b">
        <f>+IF(Monitoreo!U189="Severo",5,IF(Monitoreo!U189="Mayor",4,IF(Monitoreo!U189="Moderado",3,IF(Monitoreo!U189="Menor",2,IF(Monitoreo!U189="Insignificante",1)))))</f>
        <v>0</v>
      </c>
      <c r="AL192" s="88" t="str">
        <f t="shared" si="2"/>
        <v>FALSOFALSO</v>
      </c>
    </row>
    <row r="193" spans="9:38" x14ac:dyDescent="0.25">
      <c r="I193" s="83"/>
      <c r="J193" s="84" t="str">
        <f>IF(AL194="55",Monitoreo!#REF!&amp;". ","")</f>
        <v/>
      </c>
      <c r="K193" s="39" t="str">
        <f>IF(AL194="54",Monitoreo!#REF!&amp;". ","")</f>
        <v/>
      </c>
      <c r="L193" s="39" t="str">
        <f>IF(AL194="53",Monitoreo!#REF!&amp;". ","")</f>
        <v/>
      </c>
      <c r="M193" s="39" t="str">
        <f>IF(AL194="52",Monitoreo!#REF!&amp;". ","")</f>
        <v/>
      </c>
      <c r="N193" s="39" t="str">
        <f>IF(AL194="51",Monitoreo!#REF!&amp;". ","")</f>
        <v/>
      </c>
      <c r="O193" s="39" t="str">
        <f>IF(AL194="45",Monitoreo!#REF!&amp;". ","")</f>
        <v/>
      </c>
      <c r="P193" s="39" t="str">
        <f>IF(AL194="44",Monitoreo!#REF!&amp;". ","")</f>
        <v/>
      </c>
      <c r="Q193" s="39" t="str">
        <f>IF(AL194="43",Monitoreo!#REF!&amp;". ","")</f>
        <v/>
      </c>
      <c r="R193" s="39" t="str">
        <f>IF(AL194="42",Monitoreo!#REF!&amp;". ","")</f>
        <v/>
      </c>
      <c r="S193" s="39" t="str">
        <f>IF(AL194="41",Monitoreo!#REF!&amp;". ","")</f>
        <v/>
      </c>
      <c r="T193" s="39" t="str">
        <f>IF(AL194="35",Monitoreo!#REF!&amp;". ","")</f>
        <v/>
      </c>
      <c r="U193" s="39" t="str">
        <f>IF(AL194="34",Monitoreo!#REF!&amp;". ","")</f>
        <v/>
      </c>
      <c r="V193" s="39" t="str">
        <f>IF(AL194="33",Monitoreo!#REF!&amp;". ","")</f>
        <v/>
      </c>
      <c r="W193" s="39" t="str">
        <f>IF(AL194="32",Monitoreo!#REF!&amp;". ","")</f>
        <v/>
      </c>
      <c r="X193" s="39" t="str">
        <f>IF(AL194="31",Monitoreo!#REF!&amp;". ","")</f>
        <v/>
      </c>
      <c r="Y193" s="39" t="str">
        <f>IF(AL194="25",Monitoreo!#REF!&amp;". ","")</f>
        <v/>
      </c>
      <c r="Z193" s="39" t="str">
        <f>IF(AL194="24",Monitoreo!#REF!&amp;". ","")</f>
        <v/>
      </c>
      <c r="AA193" s="39" t="str">
        <f>IF(AL194="23",Monitoreo!#REF!&amp;". ","")</f>
        <v/>
      </c>
      <c r="AB193" s="39" t="str">
        <f>IF(AL194="22",Monitoreo!#REF!&amp;". ","")</f>
        <v/>
      </c>
      <c r="AC193" s="39" t="str">
        <f>IF(AL194="21",Monitoreo!#REF!&amp;". ","")</f>
        <v/>
      </c>
      <c r="AD193" s="39" t="str">
        <f>IF(AL194="15",Monitoreo!#REF!&amp;". ","")</f>
        <v/>
      </c>
      <c r="AE193" s="39" t="str">
        <f>IF(AL194="14",Monitoreo!#REF!&amp;". ","")</f>
        <v/>
      </c>
      <c r="AF193" s="39" t="str">
        <f>IF(AL194="13",Monitoreo!#REF!&amp;". ","")</f>
        <v/>
      </c>
      <c r="AG193" s="39" t="str">
        <f>IF(AL194="12",Monitoreo!#REF!&amp;". ","")</f>
        <v/>
      </c>
      <c r="AH193" s="85" t="str">
        <f>IF(AL194="11",Monitoreo!#REF!&amp;". ","")</f>
        <v/>
      </c>
      <c r="AI193" s="71"/>
      <c r="AJ193" s="88" t="b">
        <f>+IF(Monitoreo!T190="Casi Seguro",5,IF(Monitoreo!T190="Probable",4,IF(Monitoreo!T190="Posible",3,IF(Monitoreo!T190="Improbable",2,IF(Monitoreo!T190="Raro",1)))))</f>
        <v>0</v>
      </c>
      <c r="AK193" s="88" t="b">
        <f>+IF(Monitoreo!U190="Severo",5,IF(Monitoreo!U190="Mayor",4,IF(Monitoreo!U190="Moderado",3,IF(Monitoreo!U190="Menor",2,IF(Monitoreo!U190="Insignificante",1)))))</f>
        <v>0</v>
      </c>
      <c r="AL193" s="88" t="str">
        <f t="shared" si="2"/>
        <v>FALSOFALSO</v>
      </c>
    </row>
    <row r="194" spans="9:38" x14ac:dyDescent="0.25">
      <c r="I194" s="83"/>
      <c r="J194" s="84" t="str">
        <f>IF(AL195="55",Monitoreo!#REF!&amp;". ","")</f>
        <v/>
      </c>
      <c r="K194" s="39" t="str">
        <f>IF(AL195="54",Monitoreo!#REF!&amp;". ","")</f>
        <v/>
      </c>
      <c r="L194" s="39" t="str">
        <f>IF(AL195="53",Monitoreo!#REF!&amp;". ","")</f>
        <v/>
      </c>
      <c r="M194" s="39" t="str">
        <f>IF(AL195="52",Monitoreo!#REF!&amp;". ","")</f>
        <v/>
      </c>
      <c r="N194" s="39" t="str">
        <f>IF(AL195="51",Monitoreo!#REF!&amp;". ","")</f>
        <v/>
      </c>
      <c r="O194" s="39" t="str">
        <f>IF(AL195="45",Monitoreo!#REF!&amp;". ","")</f>
        <v/>
      </c>
      <c r="P194" s="39" t="str">
        <f>IF(AL195="44",Monitoreo!#REF!&amp;". ","")</f>
        <v/>
      </c>
      <c r="Q194" s="39" t="str">
        <f>IF(AL195="43",Monitoreo!#REF!&amp;". ","")</f>
        <v/>
      </c>
      <c r="R194" s="39" t="str">
        <f>IF(AL195="42",Monitoreo!#REF!&amp;". ","")</f>
        <v/>
      </c>
      <c r="S194" s="39" t="str">
        <f>IF(AL195="41",Monitoreo!#REF!&amp;". ","")</f>
        <v/>
      </c>
      <c r="T194" s="39" t="str">
        <f>IF(AL195="35",Monitoreo!#REF!&amp;". ","")</f>
        <v/>
      </c>
      <c r="U194" s="39" t="str">
        <f>IF(AL195="34",Monitoreo!#REF!&amp;". ","")</f>
        <v/>
      </c>
      <c r="V194" s="39" t="str">
        <f>IF(AL195="33",Monitoreo!#REF!&amp;". ","")</f>
        <v/>
      </c>
      <c r="W194" s="39" t="str">
        <f>IF(AL195="32",Monitoreo!#REF!&amp;". ","")</f>
        <v/>
      </c>
      <c r="X194" s="39" t="str">
        <f>IF(AL195="31",Monitoreo!#REF!&amp;". ","")</f>
        <v/>
      </c>
      <c r="Y194" s="39" t="str">
        <f>IF(AL195="25",Monitoreo!#REF!&amp;". ","")</f>
        <v/>
      </c>
      <c r="Z194" s="39" t="str">
        <f>IF(AL195="24",Monitoreo!#REF!&amp;". ","")</f>
        <v/>
      </c>
      <c r="AA194" s="39" t="str">
        <f>IF(AL195="23",Monitoreo!#REF!&amp;". ","")</f>
        <v/>
      </c>
      <c r="AB194" s="39" t="str">
        <f>IF(AL195="22",Monitoreo!#REF!&amp;". ","")</f>
        <v/>
      </c>
      <c r="AC194" s="39" t="str">
        <f>IF(AL195="21",Monitoreo!#REF!&amp;". ","")</f>
        <v/>
      </c>
      <c r="AD194" s="39" t="str">
        <f>IF(AL195="15",Monitoreo!#REF!&amp;". ","")</f>
        <v/>
      </c>
      <c r="AE194" s="39" t="str">
        <f>IF(AL195="14",Monitoreo!#REF!&amp;". ","")</f>
        <v/>
      </c>
      <c r="AF194" s="39" t="str">
        <f>IF(AL195="13",Monitoreo!#REF!&amp;". ","")</f>
        <v/>
      </c>
      <c r="AG194" s="39" t="str">
        <f>IF(AL195="12",Monitoreo!#REF!&amp;". ","")</f>
        <v/>
      </c>
      <c r="AH194" s="85" t="str">
        <f>IF(AL195="11",Monitoreo!#REF!&amp;". ","")</f>
        <v/>
      </c>
      <c r="AI194" s="71"/>
      <c r="AJ194" s="88" t="b">
        <f>+IF(Monitoreo!T191="Casi Seguro",5,IF(Monitoreo!T191="Probable",4,IF(Monitoreo!T191="Posible",3,IF(Monitoreo!T191="Improbable",2,IF(Monitoreo!T191="Raro",1)))))</f>
        <v>0</v>
      </c>
      <c r="AK194" s="88" t="b">
        <f>+IF(Monitoreo!U191="Severo",5,IF(Monitoreo!U191="Mayor",4,IF(Monitoreo!U191="Moderado",3,IF(Monitoreo!U191="Menor",2,IF(Monitoreo!U191="Insignificante",1)))))</f>
        <v>0</v>
      </c>
      <c r="AL194" s="88" t="str">
        <f t="shared" si="2"/>
        <v>FALSOFALSO</v>
      </c>
    </row>
    <row r="195" spans="9:38" x14ac:dyDescent="0.25">
      <c r="I195" s="83"/>
      <c r="J195" s="84" t="str">
        <f>IF(AL196="55",Monitoreo!#REF!&amp;". ","")</f>
        <v/>
      </c>
      <c r="K195" s="39" t="str">
        <f>IF(AL196="54",Monitoreo!#REF!&amp;". ","")</f>
        <v/>
      </c>
      <c r="L195" s="39" t="str">
        <f>IF(AL196="53",Monitoreo!#REF!&amp;". ","")</f>
        <v/>
      </c>
      <c r="M195" s="39" t="str">
        <f>IF(AL196="52",Monitoreo!#REF!&amp;". ","")</f>
        <v/>
      </c>
      <c r="N195" s="39" t="str">
        <f>IF(AL196="51",Monitoreo!#REF!&amp;". ","")</f>
        <v/>
      </c>
      <c r="O195" s="39" t="str">
        <f>IF(AL196="45",Monitoreo!#REF!&amp;". ","")</f>
        <v/>
      </c>
      <c r="P195" s="39" t="str">
        <f>IF(AL196="44",Monitoreo!#REF!&amp;". ","")</f>
        <v/>
      </c>
      <c r="Q195" s="39" t="str">
        <f>IF(AL196="43",Monitoreo!#REF!&amp;". ","")</f>
        <v/>
      </c>
      <c r="R195" s="39" t="str">
        <f>IF(AL196="42",Monitoreo!#REF!&amp;". ","")</f>
        <v/>
      </c>
      <c r="S195" s="39" t="str">
        <f>IF(AL196="41",Monitoreo!#REF!&amp;". ","")</f>
        <v/>
      </c>
      <c r="T195" s="39" t="str">
        <f>IF(AL196="35",Monitoreo!#REF!&amp;". ","")</f>
        <v/>
      </c>
      <c r="U195" s="39" t="str">
        <f>IF(AL196="34",Monitoreo!#REF!&amp;". ","")</f>
        <v/>
      </c>
      <c r="V195" s="39" t="str">
        <f>IF(AL196="33",Monitoreo!#REF!&amp;". ","")</f>
        <v/>
      </c>
      <c r="W195" s="39" t="str">
        <f>IF(AL196="32",Monitoreo!#REF!&amp;". ","")</f>
        <v/>
      </c>
      <c r="X195" s="39" t="str">
        <f>IF(AL196="31",Monitoreo!#REF!&amp;". ","")</f>
        <v/>
      </c>
      <c r="Y195" s="39" t="str">
        <f>IF(AL196="25",Monitoreo!#REF!&amp;". ","")</f>
        <v/>
      </c>
      <c r="Z195" s="39" t="str">
        <f>IF(AL196="24",Monitoreo!#REF!&amp;". ","")</f>
        <v/>
      </c>
      <c r="AA195" s="39" t="str">
        <f>IF(AL196="23",Monitoreo!#REF!&amp;". ","")</f>
        <v/>
      </c>
      <c r="AB195" s="39" t="str">
        <f>IF(AL196="22",Monitoreo!#REF!&amp;". ","")</f>
        <v/>
      </c>
      <c r="AC195" s="39" t="str">
        <f>IF(AL196="21",Monitoreo!#REF!&amp;". ","")</f>
        <v/>
      </c>
      <c r="AD195" s="39" t="str">
        <f>IF(AL196="15",Monitoreo!#REF!&amp;". ","")</f>
        <v/>
      </c>
      <c r="AE195" s="39" t="str">
        <f>IF(AL196="14",Monitoreo!#REF!&amp;". ","")</f>
        <v/>
      </c>
      <c r="AF195" s="39" t="str">
        <f>IF(AL196="13",Monitoreo!#REF!&amp;". ","")</f>
        <v/>
      </c>
      <c r="AG195" s="39" t="str">
        <f>IF(AL196="12",Monitoreo!#REF!&amp;". ","")</f>
        <v/>
      </c>
      <c r="AH195" s="85" t="str">
        <f>IF(AL196="11",Monitoreo!#REF!&amp;". ","")</f>
        <v/>
      </c>
      <c r="AI195" s="71"/>
      <c r="AJ195" s="88" t="b">
        <f>+IF(Monitoreo!T192="Casi Seguro",5,IF(Monitoreo!T192="Probable",4,IF(Monitoreo!T192="Posible",3,IF(Monitoreo!T192="Improbable",2,IF(Monitoreo!T192="Raro",1)))))</f>
        <v>0</v>
      </c>
      <c r="AK195" s="88" t="b">
        <f>+IF(Monitoreo!U192="Severo",5,IF(Monitoreo!U192="Mayor",4,IF(Monitoreo!U192="Moderado",3,IF(Monitoreo!U192="Menor",2,IF(Monitoreo!U192="Insignificante",1)))))</f>
        <v>0</v>
      </c>
      <c r="AL195" s="88" t="str">
        <f t="shared" si="2"/>
        <v>FALSOFALSO</v>
      </c>
    </row>
    <row r="196" spans="9:38" x14ac:dyDescent="0.25">
      <c r="I196" s="83"/>
      <c r="J196" s="84" t="str">
        <f>IF(AL197="55",Monitoreo!#REF!&amp;". ","")</f>
        <v/>
      </c>
      <c r="K196" s="39" t="str">
        <f>IF(AL197="54",Monitoreo!#REF!&amp;". ","")</f>
        <v/>
      </c>
      <c r="L196" s="39" t="str">
        <f>IF(AL197="53",Monitoreo!#REF!&amp;". ","")</f>
        <v/>
      </c>
      <c r="M196" s="39" t="str">
        <f>IF(AL197="52",Monitoreo!#REF!&amp;". ","")</f>
        <v/>
      </c>
      <c r="N196" s="39" t="str">
        <f>IF(AL197="51",Monitoreo!#REF!&amp;". ","")</f>
        <v/>
      </c>
      <c r="O196" s="39" t="str">
        <f>IF(AL197="45",Monitoreo!#REF!&amp;". ","")</f>
        <v/>
      </c>
      <c r="P196" s="39" t="str">
        <f>IF(AL197="44",Monitoreo!#REF!&amp;". ","")</f>
        <v/>
      </c>
      <c r="Q196" s="39" t="str">
        <f>IF(AL197="43",Monitoreo!#REF!&amp;". ","")</f>
        <v/>
      </c>
      <c r="R196" s="39" t="str">
        <f>IF(AL197="42",Monitoreo!#REF!&amp;". ","")</f>
        <v/>
      </c>
      <c r="S196" s="39" t="str">
        <f>IF(AL197="41",Monitoreo!#REF!&amp;". ","")</f>
        <v/>
      </c>
      <c r="T196" s="39" t="str">
        <f>IF(AL197="35",Monitoreo!#REF!&amp;". ","")</f>
        <v/>
      </c>
      <c r="U196" s="39" t="str">
        <f>IF(AL197="34",Monitoreo!#REF!&amp;". ","")</f>
        <v/>
      </c>
      <c r="V196" s="39" t="str">
        <f>IF(AL197="33",Monitoreo!#REF!&amp;". ","")</f>
        <v/>
      </c>
      <c r="W196" s="39" t="str">
        <f>IF(AL197="32",Monitoreo!#REF!&amp;". ","")</f>
        <v/>
      </c>
      <c r="X196" s="39" t="str">
        <f>IF(AL197="31",Monitoreo!#REF!&amp;". ","")</f>
        <v/>
      </c>
      <c r="Y196" s="39" t="str">
        <f>IF(AL197="25",Monitoreo!#REF!&amp;". ","")</f>
        <v/>
      </c>
      <c r="Z196" s="39" t="str">
        <f>IF(AL197="24",Monitoreo!#REF!&amp;". ","")</f>
        <v/>
      </c>
      <c r="AA196" s="39" t="str">
        <f>IF(AL197="23",Monitoreo!#REF!&amp;". ","")</f>
        <v/>
      </c>
      <c r="AB196" s="39" t="str">
        <f>IF(AL197="22",Monitoreo!#REF!&amp;". ","")</f>
        <v/>
      </c>
      <c r="AC196" s="39" t="str">
        <f>IF(AL197="21",Monitoreo!#REF!&amp;". ","")</f>
        <v/>
      </c>
      <c r="AD196" s="39" t="str">
        <f>IF(AL197="15",Monitoreo!#REF!&amp;". ","")</f>
        <v/>
      </c>
      <c r="AE196" s="39" t="str">
        <f>IF(AL197="14",Monitoreo!#REF!&amp;". ","")</f>
        <v/>
      </c>
      <c r="AF196" s="39" t="str">
        <f>IF(AL197="13",Monitoreo!#REF!&amp;". ","")</f>
        <v/>
      </c>
      <c r="AG196" s="39" t="str">
        <f>IF(AL197="12",Monitoreo!#REF!&amp;". ","")</f>
        <v/>
      </c>
      <c r="AH196" s="85" t="str">
        <f>IF(AL197="11",Monitoreo!#REF!&amp;". ","")</f>
        <v/>
      </c>
      <c r="AI196" s="71"/>
      <c r="AJ196" s="88" t="b">
        <f>+IF(Monitoreo!T193="Casi Seguro",5,IF(Monitoreo!T193="Probable",4,IF(Monitoreo!T193="Posible",3,IF(Monitoreo!T193="Improbable",2,IF(Monitoreo!T193="Raro",1)))))</f>
        <v>0</v>
      </c>
      <c r="AK196" s="88" t="b">
        <f>+IF(Monitoreo!U193="Severo",5,IF(Monitoreo!U193="Mayor",4,IF(Monitoreo!U193="Moderado",3,IF(Monitoreo!U193="Menor",2,IF(Monitoreo!U193="Insignificante",1)))))</f>
        <v>0</v>
      </c>
      <c r="AL196" s="88" t="str">
        <f t="shared" si="2"/>
        <v>FALSOFALSO</v>
      </c>
    </row>
    <row r="197" spans="9:38" x14ac:dyDescent="0.25">
      <c r="I197" s="83"/>
      <c r="J197" s="84" t="str">
        <f>IF(AL198="55",Monitoreo!#REF!&amp;". ","")</f>
        <v/>
      </c>
      <c r="K197" s="39" t="str">
        <f>IF(AL198="54",Monitoreo!#REF!&amp;". ","")</f>
        <v/>
      </c>
      <c r="L197" s="39" t="str">
        <f>IF(AL198="53",Monitoreo!#REF!&amp;". ","")</f>
        <v/>
      </c>
      <c r="M197" s="39" t="str">
        <f>IF(AL198="52",Monitoreo!#REF!&amp;". ","")</f>
        <v/>
      </c>
      <c r="N197" s="39" t="str">
        <f>IF(AL198="51",Monitoreo!#REF!&amp;". ","")</f>
        <v/>
      </c>
      <c r="O197" s="39" t="str">
        <f>IF(AL198="45",Monitoreo!#REF!&amp;". ","")</f>
        <v/>
      </c>
      <c r="P197" s="39" t="str">
        <f>IF(AL198="44",Monitoreo!#REF!&amp;". ","")</f>
        <v/>
      </c>
      <c r="Q197" s="39" t="str">
        <f>IF(AL198="43",Monitoreo!#REF!&amp;". ","")</f>
        <v/>
      </c>
      <c r="R197" s="39" t="str">
        <f>IF(AL198="42",Monitoreo!#REF!&amp;". ","")</f>
        <v/>
      </c>
      <c r="S197" s="39" t="str">
        <f>IF(AL198="41",Monitoreo!#REF!&amp;". ","")</f>
        <v/>
      </c>
      <c r="T197" s="39" t="str">
        <f>IF(AL198="35",Monitoreo!#REF!&amp;". ","")</f>
        <v/>
      </c>
      <c r="U197" s="39" t="str">
        <f>IF(AL198="34",Monitoreo!#REF!&amp;". ","")</f>
        <v/>
      </c>
      <c r="V197" s="39" t="str">
        <f>IF(AL198="33",Monitoreo!#REF!&amp;". ","")</f>
        <v/>
      </c>
      <c r="W197" s="39" t="str">
        <f>IF(AL198="32",Monitoreo!#REF!&amp;". ","")</f>
        <v/>
      </c>
      <c r="X197" s="39" t="str">
        <f>IF(AL198="31",Monitoreo!#REF!&amp;". ","")</f>
        <v/>
      </c>
      <c r="Y197" s="39" t="str">
        <f>IF(AL198="25",Monitoreo!#REF!&amp;". ","")</f>
        <v/>
      </c>
      <c r="Z197" s="39" t="str">
        <f>IF(AL198="24",Monitoreo!#REF!&amp;". ","")</f>
        <v/>
      </c>
      <c r="AA197" s="39" t="str">
        <f>IF(AL198="23",Monitoreo!#REF!&amp;". ","")</f>
        <v/>
      </c>
      <c r="AB197" s="39" t="str">
        <f>IF(AL198="22",Monitoreo!#REF!&amp;". ","")</f>
        <v/>
      </c>
      <c r="AC197" s="39" t="str">
        <f>IF(AL198="21",Monitoreo!#REF!&amp;". ","")</f>
        <v/>
      </c>
      <c r="AD197" s="39" t="str">
        <f>IF(AL198="15",Monitoreo!#REF!&amp;". ","")</f>
        <v/>
      </c>
      <c r="AE197" s="39" t="str">
        <f>IF(AL198="14",Monitoreo!#REF!&amp;". ","")</f>
        <v/>
      </c>
      <c r="AF197" s="39" t="str">
        <f>IF(AL198="13",Monitoreo!#REF!&amp;". ","")</f>
        <v/>
      </c>
      <c r="AG197" s="39" t="str">
        <f>IF(AL198="12",Monitoreo!#REF!&amp;". ","")</f>
        <v/>
      </c>
      <c r="AH197" s="85" t="str">
        <f>IF(AL198="11",Monitoreo!#REF!&amp;". ","")</f>
        <v/>
      </c>
      <c r="AI197" s="71"/>
      <c r="AJ197" s="88" t="b">
        <f>+IF(Monitoreo!T194="Casi Seguro",5,IF(Monitoreo!T194="Probable",4,IF(Monitoreo!T194="Posible",3,IF(Monitoreo!T194="Improbable",2,IF(Monitoreo!T194="Raro",1)))))</f>
        <v>0</v>
      </c>
      <c r="AK197" s="88" t="b">
        <f>+IF(Monitoreo!U194="Severo",5,IF(Monitoreo!U194="Mayor",4,IF(Monitoreo!U194="Moderado",3,IF(Monitoreo!U194="Menor",2,IF(Monitoreo!U194="Insignificante",1)))))</f>
        <v>0</v>
      </c>
      <c r="AL197" s="88" t="str">
        <f t="shared" si="2"/>
        <v>FALSOFALSO</v>
      </c>
    </row>
    <row r="198" spans="9:38" x14ac:dyDescent="0.25">
      <c r="I198" s="83"/>
      <c r="J198" s="84" t="str">
        <f>IF(AL199="55",Monitoreo!#REF!&amp;". ","")</f>
        <v/>
      </c>
      <c r="K198" s="39" t="str">
        <f>IF(AL199="54",Monitoreo!#REF!&amp;". ","")</f>
        <v/>
      </c>
      <c r="L198" s="39" t="str">
        <f>IF(AL199="53",Monitoreo!#REF!&amp;". ","")</f>
        <v/>
      </c>
      <c r="M198" s="39" t="str">
        <f>IF(AL199="52",Monitoreo!#REF!&amp;". ","")</f>
        <v/>
      </c>
      <c r="N198" s="39" t="str">
        <f>IF(AL199="51",Monitoreo!#REF!&amp;". ","")</f>
        <v/>
      </c>
      <c r="O198" s="39" t="str">
        <f>IF(AL199="45",Monitoreo!#REF!&amp;". ","")</f>
        <v/>
      </c>
      <c r="P198" s="39" t="str">
        <f>IF(AL199="44",Monitoreo!#REF!&amp;". ","")</f>
        <v/>
      </c>
      <c r="Q198" s="39" t="str">
        <f>IF(AL199="43",Monitoreo!#REF!&amp;". ","")</f>
        <v/>
      </c>
      <c r="R198" s="39" t="str">
        <f>IF(AL199="42",Monitoreo!#REF!&amp;". ","")</f>
        <v/>
      </c>
      <c r="S198" s="39" t="str">
        <f>IF(AL199="41",Monitoreo!#REF!&amp;". ","")</f>
        <v/>
      </c>
      <c r="T198" s="39" t="str">
        <f>IF(AL199="35",Monitoreo!#REF!&amp;". ","")</f>
        <v/>
      </c>
      <c r="U198" s="39" t="str">
        <f>IF(AL199="34",Monitoreo!#REF!&amp;". ","")</f>
        <v/>
      </c>
      <c r="V198" s="39" t="str">
        <f>IF(AL199="33",Monitoreo!#REF!&amp;". ","")</f>
        <v/>
      </c>
      <c r="W198" s="39" t="str">
        <f>IF(AL199="32",Monitoreo!#REF!&amp;". ","")</f>
        <v/>
      </c>
      <c r="X198" s="39" t="str">
        <f>IF(AL199="31",Monitoreo!#REF!&amp;". ","")</f>
        <v/>
      </c>
      <c r="Y198" s="39" t="str">
        <f>IF(AL199="25",Monitoreo!#REF!&amp;". ","")</f>
        <v/>
      </c>
      <c r="Z198" s="39" t="str">
        <f>IF(AL199="24",Monitoreo!#REF!&amp;". ","")</f>
        <v/>
      </c>
      <c r="AA198" s="39" t="str">
        <f>IF(AL199="23",Monitoreo!#REF!&amp;". ","")</f>
        <v/>
      </c>
      <c r="AB198" s="39" t="str">
        <f>IF(AL199="22",Monitoreo!#REF!&amp;". ","")</f>
        <v/>
      </c>
      <c r="AC198" s="39" t="str">
        <f>IF(AL199="21",Monitoreo!#REF!&amp;". ","")</f>
        <v/>
      </c>
      <c r="AD198" s="39" t="str">
        <f>IF(AL199="15",Monitoreo!#REF!&amp;". ","")</f>
        <v/>
      </c>
      <c r="AE198" s="39" t="str">
        <f>IF(AL199="14",Monitoreo!#REF!&amp;". ","")</f>
        <v/>
      </c>
      <c r="AF198" s="39" t="str">
        <f>IF(AL199="13",Monitoreo!#REF!&amp;". ","")</f>
        <v/>
      </c>
      <c r="AG198" s="39" t="str">
        <f>IF(AL199="12",Monitoreo!#REF!&amp;". ","")</f>
        <v/>
      </c>
      <c r="AH198" s="85" t="str">
        <f>IF(AL199="11",Monitoreo!#REF!&amp;". ","")</f>
        <v/>
      </c>
      <c r="AI198" s="71"/>
      <c r="AJ198" s="88" t="b">
        <f>+IF(Monitoreo!T195="Casi Seguro",5,IF(Monitoreo!T195="Probable",4,IF(Monitoreo!T195="Posible",3,IF(Monitoreo!T195="Improbable",2,IF(Monitoreo!T195="Raro",1)))))</f>
        <v>0</v>
      </c>
      <c r="AK198" s="88" t="b">
        <f>+IF(Monitoreo!U195="Severo",5,IF(Monitoreo!U195="Mayor",4,IF(Monitoreo!U195="Moderado",3,IF(Monitoreo!U195="Menor",2,IF(Monitoreo!U195="Insignificante",1)))))</f>
        <v>0</v>
      </c>
      <c r="AL198" s="88" t="str">
        <f t="shared" ref="AL198:AL201" si="3">AJ198&amp;AK198</f>
        <v>FALSOFALSO</v>
      </c>
    </row>
    <row r="199" spans="9:38" x14ac:dyDescent="0.25">
      <c r="I199" s="83"/>
      <c r="J199" s="84" t="str">
        <f>IF(AL200="55",Monitoreo!#REF!&amp;". ","")</f>
        <v/>
      </c>
      <c r="K199" s="39" t="str">
        <f>IF(AL200="54",Monitoreo!#REF!&amp;". ","")</f>
        <v/>
      </c>
      <c r="L199" s="39" t="str">
        <f>IF(AL200="53",Monitoreo!#REF!&amp;". ","")</f>
        <v/>
      </c>
      <c r="M199" s="39" t="str">
        <f>IF(AL200="52",Monitoreo!#REF!&amp;". ","")</f>
        <v/>
      </c>
      <c r="N199" s="39" t="str">
        <f>IF(AL200="51",Monitoreo!#REF!&amp;". ","")</f>
        <v/>
      </c>
      <c r="O199" s="39" t="str">
        <f>IF(AL200="45",Monitoreo!#REF!&amp;". ","")</f>
        <v/>
      </c>
      <c r="P199" s="39" t="str">
        <f>IF(AL200="44",Monitoreo!#REF!&amp;". ","")</f>
        <v/>
      </c>
      <c r="Q199" s="39" t="str">
        <f>IF(AL200="43",Monitoreo!#REF!&amp;". ","")</f>
        <v/>
      </c>
      <c r="R199" s="39" t="str">
        <f>IF(AL200="42",Monitoreo!#REF!&amp;". ","")</f>
        <v/>
      </c>
      <c r="S199" s="39" t="str">
        <f>IF(AL200="41",Monitoreo!#REF!&amp;". ","")</f>
        <v/>
      </c>
      <c r="T199" s="39" t="str">
        <f>IF(AL200="35",Monitoreo!#REF!&amp;". ","")</f>
        <v/>
      </c>
      <c r="U199" s="39" t="str">
        <f>IF(AL200="34",Monitoreo!#REF!&amp;". ","")</f>
        <v/>
      </c>
      <c r="V199" s="39" t="str">
        <f>IF(AL200="33",Monitoreo!#REF!&amp;". ","")</f>
        <v/>
      </c>
      <c r="W199" s="39" t="str">
        <f>IF(AL200="32",Monitoreo!#REF!&amp;". ","")</f>
        <v/>
      </c>
      <c r="X199" s="39" t="str">
        <f>IF(AL200="31",Monitoreo!#REF!&amp;". ","")</f>
        <v/>
      </c>
      <c r="Y199" s="39" t="str">
        <f>IF(AL200="25",Monitoreo!#REF!&amp;". ","")</f>
        <v/>
      </c>
      <c r="Z199" s="39" t="str">
        <f>IF(AL200="24",Monitoreo!#REF!&amp;". ","")</f>
        <v/>
      </c>
      <c r="AA199" s="39" t="str">
        <f>IF(AL200="23",Monitoreo!#REF!&amp;". ","")</f>
        <v/>
      </c>
      <c r="AB199" s="39" t="str">
        <f>IF(AL200="22",Monitoreo!#REF!&amp;". ","")</f>
        <v/>
      </c>
      <c r="AC199" s="39" t="str">
        <f>IF(AL200="21",Monitoreo!#REF!&amp;". ","")</f>
        <v/>
      </c>
      <c r="AD199" s="39" t="str">
        <f>IF(AL200="15",Monitoreo!#REF!&amp;". ","")</f>
        <v/>
      </c>
      <c r="AE199" s="39" t="str">
        <f>IF(AL200="14",Monitoreo!#REF!&amp;". ","")</f>
        <v/>
      </c>
      <c r="AF199" s="39" t="str">
        <f>IF(AL200="13",Monitoreo!#REF!&amp;". ","")</f>
        <v/>
      </c>
      <c r="AG199" s="39" t="str">
        <f>IF(AL200="12",Monitoreo!#REF!&amp;". ","")</f>
        <v/>
      </c>
      <c r="AH199" s="85" t="str">
        <f>IF(AL200="11",Monitoreo!#REF!&amp;". ","")</f>
        <v/>
      </c>
      <c r="AI199" s="71"/>
      <c r="AJ199" s="88" t="b">
        <f>+IF(Monitoreo!T196="Casi Seguro",5,IF(Monitoreo!T196="Probable",4,IF(Monitoreo!T196="Posible",3,IF(Monitoreo!T196="Improbable",2,IF(Monitoreo!T196="Raro",1)))))</f>
        <v>0</v>
      </c>
      <c r="AK199" s="88" t="b">
        <f>+IF(Monitoreo!U196="Severo",5,IF(Monitoreo!U196="Mayor",4,IF(Monitoreo!U196="Moderado",3,IF(Monitoreo!U196="Menor",2,IF(Monitoreo!U196="Insignificante",1)))))</f>
        <v>0</v>
      </c>
      <c r="AL199" s="88" t="str">
        <f t="shared" si="3"/>
        <v>FALSOFALSO</v>
      </c>
    </row>
    <row r="200" spans="9:38" x14ac:dyDescent="0.25">
      <c r="I200" s="83"/>
      <c r="J200" s="84"/>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85"/>
      <c r="AI200" s="71"/>
      <c r="AJ200" s="88" t="b">
        <f>+IF(Monitoreo!T197="Casi Seguro",5,IF(Monitoreo!T197="Probable",4,IF(Monitoreo!T197="Posible",3,IF(Monitoreo!T197="Improbable",2,IF(Monitoreo!T197="Raro",1)))))</f>
        <v>0</v>
      </c>
      <c r="AK200" s="88" t="b">
        <f>+IF(Monitoreo!U197="Severo",5,IF(Monitoreo!U197="Mayor",4,IF(Monitoreo!U197="Moderado",3,IF(Monitoreo!U197="Menor",2,IF(Monitoreo!U197="Insignificante",1)))))</f>
        <v>0</v>
      </c>
      <c r="AL200" s="88" t="str">
        <f t="shared" si="3"/>
        <v>FALSOFALSO</v>
      </c>
    </row>
    <row r="201" spans="9:38" x14ac:dyDescent="0.25">
      <c r="I201" s="98"/>
      <c r="J201" s="99" t="str">
        <f t="shared" ref="J201:AH201" si="4">J4&amp;J5&amp;J6&amp;J7&amp;J8&amp;J9&amp;J10&amp;J11&amp;J12&amp;J13&amp;J14&amp;J15&amp;J16&amp;J17&amp;J18&amp;J19&amp;J20&amp;J21&amp;J22&amp;J23&amp;J24&amp;J25&amp;J26&amp;J27&amp;J28&amp;J29&amp;J30&amp;J31&amp;J32&amp;J33&amp;J34&amp;J35&amp;J36&amp;J37&amp;J38&amp;J39&amp;J40&amp;J41&amp;J42&amp;J43&amp;J44&amp;J45&amp;J46&amp;J47&amp;J48&amp;J49&amp;J50&amp;J51&amp;J52&amp;J53&amp;J54&amp;J55&amp;J56&amp;J57&amp;J58&amp;J59&amp;J60&amp;J61
&amp;J62&amp;J63&amp;J64&amp;J65&amp;J66&amp;J67&amp;J68&amp;J69&amp;J70&amp;J71&amp;J72&amp;J73&amp;J74&amp;J75&amp;J76&amp;J77&amp;J78&amp;J79&amp;J80&amp;J81&amp;J82&amp;J83&amp;J84&amp;J85&amp;J86&amp;J87&amp;J88&amp;J89&amp;J90&amp;J91&amp;J92&amp;J93&amp;J94&amp;J95&amp;J96&amp;J97&amp;J98&amp;J99&amp;J100&amp;J101</f>
        <v xml:space="preserve">RAF-50. RAF-51. </v>
      </c>
      <c r="K201" s="99" t="str">
        <f t="shared" si="4"/>
        <v/>
      </c>
      <c r="L201" s="99" t="str">
        <f t="shared" si="4"/>
        <v/>
      </c>
      <c r="M201" s="99" t="str">
        <f t="shared" si="4"/>
        <v/>
      </c>
      <c r="N201" s="99" t="str">
        <f t="shared" si="4"/>
        <v/>
      </c>
      <c r="O201" s="99" t="str">
        <f t="shared" si="4"/>
        <v xml:space="preserve">RDA-26. </v>
      </c>
      <c r="P201" s="99" t="str">
        <f t="shared" si="4"/>
        <v xml:space="preserve">RRE-12. RRE-14. RAF-36. RAF-37. RAF-38. RAF-40. </v>
      </c>
      <c r="Q201" s="99" t="str">
        <f t="shared" si="4"/>
        <v xml:space="preserve">RAF-34. RAF-46. RAF-47. RAF-48. RII-56. RII-58. </v>
      </c>
      <c r="R201" s="99" t="str">
        <f t="shared" si="4"/>
        <v xml:space="preserve">RRE-7. RAF-41. RAF-54. </v>
      </c>
      <c r="S201" s="99" t="str">
        <f t="shared" si="4"/>
        <v/>
      </c>
      <c r="T201" s="99" t="str">
        <f t="shared" si="4"/>
        <v xml:space="preserve">RRE-2. RSG-17. RDA-24. RDA-28. RAF-44. RII-62. </v>
      </c>
      <c r="U201" s="99" t="str">
        <f t="shared" si="4"/>
        <v xml:space="preserve">RRE-3. RRE-5. RRE-13. RRE-15. RSG-16. RDA-19. RDA-27. RAF-33. RAF-39. RAF-45. </v>
      </c>
      <c r="V201" s="99" t="str">
        <f t="shared" si="4"/>
        <v xml:space="preserve">RRE-1. RRE-4. RRE-8. RSG-18. RDA-23. RDA-31. RAF-35. RAF-42. RAF-43. RAF-49. RII-57. </v>
      </c>
      <c r="W201" s="99" t="str">
        <f t="shared" si="4"/>
        <v xml:space="preserve">RRE-6. RRE-10. RRE-11. </v>
      </c>
      <c r="X201" s="99" t="str">
        <f t="shared" si="4"/>
        <v/>
      </c>
      <c r="Y201" s="99" t="str">
        <f t="shared" si="4"/>
        <v xml:space="preserve">RDA-20. RDA-21. RDA-22. </v>
      </c>
      <c r="Z201" s="99" t="str">
        <f t="shared" si="4"/>
        <v xml:space="preserve">RDA-25. RII-59. </v>
      </c>
      <c r="AA201" s="99" t="str">
        <f t="shared" si="4"/>
        <v xml:space="preserve">RRE-9. RDA-30. RAF-53. RII-60. </v>
      </c>
      <c r="AB201" s="99" t="str">
        <f t="shared" si="4"/>
        <v xml:space="preserve">RII-61. </v>
      </c>
      <c r="AC201" s="99" t="str">
        <f t="shared" si="4"/>
        <v/>
      </c>
      <c r="AD201" s="99" t="str">
        <f t="shared" si="4"/>
        <v xml:space="preserve">RDA-32. </v>
      </c>
      <c r="AE201" s="99" t="str">
        <f t="shared" si="4"/>
        <v xml:space="preserve">RDA-29. </v>
      </c>
      <c r="AF201" s="99" t="str">
        <f t="shared" si="4"/>
        <v xml:space="preserve">RAF-52. </v>
      </c>
      <c r="AG201" s="99" t="str">
        <f t="shared" si="4"/>
        <v xml:space="preserve">RII-55. </v>
      </c>
      <c r="AH201" s="99" t="str">
        <f t="shared" si="4"/>
        <v/>
      </c>
      <c r="AI201" s="71"/>
      <c r="AJ201" s="88" t="b">
        <f>+IF(Monitoreo!T198="Casi Seguro",5,IF(Monitoreo!T198="Probable",4,IF(Monitoreo!T198="Posible",3,IF(Monitoreo!T198="Improbable",2,IF(Monitoreo!T198="Raro",1)))))</f>
        <v>0</v>
      </c>
      <c r="AK201" s="88" t="b">
        <f>+IF(Monitoreo!U198="Severo",5,IF(Monitoreo!U198="Mayor",4,IF(Monitoreo!U198="Moderado",3,IF(Monitoreo!U198="Menor",2,IF(Monitoreo!U198="Insignificante",1)))))</f>
        <v>0</v>
      </c>
      <c r="AL201" s="88" t="str">
        <f t="shared" si="3"/>
        <v>FALSOFALSO</v>
      </c>
    </row>
    <row r="202" spans="9:38" x14ac:dyDescent="0.25">
      <c r="I202" s="98"/>
      <c r="J202" s="99" t="str">
        <f>J102&amp;J103&amp;J104&amp;J105&amp;J106&amp;J107&amp;J108&amp;J109&amp;J110&amp;J111&amp;J112&amp;J113&amp;J114&amp;J115&amp;J116&amp;J117&amp;J118&amp;J119&amp;J120&amp;J121&amp;J122&amp;J123&amp;J124&amp;J125&amp;J126&amp;J127&amp;J128&amp;J129&amp;J130&amp;J131&amp;J132&amp;J133&amp;J134&amp;J135&amp;J136&amp;J137&amp;J138&amp;J139&amp;J140&amp;J141&amp;J142&amp;J143&amp;J144&amp;J145&amp;J146&amp;J147
&amp;J148&amp;J149&amp;J150&amp;J151&amp;J152&amp;J153&amp;J154&amp;J155&amp;J156&amp;J157&amp;J158&amp;J159&amp;J160&amp;J161&amp;J162&amp;J163&amp;J164&amp;J165&amp;J166&amp;J167&amp;J168&amp;J169&amp;J170&amp;J171&amp;J172&amp;J173&amp;J174&amp;J175&amp;J176&amp;J177&amp;J178&amp;J179&amp;J180&amp;J181&amp;J182&amp;J183&amp;J184&amp;J185&amp;J186&amp;J187&amp;J188&amp;J189&amp;J190&amp;J191&amp;J192&amp;J193
&amp;J194&amp;J195&amp;J196&amp;J197&amp;J198&amp;J199&amp;J200</f>
        <v/>
      </c>
      <c r="K202" s="99" t="str">
        <f t="shared" ref="K202:AH202" si="5">K102&amp;K103&amp;K104&amp;K105&amp;K106&amp;K107&amp;K108&amp;K109&amp;K110&amp;K111&amp;K112&amp;K113&amp;K114&amp;K115&amp;K116&amp;K117&amp;K118&amp;K119&amp;K120&amp;K121&amp;K122&amp;K123&amp;K124&amp;K125&amp;K126&amp;K127&amp;K128&amp;K129&amp;K130&amp;K131&amp;K132&amp;K133&amp;K134&amp;K135&amp;K136&amp;K137&amp;K138&amp;K139&amp;K140&amp;K141&amp;K142&amp;K143&amp;K144&amp;K145&amp;K146&amp;K147
&amp;K148&amp;K149&amp;K150&amp;K151&amp;K152&amp;K153&amp;K154&amp;K155&amp;K156&amp;K157&amp;K158&amp;K159&amp;K160&amp;K161&amp;K162&amp;K163&amp;K164&amp;K165&amp;K166&amp;K167&amp;K168&amp;K169&amp;K170&amp;K171&amp;K172&amp;K173&amp;K174&amp;K175&amp;K176&amp;K177&amp;K178&amp;K179&amp;K180&amp;K181&amp;K182&amp;K183&amp;K184&amp;K185&amp;K186&amp;K187&amp;K188&amp;K189&amp;K190&amp;K191&amp;K192&amp;K193
&amp;K194&amp;K195&amp;K196&amp;K197&amp;K198&amp;K199&amp;K200</f>
        <v/>
      </c>
      <c r="L202" s="99" t="str">
        <f t="shared" si="5"/>
        <v/>
      </c>
      <c r="M202" s="99" t="str">
        <f t="shared" si="5"/>
        <v/>
      </c>
      <c r="N202" s="99" t="str">
        <f t="shared" si="5"/>
        <v/>
      </c>
      <c r="O202" s="99" t="str">
        <f t="shared" si="5"/>
        <v/>
      </c>
      <c r="P202" s="99" t="str">
        <f t="shared" si="5"/>
        <v/>
      </c>
      <c r="Q202" s="99" t="str">
        <f t="shared" si="5"/>
        <v/>
      </c>
      <c r="R202" s="99" t="str">
        <f t="shared" si="5"/>
        <v/>
      </c>
      <c r="S202" s="99" t="str">
        <f t="shared" si="5"/>
        <v/>
      </c>
      <c r="T202" s="99" t="str">
        <f t="shared" si="5"/>
        <v/>
      </c>
      <c r="U202" s="99" t="str">
        <f t="shared" si="5"/>
        <v/>
      </c>
      <c r="V202" s="99" t="str">
        <f t="shared" si="5"/>
        <v/>
      </c>
      <c r="W202" s="99" t="str">
        <f t="shared" si="5"/>
        <v/>
      </c>
      <c r="X202" s="99" t="str">
        <f t="shared" si="5"/>
        <v/>
      </c>
      <c r="Y202" s="99" t="str">
        <f t="shared" si="5"/>
        <v/>
      </c>
      <c r="Z202" s="99" t="str">
        <f t="shared" si="5"/>
        <v/>
      </c>
      <c r="AA202" s="99" t="str">
        <f t="shared" si="5"/>
        <v/>
      </c>
      <c r="AB202" s="99" t="str">
        <f t="shared" si="5"/>
        <v/>
      </c>
      <c r="AC202" s="99" t="str">
        <f t="shared" si="5"/>
        <v/>
      </c>
      <c r="AD202" s="99" t="str">
        <f t="shared" si="5"/>
        <v/>
      </c>
      <c r="AE202" s="99" t="str">
        <f t="shared" si="5"/>
        <v/>
      </c>
      <c r="AF202" s="99" t="str">
        <f t="shared" si="5"/>
        <v/>
      </c>
      <c r="AG202" s="99" t="str">
        <f t="shared" si="5"/>
        <v/>
      </c>
      <c r="AH202" s="99" t="str">
        <f t="shared" si="5"/>
        <v/>
      </c>
      <c r="AI202" s="71"/>
    </row>
    <row r="203" spans="9:38" x14ac:dyDescent="0.25">
      <c r="I203" s="100"/>
      <c r="J203" s="101" t="str">
        <f>J201&amp;J202</f>
        <v xml:space="preserve">RAF-50. RAF-51. </v>
      </c>
      <c r="K203" s="101" t="str">
        <f t="shared" ref="K203:AH203" si="6">K201&amp;K202</f>
        <v/>
      </c>
      <c r="L203" s="101" t="str">
        <f t="shared" si="6"/>
        <v/>
      </c>
      <c r="M203" s="101" t="str">
        <f t="shared" si="6"/>
        <v/>
      </c>
      <c r="N203" s="101" t="str">
        <f t="shared" si="6"/>
        <v/>
      </c>
      <c r="O203" s="101" t="str">
        <f t="shared" si="6"/>
        <v xml:space="preserve">RDA-26. </v>
      </c>
      <c r="P203" s="101" t="str">
        <f t="shared" si="6"/>
        <v xml:space="preserve">RRE-12. RRE-14. RAF-36. RAF-37. RAF-38. RAF-40. </v>
      </c>
      <c r="Q203" s="101" t="str">
        <f t="shared" si="6"/>
        <v xml:space="preserve">RAF-34. RAF-46. RAF-47. RAF-48. RII-56. RII-58. </v>
      </c>
      <c r="R203" s="101" t="str">
        <f t="shared" si="6"/>
        <v xml:space="preserve">RRE-7. RAF-41. RAF-54. </v>
      </c>
      <c r="S203" s="101" t="str">
        <f t="shared" si="6"/>
        <v/>
      </c>
      <c r="T203" s="101" t="str">
        <f t="shared" si="6"/>
        <v xml:space="preserve">RRE-2. RSG-17. RDA-24. RDA-28. RAF-44. RII-62. </v>
      </c>
      <c r="U203" s="101" t="str">
        <f t="shared" si="6"/>
        <v xml:space="preserve">RRE-3. RRE-5. RRE-13. RRE-15. RSG-16. RDA-19. RDA-27. RAF-33. RAF-39. RAF-45. </v>
      </c>
      <c r="V203" s="101" t="str">
        <f t="shared" si="6"/>
        <v xml:space="preserve">RRE-1. RRE-4. RRE-8. RSG-18. RDA-23. RDA-31. RAF-35. RAF-42. RAF-43. RAF-49. RII-57. </v>
      </c>
      <c r="W203" s="101" t="str">
        <f t="shared" si="6"/>
        <v xml:space="preserve">RRE-6. RRE-10. RRE-11. </v>
      </c>
      <c r="X203" s="101" t="str">
        <f t="shared" si="6"/>
        <v/>
      </c>
      <c r="Y203" s="101" t="str">
        <f t="shared" si="6"/>
        <v xml:space="preserve">RDA-20. RDA-21. RDA-22. </v>
      </c>
      <c r="Z203" s="101" t="str">
        <f t="shared" si="6"/>
        <v xml:space="preserve">RDA-25. RII-59. </v>
      </c>
      <c r="AA203" s="101" t="str">
        <f t="shared" si="6"/>
        <v xml:space="preserve">RRE-9. RDA-30. RAF-53. RII-60. </v>
      </c>
      <c r="AB203" s="101" t="str">
        <f t="shared" si="6"/>
        <v xml:space="preserve">RII-61. </v>
      </c>
      <c r="AC203" s="101" t="str">
        <f t="shared" si="6"/>
        <v/>
      </c>
      <c r="AD203" s="101" t="str">
        <f t="shared" si="6"/>
        <v xml:space="preserve">RDA-32. </v>
      </c>
      <c r="AE203" s="101" t="str">
        <f t="shared" si="6"/>
        <v xml:space="preserve">RDA-29. </v>
      </c>
      <c r="AF203" s="101" t="str">
        <f t="shared" si="6"/>
        <v xml:space="preserve">RAF-52. </v>
      </c>
      <c r="AG203" s="101" t="str">
        <f t="shared" si="6"/>
        <v xml:space="preserve">RII-55. </v>
      </c>
      <c r="AH203" s="101" t="str">
        <f t="shared" si="6"/>
        <v/>
      </c>
      <c r="AI203" s="71"/>
    </row>
    <row r="204" spans="9:38" x14ac:dyDescent="0.25">
      <c r="I204" s="102"/>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row>
  </sheetData>
  <sheetProtection algorithmName="SHA-512" hashValue="aii5E161lLEHwmf/yobjB6nci8tG8o5OlaTTLH/fUMDYqidLF/lZcTrIaUppo2XxU9m4ISidyIRsx5OWh86GzQ==" saltValue="q7GcuRQXyhHKC3ZmuM6TGA==" spinCount="100000" sheet="1" objects="1" scenarios="1"/>
  <autoFilter ref="AJ4:AL201" xr:uid="{00000000-0009-0000-0000-00000D000000}"/>
  <mergeCells count="4">
    <mergeCell ref="D2:H2"/>
    <mergeCell ref="AJ2:AL2"/>
    <mergeCell ref="B4:B8"/>
    <mergeCell ref="D10:H10"/>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
    <tabColor rgb="FF002060"/>
  </sheetPr>
  <dimension ref="A1:AA128"/>
  <sheetViews>
    <sheetView tabSelected="1" topLeftCell="F1" zoomScale="70" zoomScaleNormal="70" workbookViewId="0">
      <pane ySplit="1" topLeftCell="A2" activePane="bottomLeft" state="frozen"/>
      <selection pane="bottomLeft" activeCell="N3" sqref="N3"/>
    </sheetView>
  </sheetViews>
  <sheetFormatPr baseColWidth="10" defaultRowHeight="26.25" x14ac:dyDescent="0.25"/>
  <cols>
    <col min="1" max="1" width="15.7109375" style="176" hidden="1" customWidth="1"/>
    <col min="2" max="4" width="15.7109375" style="138" hidden="1" customWidth="1"/>
    <col min="5" max="5" width="20.42578125" style="306" hidden="1" customWidth="1"/>
    <col min="6" max="6" width="13.5703125" style="11" customWidth="1"/>
    <col min="7" max="7" width="15.7109375" style="11" hidden="1" customWidth="1"/>
    <col min="8" max="8" width="21" style="11" customWidth="1"/>
    <col min="9" max="9" width="15.7109375" style="138" hidden="1" customWidth="1"/>
    <col min="10" max="11" width="21" style="175" hidden="1" customWidth="1"/>
    <col min="12" max="12" width="14.7109375" style="176" hidden="1" customWidth="1"/>
    <col min="13" max="13" width="26.42578125" style="380" customWidth="1"/>
    <col min="14" max="14" width="45.42578125" style="11" customWidth="1"/>
    <col min="15" max="15" width="33.140625" style="138" customWidth="1"/>
    <col min="16" max="16" width="58" style="11" customWidth="1"/>
    <col min="17" max="17" width="173" style="138" customWidth="1"/>
    <col min="18" max="18" width="177" style="11" customWidth="1"/>
    <col min="19" max="19" width="34.28515625" style="11" customWidth="1"/>
    <col min="20" max="20" width="22.7109375" style="11" customWidth="1"/>
    <col min="21" max="21" width="18.28515625" style="11" customWidth="1"/>
    <col min="22" max="22" width="25.28515625" style="11" customWidth="1"/>
    <col min="23" max="23" width="9.85546875" style="257" hidden="1" customWidth="1"/>
    <col min="24" max="24" width="8.140625" style="11" hidden="1" customWidth="1"/>
    <col min="25" max="25" width="11.42578125" style="11" hidden="1" customWidth="1"/>
    <col min="26" max="26" width="19.42578125" style="11" customWidth="1"/>
    <col min="28" max="16384" width="11.42578125" style="11"/>
  </cols>
  <sheetData>
    <row r="1" spans="1:26" s="312" customFormat="1" ht="172.5" customHeight="1" x14ac:dyDescent="0.25">
      <c r="A1" s="308" t="s">
        <v>0</v>
      </c>
      <c r="B1" s="308" t="s">
        <v>2938</v>
      </c>
      <c r="C1" s="308" t="s">
        <v>2939</v>
      </c>
      <c r="D1" s="308" t="s">
        <v>2940</v>
      </c>
      <c r="E1" s="308" t="s">
        <v>2941</v>
      </c>
      <c r="F1" s="334" t="s">
        <v>1</v>
      </c>
      <c r="G1" s="335" t="s">
        <v>2109</v>
      </c>
      <c r="H1" s="335" t="s">
        <v>92</v>
      </c>
      <c r="I1" s="309" t="s">
        <v>2942</v>
      </c>
      <c r="J1" s="309" t="s">
        <v>2943</v>
      </c>
      <c r="K1" s="309" t="s">
        <v>2969</v>
      </c>
      <c r="L1" s="337" t="s">
        <v>78</v>
      </c>
      <c r="M1" s="338" t="s">
        <v>2388</v>
      </c>
      <c r="N1" s="338" t="s">
        <v>2389</v>
      </c>
      <c r="O1" s="339" t="s">
        <v>79</v>
      </c>
      <c r="P1" s="339" t="s">
        <v>2277</v>
      </c>
      <c r="Q1" s="339" t="s">
        <v>2395</v>
      </c>
      <c r="R1" s="339" t="s">
        <v>2396</v>
      </c>
      <c r="S1" s="339" t="s">
        <v>2394</v>
      </c>
      <c r="T1" s="339" t="s">
        <v>2390</v>
      </c>
      <c r="U1" s="339" t="s">
        <v>2391</v>
      </c>
      <c r="V1" s="339" t="s">
        <v>2392</v>
      </c>
      <c r="W1" s="340" t="s">
        <v>9</v>
      </c>
      <c r="X1" s="340" t="s">
        <v>10</v>
      </c>
      <c r="Y1" s="340" t="s">
        <v>286</v>
      </c>
      <c r="Z1" s="339" t="s">
        <v>2393</v>
      </c>
    </row>
    <row r="2" spans="1:26" s="138" customFormat="1" ht="90" x14ac:dyDescent="0.25">
      <c r="A2" s="177">
        <f>IF(V2="","",IF(N2=" "," ",SUM(C2)))</f>
        <v>1</v>
      </c>
      <c r="B2" s="305" t="str">
        <f t="shared" ref="B2:B33" si="0">+CONCATENATE(H2,C2)</f>
        <v>Rectoría1</v>
      </c>
      <c r="C2" s="12">
        <f>+IF(V2="",0,1)</f>
        <v>1</v>
      </c>
      <c r="D2" s="12" t="str">
        <f t="shared" ref="D2:D33" si="1">+CONCATENATE(H2,V2)</f>
        <v>RectoríaAlto</v>
      </c>
      <c r="E2" s="307" t="str">
        <f t="shared" ref="E2:E33" si="2">+CONCATENATE(H2,O2)</f>
        <v>RectoríaDificultades en la alineación organizacional para el logro de los objetivos.</v>
      </c>
      <c r="F2" s="9" t="str">
        <f t="shared" ref="F2:F33" si="3">++IF(A2="","",IF(L2="","",LEFT(L2,3)&amp;-A2))</f>
        <v>RRE-1</v>
      </c>
      <c r="G2" s="10" t="str">
        <f>+LEFT(L2,4)</f>
        <v>RRE-</v>
      </c>
      <c r="H2" s="10" t="str">
        <f>+IF(V2=""," ",VLOOKUP(G2,'Areas Incluidas '!$O$4:$P$9,2,0))</f>
        <v>Rectoría</v>
      </c>
      <c r="I2" s="178" t="str">
        <f t="shared" ref="I2:I33" si="4">+CONCATENATE(H2,Z2)</f>
        <v>RectoríaModerado</v>
      </c>
      <c r="J2" s="10" t="str">
        <f>+IF(V2="","",O2)</f>
        <v>Dificultades en la alineación organizacional para el logro de los objetivos.</v>
      </c>
      <c r="K2" s="10" t="str">
        <f>+CONCATENATE(H2,M2)</f>
        <v>RectoríaOperativo</v>
      </c>
      <c r="L2" s="341" t="s">
        <v>1170</v>
      </c>
      <c r="M2" s="342" t="s">
        <v>2466</v>
      </c>
      <c r="N2" s="251" t="s">
        <v>2397</v>
      </c>
      <c r="O2" s="343" t="s">
        <v>108</v>
      </c>
      <c r="P2" s="343" t="s">
        <v>2398</v>
      </c>
      <c r="Q2" s="343" t="s">
        <v>2399</v>
      </c>
      <c r="R2" s="343" t="s">
        <v>2400</v>
      </c>
      <c r="S2" s="151" t="s">
        <v>2382</v>
      </c>
      <c r="T2" s="468" t="s">
        <v>294</v>
      </c>
      <c r="U2" s="468" t="s">
        <v>98</v>
      </c>
      <c r="V2" s="473" t="str">
        <f>+IF(T2="","",IF(U2="","",VLOOKUP(Y2,'Parametros '!$A$9:$B$33,2,0)))</f>
        <v>Alto</v>
      </c>
      <c r="W2" s="474">
        <f>++++IF(T2="","",IF(T2="Raro",1,IF(T2="Improbable",2,IF(T2="Posible",3,IF(T2="Probable",4,5)))))</f>
        <v>3</v>
      </c>
      <c r="X2" s="474">
        <f>+++IF(U2="","",IF(U2="Insignificante",1,IF(U2="Menor",2,IF(U2="Moderado",3,IF(U2="Mayor",4,5)))))</f>
        <v>3</v>
      </c>
      <c r="Y2" s="474" t="str">
        <f>+W2&amp;X2</f>
        <v>33</v>
      </c>
      <c r="Z2" s="475" t="s">
        <v>98</v>
      </c>
    </row>
    <row r="3" spans="1:26" s="138" customFormat="1" ht="69.75" x14ac:dyDescent="0.25">
      <c r="A3" s="177">
        <f>IF(V3="","",IF(N3=" "," ",SUM($C$2:C3)))</f>
        <v>2</v>
      </c>
      <c r="B3" s="305" t="str">
        <f t="shared" si="0"/>
        <v>Rectoría1</v>
      </c>
      <c r="C3" s="12">
        <f t="shared" ref="C3:C16" si="5">+IF(V3="",0,1)</f>
        <v>1</v>
      </c>
      <c r="D3" s="12" t="str">
        <f t="shared" si="1"/>
        <v>RectoríaExtremo</v>
      </c>
      <c r="E3" s="307" t="str">
        <f t="shared" si="2"/>
        <v>RectoríaPérdida de la continuidad del negocio.</v>
      </c>
      <c r="F3" s="9" t="str">
        <f t="shared" si="3"/>
        <v>RRE-2</v>
      </c>
      <c r="G3" s="10" t="str">
        <f t="shared" ref="G3:G16" si="6">+LEFT(L3,4)</f>
        <v>RRE-</v>
      </c>
      <c r="H3" s="10" t="str">
        <f>+IF(V3=""," ",VLOOKUP(G3,'Areas Incluidas '!$O$4:$P$9,2,0))</f>
        <v>Rectoría</v>
      </c>
      <c r="I3" s="178" t="str">
        <f t="shared" si="4"/>
        <v>RectoríaModerado</v>
      </c>
      <c r="J3" s="10" t="str">
        <f t="shared" ref="J3:J16" si="7">+IF(V3="","",O3)</f>
        <v>Pérdida de la continuidad del negocio.</v>
      </c>
      <c r="K3" s="10" t="str">
        <f t="shared" ref="K3:K66" si="8">+CONCATENATE(H3,M3)</f>
        <v xml:space="preserve">RectoríaReputacional </v>
      </c>
      <c r="L3" s="341" t="s">
        <v>1179</v>
      </c>
      <c r="M3" s="342" t="s">
        <v>2469</v>
      </c>
      <c r="N3" s="251" t="s">
        <v>2401</v>
      </c>
      <c r="O3" s="343" t="s">
        <v>113</v>
      </c>
      <c r="P3" s="343" t="s">
        <v>2402</v>
      </c>
      <c r="Q3" s="343" t="s">
        <v>2403</v>
      </c>
      <c r="R3" s="343" t="s">
        <v>2404</v>
      </c>
      <c r="S3" s="151" t="s">
        <v>2382</v>
      </c>
      <c r="T3" s="468" t="s">
        <v>294</v>
      </c>
      <c r="U3" s="468" t="s">
        <v>299</v>
      </c>
      <c r="V3" s="473" t="str">
        <f>+IF(T3="","",IF(U3="","",VLOOKUP(Y3,'Parametros '!$A$9:$B$33,2,0)))</f>
        <v>Extremo</v>
      </c>
      <c r="W3" s="474">
        <f t="shared" ref="W3:W16" si="9">++++IF(T3="","",IF(T3="Raro",1,IF(T3="Improbable",2,IF(T3="Posible",3,IF(T3="Probable",4,5)))))</f>
        <v>3</v>
      </c>
      <c r="X3" s="474">
        <f t="shared" ref="X3:X16" si="10">+++IF(U3="","",IF(U3="Insignificante",1,IF(U3="Menor",2,IF(U3="Moderado",3,IF(U3="Mayor",4,5)))))</f>
        <v>5</v>
      </c>
      <c r="Y3" s="474" t="str">
        <f t="shared" ref="Y3:Y16" si="11">+W3&amp;X3</f>
        <v>35</v>
      </c>
      <c r="Z3" s="475" t="s">
        <v>98</v>
      </c>
    </row>
    <row r="4" spans="1:26" s="138" customFormat="1" ht="144" x14ac:dyDescent="0.25">
      <c r="A4" s="177">
        <f>IF(V4="","",IF(N4=" "," ",SUM($C$2:C4)))</f>
        <v>3</v>
      </c>
      <c r="B4" s="305" t="str">
        <f t="shared" si="0"/>
        <v>Rectoría1</v>
      </c>
      <c r="C4" s="12">
        <f t="shared" si="5"/>
        <v>1</v>
      </c>
      <c r="D4" s="12" t="str">
        <f t="shared" si="1"/>
        <v>RectoríaAlto</v>
      </c>
      <c r="E4" s="307" t="str">
        <f t="shared" si="2"/>
        <v>RectoríaConflicto, desconocimiento o incumplimientos normativos, legales, regulatorios o contractuales.</v>
      </c>
      <c r="F4" s="9" t="str">
        <f t="shared" si="3"/>
        <v>RRE-3</v>
      </c>
      <c r="G4" s="10" t="str">
        <f t="shared" si="6"/>
        <v>RRE-</v>
      </c>
      <c r="H4" s="10" t="str">
        <f>+IF(V4=""," ",VLOOKUP(G4,'Areas Incluidas '!$O$4:$P$9,2,0))</f>
        <v>Rectoría</v>
      </c>
      <c r="I4" s="178" t="str">
        <f t="shared" si="4"/>
        <v>RectoríaModerado</v>
      </c>
      <c r="J4" s="10" t="str">
        <f t="shared" si="7"/>
        <v>Conflicto, desconocimiento o incumplimientos normativos, legales, regulatorios o contractuales.</v>
      </c>
      <c r="K4" s="10" t="str">
        <f t="shared" si="8"/>
        <v>RectoríaLegal</v>
      </c>
      <c r="L4" s="341" t="s">
        <v>1186</v>
      </c>
      <c r="M4" s="342" t="s">
        <v>2451</v>
      </c>
      <c r="N4" s="251" t="s">
        <v>2405</v>
      </c>
      <c r="O4" s="343" t="s">
        <v>109</v>
      </c>
      <c r="P4" s="343" t="s">
        <v>2406</v>
      </c>
      <c r="Q4" s="343" t="s">
        <v>2407</v>
      </c>
      <c r="R4" s="343" t="s">
        <v>2408</v>
      </c>
      <c r="S4" s="151" t="s">
        <v>66</v>
      </c>
      <c r="T4" s="468" t="s">
        <v>294</v>
      </c>
      <c r="U4" s="468" t="s">
        <v>295</v>
      </c>
      <c r="V4" s="473" t="str">
        <f>+IF(T4="","",IF(U4="","",VLOOKUP(Y4,'Parametros '!$A$9:$B$33,2,0)))</f>
        <v>Alto</v>
      </c>
      <c r="W4" s="474">
        <f t="shared" si="9"/>
        <v>3</v>
      </c>
      <c r="X4" s="474">
        <f t="shared" si="10"/>
        <v>4</v>
      </c>
      <c r="Y4" s="474" t="str">
        <f t="shared" si="11"/>
        <v>34</v>
      </c>
      <c r="Z4" s="475" t="s">
        <v>98</v>
      </c>
    </row>
    <row r="5" spans="1:26" s="138" customFormat="1" ht="135.75" customHeight="1" x14ac:dyDescent="0.25">
      <c r="A5" s="177">
        <f>IF(V5="","",IF(N5=" "," ",SUM($C$2:C5)))</f>
        <v>4</v>
      </c>
      <c r="B5" s="305" t="str">
        <f t="shared" si="0"/>
        <v>Rectoría1</v>
      </c>
      <c r="C5" s="12">
        <f t="shared" si="5"/>
        <v>1</v>
      </c>
      <c r="D5" s="12" t="str">
        <f t="shared" si="1"/>
        <v>RectoríaAlto</v>
      </c>
      <c r="E5" s="307" t="str">
        <f t="shared" si="2"/>
        <v>RectoríaFalta de innovación o rezago en los diferentes procesos o estructuras que dificultan el crecimiento y/o cumplimiento de los objetivos de la Universidad</v>
      </c>
      <c r="F5" s="9" t="str">
        <f t="shared" si="3"/>
        <v>RRE-4</v>
      </c>
      <c r="G5" s="10" t="str">
        <f t="shared" si="6"/>
        <v>RRE-</v>
      </c>
      <c r="H5" s="10" t="str">
        <f>+IF(V5=""," ",VLOOKUP(G5,'Areas Incluidas '!$O$4:$P$9,2,0))</f>
        <v>Rectoría</v>
      </c>
      <c r="I5" s="178" t="str">
        <f t="shared" si="4"/>
        <v>RectoríaModerado</v>
      </c>
      <c r="J5" s="10" t="str">
        <f t="shared" si="7"/>
        <v>Falta de innovación o rezago en los diferentes procesos o estructuras que dificultan el crecimiento y/o cumplimiento de los objetivos de la Universidad</v>
      </c>
      <c r="K5" s="10" t="str">
        <f t="shared" si="8"/>
        <v>RectoríaCompetencia</v>
      </c>
      <c r="L5" s="341" t="s">
        <v>1193</v>
      </c>
      <c r="M5" s="342" t="s">
        <v>2456</v>
      </c>
      <c r="N5" s="251" t="s">
        <v>2409</v>
      </c>
      <c r="O5" s="343" t="s">
        <v>111</v>
      </c>
      <c r="P5" s="343" t="s">
        <v>2410</v>
      </c>
      <c r="Q5" s="343" t="s">
        <v>2411</v>
      </c>
      <c r="R5" s="343" t="s">
        <v>2412</v>
      </c>
      <c r="S5" s="151" t="s">
        <v>68</v>
      </c>
      <c r="T5" s="468" t="s">
        <v>294</v>
      </c>
      <c r="U5" s="468" t="s">
        <v>98</v>
      </c>
      <c r="V5" s="473" t="str">
        <f>+IF(T5="","",IF(U5="","",VLOOKUP(Y5,'Parametros '!$A$9:$B$33,2,0)))</f>
        <v>Alto</v>
      </c>
      <c r="W5" s="474">
        <f t="shared" si="9"/>
        <v>3</v>
      </c>
      <c r="X5" s="474">
        <f t="shared" si="10"/>
        <v>3</v>
      </c>
      <c r="Y5" s="474" t="str">
        <f t="shared" si="11"/>
        <v>33</v>
      </c>
      <c r="Z5" s="475" t="s">
        <v>98</v>
      </c>
    </row>
    <row r="6" spans="1:26" s="138" customFormat="1" ht="129.75" customHeight="1" x14ac:dyDescent="0.25">
      <c r="A6" s="177">
        <f>IF(V6="","",IF(N6=" "," ",SUM($C$2:C6)))</f>
        <v>5</v>
      </c>
      <c r="B6" s="305" t="str">
        <f t="shared" si="0"/>
        <v>Rectoría1</v>
      </c>
      <c r="C6" s="12">
        <f t="shared" si="5"/>
        <v>1</v>
      </c>
      <c r="D6" s="12" t="str">
        <f t="shared" si="1"/>
        <v>RectoríaAlto</v>
      </c>
      <c r="E6" s="307" t="str">
        <f t="shared" si="2"/>
        <v>RectoríaConflicto, desconocimiento o incumplimientos normativos, legales, regulatorios o contractuales.</v>
      </c>
      <c r="F6" s="9" t="str">
        <f t="shared" si="3"/>
        <v>RRE-5</v>
      </c>
      <c r="G6" s="10" t="str">
        <f t="shared" si="6"/>
        <v>RRE-</v>
      </c>
      <c r="H6" s="10" t="str">
        <f>+IF(V6=""," ",VLOOKUP(G6,'Areas Incluidas '!$O$4:$P$9,2,0))</f>
        <v>Rectoría</v>
      </c>
      <c r="I6" s="178" t="str">
        <f t="shared" si="4"/>
        <v>RectoríaModerado</v>
      </c>
      <c r="J6" s="10" t="str">
        <f t="shared" si="7"/>
        <v>Conflicto, desconocimiento o incumplimientos normativos, legales, regulatorios o contractuales.</v>
      </c>
      <c r="K6" s="10" t="str">
        <f t="shared" si="8"/>
        <v>RectoríaLegal</v>
      </c>
      <c r="L6" s="341" t="s">
        <v>1200</v>
      </c>
      <c r="M6" s="342" t="s">
        <v>2451</v>
      </c>
      <c r="N6" s="266" t="s">
        <v>2413</v>
      </c>
      <c r="O6" s="343" t="s">
        <v>109</v>
      </c>
      <c r="P6" s="343" t="s">
        <v>2414</v>
      </c>
      <c r="Q6" s="343" t="s">
        <v>2415</v>
      </c>
      <c r="R6" s="343" t="s">
        <v>2416</v>
      </c>
      <c r="S6" s="151" t="s">
        <v>57</v>
      </c>
      <c r="T6" s="468" t="s">
        <v>294</v>
      </c>
      <c r="U6" s="468" t="s">
        <v>295</v>
      </c>
      <c r="V6" s="473" t="str">
        <f>+IF(T6="","",IF(U6="","",VLOOKUP(Y6,'Parametros '!$A$9:$B$33,2,0)))</f>
        <v>Alto</v>
      </c>
      <c r="W6" s="474">
        <f t="shared" si="9"/>
        <v>3</v>
      </c>
      <c r="X6" s="474">
        <f t="shared" si="10"/>
        <v>4</v>
      </c>
      <c r="Y6" s="474" t="str">
        <f t="shared" si="11"/>
        <v>34</v>
      </c>
      <c r="Z6" s="475" t="s">
        <v>98</v>
      </c>
    </row>
    <row r="7" spans="1:26" s="138" customFormat="1" ht="144" x14ac:dyDescent="0.25">
      <c r="A7" s="177">
        <f>IF(V7="","",IF(N7=" "," ",SUM($C$2:C7)))</f>
        <v>6</v>
      </c>
      <c r="B7" s="305" t="str">
        <f t="shared" si="0"/>
        <v>Rectoría1</v>
      </c>
      <c r="C7" s="12">
        <f t="shared" si="5"/>
        <v>1</v>
      </c>
      <c r="D7" s="12" t="str">
        <f t="shared" si="1"/>
        <v>RectoríaMedio</v>
      </c>
      <c r="E7" s="307" t="str">
        <f t="shared" si="2"/>
        <v>RectoríaConflicto, desconocimiento o incumplimientos normativos, legales, regulatorios o contractuales.</v>
      </c>
      <c r="F7" s="9" t="str">
        <f t="shared" si="3"/>
        <v>RRE-6</v>
      </c>
      <c r="G7" s="10" t="str">
        <f t="shared" si="6"/>
        <v>RRE-</v>
      </c>
      <c r="H7" s="10" t="str">
        <f>+IF(V7=""," ",VLOOKUP(G7,'Areas Incluidas '!$O$4:$P$9,2,0))</f>
        <v>Rectoría</v>
      </c>
      <c r="I7" s="178" t="str">
        <f t="shared" si="4"/>
        <v>RectoríaModerado</v>
      </c>
      <c r="J7" s="10" t="str">
        <f t="shared" si="7"/>
        <v>Conflicto, desconocimiento o incumplimientos normativos, legales, regulatorios o contractuales.</v>
      </c>
      <c r="K7" s="10" t="str">
        <f t="shared" si="8"/>
        <v>RectoríaPaís</v>
      </c>
      <c r="L7" s="341" t="s">
        <v>1201</v>
      </c>
      <c r="M7" s="342" t="s">
        <v>2467</v>
      </c>
      <c r="N7" s="266" t="s">
        <v>2417</v>
      </c>
      <c r="O7" s="343" t="s">
        <v>109</v>
      </c>
      <c r="P7" s="343" t="s">
        <v>2414</v>
      </c>
      <c r="Q7" s="343" t="s">
        <v>2418</v>
      </c>
      <c r="R7" s="343"/>
      <c r="S7" s="151" t="s">
        <v>57</v>
      </c>
      <c r="T7" s="468" t="s">
        <v>294</v>
      </c>
      <c r="U7" s="468" t="s">
        <v>297</v>
      </c>
      <c r="V7" s="473" t="str">
        <f>+IF(T7="","",IF(U7="","",VLOOKUP(Y7,'Parametros '!$A$9:$B$33,2,0)))</f>
        <v>Medio</v>
      </c>
      <c r="W7" s="474">
        <f t="shared" si="9"/>
        <v>3</v>
      </c>
      <c r="X7" s="474">
        <f t="shared" si="10"/>
        <v>2</v>
      </c>
      <c r="Y7" s="474" t="str">
        <f t="shared" si="11"/>
        <v>32</v>
      </c>
      <c r="Z7" s="475" t="s">
        <v>98</v>
      </c>
    </row>
    <row r="8" spans="1:26" s="138" customFormat="1" ht="118.5" customHeight="1" x14ac:dyDescent="0.25">
      <c r="A8" s="177">
        <f>IF(V8="","",IF(N8=" "," ",SUM($C$2:C8)))</f>
        <v>7</v>
      </c>
      <c r="B8" s="305" t="str">
        <f t="shared" si="0"/>
        <v>Rectoría1</v>
      </c>
      <c r="C8" s="12">
        <f t="shared" si="5"/>
        <v>1</v>
      </c>
      <c r="D8" s="12" t="str">
        <f t="shared" si="1"/>
        <v>RectoríaMedio</v>
      </c>
      <c r="E8" s="307" t="str">
        <f t="shared" si="2"/>
        <v>RectoríaConflicto, desconocimiento o incumplimientos normativos, legales, regulatorios o contractuales.</v>
      </c>
      <c r="F8" s="9" t="str">
        <f t="shared" si="3"/>
        <v>RRE-7</v>
      </c>
      <c r="G8" s="10" t="str">
        <f t="shared" si="6"/>
        <v>RRE-</v>
      </c>
      <c r="H8" s="10" t="str">
        <f>+IF(V8=""," ",VLOOKUP(G8,'Areas Incluidas '!$O$4:$P$9,2,0))</f>
        <v>Rectoría</v>
      </c>
      <c r="I8" s="178" t="str">
        <f t="shared" si="4"/>
        <v>RectoríaModerado</v>
      </c>
      <c r="J8" s="10" t="str">
        <f t="shared" si="7"/>
        <v>Conflicto, desconocimiento o incumplimientos normativos, legales, regulatorios o contractuales.</v>
      </c>
      <c r="K8" s="10" t="str">
        <f t="shared" si="8"/>
        <v>RectoríaOperativo</v>
      </c>
      <c r="L8" s="341" t="s">
        <v>1202</v>
      </c>
      <c r="M8" s="342" t="s">
        <v>2466</v>
      </c>
      <c r="N8" s="266" t="s">
        <v>2419</v>
      </c>
      <c r="O8" s="343" t="s">
        <v>109</v>
      </c>
      <c r="P8" s="343" t="s">
        <v>2414</v>
      </c>
      <c r="Q8" s="343" t="s">
        <v>2420</v>
      </c>
      <c r="R8" s="343" t="s">
        <v>2421</v>
      </c>
      <c r="S8" s="151" t="s">
        <v>57</v>
      </c>
      <c r="T8" s="468" t="s">
        <v>298</v>
      </c>
      <c r="U8" s="468" t="s">
        <v>297</v>
      </c>
      <c r="V8" s="473" t="str">
        <f>+IF(T8="","",IF(U8="","",VLOOKUP(Y8,'Parametros '!$A$9:$B$33,2,0)))</f>
        <v>Medio</v>
      </c>
      <c r="W8" s="474">
        <f t="shared" si="9"/>
        <v>4</v>
      </c>
      <c r="X8" s="474">
        <f t="shared" si="10"/>
        <v>2</v>
      </c>
      <c r="Y8" s="474" t="str">
        <f t="shared" si="11"/>
        <v>42</v>
      </c>
      <c r="Z8" s="475" t="s">
        <v>98</v>
      </c>
    </row>
    <row r="9" spans="1:26" s="138" customFormat="1" ht="123.75" customHeight="1" x14ac:dyDescent="0.25">
      <c r="A9" s="177">
        <f>IF(V9="","",IF(N9=" "," ",SUM($C$2:C9)))</f>
        <v>8</v>
      </c>
      <c r="B9" s="305" t="str">
        <f t="shared" si="0"/>
        <v>Rectoría1</v>
      </c>
      <c r="C9" s="12">
        <f t="shared" si="5"/>
        <v>1</v>
      </c>
      <c r="D9" s="12" t="str">
        <f t="shared" si="1"/>
        <v>RectoríaAlto</v>
      </c>
      <c r="E9" s="307" t="str">
        <f t="shared" si="2"/>
        <v>RectoríaConflicto, desconocimiento o incumplimientos normativos, legales, regulatorios o contractuales.</v>
      </c>
      <c r="F9" s="9" t="str">
        <f t="shared" si="3"/>
        <v>RRE-8</v>
      </c>
      <c r="G9" s="10" t="str">
        <f t="shared" si="6"/>
        <v>RRE-</v>
      </c>
      <c r="H9" s="10" t="str">
        <f>+IF(V9=""," ",VLOOKUP(G9,'Areas Incluidas '!$O$4:$P$9,2,0))</f>
        <v>Rectoría</v>
      </c>
      <c r="I9" s="178" t="str">
        <f t="shared" si="4"/>
        <v>RectoríaFuerte</v>
      </c>
      <c r="J9" s="10" t="str">
        <f t="shared" si="7"/>
        <v>Conflicto, desconocimiento o incumplimientos normativos, legales, regulatorios o contractuales.</v>
      </c>
      <c r="K9" s="10" t="str">
        <f t="shared" si="8"/>
        <v>RectoríaLegal</v>
      </c>
      <c r="L9" s="341" t="s">
        <v>1203</v>
      </c>
      <c r="M9" s="342" t="s">
        <v>2451</v>
      </c>
      <c r="N9" s="251" t="s">
        <v>2422</v>
      </c>
      <c r="O9" s="343" t="s">
        <v>109</v>
      </c>
      <c r="P9" s="343" t="s">
        <v>2423</v>
      </c>
      <c r="Q9" s="343" t="s">
        <v>2424</v>
      </c>
      <c r="R9" s="343" t="s">
        <v>2425</v>
      </c>
      <c r="S9" s="151" t="s">
        <v>64</v>
      </c>
      <c r="T9" s="468" t="s">
        <v>294</v>
      </c>
      <c r="U9" s="468" t="s">
        <v>98</v>
      </c>
      <c r="V9" s="473" t="str">
        <f>+IF(T9="","",IF(U9="","",VLOOKUP(Y9,'Parametros '!$A$9:$B$33,2,0)))</f>
        <v>Alto</v>
      </c>
      <c r="W9" s="474">
        <f t="shared" si="9"/>
        <v>3</v>
      </c>
      <c r="X9" s="474">
        <f t="shared" si="10"/>
        <v>3</v>
      </c>
      <c r="Y9" s="474" t="str">
        <f t="shared" si="11"/>
        <v>33</v>
      </c>
      <c r="Z9" s="475" t="s">
        <v>97</v>
      </c>
    </row>
    <row r="10" spans="1:26" s="138" customFormat="1" ht="90" x14ac:dyDescent="0.25">
      <c r="A10" s="177">
        <f>IF(V10="","",IF(N10=" "," ",SUM($C$2:C10)))</f>
        <v>9</v>
      </c>
      <c r="B10" s="305" t="str">
        <f t="shared" si="0"/>
        <v>Rectoría1</v>
      </c>
      <c r="C10" s="12">
        <f t="shared" si="5"/>
        <v>1</v>
      </c>
      <c r="D10" s="12" t="str">
        <f t="shared" si="1"/>
        <v>RectoríaMedio</v>
      </c>
      <c r="E10" s="307" t="str">
        <f t="shared" si="2"/>
        <v>RectoríaDificultades en la alineación organizacional para el logro de los objetivos.</v>
      </c>
      <c r="F10" s="9" t="str">
        <f t="shared" si="3"/>
        <v>RRE-9</v>
      </c>
      <c r="G10" s="10" t="str">
        <f t="shared" si="6"/>
        <v>RRE-</v>
      </c>
      <c r="H10" s="10" t="str">
        <f>+IF(V10=""," ",VLOOKUP(G10,'Areas Incluidas '!$O$4:$P$9,2,0))</f>
        <v>Rectoría</v>
      </c>
      <c r="I10" s="178" t="str">
        <f t="shared" si="4"/>
        <v>RectoríaModerado</v>
      </c>
      <c r="J10" s="10" t="str">
        <f t="shared" si="7"/>
        <v>Dificultades en la alineación organizacional para el logro de los objetivos.</v>
      </c>
      <c r="K10" s="10" t="str">
        <f t="shared" si="8"/>
        <v>RectoríaOperativo</v>
      </c>
      <c r="L10" s="341" t="s">
        <v>1204</v>
      </c>
      <c r="M10" s="342" t="s">
        <v>2466</v>
      </c>
      <c r="N10" s="251" t="s">
        <v>2426</v>
      </c>
      <c r="O10" s="343" t="s">
        <v>108</v>
      </c>
      <c r="P10" s="343" t="s">
        <v>2427</v>
      </c>
      <c r="Q10" s="343" t="s">
        <v>2428</v>
      </c>
      <c r="R10" s="343" t="s">
        <v>2429</v>
      </c>
      <c r="S10" s="151" t="s">
        <v>64</v>
      </c>
      <c r="T10" s="468" t="s">
        <v>296</v>
      </c>
      <c r="U10" s="468" t="s">
        <v>98</v>
      </c>
      <c r="V10" s="473" t="str">
        <f>+IF(T10="","",IF(U10="","",VLOOKUP(Y10,'Parametros '!$A$9:$B$33,2,0)))</f>
        <v>Medio</v>
      </c>
      <c r="W10" s="474">
        <f t="shared" si="9"/>
        <v>2</v>
      </c>
      <c r="X10" s="474">
        <f t="shared" si="10"/>
        <v>3</v>
      </c>
      <c r="Y10" s="474" t="str">
        <f t="shared" si="11"/>
        <v>23</v>
      </c>
      <c r="Z10" s="475" t="s">
        <v>98</v>
      </c>
    </row>
    <row r="11" spans="1:26" s="138" customFormat="1" ht="177" customHeight="1" x14ac:dyDescent="0.25">
      <c r="A11" s="177">
        <f>IF(V11="","",IF(N11=" "," ",SUM($C$2:C11)))</f>
        <v>10</v>
      </c>
      <c r="B11" s="305" t="str">
        <f t="shared" si="0"/>
        <v>Rectoría1</v>
      </c>
      <c r="C11" s="12">
        <f t="shared" si="5"/>
        <v>1</v>
      </c>
      <c r="D11" s="12" t="str">
        <f t="shared" si="1"/>
        <v>RectoríaMedio</v>
      </c>
      <c r="E11" s="307" t="str">
        <f t="shared" si="2"/>
        <v>RectoríaPérdida de la continuidad del negocio.</v>
      </c>
      <c r="F11" s="9" t="str">
        <f t="shared" si="3"/>
        <v>RRE-10</v>
      </c>
      <c r="G11" s="10" t="str">
        <f t="shared" si="6"/>
        <v>RRE-</v>
      </c>
      <c r="H11" s="10" t="str">
        <f>+IF(V11=""," ",VLOOKUP(G11,'Areas Incluidas '!$O$4:$P$9,2,0))</f>
        <v>Rectoría</v>
      </c>
      <c r="I11" s="178" t="str">
        <f t="shared" si="4"/>
        <v>RectoríaFuerte</v>
      </c>
      <c r="J11" s="10" t="str">
        <f t="shared" si="7"/>
        <v>Pérdida de la continuidad del negocio.</v>
      </c>
      <c r="K11" s="10" t="str">
        <f t="shared" si="8"/>
        <v>RectoríaTecnológico</v>
      </c>
      <c r="L11" s="341" t="s">
        <v>1205</v>
      </c>
      <c r="M11" s="342" t="s">
        <v>2474</v>
      </c>
      <c r="N11" s="266" t="s">
        <v>2430</v>
      </c>
      <c r="O11" s="343" t="s">
        <v>113</v>
      </c>
      <c r="P11" s="343" t="s">
        <v>2431</v>
      </c>
      <c r="Q11" s="469" t="s">
        <v>2432</v>
      </c>
      <c r="R11" s="343" t="s">
        <v>2961</v>
      </c>
      <c r="S11" s="151" t="s">
        <v>70</v>
      </c>
      <c r="T11" s="468" t="s">
        <v>294</v>
      </c>
      <c r="U11" s="468" t="s">
        <v>297</v>
      </c>
      <c r="V11" s="473" t="str">
        <f>+IF(T11="","",IF(U11="","",VLOOKUP(Y11,'Parametros '!$A$9:$B$33,2,0)))</f>
        <v>Medio</v>
      </c>
      <c r="W11" s="474">
        <f t="shared" si="9"/>
        <v>3</v>
      </c>
      <c r="X11" s="474">
        <f t="shared" si="10"/>
        <v>2</v>
      </c>
      <c r="Y11" s="474" t="str">
        <f t="shared" si="11"/>
        <v>32</v>
      </c>
      <c r="Z11" s="475" t="s">
        <v>97</v>
      </c>
    </row>
    <row r="12" spans="1:26" s="138" customFormat="1" ht="155.25" customHeight="1" x14ac:dyDescent="0.25">
      <c r="A12" s="177">
        <f>IF(V12="","",IF(N12=" "," ",SUM($C$2:C12)))</f>
        <v>11</v>
      </c>
      <c r="B12" s="305" t="str">
        <f t="shared" si="0"/>
        <v>Rectoría1</v>
      </c>
      <c r="C12" s="12">
        <f t="shared" si="5"/>
        <v>1</v>
      </c>
      <c r="D12" s="12" t="str">
        <f t="shared" si="1"/>
        <v>RectoríaMedio</v>
      </c>
      <c r="E12" s="307" t="str">
        <f t="shared" si="2"/>
        <v>RectoríaPérdida de la continuidad del negocio.</v>
      </c>
      <c r="F12" s="9" t="str">
        <f t="shared" si="3"/>
        <v>RRE-11</v>
      </c>
      <c r="G12" s="10" t="str">
        <f t="shared" si="6"/>
        <v>RRE-</v>
      </c>
      <c r="H12" s="10" t="str">
        <f>+IF(V12=""," ",VLOOKUP(G12,'Areas Incluidas '!$O$4:$P$9,2,0))</f>
        <v>Rectoría</v>
      </c>
      <c r="I12" s="178" t="str">
        <f t="shared" si="4"/>
        <v>RectoríaModerado</v>
      </c>
      <c r="J12" s="10" t="str">
        <f t="shared" si="7"/>
        <v>Pérdida de la continuidad del negocio.</v>
      </c>
      <c r="K12" s="10" t="str">
        <f t="shared" si="8"/>
        <v>RectoríaTecnológico</v>
      </c>
      <c r="L12" s="341" t="s">
        <v>1206</v>
      </c>
      <c r="M12" s="342" t="s">
        <v>2474</v>
      </c>
      <c r="N12" s="266" t="s">
        <v>2433</v>
      </c>
      <c r="O12" s="343" t="s">
        <v>113</v>
      </c>
      <c r="P12" s="343" t="s">
        <v>2431</v>
      </c>
      <c r="Q12" s="343" t="s">
        <v>2434</v>
      </c>
      <c r="R12" s="343" t="s">
        <v>2435</v>
      </c>
      <c r="S12" s="151" t="s">
        <v>70</v>
      </c>
      <c r="T12" s="468" t="s">
        <v>294</v>
      </c>
      <c r="U12" s="468" t="s">
        <v>297</v>
      </c>
      <c r="V12" s="473" t="str">
        <f>+IF(T12="","",IF(U12="","",VLOOKUP(Y12,'Parametros '!$A$9:$B$33,2,0)))</f>
        <v>Medio</v>
      </c>
      <c r="W12" s="474">
        <f t="shared" si="9"/>
        <v>3</v>
      </c>
      <c r="X12" s="474">
        <f t="shared" si="10"/>
        <v>2</v>
      </c>
      <c r="Y12" s="474" t="str">
        <f t="shared" si="11"/>
        <v>32</v>
      </c>
      <c r="Z12" s="475" t="s">
        <v>98</v>
      </c>
    </row>
    <row r="13" spans="1:26" s="138" customFormat="1" ht="147.75" customHeight="1" x14ac:dyDescent="0.25">
      <c r="A13" s="177">
        <f>IF(V13="","",IF(N13=" "," ",SUM($C$2:C13)))</f>
        <v>12</v>
      </c>
      <c r="B13" s="305" t="str">
        <f t="shared" si="0"/>
        <v>Rectoría1</v>
      </c>
      <c r="C13" s="12">
        <f t="shared" si="5"/>
        <v>1</v>
      </c>
      <c r="D13" s="12" t="str">
        <f t="shared" si="1"/>
        <v>RectoríaExtremo</v>
      </c>
      <c r="E13" s="307" t="str">
        <f t="shared" si="2"/>
        <v>RectoríaPérdida de la continuidad del negocio.</v>
      </c>
      <c r="F13" s="9" t="str">
        <f t="shared" si="3"/>
        <v>RRE-12</v>
      </c>
      <c r="G13" s="10" t="str">
        <f t="shared" si="6"/>
        <v>RRE-</v>
      </c>
      <c r="H13" s="10" t="str">
        <f>+IF(V13=""," ",VLOOKUP(G13,'Areas Incluidas '!$O$4:$P$9,2,0))</f>
        <v>Rectoría</v>
      </c>
      <c r="I13" s="178" t="str">
        <f t="shared" si="4"/>
        <v>RectoríaDébil</v>
      </c>
      <c r="J13" s="10" t="str">
        <f t="shared" si="7"/>
        <v>Pérdida de la continuidad del negocio.</v>
      </c>
      <c r="K13" s="10" t="str">
        <f t="shared" si="8"/>
        <v>RectoríaTecnológico</v>
      </c>
      <c r="L13" s="341" t="s">
        <v>1207</v>
      </c>
      <c r="M13" s="342" t="s">
        <v>2474</v>
      </c>
      <c r="N13" s="266" t="s">
        <v>2436</v>
      </c>
      <c r="O13" s="343" t="s">
        <v>113</v>
      </c>
      <c r="P13" s="343" t="s">
        <v>2431</v>
      </c>
      <c r="Q13" s="343" t="s">
        <v>2437</v>
      </c>
      <c r="R13" s="343" t="s">
        <v>2438</v>
      </c>
      <c r="S13" s="151" t="s">
        <v>70</v>
      </c>
      <c r="T13" s="468" t="s">
        <v>298</v>
      </c>
      <c r="U13" s="468" t="s">
        <v>295</v>
      </c>
      <c r="V13" s="473" t="str">
        <f>+IF(T13="","",IF(U13="","",VLOOKUP(Y13,'Parametros '!$A$9:$B$33,2,0)))</f>
        <v>Extremo</v>
      </c>
      <c r="W13" s="474">
        <f t="shared" si="9"/>
        <v>4</v>
      </c>
      <c r="X13" s="474">
        <f t="shared" si="10"/>
        <v>4</v>
      </c>
      <c r="Y13" s="474" t="str">
        <f t="shared" si="11"/>
        <v>44</v>
      </c>
      <c r="Z13" s="475" t="s">
        <v>96</v>
      </c>
    </row>
    <row r="14" spans="1:26" s="138" customFormat="1" ht="120.75" customHeight="1" x14ac:dyDescent="0.25">
      <c r="A14" s="177">
        <f>IF(V14="","",IF(N14=" "," ",SUM($C$2:C14)))</f>
        <v>13</v>
      </c>
      <c r="B14" s="305" t="str">
        <f t="shared" si="0"/>
        <v>Rectoría1</v>
      </c>
      <c r="C14" s="12">
        <f t="shared" si="5"/>
        <v>1</v>
      </c>
      <c r="D14" s="12" t="str">
        <f t="shared" si="1"/>
        <v>RectoríaAlto</v>
      </c>
      <c r="E14" s="307" t="str">
        <f t="shared" si="2"/>
        <v>RectoríaDificultades en la alineación organizacional para el logro de los objetivos.</v>
      </c>
      <c r="F14" s="9" t="str">
        <f t="shared" si="3"/>
        <v>RRE-13</v>
      </c>
      <c r="G14" s="10" t="str">
        <f t="shared" si="6"/>
        <v>RRE-</v>
      </c>
      <c r="H14" s="10" t="str">
        <f>+IF(V14=""," ",VLOOKUP(G14,'Areas Incluidas '!$O$4:$P$9,2,0))</f>
        <v>Rectoría</v>
      </c>
      <c r="I14" s="178" t="str">
        <f t="shared" si="4"/>
        <v>RectoríaModerado</v>
      </c>
      <c r="J14" s="10" t="str">
        <f t="shared" si="7"/>
        <v>Dificultades en la alineación organizacional para el logro de los objetivos.</v>
      </c>
      <c r="K14" s="10" t="str">
        <f t="shared" si="8"/>
        <v>RectoríaOperativo</v>
      </c>
      <c r="L14" s="341" t="s">
        <v>2476</v>
      </c>
      <c r="M14" s="342" t="s">
        <v>2466</v>
      </c>
      <c r="N14" s="251" t="s">
        <v>2439</v>
      </c>
      <c r="O14" s="343" t="s">
        <v>108</v>
      </c>
      <c r="P14" s="343" t="s">
        <v>2398</v>
      </c>
      <c r="Q14" s="343" t="s">
        <v>2440</v>
      </c>
      <c r="R14" s="343" t="s">
        <v>2441</v>
      </c>
      <c r="S14" s="151" t="s">
        <v>62</v>
      </c>
      <c r="T14" s="468" t="s">
        <v>294</v>
      </c>
      <c r="U14" s="468" t="s">
        <v>295</v>
      </c>
      <c r="V14" s="473" t="str">
        <f>+IF(T14="","",IF(U14="","",VLOOKUP(Y14,'Parametros '!$A$9:$B$33,2,0)))</f>
        <v>Alto</v>
      </c>
      <c r="W14" s="474">
        <f t="shared" si="9"/>
        <v>3</v>
      </c>
      <c r="X14" s="474">
        <f t="shared" si="10"/>
        <v>4</v>
      </c>
      <c r="Y14" s="474" t="str">
        <f t="shared" si="11"/>
        <v>34</v>
      </c>
      <c r="Z14" s="475" t="s">
        <v>98</v>
      </c>
    </row>
    <row r="15" spans="1:26" s="138" customFormat="1" ht="109.5" customHeight="1" x14ac:dyDescent="0.25">
      <c r="A15" s="177">
        <f>IF(V15="","",IF(N15=" "," ",SUM($C$2:C15)))</f>
        <v>14</v>
      </c>
      <c r="B15" s="305" t="str">
        <f t="shared" si="0"/>
        <v>Rectoría1</v>
      </c>
      <c r="C15" s="12">
        <f t="shared" si="5"/>
        <v>1</v>
      </c>
      <c r="D15" s="12" t="str">
        <f t="shared" si="1"/>
        <v>RectoríaExtremo</v>
      </c>
      <c r="E15" s="307" t="str">
        <f t="shared" si="2"/>
        <v>RectoríaDificultades en la alineación organizacional para el logro de los objetivos.</v>
      </c>
      <c r="F15" s="9" t="str">
        <f t="shared" si="3"/>
        <v>RRE-14</v>
      </c>
      <c r="G15" s="10" t="str">
        <f t="shared" si="6"/>
        <v>RRE-</v>
      </c>
      <c r="H15" s="10" t="str">
        <f>+IF(V15=""," ",VLOOKUP(G15,'Areas Incluidas '!$O$4:$P$9,2,0))</f>
        <v>Rectoría</v>
      </c>
      <c r="I15" s="178" t="str">
        <f t="shared" si="4"/>
        <v>RectoríaDébil</v>
      </c>
      <c r="J15" s="10" t="str">
        <f t="shared" si="7"/>
        <v>Dificultades en la alineación organizacional para el logro de los objetivos.</v>
      </c>
      <c r="K15" s="10" t="str">
        <f t="shared" si="8"/>
        <v>RectoríaOperativo</v>
      </c>
      <c r="L15" s="341" t="s">
        <v>2477</v>
      </c>
      <c r="M15" s="342" t="s">
        <v>2466</v>
      </c>
      <c r="N15" s="251" t="s">
        <v>2442</v>
      </c>
      <c r="O15" s="343" t="s">
        <v>108</v>
      </c>
      <c r="P15" s="343" t="s">
        <v>2398</v>
      </c>
      <c r="Q15" s="343" t="s">
        <v>2443</v>
      </c>
      <c r="R15" s="343" t="s">
        <v>2444</v>
      </c>
      <c r="S15" s="151" t="s">
        <v>62</v>
      </c>
      <c r="T15" s="468" t="s">
        <v>298</v>
      </c>
      <c r="U15" s="468" t="s">
        <v>295</v>
      </c>
      <c r="V15" s="473" t="str">
        <f>+IF(T15="","",IF(U15="","",VLOOKUP(Y15,'Parametros '!$A$9:$B$33,2,0)))</f>
        <v>Extremo</v>
      </c>
      <c r="W15" s="474">
        <f t="shared" si="9"/>
        <v>4</v>
      </c>
      <c r="X15" s="474">
        <f t="shared" si="10"/>
        <v>4</v>
      </c>
      <c r="Y15" s="474" t="str">
        <f t="shared" si="11"/>
        <v>44</v>
      </c>
      <c r="Z15" s="475" t="s">
        <v>96</v>
      </c>
    </row>
    <row r="16" spans="1:26" s="138" customFormat="1" ht="144" x14ac:dyDescent="0.25">
      <c r="A16" s="177">
        <f>IF(V16="","",IF(N16=" "," ",SUM($C$2:C16)))</f>
        <v>15</v>
      </c>
      <c r="B16" s="305" t="str">
        <f t="shared" si="0"/>
        <v>Rectoría1</v>
      </c>
      <c r="C16" s="12">
        <f t="shared" si="5"/>
        <v>1</v>
      </c>
      <c r="D16" s="12" t="str">
        <f t="shared" si="1"/>
        <v>RectoríaAlto</v>
      </c>
      <c r="E16" s="307" t="str">
        <f t="shared" si="2"/>
        <v>RectoríaConflicto, desconocimiento o incumplimientos normativos, legales, regulatorios o contractuales.</v>
      </c>
      <c r="F16" s="9" t="str">
        <f t="shared" si="3"/>
        <v>RRE-15</v>
      </c>
      <c r="G16" s="10" t="str">
        <f t="shared" si="6"/>
        <v>RRE-</v>
      </c>
      <c r="H16" s="10" t="str">
        <f>+IF(V16=""," ",VLOOKUP(G16,'Areas Incluidas '!$O$4:$P$9,2,0))</f>
        <v>Rectoría</v>
      </c>
      <c r="I16" s="178" t="str">
        <f t="shared" si="4"/>
        <v>RectoríaModerado</v>
      </c>
      <c r="J16" s="10" t="str">
        <f t="shared" si="7"/>
        <v>Conflicto, desconocimiento o incumplimientos normativos, legales, regulatorios o contractuales.</v>
      </c>
      <c r="K16" s="10" t="str">
        <f t="shared" si="8"/>
        <v>RectoríaLegal</v>
      </c>
      <c r="L16" s="341" t="s">
        <v>2478</v>
      </c>
      <c r="M16" s="342" t="s">
        <v>2451</v>
      </c>
      <c r="N16" s="271" t="s">
        <v>2445</v>
      </c>
      <c r="O16" s="343" t="s">
        <v>109</v>
      </c>
      <c r="P16" s="343" t="s">
        <v>2423</v>
      </c>
      <c r="Q16" s="343" t="s">
        <v>2446</v>
      </c>
      <c r="R16" s="343" t="s">
        <v>2447</v>
      </c>
      <c r="S16" s="151" t="s">
        <v>213</v>
      </c>
      <c r="T16" s="468" t="s">
        <v>294</v>
      </c>
      <c r="U16" s="468" t="s">
        <v>295</v>
      </c>
      <c r="V16" s="473" t="str">
        <f>+IF(T16="","",IF(U16="","",VLOOKUP(Y16,'Parametros '!$A$9:$B$33,2,0)))</f>
        <v>Alto</v>
      </c>
      <c r="W16" s="474">
        <f t="shared" si="9"/>
        <v>3</v>
      </c>
      <c r="X16" s="474">
        <f t="shared" si="10"/>
        <v>4</v>
      </c>
      <c r="Y16" s="474" t="str">
        <f t="shared" si="11"/>
        <v>34</v>
      </c>
      <c r="Z16" s="475" t="s">
        <v>98</v>
      </c>
    </row>
    <row r="17" spans="1:26" s="138" customFormat="1" ht="159.75" customHeight="1" x14ac:dyDescent="0.25">
      <c r="A17" s="177">
        <f>IF(V17="","",IF(N17=" "," ",SUM($C$2:C17)))</f>
        <v>16</v>
      </c>
      <c r="B17" s="305" t="str">
        <f t="shared" si="0"/>
        <v>Secretaría General1</v>
      </c>
      <c r="C17" s="12">
        <f t="shared" ref="C17:C23" si="12">+IF(V17="",0,1)</f>
        <v>1</v>
      </c>
      <c r="D17" s="12" t="str">
        <f t="shared" si="1"/>
        <v>Secretaría GeneralAlto</v>
      </c>
      <c r="E17" s="307" t="str">
        <f t="shared" si="2"/>
        <v>Secretaría GeneralFalla o falta de adecuación, consistencia, confiabilidad, confidencialidad y disponibilidad de la información que se genera o se custodia (física o electrónica).</v>
      </c>
      <c r="F17" s="9" t="str">
        <f t="shared" si="3"/>
        <v>RSG-16</v>
      </c>
      <c r="G17" s="10" t="str">
        <f>+LEFT(L17,4)</f>
        <v>RSG-</v>
      </c>
      <c r="H17" s="10" t="str">
        <f>+IF(V17=""," ",VLOOKUP(G17,'Areas Incluidas '!$O$4:$P$9,2,0))</f>
        <v>Secretaría General</v>
      </c>
      <c r="I17" s="178" t="str">
        <f t="shared" si="4"/>
        <v>Secretaría GeneralModerado</v>
      </c>
      <c r="J17" s="10" t="str">
        <f t="shared" ref="J17:J23" si="13">+IF(V17="","",O17)</f>
        <v>Falla o falta de adecuación, consistencia, confiabilidad, confidencialidad y disponibilidad de la información que se genera o se custodia (física o electrónica).</v>
      </c>
      <c r="K17" s="10" t="str">
        <f t="shared" si="8"/>
        <v>Secretaría GeneralOperativo</v>
      </c>
      <c r="L17" s="374" t="s">
        <v>2491</v>
      </c>
      <c r="M17" s="151" t="s">
        <v>2466</v>
      </c>
      <c r="N17" s="251" t="s">
        <v>2482</v>
      </c>
      <c r="O17" s="343" t="s">
        <v>106</v>
      </c>
      <c r="P17" s="343" t="s">
        <v>2483</v>
      </c>
      <c r="Q17" s="343" t="s">
        <v>2484</v>
      </c>
      <c r="R17" s="343" t="s">
        <v>2485</v>
      </c>
      <c r="S17" s="151" t="s">
        <v>2966</v>
      </c>
      <c r="T17" s="327" t="s">
        <v>294</v>
      </c>
      <c r="U17" s="327" t="s">
        <v>295</v>
      </c>
      <c r="V17" s="473" t="str">
        <f>+IF(T17="","",IF(U17="","",VLOOKUP(Y17,'[2]Parametros  '!$A$11:$B$35,2,0)))</f>
        <v>Alto</v>
      </c>
      <c r="W17" s="476">
        <f>++++IF(T17="","",IF(T17="Raro",1,IF(T17="Improbable",2,IF(T17="Posible",3,IF(T17="Probable",4,5)))))</f>
        <v>3</v>
      </c>
      <c r="X17" s="476">
        <f>+++IF(U17="","",IF(U17="Insignificante",1,IF(U17="Menor",2,IF(U17="Moderado",3,IF(U17="Mayor",4,5)))))</f>
        <v>4</v>
      </c>
      <c r="Y17" s="476" t="str">
        <f>+W17&amp;X17</f>
        <v>34</v>
      </c>
      <c r="Z17" s="473" t="s">
        <v>98</v>
      </c>
    </row>
    <row r="18" spans="1:26" s="138" customFormat="1" ht="144" x14ac:dyDescent="0.25">
      <c r="A18" s="177">
        <f>IF(V18="","",IF(N18=" "," ",SUM($C$2:C18)))</f>
        <v>17</v>
      </c>
      <c r="B18" s="305" t="str">
        <f t="shared" si="0"/>
        <v>Secretaría General1</v>
      </c>
      <c r="C18" s="12">
        <f t="shared" si="12"/>
        <v>1</v>
      </c>
      <c r="D18" s="12" t="str">
        <f t="shared" si="1"/>
        <v>Secretaría GeneralExtremo</v>
      </c>
      <c r="E18" s="307" t="str">
        <f t="shared" si="2"/>
        <v>Secretaría GeneralConflicto, desconocimiento o incumplimientos normativos, legales, regulatorios o contractuales.</v>
      </c>
      <c r="F18" s="9" t="str">
        <f t="shared" si="3"/>
        <v>RSG-17</v>
      </c>
      <c r="G18" s="10" t="str">
        <f t="shared" ref="G18:G24" si="14">+LEFT(L18,4)</f>
        <v>RSG-</v>
      </c>
      <c r="H18" s="10" t="str">
        <f>+IF(V18=""," ",VLOOKUP(G18,'Areas Incluidas '!$O$4:$P$9,2,0))</f>
        <v>Secretaría General</v>
      </c>
      <c r="I18" s="178" t="str">
        <f t="shared" si="4"/>
        <v>Secretaría GeneralFuerte</v>
      </c>
      <c r="J18" s="10" t="str">
        <f t="shared" si="13"/>
        <v>Conflicto, desconocimiento o incumplimientos normativos, legales, regulatorios o contractuales.</v>
      </c>
      <c r="K18" s="10" t="str">
        <f t="shared" si="8"/>
        <v>Secretaría GeneralLegal</v>
      </c>
      <c r="L18" s="374" t="s">
        <v>2492</v>
      </c>
      <c r="M18" s="342" t="s">
        <v>2451</v>
      </c>
      <c r="N18" s="251" t="s">
        <v>2486</v>
      </c>
      <c r="O18" s="343" t="s">
        <v>109</v>
      </c>
      <c r="P18" s="343" t="s">
        <v>2414</v>
      </c>
      <c r="Q18" s="343" t="s">
        <v>2487</v>
      </c>
      <c r="R18" s="343" t="s">
        <v>2488</v>
      </c>
      <c r="S18" s="151" t="s">
        <v>2966</v>
      </c>
      <c r="T18" s="327" t="s">
        <v>294</v>
      </c>
      <c r="U18" s="327" t="s">
        <v>299</v>
      </c>
      <c r="V18" s="473" t="str">
        <f>+IF(T18="","",IF(U18="","",VLOOKUP(Y18,'[2]Parametros  '!$A$11:$B$35,2,0)))</f>
        <v>Extremo</v>
      </c>
      <c r="W18" s="476">
        <f t="shared" ref="W18:W19" si="15">++++IF(T18="","",IF(T18="Raro",1,IF(T18="Improbable",2,IF(T18="Posible",3,IF(T18="Probable",4,5)))))</f>
        <v>3</v>
      </c>
      <c r="X18" s="476">
        <f t="shared" ref="X18:X19" si="16">+++IF(U18="","",IF(U18="Insignificante",1,IF(U18="Menor",2,IF(U18="Moderado",3,IF(U18="Mayor",4,5)))))</f>
        <v>5</v>
      </c>
      <c r="Y18" s="476" t="str">
        <f t="shared" ref="Y18:Y19" si="17">+W18&amp;X18</f>
        <v>35</v>
      </c>
      <c r="Z18" s="473" t="s">
        <v>97</v>
      </c>
    </row>
    <row r="19" spans="1:26" s="138" customFormat="1" ht="138.75" customHeight="1" x14ac:dyDescent="0.25">
      <c r="A19" s="177">
        <f>IF(V19="","",IF(N19=" "," ",SUM($C$2:C19)))</f>
        <v>18</v>
      </c>
      <c r="B19" s="305" t="str">
        <f t="shared" si="0"/>
        <v>Secretaría General1</v>
      </c>
      <c r="C19" s="12">
        <f t="shared" si="12"/>
        <v>1</v>
      </c>
      <c r="D19" s="12" t="str">
        <f t="shared" si="1"/>
        <v>Secretaría GeneralAlto</v>
      </c>
      <c r="E19" s="307" t="str">
        <f t="shared" si="2"/>
        <v>Secretaría GeneralDificultades en la alineación organizacional para el logro de los objetivos.</v>
      </c>
      <c r="F19" s="9" t="str">
        <f t="shared" si="3"/>
        <v>RSG-18</v>
      </c>
      <c r="G19" s="10" t="str">
        <f t="shared" si="14"/>
        <v>RSG-</v>
      </c>
      <c r="H19" s="10" t="str">
        <f>+IF(V19=""," ",VLOOKUP(G19,'Areas Incluidas '!$O$4:$P$9,2,0))</f>
        <v>Secretaría General</v>
      </c>
      <c r="I19" s="178" t="str">
        <f t="shared" si="4"/>
        <v>Secretaría GeneralDébil</v>
      </c>
      <c r="J19" s="10" t="str">
        <f t="shared" si="13"/>
        <v>Dificultades en la alineación organizacional para el logro de los objetivos.</v>
      </c>
      <c r="K19" s="10" t="str">
        <f t="shared" si="8"/>
        <v>Secretaría GeneralLegal</v>
      </c>
      <c r="L19" s="374" t="s">
        <v>2493</v>
      </c>
      <c r="M19" s="151" t="s">
        <v>2451</v>
      </c>
      <c r="N19" s="251" t="s">
        <v>1676</v>
      </c>
      <c r="O19" s="343" t="s">
        <v>108</v>
      </c>
      <c r="P19" s="343" t="s">
        <v>2489</v>
      </c>
      <c r="Q19" s="343" t="s">
        <v>1677</v>
      </c>
      <c r="R19" s="343" t="s">
        <v>1678</v>
      </c>
      <c r="S19" s="151" t="s">
        <v>50</v>
      </c>
      <c r="T19" s="327" t="s">
        <v>294</v>
      </c>
      <c r="U19" s="327" t="s">
        <v>98</v>
      </c>
      <c r="V19" s="473" t="str">
        <f>+IF(T19="","",IF(U19="","",VLOOKUP(Y19,'[2]Parametros  '!$A$11:$B$35,2,0)))</f>
        <v>Alto</v>
      </c>
      <c r="W19" s="476">
        <f t="shared" si="15"/>
        <v>3</v>
      </c>
      <c r="X19" s="476">
        <f t="shared" si="16"/>
        <v>3</v>
      </c>
      <c r="Y19" s="476" t="str">
        <f t="shared" si="17"/>
        <v>33</v>
      </c>
      <c r="Z19" s="473" t="s">
        <v>96</v>
      </c>
    </row>
    <row r="20" spans="1:26" s="138" customFormat="1" ht="347.25" customHeight="1" x14ac:dyDescent="0.25">
      <c r="A20" s="177">
        <f>IF(V20="","",IF(N20=" "," ",SUM($C$2:C20)))</f>
        <v>19</v>
      </c>
      <c r="B20" s="305" t="str">
        <f t="shared" si="0"/>
        <v>Dirección Académica1</v>
      </c>
      <c r="C20" s="12">
        <f t="shared" si="12"/>
        <v>1</v>
      </c>
      <c r="D20" s="12" t="str">
        <f t="shared" si="1"/>
        <v>Dirección AcadémicaAlto</v>
      </c>
      <c r="E20" s="307" t="str">
        <f t="shared" si="2"/>
        <v>Dirección AcadémicaIncumplimiento por parte de la comunidad universitaria, contratistas y visitantes de las políticas, reglamentos y directrices institucionales.</v>
      </c>
      <c r="F20" s="9" t="str">
        <f t="shared" si="3"/>
        <v>RDA-19</v>
      </c>
      <c r="G20" s="10" t="str">
        <f t="shared" si="14"/>
        <v>RDA-</v>
      </c>
      <c r="H20" s="10" t="str">
        <f>+IF(V20=""," ",VLOOKUP(G20,'Areas Incluidas '!$O$4:$P$9,2,0))</f>
        <v>Dirección Académica</v>
      </c>
      <c r="I20" s="178" t="str">
        <f t="shared" si="4"/>
        <v>Dirección AcadémicaFuerte</v>
      </c>
      <c r="J20" s="10" t="str">
        <f t="shared" si="13"/>
        <v>Incumplimiento por parte de la comunidad universitaria, contratistas y visitantes de las políticas, reglamentos y directrices institucionales.</v>
      </c>
      <c r="K20" s="10" t="str">
        <f t="shared" si="8"/>
        <v>Dirección AcadémicaLegal</v>
      </c>
      <c r="L20" s="333" t="s">
        <v>2494</v>
      </c>
      <c r="M20" s="344" t="s">
        <v>2451</v>
      </c>
      <c r="N20" s="344" t="s">
        <v>2508</v>
      </c>
      <c r="O20" s="343" t="s">
        <v>107</v>
      </c>
      <c r="P20" s="343" t="s">
        <v>2509</v>
      </c>
      <c r="Q20" s="343" t="s">
        <v>2960</v>
      </c>
      <c r="R20" s="343" t="s">
        <v>2650</v>
      </c>
      <c r="S20" s="327"/>
      <c r="T20" s="327" t="s">
        <v>294</v>
      </c>
      <c r="U20" s="327" t="s">
        <v>295</v>
      </c>
      <c r="V20" s="473" t="str">
        <f>+IF(T20="","",IF(U20="","",VLOOKUP(Y20,'[3]Parametros  '!$A$11:$B$35,2,0)))</f>
        <v>Alto</v>
      </c>
      <c r="W20" s="476">
        <f>++++IF(T20="","",IF(T20="Raro",1,IF(T20="Improbable",2,IF(T20="Posible",3,IF(T20="Probable",4,5)))))</f>
        <v>3</v>
      </c>
      <c r="X20" s="476">
        <f>+++IF(U20="","",IF(U20="Insignificante",1,IF(U20="Menor",2,IF(U20="Moderado",3,IF(U20="Mayor",4,5)))))</f>
        <v>4</v>
      </c>
      <c r="Y20" s="476" t="str">
        <f>+W20&amp;X20</f>
        <v>34</v>
      </c>
      <c r="Z20" s="477" t="s">
        <v>97</v>
      </c>
    </row>
    <row r="21" spans="1:26" s="138" customFormat="1" ht="187.5" customHeight="1" x14ac:dyDescent="0.25">
      <c r="A21" s="177">
        <f>IF(V21="","",IF(N21=" "," ",SUM($C$2:C21)))</f>
        <v>20</v>
      </c>
      <c r="B21" s="305" t="str">
        <f t="shared" si="0"/>
        <v>Dirección Académica1</v>
      </c>
      <c r="C21" s="12">
        <f t="shared" si="12"/>
        <v>1</v>
      </c>
      <c r="D21" s="12" t="str">
        <f t="shared" si="1"/>
        <v>Dirección AcadémicaExtremo</v>
      </c>
      <c r="E21" s="307" t="str">
        <f t="shared" si="2"/>
        <v>Dirección AcadémicaFallas o indisponibilidad de la infraestructura física relacionada con problemas estructurales o técnicos.</v>
      </c>
      <c r="F21" s="9" t="str">
        <f t="shared" si="3"/>
        <v>RDA-20</v>
      </c>
      <c r="G21" s="10" t="str">
        <f t="shared" si="14"/>
        <v>RDA-</v>
      </c>
      <c r="H21" s="10" t="str">
        <f>+IF(V21=""," ",VLOOKUP(G21,'Areas Incluidas '!$O$4:$P$9,2,0))</f>
        <v>Dirección Académica</v>
      </c>
      <c r="I21" s="178" t="str">
        <f t="shared" si="4"/>
        <v>Dirección AcadémicaFuerte</v>
      </c>
      <c r="J21" s="10" t="str">
        <f t="shared" si="13"/>
        <v>Fallas o indisponibilidad de la infraestructura física relacionada con problemas estructurales o técnicos.</v>
      </c>
      <c r="K21" s="10" t="str">
        <f t="shared" si="8"/>
        <v>Dirección AcadémicaTecnológico</v>
      </c>
      <c r="L21" s="333" t="s">
        <v>2495</v>
      </c>
      <c r="M21" s="375" t="s">
        <v>2474</v>
      </c>
      <c r="N21" s="344" t="s">
        <v>2510</v>
      </c>
      <c r="O21" s="343" t="s">
        <v>112</v>
      </c>
      <c r="P21" s="343" t="s">
        <v>2511</v>
      </c>
      <c r="Q21" s="470" t="s">
        <v>2944</v>
      </c>
      <c r="R21" s="471" t="s">
        <v>2945</v>
      </c>
      <c r="S21" s="327" t="s">
        <v>2947</v>
      </c>
      <c r="T21" s="327" t="s">
        <v>296</v>
      </c>
      <c r="U21" s="327" t="s">
        <v>299</v>
      </c>
      <c r="V21" s="473" t="str">
        <f>+IF(T21="","",IF(U21="","",VLOOKUP(Y21,'[3]Parametros  '!$A$11:$B$35,2,0)))</f>
        <v>Extremo</v>
      </c>
      <c r="W21" s="476">
        <f t="shared" ref="W21:W33" si="18">++++IF(T21="","",IF(T21="Raro",1,IF(T21="Improbable",2,IF(T21="Posible",3,IF(T21="Probable",4,5)))))</f>
        <v>2</v>
      </c>
      <c r="X21" s="476">
        <f t="shared" ref="X21:X33" si="19">+++IF(U21="","",IF(U21="Insignificante",1,IF(U21="Menor",2,IF(U21="Moderado",3,IF(U21="Mayor",4,5)))))</f>
        <v>5</v>
      </c>
      <c r="Y21" s="476" t="str">
        <f t="shared" ref="Y21:Y33" si="20">+W21&amp;X21</f>
        <v>25</v>
      </c>
      <c r="Z21" s="477" t="s">
        <v>97</v>
      </c>
    </row>
    <row r="22" spans="1:26" s="138" customFormat="1" ht="183" customHeight="1" x14ac:dyDescent="0.25">
      <c r="A22" s="177">
        <f>IF(V22="","",IF(N22=" "," ",SUM($C$2:C22)))</f>
        <v>21</v>
      </c>
      <c r="B22" s="305" t="str">
        <f t="shared" si="0"/>
        <v>Dirección Académica1</v>
      </c>
      <c r="C22" s="12">
        <f t="shared" si="12"/>
        <v>1</v>
      </c>
      <c r="D22" s="12" t="str">
        <f t="shared" si="1"/>
        <v>Dirección AcadémicaExtremo</v>
      </c>
      <c r="E22" s="307" t="str">
        <f t="shared" si="2"/>
        <v>Dirección AcadémicaFalla o falta de adecuación, consistencia, confiabilidad, confidencialidad y disponibilidad de la información que se genera o se custodia (física o electrónica).</v>
      </c>
      <c r="F22" s="9" t="str">
        <f t="shared" si="3"/>
        <v>RDA-21</v>
      </c>
      <c r="G22" s="10" t="str">
        <f t="shared" si="14"/>
        <v>RDA-</v>
      </c>
      <c r="H22" s="10" t="str">
        <f>+IF(V22=""," ",VLOOKUP(G22,'Areas Incluidas '!$O$4:$P$9,2,0))</f>
        <v>Dirección Académica</v>
      </c>
      <c r="I22" s="178" t="str">
        <f t="shared" si="4"/>
        <v>Dirección AcadémicaFuerte</v>
      </c>
      <c r="J22" s="10" t="str">
        <f t="shared" si="13"/>
        <v>Falla o falta de adecuación, consistencia, confiabilidad, confidencialidad y disponibilidad de la información que se genera o se custodia (física o electrónica).</v>
      </c>
      <c r="K22" s="10" t="str">
        <f t="shared" si="8"/>
        <v>Dirección AcadémicaLegal</v>
      </c>
      <c r="L22" s="333" t="s">
        <v>2496</v>
      </c>
      <c r="M22" s="375" t="s">
        <v>2451</v>
      </c>
      <c r="N22" s="344" t="s">
        <v>2512</v>
      </c>
      <c r="O22" s="343" t="s">
        <v>106</v>
      </c>
      <c r="P22" s="343" t="s">
        <v>2685</v>
      </c>
      <c r="Q22" s="343" t="s">
        <v>1708</v>
      </c>
      <c r="R22" s="343" t="s">
        <v>2946</v>
      </c>
      <c r="S22" s="327"/>
      <c r="T22" s="327" t="s">
        <v>296</v>
      </c>
      <c r="U22" s="327" t="s">
        <v>299</v>
      </c>
      <c r="V22" s="473" t="str">
        <f>+IF(T22="","",IF(U22="","",VLOOKUP(Y22,'[3]Parametros  '!$A$11:$B$35,2,0)))</f>
        <v>Extremo</v>
      </c>
      <c r="W22" s="476">
        <f t="shared" si="18"/>
        <v>2</v>
      </c>
      <c r="X22" s="476">
        <f t="shared" si="19"/>
        <v>5</v>
      </c>
      <c r="Y22" s="476" t="str">
        <f t="shared" si="20"/>
        <v>25</v>
      </c>
      <c r="Z22" s="477" t="s">
        <v>97</v>
      </c>
    </row>
    <row r="23" spans="1:26" s="138" customFormat="1" ht="142.5" customHeight="1" x14ac:dyDescent="0.25">
      <c r="A23" s="177">
        <f>IF(V23="","",IF(N23=" "," ",SUM($C$2:C23)))</f>
        <v>22</v>
      </c>
      <c r="B23" s="305" t="str">
        <f t="shared" si="0"/>
        <v>Dirección Académica1</v>
      </c>
      <c r="C23" s="12">
        <f t="shared" si="12"/>
        <v>1</v>
      </c>
      <c r="D23" s="12" t="str">
        <f t="shared" si="1"/>
        <v>Dirección AcadémicaExtremo</v>
      </c>
      <c r="E23" s="307" t="str">
        <f t="shared" si="2"/>
        <v>Dirección AcadémicaPérdida de la continuidad del negocio.</v>
      </c>
      <c r="F23" s="9" t="str">
        <f t="shared" si="3"/>
        <v>RDA-22</v>
      </c>
      <c r="G23" s="10" t="str">
        <f t="shared" si="14"/>
        <v>RDA-</v>
      </c>
      <c r="H23" s="10" t="str">
        <f>+IF(V23=""," ",VLOOKUP(G23,'Areas Incluidas '!$O$4:$P$9,2,0))</f>
        <v>Dirección Académica</v>
      </c>
      <c r="I23" s="178" t="str">
        <f t="shared" si="4"/>
        <v>Dirección AcadémicaFuerte</v>
      </c>
      <c r="J23" s="10" t="str">
        <f t="shared" si="13"/>
        <v>Pérdida de la continuidad del negocio.</v>
      </c>
      <c r="K23" s="10" t="str">
        <f t="shared" si="8"/>
        <v>Dirección AcadémicaLegal</v>
      </c>
      <c r="L23" s="333" t="s">
        <v>2497</v>
      </c>
      <c r="M23" s="375" t="s">
        <v>2451</v>
      </c>
      <c r="N23" s="344" t="s">
        <v>2513</v>
      </c>
      <c r="O23" s="343" t="s">
        <v>113</v>
      </c>
      <c r="P23" s="343" t="s">
        <v>2431</v>
      </c>
      <c r="Q23" s="343" t="s">
        <v>2514</v>
      </c>
      <c r="R23" s="343" t="s">
        <v>2515</v>
      </c>
      <c r="S23" s="327"/>
      <c r="T23" s="327" t="s">
        <v>296</v>
      </c>
      <c r="U23" s="327" t="s">
        <v>299</v>
      </c>
      <c r="V23" s="473" t="str">
        <f>+IF(T23="","",IF(U23="","",VLOOKUP(Y23,'[3]Parametros  '!$A$11:$B$35,2,0)))</f>
        <v>Extremo</v>
      </c>
      <c r="W23" s="476">
        <f t="shared" si="18"/>
        <v>2</v>
      </c>
      <c r="X23" s="476">
        <f t="shared" si="19"/>
        <v>5</v>
      </c>
      <c r="Y23" s="476" t="str">
        <f t="shared" si="20"/>
        <v>25</v>
      </c>
      <c r="Z23" s="477" t="s">
        <v>97</v>
      </c>
    </row>
    <row r="24" spans="1:26" s="138" customFormat="1" ht="163.5" customHeight="1" x14ac:dyDescent="0.25">
      <c r="A24" s="177">
        <f>IF(V24="","",IF(N24=" "," ",SUM($C$2:C24)))</f>
        <v>23</v>
      </c>
      <c r="B24" s="305" t="str">
        <f t="shared" si="0"/>
        <v>Dirección Académica1</v>
      </c>
      <c r="C24" s="12">
        <f t="shared" ref="C24:C87" si="21">+IF(V24="",0,1)</f>
        <v>1</v>
      </c>
      <c r="D24" s="12" t="str">
        <f t="shared" si="1"/>
        <v>Dirección AcadémicaAlto</v>
      </c>
      <c r="E24" s="307" t="str">
        <f t="shared" si="2"/>
        <v>Dirección AcadémicaDificultades en la alineación organizacional para el logro de los objetivos.</v>
      </c>
      <c r="F24" s="9" t="str">
        <f t="shared" si="3"/>
        <v>RDA-23</v>
      </c>
      <c r="G24" s="10" t="str">
        <f t="shared" si="14"/>
        <v>RDA-</v>
      </c>
      <c r="H24" s="10" t="str">
        <f>+IF(V24=""," ",VLOOKUP(G24,'Areas Incluidas '!$O$4:$P$9,2,0))</f>
        <v>Dirección Académica</v>
      </c>
      <c r="I24" s="178" t="str">
        <f t="shared" si="4"/>
        <v>Dirección AcadémicaFuerte</v>
      </c>
      <c r="J24" s="10" t="str">
        <f t="shared" ref="J24:J87" si="22">+IF(V24="","",O24)</f>
        <v>Dificultades en la alineación organizacional para el logro de los objetivos.</v>
      </c>
      <c r="K24" s="10" t="str">
        <f t="shared" si="8"/>
        <v>Dirección AcadémicaLegal</v>
      </c>
      <c r="L24" s="333" t="s">
        <v>2498</v>
      </c>
      <c r="M24" s="344" t="s">
        <v>2451</v>
      </c>
      <c r="N24" s="344" t="s">
        <v>2516</v>
      </c>
      <c r="O24" s="343" t="s">
        <v>108</v>
      </c>
      <c r="P24" s="343" t="s">
        <v>2398</v>
      </c>
      <c r="Q24" s="343" t="s">
        <v>2517</v>
      </c>
      <c r="R24" s="343" t="s">
        <v>2518</v>
      </c>
      <c r="S24" s="327"/>
      <c r="T24" s="327" t="s">
        <v>294</v>
      </c>
      <c r="U24" s="327" t="s">
        <v>98</v>
      </c>
      <c r="V24" s="473" t="str">
        <f>+IF(T24="","",IF(U24="","",VLOOKUP(Y24,'[3]Parametros  '!$A$11:$B$35,2,0)))</f>
        <v>Alto</v>
      </c>
      <c r="W24" s="476">
        <f t="shared" si="18"/>
        <v>3</v>
      </c>
      <c r="X24" s="476">
        <f t="shared" si="19"/>
        <v>3</v>
      </c>
      <c r="Y24" s="476" t="str">
        <f t="shared" si="20"/>
        <v>33</v>
      </c>
      <c r="Z24" s="477" t="s">
        <v>97</v>
      </c>
    </row>
    <row r="25" spans="1:26" s="138" customFormat="1" ht="126" x14ac:dyDescent="0.25">
      <c r="A25" s="177">
        <f>IF(V25="","",IF(N25=" "," ",SUM($C$2:C25)))</f>
        <v>24</v>
      </c>
      <c r="B25" s="305" t="str">
        <f t="shared" si="0"/>
        <v>Dirección Académica1</v>
      </c>
      <c r="C25" s="12">
        <f t="shared" si="21"/>
        <v>1</v>
      </c>
      <c r="D25" s="12" t="str">
        <f t="shared" si="1"/>
        <v>Dirección AcadémicaExtremo</v>
      </c>
      <c r="E25" s="307" t="str">
        <f t="shared" si="2"/>
        <v>Dirección AcadémicaPrácticas fraudulentas - corrupción en los diferentes procesos misionales de la universidad</v>
      </c>
      <c r="F25" s="9" t="str">
        <f t="shared" si="3"/>
        <v>RDA-24</v>
      </c>
      <c r="G25" s="10" t="str">
        <f t="shared" ref="G25:G88" si="23">+LEFT(L25,4)</f>
        <v>RDA-</v>
      </c>
      <c r="H25" s="10" t="str">
        <f>+IF(V25=""," ",VLOOKUP(G25,'Areas Incluidas '!$O$4:$P$9,2,0))</f>
        <v>Dirección Académica</v>
      </c>
      <c r="I25" s="178" t="str">
        <f t="shared" si="4"/>
        <v>Dirección AcadémicaModerado</v>
      </c>
      <c r="J25" s="10" t="str">
        <f t="shared" si="22"/>
        <v>Prácticas fraudulentas - corrupción en los diferentes procesos misionales de la universidad</v>
      </c>
      <c r="K25" s="10" t="str">
        <f t="shared" si="8"/>
        <v>Dirección AcadémicaTecnológico</v>
      </c>
      <c r="L25" s="333" t="s">
        <v>2499</v>
      </c>
      <c r="M25" s="375" t="s">
        <v>2474</v>
      </c>
      <c r="N25" s="344" t="s">
        <v>2519</v>
      </c>
      <c r="O25" s="343" t="s">
        <v>288</v>
      </c>
      <c r="P25" s="343" t="s">
        <v>2520</v>
      </c>
      <c r="Q25" s="343" t="s">
        <v>2948</v>
      </c>
      <c r="R25" s="343" t="s">
        <v>2949</v>
      </c>
      <c r="S25" s="327"/>
      <c r="T25" s="327" t="s">
        <v>294</v>
      </c>
      <c r="U25" s="327" t="s">
        <v>299</v>
      </c>
      <c r="V25" s="473" t="str">
        <f>+IF(T25="","",IF(U25="","",VLOOKUP(Y25,'[3]Parametros  '!$A$11:$B$35,2,0)))</f>
        <v>Extremo</v>
      </c>
      <c r="W25" s="476">
        <f t="shared" si="18"/>
        <v>3</v>
      </c>
      <c r="X25" s="476">
        <f t="shared" si="19"/>
        <v>5</v>
      </c>
      <c r="Y25" s="476" t="str">
        <f t="shared" si="20"/>
        <v>35</v>
      </c>
      <c r="Z25" s="473" t="s">
        <v>98</v>
      </c>
    </row>
    <row r="26" spans="1:26" s="138" customFormat="1" ht="102" customHeight="1" x14ac:dyDescent="0.25">
      <c r="A26" s="177">
        <f>IF(V26="","",IF(N26=" "," ",SUM($C$2:C26)))</f>
        <v>25</v>
      </c>
      <c r="B26" s="305" t="str">
        <f t="shared" si="0"/>
        <v>Dirección Académica1</v>
      </c>
      <c r="C26" s="12">
        <f t="shared" si="21"/>
        <v>1</v>
      </c>
      <c r="D26" s="12" t="str">
        <f t="shared" si="1"/>
        <v>Dirección AcadémicaAlto</v>
      </c>
      <c r="E26" s="307" t="str">
        <f t="shared" si="2"/>
        <v>Dirección AcadémicaFalta o falla de la capacidad de gestión del talento humano.</v>
      </c>
      <c r="F26" s="9" t="str">
        <f t="shared" si="3"/>
        <v>RDA-25</v>
      </c>
      <c r="G26" s="10" t="str">
        <f t="shared" si="23"/>
        <v>RDA-</v>
      </c>
      <c r="H26" s="10" t="str">
        <f>+IF(V26=""," ",VLOOKUP(G26,'Areas Incluidas '!$O$4:$P$9,2,0))</f>
        <v>Dirección Académica</v>
      </c>
      <c r="I26" s="178" t="str">
        <f t="shared" si="4"/>
        <v>Dirección AcadémicaDébil</v>
      </c>
      <c r="J26" s="10" t="str">
        <f t="shared" si="22"/>
        <v>Falta o falla de la capacidad de gestión del talento humano.</v>
      </c>
      <c r="K26" s="10" t="str">
        <f t="shared" si="8"/>
        <v>Dirección AcadémicaGobernanza</v>
      </c>
      <c r="L26" s="333" t="s">
        <v>2500</v>
      </c>
      <c r="M26" s="344" t="s">
        <v>2461</v>
      </c>
      <c r="N26" s="344" t="s">
        <v>2521</v>
      </c>
      <c r="O26" s="343" t="s">
        <v>289</v>
      </c>
      <c r="P26" s="343" t="s">
        <v>2686</v>
      </c>
      <c r="Q26" s="343" t="s">
        <v>2522</v>
      </c>
      <c r="R26" s="343"/>
      <c r="S26" s="327"/>
      <c r="T26" s="327" t="s">
        <v>296</v>
      </c>
      <c r="U26" s="327" t="s">
        <v>295</v>
      </c>
      <c r="V26" s="473" t="str">
        <f>+IF(T26="","",IF(U26="","",VLOOKUP(Y26,'[3]Parametros  '!$A$11:$B$35,2,0)))</f>
        <v>Alto</v>
      </c>
      <c r="W26" s="476">
        <f t="shared" si="18"/>
        <v>2</v>
      </c>
      <c r="X26" s="476">
        <f t="shared" si="19"/>
        <v>4</v>
      </c>
      <c r="Y26" s="476" t="str">
        <f t="shared" si="20"/>
        <v>24</v>
      </c>
      <c r="Z26" s="473" t="s">
        <v>96</v>
      </c>
    </row>
    <row r="27" spans="1:26" s="138" customFormat="1" ht="102" customHeight="1" x14ac:dyDescent="0.25">
      <c r="A27" s="177">
        <f>IF(V27="","",IF(N27=" "," ",SUM($C$2:C27)))</f>
        <v>26</v>
      </c>
      <c r="B27" s="305" t="str">
        <f t="shared" si="0"/>
        <v>Dirección Académica1</v>
      </c>
      <c r="C27" s="12">
        <f t="shared" si="21"/>
        <v>1</v>
      </c>
      <c r="D27" s="12" t="str">
        <f t="shared" si="1"/>
        <v>Dirección AcadémicaExtremo</v>
      </c>
      <c r="E27" s="307" t="str">
        <f t="shared" si="2"/>
        <v>Dirección AcadémicaPérdida de la continuidad del negocio.</v>
      </c>
      <c r="F27" s="9" t="str">
        <f t="shared" si="3"/>
        <v>RDA-26</v>
      </c>
      <c r="G27" s="10" t="str">
        <f t="shared" si="23"/>
        <v>RDA-</v>
      </c>
      <c r="H27" s="10" t="str">
        <f>+IF(V27=""," ",VLOOKUP(G27,'Areas Incluidas '!$O$4:$P$9,2,0))</f>
        <v>Dirección Académica</v>
      </c>
      <c r="I27" s="178" t="str">
        <f t="shared" si="4"/>
        <v>Dirección AcadémicaDébil</v>
      </c>
      <c r="J27" s="10" t="str">
        <f t="shared" si="22"/>
        <v>Pérdida de la continuidad del negocio.</v>
      </c>
      <c r="K27" s="10" t="str">
        <f t="shared" si="8"/>
        <v>Dirección AcadémicaGobernanza</v>
      </c>
      <c r="L27" s="333" t="s">
        <v>2501</v>
      </c>
      <c r="M27" s="375" t="s">
        <v>2461</v>
      </c>
      <c r="N27" s="344" t="s">
        <v>2523</v>
      </c>
      <c r="O27" s="343" t="s">
        <v>113</v>
      </c>
      <c r="P27" s="343" t="s">
        <v>2431</v>
      </c>
      <c r="Q27" s="472" t="s">
        <v>2950</v>
      </c>
      <c r="R27" s="343" t="s">
        <v>2951</v>
      </c>
      <c r="S27" s="327"/>
      <c r="T27" s="327" t="s">
        <v>298</v>
      </c>
      <c r="U27" s="327" t="s">
        <v>299</v>
      </c>
      <c r="V27" s="473" t="str">
        <f>+IF(T27="","",IF(U27="","",VLOOKUP(Y27,'[3]Parametros  '!$A$11:$B$35,2,0)))</f>
        <v>Extremo</v>
      </c>
      <c r="W27" s="476">
        <f t="shared" si="18"/>
        <v>4</v>
      </c>
      <c r="X27" s="476">
        <f t="shared" si="19"/>
        <v>5</v>
      </c>
      <c r="Y27" s="476" t="str">
        <f t="shared" si="20"/>
        <v>45</v>
      </c>
      <c r="Z27" s="473" t="s">
        <v>96</v>
      </c>
    </row>
    <row r="28" spans="1:26" s="138" customFormat="1" ht="103.5" customHeight="1" x14ac:dyDescent="0.25">
      <c r="A28" s="177">
        <f>IF(V28="","",IF(N28=" "," ",SUM($C$2:C28)))</f>
        <v>27</v>
      </c>
      <c r="B28" s="305" t="str">
        <f t="shared" si="0"/>
        <v>Dirección Académica1</v>
      </c>
      <c r="C28" s="12">
        <f t="shared" si="21"/>
        <v>1</v>
      </c>
      <c r="D28" s="12" t="str">
        <f t="shared" si="1"/>
        <v>Dirección AcadémicaAlto</v>
      </c>
      <c r="E28" s="307" t="str">
        <f t="shared" si="2"/>
        <v>Dirección AcadémicaPérdida de la continuidad del negocio.</v>
      </c>
      <c r="F28" s="9" t="str">
        <f t="shared" si="3"/>
        <v>RDA-27</v>
      </c>
      <c r="G28" s="10" t="str">
        <f t="shared" si="23"/>
        <v>RDA-</v>
      </c>
      <c r="H28" s="10" t="str">
        <f>+IF(V28=""," ",VLOOKUP(G28,'Areas Incluidas '!$O$4:$P$9,2,0))</f>
        <v>Dirección Académica</v>
      </c>
      <c r="I28" s="178" t="str">
        <f t="shared" si="4"/>
        <v>Dirección AcadémicaDébil</v>
      </c>
      <c r="J28" s="10" t="str">
        <f t="shared" si="22"/>
        <v>Pérdida de la continuidad del negocio.</v>
      </c>
      <c r="K28" s="10" t="str">
        <f t="shared" si="8"/>
        <v>Dirección AcadémicaPaís</v>
      </c>
      <c r="L28" s="333" t="s">
        <v>2502</v>
      </c>
      <c r="M28" s="344" t="s">
        <v>2467</v>
      </c>
      <c r="N28" s="344" t="s">
        <v>2524</v>
      </c>
      <c r="O28" s="343" t="s">
        <v>113</v>
      </c>
      <c r="P28" s="343" t="s">
        <v>2431</v>
      </c>
      <c r="Q28" s="472" t="s">
        <v>2952</v>
      </c>
      <c r="R28" s="472" t="s">
        <v>2953</v>
      </c>
      <c r="S28" s="327"/>
      <c r="T28" s="327" t="s">
        <v>294</v>
      </c>
      <c r="U28" s="327" t="s">
        <v>295</v>
      </c>
      <c r="V28" s="473" t="str">
        <f>+IF(T28="","",IF(U28="","",VLOOKUP(Y28,'[3]Parametros  '!$A$11:$B$35,2,0)))</f>
        <v>Alto</v>
      </c>
      <c r="W28" s="476">
        <f t="shared" si="18"/>
        <v>3</v>
      </c>
      <c r="X28" s="476">
        <f t="shared" si="19"/>
        <v>4</v>
      </c>
      <c r="Y28" s="476" t="str">
        <f t="shared" si="20"/>
        <v>34</v>
      </c>
      <c r="Z28" s="473" t="s">
        <v>96</v>
      </c>
    </row>
    <row r="29" spans="1:26" s="138" customFormat="1" ht="174" customHeight="1" x14ac:dyDescent="0.25">
      <c r="A29" s="177">
        <f>IF(V29="","",IF(N29=" "," ",SUM($C$2:C29)))</f>
        <v>28</v>
      </c>
      <c r="B29" s="305" t="str">
        <f t="shared" si="0"/>
        <v>Dirección Académica1</v>
      </c>
      <c r="C29" s="12">
        <f t="shared" si="21"/>
        <v>1</v>
      </c>
      <c r="D29" s="12" t="str">
        <f t="shared" si="1"/>
        <v>Dirección AcadémicaExtremo</v>
      </c>
      <c r="E29" s="307" t="str">
        <f t="shared" si="2"/>
        <v>Dirección AcadémicaIncumplimiento por parte de proveedores</v>
      </c>
      <c r="F29" s="9" t="str">
        <f t="shared" si="3"/>
        <v>RDA-28</v>
      </c>
      <c r="G29" s="10" t="str">
        <f t="shared" si="23"/>
        <v>RDA-</v>
      </c>
      <c r="H29" s="10" t="str">
        <f>+IF(V29=""," ",VLOOKUP(G29,'Areas Incluidas '!$O$4:$P$9,2,0))</f>
        <v>Dirección Académica</v>
      </c>
      <c r="I29" s="178" t="str">
        <f t="shared" si="4"/>
        <v>Dirección AcadémicaFuerte</v>
      </c>
      <c r="J29" s="10" t="str">
        <f t="shared" si="22"/>
        <v>Incumplimiento por parte de proveedores</v>
      </c>
      <c r="K29" s="10" t="str">
        <f t="shared" si="8"/>
        <v>Dirección AcadémicaLegal</v>
      </c>
      <c r="L29" s="333" t="s">
        <v>2503</v>
      </c>
      <c r="M29" s="375" t="s">
        <v>2451</v>
      </c>
      <c r="N29" s="450" t="s">
        <v>2525</v>
      </c>
      <c r="O29" s="343" t="s">
        <v>120</v>
      </c>
      <c r="P29" s="343" t="s">
        <v>2526</v>
      </c>
      <c r="Q29" s="343" t="s">
        <v>2954</v>
      </c>
      <c r="R29" s="343" t="s">
        <v>2527</v>
      </c>
      <c r="S29" s="327"/>
      <c r="T29" s="327" t="s">
        <v>294</v>
      </c>
      <c r="U29" s="327" t="s">
        <v>299</v>
      </c>
      <c r="V29" s="473" t="str">
        <f>+IF(T29="","",IF(U29="","",VLOOKUP(Y29,'[3]Parametros  '!$A$11:$B$35,2,0)))</f>
        <v>Extremo</v>
      </c>
      <c r="W29" s="476">
        <f t="shared" si="18"/>
        <v>3</v>
      </c>
      <c r="X29" s="476">
        <f t="shared" si="19"/>
        <v>5</v>
      </c>
      <c r="Y29" s="476" t="str">
        <f t="shared" si="20"/>
        <v>35</v>
      </c>
      <c r="Z29" s="473" t="s">
        <v>97</v>
      </c>
    </row>
    <row r="30" spans="1:26" s="138" customFormat="1" ht="73.5" customHeight="1" x14ac:dyDescent="0.25">
      <c r="A30" s="177">
        <f>IF(V30="","",IF(N30=" "," ",SUM($C$2:C30)))</f>
        <v>29</v>
      </c>
      <c r="B30" s="305" t="str">
        <f t="shared" si="0"/>
        <v>Dirección Académica1</v>
      </c>
      <c r="C30" s="12">
        <f t="shared" si="21"/>
        <v>1</v>
      </c>
      <c r="D30" s="12" t="str">
        <f t="shared" si="1"/>
        <v>Dirección AcadémicaMedio</v>
      </c>
      <c r="E30" s="307" t="str">
        <f t="shared" si="2"/>
        <v>Dirección AcadémicaPrácticas fraudulentas - corrupción en los diferentes procesos misionales de la universidad</v>
      </c>
      <c r="F30" s="9" t="str">
        <f t="shared" si="3"/>
        <v>RDA-29</v>
      </c>
      <c r="G30" s="10" t="str">
        <f t="shared" si="23"/>
        <v>RDA-</v>
      </c>
      <c r="H30" s="10" t="str">
        <f>+IF(V30=""," ",VLOOKUP(G30,'Areas Incluidas '!$O$4:$P$9,2,0))</f>
        <v>Dirección Académica</v>
      </c>
      <c r="I30" s="178" t="str">
        <f t="shared" si="4"/>
        <v>Dirección AcadémicaModerado</v>
      </c>
      <c r="J30" s="10" t="str">
        <f t="shared" si="22"/>
        <v>Prácticas fraudulentas - corrupción en los diferentes procesos misionales de la universidad</v>
      </c>
      <c r="K30" s="10" t="str">
        <f t="shared" si="8"/>
        <v>Dirección AcadémicaCorrupción y fraude</v>
      </c>
      <c r="L30" s="333" t="s">
        <v>2504</v>
      </c>
      <c r="M30" s="344" t="s">
        <v>2457</v>
      </c>
      <c r="N30" s="344" t="s">
        <v>2528</v>
      </c>
      <c r="O30" s="343" t="s">
        <v>288</v>
      </c>
      <c r="P30" s="343" t="s">
        <v>2520</v>
      </c>
      <c r="Q30" s="343" t="s">
        <v>2529</v>
      </c>
      <c r="R30" s="343" t="s">
        <v>2530</v>
      </c>
      <c r="S30" s="327"/>
      <c r="T30" s="327" t="s">
        <v>332</v>
      </c>
      <c r="U30" s="327" t="s">
        <v>295</v>
      </c>
      <c r="V30" s="473" t="str">
        <f>+IF(T30="","",IF(U30="","",VLOOKUP(Y30,'[3]Parametros  '!$A$11:$B$35,2,0)))</f>
        <v>Medio</v>
      </c>
      <c r="W30" s="476">
        <f t="shared" si="18"/>
        <v>1</v>
      </c>
      <c r="X30" s="476">
        <f t="shared" si="19"/>
        <v>4</v>
      </c>
      <c r="Y30" s="476" t="str">
        <f t="shared" si="20"/>
        <v>14</v>
      </c>
      <c r="Z30" s="473" t="s">
        <v>98</v>
      </c>
    </row>
    <row r="31" spans="1:26" s="138" customFormat="1" ht="75" x14ac:dyDescent="0.25">
      <c r="A31" s="177">
        <f>IF(V31="","",IF(N31=" "," ",SUM($C$2:C31)))</f>
        <v>30</v>
      </c>
      <c r="B31" s="305" t="str">
        <f t="shared" si="0"/>
        <v>Dirección Académica1</v>
      </c>
      <c r="C31" s="12">
        <f t="shared" si="21"/>
        <v>1</v>
      </c>
      <c r="D31" s="12" t="str">
        <f t="shared" si="1"/>
        <v>Dirección AcadémicaMedio</v>
      </c>
      <c r="E31" s="307" t="str">
        <f t="shared" si="2"/>
        <v>Dirección AcadémicaFalta o falla de la capacidad de gestión del talento humano.</v>
      </c>
      <c r="F31" s="9" t="str">
        <f t="shared" si="3"/>
        <v>RDA-30</v>
      </c>
      <c r="G31" s="10" t="str">
        <f t="shared" si="23"/>
        <v>RDA-</v>
      </c>
      <c r="H31" s="10" t="str">
        <f>+IF(V31=""," ",VLOOKUP(G31,'Areas Incluidas '!$O$4:$P$9,2,0))</f>
        <v>Dirección Académica</v>
      </c>
      <c r="I31" s="178" t="str">
        <f t="shared" si="4"/>
        <v>Dirección AcadémicaFuerte</v>
      </c>
      <c r="J31" s="10" t="str">
        <f t="shared" si="22"/>
        <v>Falta o falla de la capacidad de gestión del talento humano.</v>
      </c>
      <c r="K31" s="10" t="str">
        <f t="shared" si="8"/>
        <v>Dirección AcadémicaGobernanza</v>
      </c>
      <c r="L31" s="333" t="s">
        <v>2505</v>
      </c>
      <c r="M31" s="344" t="s">
        <v>2461</v>
      </c>
      <c r="N31" s="344" t="s">
        <v>2531</v>
      </c>
      <c r="O31" s="343" t="s">
        <v>289</v>
      </c>
      <c r="P31" s="343" t="s">
        <v>2532</v>
      </c>
      <c r="Q31" s="343" t="s">
        <v>2955</v>
      </c>
      <c r="R31" s="343" t="s">
        <v>2533</v>
      </c>
      <c r="S31" s="327"/>
      <c r="T31" s="327" t="s">
        <v>296</v>
      </c>
      <c r="U31" s="327" t="s">
        <v>98</v>
      </c>
      <c r="V31" s="473" t="str">
        <f>+IF(T31="","",IF(U31="","",VLOOKUP(Y31,'[3]Parametros  '!$A$11:$B$35,2,0)))</f>
        <v>Medio</v>
      </c>
      <c r="W31" s="476">
        <f t="shared" si="18"/>
        <v>2</v>
      </c>
      <c r="X31" s="476">
        <f t="shared" si="19"/>
        <v>3</v>
      </c>
      <c r="Y31" s="476" t="str">
        <f t="shared" si="20"/>
        <v>23</v>
      </c>
      <c r="Z31" s="473" t="s">
        <v>97</v>
      </c>
    </row>
    <row r="32" spans="1:26" s="138" customFormat="1" ht="87.75" customHeight="1" x14ac:dyDescent="0.25">
      <c r="A32" s="177">
        <f>IF(V32="","",IF(N32=" "," ",SUM($C$2:C32)))</f>
        <v>31</v>
      </c>
      <c r="B32" s="305" t="str">
        <f t="shared" si="0"/>
        <v>Dirección Académica1</v>
      </c>
      <c r="C32" s="12">
        <f t="shared" si="21"/>
        <v>1</v>
      </c>
      <c r="D32" s="12" t="str">
        <f t="shared" si="1"/>
        <v>Dirección AcadémicaAlto</v>
      </c>
      <c r="E32" s="307" t="str">
        <f t="shared" si="2"/>
        <v>Dirección AcadémicaConflicto, desconocimiento o incumplimientos normativos, legales, regulatorios o contractuales.</v>
      </c>
      <c r="F32" s="9" t="str">
        <f t="shared" si="3"/>
        <v>RDA-31</v>
      </c>
      <c r="G32" s="10" t="str">
        <f t="shared" si="23"/>
        <v>RDA-</v>
      </c>
      <c r="H32" s="10" t="str">
        <f>+IF(V32=""," ",VLOOKUP(G32,'Areas Incluidas '!$O$4:$P$9,2,0))</f>
        <v>Dirección Académica</v>
      </c>
      <c r="I32" s="178" t="str">
        <f t="shared" si="4"/>
        <v>Dirección AcadémicaModerado</v>
      </c>
      <c r="J32" s="10" t="str">
        <f t="shared" si="22"/>
        <v>Conflicto, desconocimiento o incumplimientos normativos, legales, regulatorios o contractuales.</v>
      </c>
      <c r="K32" s="10" t="str">
        <f t="shared" si="8"/>
        <v>Dirección AcadémicaLegal</v>
      </c>
      <c r="L32" s="333" t="s">
        <v>2506</v>
      </c>
      <c r="M32" s="344" t="s">
        <v>2451</v>
      </c>
      <c r="N32" s="344" t="s">
        <v>2534</v>
      </c>
      <c r="O32" s="343" t="s">
        <v>109</v>
      </c>
      <c r="P32" s="343" t="s">
        <v>2687</v>
      </c>
      <c r="Q32" s="472" t="s">
        <v>2956</v>
      </c>
      <c r="R32" s="472" t="s">
        <v>2957</v>
      </c>
      <c r="S32" s="327"/>
      <c r="T32" s="327" t="s">
        <v>294</v>
      </c>
      <c r="U32" s="327" t="s">
        <v>98</v>
      </c>
      <c r="V32" s="473" t="str">
        <f>+IF(T32="","",IF(U32="","",VLOOKUP(Y32,'[3]Parametros  '!$A$11:$B$35,2,0)))</f>
        <v>Alto</v>
      </c>
      <c r="W32" s="474">
        <f t="shared" si="18"/>
        <v>3</v>
      </c>
      <c r="X32" s="474">
        <f t="shared" si="19"/>
        <v>3</v>
      </c>
      <c r="Y32" s="474" t="str">
        <f t="shared" si="20"/>
        <v>33</v>
      </c>
      <c r="Z32" s="473" t="s">
        <v>98</v>
      </c>
    </row>
    <row r="33" spans="1:26" s="138" customFormat="1" ht="108.75" customHeight="1" x14ac:dyDescent="0.25">
      <c r="A33" s="177">
        <f>IF(V33="","",IF(N33=" "," ",SUM($C$2:C33)))</f>
        <v>32</v>
      </c>
      <c r="B33" s="305" t="str">
        <f t="shared" si="0"/>
        <v>Dirección Académica1</v>
      </c>
      <c r="C33" s="12">
        <f t="shared" si="21"/>
        <v>1</v>
      </c>
      <c r="D33" s="12" t="str">
        <f t="shared" si="1"/>
        <v>Dirección AcadémicaAlto</v>
      </c>
      <c r="E33" s="307" t="str">
        <f t="shared" si="2"/>
        <v>Dirección AcadémicaFalta de innovación o rezago en los diferentes procesos o estructuras que dificultan el crecimiento y/o cumplimiento de los objetivos de la Universidad</v>
      </c>
      <c r="F33" s="9" t="str">
        <f t="shared" si="3"/>
        <v>RDA-32</v>
      </c>
      <c r="G33" s="10" t="str">
        <f t="shared" si="23"/>
        <v>RDA-</v>
      </c>
      <c r="H33" s="10" t="str">
        <f>+IF(V33=""," ",VLOOKUP(G33,'Areas Incluidas '!$O$4:$P$9,2,0))</f>
        <v>Dirección Académica</v>
      </c>
      <c r="I33" s="178" t="str">
        <f t="shared" si="4"/>
        <v>Dirección AcadémicaModerado</v>
      </c>
      <c r="J33" s="10" t="str">
        <f t="shared" si="22"/>
        <v>Falta de innovación o rezago en los diferentes procesos o estructuras que dificultan el crecimiento y/o cumplimiento de los objetivos de la Universidad</v>
      </c>
      <c r="K33" s="10" t="str">
        <f t="shared" si="8"/>
        <v>Dirección AcadémicaGobernanza</v>
      </c>
      <c r="L33" s="333" t="s">
        <v>2507</v>
      </c>
      <c r="M33" s="344" t="s">
        <v>2461</v>
      </c>
      <c r="N33" s="344" t="s">
        <v>2535</v>
      </c>
      <c r="O33" s="343" t="s">
        <v>111</v>
      </c>
      <c r="P33" s="343" t="s">
        <v>2688</v>
      </c>
      <c r="Q33" s="472" t="s">
        <v>2958</v>
      </c>
      <c r="R33" s="472" t="s">
        <v>2959</v>
      </c>
      <c r="S33" s="327"/>
      <c r="T33" s="327" t="s">
        <v>332</v>
      </c>
      <c r="U33" s="327" t="s">
        <v>299</v>
      </c>
      <c r="V33" s="473" t="str">
        <f>+IF(T33="","",IF(U33="","",VLOOKUP(Y33,'[3]Parametros  '!$A$11:$B$35,2,0)))</f>
        <v>Alto</v>
      </c>
      <c r="W33" s="474">
        <f t="shared" si="18"/>
        <v>1</v>
      </c>
      <c r="X33" s="474">
        <f t="shared" si="19"/>
        <v>5</v>
      </c>
      <c r="Y33" s="474" t="str">
        <f t="shared" si="20"/>
        <v>15</v>
      </c>
      <c r="Z33" s="473" t="s">
        <v>98</v>
      </c>
    </row>
    <row r="34" spans="1:26" s="138" customFormat="1" ht="162" x14ac:dyDescent="0.25">
      <c r="A34" s="177">
        <f>IF(V34="","",IF(N34=" "," ",SUM($C$2:C34)))</f>
        <v>33</v>
      </c>
      <c r="B34" s="305" t="str">
        <f t="shared" ref="B34:B65" si="24">+CONCATENATE(H34,C34)</f>
        <v>Dirección Administrativa y Financiera1</v>
      </c>
      <c r="C34" s="12">
        <f t="shared" si="21"/>
        <v>1</v>
      </c>
      <c r="D34" s="12" t="str">
        <f t="shared" ref="D34:D65" si="25">+CONCATENATE(H34,V34)</f>
        <v>Dirección Administrativa y FinancieraAlto</v>
      </c>
      <c r="E34" s="307" t="str">
        <f t="shared" ref="E34:E65" si="26">+CONCATENATE(H34,O34)</f>
        <v>Dirección Administrativa y FinancieraFallas o indisponibilidad de la infraestructura física relacionada con problemas estructurales o técnicos.</v>
      </c>
      <c r="F34" s="9" t="str">
        <f t="shared" ref="F34:F65" si="27">++IF(A34="","",IF(L34="","",LEFT(L34,3)&amp;-A34))</f>
        <v>RAF-33</v>
      </c>
      <c r="G34" s="10" t="str">
        <f t="shared" si="23"/>
        <v>RAF-</v>
      </c>
      <c r="H34" s="10" t="str">
        <f>+IF(V34=""," ",VLOOKUP(G34,'Areas Incluidas '!$O$4:$P$9,2,0))</f>
        <v>Dirección Administrativa y Financiera</v>
      </c>
      <c r="I34" s="178" t="str">
        <f t="shared" ref="I34:I65" si="28">+CONCATENATE(H34,Z34)</f>
        <v>Dirección Administrativa y FinancieraFuerte</v>
      </c>
      <c r="J34" s="10" t="str">
        <f t="shared" si="22"/>
        <v>Fallas o indisponibilidad de la infraestructura física relacionada con problemas estructurales o técnicos.</v>
      </c>
      <c r="K34" s="10" t="str">
        <f t="shared" si="8"/>
        <v>Dirección Administrativa y FinancieraOperativo</v>
      </c>
      <c r="L34" s="333" t="s">
        <v>2537</v>
      </c>
      <c r="M34" s="151" t="s">
        <v>2466</v>
      </c>
      <c r="N34" s="151" t="s">
        <v>2561</v>
      </c>
      <c r="O34" s="343" t="s">
        <v>112</v>
      </c>
      <c r="P34" s="343" t="s">
        <v>2562</v>
      </c>
      <c r="Q34" s="343" t="s">
        <v>2563</v>
      </c>
      <c r="R34" s="343" t="s">
        <v>2564</v>
      </c>
      <c r="S34" s="327" t="s">
        <v>2565</v>
      </c>
      <c r="T34" s="327" t="s">
        <v>294</v>
      </c>
      <c r="U34" s="327" t="s">
        <v>295</v>
      </c>
      <c r="V34" s="473" t="str">
        <f>+IF(T34="","",IF(U34="","",VLOOKUP(Y34,'[4]Parametros  '!$A$11:$B$35,2,0)))</f>
        <v>Alto</v>
      </c>
      <c r="W34" s="476">
        <v>3</v>
      </c>
      <c r="X34" s="476">
        <v>4</v>
      </c>
      <c r="Y34" s="476" t="s">
        <v>637</v>
      </c>
      <c r="Z34" s="473" t="s">
        <v>97</v>
      </c>
    </row>
    <row r="35" spans="1:26" s="138" customFormat="1" ht="116.25" x14ac:dyDescent="0.25">
      <c r="A35" s="177">
        <f>IF(V35="","",IF(N35=" "," ",SUM($C$2:C35)))</f>
        <v>34</v>
      </c>
      <c r="B35" s="305" t="str">
        <f t="shared" si="24"/>
        <v>Dirección Administrativa y Financiera1</v>
      </c>
      <c r="C35" s="12">
        <f t="shared" si="21"/>
        <v>1</v>
      </c>
      <c r="D35" s="12" t="str">
        <f t="shared" si="25"/>
        <v>Dirección Administrativa y FinancieraAlto</v>
      </c>
      <c r="E35" s="307" t="str">
        <f t="shared" si="26"/>
        <v>Dirección Administrativa y FinancieraDificultades en la alineación organizacional para el logro de los objetivos.</v>
      </c>
      <c r="F35" s="9" t="str">
        <f t="shared" si="27"/>
        <v>RAF-34</v>
      </c>
      <c r="G35" s="10" t="str">
        <f t="shared" si="23"/>
        <v>RAF-</v>
      </c>
      <c r="H35" s="10" t="str">
        <f>+IF(V35=""," ",VLOOKUP(G35,'Areas Incluidas '!$O$4:$P$9,2,0))</f>
        <v>Dirección Administrativa y Financiera</v>
      </c>
      <c r="I35" s="178" t="str">
        <f t="shared" si="28"/>
        <v>Dirección Administrativa y FinancieraFuerte</v>
      </c>
      <c r="J35" s="10" t="str">
        <f t="shared" si="22"/>
        <v>Dificultades en la alineación organizacional para el logro de los objetivos.</v>
      </c>
      <c r="K35" s="10" t="str">
        <f t="shared" si="8"/>
        <v>Dirección Administrativa y FinancieraLegal</v>
      </c>
      <c r="L35" s="333" t="s">
        <v>2538</v>
      </c>
      <c r="M35" s="151" t="s">
        <v>2451</v>
      </c>
      <c r="N35" s="151" t="s">
        <v>2566</v>
      </c>
      <c r="O35" s="343" t="s">
        <v>108</v>
      </c>
      <c r="P35" s="343" t="s">
        <v>2398</v>
      </c>
      <c r="Q35" s="343" t="s">
        <v>2567</v>
      </c>
      <c r="R35" s="343" t="s">
        <v>2568</v>
      </c>
      <c r="S35" s="327" t="s">
        <v>2569</v>
      </c>
      <c r="T35" s="327" t="s">
        <v>298</v>
      </c>
      <c r="U35" s="327" t="s">
        <v>98</v>
      </c>
      <c r="V35" s="473" t="str">
        <f>+IF(T35="","",IF(U35="","",VLOOKUP(Y35,'[4]Parametros  '!$A$11:$B$35,2,0)))</f>
        <v>Alto</v>
      </c>
      <c r="W35" s="476">
        <v>4</v>
      </c>
      <c r="X35" s="476">
        <v>3</v>
      </c>
      <c r="Y35" s="476" t="s">
        <v>390</v>
      </c>
      <c r="Z35" s="473" t="s">
        <v>97</v>
      </c>
    </row>
    <row r="36" spans="1:26" s="138" customFormat="1" ht="118.5" customHeight="1" x14ac:dyDescent="0.25">
      <c r="A36" s="177">
        <f>IF(V36="","",IF(N36=" "," ",SUM($C$2:C36)))</f>
        <v>35</v>
      </c>
      <c r="B36" s="305" t="str">
        <f t="shared" si="24"/>
        <v>Dirección Administrativa y Financiera1</v>
      </c>
      <c r="C36" s="12">
        <f t="shared" si="21"/>
        <v>1</v>
      </c>
      <c r="D36" s="12" t="str">
        <f t="shared" si="25"/>
        <v>Dirección Administrativa y FinancieraAlto</v>
      </c>
      <c r="E36" s="307" t="str">
        <f t="shared" si="26"/>
        <v>Dirección Administrativa y FinancieraConflicto, desconocimiento o incumplimientos normativos, legales, regulatorios o contractuales.</v>
      </c>
      <c r="F36" s="9" t="str">
        <f t="shared" si="27"/>
        <v>RAF-35</v>
      </c>
      <c r="G36" s="10" t="str">
        <f t="shared" si="23"/>
        <v>RAF-</v>
      </c>
      <c r="H36" s="10" t="str">
        <f>+IF(V36=""," ",VLOOKUP(G36,'Areas Incluidas '!$O$4:$P$9,2,0))</f>
        <v>Dirección Administrativa y Financiera</v>
      </c>
      <c r="I36" s="178" t="str">
        <f t="shared" si="28"/>
        <v>Dirección Administrativa y FinancieraFuerte</v>
      </c>
      <c r="J36" s="10" t="str">
        <f t="shared" si="22"/>
        <v>Conflicto, desconocimiento o incumplimientos normativos, legales, regulatorios o contractuales.</v>
      </c>
      <c r="K36" s="10" t="str">
        <f t="shared" si="8"/>
        <v>Dirección Administrativa y FinancieraLegal</v>
      </c>
      <c r="L36" s="333" t="s">
        <v>2539</v>
      </c>
      <c r="M36" s="151" t="s">
        <v>2451</v>
      </c>
      <c r="N36" s="151" t="s">
        <v>2570</v>
      </c>
      <c r="O36" s="343" t="s">
        <v>109</v>
      </c>
      <c r="P36" s="343" t="s">
        <v>2414</v>
      </c>
      <c r="Q36" s="343" t="s">
        <v>2571</v>
      </c>
      <c r="R36" s="343" t="s">
        <v>2572</v>
      </c>
      <c r="S36" s="327" t="s">
        <v>2569</v>
      </c>
      <c r="T36" s="327" t="s">
        <v>294</v>
      </c>
      <c r="U36" s="327" t="s">
        <v>98</v>
      </c>
      <c r="V36" s="473" t="str">
        <f>+IF(T36="","",IF(U36="","",VLOOKUP(Y36,'[4]Parametros  '!$A$11:$B$35,2,0)))</f>
        <v>Alto</v>
      </c>
      <c r="W36" s="476">
        <v>3</v>
      </c>
      <c r="X36" s="476">
        <v>3</v>
      </c>
      <c r="Y36" s="476" t="s">
        <v>405</v>
      </c>
      <c r="Z36" s="473" t="s">
        <v>97</v>
      </c>
    </row>
    <row r="37" spans="1:26" s="138" customFormat="1" ht="116.25" x14ac:dyDescent="0.25">
      <c r="A37" s="177">
        <f>IF(V37="","",IF(N37=" "," ",SUM($C$2:C37)))</f>
        <v>36</v>
      </c>
      <c r="B37" s="305" t="str">
        <f t="shared" si="24"/>
        <v>Dirección Administrativa y Financiera1</v>
      </c>
      <c r="C37" s="12">
        <f t="shared" si="21"/>
        <v>1</v>
      </c>
      <c r="D37" s="12" t="str">
        <f t="shared" si="25"/>
        <v>Dirección Administrativa y FinancieraExtremo</v>
      </c>
      <c r="E37" s="307" t="str">
        <f t="shared" si="26"/>
        <v>Dirección Administrativa y FinancieraPérdida de la continuidad del negocio.</v>
      </c>
      <c r="F37" s="9" t="str">
        <f t="shared" si="27"/>
        <v>RAF-36</v>
      </c>
      <c r="G37" s="10" t="str">
        <f t="shared" si="23"/>
        <v>RAF-</v>
      </c>
      <c r="H37" s="10" t="str">
        <f>+IF(V37=""," ",VLOOKUP(G37,'Areas Incluidas '!$O$4:$P$9,2,0))</f>
        <v>Dirección Administrativa y Financiera</v>
      </c>
      <c r="I37" s="178" t="str">
        <f t="shared" si="28"/>
        <v>Dirección Administrativa y FinancieraFuerte</v>
      </c>
      <c r="J37" s="10" t="str">
        <f t="shared" si="22"/>
        <v>Pérdida de la continuidad del negocio.</v>
      </c>
      <c r="K37" s="10" t="str">
        <f t="shared" si="8"/>
        <v>Dirección Administrativa y FinancieraOperativo</v>
      </c>
      <c r="L37" s="333" t="s">
        <v>2540</v>
      </c>
      <c r="M37" s="342" t="s">
        <v>2466</v>
      </c>
      <c r="N37" s="151" t="s">
        <v>2573</v>
      </c>
      <c r="O37" s="343" t="s">
        <v>113</v>
      </c>
      <c r="P37" s="343" t="s">
        <v>2431</v>
      </c>
      <c r="Q37" s="343" t="s">
        <v>2574</v>
      </c>
      <c r="R37" s="343" t="s">
        <v>2575</v>
      </c>
      <c r="S37" s="327" t="s">
        <v>2967</v>
      </c>
      <c r="T37" s="327" t="s">
        <v>298</v>
      </c>
      <c r="U37" s="327" t="s">
        <v>295</v>
      </c>
      <c r="V37" s="473" t="str">
        <f>+IF(T37="","",IF(U37="","",VLOOKUP(Y37,'[5]Parametros  '!$A$11:$B$35,2,0)))</f>
        <v>Extremo</v>
      </c>
      <c r="W37" s="476">
        <f t="shared" ref="W37:W63" si="29">++++IF(T37="","",IF(T37="Raro",1,IF(T37="Improbable",2,IF(T37="Posible",3,IF(T37="Probable",4,5)))))</f>
        <v>4</v>
      </c>
      <c r="X37" s="476">
        <f t="shared" ref="X37:X63" si="30">+++IF(U37="","",IF(U37="Insignificante",1,IF(U37="Menor",2,IF(U37="Moderado",3,IF(U37="Mayor",4,5)))))</f>
        <v>4</v>
      </c>
      <c r="Y37" s="476" t="str">
        <f t="shared" ref="Y37:Y63" si="31">+W37&amp;X37</f>
        <v>44</v>
      </c>
      <c r="Z37" s="473" t="s">
        <v>97</v>
      </c>
    </row>
    <row r="38" spans="1:26" s="138" customFormat="1" ht="141" customHeight="1" x14ac:dyDescent="0.25">
      <c r="A38" s="177">
        <f>IF(V38="","",IF(N38=" "," ",SUM($C$2:C38)))</f>
        <v>37</v>
      </c>
      <c r="B38" s="305" t="str">
        <f t="shared" si="24"/>
        <v>Dirección Administrativa y Financiera1</v>
      </c>
      <c r="C38" s="12">
        <f t="shared" si="21"/>
        <v>1</v>
      </c>
      <c r="D38" s="12" t="str">
        <f t="shared" si="25"/>
        <v>Dirección Administrativa y FinancieraExtremo</v>
      </c>
      <c r="E38" s="307" t="str">
        <f t="shared" si="26"/>
        <v>Dirección Administrativa y FinancieraConcepto público desfavorable que causa una pérdida de credibilidad sobre la Universidad en sus grupos de interés.</v>
      </c>
      <c r="F38" s="9" t="str">
        <f t="shared" si="27"/>
        <v>RAF-37</v>
      </c>
      <c r="G38" s="10" t="str">
        <f t="shared" si="23"/>
        <v>RAF-</v>
      </c>
      <c r="H38" s="10" t="str">
        <f>+IF(V38=""," ",VLOOKUP(G38,'Areas Incluidas '!$O$4:$P$9,2,0))</f>
        <v>Dirección Administrativa y Financiera</v>
      </c>
      <c r="I38" s="178" t="str">
        <f t="shared" si="28"/>
        <v>Dirección Administrativa y FinancieraFuerte</v>
      </c>
      <c r="J38" s="10" t="str">
        <f t="shared" si="22"/>
        <v>Concepto público desfavorable que causa una pérdida de credibilidad sobre la Universidad en sus grupos de interés.</v>
      </c>
      <c r="K38" s="10" t="str">
        <f t="shared" si="8"/>
        <v>Dirección Administrativa y FinancieraOperativo</v>
      </c>
      <c r="L38" s="333" t="s">
        <v>2541</v>
      </c>
      <c r="M38" s="342" t="s">
        <v>2466</v>
      </c>
      <c r="N38" s="151" t="s">
        <v>2576</v>
      </c>
      <c r="O38" s="343" t="s">
        <v>119</v>
      </c>
      <c r="P38" s="343" t="s">
        <v>2577</v>
      </c>
      <c r="Q38" s="343" t="s">
        <v>2578</v>
      </c>
      <c r="R38" s="343" t="s">
        <v>2579</v>
      </c>
      <c r="S38" s="327" t="s">
        <v>2967</v>
      </c>
      <c r="T38" s="327" t="s">
        <v>298</v>
      </c>
      <c r="U38" s="327" t="s">
        <v>295</v>
      </c>
      <c r="V38" s="473" t="str">
        <f>+IF(T38="","",IF(U38="","",VLOOKUP(Y38,'[5]Parametros  '!$A$11:$B$35,2,0)))</f>
        <v>Extremo</v>
      </c>
      <c r="W38" s="476">
        <f t="shared" si="29"/>
        <v>4</v>
      </c>
      <c r="X38" s="476">
        <f t="shared" si="30"/>
        <v>4</v>
      </c>
      <c r="Y38" s="476" t="str">
        <f t="shared" si="31"/>
        <v>44</v>
      </c>
      <c r="Z38" s="473" t="s">
        <v>97</v>
      </c>
    </row>
    <row r="39" spans="1:26" s="138" customFormat="1" ht="123" customHeight="1" x14ac:dyDescent="0.25">
      <c r="A39" s="177">
        <f>IF(V39="","",IF(N39=" "," ",SUM($C$2:C39)))</f>
        <v>38</v>
      </c>
      <c r="B39" s="305" t="str">
        <f t="shared" si="24"/>
        <v>Dirección Administrativa y Financiera1</v>
      </c>
      <c r="C39" s="12">
        <f t="shared" si="21"/>
        <v>1</v>
      </c>
      <c r="D39" s="12" t="str">
        <f t="shared" si="25"/>
        <v>Dirección Administrativa y FinancieraExtremo</v>
      </c>
      <c r="E39" s="307" t="str">
        <f t="shared" si="26"/>
        <v>Dirección Administrativa y FinancieraActos mal intencionados de terceros (AMIT).</v>
      </c>
      <c r="F39" s="9" t="str">
        <f t="shared" si="27"/>
        <v>RAF-38</v>
      </c>
      <c r="G39" s="10" t="str">
        <f t="shared" si="23"/>
        <v>RAF-</v>
      </c>
      <c r="H39" s="10" t="str">
        <f>+IF(V39=""," ",VLOOKUP(G39,'Areas Incluidas '!$O$4:$P$9,2,0))</f>
        <v>Dirección Administrativa y Financiera</v>
      </c>
      <c r="I39" s="178" t="str">
        <f t="shared" si="28"/>
        <v>Dirección Administrativa y FinancieraModerado</v>
      </c>
      <c r="J39" s="10" t="str">
        <f t="shared" si="22"/>
        <v>Actos mal intencionados de terceros (AMIT).</v>
      </c>
      <c r="K39" s="10" t="str">
        <f t="shared" si="8"/>
        <v>Dirección Administrativa y FinancieraFinanciero</v>
      </c>
      <c r="L39" s="333" t="s">
        <v>2542</v>
      </c>
      <c r="M39" s="342" t="s">
        <v>2459</v>
      </c>
      <c r="N39" s="151" t="s">
        <v>2580</v>
      </c>
      <c r="O39" s="343" t="s">
        <v>116</v>
      </c>
      <c r="P39" s="343" t="s">
        <v>2581</v>
      </c>
      <c r="Q39" s="343" t="s">
        <v>2582</v>
      </c>
      <c r="R39" s="343" t="s">
        <v>2583</v>
      </c>
      <c r="S39" s="327" t="s">
        <v>2968</v>
      </c>
      <c r="T39" s="327" t="s">
        <v>298</v>
      </c>
      <c r="U39" s="327" t="s">
        <v>295</v>
      </c>
      <c r="V39" s="473" t="str">
        <f>+IF(T39="","",IF(U39="","",VLOOKUP(Y39,'[5]Parametros  '!$A$11:$B$35,2,0)))</f>
        <v>Extremo</v>
      </c>
      <c r="W39" s="476">
        <f t="shared" si="29"/>
        <v>4</v>
      </c>
      <c r="X39" s="476">
        <f t="shared" si="30"/>
        <v>4</v>
      </c>
      <c r="Y39" s="476" t="str">
        <f t="shared" si="31"/>
        <v>44</v>
      </c>
      <c r="Z39" s="473" t="s">
        <v>98</v>
      </c>
    </row>
    <row r="40" spans="1:26" s="138" customFormat="1" ht="199.5" customHeight="1" x14ac:dyDescent="0.25">
      <c r="A40" s="177">
        <f>IF(V40="","",IF(N40=" "," ",SUM($C$2:C40)))</f>
        <v>39</v>
      </c>
      <c r="B40" s="305" t="str">
        <f t="shared" si="24"/>
        <v>Dirección Administrativa y Financiera1</v>
      </c>
      <c r="C40" s="12">
        <f t="shared" si="21"/>
        <v>1</v>
      </c>
      <c r="D40" s="12" t="str">
        <f t="shared" si="25"/>
        <v>Dirección Administrativa y FinancieraAlto</v>
      </c>
      <c r="E40" s="307" t="str">
        <f t="shared" si="26"/>
        <v>Dirección Administrativa y FinancieraConflicto, desconocimiento o incumplimientos normativos, legales, regulatorios o contractuales.</v>
      </c>
      <c r="F40" s="9" t="str">
        <f t="shared" si="27"/>
        <v>RAF-39</v>
      </c>
      <c r="G40" s="10" t="str">
        <f t="shared" si="23"/>
        <v>RAF-</v>
      </c>
      <c r="H40" s="10" t="str">
        <f>+IF(V40=""," ",VLOOKUP(G40,'Areas Incluidas '!$O$4:$P$9,2,0))</f>
        <v>Dirección Administrativa y Financiera</v>
      </c>
      <c r="I40" s="178" t="str">
        <f t="shared" si="28"/>
        <v>Dirección Administrativa y FinancieraModerado</v>
      </c>
      <c r="J40" s="10" t="str">
        <f t="shared" si="22"/>
        <v>Conflicto, desconocimiento o incumplimientos normativos, legales, regulatorios o contractuales.</v>
      </c>
      <c r="K40" s="10" t="str">
        <f t="shared" si="8"/>
        <v>Dirección Administrativa y FinancieraLegal</v>
      </c>
      <c r="L40" s="333" t="s">
        <v>2543</v>
      </c>
      <c r="M40" s="151" t="s">
        <v>2451</v>
      </c>
      <c r="N40" s="151" t="s">
        <v>2584</v>
      </c>
      <c r="O40" s="343" t="s">
        <v>109</v>
      </c>
      <c r="P40" s="343" t="s">
        <v>2406</v>
      </c>
      <c r="Q40" s="343" t="s">
        <v>2585</v>
      </c>
      <c r="R40" s="343" t="s">
        <v>2586</v>
      </c>
      <c r="S40" s="327" t="s">
        <v>2587</v>
      </c>
      <c r="T40" s="327" t="s">
        <v>294</v>
      </c>
      <c r="U40" s="327" t="s">
        <v>295</v>
      </c>
      <c r="V40" s="473" t="str">
        <f>+IF(T40="","",IF(U40="","",VLOOKUP(Y40,'[4]Parametros  '!$A$11:$B$35,2,0)))</f>
        <v>Alto</v>
      </c>
      <c r="W40" s="476">
        <v>3</v>
      </c>
      <c r="X40" s="476">
        <v>4</v>
      </c>
      <c r="Y40" s="476" t="s">
        <v>637</v>
      </c>
      <c r="Z40" s="473" t="s">
        <v>98</v>
      </c>
    </row>
    <row r="41" spans="1:26" s="138" customFormat="1" ht="75.75" customHeight="1" x14ac:dyDescent="0.25">
      <c r="A41" s="177">
        <f>IF(V41="","",IF(N41=" "," ",SUM($C$2:C41)))</f>
        <v>40</v>
      </c>
      <c r="B41" s="305" t="str">
        <f t="shared" si="24"/>
        <v>Dirección Administrativa y Financiera1</v>
      </c>
      <c r="C41" s="12">
        <f t="shared" si="21"/>
        <v>1</v>
      </c>
      <c r="D41" s="12" t="str">
        <f t="shared" si="25"/>
        <v>Dirección Administrativa y FinancieraExtremo</v>
      </c>
      <c r="E41" s="307" t="str">
        <f t="shared" si="26"/>
        <v>Dirección Administrativa y FinancieraFallas en la gestión, planeación o ejecución de proyectos.</v>
      </c>
      <c r="F41" s="9" t="str">
        <f t="shared" si="27"/>
        <v>RAF-40</v>
      </c>
      <c r="G41" s="10" t="str">
        <f t="shared" si="23"/>
        <v>RAF-</v>
      </c>
      <c r="H41" s="10" t="str">
        <f>+IF(V41=""," ",VLOOKUP(G41,'Areas Incluidas '!$O$4:$P$9,2,0))</f>
        <v>Dirección Administrativa y Financiera</v>
      </c>
      <c r="I41" s="178" t="str">
        <f t="shared" si="28"/>
        <v>Dirección Administrativa y FinancieraFuerte</v>
      </c>
      <c r="J41" s="10" t="str">
        <f t="shared" si="22"/>
        <v>Fallas en la gestión, planeación o ejecución de proyectos.</v>
      </c>
      <c r="K41" s="10" t="str">
        <f t="shared" si="8"/>
        <v>Dirección Administrativa y FinancieraOperativo</v>
      </c>
      <c r="L41" s="333" t="s">
        <v>2544</v>
      </c>
      <c r="M41" s="342" t="s">
        <v>2466</v>
      </c>
      <c r="N41" s="151" t="s">
        <v>2588</v>
      </c>
      <c r="O41" s="343" t="s">
        <v>290</v>
      </c>
      <c r="P41" s="343" t="s">
        <v>2589</v>
      </c>
      <c r="Q41" s="343" t="s">
        <v>2590</v>
      </c>
      <c r="R41" s="343" t="s">
        <v>2591</v>
      </c>
      <c r="S41" s="251" t="s">
        <v>310</v>
      </c>
      <c r="T41" s="327" t="s">
        <v>298</v>
      </c>
      <c r="U41" s="327" t="s">
        <v>295</v>
      </c>
      <c r="V41" s="473" t="str">
        <f>+IF(T41="","",IF(U41="","",VLOOKUP(Y41,'[5]Parametros  '!$A$11:$B$35,2,0)))</f>
        <v>Extremo</v>
      </c>
      <c r="W41" s="476">
        <f t="shared" si="29"/>
        <v>4</v>
      </c>
      <c r="X41" s="476">
        <f t="shared" si="30"/>
        <v>4</v>
      </c>
      <c r="Y41" s="476" t="str">
        <f t="shared" si="31"/>
        <v>44</v>
      </c>
      <c r="Z41" s="473" t="s">
        <v>97</v>
      </c>
    </row>
    <row r="42" spans="1:26" s="138" customFormat="1" ht="87" customHeight="1" x14ac:dyDescent="0.25">
      <c r="A42" s="177">
        <f>IF(V42="","",IF(N42=" "," ",SUM($C$2:C42)))</f>
        <v>41</v>
      </c>
      <c r="B42" s="305" t="str">
        <f t="shared" si="24"/>
        <v>Dirección Administrativa y Financiera1</v>
      </c>
      <c r="C42" s="12">
        <f t="shared" si="21"/>
        <v>1</v>
      </c>
      <c r="D42" s="12" t="str">
        <f t="shared" si="25"/>
        <v>Dirección Administrativa y FinancieraMedio</v>
      </c>
      <c r="E42" s="307" t="str">
        <f t="shared" si="26"/>
        <v>Dirección Administrativa y FinancieraIncumplimiento por parte de la comunidad universitaria, contratistas y visitantes de las políticas, reglamentos y directrices institucionales.</v>
      </c>
      <c r="F42" s="9" t="str">
        <f t="shared" si="27"/>
        <v>RAF-41</v>
      </c>
      <c r="G42" s="10" t="str">
        <f t="shared" si="23"/>
        <v>RAF-</v>
      </c>
      <c r="H42" s="10" t="str">
        <f>+IF(V42=""," ",VLOOKUP(G42,'Areas Incluidas '!$O$4:$P$9,2,0))</f>
        <v>Dirección Administrativa y Financiera</v>
      </c>
      <c r="I42" s="178" t="str">
        <f t="shared" si="28"/>
        <v>Dirección Administrativa y FinancieraModerado</v>
      </c>
      <c r="J42" s="10" t="str">
        <f t="shared" si="22"/>
        <v>Incumplimiento por parte de la comunidad universitaria, contratistas y visitantes de las políticas, reglamentos y directrices institucionales.</v>
      </c>
      <c r="K42" s="10" t="str">
        <f t="shared" si="8"/>
        <v>Dirección Administrativa y FinancieraLegal</v>
      </c>
      <c r="L42" s="333" t="s">
        <v>2545</v>
      </c>
      <c r="M42" s="151" t="s">
        <v>2451</v>
      </c>
      <c r="N42" s="151" t="s">
        <v>2592</v>
      </c>
      <c r="O42" s="343" t="s">
        <v>107</v>
      </c>
      <c r="P42" s="343" t="s">
        <v>2589</v>
      </c>
      <c r="Q42" s="343" t="s">
        <v>2593</v>
      </c>
      <c r="R42" s="343" t="s">
        <v>2594</v>
      </c>
      <c r="S42" s="251" t="s">
        <v>310</v>
      </c>
      <c r="T42" s="327" t="s">
        <v>298</v>
      </c>
      <c r="U42" s="327" t="s">
        <v>297</v>
      </c>
      <c r="V42" s="473" t="str">
        <f>+IF(T42="","",IF(U42="","",VLOOKUP(Y42,'[5]Parametros  '!$A$11:$B$35,2,0)))</f>
        <v>Medio</v>
      </c>
      <c r="W42" s="476">
        <f t="shared" si="29"/>
        <v>4</v>
      </c>
      <c r="X42" s="476">
        <f t="shared" si="30"/>
        <v>2</v>
      </c>
      <c r="Y42" s="476" t="str">
        <f t="shared" si="31"/>
        <v>42</v>
      </c>
      <c r="Z42" s="473" t="s">
        <v>98</v>
      </c>
    </row>
    <row r="43" spans="1:26" s="138" customFormat="1" ht="116.25" x14ac:dyDescent="0.25">
      <c r="A43" s="177">
        <f>IF(V43="","",IF(N43=" "," ",SUM($C$2:C43)))</f>
        <v>42</v>
      </c>
      <c r="B43" s="305" t="str">
        <f t="shared" si="24"/>
        <v>Dirección Administrativa y Financiera1</v>
      </c>
      <c r="C43" s="12">
        <f t="shared" si="21"/>
        <v>1</v>
      </c>
      <c r="D43" s="12" t="str">
        <f t="shared" si="25"/>
        <v>Dirección Administrativa y FinancieraAlto</v>
      </c>
      <c r="E43" s="307" t="str">
        <f t="shared" si="26"/>
        <v>Dirección Administrativa y FinancieraFallas en la gestión de los recursos financieros</v>
      </c>
      <c r="F43" s="9" t="str">
        <f t="shared" si="27"/>
        <v>RAF-42</v>
      </c>
      <c r="G43" s="10" t="str">
        <f t="shared" si="23"/>
        <v>RAF-</v>
      </c>
      <c r="H43" s="10" t="str">
        <f>+IF(V43=""," ",VLOOKUP(G43,'Areas Incluidas '!$O$4:$P$9,2,0))</f>
        <v>Dirección Administrativa y Financiera</v>
      </c>
      <c r="I43" s="178" t="str">
        <f t="shared" si="28"/>
        <v>Dirección Administrativa y FinancieraFuerte</v>
      </c>
      <c r="J43" s="10" t="str">
        <f t="shared" si="22"/>
        <v>Fallas en la gestión de los recursos financieros</v>
      </c>
      <c r="K43" s="10" t="str">
        <f t="shared" si="8"/>
        <v>Dirección Administrativa y FinancieraFinanciero</v>
      </c>
      <c r="L43" s="333" t="s">
        <v>2546</v>
      </c>
      <c r="M43" s="151" t="s">
        <v>2459</v>
      </c>
      <c r="N43" s="151" t="s">
        <v>2595</v>
      </c>
      <c r="O43" s="343" t="s">
        <v>114</v>
      </c>
      <c r="P43" s="343" t="s">
        <v>2596</v>
      </c>
      <c r="Q43" s="343" t="s">
        <v>2597</v>
      </c>
      <c r="R43" s="343" t="s">
        <v>2598</v>
      </c>
      <c r="S43" s="251" t="s">
        <v>23</v>
      </c>
      <c r="T43" s="327" t="s">
        <v>294</v>
      </c>
      <c r="U43" s="327" t="s">
        <v>98</v>
      </c>
      <c r="V43" s="473" t="str">
        <f>+IF(T43="","",IF(U43="","",VLOOKUP(Y43,'[5]Parametros  '!$A$11:$B$35,2,0)))</f>
        <v>Alto</v>
      </c>
      <c r="W43" s="476">
        <f t="shared" si="29"/>
        <v>3</v>
      </c>
      <c r="X43" s="476">
        <f t="shared" si="30"/>
        <v>3</v>
      </c>
      <c r="Y43" s="476" t="str">
        <f t="shared" si="31"/>
        <v>33</v>
      </c>
      <c r="Z43" s="473" t="s">
        <v>97</v>
      </c>
    </row>
    <row r="44" spans="1:26" s="138" customFormat="1" ht="139.5" x14ac:dyDescent="0.25">
      <c r="A44" s="177">
        <f>IF(V44="","",IF(N44=" "," ",SUM($C$2:C44)))</f>
        <v>43</v>
      </c>
      <c r="B44" s="305" t="str">
        <f t="shared" si="24"/>
        <v>Dirección Administrativa y Financiera1</v>
      </c>
      <c r="C44" s="12">
        <f t="shared" si="21"/>
        <v>1</v>
      </c>
      <c r="D44" s="12" t="str">
        <f t="shared" si="25"/>
        <v>Dirección Administrativa y FinancieraAlto</v>
      </c>
      <c r="E44" s="307" t="str">
        <f t="shared" si="26"/>
        <v>Dirección Administrativa y FinancieraFallas en la gestión de los recursos financieros</v>
      </c>
      <c r="F44" s="9" t="str">
        <f t="shared" si="27"/>
        <v>RAF-43</v>
      </c>
      <c r="G44" s="10" t="str">
        <f t="shared" si="23"/>
        <v>RAF-</v>
      </c>
      <c r="H44" s="10" t="str">
        <f>+IF(V44=""," ",VLOOKUP(G44,'Areas Incluidas '!$O$4:$P$9,2,0))</f>
        <v>Dirección Administrativa y Financiera</v>
      </c>
      <c r="I44" s="178" t="str">
        <f t="shared" si="28"/>
        <v>Dirección Administrativa y FinancieraModerado</v>
      </c>
      <c r="J44" s="10" t="str">
        <f t="shared" si="22"/>
        <v>Fallas en la gestión de los recursos financieros</v>
      </c>
      <c r="K44" s="10" t="str">
        <f t="shared" si="8"/>
        <v xml:space="preserve">Dirección Administrativa y FinancieraEconómico </v>
      </c>
      <c r="L44" s="333" t="s">
        <v>2547</v>
      </c>
      <c r="M44" s="151" t="s">
        <v>2458</v>
      </c>
      <c r="N44" s="151" t="s">
        <v>2599</v>
      </c>
      <c r="O44" s="343" t="s">
        <v>114</v>
      </c>
      <c r="P44" s="343" t="s">
        <v>2600</v>
      </c>
      <c r="Q44" s="343" t="s">
        <v>2601</v>
      </c>
      <c r="R44" s="343" t="s">
        <v>2602</v>
      </c>
      <c r="S44" s="251" t="s">
        <v>23</v>
      </c>
      <c r="T44" s="327" t="s">
        <v>294</v>
      </c>
      <c r="U44" s="327" t="s">
        <v>98</v>
      </c>
      <c r="V44" s="473" t="str">
        <f>+IF(T44="","",IF(U44="","",VLOOKUP(Y44,'[5]Parametros  '!$A$11:$B$35,2,0)))</f>
        <v>Alto</v>
      </c>
      <c r="W44" s="476">
        <f t="shared" si="29"/>
        <v>3</v>
      </c>
      <c r="X44" s="476">
        <f t="shared" si="30"/>
        <v>3</v>
      </c>
      <c r="Y44" s="476" t="str">
        <f t="shared" si="31"/>
        <v>33</v>
      </c>
      <c r="Z44" s="473" t="s">
        <v>98</v>
      </c>
    </row>
    <row r="45" spans="1:26" s="138" customFormat="1" ht="144" x14ac:dyDescent="0.25">
      <c r="A45" s="177">
        <f>IF(V45="","",IF(N45=" "," ",SUM($C$2:C45)))</f>
        <v>44</v>
      </c>
      <c r="B45" s="305" t="str">
        <f t="shared" si="24"/>
        <v>Dirección Administrativa y Financiera1</v>
      </c>
      <c r="C45" s="12">
        <f t="shared" si="21"/>
        <v>1</v>
      </c>
      <c r="D45" s="12" t="str">
        <f t="shared" si="25"/>
        <v>Dirección Administrativa y FinancieraExtremo</v>
      </c>
      <c r="E45" s="307" t="str">
        <f t="shared" si="26"/>
        <v>Dirección Administrativa y FinancieraConflicto, desconocimiento o incumplimientos normativos, legales, regulatorios o contractuales.</v>
      </c>
      <c r="F45" s="9" t="str">
        <f t="shared" si="27"/>
        <v>RAF-44</v>
      </c>
      <c r="G45" s="10" t="str">
        <f t="shared" si="23"/>
        <v>RAF-</v>
      </c>
      <c r="H45" s="10" t="str">
        <f>+IF(V45=""," ",VLOOKUP(G45,'Areas Incluidas '!$O$4:$P$9,2,0))</f>
        <v>Dirección Administrativa y Financiera</v>
      </c>
      <c r="I45" s="178" t="str">
        <f t="shared" si="28"/>
        <v>Dirección Administrativa y FinancieraFuerte</v>
      </c>
      <c r="J45" s="10" t="str">
        <f t="shared" si="22"/>
        <v>Conflicto, desconocimiento o incumplimientos normativos, legales, regulatorios o contractuales.</v>
      </c>
      <c r="K45" s="10" t="str">
        <f t="shared" si="8"/>
        <v>Dirección Administrativa y FinancieraLegal</v>
      </c>
      <c r="L45" s="333" t="s">
        <v>2548</v>
      </c>
      <c r="M45" s="342" t="s">
        <v>2451</v>
      </c>
      <c r="N45" s="327" t="s">
        <v>2603</v>
      </c>
      <c r="O45" s="343" t="s">
        <v>109</v>
      </c>
      <c r="P45" s="343" t="s">
        <v>2406</v>
      </c>
      <c r="Q45" s="343" t="s">
        <v>2604</v>
      </c>
      <c r="R45" s="343" t="s">
        <v>2605</v>
      </c>
      <c r="S45" s="327" t="s">
        <v>2559</v>
      </c>
      <c r="T45" s="327" t="s">
        <v>294</v>
      </c>
      <c r="U45" s="327" t="s">
        <v>299</v>
      </c>
      <c r="V45" s="473" t="str">
        <f>+IF(T45="","",IF(U45="","",VLOOKUP(Y45,'[5]Parametros  '!$A$11:$B$35,2,0)))</f>
        <v>Extremo</v>
      </c>
      <c r="W45" s="476">
        <f t="shared" si="29"/>
        <v>3</v>
      </c>
      <c r="X45" s="476">
        <f t="shared" si="30"/>
        <v>5</v>
      </c>
      <c r="Y45" s="476" t="str">
        <f t="shared" si="31"/>
        <v>35</v>
      </c>
      <c r="Z45" s="473" t="s">
        <v>97</v>
      </c>
    </row>
    <row r="46" spans="1:26" s="138" customFormat="1" ht="198" x14ac:dyDescent="0.25">
      <c r="A46" s="177">
        <f>IF(V46="","",IF(N46=" "," ",SUM($C$2:C46)))</f>
        <v>45</v>
      </c>
      <c r="B46" s="305" t="str">
        <f t="shared" si="24"/>
        <v>Dirección Administrativa y Financiera1</v>
      </c>
      <c r="C46" s="12">
        <f t="shared" si="21"/>
        <v>1</v>
      </c>
      <c r="D46" s="12" t="str">
        <f t="shared" si="25"/>
        <v>Dirección Administrativa y FinancieraAlto</v>
      </c>
      <c r="E46" s="307" t="str">
        <f t="shared" si="26"/>
        <v>Dirección Administrativa y FinancieraFalla o falta de adecuación, consistencia, confiabilidad, confidencialidad y disponibilidad de la información que se genera o se custodia (física o electrónica).</v>
      </c>
      <c r="F46" s="9" t="str">
        <f t="shared" si="27"/>
        <v>RAF-45</v>
      </c>
      <c r="G46" s="10" t="str">
        <f t="shared" si="23"/>
        <v>RAF-</v>
      </c>
      <c r="H46" s="10" t="str">
        <f>+IF(V46=""," ",VLOOKUP(G46,'Areas Incluidas '!$O$4:$P$9,2,0))</f>
        <v>Dirección Administrativa y Financiera</v>
      </c>
      <c r="I46" s="178" t="str">
        <f t="shared" si="28"/>
        <v>Dirección Administrativa y FinancieraFuerte</v>
      </c>
      <c r="J46" s="10" t="str">
        <f t="shared" si="22"/>
        <v>Falla o falta de adecuación, consistencia, confiabilidad, confidencialidad y disponibilidad de la información que se genera o se custodia (física o electrónica).</v>
      </c>
      <c r="K46" s="10" t="str">
        <f t="shared" si="8"/>
        <v>Dirección Administrativa y FinancieraLegal</v>
      </c>
      <c r="L46" s="333" t="s">
        <v>2549</v>
      </c>
      <c r="M46" s="151" t="s">
        <v>2451</v>
      </c>
      <c r="N46" s="327" t="s">
        <v>2606</v>
      </c>
      <c r="O46" s="343" t="s">
        <v>106</v>
      </c>
      <c r="P46" s="343" t="s">
        <v>2607</v>
      </c>
      <c r="Q46" s="343" t="s">
        <v>2608</v>
      </c>
      <c r="R46" s="343" t="s">
        <v>2609</v>
      </c>
      <c r="S46" s="327" t="s">
        <v>2559</v>
      </c>
      <c r="T46" s="327" t="s">
        <v>294</v>
      </c>
      <c r="U46" s="327" t="s">
        <v>295</v>
      </c>
      <c r="V46" s="473" t="str">
        <f>+IF(T46="","",IF(U46="","",VLOOKUP(Y46,'[5]Parametros  '!$A$11:$B$35,2,0)))</f>
        <v>Alto</v>
      </c>
      <c r="W46" s="476">
        <f t="shared" si="29"/>
        <v>3</v>
      </c>
      <c r="X46" s="476">
        <f t="shared" si="30"/>
        <v>4</v>
      </c>
      <c r="Y46" s="476" t="str">
        <f t="shared" si="31"/>
        <v>34</v>
      </c>
      <c r="Z46" s="473" t="s">
        <v>97</v>
      </c>
    </row>
    <row r="47" spans="1:26" s="138" customFormat="1" ht="139.5" x14ac:dyDescent="0.25">
      <c r="A47" s="177">
        <f>IF(V47="","",IF(N47=" "," ",SUM($C$2:C47)))</f>
        <v>46</v>
      </c>
      <c r="B47" s="305" t="str">
        <f t="shared" si="24"/>
        <v>Dirección Administrativa y Financiera1</v>
      </c>
      <c r="C47" s="12">
        <f t="shared" si="21"/>
        <v>1</v>
      </c>
      <c r="D47" s="12" t="str">
        <f t="shared" si="25"/>
        <v>Dirección Administrativa y FinancieraAlto</v>
      </c>
      <c r="E47" s="307" t="str">
        <f t="shared" si="26"/>
        <v>Dirección Administrativa y FinancieraDificultades en la alineación organizacional para el logro de los objetivos.</v>
      </c>
      <c r="F47" s="9" t="str">
        <f t="shared" si="27"/>
        <v>RAF-46</v>
      </c>
      <c r="G47" s="10" t="str">
        <f t="shared" si="23"/>
        <v>RAF-</v>
      </c>
      <c r="H47" s="10" t="str">
        <f>+IF(V47=""," ",VLOOKUP(G47,'Areas Incluidas '!$O$4:$P$9,2,0))</f>
        <v>Dirección Administrativa y Financiera</v>
      </c>
      <c r="I47" s="178" t="str">
        <f t="shared" si="28"/>
        <v>Dirección Administrativa y FinancieraModerado</v>
      </c>
      <c r="J47" s="10" t="str">
        <f t="shared" si="22"/>
        <v>Dificultades en la alineación organizacional para el logro de los objetivos.</v>
      </c>
      <c r="K47" s="10" t="str">
        <f t="shared" si="8"/>
        <v>Dirección Administrativa y FinancieraGobernanza</v>
      </c>
      <c r="L47" s="333" t="s">
        <v>2550</v>
      </c>
      <c r="M47" s="151" t="s">
        <v>2461</v>
      </c>
      <c r="N47" s="327" t="s">
        <v>2610</v>
      </c>
      <c r="O47" s="343" t="s">
        <v>108</v>
      </c>
      <c r="P47" s="343" t="s">
        <v>2398</v>
      </c>
      <c r="Q47" s="343" t="s">
        <v>2611</v>
      </c>
      <c r="R47" s="343" t="s">
        <v>2612</v>
      </c>
      <c r="S47" s="327" t="s">
        <v>2613</v>
      </c>
      <c r="T47" s="327" t="s">
        <v>298</v>
      </c>
      <c r="U47" s="327" t="s">
        <v>98</v>
      </c>
      <c r="V47" s="473" t="str">
        <f>+IF(T47="","",IF(U47="","",VLOOKUP(Y47,'[5]Parametros  '!$A$11:$B$35,2,0)))</f>
        <v>Alto</v>
      </c>
      <c r="W47" s="476">
        <f t="shared" si="29"/>
        <v>4</v>
      </c>
      <c r="X47" s="476">
        <f t="shared" si="30"/>
        <v>3</v>
      </c>
      <c r="Y47" s="476" t="str">
        <f t="shared" si="31"/>
        <v>43</v>
      </c>
      <c r="Z47" s="473" t="s">
        <v>98</v>
      </c>
    </row>
    <row r="48" spans="1:26" s="138" customFormat="1" ht="116.25" x14ac:dyDescent="0.25">
      <c r="A48" s="177">
        <f>IF(V48="","",IF(N48=" "," ",SUM($C$2:C48)))</f>
        <v>47</v>
      </c>
      <c r="B48" s="305" t="str">
        <f t="shared" si="24"/>
        <v>Dirección Administrativa y Financiera1</v>
      </c>
      <c r="C48" s="12">
        <f t="shared" si="21"/>
        <v>1</v>
      </c>
      <c r="D48" s="12" t="str">
        <f t="shared" si="25"/>
        <v>Dirección Administrativa y FinancieraAlto</v>
      </c>
      <c r="E48" s="307" t="str">
        <f t="shared" si="26"/>
        <v>Dirección Administrativa y FinancieraFallas en la gestión de los recursos financieros</v>
      </c>
      <c r="F48" s="9" t="str">
        <f t="shared" si="27"/>
        <v>RAF-47</v>
      </c>
      <c r="G48" s="10" t="str">
        <f t="shared" si="23"/>
        <v>RAF-</v>
      </c>
      <c r="H48" s="10" t="str">
        <f>+IF(V48=""," ",VLOOKUP(G48,'Areas Incluidas '!$O$4:$P$9,2,0))</f>
        <v>Dirección Administrativa y Financiera</v>
      </c>
      <c r="I48" s="178" t="str">
        <f t="shared" si="28"/>
        <v>Dirección Administrativa y FinancieraFuerte</v>
      </c>
      <c r="J48" s="10" t="str">
        <f t="shared" si="22"/>
        <v>Fallas en la gestión de los recursos financieros</v>
      </c>
      <c r="K48" s="10" t="str">
        <f t="shared" si="8"/>
        <v>Dirección Administrativa y FinancieraGobernanza</v>
      </c>
      <c r="L48" s="333" t="s">
        <v>2551</v>
      </c>
      <c r="M48" s="151" t="s">
        <v>2461</v>
      </c>
      <c r="N48" s="328" t="s">
        <v>2614</v>
      </c>
      <c r="O48" s="343" t="s">
        <v>114</v>
      </c>
      <c r="P48" s="343" t="s">
        <v>2596</v>
      </c>
      <c r="Q48" s="343" t="s">
        <v>2615</v>
      </c>
      <c r="R48" s="343" t="s">
        <v>2616</v>
      </c>
      <c r="S48" s="327" t="s">
        <v>2617</v>
      </c>
      <c r="T48" s="327" t="s">
        <v>298</v>
      </c>
      <c r="U48" s="327" t="s">
        <v>98</v>
      </c>
      <c r="V48" s="473" t="str">
        <f>+IF(T48="","",IF(U48="","",VLOOKUP(Y48,'[5]Parametros  '!$A$11:$B$35,2,0)))</f>
        <v>Alto</v>
      </c>
      <c r="W48" s="476">
        <f t="shared" si="29"/>
        <v>4</v>
      </c>
      <c r="X48" s="476">
        <f t="shared" si="30"/>
        <v>3</v>
      </c>
      <c r="Y48" s="476" t="str">
        <f t="shared" si="31"/>
        <v>43</v>
      </c>
      <c r="Z48" s="473" t="s">
        <v>97</v>
      </c>
    </row>
    <row r="49" spans="1:26" s="138" customFormat="1" ht="139.5" x14ac:dyDescent="0.25">
      <c r="A49" s="177">
        <f>IF(V49="","",IF(N49=" "," ",SUM($C$2:C49)))</f>
        <v>48</v>
      </c>
      <c r="B49" s="305" t="str">
        <f t="shared" si="24"/>
        <v>Dirección Administrativa y Financiera1</v>
      </c>
      <c r="C49" s="12">
        <f t="shared" si="21"/>
        <v>1</v>
      </c>
      <c r="D49" s="12" t="str">
        <f t="shared" si="25"/>
        <v>Dirección Administrativa y FinancieraAlto</v>
      </c>
      <c r="E49" s="307" t="str">
        <f t="shared" si="26"/>
        <v>Dirección Administrativa y FinancieraDificultades en la alineación organizacional para el logro de los objetivos.</v>
      </c>
      <c r="F49" s="9" t="str">
        <f t="shared" si="27"/>
        <v>RAF-48</v>
      </c>
      <c r="G49" s="10" t="str">
        <f t="shared" si="23"/>
        <v>RAF-</v>
      </c>
      <c r="H49" s="10" t="str">
        <f>+IF(V49=""," ",VLOOKUP(G49,'Areas Incluidas '!$O$4:$P$9,2,0))</f>
        <v>Dirección Administrativa y Financiera</v>
      </c>
      <c r="I49" s="178" t="str">
        <f t="shared" si="28"/>
        <v>Dirección Administrativa y FinancieraModerado</v>
      </c>
      <c r="J49" s="10" t="str">
        <f t="shared" si="22"/>
        <v>Dificultades en la alineación organizacional para el logro de los objetivos.</v>
      </c>
      <c r="K49" s="10" t="str">
        <f t="shared" si="8"/>
        <v>Dirección Administrativa y FinancieraOperativo</v>
      </c>
      <c r="L49" s="333" t="s">
        <v>2552</v>
      </c>
      <c r="M49" s="151" t="s">
        <v>2466</v>
      </c>
      <c r="N49" s="328" t="s">
        <v>2618</v>
      </c>
      <c r="O49" s="343" t="s">
        <v>108</v>
      </c>
      <c r="P49" s="343" t="s">
        <v>2398</v>
      </c>
      <c r="Q49" s="343" t="s">
        <v>2619</v>
      </c>
      <c r="R49" s="343" t="s">
        <v>2620</v>
      </c>
      <c r="S49" s="327" t="s">
        <v>2613</v>
      </c>
      <c r="T49" s="327" t="s">
        <v>298</v>
      </c>
      <c r="U49" s="327" t="s">
        <v>98</v>
      </c>
      <c r="V49" s="473" t="str">
        <f>+IF(T49="","",IF(U49="","",VLOOKUP(Y49,'[5]Parametros  '!$A$11:$B$35,2,0)))</f>
        <v>Alto</v>
      </c>
      <c r="W49" s="476">
        <f t="shared" si="29"/>
        <v>4</v>
      </c>
      <c r="X49" s="476">
        <f t="shared" si="30"/>
        <v>3</v>
      </c>
      <c r="Y49" s="476" t="str">
        <f t="shared" si="31"/>
        <v>43</v>
      </c>
      <c r="Z49" s="473" t="s">
        <v>98</v>
      </c>
    </row>
    <row r="50" spans="1:26" s="138" customFormat="1" ht="253.5" customHeight="1" x14ac:dyDescent="0.25">
      <c r="A50" s="177">
        <f>IF(V50="","",IF(N50=" "," ",SUM($C$2:C50)))</f>
        <v>49</v>
      </c>
      <c r="B50" s="305" t="str">
        <f t="shared" si="24"/>
        <v>Dirección Administrativa y Financiera1</v>
      </c>
      <c r="C50" s="12">
        <f t="shared" si="21"/>
        <v>1</v>
      </c>
      <c r="D50" s="12" t="str">
        <f t="shared" si="25"/>
        <v>Dirección Administrativa y FinancieraAlto</v>
      </c>
      <c r="E50" s="307" t="str">
        <f t="shared" si="26"/>
        <v>Dirección Administrativa y FinancieraFallas en la gestión, planeación o ejecución de proyectos.</v>
      </c>
      <c r="F50" s="9" t="str">
        <f t="shared" si="27"/>
        <v>RAF-49</v>
      </c>
      <c r="G50" s="10" t="str">
        <f t="shared" si="23"/>
        <v>RAF-</v>
      </c>
      <c r="H50" s="10" t="str">
        <f>+IF(V50=""," ",VLOOKUP(G50,'Areas Incluidas '!$O$4:$P$9,2,0))</f>
        <v>Dirección Administrativa y Financiera</v>
      </c>
      <c r="I50" s="178" t="str">
        <f t="shared" si="28"/>
        <v>Dirección Administrativa y FinancieraFuerte</v>
      </c>
      <c r="J50" s="10" t="str">
        <f t="shared" si="22"/>
        <v>Fallas en la gestión, planeación o ejecución de proyectos.</v>
      </c>
      <c r="K50" s="10" t="str">
        <f t="shared" si="8"/>
        <v xml:space="preserve">Dirección Administrativa y FinancieraEconómico </v>
      </c>
      <c r="L50" s="333" t="s">
        <v>2553</v>
      </c>
      <c r="M50" s="151" t="s">
        <v>2458</v>
      </c>
      <c r="N50" s="328" t="s">
        <v>2621</v>
      </c>
      <c r="O50" s="343" t="s">
        <v>290</v>
      </c>
      <c r="P50" s="343" t="s">
        <v>2622</v>
      </c>
      <c r="Q50" s="343" t="s">
        <v>2623</v>
      </c>
      <c r="R50" s="343" t="s">
        <v>2624</v>
      </c>
      <c r="S50" s="264" t="s">
        <v>204</v>
      </c>
      <c r="T50" s="327" t="s">
        <v>294</v>
      </c>
      <c r="U50" s="327" t="s">
        <v>98</v>
      </c>
      <c r="V50" s="473" t="str">
        <f>+IF(T50="","",IF(U50="","",VLOOKUP(Y50,'[5]Parametros  '!$A$11:$B$35,2,0)))</f>
        <v>Alto</v>
      </c>
      <c r="W50" s="476">
        <f t="shared" si="29"/>
        <v>3</v>
      </c>
      <c r="X50" s="476">
        <f t="shared" si="30"/>
        <v>3</v>
      </c>
      <c r="Y50" s="476" t="str">
        <f t="shared" si="31"/>
        <v>33</v>
      </c>
      <c r="Z50" s="473" t="s">
        <v>97</v>
      </c>
    </row>
    <row r="51" spans="1:26" s="138" customFormat="1" ht="230.25" customHeight="1" x14ac:dyDescent="0.25">
      <c r="A51" s="177">
        <f>IF(V51="","",IF(N51=" "," ",SUM($C$2:C51)))</f>
        <v>50</v>
      </c>
      <c r="B51" s="305" t="str">
        <f t="shared" si="24"/>
        <v>Dirección Administrativa y Financiera1</v>
      </c>
      <c r="C51" s="12">
        <f t="shared" si="21"/>
        <v>1</v>
      </c>
      <c r="D51" s="12" t="str">
        <f t="shared" si="25"/>
        <v>Dirección Administrativa y FinancieraExtremo</v>
      </c>
      <c r="E51" s="307" t="str">
        <f t="shared" si="26"/>
        <v>Dirección Administrativa y FinancieraFallas en la gestión, planeación o ejecución de proyectos.</v>
      </c>
      <c r="F51" s="9" t="str">
        <f t="shared" si="27"/>
        <v>RAF-50</v>
      </c>
      <c r="G51" s="10" t="str">
        <f t="shared" si="23"/>
        <v>RAF-</v>
      </c>
      <c r="H51" s="10" t="str">
        <f>+IF(V51=""," ",VLOOKUP(G51,'Areas Incluidas '!$O$4:$P$9,2,0))</f>
        <v>Dirección Administrativa y Financiera</v>
      </c>
      <c r="I51" s="178" t="str">
        <f t="shared" si="28"/>
        <v>Dirección Administrativa y FinancieraModerado</v>
      </c>
      <c r="J51" s="10" t="str">
        <f t="shared" si="22"/>
        <v>Fallas en la gestión, planeación o ejecución de proyectos.</v>
      </c>
      <c r="K51" s="10" t="str">
        <f t="shared" si="8"/>
        <v>Dirección Administrativa y FinancieraOperativo</v>
      </c>
      <c r="L51" s="333" t="s">
        <v>2554</v>
      </c>
      <c r="M51" s="342" t="s">
        <v>2466</v>
      </c>
      <c r="N51" s="328" t="s">
        <v>2625</v>
      </c>
      <c r="O51" s="343" t="s">
        <v>290</v>
      </c>
      <c r="P51" s="343" t="s">
        <v>2626</v>
      </c>
      <c r="Q51" s="343" t="s">
        <v>2627</v>
      </c>
      <c r="R51" s="343" t="s">
        <v>2628</v>
      </c>
      <c r="S51" s="264" t="s">
        <v>204</v>
      </c>
      <c r="T51" s="505" t="s">
        <v>300</v>
      </c>
      <c r="U51" s="505" t="s">
        <v>299</v>
      </c>
      <c r="V51" s="473" t="str">
        <f>+IF(T51="","",IF(U51="","",VLOOKUP(Y51,'[5]Parametros  '!$A$11:$B$35,2,0)))</f>
        <v>Extremo</v>
      </c>
      <c r="W51" s="476">
        <f t="shared" si="29"/>
        <v>5</v>
      </c>
      <c r="X51" s="476">
        <f t="shared" si="30"/>
        <v>5</v>
      </c>
      <c r="Y51" s="476" t="str">
        <f t="shared" si="31"/>
        <v>55</v>
      </c>
      <c r="Z51" s="473" t="s">
        <v>98</v>
      </c>
    </row>
    <row r="52" spans="1:26" s="138" customFormat="1" ht="162.75" customHeight="1" x14ac:dyDescent="0.25">
      <c r="A52" s="177">
        <f>IF(V52="","",IF(N52=" "," ",SUM($C$2:C52)))</f>
        <v>51</v>
      </c>
      <c r="B52" s="305" t="str">
        <f t="shared" si="24"/>
        <v>Dirección Administrativa y Financiera1</v>
      </c>
      <c r="C52" s="12">
        <f t="shared" si="21"/>
        <v>1</v>
      </c>
      <c r="D52" s="12" t="str">
        <f t="shared" si="25"/>
        <v>Dirección Administrativa y FinancieraExtremo</v>
      </c>
      <c r="E52" s="307" t="str">
        <f t="shared" si="26"/>
        <v>Dirección Administrativa y FinancieraFallas en la gestión, planeación o ejecución de proyectos.</v>
      </c>
      <c r="F52" s="9" t="str">
        <f t="shared" si="27"/>
        <v>RAF-51</v>
      </c>
      <c r="G52" s="10" t="str">
        <f t="shared" si="23"/>
        <v>RAF-</v>
      </c>
      <c r="H52" s="10" t="str">
        <f>+IF(V52=""," ",VLOOKUP(G52,'Areas Incluidas '!$O$4:$P$9,2,0))</f>
        <v>Dirección Administrativa y Financiera</v>
      </c>
      <c r="I52" s="178" t="str">
        <f t="shared" si="28"/>
        <v>Dirección Administrativa y FinancieraModerado</v>
      </c>
      <c r="J52" s="10" t="str">
        <f t="shared" si="22"/>
        <v>Fallas en la gestión, planeación o ejecución de proyectos.</v>
      </c>
      <c r="K52" s="10" t="str">
        <f t="shared" si="8"/>
        <v>Dirección Administrativa y FinancieraLegal</v>
      </c>
      <c r="L52" s="333" t="s">
        <v>2555</v>
      </c>
      <c r="M52" s="342" t="s">
        <v>2451</v>
      </c>
      <c r="N52" s="138" t="s">
        <v>2629</v>
      </c>
      <c r="O52" s="343" t="s">
        <v>290</v>
      </c>
      <c r="P52" s="343" t="s">
        <v>2630</v>
      </c>
      <c r="Q52" s="343" t="s">
        <v>2631</v>
      </c>
      <c r="R52" s="343" t="s">
        <v>2632</v>
      </c>
      <c r="S52" s="264" t="s">
        <v>204</v>
      </c>
      <c r="T52" s="505" t="s">
        <v>300</v>
      </c>
      <c r="U52" s="505" t="s">
        <v>299</v>
      </c>
      <c r="V52" s="473" t="str">
        <f>+IF(T52="","",IF(U52="","",VLOOKUP(Y52,'[5]Parametros  '!$A$11:$B$35,2,0)))</f>
        <v>Extremo</v>
      </c>
      <c r="W52" s="476">
        <f t="shared" si="29"/>
        <v>5</v>
      </c>
      <c r="X52" s="476">
        <f t="shared" si="30"/>
        <v>5</v>
      </c>
      <c r="Y52" s="476" t="str">
        <f t="shared" si="31"/>
        <v>55</v>
      </c>
      <c r="Z52" s="473" t="s">
        <v>98</v>
      </c>
    </row>
    <row r="53" spans="1:26" s="138" customFormat="1" ht="139.5" x14ac:dyDescent="0.25">
      <c r="A53" s="177">
        <f>IF(V53="","",IF(N53=" "," ",SUM($C$2:C53)))</f>
        <v>52</v>
      </c>
      <c r="B53" s="305" t="str">
        <f t="shared" si="24"/>
        <v>Dirección Administrativa y Financiera1</v>
      </c>
      <c r="C53" s="12">
        <f t="shared" si="21"/>
        <v>1</v>
      </c>
      <c r="D53" s="12" t="str">
        <f t="shared" si="25"/>
        <v>Dirección Administrativa y FinancieraMedio</v>
      </c>
      <c r="E53" s="307" t="str">
        <f t="shared" si="26"/>
        <v>Dirección Administrativa y FinancieraFalta o falla de la capacidad de gestión del talento humano.</v>
      </c>
      <c r="F53" s="9" t="str">
        <f t="shared" si="27"/>
        <v>RAF-52</v>
      </c>
      <c r="G53" s="10" t="str">
        <f t="shared" si="23"/>
        <v>RAF-</v>
      </c>
      <c r="H53" s="10" t="str">
        <f>+IF(V53=""," ",VLOOKUP(G53,'Areas Incluidas '!$O$4:$P$9,2,0))</f>
        <v>Dirección Administrativa y Financiera</v>
      </c>
      <c r="I53" s="178" t="str">
        <f t="shared" si="28"/>
        <v>Dirección Administrativa y FinancieraModerado</v>
      </c>
      <c r="J53" s="10" t="str">
        <f t="shared" si="22"/>
        <v>Falta o falla de la capacidad de gestión del talento humano.</v>
      </c>
      <c r="K53" s="10" t="str">
        <f t="shared" si="8"/>
        <v>Dirección Administrativa y FinancieraOperativo</v>
      </c>
      <c r="L53" s="333" t="s">
        <v>2556</v>
      </c>
      <c r="M53" s="151" t="s">
        <v>2466</v>
      </c>
      <c r="N53" s="328" t="s">
        <v>2963</v>
      </c>
      <c r="O53" s="343" t="s">
        <v>289</v>
      </c>
      <c r="P53" s="343" t="s">
        <v>2607</v>
      </c>
      <c r="Q53" s="343" t="s">
        <v>2633</v>
      </c>
      <c r="R53" s="343" t="s">
        <v>2634</v>
      </c>
      <c r="S53" s="264" t="s">
        <v>2560</v>
      </c>
      <c r="T53" s="327" t="s">
        <v>332</v>
      </c>
      <c r="U53" s="327" t="s">
        <v>98</v>
      </c>
      <c r="V53" s="473" t="str">
        <f>+IF(T53="","",IF(U53="","",VLOOKUP(Y53,'[5]Parametros  '!$A$11:$B$35,2,0)))</f>
        <v>Medio</v>
      </c>
      <c r="W53" s="476">
        <f t="shared" si="29"/>
        <v>1</v>
      </c>
      <c r="X53" s="476">
        <f t="shared" si="30"/>
        <v>3</v>
      </c>
      <c r="Y53" s="476" t="str">
        <f t="shared" si="31"/>
        <v>13</v>
      </c>
      <c r="Z53" s="473" t="s">
        <v>98</v>
      </c>
    </row>
    <row r="54" spans="1:26" s="138" customFormat="1" ht="116.25" x14ac:dyDescent="0.25">
      <c r="A54" s="177">
        <f>IF(V54="","",IF(N54=" "," ",SUM($C$2:C54)))</f>
        <v>53</v>
      </c>
      <c r="B54" s="305" t="str">
        <f t="shared" si="24"/>
        <v>Dirección Administrativa y Financiera1</v>
      </c>
      <c r="C54" s="12">
        <f t="shared" si="21"/>
        <v>1</v>
      </c>
      <c r="D54" s="12" t="str">
        <f t="shared" si="25"/>
        <v>Dirección Administrativa y FinancieraMedio</v>
      </c>
      <c r="E54" s="307" t="str">
        <f t="shared" si="26"/>
        <v>Dirección Administrativa y FinancieraDificultades en la alineación organizacional para el logro de los objetivos.</v>
      </c>
      <c r="F54" s="9" t="str">
        <f t="shared" si="27"/>
        <v>RAF-53</v>
      </c>
      <c r="G54" s="10" t="str">
        <f t="shared" si="23"/>
        <v>RAF-</v>
      </c>
      <c r="H54" s="10" t="str">
        <f>+IF(V54=""," ",VLOOKUP(G54,'Areas Incluidas '!$O$4:$P$9,2,0))</f>
        <v>Dirección Administrativa y Financiera</v>
      </c>
      <c r="I54" s="178" t="str">
        <f t="shared" si="28"/>
        <v>Dirección Administrativa y FinancieraFuerte</v>
      </c>
      <c r="J54" s="10" t="str">
        <f t="shared" si="22"/>
        <v>Dificultades en la alineación organizacional para el logro de los objetivos.</v>
      </c>
      <c r="K54" s="10" t="str">
        <f t="shared" si="8"/>
        <v>Dirección Administrativa y FinancieraFinanciero</v>
      </c>
      <c r="L54" s="333" t="s">
        <v>2557</v>
      </c>
      <c r="M54" s="151" t="s">
        <v>2459</v>
      </c>
      <c r="N54" s="328" t="s">
        <v>2964</v>
      </c>
      <c r="O54" s="343" t="s">
        <v>108</v>
      </c>
      <c r="P54" s="343" t="s">
        <v>2607</v>
      </c>
      <c r="Q54" s="343" t="s">
        <v>2962</v>
      </c>
      <c r="R54" s="343" t="s">
        <v>2635</v>
      </c>
      <c r="S54" s="264" t="s">
        <v>2560</v>
      </c>
      <c r="T54" s="327" t="s">
        <v>296</v>
      </c>
      <c r="U54" s="327" t="s">
        <v>98</v>
      </c>
      <c r="V54" s="473" t="str">
        <f>+IF(T54="","",IF(U54="","",VLOOKUP(Y54,'[5]Parametros  '!$A$11:$B$35,2,0)))</f>
        <v>Medio</v>
      </c>
      <c r="W54" s="476">
        <f t="shared" si="29"/>
        <v>2</v>
      </c>
      <c r="X54" s="476">
        <f t="shared" si="30"/>
        <v>3</v>
      </c>
      <c r="Y54" s="476" t="str">
        <f t="shared" si="31"/>
        <v>23</v>
      </c>
      <c r="Z54" s="473" t="s">
        <v>97</v>
      </c>
    </row>
    <row r="55" spans="1:26" s="138" customFormat="1" ht="139.5" x14ac:dyDescent="0.25">
      <c r="A55" s="177">
        <f>IF(V55="","",IF(N55=" "," ",SUM($C$2:C55)))</f>
        <v>54</v>
      </c>
      <c r="B55" s="305" t="str">
        <f t="shared" si="24"/>
        <v>Dirección Administrativa y Financiera1</v>
      </c>
      <c r="C55" s="12">
        <f t="shared" si="21"/>
        <v>1</v>
      </c>
      <c r="D55" s="12" t="str">
        <f t="shared" si="25"/>
        <v>Dirección Administrativa y FinancieraMedio</v>
      </c>
      <c r="E55" s="307" t="str">
        <f t="shared" si="26"/>
        <v>Dirección Administrativa y FinancieraDificultades en la alineación organizacional para el logro de los objetivos.</v>
      </c>
      <c r="F55" s="9" t="str">
        <f t="shared" si="27"/>
        <v>RAF-54</v>
      </c>
      <c r="G55" s="10" t="str">
        <f t="shared" si="23"/>
        <v>RAF-</v>
      </c>
      <c r="H55" s="10" t="str">
        <f>+IF(V55=""," ",VLOOKUP(G55,'Areas Incluidas '!$O$4:$P$9,2,0))</f>
        <v>Dirección Administrativa y Financiera</v>
      </c>
      <c r="I55" s="178" t="str">
        <f t="shared" si="28"/>
        <v>Dirección Administrativa y FinancieraModerado</v>
      </c>
      <c r="J55" s="10" t="str">
        <f t="shared" si="22"/>
        <v>Dificultades en la alineación organizacional para el logro de los objetivos.</v>
      </c>
      <c r="K55" s="10" t="str">
        <f t="shared" si="8"/>
        <v>Dirección Administrativa y FinancieraGobernanza</v>
      </c>
      <c r="L55" s="333" t="s">
        <v>2558</v>
      </c>
      <c r="M55" s="151" t="s">
        <v>2461</v>
      </c>
      <c r="N55" s="328" t="s">
        <v>2965</v>
      </c>
      <c r="O55" s="343" t="s">
        <v>108</v>
      </c>
      <c r="P55" s="343" t="s">
        <v>2636</v>
      </c>
      <c r="Q55" s="343" t="s">
        <v>2637</v>
      </c>
      <c r="R55" s="343" t="s">
        <v>2638</v>
      </c>
      <c r="S55" s="264" t="s">
        <v>2560</v>
      </c>
      <c r="T55" s="327" t="s">
        <v>298</v>
      </c>
      <c r="U55" s="327" t="s">
        <v>297</v>
      </c>
      <c r="V55" s="473" t="str">
        <f>+IF(T55="","",IF(U55="","",VLOOKUP(Y55,'[5]Parametros  '!$A$11:$B$35,2,0)))</f>
        <v>Medio</v>
      </c>
      <c r="W55" s="476">
        <f t="shared" si="29"/>
        <v>4</v>
      </c>
      <c r="X55" s="476">
        <f t="shared" si="30"/>
        <v>2</v>
      </c>
      <c r="Y55" s="476" t="str">
        <f t="shared" si="31"/>
        <v>42</v>
      </c>
      <c r="Z55" s="473" t="s">
        <v>98</v>
      </c>
    </row>
    <row r="56" spans="1:26" s="138" customFormat="1" ht="409.5" x14ac:dyDescent="0.25">
      <c r="A56" s="177">
        <f>IF(V56="","",IF(N56=" "," ",SUM($C$2:C56)))</f>
        <v>55</v>
      </c>
      <c r="B56" s="305" t="str">
        <f t="shared" si="24"/>
        <v>Dirección Investigación e Innovación1</v>
      </c>
      <c r="C56" s="12">
        <f t="shared" si="21"/>
        <v>1</v>
      </c>
      <c r="D56" s="12" t="str">
        <f t="shared" si="25"/>
        <v>Dirección Investigación e InnovaciónBajo</v>
      </c>
      <c r="E56" s="307" t="str">
        <f t="shared" si="26"/>
        <v>Dirección Investigación e InnovaciónDificultades en la alineación organizacional para el logro de los objetivos.</v>
      </c>
      <c r="F56" s="9" t="str">
        <f t="shared" si="27"/>
        <v>RII-55</v>
      </c>
      <c r="G56" s="10" t="str">
        <f t="shared" si="23"/>
        <v>RII-</v>
      </c>
      <c r="H56" s="10" t="str">
        <f>+IF(V56=""," ",VLOOKUP(G56,'Areas Incluidas '!$O$4:$P$9,2,0))</f>
        <v>Dirección Investigación e Innovación</v>
      </c>
      <c r="I56" s="178" t="str">
        <f t="shared" si="28"/>
        <v>Dirección Investigación e InnovaciónFuerte</v>
      </c>
      <c r="J56" s="10" t="str">
        <f t="shared" si="22"/>
        <v>Dificultades en la alineación organizacional para el logro de los objetivos.</v>
      </c>
      <c r="K56" s="10" t="str">
        <f t="shared" si="8"/>
        <v>Dirección Investigación e InnovaciónLegal</v>
      </c>
      <c r="L56" s="333" t="s">
        <v>1350</v>
      </c>
      <c r="M56" s="151" t="s">
        <v>2451</v>
      </c>
      <c r="N56" s="251" t="s">
        <v>2659</v>
      </c>
      <c r="O56" s="343" t="s">
        <v>108</v>
      </c>
      <c r="P56" s="343" t="s">
        <v>2398</v>
      </c>
      <c r="Q56" s="343" t="s">
        <v>2660</v>
      </c>
      <c r="R56" s="343" t="s">
        <v>2678</v>
      </c>
      <c r="S56" s="264" t="s">
        <v>2651</v>
      </c>
      <c r="T56" s="327" t="s">
        <v>332</v>
      </c>
      <c r="U56" s="327" t="s">
        <v>297</v>
      </c>
      <c r="V56" s="473" t="str">
        <f>+IF(T56="","",IF(U56="","",VLOOKUP(Y56,'[6]Parametros  '!$A$11:$B$35,2,0)))</f>
        <v>Bajo</v>
      </c>
      <c r="W56" s="476">
        <f t="shared" si="29"/>
        <v>1</v>
      </c>
      <c r="X56" s="476">
        <f t="shared" si="30"/>
        <v>2</v>
      </c>
      <c r="Y56" s="476" t="str">
        <f t="shared" si="31"/>
        <v>12</v>
      </c>
      <c r="Z56" s="478" t="s">
        <v>97</v>
      </c>
    </row>
    <row r="57" spans="1:26" s="138" customFormat="1" ht="323.25" customHeight="1" x14ac:dyDescent="0.25">
      <c r="A57" s="177">
        <f>IF(V57="","",IF(N57=" "," ",SUM($C$2:C57)))</f>
        <v>56</v>
      </c>
      <c r="B57" s="305" t="str">
        <f t="shared" si="24"/>
        <v>Dirección Investigación e Innovación1</v>
      </c>
      <c r="C57" s="12">
        <f t="shared" si="21"/>
        <v>1</v>
      </c>
      <c r="D57" s="12" t="str">
        <f t="shared" si="25"/>
        <v>Dirección Investigación e InnovaciónAlto</v>
      </c>
      <c r="E57" s="307" t="str">
        <f t="shared" si="26"/>
        <v>Dirección Investigación e InnovaciónFalta de innovación o rezago en los diferentes procesos o estructuras que dificultan el crecimiento y/o cumplimiento de los objetivos de la Universidad</v>
      </c>
      <c r="F57" s="9" t="str">
        <f t="shared" si="27"/>
        <v>RII-56</v>
      </c>
      <c r="G57" s="10" t="str">
        <f t="shared" si="23"/>
        <v>RII-</v>
      </c>
      <c r="H57" s="10" t="str">
        <f>+IF(V57=""," ",VLOOKUP(G57,'Areas Incluidas '!$O$4:$P$9,2,0))</f>
        <v>Dirección Investigación e Innovación</v>
      </c>
      <c r="I57" s="178" t="str">
        <f t="shared" si="28"/>
        <v>Dirección Investigación e InnovaciónModerado</v>
      </c>
      <c r="J57" s="10" t="str">
        <f t="shared" si="22"/>
        <v>Falta de innovación o rezago en los diferentes procesos o estructuras que dificultan el crecimiento y/o cumplimiento de los objetivos de la Universidad</v>
      </c>
      <c r="K57" s="10" t="str">
        <f t="shared" si="8"/>
        <v>Dirección Investigación e InnovaciónOperativo</v>
      </c>
      <c r="L57" s="333" t="s">
        <v>1356</v>
      </c>
      <c r="M57" s="151" t="s">
        <v>2466</v>
      </c>
      <c r="N57" s="251" t="s">
        <v>2661</v>
      </c>
      <c r="O57" s="343" t="s">
        <v>111</v>
      </c>
      <c r="P57" s="343" t="s">
        <v>2662</v>
      </c>
      <c r="Q57" s="343" t="s">
        <v>2663</v>
      </c>
      <c r="R57" s="343" t="s">
        <v>2679</v>
      </c>
      <c r="S57" s="264" t="s">
        <v>2652</v>
      </c>
      <c r="T57" s="327" t="s">
        <v>298</v>
      </c>
      <c r="U57" s="327" t="s">
        <v>98</v>
      </c>
      <c r="V57" s="473" t="str">
        <f>+IF(T57="","",IF(U57="","",VLOOKUP(Y57,'[6]Parametros  '!$A$11:$B$35,2,0)))</f>
        <v>Alto</v>
      </c>
      <c r="W57" s="476">
        <f t="shared" si="29"/>
        <v>4</v>
      </c>
      <c r="X57" s="476">
        <f t="shared" si="30"/>
        <v>3</v>
      </c>
      <c r="Y57" s="476" t="str">
        <f t="shared" si="31"/>
        <v>43</v>
      </c>
      <c r="Z57" s="478" t="s">
        <v>98</v>
      </c>
    </row>
    <row r="58" spans="1:26" s="138" customFormat="1" ht="339" customHeight="1" x14ac:dyDescent="0.25">
      <c r="A58" s="177">
        <f>IF(V58="","",IF(N58=" "," ",SUM($C$2:C58)))</f>
        <v>57</v>
      </c>
      <c r="B58" s="305" t="str">
        <f t="shared" si="24"/>
        <v>Dirección Investigación e Innovación1</v>
      </c>
      <c r="C58" s="12">
        <f t="shared" si="21"/>
        <v>1</v>
      </c>
      <c r="D58" s="12" t="str">
        <f t="shared" si="25"/>
        <v>Dirección Investigación e InnovaciónAlto</v>
      </c>
      <c r="E58" s="307" t="str">
        <f t="shared" si="26"/>
        <v>Dirección Investigación e InnovaciónFalta de innovación o rezago en los diferentes procesos o estructuras que dificultan el crecimiento y/o cumplimiento de los objetivos de la Universidad</v>
      </c>
      <c r="F58" s="9" t="str">
        <f t="shared" si="27"/>
        <v>RII-57</v>
      </c>
      <c r="G58" s="10" t="str">
        <f t="shared" si="23"/>
        <v>RII-</v>
      </c>
      <c r="H58" s="10" t="str">
        <f>+IF(V58=""," ",VLOOKUP(G58,'Areas Incluidas '!$O$4:$P$9,2,0))</f>
        <v>Dirección Investigación e Innovación</v>
      </c>
      <c r="I58" s="178" t="str">
        <f t="shared" si="28"/>
        <v>Dirección Investigación e InnovaciónFuerte</v>
      </c>
      <c r="J58" s="10" t="str">
        <f t="shared" si="22"/>
        <v>Falta de innovación o rezago en los diferentes procesos o estructuras que dificultan el crecimiento y/o cumplimiento de los objetivos de la Universidad</v>
      </c>
      <c r="K58" s="10" t="str">
        <f t="shared" si="8"/>
        <v>Dirección Investigación e InnovaciónLegal</v>
      </c>
      <c r="L58" s="333" t="s">
        <v>1360</v>
      </c>
      <c r="M58" s="151" t="s">
        <v>2451</v>
      </c>
      <c r="N58" s="251" t="s">
        <v>2664</v>
      </c>
      <c r="O58" s="343" t="s">
        <v>111</v>
      </c>
      <c r="P58" s="343" t="s">
        <v>2665</v>
      </c>
      <c r="Q58" s="343" t="s">
        <v>2666</v>
      </c>
      <c r="R58" s="343" t="s">
        <v>2680</v>
      </c>
      <c r="S58" s="264" t="s">
        <v>2653</v>
      </c>
      <c r="T58" s="327" t="s">
        <v>294</v>
      </c>
      <c r="U58" s="327" t="s">
        <v>98</v>
      </c>
      <c r="V58" s="473" t="str">
        <f>+IF(T58="","",IF(U58="","",VLOOKUP(Y58,'[6]Parametros  '!$A$11:$B$35,2,0)))</f>
        <v>Alto</v>
      </c>
      <c r="W58" s="476">
        <f t="shared" si="29"/>
        <v>3</v>
      </c>
      <c r="X58" s="476">
        <f t="shared" si="30"/>
        <v>3</v>
      </c>
      <c r="Y58" s="476" t="str">
        <f t="shared" si="31"/>
        <v>33</v>
      </c>
      <c r="Z58" s="478" t="s">
        <v>97</v>
      </c>
    </row>
    <row r="59" spans="1:26" s="138" customFormat="1" ht="207.75" customHeight="1" x14ac:dyDescent="0.25">
      <c r="A59" s="177">
        <f>IF(V59="","",IF(N59=" "," ",SUM($C$2:C59)))</f>
        <v>58</v>
      </c>
      <c r="B59" s="305" t="str">
        <f t="shared" si="24"/>
        <v>Dirección Investigación e Innovación1</v>
      </c>
      <c r="C59" s="12">
        <f t="shared" si="21"/>
        <v>1</v>
      </c>
      <c r="D59" s="12" t="str">
        <f t="shared" si="25"/>
        <v>Dirección Investigación e InnovaciónAlto</v>
      </c>
      <c r="E59" s="307" t="str">
        <f t="shared" si="26"/>
        <v>Dirección Investigación e InnovaciónDificultades en la alineación organizacional para el logro de los objetivos.</v>
      </c>
      <c r="F59" s="9" t="str">
        <f t="shared" si="27"/>
        <v>RII-58</v>
      </c>
      <c r="G59" s="10" t="str">
        <f t="shared" si="23"/>
        <v>RII-</v>
      </c>
      <c r="H59" s="10" t="str">
        <f>+IF(V59=""," ",VLOOKUP(G59,'Areas Incluidas '!$O$4:$P$9,2,0))</f>
        <v>Dirección Investigación e Innovación</v>
      </c>
      <c r="I59" s="178" t="str">
        <f t="shared" si="28"/>
        <v>Dirección Investigación e InnovaciónModerado</v>
      </c>
      <c r="J59" s="10" t="str">
        <f t="shared" si="22"/>
        <v>Dificultades en la alineación organizacional para el logro de los objetivos.</v>
      </c>
      <c r="K59" s="10" t="str">
        <f t="shared" si="8"/>
        <v>Dirección Investigación e InnovaciónGobernanza</v>
      </c>
      <c r="L59" s="333" t="s">
        <v>1366</v>
      </c>
      <c r="M59" s="151" t="s">
        <v>2461</v>
      </c>
      <c r="N59" s="251" t="s">
        <v>2667</v>
      </c>
      <c r="O59" s="343" t="s">
        <v>108</v>
      </c>
      <c r="P59" s="343" t="s">
        <v>2427</v>
      </c>
      <c r="Q59" s="343" t="s">
        <v>2668</v>
      </c>
      <c r="R59" s="343" t="s">
        <v>2681</v>
      </c>
      <c r="S59" s="264" t="s">
        <v>2654</v>
      </c>
      <c r="T59" s="327" t="s">
        <v>298</v>
      </c>
      <c r="U59" s="327" t="s">
        <v>98</v>
      </c>
      <c r="V59" s="473" t="str">
        <f>+IF(T59="","",IF(U59="","",VLOOKUP(Y59,'[6]Parametros  '!$A$11:$B$35,2,0)))</f>
        <v>Alto</v>
      </c>
      <c r="W59" s="476">
        <f t="shared" si="29"/>
        <v>4</v>
      </c>
      <c r="X59" s="476">
        <f t="shared" si="30"/>
        <v>3</v>
      </c>
      <c r="Y59" s="476" t="str">
        <f t="shared" si="31"/>
        <v>43</v>
      </c>
      <c r="Z59" s="478" t="s">
        <v>98</v>
      </c>
    </row>
    <row r="60" spans="1:26" s="138" customFormat="1" ht="315" x14ac:dyDescent="0.25">
      <c r="A60" s="177">
        <f>IF(V60="","",IF(N60=" "," ",SUM($C$2:C60)))</f>
        <v>59</v>
      </c>
      <c r="B60" s="305" t="str">
        <f t="shared" si="24"/>
        <v>Dirección Investigación e Innovación1</v>
      </c>
      <c r="C60" s="12">
        <f t="shared" si="21"/>
        <v>1</v>
      </c>
      <c r="D60" s="12" t="str">
        <f t="shared" si="25"/>
        <v>Dirección Investigación e InnovaciónAlto</v>
      </c>
      <c r="E60" s="307" t="str">
        <f t="shared" si="26"/>
        <v>Dirección Investigación e InnovaciónFalla o falta de adecuación, consistencia, confiabilidad, confidencialidad y disponibilidad de la información que se genera o se custodia (física o electrónica).</v>
      </c>
      <c r="F60" s="9" t="str">
        <f t="shared" si="27"/>
        <v>RII-59</v>
      </c>
      <c r="G60" s="10" t="str">
        <f t="shared" si="23"/>
        <v>RII-</v>
      </c>
      <c r="H60" s="10" t="str">
        <f>+IF(V60=""," ",VLOOKUP(G60,'Areas Incluidas '!$O$4:$P$9,2,0))</f>
        <v>Dirección Investigación e Innovación</v>
      </c>
      <c r="I60" s="178" t="str">
        <f t="shared" si="28"/>
        <v>Dirección Investigación e InnovaciónFuerte</v>
      </c>
      <c r="J60" s="10" t="str">
        <f t="shared" si="22"/>
        <v>Falla o falta de adecuación, consistencia, confiabilidad, confidencialidad y disponibilidad de la información que se genera o se custodia (física o electrónica).</v>
      </c>
      <c r="K60" s="10" t="str">
        <f t="shared" si="8"/>
        <v>Dirección Investigación e InnovaciónTecnológico</v>
      </c>
      <c r="L60" s="333" t="s">
        <v>1373</v>
      </c>
      <c r="M60" s="151" t="s">
        <v>2474</v>
      </c>
      <c r="N60" s="251" t="s">
        <v>2669</v>
      </c>
      <c r="O60" s="343" t="s">
        <v>106</v>
      </c>
      <c r="P60" s="343" t="s">
        <v>2670</v>
      </c>
      <c r="Q60" s="343" t="s">
        <v>2671</v>
      </c>
      <c r="R60" s="343" t="s">
        <v>2682</v>
      </c>
      <c r="S60" s="264" t="s">
        <v>2655</v>
      </c>
      <c r="T60" s="327" t="s">
        <v>296</v>
      </c>
      <c r="U60" s="327" t="s">
        <v>295</v>
      </c>
      <c r="V60" s="473" t="str">
        <f>+IF(T60="","",IF(U60="","",VLOOKUP(Y60,'[6]Parametros  '!$A$11:$B$35,2,0)))</f>
        <v>Alto</v>
      </c>
      <c r="W60" s="476">
        <f t="shared" si="29"/>
        <v>2</v>
      </c>
      <c r="X60" s="476">
        <f t="shared" si="30"/>
        <v>4</v>
      </c>
      <c r="Y60" s="476" t="str">
        <f t="shared" si="31"/>
        <v>24</v>
      </c>
      <c r="Z60" s="478" t="s">
        <v>97</v>
      </c>
    </row>
    <row r="61" spans="1:26" s="138" customFormat="1" ht="144" x14ac:dyDescent="0.25">
      <c r="A61" s="177">
        <f>IF(V61="","",IF(N61=" "," ",SUM($C$2:C61)))</f>
        <v>60</v>
      </c>
      <c r="B61" s="305" t="str">
        <f t="shared" si="24"/>
        <v>Dirección Investigación e Innovación1</v>
      </c>
      <c r="C61" s="12">
        <f t="shared" si="21"/>
        <v>1</v>
      </c>
      <c r="D61" s="12" t="str">
        <f t="shared" si="25"/>
        <v>Dirección Investigación e InnovaciónMedio</v>
      </c>
      <c r="E61" s="307" t="str">
        <f t="shared" si="26"/>
        <v>Dirección Investigación e InnovaciónPrácticas fraudulentas - corrupción en los diferentes procesos misionales de la universidad</v>
      </c>
      <c r="F61" s="9" t="str">
        <f t="shared" si="27"/>
        <v>RII-60</v>
      </c>
      <c r="G61" s="10" t="str">
        <f t="shared" si="23"/>
        <v>RII-</v>
      </c>
      <c r="H61" s="10" t="str">
        <f>+IF(V61=""," ",VLOOKUP(G61,'Areas Incluidas '!$O$4:$P$9,2,0))</f>
        <v>Dirección Investigación e Innovación</v>
      </c>
      <c r="I61" s="178" t="str">
        <f t="shared" si="28"/>
        <v>Dirección Investigación e InnovaciónFuerte</v>
      </c>
      <c r="J61" s="10" t="str">
        <f t="shared" si="22"/>
        <v>Prácticas fraudulentas - corrupción en los diferentes procesos misionales de la universidad</v>
      </c>
      <c r="K61" s="10" t="str">
        <f t="shared" si="8"/>
        <v>Dirección Investigación e InnovaciónCorrupción y fraude</v>
      </c>
      <c r="L61" s="333" t="s">
        <v>1381</v>
      </c>
      <c r="M61" s="151" t="s">
        <v>2457</v>
      </c>
      <c r="N61" s="251" t="s">
        <v>1339</v>
      </c>
      <c r="O61" s="343" t="s">
        <v>288</v>
      </c>
      <c r="P61" s="343" t="s">
        <v>2520</v>
      </c>
      <c r="Q61" s="343" t="s">
        <v>2672</v>
      </c>
      <c r="R61" s="343" t="s">
        <v>2683</v>
      </c>
      <c r="S61" s="264" t="s">
        <v>2656</v>
      </c>
      <c r="T61" s="327" t="s">
        <v>296</v>
      </c>
      <c r="U61" s="327" t="s">
        <v>98</v>
      </c>
      <c r="V61" s="473" t="str">
        <f>+IF(T61="","",IF(U61="","",VLOOKUP(Y61,'[6]Parametros  '!$A$11:$B$35,2,0)))</f>
        <v>Medio</v>
      </c>
      <c r="W61" s="476">
        <f t="shared" si="29"/>
        <v>2</v>
      </c>
      <c r="X61" s="476">
        <f t="shared" si="30"/>
        <v>3</v>
      </c>
      <c r="Y61" s="476" t="str">
        <f t="shared" si="31"/>
        <v>23</v>
      </c>
      <c r="Z61" s="478" t="s">
        <v>97</v>
      </c>
    </row>
    <row r="62" spans="1:26" s="138" customFormat="1" ht="166.5" customHeight="1" x14ac:dyDescent="0.25">
      <c r="A62" s="177">
        <f>IF(V62="","",IF(N62=" "," ",SUM($C$2:C62)))</f>
        <v>61</v>
      </c>
      <c r="B62" s="305" t="str">
        <f t="shared" si="24"/>
        <v>Dirección Investigación e Innovación1</v>
      </c>
      <c r="C62" s="12">
        <f t="shared" si="21"/>
        <v>1</v>
      </c>
      <c r="D62" s="12" t="str">
        <f t="shared" si="25"/>
        <v>Dirección Investigación e InnovaciónBajo</v>
      </c>
      <c r="E62" s="307" t="str">
        <f t="shared" si="26"/>
        <v>Dirección Investigación e InnovaciónFalta o falla de la capacidad de gestión del talento humano.</v>
      </c>
      <c r="F62" s="9" t="str">
        <f t="shared" si="27"/>
        <v>RII-61</v>
      </c>
      <c r="G62" s="10" t="str">
        <f t="shared" si="23"/>
        <v>RII-</v>
      </c>
      <c r="H62" s="10" t="str">
        <f>+IF(V62=""," ",VLOOKUP(G62,'Areas Incluidas '!$O$4:$P$9,2,0))</f>
        <v>Dirección Investigación e Innovación</v>
      </c>
      <c r="I62" s="178" t="str">
        <f t="shared" si="28"/>
        <v>Dirección Investigación e InnovaciónFuerte</v>
      </c>
      <c r="J62" s="10" t="str">
        <f t="shared" si="22"/>
        <v>Falta o falla de la capacidad de gestión del talento humano.</v>
      </c>
      <c r="K62" s="10" t="str">
        <f t="shared" si="8"/>
        <v>Dirección Investigación e InnovaciónGobernanza</v>
      </c>
      <c r="L62" s="333" t="s">
        <v>1385</v>
      </c>
      <c r="M62" s="151" t="s">
        <v>2461</v>
      </c>
      <c r="N62" s="251" t="s">
        <v>2673</v>
      </c>
      <c r="O62" s="343" t="s">
        <v>289</v>
      </c>
      <c r="P62" s="343" t="s">
        <v>2674</v>
      </c>
      <c r="Q62" s="343" t="s">
        <v>2675</v>
      </c>
      <c r="R62" s="343" t="s">
        <v>2684</v>
      </c>
      <c r="S62" s="264" t="s">
        <v>2657</v>
      </c>
      <c r="T62" s="327" t="s">
        <v>296</v>
      </c>
      <c r="U62" s="327" t="s">
        <v>297</v>
      </c>
      <c r="V62" s="473" t="str">
        <f>+IF(T62="","",IF(U62="","",VLOOKUP(Y62,'[6]Parametros  '!$A$11:$B$35,2,0)))</f>
        <v>Bajo</v>
      </c>
      <c r="W62" s="476">
        <f t="shared" si="29"/>
        <v>2</v>
      </c>
      <c r="X62" s="476">
        <f t="shared" si="30"/>
        <v>2</v>
      </c>
      <c r="Y62" s="476" t="str">
        <f t="shared" si="31"/>
        <v>22</v>
      </c>
      <c r="Z62" s="473" t="s">
        <v>97</v>
      </c>
    </row>
    <row r="63" spans="1:26" s="138" customFormat="1" ht="141" customHeight="1" x14ac:dyDescent="0.25">
      <c r="A63" s="177">
        <f>IF(V63="","",IF(N63=" "," ",SUM($C$2:C63)))</f>
        <v>62</v>
      </c>
      <c r="B63" s="305" t="str">
        <f t="shared" si="24"/>
        <v>Dirección Investigación e Innovación1</v>
      </c>
      <c r="C63" s="12">
        <f t="shared" si="21"/>
        <v>1</v>
      </c>
      <c r="D63" s="12" t="str">
        <f t="shared" si="25"/>
        <v>Dirección Investigación e InnovaciónExtremo</v>
      </c>
      <c r="E63" s="307" t="str">
        <f t="shared" si="26"/>
        <v>Dirección Investigación e InnovaciónFalta o falla de la capacidad de gestión del talento humano.</v>
      </c>
      <c r="F63" s="9" t="str">
        <f t="shared" si="27"/>
        <v>RII-62</v>
      </c>
      <c r="G63" s="10" t="str">
        <f t="shared" si="23"/>
        <v>RII-</v>
      </c>
      <c r="H63" s="10" t="str">
        <f>+IF(V63=""," ",VLOOKUP(G63,'Areas Incluidas '!$O$4:$P$9,2,0))</f>
        <v>Dirección Investigación e Innovación</v>
      </c>
      <c r="I63" s="178" t="str">
        <f t="shared" si="28"/>
        <v>Dirección Investigación e InnovaciónModerado</v>
      </c>
      <c r="J63" s="10" t="str">
        <f t="shared" si="22"/>
        <v>Falta o falla de la capacidad de gestión del talento humano.</v>
      </c>
      <c r="K63" s="10" t="str">
        <f t="shared" si="8"/>
        <v>Dirección Investigación e InnovaciónLegal</v>
      </c>
      <c r="L63" s="333" t="s">
        <v>1388</v>
      </c>
      <c r="M63" s="510" t="s">
        <v>2451</v>
      </c>
      <c r="N63" s="251" t="s">
        <v>2512</v>
      </c>
      <c r="O63" s="343" t="s">
        <v>289</v>
      </c>
      <c r="P63" s="343" t="s">
        <v>2676</v>
      </c>
      <c r="Q63" s="343" t="s">
        <v>2677</v>
      </c>
      <c r="R63" s="343"/>
      <c r="S63" s="264" t="s">
        <v>2658</v>
      </c>
      <c r="T63" s="327" t="s">
        <v>294</v>
      </c>
      <c r="U63" s="327" t="s">
        <v>299</v>
      </c>
      <c r="V63" s="473" t="str">
        <f>+IF(T63="","",IF(U63="","",VLOOKUP(Y63,'[6]Parametros  '!$A$11:$B$35,2,0)))</f>
        <v>Extremo</v>
      </c>
      <c r="W63" s="476">
        <f t="shared" si="29"/>
        <v>3</v>
      </c>
      <c r="X63" s="476">
        <f t="shared" si="30"/>
        <v>5</v>
      </c>
      <c r="Y63" s="476" t="str">
        <f t="shared" si="31"/>
        <v>35</v>
      </c>
      <c r="Z63" s="473" t="s">
        <v>98</v>
      </c>
    </row>
    <row r="64" spans="1:26" s="138" customFormat="1" x14ac:dyDescent="0.25">
      <c r="A64" s="177" t="str">
        <f>IF(V64="","",IF(N64=" "," ",SUM($C$2:C64)))</f>
        <v/>
      </c>
      <c r="B64" s="305" t="str">
        <f t="shared" si="24"/>
        <v xml:space="preserve"> 0</v>
      </c>
      <c r="C64" s="12">
        <f t="shared" si="21"/>
        <v>0</v>
      </c>
      <c r="D64" s="12" t="str">
        <f t="shared" si="25"/>
        <v xml:space="preserve"> </v>
      </c>
      <c r="E64" s="307" t="str">
        <f t="shared" si="26"/>
        <v xml:space="preserve"> </v>
      </c>
      <c r="F64" s="9" t="str">
        <f t="shared" si="27"/>
        <v/>
      </c>
      <c r="G64" s="10" t="str">
        <f t="shared" si="23"/>
        <v/>
      </c>
      <c r="H64" s="10" t="str">
        <f>+IF(V64=""," ",VLOOKUP(G64,'Areas Incluidas '!$O$4:$P$9,2,0))</f>
        <v xml:space="preserve"> </v>
      </c>
      <c r="I64" s="178" t="str">
        <f t="shared" si="28"/>
        <v xml:space="preserve"> </v>
      </c>
      <c r="J64" s="10" t="str">
        <f t="shared" si="22"/>
        <v/>
      </c>
      <c r="K64" s="10" t="str">
        <f t="shared" si="8"/>
        <v xml:space="preserve"> </v>
      </c>
      <c r="L64" s="333"/>
      <c r="M64" s="264"/>
      <c r="N64" s="264"/>
      <c r="O64" s="452"/>
      <c r="P64" s="452"/>
      <c r="Q64" s="452"/>
      <c r="R64" s="453"/>
      <c r="S64" s="456"/>
      <c r="T64" s="251"/>
      <c r="U64" s="251"/>
      <c r="V64" s="375"/>
      <c r="W64" s="379"/>
      <c r="X64" s="457"/>
      <c r="Y64" s="457"/>
      <c r="Z64" s="457"/>
    </row>
    <row r="65" spans="1:26" s="138" customFormat="1" x14ac:dyDescent="0.25">
      <c r="A65" s="177" t="str">
        <f>IF(V65="","",IF(N65=" "," ",SUM($C$2:C65)))</f>
        <v/>
      </c>
      <c r="B65" s="305" t="str">
        <f t="shared" si="24"/>
        <v xml:space="preserve"> 0</v>
      </c>
      <c r="C65" s="12">
        <f t="shared" si="21"/>
        <v>0</v>
      </c>
      <c r="D65" s="12" t="str">
        <f t="shared" si="25"/>
        <v xml:space="preserve"> </v>
      </c>
      <c r="E65" s="307" t="str">
        <f t="shared" si="26"/>
        <v xml:space="preserve"> </v>
      </c>
      <c r="F65" s="9" t="str">
        <f t="shared" si="27"/>
        <v/>
      </c>
      <c r="G65" s="10" t="str">
        <f t="shared" si="23"/>
        <v/>
      </c>
      <c r="H65" s="10" t="str">
        <f>+IF(V65=""," ",VLOOKUP(G65,'Areas Incluidas '!$O$4:$P$9,2,0))</f>
        <v xml:space="preserve"> </v>
      </c>
      <c r="I65" s="178" t="str">
        <f t="shared" si="28"/>
        <v xml:space="preserve"> </v>
      </c>
      <c r="J65" s="10" t="str">
        <f t="shared" si="22"/>
        <v/>
      </c>
      <c r="K65" s="10" t="str">
        <f t="shared" si="8"/>
        <v xml:space="preserve"> </v>
      </c>
      <c r="L65" s="333"/>
      <c r="M65" s="264"/>
      <c r="N65" s="264"/>
      <c r="O65" s="452"/>
      <c r="P65" s="452"/>
      <c r="Q65" s="452"/>
      <c r="R65" s="453"/>
      <c r="S65" s="456"/>
      <c r="T65" s="251"/>
      <c r="U65" s="251"/>
      <c r="V65" s="375" t="str">
        <f>+IF(T65="","",IF(U65="","",VLOOKUP(Y65,'Parametros '!$A$9:$B$33,2,0)))</f>
        <v/>
      </c>
      <c r="W65" s="379"/>
      <c r="X65" s="457"/>
      <c r="Y65" s="457"/>
      <c r="Z65" s="457"/>
    </row>
    <row r="66" spans="1:26" s="138" customFormat="1" x14ac:dyDescent="0.25">
      <c r="A66" s="177" t="str">
        <f>IF(V66="","",IF(N66=" "," ",SUM($C$2:C66)))</f>
        <v/>
      </c>
      <c r="B66" s="305" t="str">
        <f t="shared" ref="B66:B97" si="32">+CONCATENATE(H66,C66)</f>
        <v xml:space="preserve"> 0</v>
      </c>
      <c r="C66" s="12">
        <f t="shared" si="21"/>
        <v>0</v>
      </c>
      <c r="D66" s="12" t="str">
        <f t="shared" ref="D66:D97" si="33">+CONCATENATE(H66,V66)</f>
        <v xml:space="preserve"> </v>
      </c>
      <c r="E66" s="307" t="str">
        <f t="shared" ref="E66:E97" si="34">+CONCATENATE(H66,O66)</f>
        <v xml:space="preserve"> </v>
      </c>
      <c r="F66" s="9" t="str">
        <f t="shared" ref="F66:F97" si="35">++IF(A66="","",IF(L66="","",LEFT(L66,3)&amp;-A66))</f>
        <v/>
      </c>
      <c r="G66" s="10" t="str">
        <f t="shared" si="23"/>
        <v/>
      </c>
      <c r="H66" s="10" t="str">
        <f>+IF(V66=""," ",VLOOKUP(G66,'Areas Incluidas '!$O$4:$P$9,2,0))</f>
        <v xml:space="preserve"> </v>
      </c>
      <c r="I66" s="178" t="str">
        <f t="shared" ref="I66:I97" si="36">+CONCATENATE(H66,Z66)</f>
        <v xml:space="preserve"> </v>
      </c>
      <c r="J66" s="10" t="str">
        <f t="shared" si="22"/>
        <v/>
      </c>
      <c r="K66" s="10" t="str">
        <f t="shared" si="8"/>
        <v xml:space="preserve"> </v>
      </c>
      <c r="L66" s="333"/>
      <c r="M66" s="264"/>
      <c r="N66" s="264"/>
      <c r="O66" s="452"/>
      <c r="P66" s="452"/>
      <c r="Q66" s="452"/>
      <c r="R66" s="453"/>
      <c r="S66" s="456"/>
      <c r="T66" s="251"/>
      <c r="U66" s="251"/>
      <c r="V66" s="375" t="str">
        <f>+IF(T66="","",IF(U66="","",VLOOKUP(Y66,'Parametros '!$A$9:$B$33,2,0)))</f>
        <v/>
      </c>
      <c r="W66" s="379"/>
      <c r="X66" s="457"/>
      <c r="Y66" s="457"/>
      <c r="Z66" s="457"/>
    </row>
    <row r="67" spans="1:26" s="138" customFormat="1" x14ac:dyDescent="0.25">
      <c r="A67" s="177" t="str">
        <f>IF(V67="","",IF(N67=" "," ",SUM($C$2:C67)))</f>
        <v/>
      </c>
      <c r="B67" s="305" t="str">
        <f t="shared" si="32"/>
        <v xml:space="preserve"> 0</v>
      </c>
      <c r="C67" s="12">
        <f t="shared" si="21"/>
        <v>0</v>
      </c>
      <c r="D67" s="12" t="str">
        <f t="shared" si="33"/>
        <v xml:space="preserve"> </v>
      </c>
      <c r="E67" s="307" t="str">
        <f t="shared" si="34"/>
        <v xml:space="preserve"> </v>
      </c>
      <c r="F67" s="9" t="str">
        <f t="shared" si="35"/>
        <v/>
      </c>
      <c r="G67" s="10" t="str">
        <f t="shared" si="23"/>
        <v/>
      </c>
      <c r="H67" s="10" t="str">
        <f>+IF(V67=""," ",VLOOKUP(G67,'Areas Incluidas '!$O$4:$P$9,2,0))</f>
        <v xml:space="preserve"> </v>
      </c>
      <c r="I67" s="178" t="str">
        <f t="shared" si="36"/>
        <v xml:space="preserve"> </v>
      </c>
      <c r="J67" s="10" t="str">
        <f t="shared" si="22"/>
        <v/>
      </c>
      <c r="K67" s="10" t="str">
        <f t="shared" ref="K67:K120" si="37">+CONCATENATE(H67,M67)</f>
        <v xml:space="preserve"> </v>
      </c>
      <c r="L67" s="333"/>
      <c r="M67" s="264"/>
      <c r="N67" s="264"/>
      <c r="O67" s="452"/>
      <c r="P67" s="452"/>
      <c r="Q67" s="452"/>
      <c r="R67" s="453"/>
      <c r="S67" s="456"/>
      <c r="T67" s="251"/>
      <c r="U67" s="251"/>
      <c r="V67" s="375" t="str">
        <f>+IF(T67="","",IF(U67="","",VLOOKUP(Y67,'Parametros '!$A$9:$B$33,2,0)))</f>
        <v/>
      </c>
      <c r="W67" s="379"/>
      <c r="X67" s="457"/>
      <c r="Y67" s="457"/>
      <c r="Z67" s="457"/>
    </row>
    <row r="68" spans="1:26" s="138" customFormat="1" x14ac:dyDescent="0.25">
      <c r="A68" s="177" t="str">
        <f>IF(V68="","",IF(N68=" "," ",SUM($C$2:C68)))</f>
        <v/>
      </c>
      <c r="B68" s="305" t="str">
        <f t="shared" si="32"/>
        <v xml:space="preserve"> 0</v>
      </c>
      <c r="C68" s="12">
        <f t="shared" si="21"/>
        <v>0</v>
      </c>
      <c r="D68" s="12" t="str">
        <f t="shared" si="33"/>
        <v xml:space="preserve"> </v>
      </c>
      <c r="E68" s="307" t="str">
        <f t="shared" si="34"/>
        <v xml:space="preserve"> </v>
      </c>
      <c r="F68" s="9" t="str">
        <f t="shared" si="35"/>
        <v/>
      </c>
      <c r="G68" s="10" t="str">
        <f t="shared" si="23"/>
        <v/>
      </c>
      <c r="H68" s="10" t="str">
        <f>+IF(V68=""," ",VLOOKUP(G68,'Areas Incluidas '!$O$4:$P$9,2,0))</f>
        <v xml:space="preserve"> </v>
      </c>
      <c r="I68" s="178" t="str">
        <f t="shared" si="36"/>
        <v xml:space="preserve"> </v>
      </c>
      <c r="J68" s="10" t="str">
        <f t="shared" si="22"/>
        <v/>
      </c>
      <c r="K68" s="10" t="str">
        <f t="shared" si="37"/>
        <v xml:space="preserve"> </v>
      </c>
      <c r="L68" s="333"/>
      <c r="M68" s="264"/>
      <c r="N68" s="264"/>
      <c r="O68" s="452"/>
      <c r="P68" s="452"/>
      <c r="Q68" s="452"/>
      <c r="R68" s="453"/>
      <c r="S68" s="456"/>
      <c r="T68" s="251"/>
      <c r="U68" s="251"/>
      <c r="V68" s="375" t="str">
        <f>+IF(T68="","",IF(U68="","",VLOOKUP(Y68,'Parametros '!$A$9:$B$33,2,0)))</f>
        <v/>
      </c>
      <c r="W68" s="379"/>
      <c r="X68" s="457"/>
      <c r="Y68" s="457"/>
      <c r="Z68" s="457"/>
    </row>
    <row r="69" spans="1:26" s="138" customFormat="1" x14ac:dyDescent="0.25">
      <c r="A69" s="177" t="str">
        <f>IF(V69="","",IF(N69=" "," ",SUM($C$2:C69)))</f>
        <v/>
      </c>
      <c r="B69" s="305" t="str">
        <f t="shared" si="32"/>
        <v xml:space="preserve"> 0</v>
      </c>
      <c r="C69" s="12">
        <f t="shared" si="21"/>
        <v>0</v>
      </c>
      <c r="D69" s="12" t="str">
        <f t="shared" si="33"/>
        <v xml:space="preserve"> </v>
      </c>
      <c r="E69" s="307" t="str">
        <f t="shared" si="34"/>
        <v xml:space="preserve"> </v>
      </c>
      <c r="F69" s="9" t="str">
        <f t="shared" si="35"/>
        <v/>
      </c>
      <c r="G69" s="10" t="str">
        <f t="shared" si="23"/>
        <v/>
      </c>
      <c r="H69" s="10" t="str">
        <f>+IF(V69=""," ",VLOOKUP(G69,'Areas Incluidas '!$O$4:$P$9,2,0))</f>
        <v xml:space="preserve"> </v>
      </c>
      <c r="I69" s="178" t="str">
        <f t="shared" si="36"/>
        <v xml:space="preserve"> </v>
      </c>
      <c r="J69" s="10" t="str">
        <f t="shared" si="22"/>
        <v/>
      </c>
      <c r="K69" s="10" t="str">
        <f t="shared" si="37"/>
        <v xml:space="preserve"> </v>
      </c>
      <c r="L69" s="333"/>
      <c r="M69" s="264"/>
      <c r="N69" s="264"/>
      <c r="O69" s="452"/>
      <c r="P69" s="452"/>
      <c r="Q69" s="452"/>
      <c r="R69" s="453"/>
      <c r="S69" s="456"/>
      <c r="T69" s="251"/>
      <c r="U69" s="251"/>
      <c r="V69" s="375" t="str">
        <f>+IF(T69="","",IF(U69="","",VLOOKUP(Y69,'Parametros '!$A$9:$B$33,2,0)))</f>
        <v/>
      </c>
      <c r="W69" s="379"/>
      <c r="X69" s="457"/>
      <c r="Y69" s="457"/>
      <c r="Z69" s="457"/>
    </row>
    <row r="70" spans="1:26" s="138" customFormat="1" x14ac:dyDescent="0.25">
      <c r="A70" s="177" t="str">
        <f>IF(V70="","",IF(N70=" "," ",SUM($C$2:C70)))</f>
        <v/>
      </c>
      <c r="B70" s="305" t="str">
        <f t="shared" si="32"/>
        <v xml:space="preserve"> 0</v>
      </c>
      <c r="C70" s="12">
        <f t="shared" si="21"/>
        <v>0</v>
      </c>
      <c r="D70" s="12" t="str">
        <f t="shared" si="33"/>
        <v xml:space="preserve"> </v>
      </c>
      <c r="E70" s="307" t="str">
        <f t="shared" si="34"/>
        <v xml:space="preserve"> </v>
      </c>
      <c r="F70" s="9" t="str">
        <f t="shared" si="35"/>
        <v/>
      </c>
      <c r="G70" s="10" t="str">
        <f t="shared" si="23"/>
        <v/>
      </c>
      <c r="H70" s="10" t="str">
        <f>+IF(V70=""," ",VLOOKUP(G70,'Areas Incluidas '!$O$4:$P$9,2,0))</f>
        <v xml:space="preserve"> </v>
      </c>
      <c r="I70" s="178" t="str">
        <f t="shared" si="36"/>
        <v xml:space="preserve"> </v>
      </c>
      <c r="J70" s="10" t="str">
        <f t="shared" si="22"/>
        <v/>
      </c>
      <c r="K70" s="10" t="str">
        <f t="shared" si="37"/>
        <v xml:space="preserve"> </v>
      </c>
      <c r="L70" s="333"/>
      <c r="M70" s="264"/>
      <c r="N70" s="264"/>
      <c r="O70" s="452"/>
      <c r="P70" s="452"/>
      <c r="Q70" s="452"/>
      <c r="R70" s="453"/>
      <c r="S70" s="456"/>
      <c r="T70" s="251"/>
      <c r="U70" s="251"/>
      <c r="V70" s="375" t="str">
        <f>+IF(T70="","",IF(U70="","",VLOOKUP(Y70,'Parametros '!$A$9:$B$33,2,0)))</f>
        <v/>
      </c>
      <c r="W70" s="379"/>
      <c r="X70" s="457"/>
      <c r="Y70" s="457"/>
      <c r="Z70" s="457"/>
    </row>
    <row r="71" spans="1:26" s="138" customFormat="1" x14ac:dyDescent="0.25">
      <c r="A71" s="177" t="str">
        <f>IF(V71="","",IF(N71=" "," ",SUM($C$2:C71)))</f>
        <v/>
      </c>
      <c r="B71" s="305" t="str">
        <f t="shared" si="32"/>
        <v xml:space="preserve"> 0</v>
      </c>
      <c r="C71" s="12">
        <f t="shared" si="21"/>
        <v>0</v>
      </c>
      <c r="D71" s="12" t="str">
        <f t="shared" si="33"/>
        <v xml:space="preserve"> </v>
      </c>
      <c r="E71" s="307" t="str">
        <f t="shared" si="34"/>
        <v xml:space="preserve"> </v>
      </c>
      <c r="F71" s="9" t="str">
        <f t="shared" si="35"/>
        <v/>
      </c>
      <c r="G71" s="10" t="str">
        <f t="shared" si="23"/>
        <v/>
      </c>
      <c r="H71" s="10" t="str">
        <f>+IF(V71=""," ",VLOOKUP(G71,'Areas Incluidas '!$O$4:$P$9,2,0))</f>
        <v xml:space="preserve"> </v>
      </c>
      <c r="I71" s="178" t="str">
        <f t="shared" si="36"/>
        <v xml:space="preserve"> </v>
      </c>
      <c r="J71" s="10" t="str">
        <f t="shared" si="22"/>
        <v/>
      </c>
      <c r="K71" s="10" t="str">
        <f t="shared" si="37"/>
        <v xml:space="preserve"> </v>
      </c>
      <c r="L71" s="333"/>
      <c r="M71" s="264"/>
      <c r="N71" s="264"/>
      <c r="O71" s="452"/>
      <c r="P71" s="452"/>
      <c r="Q71" s="452"/>
      <c r="R71" s="453"/>
      <c r="S71" s="456"/>
      <c r="T71" s="251"/>
      <c r="U71" s="251"/>
      <c r="V71" s="375" t="str">
        <f>+IF(T71="","",IF(U71="","",VLOOKUP(Y71,'Parametros '!$A$9:$B$33,2,0)))</f>
        <v/>
      </c>
      <c r="W71" s="379"/>
      <c r="X71" s="457"/>
      <c r="Y71" s="457"/>
      <c r="Z71" s="457"/>
    </row>
    <row r="72" spans="1:26" s="138" customFormat="1" x14ac:dyDescent="0.25">
      <c r="A72" s="177" t="str">
        <f>IF(V72="","",IF(N72=" "," ",SUM($C$2:C72)))</f>
        <v/>
      </c>
      <c r="B72" s="305" t="str">
        <f t="shared" si="32"/>
        <v xml:space="preserve"> 0</v>
      </c>
      <c r="C72" s="12">
        <f t="shared" si="21"/>
        <v>0</v>
      </c>
      <c r="D72" s="12" t="str">
        <f t="shared" si="33"/>
        <v xml:space="preserve"> </v>
      </c>
      <c r="E72" s="307" t="str">
        <f t="shared" si="34"/>
        <v xml:space="preserve"> </v>
      </c>
      <c r="F72" s="9" t="str">
        <f t="shared" si="35"/>
        <v/>
      </c>
      <c r="G72" s="10" t="str">
        <f t="shared" si="23"/>
        <v/>
      </c>
      <c r="H72" s="10" t="str">
        <f>+IF(V72=""," ",VLOOKUP(G72,'Areas Incluidas '!$O$4:$P$9,2,0))</f>
        <v xml:space="preserve"> </v>
      </c>
      <c r="I72" s="178" t="str">
        <f t="shared" si="36"/>
        <v xml:space="preserve"> </v>
      </c>
      <c r="J72" s="10" t="str">
        <f t="shared" si="22"/>
        <v/>
      </c>
      <c r="K72" s="10" t="str">
        <f t="shared" si="37"/>
        <v xml:space="preserve"> </v>
      </c>
      <c r="L72" s="333"/>
      <c r="M72" s="264"/>
      <c r="N72" s="264"/>
      <c r="O72" s="452"/>
      <c r="P72" s="452"/>
      <c r="Q72" s="452"/>
      <c r="R72" s="453"/>
      <c r="S72" s="456"/>
      <c r="T72" s="251"/>
      <c r="U72" s="251"/>
      <c r="V72" s="375" t="str">
        <f>+IF(T72="","",IF(U72="","",VLOOKUP(Y72,'Parametros '!$A$9:$B$33,2,0)))</f>
        <v/>
      </c>
      <c r="W72" s="379"/>
      <c r="X72" s="457"/>
      <c r="Y72" s="457"/>
      <c r="Z72" s="457"/>
    </row>
    <row r="73" spans="1:26" s="138" customFormat="1" x14ac:dyDescent="0.25">
      <c r="A73" s="177" t="str">
        <f>IF(V73="","",IF(N73=" "," ",SUM($C$2:C73)))</f>
        <v/>
      </c>
      <c r="B73" s="305" t="str">
        <f t="shared" si="32"/>
        <v xml:space="preserve"> 0</v>
      </c>
      <c r="C73" s="12">
        <f t="shared" si="21"/>
        <v>0</v>
      </c>
      <c r="D73" s="12" t="str">
        <f t="shared" si="33"/>
        <v xml:space="preserve"> </v>
      </c>
      <c r="E73" s="307" t="str">
        <f t="shared" si="34"/>
        <v xml:space="preserve"> </v>
      </c>
      <c r="F73" s="9" t="str">
        <f t="shared" si="35"/>
        <v/>
      </c>
      <c r="G73" s="10" t="str">
        <f t="shared" si="23"/>
        <v/>
      </c>
      <c r="H73" s="10" t="str">
        <f>+IF(V73=""," ",VLOOKUP(G73,'Areas Incluidas '!$O$4:$P$9,2,0))</f>
        <v xml:space="preserve"> </v>
      </c>
      <c r="I73" s="178" t="str">
        <f t="shared" si="36"/>
        <v xml:space="preserve"> </v>
      </c>
      <c r="J73" s="10" t="str">
        <f t="shared" si="22"/>
        <v/>
      </c>
      <c r="K73" s="10" t="str">
        <f t="shared" si="37"/>
        <v xml:space="preserve"> </v>
      </c>
      <c r="L73" s="333"/>
      <c r="M73" s="264"/>
      <c r="N73" s="264"/>
      <c r="O73" s="452"/>
      <c r="P73" s="452"/>
      <c r="Q73" s="452"/>
      <c r="R73" s="453"/>
      <c r="S73" s="456"/>
      <c r="T73" s="251"/>
      <c r="U73" s="251"/>
      <c r="V73" s="375" t="str">
        <f>+IF(T73="","",IF(U73="","",VLOOKUP(Y73,'Parametros '!$A$9:$B$33,2,0)))</f>
        <v/>
      </c>
      <c r="W73" s="379"/>
      <c r="X73" s="457"/>
      <c r="Y73" s="457"/>
      <c r="Z73" s="457"/>
    </row>
    <row r="74" spans="1:26" s="138" customFormat="1" x14ac:dyDescent="0.25">
      <c r="A74" s="177" t="str">
        <f>IF(V74="","",IF(N74=" "," ",SUM($C$2:C74)))</f>
        <v/>
      </c>
      <c r="B74" s="305" t="str">
        <f t="shared" si="32"/>
        <v xml:space="preserve"> 0</v>
      </c>
      <c r="C74" s="12">
        <f t="shared" si="21"/>
        <v>0</v>
      </c>
      <c r="D74" s="12" t="str">
        <f t="shared" si="33"/>
        <v xml:space="preserve"> </v>
      </c>
      <c r="E74" s="307" t="str">
        <f t="shared" si="34"/>
        <v xml:space="preserve"> </v>
      </c>
      <c r="F74" s="9" t="str">
        <f t="shared" si="35"/>
        <v/>
      </c>
      <c r="G74" s="10" t="str">
        <f t="shared" si="23"/>
        <v/>
      </c>
      <c r="H74" s="10" t="str">
        <f>+IF(V74=""," ",VLOOKUP(G74,'Areas Incluidas '!$O$4:$P$9,2,0))</f>
        <v xml:space="preserve"> </v>
      </c>
      <c r="I74" s="178" t="str">
        <f t="shared" si="36"/>
        <v xml:space="preserve"> </v>
      </c>
      <c r="J74" s="10" t="str">
        <f t="shared" si="22"/>
        <v/>
      </c>
      <c r="K74" s="10" t="str">
        <f t="shared" si="37"/>
        <v xml:space="preserve"> </v>
      </c>
      <c r="L74" s="333"/>
      <c r="M74" s="264"/>
      <c r="N74" s="264"/>
      <c r="O74" s="452"/>
      <c r="P74" s="452"/>
      <c r="Q74" s="452"/>
      <c r="R74" s="453"/>
      <c r="S74" s="456"/>
      <c r="T74" s="251"/>
      <c r="U74" s="251"/>
      <c r="V74" s="375" t="str">
        <f>+IF(T74="","",IF(U74="","",VLOOKUP(Y74,'Parametros '!$A$9:$B$33,2,0)))</f>
        <v/>
      </c>
      <c r="W74" s="379"/>
      <c r="X74" s="457"/>
      <c r="Y74" s="457"/>
      <c r="Z74" s="457"/>
    </row>
    <row r="75" spans="1:26" s="138" customFormat="1" x14ac:dyDescent="0.25">
      <c r="A75" s="177" t="str">
        <f>IF(V75="","",IF(N75=" "," ",SUM($C$2:C75)))</f>
        <v/>
      </c>
      <c r="B75" s="305" t="str">
        <f t="shared" si="32"/>
        <v xml:space="preserve"> 0</v>
      </c>
      <c r="C75" s="12">
        <f t="shared" si="21"/>
        <v>0</v>
      </c>
      <c r="D75" s="12" t="str">
        <f t="shared" si="33"/>
        <v xml:space="preserve"> </v>
      </c>
      <c r="E75" s="307" t="str">
        <f t="shared" si="34"/>
        <v xml:space="preserve"> </v>
      </c>
      <c r="F75" s="9" t="str">
        <f t="shared" si="35"/>
        <v/>
      </c>
      <c r="G75" s="10" t="str">
        <f t="shared" si="23"/>
        <v/>
      </c>
      <c r="H75" s="10" t="str">
        <f>+IF(V75=""," ",VLOOKUP(G75,'Areas Incluidas '!$O$4:$P$9,2,0))</f>
        <v xml:space="preserve"> </v>
      </c>
      <c r="I75" s="178" t="str">
        <f t="shared" si="36"/>
        <v xml:space="preserve"> </v>
      </c>
      <c r="J75" s="10" t="str">
        <f t="shared" si="22"/>
        <v/>
      </c>
      <c r="K75" s="10" t="str">
        <f t="shared" si="37"/>
        <v xml:space="preserve"> </v>
      </c>
      <c r="L75" s="333"/>
      <c r="M75" s="251"/>
      <c r="N75" s="251"/>
      <c r="O75" s="453"/>
      <c r="P75" s="453"/>
      <c r="Q75" s="453"/>
      <c r="R75" s="453"/>
      <c r="S75" s="456"/>
      <c r="T75" s="251"/>
      <c r="U75" s="251"/>
      <c r="V75" s="375" t="str">
        <f>+IF(T75="","",IF(U75="","",VLOOKUP(Y75,'Parametros '!$A$9:$B$33,2,0)))</f>
        <v/>
      </c>
      <c r="W75" s="379"/>
      <c r="X75" s="457"/>
      <c r="Y75" s="457"/>
      <c r="Z75" s="457"/>
    </row>
    <row r="76" spans="1:26" s="138" customFormat="1" x14ac:dyDescent="0.25">
      <c r="A76" s="177" t="str">
        <f>IF(V76="","",IF(N76=" "," ",SUM($C$2:C76)))</f>
        <v/>
      </c>
      <c r="B76" s="305" t="str">
        <f t="shared" si="32"/>
        <v xml:space="preserve"> 0</v>
      </c>
      <c r="C76" s="12">
        <f t="shared" si="21"/>
        <v>0</v>
      </c>
      <c r="D76" s="12" t="str">
        <f t="shared" si="33"/>
        <v xml:space="preserve"> </v>
      </c>
      <c r="E76" s="307" t="str">
        <f t="shared" si="34"/>
        <v xml:space="preserve"> </v>
      </c>
      <c r="F76" s="9" t="str">
        <f t="shared" si="35"/>
        <v/>
      </c>
      <c r="G76" s="10" t="str">
        <f t="shared" si="23"/>
        <v/>
      </c>
      <c r="H76" s="10" t="str">
        <f>+IF(V76=""," ",VLOOKUP(G76,'Areas Incluidas '!$O$4:$P$9,2,0))</f>
        <v xml:space="preserve"> </v>
      </c>
      <c r="I76" s="178" t="str">
        <f t="shared" si="36"/>
        <v xml:space="preserve"> </v>
      </c>
      <c r="J76" s="10" t="str">
        <f t="shared" si="22"/>
        <v/>
      </c>
      <c r="K76" s="10" t="str">
        <f t="shared" si="37"/>
        <v xml:space="preserve"> </v>
      </c>
      <c r="L76" s="333"/>
      <c r="M76" s="251"/>
      <c r="N76" s="251"/>
      <c r="O76" s="453"/>
      <c r="P76" s="453"/>
      <c r="Q76" s="453"/>
      <c r="R76" s="453"/>
      <c r="S76" s="456"/>
      <c r="T76" s="251"/>
      <c r="U76" s="251"/>
      <c r="V76" s="375" t="str">
        <f>+IF(T76="","",IF(U76="","",VLOOKUP(Y76,'Parametros '!$A$9:$B$33,2,0)))</f>
        <v/>
      </c>
      <c r="W76" s="379"/>
      <c r="X76" s="457"/>
      <c r="Y76" s="457"/>
      <c r="Z76" s="457"/>
    </row>
    <row r="77" spans="1:26" s="138" customFormat="1" x14ac:dyDescent="0.25">
      <c r="A77" s="177" t="str">
        <f>IF(V77="","",IF(N77=" "," ",SUM($C$2:C77)))</f>
        <v/>
      </c>
      <c r="B77" s="305" t="str">
        <f t="shared" si="32"/>
        <v xml:space="preserve"> 0</v>
      </c>
      <c r="C77" s="12">
        <f t="shared" si="21"/>
        <v>0</v>
      </c>
      <c r="D77" s="12" t="str">
        <f t="shared" si="33"/>
        <v xml:space="preserve"> </v>
      </c>
      <c r="E77" s="307" t="str">
        <f t="shared" si="34"/>
        <v xml:space="preserve"> </v>
      </c>
      <c r="F77" s="9" t="str">
        <f t="shared" si="35"/>
        <v/>
      </c>
      <c r="G77" s="10" t="str">
        <f t="shared" si="23"/>
        <v/>
      </c>
      <c r="H77" s="10" t="str">
        <f>+IF(V77=""," ",VLOOKUP(G77,'Areas Incluidas '!$O$4:$P$9,2,0))</f>
        <v xml:space="preserve"> </v>
      </c>
      <c r="I77" s="178" t="str">
        <f t="shared" si="36"/>
        <v xml:space="preserve"> </v>
      </c>
      <c r="J77" s="10" t="str">
        <f t="shared" si="22"/>
        <v/>
      </c>
      <c r="K77" s="10" t="str">
        <f t="shared" si="37"/>
        <v xml:space="preserve"> </v>
      </c>
      <c r="L77" s="333"/>
      <c r="M77" s="251"/>
      <c r="N77" s="251"/>
      <c r="O77" s="453"/>
      <c r="P77" s="453"/>
      <c r="Q77" s="453"/>
      <c r="R77" s="453"/>
      <c r="S77" s="456"/>
      <c r="T77" s="251"/>
      <c r="U77" s="251"/>
      <c r="V77" s="375" t="str">
        <f>+IF(T77="","",IF(U77="","",VLOOKUP(Y77,'Parametros '!$A$9:$B$33,2,0)))</f>
        <v/>
      </c>
      <c r="W77" s="379"/>
      <c r="X77" s="457"/>
      <c r="Y77" s="457"/>
      <c r="Z77" s="457"/>
    </row>
    <row r="78" spans="1:26" s="138" customFormat="1" x14ac:dyDescent="0.25">
      <c r="A78" s="177" t="str">
        <f>IF(V78="","",IF(N78=" "," ",SUM($C$2:C78)))</f>
        <v/>
      </c>
      <c r="B78" s="305" t="str">
        <f t="shared" si="32"/>
        <v xml:space="preserve"> 0</v>
      </c>
      <c r="C78" s="12">
        <f t="shared" si="21"/>
        <v>0</v>
      </c>
      <c r="D78" s="12" t="str">
        <f t="shared" si="33"/>
        <v xml:space="preserve"> </v>
      </c>
      <c r="E78" s="307" t="str">
        <f t="shared" si="34"/>
        <v xml:space="preserve"> </v>
      </c>
      <c r="F78" s="9" t="str">
        <f t="shared" si="35"/>
        <v/>
      </c>
      <c r="G78" s="10" t="str">
        <f t="shared" si="23"/>
        <v/>
      </c>
      <c r="H78" s="10" t="str">
        <f>+IF(V78=""," ",VLOOKUP(G78,'Areas Incluidas '!$O$4:$P$9,2,0))</f>
        <v xml:space="preserve"> </v>
      </c>
      <c r="I78" s="178" t="str">
        <f t="shared" si="36"/>
        <v xml:space="preserve"> </v>
      </c>
      <c r="J78" s="10" t="str">
        <f t="shared" si="22"/>
        <v/>
      </c>
      <c r="K78" s="10" t="str">
        <f t="shared" si="37"/>
        <v xml:space="preserve"> </v>
      </c>
      <c r="L78" s="333"/>
      <c r="M78" s="251"/>
      <c r="N78" s="251"/>
      <c r="O78" s="453"/>
      <c r="P78" s="453"/>
      <c r="Q78" s="453"/>
      <c r="R78" s="453"/>
      <c r="S78" s="456"/>
      <c r="T78" s="251"/>
      <c r="U78" s="251"/>
      <c r="V78" s="375" t="str">
        <f>+IF(T78="","",IF(U78="","",VLOOKUP(Y78,'Parametros '!$A$9:$B$33,2,0)))</f>
        <v/>
      </c>
      <c r="W78" s="379"/>
      <c r="X78" s="457"/>
      <c r="Y78" s="457"/>
      <c r="Z78" s="457"/>
    </row>
    <row r="79" spans="1:26" s="138" customFormat="1" x14ac:dyDescent="0.25">
      <c r="A79" s="177" t="str">
        <f>IF(V79="","",IF(N79=" "," ",SUM($C$2:C79)))</f>
        <v/>
      </c>
      <c r="B79" s="305" t="str">
        <f t="shared" si="32"/>
        <v xml:space="preserve"> 0</v>
      </c>
      <c r="C79" s="12">
        <f t="shared" si="21"/>
        <v>0</v>
      </c>
      <c r="D79" s="12" t="str">
        <f t="shared" si="33"/>
        <v xml:space="preserve"> </v>
      </c>
      <c r="E79" s="307" t="str">
        <f t="shared" si="34"/>
        <v xml:space="preserve"> </v>
      </c>
      <c r="F79" s="9" t="str">
        <f t="shared" si="35"/>
        <v/>
      </c>
      <c r="G79" s="10" t="str">
        <f t="shared" si="23"/>
        <v/>
      </c>
      <c r="H79" s="10" t="str">
        <f>+IF(V79=""," ",VLOOKUP(G79,'Areas Incluidas '!$O$4:$P$9,2,0))</f>
        <v xml:space="preserve"> </v>
      </c>
      <c r="I79" s="178" t="str">
        <f t="shared" si="36"/>
        <v xml:space="preserve"> </v>
      </c>
      <c r="J79" s="10" t="str">
        <f t="shared" si="22"/>
        <v/>
      </c>
      <c r="K79" s="10" t="str">
        <f t="shared" si="37"/>
        <v xml:space="preserve"> </v>
      </c>
      <c r="L79" s="333"/>
      <c r="M79" s="251"/>
      <c r="N79" s="251"/>
      <c r="O79" s="453"/>
      <c r="P79" s="453"/>
      <c r="Q79" s="453"/>
      <c r="R79" s="453"/>
      <c r="S79" s="456"/>
      <c r="T79" s="251"/>
      <c r="U79" s="251"/>
      <c r="V79" s="375" t="str">
        <f>+IF(T79="","",IF(U79="","",VLOOKUP(Y79,'Parametros '!$A$9:$B$33,2,0)))</f>
        <v/>
      </c>
      <c r="W79" s="379"/>
      <c r="X79" s="457"/>
      <c r="Y79" s="457"/>
      <c r="Z79" s="457"/>
    </row>
    <row r="80" spans="1:26" s="138" customFormat="1" x14ac:dyDescent="0.25">
      <c r="A80" s="177" t="str">
        <f>IF(V80="","",IF(N80=" "," ",SUM($C$2:C80)))</f>
        <v/>
      </c>
      <c r="B80" s="305" t="str">
        <f t="shared" si="32"/>
        <v xml:space="preserve"> 0</v>
      </c>
      <c r="C80" s="12">
        <f t="shared" si="21"/>
        <v>0</v>
      </c>
      <c r="D80" s="12" t="str">
        <f t="shared" si="33"/>
        <v xml:space="preserve"> </v>
      </c>
      <c r="E80" s="307" t="str">
        <f t="shared" si="34"/>
        <v xml:space="preserve"> </v>
      </c>
      <c r="F80" s="9" t="str">
        <f t="shared" si="35"/>
        <v/>
      </c>
      <c r="G80" s="10" t="str">
        <f t="shared" si="23"/>
        <v/>
      </c>
      <c r="H80" s="10" t="str">
        <f>+IF(V80=""," ",VLOOKUP(G80,'Areas Incluidas '!$O$4:$P$9,2,0))</f>
        <v xml:space="preserve"> </v>
      </c>
      <c r="I80" s="178" t="str">
        <f t="shared" si="36"/>
        <v xml:space="preserve"> </v>
      </c>
      <c r="J80" s="10" t="str">
        <f t="shared" si="22"/>
        <v/>
      </c>
      <c r="K80" s="10" t="str">
        <f t="shared" si="37"/>
        <v xml:space="preserve"> </v>
      </c>
      <c r="L80" s="333"/>
      <c r="M80" s="251"/>
      <c r="N80" s="251"/>
      <c r="O80" s="453"/>
      <c r="P80" s="453"/>
      <c r="Q80" s="453"/>
      <c r="R80" s="453"/>
      <c r="S80" s="456"/>
      <c r="T80" s="251"/>
      <c r="U80" s="251"/>
      <c r="V80" s="375" t="str">
        <f>+IF(T80="","",IF(U80="","",VLOOKUP(Y80,'Parametros '!$A$9:$B$33,2,0)))</f>
        <v/>
      </c>
      <c r="W80" s="379"/>
      <c r="X80" s="457"/>
      <c r="Y80" s="457"/>
      <c r="Z80" s="457"/>
    </row>
    <row r="81" spans="1:26" s="138" customFormat="1" x14ac:dyDescent="0.25">
      <c r="A81" s="177" t="str">
        <f>IF(V81="","",IF(N81=" "," ",SUM($C$2:C81)))</f>
        <v/>
      </c>
      <c r="B81" s="305" t="str">
        <f t="shared" si="32"/>
        <v xml:space="preserve"> 0</v>
      </c>
      <c r="C81" s="12">
        <f t="shared" si="21"/>
        <v>0</v>
      </c>
      <c r="D81" s="12" t="str">
        <f t="shared" si="33"/>
        <v xml:space="preserve"> </v>
      </c>
      <c r="E81" s="307" t="str">
        <f t="shared" si="34"/>
        <v xml:space="preserve"> </v>
      </c>
      <c r="F81" s="9" t="str">
        <f t="shared" si="35"/>
        <v/>
      </c>
      <c r="G81" s="10" t="str">
        <f t="shared" si="23"/>
        <v/>
      </c>
      <c r="H81" s="10" t="str">
        <f>+IF(V81=""," ",VLOOKUP(G81,'Areas Incluidas '!$O$4:$P$9,2,0))</f>
        <v xml:space="preserve"> </v>
      </c>
      <c r="I81" s="178" t="str">
        <f t="shared" si="36"/>
        <v xml:space="preserve"> </v>
      </c>
      <c r="J81" s="10" t="str">
        <f t="shared" si="22"/>
        <v/>
      </c>
      <c r="K81" s="10" t="str">
        <f t="shared" si="37"/>
        <v xml:space="preserve"> </v>
      </c>
      <c r="L81" s="333"/>
      <c r="M81" s="251"/>
      <c r="N81" s="251"/>
      <c r="O81" s="453"/>
      <c r="P81" s="453"/>
      <c r="Q81" s="453"/>
      <c r="R81" s="453"/>
      <c r="S81" s="456"/>
      <c r="T81" s="251"/>
      <c r="U81" s="251"/>
      <c r="V81" s="375" t="str">
        <f>+IF(T81="","",IF(U81="","",VLOOKUP(Y81,'Parametros '!$A$9:$B$33,2,0)))</f>
        <v/>
      </c>
      <c r="W81" s="379"/>
      <c r="X81" s="457"/>
      <c r="Y81" s="457"/>
      <c r="Z81" s="457"/>
    </row>
    <row r="82" spans="1:26" s="138" customFormat="1" x14ac:dyDescent="0.25">
      <c r="A82" s="177" t="str">
        <f>IF(V82="","",IF(N82=" "," ",SUM($C$2:C82)))</f>
        <v/>
      </c>
      <c r="B82" s="305" t="str">
        <f t="shared" si="32"/>
        <v xml:space="preserve"> 0</v>
      </c>
      <c r="C82" s="12">
        <f t="shared" si="21"/>
        <v>0</v>
      </c>
      <c r="D82" s="12" t="str">
        <f t="shared" si="33"/>
        <v xml:space="preserve"> </v>
      </c>
      <c r="E82" s="307" t="str">
        <f t="shared" si="34"/>
        <v xml:space="preserve"> </v>
      </c>
      <c r="F82" s="9" t="str">
        <f t="shared" si="35"/>
        <v/>
      </c>
      <c r="G82" s="10" t="str">
        <f t="shared" si="23"/>
        <v/>
      </c>
      <c r="H82" s="10" t="str">
        <f>+IF(V82=""," ",VLOOKUP(G82,'Areas Incluidas '!$O$4:$P$9,2,0))</f>
        <v xml:space="preserve"> </v>
      </c>
      <c r="I82" s="178" t="str">
        <f t="shared" si="36"/>
        <v xml:space="preserve"> </v>
      </c>
      <c r="J82" s="10" t="str">
        <f t="shared" si="22"/>
        <v/>
      </c>
      <c r="K82" s="10" t="str">
        <f t="shared" si="37"/>
        <v xml:space="preserve"> </v>
      </c>
      <c r="L82" s="333"/>
      <c r="M82" s="251"/>
      <c r="N82" s="251"/>
      <c r="O82" s="453"/>
      <c r="P82" s="453"/>
      <c r="Q82" s="453"/>
      <c r="R82" s="453"/>
      <c r="S82" s="456"/>
      <c r="T82" s="251"/>
      <c r="U82" s="251"/>
      <c r="V82" s="375" t="str">
        <f>+IF(T82="","",IF(U82="","",VLOOKUP(Y82,'Parametros '!$A$9:$B$33,2,0)))</f>
        <v/>
      </c>
      <c r="W82" s="379"/>
      <c r="X82" s="457"/>
      <c r="Y82" s="457"/>
      <c r="Z82" s="457"/>
    </row>
    <row r="83" spans="1:26" s="138" customFormat="1" x14ac:dyDescent="0.25">
      <c r="A83" s="177" t="str">
        <f>IF(V83="","",IF(N83=" "," ",SUM($C$2:C83)))</f>
        <v/>
      </c>
      <c r="B83" s="305" t="str">
        <f t="shared" si="32"/>
        <v xml:space="preserve"> 0</v>
      </c>
      <c r="C83" s="12">
        <f t="shared" si="21"/>
        <v>0</v>
      </c>
      <c r="D83" s="12" t="str">
        <f t="shared" si="33"/>
        <v xml:space="preserve"> </v>
      </c>
      <c r="E83" s="307" t="str">
        <f t="shared" si="34"/>
        <v xml:space="preserve"> </v>
      </c>
      <c r="F83" s="9" t="str">
        <f t="shared" si="35"/>
        <v/>
      </c>
      <c r="G83" s="10" t="str">
        <f t="shared" si="23"/>
        <v/>
      </c>
      <c r="H83" s="10" t="str">
        <f>+IF(V83=""," ",VLOOKUP(G83,'Areas Incluidas '!$O$4:$P$9,2,0))</f>
        <v xml:space="preserve"> </v>
      </c>
      <c r="I83" s="178" t="str">
        <f t="shared" si="36"/>
        <v xml:space="preserve"> </v>
      </c>
      <c r="J83" s="10" t="str">
        <f t="shared" si="22"/>
        <v/>
      </c>
      <c r="K83" s="10" t="str">
        <f t="shared" si="37"/>
        <v xml:space="preserve"> </v>
      </c>
      <c r="L83" s="333"/>
      <c r="M83" s="251"/>
      <c r="N83" s="251"/>
      <c r="O83" s="453"/>
      <c r="P83" s="453"/>
      <c r="Q83" s="453"/>
      <c r="R83" s="453"/>
      <c r="S83" s="456"/>
      <c r="T83" s="251"/>
      <c r="U83" s="251"/>
      <c r="V83" s="375" t="str">
        <f>+IF(T83="","",IF(U83="","",VLOOKUP(Y83,'Parametros '!$A$9:$B$33,2,0)))</f>
        <v/>
      </c>
      <c r="W83" s="379"/>
      <c r="X83" s="457"/>
      <c r="Y83" s="457"/>
      <c r="Z83" s="457"/>
    </row>
    <row r="84" spans="1:26" s="138" customFormat="1" x14ac:dyDescent="0.25">
      <c r="A84" s="177" t="str">
        <f>IF(V84="","",IF(N84=" "," ",SUM($C$2:C84)))</f>
        <v/>
      </c>
      <c r="B84" s="305" t="str">
        <f t="shared" si="32"/>
        <v xml:space="preserve"> 0</v>
      </c>
      <c r="C84" s="12">
        <f t="shared" si="21"/>
        <v>0</v>
      </c>
      <c r="D84" s="12" t="str">
        <f t="shared" si="33"/>
        <v xml:space="preserve"> </v>
      </c>
      <c r="E84" s="307" t="str">
        <f t="shared" si="34"/>
        <v xml:space="preserve"> </v>
      </c>
      <c r="F84" s="9" t="str">
        <f t="shared" si="35"/>
        <v/>
      </c>
      <c r="G84" s="10" t="str">
        <f t="shared" si="23"/>
        <v/>
      </c>
      <c r="H84" s="10" t="str">
        <f>+IF(V84=""," ",VLOOKUP(G84,'Areas Incluidas '!$O$4:$P$9,2,0))</f>
        <v xml:space="preserve"> </v>
      </c>
      <c r="I84" s="178" t="str">
        <f t="shared" si="36"/>
        <v xml:space="preserve"> </v>
      </c>
      <c r="J84" s="10" t="str">
        <f t="shared" si="22"/>
        <v/>
      </c>
      <c r="K84" s="10" t="str">
        <f t="shared" si="37"/>
        <v xml:space="preserve"> </v>
      </c>
      <c r="L84" s="333"/>
      <c r="M84" s="251"/>
      <c r="N84" s="251"/>
      <c r="O84" s="453"/>
      <c r="P84" s="453"/>
      <c r="Q84" s="453"/>
      <c r="R84" s="453"/>
      <c r="S84" s="456"/>
      <c r="T84" s="251"/>
      <c r="U84" s="251"/>
      <c r="V84" s="375" t="str">
        <f>+IF(T84="","",IF(U84="","",VLOOKUP(Y84,'Parametros '!$A$9:$B$33,2,0)))</f>
        <v/>
      </c>
      <c r="W84" s="379"/>
      <c r="X84" s="457"/>
      <c r="Y84" s="457"/>
      <c r="Z84" s="457"/>
    </row>
    <row r="85" spans="1:26" s="138" customFormat="1" x14ac:dyDescent="0.25">
      <c r="A85" s="177" t="str">
        <f>IF(V85="","",IF(N85=" "," ",SUM($C$2:C85)))</f>
        <v/>
      </c>
      <c r="B85" s="305" t="str">
        <f t="shared" si="32"/>
        <v xml:space="preserve"> 0</v>
      </c>
      <c r="C85" s="12">
        <f t="shared" si="21"/>
        <v>0</v>
      </c>
      <c r="D85" s="12" t="str">
        <f t="shared" si="33"/>
        <v xml:space="preserve"> </v>
      </c>
      <c r="E85" s="307" t="str">
        <f t="shared" si="34"/>
        <v xml:space="preserve"> </v>
      </c>
      <c r="F85" s="9" t="str">
        <f t="shared" si="35"/>
        <v/>
      </c>
      <c r="G85" s="10" t="str">
        <f t="shared" si="23"/>
        <v/>
      </c>
      <c r="H85" s="10" t="str">
        <f>+IF(V85=""," ",VLOOKUP(G85,'Areas Incluidas '!$O$4:$P$9,2,0))</f>
        <v xml:space="preserve"> </v>
      </c>
      <c r="I85" s="178" t="str">
        <f t="shared" si="36"/>
        <v xml:space="preserve"> </v>
      </c>
      <c r="J85" s="10" t="str">
        <f t="shared" si="22"/>
        <v/>
      </c>
      <c r="K85" s="10" t="str">
        <f t="shared" si="37"/>
        <v xml:space="preserve"> </v>
      </c>
      <c r="L85" s="333"/>
      <c r="M85" s="251"/>
      <c r="N85" s="251"/>
      <c r="O85" s="453"/>
      <c r="P85" s="453"/>
      <c r="Q85" s="453"/>
      <c r="R85" s="453"/>
      <c r="S85" s="456"/>
      <c r="T85" s="251"/>
      <c r="U85" s="251"/>
      <c r="V85" s="375" t="str">
        <f>+IF(T85="","",IF(U85="","",VLOOKUP(Y85,'Parametros '!$A$9:$B$33,2,0)))</f>
        <v/>
      </c>
      <c r="W85" s="379"/>
      <c r="X85" s="457"/>
      <c r="Y85" s="457"/>
      <c r="Z85" s="457"/>
    </row>
    <row r="86" spans="1:26" s="138" customFormat="1" x14ac:dyDescent="0.25">
      <c r="A86" s="177" t="str">
        <f>IF(V86="","",IF(N86=" "," ",SUM($C$2:C86)))</f>
        <v/>
      </c>
      <c r="B86" s="305" t="str">
        <f t="shared" si="32"/>
        <v xml:space="preserve"> 0</v>
      </c>
      <c r="C86" s="12">
        <f t="shared" si="21"/>
        <v>0</v>
      </c>
      <c r="D86" s="12" t="str">
        <f t="shared" si="33"/>
        <v xml:space="preserve"> </v>
      </c>
      <c r="E86" s="307" t="str">
        <f t="shared" si="34"/>
        <v xml:space="preserve"> </v>
      </c>
      <c r="F86" s="9" t="str">
        <f t="shared" si="35"/>
        <v/>
      </c>
      <c r="G86" s="10" t="str">
        <f t="shared" si="23"/>
        <v/>
      </c>
      <c r="H86" s="10" t="str">
        <f>+IF(V86=""," ",VLOOKUP(G86,'Areas Incluidas '!$O$4:$P$9,2,0))</f>
        <v xml:space="preserve"> </v>
      </c>
      <c r="I86" s="178" t="str">
        <f t="shared" si="36"/>
        <v xml:space="preserve"> </v>
      </c>
      <c r="J86" s="10" t="str">
        <f t="shared" si="22"/>
        <v/>
      </c>
      <c r="K86" s="10" t="str">
        <f t="shared" si="37"/>
        <v xml:space="preserve"> </v>
      </c>
      <c r="L86" s="333"/>
      <c r="M86" s="251"/>
      <c r="N86" s="251"/>
      <c r="O86" s="453"/>
      <c r="P86" s="453"/>
      <c r="Q86" s="453"/>
      <c r="R86" s="453"/>
      <c r="S86" s="456"/>
      <c r="T86" s="251"/>
      <c r="U86" s="251"/>
      <c r="V86" s="375" t="str">
        <f>+IF(T86="","",IF(U86="","",VLOOKUP(Y86,'Parametros '!$A$9:$B$33,2,0)))</f>
        <v/>
      </c>
      <c r="W86" s="379"/>
      <c r="X86" s="457"/>
      <c r="Y86" s="457"/>
      <c r="Z86" s="457"/>
    </row>
    <row r="87" spans="1:26" s="138" customFormat="1" x14ac:dyDescent="0.25">
      <c r="A87" s="177" t="str">
        <f>IF(V87="","",IF(N87=" "," ",SUM($C$2:C87)))</f>
        <v/>
      </c>
      <c r="B87" s="305" t="str">
        <f t="shared" si="32"/>
        <v xml:space="preserve"> 0</v>
      </c>
      <c r="C87" s="12">
        <f t="shared" si="21"/>
        <v>0</v>
      </c>
      <c r="D87" s="12" t="str">
        <f t="shared" si="33"/>
        <v xml:space="preserve"> </v>
      </c>
      <c r="E87" s="307" t="str">
        <f t="shared" si="34"/>
        <v xml:space="preserve"> </v>
      </c>
      <c r="F87" s="9" t="str">
        <f t="shared" si="35"/>
        <v/>
      </c>
      <c r="G87" s="10" t="str">
        <f t="shared" si="23"/>
        <v/>
      </c>
      <c r="H87" s="10" t="str">
        <f>+IF(V87=""," ",VLOOKUP(G87,'Areas Incluidas '!$O$4:$P$9,2,0))</f>
        <v xml:space="preserve"> </v>
      </c>
      <c r="I87" s="178" t="str">
        <f t="shared" si="36"/>
        <v xml:space="preserve"> </v>
      </c>
      <c r="J87" s="10" t="str">
        <f t="shared" si="22"/>
        <v/>
      </c>
      <c r="K87" s="10" t="str">
        <f t="shared" si="37"/>
        <v xml:space="preserve"> </v>
      </c>
      <c r="L87" s="333"/>
      <c r="M87" s="264"/>
      <c r="N87" s="264"/>
      <c r="O87" s="452"/>
      <c r="P87" s="452"/>
      <c r="Q87" s="452"/>
      <c r="R87" s="452"/>
      <c r="S87" s="456"/>
      <c r="T87" s="264"/>
      <c r="U87" s="264"/>
      <c r="V87" s="375" t="str">
        <f>+IF(T87="","",IF(U87="","",VLOOKUP(Y87,'Parametros '!$A$9:$B$33,2,0)))</f>
        <v/>
      </c>
      <c r="W87" s="379"/>
      <c r="X87" s="457"/>
      <c r="Y87" s="457"/>
      <c r="Z87" s="457"/>
    </row>
    <row r="88" spans="1:26" s="138" customFormat="1" x14ac:dyDescent="0.25">
      <c r="A88" s="177" t="str">
        <f>IF(V88="","",IF(N88=" "," ",SUM($C$2:C88)))</f>
        <v/>
      </c>
      <c r="B88" s="305" t="str">
        <f t="shared" si="32"/>
        <v xml:space="preserve"> 0</v>
      </c>
      <c r="C88" s="12">
        <f t="shared" ref="C88:C120" si="38">+IF(V88="",0,1)</f>
        <v>0</v>
      </c>
      <c r="D88" s="12" t="str">
        <f t="shared" si="33"/>
        <v xml:space="preserve"> </v>
      </c>
      <c r="E88" s="307" t="str">
        <f t="shared" si="34"/>
        <v xml:space="preserve"> </v>
      </c>
      <c r="F88" s="9" t="str">
        <f t="shared" si="35"/>
        <v/>
      </c>
      <c r="G88" s="10" t="str">
        <f t="shared" si="23"/>
        <v/>
      </c>
      <c r="H88" s="10" t="str">
        <f>+IF(V88=""," ",VLOOKUP(G88,'Areas Incluidas '!$O$4:$P$9,2,0))</f>
        <v xml:space="preserve"> </v>
      </c>
      <c r="I88" s="178" t="str">
        <f t="shared" si="36"/>
        <v xml:space="preserve"> </v>
      </c>
      <c r="J88" s="10" t="str">
        <f t="shared" ref="J88:J120" si="39">+IF(V88="","",O88)</f>
        <v/>
      </c>
      <c r="K88" s="10" t="str">
        <f t="shared" si="37"/>
        <v xml:space="preserve"> </v>
      </c>
      <c r="L88" s="333"/>
      <c r="M88" s="264"/>
      <c r="N88" s="264"/>
      <c r="O88" s="452"/>
      <c r="P88" s="452"/>
      <c r="Q88" s="452"/>
      <c r="R88" s="452"/>
      <c r="S88" s="456"/>
      <c r="T88" s="264"/>
      <c r="U88" s="264"/>
      <c r="V88" s="375" t="str">
        <f>+IF(T88="","",IF(U88="","",VLOOKUP(Y88,'Parametros '!$A$9:$B$33,2,0)))</f>
        <v/>
      </c>
      <c r="W88" s="379"/>
      <c r="X88" s="457"/>
      <c r="Y88" s="457"/>
      <c r="Z88" s="457"/>
    </row>
    <row r="89" spans="1:26" s="138" customFormat="1" x14ac:dyDescent="0.25">
      <c r="A89" s="177" t="str">
        <f>IF(V89="","",IF(N89=" "," ",SUM($C$2:C89)))</f>
        <v/>
      </c>
      <c r="B89" s="305" t="str">
        <f t="shared" si="32"/>
        <v xml:space="preserve"> 0</v>
      </c>
      <c r="C89" s="12">
        <f t="shared" si="38"/>
        <v>0</v>
      </c>
      <c r="D89" s="12" t="str">
        <f t="shared" si="33"/>
        <v xml:space="preserve"> </v>
      </c>
      <c r="E89" s="307" t="str">
        <f t="shared" si="34"/>
        <v xml:space="preserve"> </v>
      </c>
      <c r="F89" s="9" t="str">
        <f t="shared" si="35"/>
        <v/>
      </c>
      <c r="G89" s="10" t="str">
        <f t="shared" ref="G89:G120" si="40">+LEFT(L89,4)</f>
        <v/>
      </c>
      <c r="H89" s="10" t="str">
        <f>+IF(V89=""," ",VLOOKUP(G89,'Areas Incluidas '!$O$4:$P$9,2,0))</f>
        <v xml:space="preserve"> </v>
      </c>
      <c r="I89" s="178" t="str">
        <f t="shared" si="36"/>
        <v xml:space="preserve"> </v>
      </c>
      <c r="J89" s="10" t="str">
        <f t="shared" si="39"/>
        <v/>
      </c>
      <c r="K89" s="10" t="str">
        <f t="shared" si="37"/>
        <v xml:space="preserve"> </v>
      </c>
      <c r="L89" s="333"/>
      <c r="M89" s="264"/>
      <c r="N89" s="264"/>
      <c r="O89" s="452"/>
      <c r="P89" s="452"/>
      <c r="Q89" s="452"/>
      <c r="R89" s="452"/>
      <c r="S89" s="456"/>
      <c r="T89" s="264"/>
      <c r="U89" s="264"/>
      <c r="V89" s="375" t="str">
        <f>+IF(T89="","",IF(U89="","",VLOOKUP(Y89,'Parametros '!$A$9:$B$33,2,0)))</f>
        <v/>
      </c>
      <c r="W89" s="379"/>
      <c r="X89" s="457"/>
      <c r="Y89" s="457"/>
      <c r="Z89" s="457"/>
    </row>
    <row r="90" spans="1:26" s="138" customFormat="1" x14ac:dyDescent="0.25">
      <c r="A90" s="177" t="str">
        <f>IF(V90="","",IF(N90=" "," ",SUM($C$2:C90)))</f>
        <v/>
      </c>
      <c r="B90" s="305" t="str">
        <f t="shared" si="32"/>
        <v xml:space="preserve"> 0</v>
      </c>
      <c r="C90" s="12">
        <f t="shared" si="38"/>
        <v>0</v>
      </c>
      <c r="D90" s="12" t="str">
        <f t="shared" si="33"/>
        <v xml:space="preserve"> </v>
      </c>
      <c r="E90" s="307" t="str">
        <f t="shared" si="34"/>
        <v xml:space="preserve"> </v>
      </c>
      <c r="F90" s="9" t="str">
        <f t="shared" si="35"/>
        <v/>
      </c>
      <c r="G90" s="10" t="str">
        <f t="shared" si="40"/>
        <v/>
      </c>
      <c r="H90" s="10" t="str">
        <f>+IF(V90=""," ",VLOOKUP(G90,'Areas Incluidas '!$O$4:$P$9,2,0))</f>
        <v xml:space="preserve"> </v>
      </c>
      <c r="I90" s="178" t="str">
        <f t="shared" si="36"/>
        <v xml:space="preserve"> </v>
      </c>
      <c r="J90" s="10" t="str">
        <f t="shared" si="39"/>
        <v/>
      </c>
      <c r="K90" s="10" t="str">
        <f t="shared" si="37"/>
        <v xml:space="preserve"> </v>
      </c>
      <c r="L90" s="333"/>
      <c r="M90" s="264"/>
      <c r="N90" s="264"/>
      <c r="O90" s="452"/>
      <c r="P90" s="452"/>
      <c r="Q90" s="452"/>
      <c r="R90" s="452"/>
      <c r="S90" s="456"/>
      <c r="T90" s="264"/>
      <c r="U90" s="264"/>
      <c r="V90" s="375" t="str">
        <f>+IF(T90="","",IF(U90="","",VLOOKUP(Y90,'Parametros '!$A$9:$B$33,2,0)))</f>
        <v/>
      </c>
      <c r="W90" s="379"/>
      <c r="X90" s="457"/>
      <c r="Y90" s="457"/>
      <c r="Z90" s="457"/>
    </row>
    <row r="91" spans="1:26" s="138" customFormat="1" x14ac:dyDescent="0.25">
      <c r="A91" s="177" t="str">
        <f>IF(V91="","",IF(N91=" "," ",SUM($C$2:C91)))</f>
        <v/>
      </c>
      <c r="B91" s="305" t="str">
        <f t="shared" si="32"/>
        <v xml:space="preserve"> 0</v>
      </c>
      <c r="C91" s="12">
        <f t="shared" si="38"/>
        <v>0</v>
      </c>
      <c r="D91" s="12" t="str">
        <f t="shared" si="33"/>
        <v xml:space="preserve"> </v>
      </c>
      <c r="E91" s="307" t="str">
        <f t="shared" si="34"/>
        <v xml:space="preserve"> </v>
      </c>
      <c r="F91" s="9" t="str">
        <f t="shared" si="35"/>
        <v/>
      </c>
      <c r="G91" s="10" t="str">
        <f t="shared" si="40"/>
        <v/>
      </c>
      <c r="H91" s="10" t="str">
        <f>+IF(V91=""," ",VLOOKUP(G91,'Areas Incluidas '!$O$4:$P$9,2,0))</f>
        <v xml:space="preserve"> </v>
      </c>
      <c r="I91" s="178" t="str">
        <f t="shared" si="36"/>
        <v xml:space="preserve"> </v>
      </c>
      <c r="J91" s="10" t="str">
        <f t="shared" si="39"/>
        <v/>
      </c>
      <c r="K91" s="10" t="str">
        <f t="shared" si="37"/>
        <v xml:space="preserve"> </v>
      </c>
      <c r="L91" s="333"/>
      <c r="M91" s="264"/>
      <c r="N91" s="264"/>
      <c r="O91" s="452"/>
      <c r="P91" s="452"/>
      <c r="Q91" s="452"/>
      <c r="R91" s="452"/>
      <c r="S91" s="456"/>
      <c r="T91" s="264"/>
      <c r="U91" s="264"/>
      <c r="V91" s="375" t="str">
        <f>+IF(T91="","",IF(U91="","",VLOOKUP(Y91,'Parametros '!$A$9:$B$33,2,0)))</f>
        <v/>
      </c>
      <c r="W91" s="379"/>
      <c r="X91" s="457"/>
      <c r="Y91" s="457"/>
      <c r="Z91" s="457"/>
    </row>
    <row r="92" spans="1:26" s="138" customFormat="1" x14ac:dyDescent="0.25">
      <c r="A92" s="177" t="str">
        <f>IF(V92="","",IF(N92=" "," ",SUM($C$2:C92)))</f>
        <v/>
      </c>
      <c r="B92" s="305" t="str">
        <f t="shared" si="32"/>
        <v xml:space="preserve"> 0</v>
      </c>
      <c r="C92" s="12">
        <f t="shared" si="38"/>
        <v>0</v>
      </c>
      <c r="D92" s="12" t="str">
        <f t="shared" si="33"/>
        <v xml:space="preserve"> </v>
      </c>
      <c r="E92" s="307" t="str">
        <f t="shared" si="34"/>
        <v xml:space="preserve"> </v>
      </c>
      <c r="F92" s="9" t="str">
        <f t="shared" si="35"/>
        <v/>
      </c>
      <c r="G92" s="10" t="str">
        <f t="shared" si="40"/>
        <v/>
      </c>
      <c r="H92" s="10" t="str">
        <f>+IF(V92=""," ",VLOOKUP(G92,'Areas Incluidas '!$O$4:$P$9,2,0))</f>
        <v xml:space="preserve"> </v>
      </c>
      <c r="I92" s="178" t="str">
        <f t="shared" si="36"/>
        <v xml:space="preserve"> </v>
      </c>
      <c r="J92" s="10" t="str">
        <f t="shared" si="39"/>
        <v/>
      </c>
      <c r="K92" s="10" t="str">
        <f t="shared" si="37"/>
        <v xml:space="preserve"> </v>
      </c>
      <c r="L92" s="333"/>
      <c r="M92" s="264"/>
      <c r="N92" s="264"/>
      <c r="O92" s="452"/>
      <c r="P92" s="452"/>
      <c r="Q92" s="452"/>
      <c r="R92" s="452"/>
      <c r="S92" s="456"/>
      <c r="T92" s="264"/>
      <c r="U92" s="264"/>
      <c r="V92" s="375" t="str">
        <f>+IF(T92="","",IF(U92="","",VLOOKUP(Y92,'Parametros '!$A$9:$B$33,2,0)))</f>
        <v/>
      </c>
      <c r="W92" s="379"/>
      <c r="X92" s="457"/>
      <c r="Y92" s="457"/>
      <c r="Z92" s="457"/>
    </row>
    <row r="93" spans="1:26" s="138" customFormat="1" x14ac:dyDescent="0.25">
      <c r="A93" s="177" t="str">
        <f>IF(V93="","",IF(N93=" "," ",SUM($C$2:C93)))</f>
        <v/>
      </c>
      <c r="B93" s="305" t="str">
        <f t="shared" si="32"/>
        <v xml:space="preserve"> 0</v>
      </c>
      <c r="C93" s="12">
        <f t="shared" si="38"/>
        <v>0</v>
      </c>
      <c r="D93" s="12" t="str">
        <f t="shared" si="33"/>
        <v xml:space="preserve"> </v>
      </c>
      <c r="E93" s="307" t="str">
        <f t="shared" si="34"/>
        <v xml:space="preserve"> </v>
      </c>
      <c r="F93" s="9" t="str">
        <f t="shared" si="35"/>
        <v/>
      </c>
      <c r="G93" s="10" t="str">
        <f t="shared" si="40"/>
        <v/>
      </c>
      <c r="H93" s="10" t="str">
        <f>+IF(V93=""," ",VLOOKUP(G93,'Areas Incluidas '!$O$4:$P$9,2,0))</f>
        <v xml:space="preserve"> </v>
      </c>
      <c r="I93" s="178" t="str">
        <f t="shared" si="36"/>
        <v xml:space="preserve"> </v>
      </c>
      <c r="J93" s="10" t="str">
        <f t="shared" si="39"/>
        <v/>
      </c>
      <c r="K93" s="10" t="str">
        <f t="shared" si="37"/>
        <v xml:space="preserve"> </v>
      </c>
      <c r="L93" s="333"/>
      <c r="M93" s="264"/>
      <c r="N93" s="264"/>
      <c r="O93" s="452"/>
      <c r="P93" s="452"/>
      <c r="Q93" s="452"/>
      <c r="R93" s="452"/>
      <c r="S93" s="456"/>
      <c r="T93" s="264"/>
      <c r="U93" s="264"/>
      <c r="V93" s="375" t="str">
        <f>+IF(T93="","",IF(U93="","",VLOOKUP(Y93,'Parametros '!$A$9:$B$33,2,0)))</f>
        <v/>
      </c>
      <c r="W93" s="379"/>
      <c r="X93" s="457"/>
      <c r="Y93" s="457"/>
      <c r="Z93" s="457"/>
    </row>
    <row r="94" spans="1:26" s="138" customFormat="1" x14ac:dyDescent="0.25">
      <c r="A94" s="177" t="str">
        <f>IF(V94="","",IF(N94=" "," ",SUM($C$2:C94)))</f>
        <v/>
      </c>
      <c r="B94" s="305" t="str">
        <f t="shared" si="32"/>
        <v xml:space="preserve"> 0</v>
      </c>
      <c r="C94" s="12">
        <f t="shared" si="38"/>
        <v>0</v>
      </c>
      <c r="D94" s="12" t="str">
        <f t="shared" si="33"/>
        <v xml:space="preserve"> </v>
      </c>
      <c r="E94" s="307" t="str">
        <f t="shared" si="34"/>
        <v xml:space="preserve"> </v>
      </c>
      <c r="F94" s="9" t="str">
        <f t="shared" si="35"/>
        <v/>
      </c>
      <c r="G94" s="10" t="str">
        <f t="shared" si="40"/>
        <v/>
      </c>
      <c r="H94" s="10" t="str">
        <f>+IF(V94=""," ",VLOOKUP(G94,'Areas Incluidas '!$O$4:$P$9,2,0))</f>
        <v xml:space="preserve"> </v>
      </c>
      <c r="I94" s="178" t="str">
        <f t="shared" si="36"/>
        <v xml:space="preserve"> </v>
      </c>
      <c r="J94" s="10" t="str">
        <f t="shared" si="39"/>
        <v/>
      </c>
      <c r="K94" s="10" t="str">
        <f t="shared" si="37"/>
        <v xml:space="preserve"> </v>
      </c>
      <c r="L94" s="333"/>
      <c r="M94" s="264"/>
      <c r="N94" s="264"/>
      <c r="O94" s="452"/>
      <c r="P94" s="452"/>
      <c r="Q94" s="452"/>
      <c r="R94" s="452"/>
      <c r="S94" s="456"/>
      <c r="T94" s="264"/>
      <c r="U94" s="264"/>
      <c r="V94" s="375" t="str">
        <f>+IF(T94="","",IF(U94="","",VLOOKUP(Y94,'Parametros '!$A$9:$B$33,2,0)))</f>
        <v/>
      </c>
      <c r="W94" s="379"/>
      <c r="X94" s="457"/>
      <c r="Y94" s="457"/>
      <c r="Z94" s="457"/>
    </row>
    <row r="95" spans="1:26" s="138" customFormat="1" x14ac:dyDescent="0.25">
      <c r="A95" s="177" t="str">
        <f>IF(V95="","",IF(N95=" "," ",SUM($C$2:C95)))</f>
        <v/>
      </c>
      <c r="B95" s="305" t="str">
        <f t="shared" si="32"/>
        <v xml:space="preserve"> 0</v>
      </c>
      <c r="C95" s="12">
        <f t="shared" si="38"/>
        <v>0</v>
      </c>
      <c r="D95" s="12" t="str">
        <f t="shared" si="33"/>
        <v xml:space="preserve"> </v>
      </c>
      <c r="E95" s="307" t="str">
        <f t="shared" si="34"/>
        <v xml:space="preserve"> </v>
      </c>
      <c r="F95" s="9" t="str">
        <f t="shared" si="35"/>
        <v/>
      </c>
      <c r="G95" s="10" t="str">
        <f t="shared" si="40"/>
        <v/>
      </c>
      <c r="H95" s="10" t="str">
        <f>+IF(V95=""," ",VLOOKUP(G95,'Areas Incluidas '!$O$4:$P$9,2,0))</f>
        <v xml:space="preserve"> </v>
      </c>
      <c r="I95" s="178" t="str">
        <f t="shared" si="36"/>
        <v xml:space="preserve"> </v>
      </c>
      <c r="J95" s="10" t="str">
        <f t="shared" si="39"/>
        <v/>
      </c>
      <c r="K95" s="10" t="str">
        <f t="shared" si="37"/>
        <v xml:space="preserve"> </v>
      </c>
      <c r="L95" s="333"/>
      <c r="M95" s="264"/>
      <c r="N95" s="264"/>
      <c r="O95" s="452"/>
      <c r="P95" s="452"/>
      <c r="Q95" s="452"/>
      <c r="R95" s="452"/>
      <c r="S95" s="456"/>
      <c r="T95" s="264"/>
      <c r="U95" s="264"/>
      <c r="V95" s="375" t="str">
        <f>+IF(T95="","",IF(U95="","",VLOOKUP(Y95,'Parametros '!$A$9:$B$33,2,0)))</f>
        <v/>
      </c>
      <c r="W95" s="379"/>
      <c r="X95" s="457"/>
      <c r="Y95" s="457"/>
      <c r="Z95" s="457"/>
    </row>
    <row r="96" spans="1:26" s="138" customFormat="1" x14ac:dyDescent="0.25">
      <c r="A96" s="177" t="str">
        <f>IF(V96="","",IF(N96=" "," ",SUM($C$2:C96)))</f>
        <v/>
      </c>
      <c r="B96" s="305" t="str">
        <f t="shared" si="32"/>
        <v xml:space="preserve"> 0</v>
      </c>
      <c r="C96" s="12">
        <f t="shared" si="38"/>
        <v>0</v>
      </c>
      <c r="D96" s="12" t="str">
        <f t="shared" si="33"/>
        <v xml:space="preserve"> </v>
      </c>
      <c r="E96" s="307" t="str">
        <f t="shared" si="34"/>
        <v xml:space="preserve"> </v>
      </c>
      <c r="F96" s="9" t="str">
        <f t="shared" si="35"/>
        <v/>
      </c>
      <c r="G96" s="10" t="str">
        <f t="shared" si="40"/>
        <v/>
      </c>
      <c r="H96" s="10" t="str">
        <f>+IF(V96=""," ",VLOOKUP(G96,'Areas Incluidas '!$O$4:$P$9,2,0))</f>
        <v xml:space="preserve"> </v>
      </c>
      <c r="I96" s="178" t="str">
        <f t="shared" si="36"/>
        <v xml:space="preserve"> </v>
      </c>
      <c r="J96" s="10" t="str">
        <f t="shared" si="39"/>
        <v/>
      </c>
      <c r="K96" s="10" t="str">
        <f t="shared" si="37"/>
        <v xml:space="preserve"> </v>
      </c>
      <c r="L96" s="333"/>
      <c r="M96" s="264"/>
      <c r="N96" s="264"/>
      <c r="O96" s="452"/>
      <c r="P96" s="452"/>
      <c r="Q96" s="452"/>
      <c r="R96" s="452"/>
      <c r="S96" s="456"/>
      <c r="T96" s="264"/>
      <c r="U96" s="264"/>
      <c r="V96" s="375" t="str">
        <f>+IF(T96="","",IF(U96="","",VLOOKUP(Y96,'Parametros '!$A$9:$B$33,2,0)))</f>
        <v/>
      </c>
      <c r="W96" s="379"/>
      <c r="X96" s="457"/>
      <c r="Y96" s="457"/>
      <c r="Z96" s="457"/>
    </row>
    <row r="97" spans="1:26" s="138" customFormat="1" x14ac:dyDescent="0.25">
      <c r="A97" s="177" t="str">
        <f>IF(V97="","",IF(N97=" "," ",SUM($C$2:C97)))</f>
        <v/>
      </c>
      <c r="B97" s="305" t="str">
        <f t="shared" si="32"/>
        <v xml:space="preserve"> 0</v>
      </c>
      <c r="C97" s="12">
        <f t="shared" si="38"/>
        <v>0</v>
      </c>
      <c r="D97" s="12" t="str">
        <f t="shared" si="33"/>
        <v xml:space="preserve"> </v>
      </c>
      <c r="E97" s="307" t="str">
        <f t="shared" si="34"/>
        <v xml:space="preserve"> </v>
      </c>
      <c r="F97" s="9" t="str">
        <f t="shared" si="35"/>
        <v/>
      </c>
      <c r="G97" s="10" t="str">
        <f t="shared" si="40"/>
        <v/>
      </c>
      <c r="H97" s="10" t="str">
        <f>+IF(V97=""," ",VLOOKUP(G97,'Areas Incluidas '!$O$4:$P$9,2,0))</f>
        <v xml:space="preserve"> </v>
      </c>
      <c r="I97" s="178" t="str">
        <f t="shared" si="36"/>
        <v xml:space="preserve"> </v>
      </c>
      <c r="J97" s="10" t="str">
        <f t="shared" si="39"/>
        <v/>
      </c>
      <c r="K97" s="10" t="str">
        <f t="shared" si="37"/>
        <v xml:space="preserve"> </v>
      </c>
      <c r="L97" s="333"/>
      <c r="M97" s="264"/>
      <c r="N97" s="264"/>
      <c r="O97" s="452"/>
      <c r="P97" s="452"/>
      <c r="Q97" s="452"/>
      <c r="R97" s="452"/>
      <c r="S97" s="456"/>
      <c r="T97" s="264"/>
      <c r="U97" s="264"/>
      <c r="V97" s="375" t="str">
        <f>+IF(T97="","",IF(U97="","",VLOOKUP(Y97,'Parametros '!$A$9:$B$33,2,0)))</f>
        <v/>
      </c>
      <c r="W97" s="379"/>
      <c r="X97" s="457"/>
      <c r="Y97" s="457"/>
      <c r="Z97" s="457"/>
    </row>
    <row r="98" spans="1:26" s="138" customFormat="1" x14ac:dyDescent="0.25">
      <c r="A98" s="177" t="str">
        <f>IF(V98="","",IF(N98=" "," ",SUM($C$2:C98)))</f>
        <v/>
      </c>
      <c r="B98" s="305" t="str">
        <f t="shared" ref="B98:B120" si="41">+CONCATENATE(H98,C98)</f>
        <v xml:space="preserve"> 0</v>
      </c>
      <c r="C98" s="12">
        <f t="shared" si="38"/>
        <v>0</v>
      </c>
      <c r="D98" s="12" t="str">
        <f t="shared" ref="D98:D120" si="42">+CONCATENATE(H98,V98)</f>
        <v xml:space="preserve"> </v>
      </c>
      <c r="E98" s="307" t="str">
        <f t="shared" ref="E98:E120" si="43">+CONCATENATE(H98,O98)</f>
        <v xml:space="preserve"> </v>
      </c>
      <c r="F98" s="9" t="str">
        <f t="shared" ref="F98:F120" si="44">++IF(A98="","",IF(L98="","",LEFT(L98,3)&amp;-A98))</f>
        <v/>
      </c>
      <c r="G98" s="10" t="str">
        <f t="shared" si="40"/>
        <v/>
      </c>
      <c r="H98" s="10" t="str">
        <f>+IF(V98=""," ",VLOOKUP(G98,'Areas Incluidas '!$O$4:$P$9,2,0))</f>
        <v xml:space="preserve"> </v>
      </c>
      <c r="I98" s="178" t="str">
        <f t="shared" ref="I98:I120" si="45">+CONCATENATE(H98,Z98)</f>
        <v xml:space="preserve"> </v>
      </c>
      <c r="J98" s="10" t="str">
        <f t="shared" si="39"/>
        <v/>
      </c>
      <c r="K98" s="10" t="str">
        <f t="shared" si="37"/>
        <v xml:space="preserve"> </v>
      </c>
      <c r="L98" s="333"/>
      <c r="M98" s="264"/>
      <c r="N98" s="264"/>
      <c r="O98" s="452"/>
      <c r="P98" s="452"/>
      <c r="Q98" s="452"/>
      <c r="R98" s="452"/>
      <c r="S98" s="456"/>
      <c r="T98" s="264"/>
      <c r="U98" s="264"/>
      <c r="V98" s="375" t="str">
        <f>+IF(T98="","",IF(U98="","",VLOOKUP(Y98,'Parametros '!$A$9:$B$33,2,0)))</f>
        <v/>
      </c>
      <c r="W98" s="379"/>
      <c r="X98" s="457"/>
      <c r="Y98" s="457"/>
      <c r="Z98" s="457"/>
    </row>
    <row r="99" spans="1:26" s="138" customFormat="1" x14ac:dyDescent="0.25">
      <c r="A99" s="177" t="str">
        <f>IF(V99="","",IF(N99=" "," ",SUM($C$2:C99)))</f>
        <v/>
      </c>
      <c r="B99" s="305" t="str">
        <f t="shared" si="41"/>
        <v xml:space="preserve"> 0</v>
      </c>
      <c r="C99" s="12">
        <f t="shared" si="38"/>
        <v>0</v>
      </c>
      <c r="D99" s="12" t="str">
        <f t="shared" si="42"/>
        <v xml:space="preserve"> </v>
      </c>
      <c r="E99" s="307" t="str">
        <f t="shared" si="43"/>
        <v xml:space="preserve"> </v>
      </c>
      <c r="F99" s="9" t="str">
        <f t="shared" si="44"/>
        <v/>
      </c>
      <c r="G99" s="10" t="str">
        <f t="shared" si="40"/>
        <v/>
      </c>
      <c r="H99" s="10" t="str">
        <f>+IF(V99=""," ",VLOOKUP(G99,'Areas Incluidas '!$O$4:$P$9,2,0))</f>
        <v xml:space="preserve"> </v>
      </c>
      <c r="I99" s="178" t="str">
        <f t="shared" si="45"/>
        <v xml:space="preserve"> </v>
      </c>
      <c r="J99" s="10" t="str">
        <f t="shared" si="39"/>
        <v/>
      </c>
      <c r="K99" s="10" t="str">
        <f t="shared" si="37"/>
        <v xml:space="preserve"> </v>
      </c>
      <c r="L99" s="333"/>
      <c r="M99" s="251"/>
      <c r="N99" s="251"/>
      <c r="O99" s="453"/>
      <c r="P99" s="453"/>
      <c r="Q99" s="453"/>
      <c r="R99" s="453"/>
      <c r="S99" s="456"/>
      <c r="T99" s="251"/>
      <c r="U99" s="251"/>
      <c r="V99" s="375" t="str">
        <f>+IF(T99="","",IF(U99="","",VLOOKUP(Y99,'Parametros '!$A$9:$B$33,2,0)))</f>
        <v/>
      </c>
      <c r="W99" s="379"/>
      <c r="X99" s="457"/>
      <c r="Y99" s="457"/>
      <c r="Z99" s="457"/>
    </row>
    <row r="100" spans="1:26" s="138" customFormat="1" x14ac:dyDescent="0.25">
      <c r="A100" s="177" t="str">
        <f>IF(V100="","",IF(N100=" "," ",SUM($C$2:C100)))</f>
        <v/>
      </c>
      <c r="B100" s="305" t="str">
        <f t="shared" si="41"/>
        <v xml:space="preserve"> 0</v>
      </c>
      <c r="C100" s="12">
        <f t="shared" si="38"/>
        <v>0</v>
      </c>
      <c r="D100" s="12" t="str">
        <f t="shared" si="42"/>
        <v xml:space="preserve"> </v>
      </c>
      <c r="E100" s="307" t="str">
        <f t="shared" si="43"/>
        <v xml:space="preserve"> </v>
      </c>
      <c r="F100" s="9" t="str">
        <f t="shared" si="44"/>
        <v/>
      </c>
      <c r="G100" s="10" t="str">
        <f t="shared" si="40"/>
        <v/>
      </c>
      <c r="H100" s="10" t="str">
        <f>+IF(V100=""," ",VLOOKUP(G100,'Areas Incluidas '!$O$4:$P$9,2,0))</f>
        <v xml:space="preserve"> </v>
      </c>
      <c r="I100" s="178" t="str">
        <f t="shared" si="45"/>
        <v xml:space="preserve"> </v>
      </c>
      <c r="J100" s="10" t="str">
        <f t="shared" si="39"/>
        <v/>
      </c>
      <c r="K100" s="10" t="str">
        <f t="shared" si="37"/>
        <v xml:space="preserve"> </v>
      </c>
      <c r="L100" s="333"/>
      <c r="M100" s="251"/>
      <c r="N100" s="251"/>
      <c r="O100" s="453"/>
      <c r="P100" s="453"/>
      <c r="Q100" s="453"/>
      <c r="R100" s="453"/>
      <c r="S100" s="456"/>
      <c r="T100" s="251"/>
      <c r="U100" s="251"/>
      <c r="V100" s="375" t="str">
        <f>+IF(T100="","",IF(U100="","",VLOOKUP(Y100,'Parametros '!$A$9:$B$33,2,0)))</f>
        <v/>
      </c>
      <c r="W100" s="379"/>
      <c r="X100" s="457"/>
      <c r="Y100" s="457"/>
      <c r="Z100" s="457"/>
    </row>
    <row r="101" spans="1:26" s="138" customFormat="1" x14ac:dyDescent="0.25">
      <c r="A101" s="177" t="str">
        <f>IF(V101="","",IF(N101=" "," ",SUM($C$2:C101)))</f>
        <v/>
      </c>
      <c r="B101" s="305" t="str">
        <f t="shared" si="41"/>
        <v xml:space="preserve"> 0</v>
      </c>
      <c r="C101" s="12">
        <f t="shared" si="38"/>
        <v>0</v>
      </c>
      <c r="D101" s="12" t="str">
        <f t="shared" si="42"/>
        <v xml:space="preserve"> </v>
      </c>
      <c r="E101" s="307" t="str">
        <f t="shared" si="43"/>
        <v xml:space="preserve"> </v>
      </c>
      <c r="F101" s="9" t="str">
        <f t="shared" si="44"/>
        <v/>
      </c>
      <c r="G101" s="10" t="str">
        <f t="shared" si="40"/>
        <v/>
      </c>
      <c r="H101" s="10" t="str">
        <f>+IF(V101=""," ",VLOOKUP(G101,'Areas Incluidas '!$O$4:$P$9,2,0))</f>
        <v xml:space="preserve"> </v>
      </c>
      <c r="I101" s="178" t="str">
        <f t="shared" si="45"/>
        <v xml:space="preserve"> </v>
      </c>
      <c r="J101" s="10" t="str">
        <f t="shared" si="39"/>
        <v/>
      </c>
      <c r="K101" s="10" t="str">
        <f t="shared" si="37"/>
        <v xml:space="preserve"> </v>
      </c>
      <c r="L101" s="333"/>
      <c r="M101" s="251"/>
      <c r="N101" s="251"/>
      <c r="O101" s="453"/>
      <c r="P101" s="453"/>
      <c r="Q101" s="453"/>
      <c r="R101" s="453"/>
      <c r="S101" s="456"/>
      <c r="T101" s="251"/>
      <c r="U101" s="251"/>
      <c r="V101" s="375" t="str">
        <f>+IF(T101="","",IF(U101="","",VLOOKUP(Y101,'Parametros '!$A$9:$B$33,2,0)))</f>
        <v/>
      </c>
      <c r="W101" s="379"/>
      <c r="X101" s="457"/>
      <c r="Y101" s="457"/>
      <c r="Z101" s="457"/>
    </row>
    <row r="102" spans="1:26" s="138" customFormat="1" x14ac:dyDescent="0.25">
      <c r="A102" s="177" t="str">
        <f>IF(V102="","",IF(N102=" "," ",SUM($C$2:C102)))</f>
        <v/>
      </c>
      <c r="B102" s="305" t="str">
        <f t="shared" si="41"/>
        <v xml:space="preserve"> 0</v>
      </c>
      <c r="C102" s="12">
        <f t="shared" si="38"/>
        <v>0</v>
      </c>
      <c r="D102" s="12" t="str">
        <f t="shared" si="42"/>
        <v xml:space="preserve"> </v>
      </c>
      <c r="E102" s="307" t="str">
        <f t="shared" si="43"/>
        <v xml:space="preserve"> </v>
      </c>
      <c r="F102" s="9" t="str">
        <f t="shared" si="44"/>
        <v/>
      </c>
      <c r="G102" s="10" t="str">
        <f t="shared" si="40"/>
        <v/>
      </c>
      <c r="H102" s="10" t="str">
        <f>+IF(V102=""," ",VLOOKUP(G102,'Areas Incluidas '!$O$4:$P$9,2,0))</f>
        <v xml:space="preserve"> </v>
      </c>
      <c r="I102" s="178" t="str">
        <f t="shared" si="45"/>
        <v xml:space="preserve"> </v>
      </c>
      <c r="J102" s="10" t="str">
        <f t="shared" si="39"/>
        <v/>
      </c>
      <c r="K102" s="10" t="str">
        <f t="shared" si="37"/>
        <v xml:space="preserve"> </v>
      </c>
      <c r="L102" s="333"/>
      <c r="M102" s="251"/>
      <c r="N102" s="251"/>
      <c r="O102" s="453"/>
      <c r="P102" s="453"/>
      <c r="Q102" s="453"/>
      <c r="R102" s="453"/>
      <c r="S102" s="456"/>
      <c r="T102" s="251"/>
      <c r="U102" s="251"/>
      <c r="V102" s="375" t="str">
        <f>+IF(T102="","",IF(U102="","",VLOOKUP(Y102,'Parametros '!$A$9:$B$33,2,0)))</f>
        <v/>
      </c>
      <c r="W102" s="379"/>
      <c r="X102" s="457"/>
      <c r="Y102" s="457"/>
      <c r="Z102" s="457"/>
    </row>
    <row r="103" spans="1:26" s="138" customFormat="1" x14ac:dyDescent="0.25">
      <c r="A103" s="177" t="str">
        <f>IF(V103="","",IF(N103=" "," ",SUM($C$2:C103)))</f>
        <v/>
      </c>
      <c r="B103" s="305" t="str">
        <f t="shared" si="41"/>
        <v xml:space="preserve"> 0</v>
      </c>
      <c r="C103" s="12">
        <f t="shared" si="38"/>
        <v>0</v>
      </c>
      <c r="D103" s="12" t="str">
        <f t="shared" si="42"/>
        <v xml:space="preserve"> </v>
      </c>
      <c r="E103" s="307" t="str">
        <f t="shared" si="43"/>
        <v xml:space="preserve"> </v>
      </c>
      <c r="F103" s="9" t="str">
        <f t="shared" si="44"/>
        <v/>
      </c>
      <c r="G103" s="10" t="str">
        <f t="shared" si="40"/>
        <v/>
      </c>
      <c r="H103" s="10" t="str">
        <f>+IF(V103=""," ",VLOOKUP(G103,'Areas Incluidas '!$O$4:$P$9,2,0))</f>
        <v xml:space="preserve"> </v>
      </c>
      <c r="I103" s="178" t="str">
        <f t="shared" si="45"/>
        <v xml:space="preserve"> </v>
      </c>
      <c r="J103" s="10" t="str">
        <f t="shared" si="39"/>
        <v/>
      </c>
      <c r="K103" s="10" t="str">
        <f t="shared" si="37"/>
        <v xml:space="preserve"> </v>
      </c>
      <c r="L103" s="333"/>
      <c r="M103" s="251"/>
      <c r="N103" s="251"/>
      <c r="O103" s="453"/>
      <c r="P103" s="453"/>
      <c r="Q103" s="453"/>
      <c r="R103" s="453"/>
      <c r="S103" s="456"/>
      <c r="T103" s="251"/>
      <c r="U103" s="251"/>
      <c r="V103" s="375" t="str">
        <f>+IF(T103="","",IF(U103="","",VLOOKUP(Y103,'Parametros '!$A$9:$B$33,2,0)))</f>
        <v/>
      </c>
      <c r="W103" s="379"/>
      <c r="X103" s="457"/>
      <c r="Y103" s="457"/>
      <c r="Z103" s="457"/>
    </row>
    <row r="104" spans="1:26" s="138" customFormat="1" x14ac:dyDescent="0.25">
      <c r="A104" s="177" t="str">
        <f>IF(V104="","",IF(N104=" "," ",SUM($C$2:C104)))</f>
        <v/>
      </c>
      <c r="B104" s="305" t="str">
        <f t="shared" si="41"/>
        <v xml:space="preserve"> 0</v>
      </c>
      <c r="C104" s="12">
        <f t="shared" si="38"/>
        <v>0</v>
      </c>
      <c r="D104" s="12" t="str">
        <f t="shared" si="42"/>
        <v xml:space="preserve"> </v>
      </c>
      <c r="E104" s="307" t="str">
        <f t="shared" si="43"/>
        <v xml:space="preserve"> </v>
      </c>
      <c r="F104" s="9" t="str">
        <f t="shared" si="44"/>
        <v/>
      </c>
      <c r="G104" s="10" t="str">
        <f t="shared" si="40"/>
        <v/>
      </c>
      <c r="H104" s="10" t="str">
        <f>+IF(V104=""," ",VLOOKUP(G104,'Areas Incluidas '!$O$4:$P$9,2,0))</f>
        <v xml:space="preserve"> </v>
      </c>
      <c r="I104" s="178" t="str">
        <f t="shared" si="45"/>
        <v xml:space="preserve"> </v>
      </c>
      <c r="J104" s="10" t="str">
        <f t="shared" si="39"/>
        <v/>
      </c>
      <c r="K104" s="10" t="str">
        <f t="shared" si="37"/>
        <v xml:space="preserve"> </v>
      </c>
      <c r="L104" s="333"/>
      <c r="M104" s="251"/>
      <c r="N104" s="251"/>
      <c r="O104" s="453"/>
      <c r="P104" s="453"/>
      <c r="Q104" s="453"/>
      <c r="R104" s="453"/>
      <c r="S104" s="456"/>
      <c r="T104" s="251"/>
      <c r="U104" s="251"/>
      <c r="V104" s="375" t="str">
        <f>+IF(T104="","",IF(U104="","",VLOOKUP(Y104,'Parametros '!$A$9:$B$33,2,0)))</f>
        <v/>
      </c>
      <c r="W104" s="379"/>
      <c r="X104" s="457"/>
      <c r="Y104" s="457"/>
      <c r="Z104" s="457"/>
    </row>
    <row r="105" spans="1:26" s="138" customFormat="1" x14ac:dyDescent="0.25">
      <c r="A105" s="177" t="str">
        <f>IF(V105="","",IF(N105=" "," ",SUM($C$2:C105)))</f>
        <v/>
      </c>
      <c r="B105" s="305" t="str">
        <f t="shared" si="41"/>
        <v xml:space="preserve"> 0</v>
      </c>
      <c r="C105" s="12">
        <f t="shared" si="38"/>
        <v>0</v>
      </c>
      <c r="D105" s="12" t="str">
        <f t="shared" si="42"/>
        <v xml:space="preserve"> </v>
      </c>
      <c r="E105" s="307" t="str">
        <f t="shared" si="43"/>
        <v xml:space="preserve"> </v>
      </c>
      <c r="F105" s="9" t="str">
        <f t="shared" si="44"/>
        <v/>
      </c>
      <c r="G105" s="10" t="str">
        <f t="shared" si="40"/>
        <v/>
      </c>
      <c r="H105" s="10" t="str">
        <f>+IF(V105=""," ",VLOOKUP(G105,'Areas Incluidas '!$O$4:$P$9,2,0))</f>
        <v xml:space="preserve"> </v>
      </c>
      <c r="I105" s="178" t="str">
        <f t="shared" si="45"/>
        <v xml:space="preserve"> </v>
      </c>
      <c r="J105" s="10" t="str">
        <f t="shared" si="39"/>
        <v/>
      </c>
      <c r="K105" s="10" t="str">
        <f t="shared" si="37"/>
        <v xml:space="preserve"> </v>
      </c>
      <c r="L105" s="333"/>
      <c r="M105" s="251"/>
      <c r="N105" s="251"/>
      <c r="O105" s="453"/>
      <c r="P105" s="453"/>
      <c r="Q105" s="453"/>
      <c r="R105" s="453"/>
      <c r="S105" s="456"/>
      <c r="T105" s="251"/>
      <c r="U105" s="251"/>
      <c r="V105" s="375" t="str">
        <f>+IF(T105="","",IF(U105="","",VLOOKUP(Y105,'Parametros '!$A$9:$B$33,2,0)))</f>
        <v/>
      </c>
      <c r="W105" s="379"/>
      <c r="X105" s="457"/>
      <c r="Y105" s="457"/>
      <c r="Z105" s="457"/>
    </row>
    <row r="106" spans="1:26" s="138" customFormat="1" x14ac:dyDescent="0.25">
      <c r="A106" s="177" t="str">
        <f>IF(V106="","",IF(N106=" "," ",SUM($C$2:C106)))</f>
        <v/>
      </c>
      <c r="B106" s="305" t="str">
        <f t="shared" si="41"/>
        <v xml:space="preserve"> 0</v>
      </c>
      <c r="C106" s="12">
        <f t="shared" si="38"/>
        <v>0</v>
      </c>
      <c r="D106" s="12" t="str">
        <f t="shared" si="42"/>
        <v xml:space="preserve"> </v>
      </c>
      <c r="E106" s="307" t="str">
        <f t="shared" si="43"/>
        <v xml:space="preserve"> </v>
      </c>
      <c r="F106" s="9" t="str">
        <f t="shared" si="44"/>
        <v/>
      </c>
      <c r="G106" s="10" t="str">
        <f t="shared" si="40"/>
        <v/>
      </c>
      <c r="H106" s="10" t="str">
        <f>+IF(V106=""," ",VLOOKUP(G106,'Areas Incluidas '!$O$4:$P$9,2,0))</f>
        <v xml:space="preserve"> </v>
      </c>
      <c r="I106" s="178" t="str">
        <f t="shared" si="45"/>
        <v xml:space="preserve"> </v>
      </c>
      <c r="J106" s="10" t="str">
        <f t="shared" si="39"/>
        <v/>
      </c>
      <c r="K106" s="10" t="str">
        <f t="shared" si="37"/>
        <v xml:space="preserve"> </v>
      </c>
      <c r="L106" s="333"/>
      <c r="M106" s="251"/>
      <c r="N106" s="251"/>
      <c r="O106" s="453"/>
      <c r="P106" s="453"/>
      <c r="Q106" s="453"/>
      <c r="R106" s="453"/>
      <c r="S106" s="456"/>
      <c r="T106" s="251"/>
      <c r="U106" s="251"/>
      <c r="V106" s="375" t="str">
        <f>+IF(T106="","",IF(U106="","",VLOOKUP(Y106,'Parametros '!$A$9:$B$33,2,0)))</f>
        <v/>
      </c>
      <c r="W106" s="379"/>
      <c r="X106" s="457"/>
      <c r="Y106" s="457"/>
      <c r="Z106" s="457"/>
    </row>
    <row r="107" spans="1:26" s="138" customFormat="1" x14ac:dyDescent="0.25">
      <c r="A107" s="177" t="str">
        <f>IF(V107="","",IF(N107=" "," ",SUM($C$2:C107)))</f>
        <v/>
      </c>
      <c r="B107" s="305" t="str">
        <f t="shared" si="41"/>
        <v xml:space="preserve"> 0</v>
      </c>
      <c r="C107" s="12">
        <f t="shared" si="38"/>
        <v>0</v>
      </c>
      <c r="D107" s="12" t="str">
        <f t="shared" si="42"/>
        <v xml:space="preserve"> </v>
      </c>
      <c r="E107" s="307" t="str">
        <f t="shared" si="43"/>
        <v xml:space="preserve"> </v>
      </c>
      <c r="F107" s="9" t="str">
        <f t="shared" si="44"/>
        <v/>
      </c>
      <c r="G107" s="10" t="str">
        <f t="shared" si="40"/>
        <v/>
      </c>
      <c r="H107" s="10" t="str">
        <f>+IF(V107=""," ",VLOOKUP(G107,'Areas Incluidas '!$O$4:$P$9,2,0))</f>
        <v xml:space="preserve"> </v>
      </c>
      <c r="I107" s="178" t="str">
        <f t="shared" si="45"/>
        <v xml:space="preserve"> </v>
      </c>
      <c r="J107" s="10" t="str">
        <f t="shared" si="39"/>
        <v/>
      </c>
      <c r="K107" s="10" t="str">
        <f t="shared" si="37"/>
        <v xml:space="preserve"> </v>
      </c>
      <c r="L107" s="333"/>
      <c r="M107" s="251"/>
      <c r="N107" s="251"/>
      <c r="O107" s="453"/>
      <c r="P107" s="453"/>
      <c r="Q107" s="453"/>
      <c r="R107" s="453"/>
      <c r="S107" s="456"/>
      <c r="T107" s="251"/>
      <c r="U107" s="251"/>
      <c r="V107" s="375" t="str">
        <f>+IF(T107="","",IF(U107="","",VLOOKUP(Y107,'Parametros '!$A$9:$B$33,2,0)))</f>
        <v/>
      </c>
      <c r="W107" s="379"/>
      <c r="X107" s="457"/>
      <c r="Y107" s="457"/>
      <c r="Z107" s="457"/>
    </row>
    <row r="108" spans="1:26" s="138" customFormat="1" x14ac:dyDescent="0.25">
      <c r="A108" s="177" t="str">
        <f>IF(V108="","",IF(N108=" "," ",SUM($C$2:C108)))</f>
        <v/>
      </c>
      <c r="B108" s="305" t="str">
        <f t="shared" si="41"/>
        <v xml:space="preserve"> 0</v>
      </c>
      <c r="C108" s="12">
        <f t="shared" si="38"/>
        <v>0</v>
      </c>
      <c r="D108" s="12" t="str">
        <f t="shared" si="42"/>
        <v xml:space="preserve"> </v>
      </c>
      <c r="E108" s="307" t="str">
        <f t="shared" si="43"/>
        <v xml:space="preserve"> </v>
      </c>
      <c r="F108" s="9" t="str">
        <f t="shared" si="44"/>
        <v/>
      </c>
      <c r="G108" s="10" t="str">
        <f t="shared" si="40"/>
        <v/>
      </c>
      <c r="H108" s="10" t="str">
        <f>+IF(V108=""," ",VLOOKUP(G108,'Areas Incluidas '!$O$4:$P$9,2,0))</f>
        <v xml:space="preserve"> </v>
      </c>
      <c r="I108" s="178" t="str">
        <f t="shared" si="45"/>
        <v xml:space="preserve"> </v>
      </c>
      <c r="J108" s="10" t="str">
        <f t="shared" si="39"/>
        <v/>
      </c>
      <c r="K108" s="10" t="str">
        <f t="shared" si="37"/>
        <v xml:space="preserve"> </v>
      </c>
      <c r="L108" s="333"/>
      <c r="M108" s="251"/>
      <c r="N108" s="251"/>
      <c r="O108" s="453"/>
      <c r="P108" s="453"/>
      <c r="Q108" s="453"/>
      <c r="R108" s="453"/>
      <c r="S108" s="456"/>
      <c r="T108" s="251"/>
      <c r="U108" s="251"/>
      <c r="V108" s="375" t="str">
        <f>+IF(T108="","",IF(U108="","",VLOOKUP(Y108,'Parametros '!$A$9:$B$33,2,0)))</f>
        <v/>
      </c>
      <c r="W108" s="379"/>
      <c r="X108" s="457"/>
      <c r="Y108" s="457"/>
      <c r="Z108" s="457"/>
    </row>
    <row r="109" spans="1:26" s="138" customFormat="1" x14ac:dyDescent="0.25">
      <c r="A109" s="177" t="str">
        <f>IF(V109="","",IF(N109=" "," ",SUM($C$2:C109)))</f>
        <v/>
      </c>
      <c r="B109" s="305" t="str">
        <f t="shared" si="41"/>
        <v xml:space="preserve"> 0</v>
      </c>
      <c r="C109" s="12">
        <f t="shared" si="38"/>
        <v>0</v>
      </c>
      <c r="D109" s="12" t="str">
        <f t="shared" si="42"/>
        <v xml:space="preserve"> </v>
      </c>
      <c r="E109" s="307" t="str">
        <f t="shared" si="43"/>
        <v xml:space="preserve"> </v>
      </c>
      <c r="F109" s="9" t="str">
        <f t="shared" si="44"/>
        <v/>
      </c>
      <c r="G109" s="10" t="str">
        <f t="shared" si="40"/>
        <v/>
      </c>
      <c r="H109" s="10" t="str">
        <f>+IF(V109=""," ",VLOOKUP(G109,'Areas Incluidas '!$O$4:$P$9,2,0))</f>
        <v xml:space="preserve"> </v>
      </c>
      <c r="I109" s="178" t="str">
        <f t="shared" si="45"/>
        <v xml:space="preserve"> </v>
      </c>
      <c r="J109" s="10" t="str">
        <f t="shared" si="39"/>
        <v/>
      </c>
      <c r="K109" s="10" t="str">
        <f t="shared" si="37"/>
        <v xml:space="preserve"> </v>
      </c>
      <c r="L109" s="333"/>
      <c r="M109" s="251"/>
      <c r="N109" s="251"/>
      <c r="O109" s="453"/>
      <c r="P109" s="453"/>
      <c r="Q109" s="453"/>
      <c r="R109" s="453"/>
      <c r="S109" s="456"/>
      <c r="T109" s="251"/>
      <c r="U109" s="251"/>
      <c r="V109" s="375" t="str">
        <f>+IF(T109="","",IF(U109="","",VLOOKUP(Y109,'Parametros '!$A$9:$B$33,2,0)))</f>
        <v/>
      </c>
      <c r="W109" s="379"/>
      <c r="X109" s="457"/>
      <c r="Y109" s="457"/>
      <c r="Z109" s="457"/>
    </row>
    <row r="110" spans="1:26" s="138" customFormat="1" x14ac:dyDescent="0.25">
      <c r="A110" s="177" t="str">
        <f>IF(V110="","",IF(N110=" "," ",SUM($C$2:C110)))</f>
        <v/>
      </c>
      <c r="B110" s="305" t="str">
        <f t="shared" si="41"/>
        <v xml:space="preserve"> 0</v>
      </c>
      <c r="C110" s="12">
        <f t="shared" si="38"/>
        <v>0</v>
      </c>
      <c r="D110" s="12" t="str">
        <f t="shared" si="42"/>
        <v xml:space="preserve"> </v>
      </c>
      <c r="E110" s="307" t="str">
        <f t="shared" si="43"/>
        <v xml:space="preserve"> </v>
      </c>
      <c r="F110" s="9" t="str">
        <f t="shared" si="44"/>
        <v/>
      </c>
      <c r="G110" s="10" t="str">
        <f t="shared" si="40"/>
        <v/>
      </c>
      <c r="H110" s="10" t="str">
        <f>+IF(V110=""," ",VLOOKUP(G110,'Areas Incluidas '!$O$4:$P$9,2,0))</f>
        <v xml:space="preserve"> </v>
      </c>
      <c r="I110" s="178" t="str">
        <f t="shared" si="45"/>
        <v xml:space="preserve"> </v>
      </c>
      <c r="J110" s="10" t="str">
        <f t="shared" si="39"/>
        <v/>
      </c>
      <c r="K110" s="10" t="str">
        <f t="shared" si="37"/>
        <v xml:space="preserve"> </v>
      </c>
      <c r="L110" s="333"/>
      <c r="M110" s="251"/>
      <c r="N110" s="251"/>
      <c r="O110" s="453"/>
      <c r="P110" s="453"/>
      <c r="Q110" s="453"/>
      <c r="R110" s="453"/>
      <c r="S110" s="456"/>
      <c r="T110" s="251"/>
      <c r="U110" s="251"/>
      <c r="V110" s="375" t="str">
        <f>+IF(T110="","",IF(U110="","",VLOOKUP(Y110,'Parametros '!$A$9:$B$33,2,0)))</f>
        <v/>
      </c>
      <c r="W110" s="379"/>
      <c r="X110" s="457"/>
      <c r="Y110" s="457"/>
      <c r="Z110" s="457"/>
    </row>
    <row r="111" spans="1:26" s="138" customFormat="1" x14ac:dyDescent="0.25">
      <c r="A111" s="177" t="str">
        <f>IF(V111="","",IF(N111=" "," ",SUM($C$2:C111)))</f>
        <v/>
      </c>
      <c r="B111" s="305" t="str">
        <f t="shared" si="41"/>
        <v xml:space="preserve"> 0</v>
      </c>
      <c r="C111" s="12">
        <f t="shared" si="38"/>
        <v>0</v>
      </c>
      <c r="D111" s="12" t="str">
        <f t="shared" si="42"/>
        <v xml:space="preserve"> </v>
      </c>
      <c r="E111" s="307" t="str">
        <f t="shared" si="43"/>
        <v xml:space="preserve"> </v>
      </c>
      <c r="F111" s="9" t="str">
        <f t="shared" si="44"/>
        <v/>
      </c>
      <c r="G111" s="10" t="str">
        <f t="shared" si="40"/>
        <v/>
      </c>
      <c r="H111" s="10" t="str">
        <f>+IF(V111=""," ",VLOOKUP(G111,'Areas Incluidas '!$O$4:$P$9,2,0))</f>
        <v xml:space="preserve"> </v>
      </c>
      <c r="I111" s="178" t="str">
        <f t="shared" si="45"/>
        <v xml:space="preserve"> </v>
      </c>
      <c r="J111" s="10" t="str">
        <f t="shared" si="39"/>
        <v/>
      </c>
      <c r="K111" s="10" t="str">
        <f t="shared" si="37"/>
        <v xml:space="preserve"> </v>
      </c>
      <c r="L111" s="333"/>
      <c r="M111" s="251"/>
      <c r="N111" s="251"/>
      <c r="O111" s="453"/>
      <c r="P111" s="453"/>
      <c r="Q111" s="453"/>
      <c r="R111" s="453"/>
      <c r="S111" s="456"/>
      <c r="T111" s="251"/>
      <c r="U111" s="251"/>
      <c r="V111" s="375" t="str">
        <f>+IF(T111="","",IF(U111="","",VLOOKUP(Y111,'Parametros '!$A$9:$B$33,2,0)))</f>
        <v/>
      </c>
      <c r="W111" s="379"/>
      <c r="X111" s="457"/>
      <c r="Y111" s="457"/>
      <c r="Z111" s="457"/>
    </row>
    <row r="112" spans="1:26" s="138" customFormat="1" x14ac:dyDescent="0.25">
      <c r="A112" s="177" t="str">
        <f>IF(V112="","",IF(N112=" "," ",SUM($C$2:C112)))</f>
        <v/>
      </c>
      <c r="B112" s="305" t="str">
        <f t="shared" si="41"/>
        <v xml:space="preserve"> 0</v>
      </c>
      <c r="C112" s="12">
        <f t="shared" si="38"/>
        <v>0</v>
      </c>
      <c r="D112" s="12" t="str">
        <f t="shared" si="42"/>
        <v xml:space="preserve"> </v>
      </c>
      <c r="E112" s="307" t="str">
        <f t="shared" si="43"/>
        <v xml:space="preserve"> </v>
      </c>
      <c r="F112" s="9" t="str">
        <f t="shared" si="44"/>
        <v/>
      </c>
      <c r="G112" s="10" t="str">
        <f t="shared" si="40"/>
        <v/>
      </c>
      <c r="H112" s="10" t="str">
        <f>+IF(V112=""," ",VLOOKUP(G112,'Areas Incluidas '!$O$4:$P$9,2,0))</f>
        <v xml:space="preserve"> </v>
      </c>
      <c r="I112" s="178" t="str">
        <f t="shared" si="45"/>
        <v xml:space="preserve"> </v>
      </c>
      <c r="J112" s="10" t="str">
        <f t="shared" si="39"/>
        <v/>
      </c>
      <c r="K112" s="10" t="str">
        <f t="shared" si="37"/>
        <v xml:space="preserve"> </v>
      </c>
      <c r="L112" s="333"/>
      <c r="M112" s="251"/>
      <c r="N112" s="251"/>
      <c r="O112" s="453"/>
      <c r="P112" s="453"/>
      <c r="Q112" s="453"/>
      <c r="R112" s="453"/>
      <c r="S112" s="456"/>
      <c r="T112" s="251"/>
      <c r="U112" s="251"/>
      <c r="V112" s="375" t="str">
        <f>+IF(T112="","",IF(U112="","",VLOOKUP(Y112,'Parametros '!$A$9:$B$33,2,0)))</f>
        <v/>
      </c>
      <c r="W112" s="379"/>
      <c r="X112" s="457"/>
      <c r="Y112" s="457"/>
      <c r="Z112" s="457"/>
    </row>
    <row r="113" spans="1:26" s="138" customFormat="1" x14ac:dyDescent="0.25">
      <c r="A113" s="177" t="str">
        <f>IF(V113="","",IF(N113=" "," ",SUM($C$2:C113)))</f>
        <v/>
      </c>
      <c r="B113" s="305" t="str">
        <f t="shared" si="41"/>
        <v xml:space="preserve"> 0</v>
      </c>
      <c r="C113" s="12">
        <f t="shared" si="38"/>
        <v>0</v>
      </c>
      <c r="D113" s="12" t="str">
        <f t="shared" si="42"/>
        <v xml:space="preserve"> </v>
      </c>
      <c r="E113" s="307" t="str">
        <f t="shared" si="43"/>
        <v xml:space="preserve"> </v>
      </c>
      <c r="F113" s="9" t="str">
        <f t="shared" si="44"/>
        <v/>
      </c>
      <c r="G113" s="10" t="str">
        <f t="shared" si="40"/>
        <v/>
      </c>
      <c r="H113" s="10" t="str">
        <f>+IF(V113=""," ",VLOOKUP(G113,'Areas Incluidas '!$O$4:$P$9,2,0))</f>
        <v xml:space="preserve"> </v>
      </c>
      <c r="I113" s="178" t="str">
        <f t="shared" si="45"/>
        <v xml:space="preserve"> </v>
      </c>
      <c r="J113" s="10" t="str">
        <f t="shared" si="39"/>
        <v/>
      </c>
      <c r="K113" s="10" t="str">
        <f t="shared" si="37"/>
        <v xml:space="preserve"> </v>
      </c>
      <c r="L113" s="333"/>
      <c r="M113" s="251"/>
      <c r="N113" s="251"/>
      <c r="O113" s="453"/>
      <c r="P113" s="453"/>
      <c r="Q113" s="453"/>
      <c r="R113" s="453"/>
      <c r="S113" s="456"/>
      <c r="T113" s="251"/>
      <c r="U113" s="251"/>
      <c r="V113" s="375" t="str">
        <f>+IF(T113="","",IF(U113="","",VLOOKUP(Y113,'Parametros '!$A$9:$B$33,2,0)))</f>
        <v/>
      </c>
      <c r="W113" s="379"/>
      <c r="X113" s="457"/>
      <c r="Y113" s="457"/>
      <c r="Z113" s="457"/>
    </row>
    <row r="114" spans="1:26" s="138" customFormat="1" x14ac:dyDescent="0.25">
      <c r="A114" s="177" t="str">
        <f>IF(V114="","",IF(N114=" "," ",SUM($C$2:C114)))</f>
        <v/>
      </c>
      <c r="B114" s="305" t="str">
        <f t="shared" si="41"/>
        <v xml:space="preserve"> 0</v>
      </c>
      <c r="C114" s="12">
        <f t="shared" si="38"/>
        <v>0</v>
      </c>
      <c r="D114" s="12" t="str">
        <f t="shared" si="42"/>
        <v xml:space="preserve"> </v>
      </c>
      <c r="E114" s="307" t="str">
        <f t="shared" si="43"/>
        <v xml:space="preserve"> </v>
      </c>
      <c r="F114" s="9" t="str">
        <f t="shared" si="44"/>
        <v/>
      </c>
      <c r="G114" s="10" t="str">
        <f t="shared" si="40"/>
        <v/>
      </c>
      <c r="H114" s="10" t="str">
        <f>+IF(V114=""," ",VLOOKUP(G114,'Areas Incluidas '!$O$4:$P$9,2,0))</f>
        <v xml:space="preserve"> </v>
      </c>
      <c r="I114" s="178" t="str">
        <f t="shared" si="45"/>
        <v xml:space="preserve"> </v>
      </c>
      <c r="J114" s="10" t="str">
        <f t="shared" si="39"/>
        <v/>
      </c>
      <c r="K114" s="10" t="str">
        <f t="shared" si="37"/>
        <v xml:space="preserve"> </v>
      </c>
      <c r="L114" s="333"/>
      <c r="M114" s="251"/>
      <c r="N114" s="251"/>
      <c r="O114" s="453"/>
      <c r="P114" s="453"/>
      <c r="Q114" s="453"/>
      <c r="R114" s="453"/>
      <c r="S114" s="456"/>
      <c r="T114" s="251"/>
      <c r="U114" s="251"/>
      <c r="V114" s="375" t="str">
        <f>+IF(T114="","",IF(U114="","",VLOOKUP(Y114,'Parametros '!$A$9:$B$33,2,0)))</f>
        <v/>
      </c>
      <c r="W114" s="379"/>
      <c r="X114" s="457"/>
      <c r="Y114" s="457"/>
      <c r="Z114" s="457"/>
    </row>
    <row r="115" spans="1:26" s="138" customFormat="1" x14ac:dyDescent="0.25">
      <c r="A115" s="177" t="str">
        <f>IF(V115="","",IF(N115=" "," ",SUM($C$2:C115)))</f>
        <v/>
      </c>
      <c r="B115" s="305" t="str">
        <f t="shared" si="41"/>
        <v xml:space="preserve"> 0</v>
      </c>
      <c r="C115" s="12">
        <f t="shared" si="38"/>
        <v>0</v>
      </c>
      <c r="D115" s="12" t="str">
        <f t="shared" si="42"/>
        <v xml:space="preserve"> </v>
      </c>
      <c r="E115" s="307" t="str">
        <f t="shared" si="43"/>
        <v xml:space="preserve"> </v>
      </c>
      <c r="F115" s="9" t="str">
        <f t="shared" si="44"/>
        <v/>
      </c>
      <c r="G115" s="10" t="str">
        <f t="shared" si="40"/>
        <v/>
      </c>
      <c r="H115" s="10" t="str">
        <f>+IF(V115=""," ",VLOOKUP(G115,'Areas Incluidas '!$O$4:$P$9,2,0))</f>
        <v xml:space="preserve"> </v>
      </c>
      <c r="I115" s="178" t="str">
        <f t="shared" si="45"/>
        <v xml:space="preserve"> </v>
      </c>
      <c r="J115" s="10" t="str">
        <f t="shared" si="39"/>
        <v/>
      </c>
      <c r="K115" s="10" t="str">
        <f t="shared" si="37"/>
        <v xml:space="preserve"> </v>
      </c>
      <c r="L115" s="333"/>
      <c r="M115" s="251"/>
      <c r="N115" s="251"/>
      <c r="O115" s="453"/>
      <c r="P115" s="453"/>
      <c r="Q115" s="453"/>
      <c r="R115" s="453"/>
      <c r="S115" s="456"/>
      <c r="T115" s="251"/>
      <c r="U115" s="251"/>
      <c r="V115" s="375" t="str">
        <f>+IF(T115="","",IF(U115="","",VLOOKUP(Y115,'Parametros '!$A$9:$B$33,2,0)))</f>
        <v/>
      </c>
      <c r="W115" s="379"/>
      <c r="X115" s="457"/>
      <c r="Y115" s="457"/>
      <c r="Z115" s="457"/>
    </row>
    <row r="116" spans="1:26" s="138" customFormat="1" x14ac:dyDescent="0.25">
      <c r="A116" s="177" t="str">
        <f>IF(V116="","",IF(N116=" "," ",SUM($C$2:C116)))</f>
        <v/>
      </c>
      <c r="B116" s="305" t="str">
        <f t="shared" si="41"/>
        <v xml:space="preserve"> 0</v>
      </c>
      <c r="C116" s="12">
        <f t="shared" si="38"/>
        <v>0</v>
      </c>
      <c r="D116" s="12" t="str">
        <f t="shared" si="42"/>
        <v xml:space="preserve"> </v>
      </c>
      <c r="E116" s="307" t="str">
        <f t="shared" si="43"/>
        <v xml:space="preserve"> </v>
      </c>
      <c r="F116" s="9" t="str">
        <f t="shared" si="44"/>
        <v/>
      </c>
      <c r="G116" s="10" t="str">
        <f t="shared" si="40"/>
        <v/>
      </c>
      <c r="H116" s="10" t="str">
        <f>+IF(V116=""," ",VLOOKUP(G116,'Areas Incluidas '!$O$4:$P$9,2,0))</f>
        <v xml:space="preserve"> </v>
      </c>
      <c r="I116" s="178" t="str">
        <f t="shared" si="45"/>
        <v xml:space="preserve"> </v>
      </c>
      <c r="J116" s="10" t="str">
        <f t="shared" si="39"/>
        <v/>
      </c>
      <c r="K116" s="10" t="str">
        <f t="shared" si="37"/>
        <v xml:space="preserve"> </v>
      </c>
      <c r="L116" s="333"/>
      <c r="M116" s="251"/>
      <c r="N116" s="251"/>
      <c r="O116" s="453"/>
      <c r="P116" s="453"/>
      <c r="Q116" s="453"/>
      <c r="R116" s="453"/>
      <c r="S116" s="456"/>
      <c r="T116" s="251"/>
      <c r="U116" s="251"/>
      <c r="V116" s="375" t="str">
        <f>+IF(T116="","",IF(U116="","",VLOOKUP(Y116,'Parametros '!$A$9:$B$33,2,0)))</f>
        <v/>
      </c>
      <c r="W116" s="379"/>
      <c r="X116" s="457"/>
      <c r="Y116" s="457"/>
      <c r="Z116" s="457"/>
    </row>
    <row r="117" spans="1:26" s="138" customFormat="1" x14ac:dyDescent="0.25">
      <c r="A117" s="177" t="str">
        <f>IF(V117="","",IF(N117=" "," ",SUM($C$2:C117)))</f>
        <v/>
      </c>
      <c r="B117" s="305" t="str">
        <f t="shared" si="41"/>
        <v xml:space="preserve"> 0</v>
      </c>
      <c r="C117" s="12">
        <f t="shared" si="38"/>
        <v>0</v>
      </c>
      <c r="D117" s="12" t="str">
        <f t="shared" si="42"/>
        <v xml:space="preserve"> </v>
      </c>
      <c r="E117" s="307" t="str">
        <f t="shared" si="43"/>
        <v xml:space="preserve"> </v>
      </c>
      <c r="F117" s="9" t="str">
        <f t="shared" si="44"/>
        <v/>
      </c>
      <c r="G117" s="10" t="str">
        <f t="shared" si="40"/>
        <v/>
      </c>
      <c r="H117" s="10" t="str">
        <f>+IF(V117=""," ",VLOOKUP(G117,'Areas Incluidas '!$O$4:$P$9,2,0))</f>
        <v xml:space="preserve"> </v>
      </c>
      <c r="I117" s="178" t="str">
        <f t="shared" si="45"/>
        <v xml:space="preserve"> </v>
      </c>
      <c r="J117" s="10" t="str">
        <f t="shared" si="39"/>
        <v/>
      </c>
      <c r="K117" s="10" t="str">
        <f t="shared" si="37"/>
        <v xml:space="preserve"> </v>
      </c>
      <c r="L117" s="333"/>
      <c r="M117" s="251"/>
      <c r="N117" s="251"/>
      <c r="O117" s="453"/>
      <c r="P117" s="453"/>
      <c r="Q117" s="453"/>
      <c r="R117" s="453"/>
      <c r="S117" s="456"/>
      <c r="T117" s="251"/>
      <c r="U117" s="251"/>
      <c r="V117" s="375" t="str">
        <f>+IF(T117="","",IF(U117="","",VLOOKUP(Y117,'Parametros '!$A$9:$B$33,2,0)))</f>
        <v/>
      </c>
      <c r="W117" s="379"/>
      <c r="X117" s="457"/>
      <c r="Y117" s="457"/>
      <c r="Z117" s="457"/>
    </row>
    <row r="118" spans="1:26" s="138" customFormat="1" x14ac:dyDescent="0.25">
      <c r="A118" s="177" t="str">
        <f>IF(V118="","",IF(N118=" "," ",SUM($C$2:C118)))</f>
        <v/>
      </c>
      <c r="B118" s="305" t="str">
        <f t="shared" si="41"/>
        <v xml:space="preserve"> 0</v>
      </c>
      <c r="C118" s="12">
        <f t="shared" si="38"/>
        <v>0</v>
      </c>
      <c r="D118" s="12" t="str">
        <f t="shared" si="42"/>
        <v xml:space="preserve"> </v>
      </c>
      <c r="E118" s="307" t="str">
        <f t="shared" si="43"/>
        <v xml:space="preserve"> </v>
      </c>
      <c r="F118" s="9" t="str">
        <f t="shared" si="44"/>
        <v/>
      </c>
      <c r="G118" s="10" t="str">
        <f t="shared" si="40"/>
        <v/>
      </c>
      <c r="H118" s="10" t="str">
        <f>+IF(V118=""," ",VLOOKUP(G118,'Areas Incluidas '!$O$4:$P$9,2,0))</f>
        <v xml:space="preserve"> </v>
      </c>
      <c r="I118" s="178" t="str">
        <f t="shared" si="45"/>
        <v xml:space="preserve"> </v>
      </c>
      <c r="J118" s="10" t="str">
        <f t="shared" si="39"/>
        <v/>
      </c>
      <c r="K118" s="10" t="str">
        <f t="shared" si="37"/>
        <v xml:space="preserve"> </v>
      </c>
      <c r="L118" s="333"/>
      <c r="M118" s="251"/>
      <c r="N118" s="251"/>
      <c r="O118" s="453"/>
      <c r="P118" s="453"/>
      <c r="Q118" s="453"/>
      <c r="R118" s="453"/>
      <c r="S118" s="456"/>
      <c r="T118" s="251"/>
      <c r="U118" s="251"/>
      <c r="V118" s="375" t="str">
        <f>+IF(T118="","",IF(U118="","",VLOOKUP(Y118,'Parametros '!$A$9:$B$33,2,0)))</f>
        <v/>
      </c>
      <c r="W118" s="379"/>
      <c r="X118" s="457"/>
      <c r="Y118" s="457"/>
      <c r="Z118" s="457"/>
    </row>
    <row r="119" spans="1:26" s="138" customFormat="1" x14ac:dyDescent="0.25">
      <c r="A119" s="177" t="str">
        <f>IF(V119="","",IF(N119=" "," ",SUM($C$2:C119)))</f>
        <v/>
      </c>
      <c r="B119" s="305" t="str">
        <f t="shared" si="41"/>
        <v xml:space="preserve"> 0</v>
      </c>
      <c r="C119" s="12">
        <f t="shared" si="38"/>
        <v>0</v>
      </c>
      <c r="D119" s="12" t="str">
        <f t="shared" si="42"/>
        <v xml:space="preserve"> </v>
      </c>
      <c r="E119" s="307" t="str">
        <f t="shared" si="43"/>
        <v xml:space="preserve"> </v>
      </c>
      <c r="F119" s="9" t="str">
        <f t="shared" si="44"/>
        <v/>
      </c>
      <c r="G119" s="10" t="str">
        <f t="shared" si="40"/>
        <v/>
      </c>
      <c r="H119" s="10" t="str">
        <f>+IF(V119=""," ",VLOOKUP(G119,'Areas Incluidas '!$O$4:$P$9,2,0))</f>
        <v xml:space="preserve"> </v>
      </c>
      <c r="I119" s="178" t="str">
        <f t="shared" si="45"/>
        <v xml:space="preserve"> </v>
      </c>
      <c r="J119" s="10" t="str">
        <f t="shared" si="39"/>
        <v/>
      </c>
      <c r="K119" s="10" t="str">
        <f t="shared" si="37"/>
        <v xml:space="preserve"> </v>
      </c>
      <c r="L119" s="333"/>
      <c r="M119" s="251"/>
      <c r="N119" s="251"/>
      <c r="O119" s="453"/>
      <c r="P119" s="453"/>
      <c r="Q119" s="453"/>
      <c r="R119" s="453"/>
      <c r="S119" s="456"/>
      <c r="T119" s="251"/>
      <c r="U119" s="251"/>
      <c r="V119" s="375" t="str">
        <f>+IF(T119="","",IF(U119="","",VLOOKUP(Y119,'Parametros '!$A$9:$B$33,2,0)))</f>
        <v/>
      </c>
      <c r="W119" s="379"/>
      <c r="X119" s="457"/>
      <c r="Y119" s="457"/>
      <c r="Z119" s="457"/>
    </row>
    <row r="120" spans="1:26" s="138" customFormat="1" x14ac:dyDescent="0.25">
      <c r="A120" s="177" t="str">
        <f>IF(V120="","",IF(N120=" "," ",SUM($C$2:C120)))</f>
        <v/>
      </c>
      <c r="B120" s="305" t="str">
        <f t="shared" si="41"/>
        <v xml:space="preserve"> 0</v>
      </c>
      <c r="C120" s="12">
        <f t="shared" si="38"/>
        <v>0</v>
      </c>
      <c r="D120" s="12" t="str">
        <f t="shared" si="42"/>
        <v xml:space="preserve"> </v>
      </c>
      <c r="E120" s="307" t="str">
        <f t="shared" si="43"/>
        <v xml:space="preserve"> </v>
      </c>
      <c r="F120" s="9" t="str">
        <f t="shared" si="44"/>
        <v/>
      </c>
      <c r="G120" s="10" t="str">
        <f t="shared" si="40"/>
        <v/>
      </c>
      <c r="H120" s="10" t="str">
        <f>+IF(V120=""," ",VLOOKUP(G120,'Areas Incluidas '!$O$4:$P$9,2,0))</f>
        <v xml:space="preserve"> </v>
      </c>
      <c r="I120" s="178" t="str">
        <f t="shared" si="45"/>
        <v xml:space="preserve"> </v>
      </c>
      <c r="J120" s="10" t="str">
        <f t="shared" si="39"/>
        <v/>
      </c>
      <c r="K120" s="10" t="str">
        <f t="shared" si="37"/>
        <v xml:space="preserve"> </v>
      </c>
      <c r="L120" s="333"/>
      <c r="M120" s="251"/>
      <c r="N120" s="251"/>
      <c r="O120" s="453"/>
      <c r="P120" s="453"/>
      <c r="Q120" s="453"/>
      <c r="R120" s="453"/>
      <c r="S120" s="456"/>
      <c r="T120" s="251"/>
      <c r="U120" s="251"/>
      <c r="V120" s="375" t="str">
        <f>+IF(T120="","",IF(U120="","",VLOOKUP(Y120,'Parametros '!$A$9:$B$33,2,0)))</f>
        <v/>
      </c>
      <c r="W120" s="379"/>
      <c r="X120" s="457"/>
      <c r="Y120" s="457"/>
      <c r="Z120" s="457"/>
    </row>
    <row r="121" spans="1:26" hidden="1" x14ac:dyDescent="0.25">
      <c r="M121" s="138"/>
      <c r="V121" s="380"/>
      <c r="W121" s="381"/>
      <c r="X121" s="380"/>
      <c r="Y121" s="380"/>
      <c r="Z121" s="380"/>
    </row>
    <row r="122" spans="1:26" x14ac:dyDescent="0.25">
      <c r="V122" s="380"/>
      <c r="W122" s="381"/>
      <c r="X122" s="380"/>
      <c r="Y122" s="380"/>
      <c r="Z122" s="380"/>
    </row>
    <row r="123" spans="1:26" x14ac:dyDescent="0.25">
      <c r="V123" s="380"/>
      <c r="W123" s="381"/>
      <c r="X123" s="380"/>
      <c r="Y123" s="380"/>
      <c r="Z123" s="380"/>
    </row>
    <row r="124" spans="1:26" x14ac:dyDescent="0.25">
      <c r="V124" s="380"/>
      <c r="W124" s="381"/>
      <c r="X124" s="380"/>
      <c r="Y124" s="380"/>
      <c r="Z124" s="380"/>
    </row>
    <row r="125" spans="1:26" x14ac:dyDescent="0.25">
      <c r="V125" s="380"/>
      <c r="W125" s="381"/>
      <c r="X125" s="380"/>
      <c r="Y125" s="380"/>
      <c r="Z125" s="380"/>
    </row>
    <row r="126" spans="1:26" x14ac:dyDescent="0.25">
      <c r="V126" s="380"/>
      <c r="W126" s="381"/>
      <c r="X126" s="380"/>
      <c r="Y126" s="380"/>
      <c r="Z126" s="380"/>
    </row>
    <row r="127" spans="1:26" x14ac:dyDescent="0.25">
      <c r="V127" s="380"/>
      <c r="W127" s="381"/>
      <c r="X127" s="380"/>
      <c r="Y127" s="380"/>
      <c r="Z127" s="380"/>
    </row>
    <row r="128" spans="1:26" x14ac:dyDescent="0.25">
      <c r="V128" s="380"/>
      <c r="W128" s="381"/>
      <c r="X128" s="380"/>
      <c r="Y128" s="380"/>
      <c r="Z128" s="380"/>
    </row>
  </sheetData>
  <sheetProtection algorithmName="SHA-512" hashValue="veyx/zW9DKY5nfT9zmwfbjzqZst6EVRIFv0S6JSHRGXX9jzkDOTzqBFYVmi4a0e9x9IsMGuQPlrEDf+IiuPprA==" saltValue="UouHR3GNmrizf2jbA6enYw==" spinCount="100000" sheet="1" objects="1" scenarios="1"/>
  <autoFilter ref="A1:Z120" xr:uid="{00000000-0001-0000-0B00-000000000000}"/>
  <phoneticPr fontId="88" type="noConversion"/>
  <conditionalFormatting sqref="W64:W120">
    <cfRule type="cellIs" dxfId="120" priority="368" operator="lessThan">
      <formula>1</formula>
    </cfRule>
    <cfRule type="cellIs" dxfId="119" priority="436" operator="lessThan">
      <formula>1</formula>
    </cfRule>
  </conditionalFormatting>
  <conditionalFormatting sqref="V2:V16 V64:V120">
    <cfRule type="containsText" dxfId="118" priority="97" operator="containsText" text="Extremo">
      <formula>NOT(ISERROR(SEARCH("Extremo",V2)))</formula>
    </cfRule>
    <cfRule type="containsText" dxfId="117" priority="98" operator="containsText" text="Bajo">
      <formula>NOT(ISERROR(SEARCH("Bajo",V2)))</formula>
    </cfRule>
    <cfRule type="containsText" dxfId="116" priority="99" operator="containsText" text="Medio">
      <formula>NOT(ISERROR(SEARCH("Medio",V2)))</formula>
    </cfRule>
    <cfRule type="containsText" dxfId="115" priority="100" operator="containsText" text="Alto">
      <formula>NOT(ISERROR(SEARCH("Alto",V2)))</formula>
    </cfRule>
  </conditionalFormatting>
  <conditionalFormatting sqref="V17">
    <cfRule type="containsText" dxfId="114" priority="72" operator="containsText" text="Extremo">
      <formula>NOT(ISERROR(SEARCH("Extremo",V17)))</formula>
    </cfRule>
    <cfRule type="containsText" dxfId="113" priority="73" operator="containsText" text="Bajo">
      <formula>NOT(ISERROR(SEARCH("Bajo",V17)))</formula>
    </cfRule>
    <cfRule type="containsText" dxfId="112" priority="74" operator="containsText" text="Medio">
      <formula>NOT(ISERROR(SEARCH("Medio",V17)))</formula>
    </cfRule>
    <cfRule type="containsText" dxfId="111" priority="75" operator="containsText" text="Alto">
      <formula>NOT(ISERROR(SEARCH("Alto",V17)))</formula>
    </cfRule>
  </conditionalFormatting>
  <conditionalFormatting sqref="Z17">
    <cfRule type="containsText" dxfId="110" priority="69" operator="containsText" text="Débil">
      <formula>NOT(ISERROR(SEARCH("Débil",Z17)))</formula>
    </cfRule>
    <cfRule type="containsText" dxfId="109" priority="70" operator="containsText" text="Moderado">
      <formula>NOT(ISERROR(SEARCH("Moderado",Z17)))</formula>
    </cfRule>
    <cfRule type="containsText" dxfId="108" priority="71" operator="containsText" text="Fuerte">
      <formula>NOT(ISERROR(SEARCH("Fuerte",Z17)))</formula>
    </cfRule>
  </conditionalFormatting>
  <conditionalFormatting sqref="V18">
    <cfRule type="containsText" dxfId="107" priority="65" operator="containsText" text="Extremo">
      <formula>NOT(ISERROR(SEARCH("Extremo",V18)))</formula>
    </cfRule>
    <cfRule type="containsText" dxfId="106" priority="66" operator="containsText" text="Bajo">
      <formula>NOT(ISERROR(SEARCH("Bajo",V18)))</formula>
    </cfRule>
    <cfRule type="containsText" dxfId="105" priority="67" operator="containsText" text="Medio">
      <formula>NOT(ISERROR(SEARCH("Medio",V18)))</formula>
    </cfRule>
    <cfRule type="containsText" dxfId="104" priority="68" operator="containsText" text="Alto">
      <formula>NOT(ISERROR(SEARCH("Alto",V18)))</formula>
    </cfRule>
  </conditionalFormatting>
  <conditionalFormatting sqref="Z18">
    <cfRule type="containsText" dxfId="103" priority="62" operator="containsText" text="Débil">
      <formula>NOT(ISERROR(SEARCH("Débil",Z18)))</formula>
    </cfRule>
    <cfRule type="containsText" dxfId="102" priority="63" operator="containsText" text="Moderado">
      <formula>NOT(ISERROR(SEARCH("Moderado",Z18)))</formula>
    </cfRule>
    <cfRule type="containsText" dxfId="101" priority="64" operator="containsText" text="Fuerte">
      <formula>NOT(ISERROR(SEARCH("Fuerte",Z18)))</formula>
    </cfRule>
  </conditionalFormatting>
  <conditionalFormatting sqref="V19">
    <cfRule type="containsText" dxfId="100" priority="58" operator="containsText" text="Extremo">
      <formula>NOT(ISERROR(SEARCH("Extremo",V19)))</formula>
    </cfRule>
    <cfRule type="containsText" dxfId="99" priority="59" operator="containsText" text="Bajo">
      <formula>NOT(ISERROR(SEARCH("Bajo",V19)))</formula>
    </cfRule>
    <cfRule type="containsText" dxfId="98" priority="60" operator="containsText" text="Medio">
      <formula>NOT(ISERROR(SEARCH("Medio",V19)))</formula>
    </cfRule>
    <cfRule type="containsText" dxfId="97" priority="61" operator="containsText" text="Alto">
      <formula>NOT(ISERROR(SEARCH("Alto",V19)))</formula>
    </cfRule>
  </conditionalFormatting>
  <conditionalFormatting sqref="Z19">
    <cfRule type="containsText" dxfId="96" priority="55" operator="containsText" text="Débil">
      <formula>NOT(ISERROR(SEARCH("Débil",Z19)))</formula>
    </cfRule>
    <cfRule type="containsText" dxfId="95" priority="56" operator="containsText" text="Moderado">
      <formula>NOT(ISERROR(SEARCH("Moderado",Z19)))</formula>
    </cfRule>
    <cfRule type="containsText" dxfId="94" priority="57" operator="containsText" text="Fuerte">
      <formula>NOT(ISERROR(SEARCH("Fuerte",Z19)))</formula>
    </cfRule>
  </conditionalFormatting>
  <conditionalFormatting sqref="V20:V33">
    <cfRule type="containsText" dxfId="93" priority="43" operator="containsText" text="Extremo">
      <formula>NOT(ISERROR(SEARCH("Extremo",V20)))</formula>
    </cfRule>
    <cfRule type="containsText" dxfId="92" priority="44" operator="containsText" text="Bajo">
      <formula>NOT(ISERROR(SEARCH("Bajo",V20)))</formula>
    </cfRule>
    <cfRule type="containsText" dxfId="91" priority="45" operator="containsText" text="Medio">
      <formula>NOT(ISERROR(SEARCH("Medio",V20)))</formula>
    </cfRule>
    <cfRule type="containsText" dxfId="90" priority="46" operator="containsText" text="Alto">
      <formula>NOT(ISERROR(SEARCH("Alto",V20)))</formula>
    </cfRule>
  </conditionalFormatting>
  <conditionalFormatting sqref="Z20:Z33">
    <cfRule type="containsText" dxfId="89" priority="40" operator="containsText" text="Débil">
      <formula>NOT(ISERROR(SEARCH("Débil",Z20)))</formula>
    </cfRule>
    <cfRule type="containsText" dxfId="88" priority="41" operator="containsText" text="Moderado">
      <formula>NOT(ISERROR(SEARCH("Moderado",Z20)))</formula>
    </cfRule>
    <cfRule type="containsText" dxfId="87" priority="42" operator="containsText" text="Fuerte">
      <formula>NOT(ISERROR(SEARCH("Fuerte",Z20)))</formula>
    </cfRule>
  </conditionalFormatting>
  <conditionalFormatting sqref="T20:T33">
    <cfRule type="containsText" dxfId="86" priority="39" operator="containsText" text="Casi Seguro">
      <formula>NOT(ISERROR(SEARCH("Casi Seguro",T20)))</formula>
    </cfRule>
  </conditionalFormatting>
  <conditionalFormatting sqref="V37:V39 V41:V55">
    <cfRule type="containsText" dxfId="85" priority="35" operator="containsText" text="Extremo">
      <formula>NOT(ISERROR(SEARCH("Extremo",V37)))</formula>
    </cfRule>
    <cfRule type="containsText" dxfId="84" priority="36" operator="containsText" text="Bajo">
      <formula>NOT(ISERROR(SEARCH("Bajo",V37)))</formula>
    </cfRule>
    <cfRule type="containsText" dxfId="83" priority="37" operator="containsText" text="Medio">
      <formula>NOT(ISERROR(SEARCH("Medio",V37)))</formula>
    </cfRule>
    <cfRule type="containsText" dxfId="82" priority="38" operator="containsText" text="Alto">
      <formula>NOT(ISERROR(SEARCH("Alto",V37)))</formula>
    </cfRule>
  </conditionalFormatting>
  <conditionalFormatting sqref="V34:V36">
    <cfRule type="containsText" dxfId="81" priority="31" operator="containsText" text="Extremo">
      <formula>NOT(ISERROR(SEARCH("Extremo",V34)))</formula>
    </cfRule>
    <cfRule type="containsText" dxfId="80" priority="32" operator="containsText" text="Bajo">
      <formula>NOT(ISERROR(SEARCH("Bajo",V34)))</formula>
    </cfRule>
    <cfRule type="containsText" dxfId="79" priority="33" operator="containsText" text="Medio">
      <formula>NOT(ISERROR(SEARCH("Medio",V34)))</formula>
    </cfRule>
    <cfRule type="containsText" dxfId="78" priority="34" operator="containsText" text="Alto">
      <formula>NOT(ISERROR(SEARCH("Alto",V34)))</formula>
    </cfRule>
  </conditionalFormatting>
  <conditionalFormatting sqref="V40">
    <cfRule type="containsText" dxfId="77" priority="27" operator="containsText" text="Extremo">
      <formula>NOT(ISERROR(SEARCH("Extremo",V40)))</formula>
    </cfRule>
    <cfRule type="containsText" dxfId="76" priority="28" operator="containsText" text="Bajo">
      <formula>NOT(ISERROR(SEARCH("Bajo",V40)))</formula>
    </cfRule>
    <cfRule type="containsText" dxfId="75" priority="29" operator="containsText" text="Medio">
      <formula>NOT(ISERROR(SEARCH("Medio",V40)))</formula>
    </cfRule>
    <cfRule type="containsText" dxfId="74" priority="30" operator="containsText" text="Alto">
      <formula>NOT(ISERROR(SEARCH("Alto",V40)))</formula>
    </cfRule>
  </conditionalFormatting>
  <conditionalFormatting sqref="V56:V63">
    <cfRule type="containsText" dxfId="73" priority="16" operator="containsText" text="Extremo">
      <formula>NOT(ISERROR(SEARCH("Extremo",V56)))</formula>
    </cfRule>
    <cfRule type="containsText" dxfId="72" priority="17" operator="containsText" text="Bajo">
      <formula>NOT(ISERROR(SEARCH("Bajo",V56)))</formula>
    </cfRule>
    <cfRule type="containsText" dxfId="71" priority="18" operator="containsText" text="Medio">
      <formula>NOT(ISERROR(SEARCH("Medio",V56)))</formula>
    </cfRule>
    <cfRule type="containsText" dxfId="70" priority="19" operator="containsText" text="Alto">
      <formula>NOT(ISERROR(SEARCH("Alto",V56)))</formula>
    </cfRule>
  </conditionalFormatting>
  <conditionalFormatting sqref="Z56:Z61">
    <cfRule type="containsText" dxfId="69" priority="13" operator="containsText" text="Débil">
      <formula>NOT(ISERROR(SEARCH("Débil",Z56)))</formula>
    </cfRule>
    <cfRule type="containsText" dxfId="68" priority="14" operator="containsText" text="Moderado">
      <formula>NOT(ISERROR(SEARCH("Moderado",Z56)))</formula>
    </cfRule>
    <cfRule type="containsText" dxfId="67" priority="15" operator="containsText" text="Fuerte">
      <formula>NOT(ISERROR(SEARCH("Fuerte",Z56)))</formula>
    </cfRule>
  </conditionalFormatting>
  <conditionalFormatting sqref="Z26">
    <cfRule type="containsText" dxfId="66" priority="7" operator="containsText" text="Débil">
      <formula>NOT(ISERROR(SEARCH("Débil",Z26)))</formula>
    </cfRule>
    <cfRule type="containsText" dxfId="65" priority="8" operator="containsText" text="Moderado">
      <formula>NOT(ISERROR(SEARCH("Moderado",Z26)))</formula>
    </cfRule>
    <cfRule type="containsText" dxfId="64" priority="9" operator="containsText" text="Fuerte">
      <formula>NOT(ISERROR(SEARCH("Fuerte",Z26)))</formula>
    </cfRule>
  </conditionalFormatting>
  <conditionalFormatting sqref="Z27">
    <cfRule type="containsText" dxfId="63" priority="4" operator="containsText" text="Débil">
      <formula>NOT(ISERROR(SEARCH("Débil",Z27)))</formula>
    </cfRule>
    <cfRule type="containsText" dxfId="62" priority="5" operator="containsText" text="Moderado">
      <formula>NOT(ISERROR(SEARCH("Moderado",Z27)))</formula>
    </cfRule>
    <cfRule type="containsText" dxfId="61" priority="6" operator="containsText" text="Fuerte">
      <formula>NOT(ISERROR(SEARCH("Fuerte",Z27)))</formula>
    </cfRule>
  </conditionalFormatting>
  <conditionalFormatting sqref="Z28">
    <cfRule type="containsText" dxfId="60" priority="1" operator="containsText" text="Débil">
      <formula>NOT(ISERROR(SEARCH("Débil",Z28)))</formula>
    </cfRule>
    <cfRule type="containsText" dxfId="59" priority="2" operator="containsText" text="Moderado">
      <formula>NOT(ISERROR(SEARCH("Moderado",Z28)))</formula>
    </cfRule>
    <cfRule type="containsText" dxfId="58" priority="3" operator="containsText" text="Fuerte">
      <formula>NOT(ISERROR(SEARCH("Fuerte",Z28)))</formula>
    </cfRule>
  </conditionalFormatting>
  <pageMargins left="0.19685039370078741" right="0.19685039370078741" top="0.19685039370078741" bottom="0.19685039370078741" header="0" footer="0"/>
  <pageSetup orientation="landscape" r:id="rId1"/>
  <extLst>
    <ext xmlns:x14="http://schemas.microsoft.com/office/spreadsheetml/2009/9/main" uri="{78C0D931-6437-407d-A8EE-F0AAD7539E65}">
      <x14:conditionalFormattings>
        <x14:conditionalFormatting xmlns:xm="http://schemas.microsoft.com/office/excel/2006/main">
          <x14:cfRule type="containsText" priority="24" operator="containsText" id="{12708206-9C13-4173-B9AA-9E67D7D6C4C2}">
            <xm:f>NOT(ISERROR(SEARCH('Parametros '!$F$5,Z2)))</xm:f>
            <xm:f>'Parametros '!$F$5</xm:f>
            <x14:dxf>
              <fill>
                <patternFill>
                  <bgColor rgb="FFFF0000"/>
                </patternFill>
              </fill>
            </x14:dxf>
          </x14:cfRule>
          <x14:cfRule type="containsText" priority="25" operator="containsText" id="{85153B0C-A142-4C4F-8DA8-4E04407E1B3D}">
            <xm:f>NOT(ISERROR(SEARCH('Parametros '!$F$4,Z2)))</xm:f>
            <xm:f>'Parametros '!$F$4</xm:f>
            <x14:dxf>
              <fill>
                <patternFill>
                  <bgColor rgb="FFFFFF00"/>
                </patternFill>
              </fill>
            </x14:dxf>
          </x14:cfRule>
          <x14:cfRule type="containsText" priority="26" operator="containsText" id="{68048E6A-4066-4E00-B8DF-312522456A8A}">
            <xm:f>NOT(ISERROR(SEARCH('Parametros '!$F$3,Z2)))</xm:f>
            <xm:f>'Parametros '!$F$3</xm:f>
            <x14:dxf>
              <fill>
                <patternFill>
                  <bgColor rgb="FF92D050"/>
                </patternFill>
              </fill>
            </x14:dxf>
          </x14:cfRule>
          <xm:sqref>Z64:Z120 Z2:Z55</xm:sqref>
        </x14:conditionalFormatting>
        <x14:conditionalFormatting xmlns:xm="http://schemas.microsoft.com/office/excel/2006/main">
          <x14:cfRule type="containsText" priority="20" operator="containsText" id="{280E1BEE-F202-4A00-847C-7E884871A8C2}">
            <xm:f>NOT(ISERROR(SEARCH('Parametros '!$E$6,V2)))</xm:f>
            <xm:f>'Parametros '!$E$6</xm:f>
            <x14:dxf>
              <fill>
                <patternFill>
                  <bgColor rgb="FF92D050"/>
                </patternFill>
              </fill>
            </x14:dxf>
          </x14:cfRule>
          <x14:cfRule type="containsText" priority="21" operator="containsText" id="{C6E535B8-3E07-435B-A1BA-141E277547D8}">
            <xm:f>NOT(ISERROR(SEARCH('Parametros '!$E$5,V2)))</xm:f>
            <xm:f>'Parametros '!$E$5</xm:f>
            <x14:dxf>
              <fill>
                <patternFill>
                  <bgColor rgb="FFFFFF00"/>
                </patternFill>
              </fill>
            </x14:dxf>
          </x14:cfRule>
          <x14:cfRule type="containsText" priority="22" operator="containsText" id="{5E08314C-2EB2-4140-A6F2-2FAF09A0BCD9}">
            <xm:f>NOT(ISERROR(SEARCH('Parametros '!$E$4,V2)))</xm:f>
            <xm:f>'Parametros '!$E$4</xm:f>
            <x14:dxf>
              <fill>
                <patternFill>
                  <bgColor rgb="FFFFC000"/>
                </patternFill>
              </fill>
            </x14:dxf>
          </x14:cfRule>
          <x14:cfRule type="containsText" priority="23" operator="containsText" id="{45611119-9134-4941-8C53-717D1E7BDAA0}">
            <xm:f>NOT(ISERROR(SEARCH('Parametros '!$E$3,V2)))</xm:f>
            <xm:f>'Parametros '!$E$3</xm:f>
            <x14:dxf>
              <fill>
                <patternFill>
                  <bgColor rgb="FFFF0000"/>
                </patternFill>
              </fill>
            </x14:dxf>
          </x14:cfRule>
          <xm:sqref>V2:V55 V64:V120</xm:sqref>
        </x14:conditionalFormatting>
        <x14:conditionalFormatting xmlns:xm="http://schemas.microsoft.com/office/excel/2006/main">
          <x14:cfRule type="containsText" priority="10" operator="containsText" id="{731BE501-86BB-435F-8C78-453239C843CD}">
            <xm:f>NOT(ISERROR(SEARCH('Parametros '!$F$5,Z62)))</xm:f>
            <xm:f>'Parametros '!$F$5</xm:f>
            <x14:dxf>
              <fill>
                <patternFill>
                  <bgColor rgb="FFFF0000"/>
                </patternFill>
              </fill>
            </x14:dxf>
          </x14:cfRule>
          <x14:cfRule type="containsText" priority="11" operator="containsText" id="{C6CD39A2-BE44-41C6-BA67-D6FA955FAD85}">
            <xm:f>NOT(ISERROR(SEARCH('Parametros '!$F$4,Z62)))</xm:f>
            <xm:f>'Parametros '!$F$4</xm:f>
            <x14:dxf>
              <fill>
                <patternFill>
                  <bgColor rgb="FFFFFF00"/>
                </patternFill>
              </fill>
            </x14:dxf>
          </x14:cfRule>
          <x14:cfRule type="containsText" priority="12" operator="containsText" id="{49A6F8BA-2FC7-494D-97C7-B9CE941DA660}">
            <xm:f>NOT(ISERROR(SEARCH('Parametros '!$F$3,Z62)))</xm:f>
            <xm:f>'Parametros '!$F$3</xm:f>
            <x14:dxf>
              <fill>
                <patternFill>
                  <bgColor rgb="FF92D050"/>
                </patternFill>
              </fill>
            </x14:dxf>
          </x14:cfRule>
          <xm:sqref>Z62:Z63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3706F-5C3A-49EA-A727-609B2F9ACB1D}">
  <sheetPr>
    <tabColor rgb="FF002060"/>
  </sheetPr>
  <dimension ref="A1:H35"/>
  <sheetViews>
    <sheetView showGridLines="0" workbookViewId="0">
      <selection activeCell="D7" sqref="D7"/>
    </sheetView>
  </sheetViews>
  <sheetFormatPr baseColWidth="10" defaultRowHeight="15" x14ac:dyDescent="0.25"/>
  <cols>
    <col min="1" max="1" width="4.140625" bestFit="1" customWidth="1"/>
    <col min="2" max="2" width="8.42578125" bestFit="1" customWidth="1"/>
    <col min="3" max="3" width="12.85546875" bestFit="1" customWidth="1"/>
    <col min="4" max="4" width="11.85546875" customWidth="1"/>
    <col min="5" max="5" width="14" bestFit="1" customWidth="1"/>
    <col min="6" max="6" width="14.5703125" customWidth="1"/>
    <col min="7" max="7" width="39" customWidth="1"/>
  </cols>
  <sheetData>
    <row r="1" spans="1:8" x14ac:dyDescent="0.25">
      <c r="A1" s="8">
        <v>1</v>
      </c>
      <c r="B1" s="8"/>
      <c r="G1" s="8"/>
      <c r="H1" s="8"/>
    </row>
    <row r="2" spans="1:8" x14ac:dyDescent="0.25">
      <c r="A2" s="8">
        <v>0</v>
      </c>
      <c r="B2" s="8"/>
      <c r="C2" s="345" t="s">
        <v>2448</v>
      </c>
      <c r="D2" s="345" t="s">
        <v>2449</v>
      </c>
      <c r="E2" s="345" t="s">
        <v>2475</v>
      </c>
      <c r="F2" s="345" t="s">
        <v>203</v>
      </c>
      <c r="G2" s="8"/>
      <c r="H2" s="8"/>
    </row>
    <row r="3" spans="1:8" x14ac:dyDescent="0.25">
      <c r="A3" s="8"/>
      <c r="B3" s="8"/>
      <c r="C3" s="357" t="s">
        <v>300</v>
      </c>
      <c r="D3" s="358" t="s">
        <v>299</v>
      </c>
      <c r="E3" s="358" t="s">
        <v>89</v>
      </c>
      <c r="F3" s="346" t="s">
        <v>97</v>
      </c>
      <c r="G3" s="8"/>
      <c r="H3" s="8"/>
    </row>
    <row r="4" spans="1:8" x14ac:dyDescent="0.25">
      <c r="A4" s="8"/>
      <c r="B4" s="8"/>
      <c r="C4" s="359" t="s">
        <v>298</v>
      </c>
      <c r="D4" s="360" t="s">
        <v>295</v>
      </c>
      <c r="E4" s="360" t="s">
        <v>87</v>
      </c>
      <c r="F4" s="365" t="s">
        <v>98</v>
      </c>
      <c r="G4" s="8"/>
      <c r="H4" s="8"/>
    </row>
    <row r="5" spans="1:8" x14ac:dyDescent="0.25">
      <c r="A5" s="8"/>
      <c r="B5" s="8"/>
      <c r="C5" s="361" t="s">
        <v>294</v>
      </c>
      <c r="D5" s="362" t="s">
        <v>98</v>
      </c>
      <c r="E5" s="362" t="s">
        <v>90</v>
      </c>
      <c r="F5" s="358" t="s">
        <v>96</v>
      </c>
      <c r="G5" s="8"/>
      <c r="H5" s="8"/>
    </row>
    <row r="6" spans="1:8" x14ac:dyDescent="0.25">
      <c r="A6" s="8"/>
      <c r="B6" s="8"/>
      <c r="C6" s="347" t="s">
        <v>296</v>
      </c>
      <c r="D6" s="347" t="s">
        <v>297</v>
      </c>
      <c r="E6" s="363" t="s">
        <v>88</v>
      </c>
      <c r="F6" s="352"/>
      <c r="G6" s="8"/>
      <c r="H6" s="8"/>
    </row>
    <row r="7" spans="1:8" x14ac:dyDescent="0.25">
      <c r="A7" s="8"/>
      <c r="B7" s="8"/>
      <c r="C7" s="348" t="s">
        <v>332</v>
      </c>
      <c r="D7" s="364" t="s">
        <v>301</v>
      </c>
      <c r="E7" s="352"/>
      <c r="F7" s="352"/>
      <c r="G7" s="8"/>
      <c r="H7" s="8"/>
    </row>
    <row r="8" spans="1:8" x14ac:dyDescent="0.25">
      <c r="A8" s="8"/>
      <c r="B8" s="8"/>
      <c r="C8" s="8"/>
      <c r="D8" s="8"/>
      <c r="E8" s="8"/>
      <c r="F8" s="8"/>
      <c r="G8" s="356" t="s">
        <v>2453</v>
      </c>
      <c r="H8" s="8"/>
    </row>
    <row r="9" spans="1:8" x14ac:dyDescent="0.25">
      <c r="A9" s="353" t="s">
        <v>333</v>
      </c>
      <c r="B9" s="355" t="s">
        <v>88</v>
      </c>
      <c r="C9" s="8"/>
      <c r="D9" s="8">
        <v>2021</v>
      </c>
      <c r="E9" s="8"/>
      <c r="F9" s="350" t="s">
        <v>2450</v>
      </c>
      <c r="G9" s="351" t="s">
        <v>2454</v>
      </c>
      <c r="H9" s="8"/>
    </row>
    <row r="10" spans="1:8" x14ac:dyDescent="0.25">
      <c r="A10" s="353" t="s">
        <v>365</v>
      </c>
      <c r="B10" s="355" t="s">
        <v>88</v>
      </c>
      <c r="C10" s="8"/>
      <c r="D10" s="8">
        <v>2022</v>
      </c>
      <c r="E10" s="8"/>
      <c r="F10" s="350" t="s">
        <v>2451</v>
      </c>
      <c r="G10" s="350" t="s">
        <v>2455</v>
      </c>
      <c r="H10" s="8"/>
    </row>
    <row r="11" spans="1:8" x14ac:dyDescent="0.25">
      <c r="A11" s="353" t="s">
        <v>1133</v>
      </c>
      <c r="B11" s="355" t="s">
        <v>90</v>
      </c>
      <c r="C11" s="8"/>
      <c r="D11" s="8">
        <v>2023</v>
      </c>
      <c r="E11" s="8"/>
      <c r="F11" s="350" t="s">
        <v>2452</v>
      </c>
      <c r="G11" s="355" t="s">
        <v>2456</v>
      </c>
      <c r="H11" s="8"/>
    </row>
    <row r="12" spans="1:8" x14ac:dyDescent="0.25">
      <c r="A12" s="353" t="s">
        <v>1160</v>
      </c>
      <c r="B12" s="355" t="s">
        <v>90</v>
      </c>
      <c r="C12" s="8"/>
      <c r="D12" s="8">
        <v>2024</v>
      </c>
      <c r="E12" s="8"/>
      <c r="F12" s="8"/>
      <c r="G12" s="351" t="s">
        <v>2457</v>
      </c>
      <c r="H12" s="8"/>
    </row>
    <row r="13" spans="1:8" x14ac:dyDescent="0.25">
      <c r="A13" s="353" t="s">
        <v>670</v>
      </c>
      <c r="B13" s="355" t="s">
        <v>87</v>
      </c>
      <c r="C13" s="8"/>
      <c r="D13" s="8">
        <v>2025</v>
      </c>
      <c r="E13" s="8"/>
      <c r="F13" s="8"/>
      <c r="G13" s="351" t="s">
        <v>2458</v>
      </c>
      <c r="H13" s="8"/>
    </row>
    <row r="14" spans="1:8" x14ac:dyDescent="0.25">
      <c r="A14" s="353" t="s">
        <v>1336</v>
      </c>
      <c r="B14" s="355" t="s">
        <v>88</v>
      </c>
      <c r="C14" s="8"/>
      <c r="D14" s="8">
        <v>2026</v>
      </c>
      <c r="E14" s="8"/>
      <c r="F14" s="8"/>
      <c r="G14" s="351" t="s">
        <v>2459</v>
      </c>
      <c r="H14" s="8"/>
    </row>
    <row r="15" spans="1:8" x14ac:dyDescent="0.25">
      <c r="A15" s="353" t="s">
        <v>413</v>
      </c>
      <c r="B15" s="355" t="s">
        <v>88</v>
      </c>
      <c r="C15" s="8"/>
      <c r="D15" s="8"/>
      <c r="E15" s="8"/>
      <c r="F15" s="8"/>
      <c r="G15" s="351" t="s">
        <v>2461</v>
      </c>
      <c r="H15" s="8"/>
    </row>
    <row r="16" spans="1:8" x14ac:dyDescent="0.25">
      <c r="A16" s="353" t="s">
        <v>729</v>
      </c>
      <c r="B16" s="355" t="s">
        <v>90</v>
      </c>
      <c r="C16" s="8"/>
      <c r="D16" s="8"/>
      <c r="E16" s="8"/>
      <c r="F16" s="8"/>
      <c r="G16" s="351" t="s">
        <v>2462</v>
      </c>
      <c r="H16" s="8"/>
    </row>
    <row r="17" spans="1:8" x14ac:dyDescent="0.25">
      <c r="A17" s="353" t="s">
        <v>1311</v>
      </c>
      <c r="B17" s="355" t="s">
        <v>87</v>
      </c>
      <c r="C17" s="8"/>
      <c r="D17" s="8"/>
      <c r="E17" s="8"/>
      <c r="F17" s="8"/>
      <c r="G17" s="351" t="s">
        <v>2463</v>
      </c>
      <c r="H17" s="8"/>
    </row>
    <row r="18" spans="1:8" ht="15" customHeight="1" x14ac:dyDescent="0.25">
      <c r="A18" s="353" t="s">
        <v>870</v>
      </c>
      <c r="B18" s="355" t="s">
        <v>89</v>
      </c>
      <c r="C18" s="8"/>
      <c r="D18" s="8"/>
      <c r="E18" s="8"/>
      <c r="F18" s="8"/>
      <c r="G18" s="351" t="s">
        <v>2464</v>
      </c>
      <c r="H18" s="8"/>
    </row>
    <row r="19" spans="1:8" x14ac:dyDescent="0.25">
      <c r="A19" s="353" t="s">
        <v>2460</v>
      </c>
      <c r="B19" s="355" t="s">
        <v>88</v>
      </c>
      <c r="C19" s="8"/>
      <c r="D19" s="8"/>
      <c r="E19" s="8"/>
      <c r="F19" s="8"/>
      <c r="G19" s="351" t="s">
        <v>2451</v>
      </c>
      <c r="H19" s="8"/>
    </row>
    <row r="20" spans="1:8" x14ac:dyDescent="0.25">
      <c r="A20" s="353" t="s">
        <v>445</v>
      </c>
      <c r="B20" s="355" t="s">
        <v>90</v>
      </c>
      <c r="C20" s="8"/>
      <c r="D20" s="8"/>
      <c r="E20" s="8"/>
      <c r="F20" s="8"/>
      <c r="G20" s="351" t="s">
        <v>2466</v>
      </c>
      <c r="H20" s="8"/>
    </row>
    <row r="21" spans="1:8" x14ac:dyDescent="0.25">
      <c r="A21" s="353" t="s">
        <v>405</v>
      </c>
      <c r="B21" s="355" t="s">
        <v>87</v>
      </c>
      <c r="C21" s="8"/>
      <c r="D21" s="8"/>
      <c r="E21" s="8"/>
      <c r="F21" s="8"/>
      <c r="G21" s="351" t="s">
        <v>2467</v>
      </c>
      <c r="H21" s="8"/>
    </row>
    <row r="22" spans="1:8" x14ac:dyDescent="0.25">
      <c r="A22" s="353" t="s">
        <v>637</v>
      </c>
      <c r="B22" s="355" t="s">
        <v>87</v>
      </c>
      <c r="C22" s="8"/>
      <c r="D22" s="8"/>
      <c r="E22" s="8"/>
      <c r="F22" s="8"/>
      <c r="G22" s="351" t="s">
        <v>2468</v>
      </c>
      <c r="H22" s="8"/>
    </row>
    <row r="23" spans="1:8" x14ac:dyDescent="0.25">
      <c r="A23" s="353" t="s">
        <v>1107</v>
      </c>
      <c r="B23" s="355" t="s">
        <v>89</v>
      </c>
      <c r="C23" s="8"/>
      <c r="D23" s="8"/>
      <c r="E23" s="8"/>
      <c r="F23" s="8"/>
      <c r="G23" s="351" t="s">
        <v>204</v>
      </c>
      <c r="H23" s="8"/>
    </row>
    <row r="24" spans="1:8" x14ac:dyDescent="0.25">
      <c r="A24" s="353" t="s">
        <v>2465</v>
      </c>
      <c r="B24" s="355" t="s">
        <v>88</v>
      </c>
      <c r="C24" s="8"/>
      <c r="D24" s="8"/>
      <c r="E24" s="8"/>
      <c r="F24" s="8"/>
      <c r="G24" s="351" t="s">
        <v>2469</v>
      </c>
      <c r="H24" s="8"/>
    </row>
    <row r="25" spans="1:8" x14ac:dyDescent="0.25">
      <c r="A25" s="353" t="s">
        <v>383</v>
      </c>
      <c r="B25" s="355" t="s">
        <v>90</v>
      </c>
      <c r="C25" s="8"/>
      <c r="D25" s="8"/>
      <c r="E25" s="8"/>
      <c r="F25" s="8"/>
      <c r="G25" s="351" t="s">
        <v>2471</v>
      </c>
      <c r="H25" s="8"/>
    </row>
    <row r="26" spans="1:8" x14ac:dyDescent="0.25">
      <c r="A26" s="353" t="s">
        <v>390</v>
      </c>
      <c r="B26" s="355" t="s">
        <v>87</v>
      </c>
      <c r="C26" s="8"/>
      <c r="D26" s="8"/>
      <c r="E26" s="8"/>
      <c r="F26" s="8"/>
      <c r="G26" s="351" t="s">
        <v>2473</v>
      </c>
      <c r="H26" s="8"/>
    </row>
    <row r="27" spans="1:8" x14ac:dyDescent="0.25">
      <c r="A27" s="353" t="s">
        <v>487</v>
      </c>
      <c r="B27" s="355" t="s">
        <v>89</v>
      </c>
      <c r="C27" s="8"/>
      <c r="D27" s="8"/>
      <c r="E27" s="8"/>
      <c r="F27" s="8"/>
      <c r="G27" s="351" t="s">
        <v>2474</v>
      </c>
      <c r="H27" s="8"/>
    </row>
    <row r="28" spans="1:8" x14ac:dyDescent="0.25">
      <c r="A28" s="353" t="s">
        <v>534</v>
      </c>
      <c r="B28" s="355" t="s">
        <v>89</v>
      </c>
      <c r="C28" s="8"/>
      <c r="D28" s="8"/>
      <c r="E28" s="8"/>
      <c r="F28" s="8"/>
      <c r="G28" s="8"/>
      <c r="H28" s="8"/>
    </row>
    <row r="29" spans="1:8" x14ac:dyDescent="0.25">
      <c r="A29" s="353" t="s">
        <v>2470</v>
      </c>
      <c r="B29" s="355" t="s">
        <v>90</v>
      </c>
      <c r="C29" s="8"/>
      <c r="D29" s="8"/>
      <c r="E29" s="8"/>
      <c r="F29" s="8"/>
      <c r="G29" s="8"/>
      <c r="H29" s="8"/>
    </row>
    <row r="30" spans="1:8" ht="12.75" customHeight="1" x14ac:dyDescent="0.25">
      <c r="A30" s="353" t="s">
        <v>2472</v>
      </c>
      <c r="B30" s="355" t="s">
        <v>90</v>
      </c>
      <c r="C30" s="8"/>
      <c r="D30" s="8"/>
      <c r="E30" s="8"/>
      <c r="F30" s="8"/>
      <c r="G30" s="8"/>
      <c r="H30" s="8"/>
    </row>
    <row r="31" spans="1:8" x14ac:dyDescent="0.25">
      <c r="A31" s="353" t="s">
        <v>1456</v>
      </c>
      <c r="B31" s="355" t="s">
        <v>87</v>
      </c>
      <c r="C31" s="8"/>
      <c r="D31" s="8"/>
      <c r="E31" s="8"/>
      <c r="F31" s="8"/>
      <c r="G31" s="8"/>
      <c r="H31" s="8"/>
    </row>
    <row r="32" spans="1:8" x14ac:dyDescent="0.25">
      <c r="A32" s="353" t="s">
        <v>575</v>
      </c>
      <c r="B32" s="355" t="s">
        <v>89</v>
      </c>
      <c r="C32" s="8"/>
      <c r="D32" s="8"/>
      <c r="E32" s="8"/>
      <c r="F32" s="8"/>
      <c r="G32" s="8"/>
      <c r="H32" s="8"/>
    </row>
    <row r="33" spans="1:8" x14ac:dyDescent="0.25">
      <c r="A33" s="353" t="s">
        <v>495</v>
      </c>
      <c r="B33" s="355" t="s">
        <v>89</v>
      </c>
      <c r="C33" s="8"/>
      <c r="D33" s="8"/>
      <c r="E33" s="8"/>
      <c r="F33" s="8"/>
      <c r="G33" s="8"/>
      <c r="H33" s="8"/>
    </row>
    <row r="34" spans="1:8" x14ac:dyDescent="0.25">
      <c r="A34" s="8"/>
      <c r="B34" s="8"/>
      <c r="C34" s="8"/>
      <c r="D34" s="8"/>
      <c r="E34" s="8"/>
      <c r="F34" s="354"/>
      <c r="G34" s="8"/>
      <c r="H34" s="8"/>
    </row>
    <row r="35" spans="1:8" x14ac:dyDescent="0.25">
      <c r="F35" s="349"/>
    </row>
  </sheetData>
  <conditionalFormatting sqref="F3">
    <cfRule type="cellIs" dxfId="47" priority="14" stopIfTrue="1" operator="equal">
      <formula>"Incontrolable"</formula>
    </cfRule>
    <cfRule type="cellIs" dxfId="46" priority="15" stopIfTrue="1" operator="equal">
      <formula>"Débil"</formula>
    </cfRule>
    <cfRule type="cellIs" dxfId="45" priority="16" stopIfTrue="1" operator="equal">
      <formula>"Moderado"</formula>
    </cfRule>
    <cfRule type="cellIs" dxfId="44" priority="17" stopIfTrue="1" operator="equal">
      <formula>"Fuerte"</formula>
    </cfRule>
  </conditionalFormatting>
  <conditionalFormatting sqref="E6">
    <cfRule type="cellIs" dxfId="43" priority="1" stopIfTrue="1" operator="equal">
      <formula>"Incontrolable"</formula>
    </cfRule>
    <cfRule type="cellIs" dxfId="42" priority="2" stopIfTrue="1" operator="equal">
      <formula>"Débil"</formula>
    </cfRule>
    <cfRule type="cellIs" dxfId="41" priority="3" stopIfTrue="1" operator="equal">
      <formula>"Moderado"</formula>
    </cfRule>
    <cfRule type="cellIs" dxfId="40" priority="4" stopIfTrue="1" operator="equal">
      <formula>"Fuerte"</formula>
    </cfRule>
  </conditionalFormatting>
  <conditionalFormatting sqref="D6">
    <cfRule type="cellIs" dxfId="39" priority="9" operator="equal">
      <formula>"Improbable"</formula>
    </cfRule>
    <cfRule type="cellIs" priority="10" operator="equal">
      <formula>"Raro"</formula>
    </cfRule>
    <cfRule type="cellIs" dxfId="38" priority="11" operator="equal">
      <formula>"Posible"</formula>
    </cfRule>
    <cfRule type="cellIs" dxfId="37" priority="12" operator="equal">
      <formula>"Probable"</formula>
    </cfRule>
    <cfRule type="cellIs" dxfId="36" priority="13" operator="equal">
      <formula>"Casi Seguro"</formula>
    </cfRule>
  </conditionalFormatting>
  <conditionalFormatting sqref="C7">
    <cfRule type="cellIs" dxfId="35" priority="5" stopIfTrue="1" operator="equal">
      <formula>"Incontrolable"</formula>
    </cfRule>
    <cfRule type="cellIs" dxfId="34" priority="6" stopIfTrue="1" operator="equal">
      <formula>"Débil"</formula>
    </cfRule>
    <cfRule type="cellIs" dxfId="33" priority="7" stopIfTrue="1" operator="equal">
      <formula>"Moderado"</formula>
    </cfRule>
    <cfRule type="cellIs" dxfId="32" priority="8" stopIfTrue="1" operator="equal">
      <formula>"Fuerte"</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2060"/>
  </sheetPr>
  <dimension ref="A2:F430"/>
  <sheetViews>
    <sheetView topLeftCell="A404" workbookViewId="0">
      <selection activeCell="F2" sqref="F2"/>
    </sheetView>
  </sheetViews>
  <sheetFormatPr baseColWidth="10" defaultRowHeight="46.5" x14ac:dyDescent="0.25"/>
  <cols>
    <col min="1" max="1" width="49.85546875" style="303" customWidth="1"/>
    <col min="2" max="2" width="18.7109375" style="138" customWidth="1"/>
    <col min="3" max="3" width="42.140625" style="138" customWidth="1"/>
    <col min="4" max="4" width="24.7109375" style="138" customWidth="1"/>
    <col min="5" max="5" width="21.28515625" style="179" customWidth="1"/>
    <col min="6" max="6" width="25.28515625" customWidth="1"/>
  </cols>
  <sheetData>
    <row r="2" spans="1:6" ht="120" x14ac:dyDescent="0.25">
      <c r="A2" s="309" t="s">
        <v>2</v>
      </c>
      <c r="B2" s="310" t="s">
        <v>224</v>
      </c>
      <c r="C2" s="310" t="s">
        <v>226</v>
      </c>
      <c r="D2" s="310" t="s">
        <v>225</v>
      </c>
      <c r="E2" s="311" t="s">
        <v>2278</v>
      </c>
      <c r="F2" s="309" t="s">
        <v>2279</v>
      </c>
    </row>
    <row r="3" spans="1:6" ht="37.5" x14ac:dyDescent="0.25">
      <c r="A3" s="261" t="s">
        <v>55</v>
      </c>
      <c r="B3" s="273" t="s">
        <v>2093</v>
      </c>
      <c r="C3" s="270" t="s">
        <v>227</v>
      </c>
      <c r="D3" s="269"/>
      <c r="E3" s="195" t="s">
        <v>88</v>
      </c>
      <c r="F3" s="10" t="s">
        <v>51</v>
      </c>
    </row>
    <row r="4" spans="1:6" ht="56.25" x14ac:dyDescent="0.25">
      <c r="A4" s="261" t="s">
        <v>55</v>
      </c>
      <c r="B4" s="262" t="s">
        <v>228</v>
      </c>
      <c r="C4" s="271" t="s">
        <v>2094</v>
      </c>
      <c r="D4" s="272" t="s">
        <v>2113</v>
      </c>
      <c r="E4" s="195" t="s">
        <v>88</v>
      </c>
      <c r="F4" s="10" t="s">
        <v>51</v>
      </c>
    </row>
    <row r="5" spans="1:6" ht="75" x14ac:dyDescent="0.25">
      <c r="A5" s="261" t="s">
        <v>55</v>
      </c>
      <c r="B5" s="262" t="s">
        <v>228</v>
      </c>
      <c r="C5" s="271" t="s">
        <v>2095</v>
      </c>
      <c r="D5" s="272" t="s">
        <v>2114</v>
      </c>
      <c r="E5" s="195" t="s">
        <v>88</v>
      </c>
      <c r="F5" s="10" t="s">
        <v>51</v>
      </c>
    </row>
    <row r="6" spans="1:6" ht="37.5" x14ac:dyDescent="0.25">
      <c r="A6" s="261" t="s">
        <v>55</v>
      </c>
      <c r="B6" s="273" t="s">
        <v>2093</v>
      </c>
      <c r="C6" s="274" t="s">
        <v>227</v>
      </c>
      <c r="D6" s="274" t="s">
        <v>2115</v>
      </c>
      <c r="E6" s="195" t="s">
        <v>88</v>
      </c>
      <c r="F6" s="10" t="s">
        <v>51</v>
      </c>
    </row>
    <row r="7" spans="1:6" ht="37.5" x14ac:dyDescent="0.25">
      <c r="A7" s="261" t="s">
        <v>55</v>
      </c>
      <c r="B7" s="273" t="s">
        <v>249</v>
      </c>
      <c r="C7" s="275" t="s">
        <v>2116</v>
      </c>
      <c r="D7" s="275"/>
      <c r="E7" s="195" t="s">
        <v>88</v>
      </c>
      <c r="F7" s="10" t="s">
        <v>51</v>
      </c>
    </row>
    <row r="8" spans="1:6" ht="93" x14ac:dyDescent="0.25">
      <c r="A8" s="304" t="s">
        <v>55</v>
      </c>
      <c r="B8" s="262"/>
      <c r="C8" s="262"/>
      <c r="D8" s="262"/>
      <c r="E8" s="195" t="s">
        <v>369</v>
      </c>
      <c r="F8" s="10" t="s">
        <v>136</v>
      </c>
    </row>
    <row r="9" spans="1:6" ht="93" x14ac:dyDescent="0.25">
      <c r="A9" s="304" t="s">
        <v>55</v>
      </c>
      <c r="B9" s="262"/>
      <c r="C9" s="262"/>
      <c r="D9" s="262"/>
      <c r="E9" s="195" t="s">
        <v>369</v>
      </c>
      <c r="F9" s="10" t="s">
        <v>136</v>
      </c>
    </row>
    <row r="10" spans="1:6" ht="93" x14ac:dyDescent="0.25">
      <c r="A10" s="304" t="s">
        <v>55</v>
      </c>
      <c r="B10" s="262"/>
      <c r="C10" s="262"/>
      <c r="D10" s="262"/>
      <c r="E10" s="195" t="s">
        <v>369</v>
      </c>
      <c r="F10" s="10" t="s">
        <v>136</v>
      </c>
    </row>
    <row r="11" spans="1:6" ht="93" x14ac:dyDescent="0.25">
      <c r="A11" s="304" t="s">
        <v>55</v>
      </c>
      <c r="B11" s="262"/>
      <c r="C11" s="262"/>
      <c r="D11" s="262"/>
      <c r="E11" s="195" t="s">
        <v>369</v>
      </c>
      <c r="F11" s="10" t="s">
        <v>136</v>
      </c>
    </row>
    <row r="12" spans="1:6" ht="93" x14ac:dyDescent="0.25">
      <c r="A12" s="304" t="s">
        <v>55</v>
      </c>
      <c r="B12" s="262"/>
      <c r="C12" s="262"/>
      <c r="D12" s="262"/>
      <c r="E12" s="195" t="s">
        <v>369</v>
      </c>
      <c r="F12" s="10" t="s">
        <v>136</v>
      </c>
    </row>
    <row r="13" spans="1:6" ht="93" x14ac:dyDescent="0.25">
      <c r="A13" s="304" t="s">
        <v>55</v>
      </c>
      <c r="B13" s="262"/>
      <c r="C13" s="262"/>
      <c r="D13" s="262"/>
      <c r="E13" s="195" t="s">
        <v>369</v>
      </c>
      <c r="F13" s="10" t="s">
        <v>136</v>
      </c>
    </row>
    <row r="14" spans="1:6" ht="93" x14ac:dyDescent="0.25">
      <c r="A14" s="304" t="s">
        <v>55</v>
      </c>
      <c r="B14" s="262"/>
      <c r="C14" s="262"/>
      <c r="D14" s="262"/>
      <c r="E14" s="195" t="s">
        <v>369</v>
      </c>
      <c r="F14" s="10" t="s">
        <v>136</v>
      </c>
    </row>
    <row r="15" spans="1:6" ht="150" x14ac:dyDescent="0.25">
      <c r="A15" s="261" t="s">
        <v>40</v>
      </c>
      <c r="B15" s="262" t="s">
        <v>229</v>
      </c>
      <c r="C15" s="262" t="s">
        <v>230</v>
      </c>
      <c r="D15" s="276" t="s">
        <v>2305</v>
      </c>
      <c r="E15" s="195" t="s">
        <v>87</v>
      </c>
      <c r="F15" s="10" t="s">
        <v>41</v>
      </c>
    </row>
    <row r="16" spans="1:6" ht="150" x14ac:dyDescent="0.25">
      <c r="A16" s="304" t="s">
        <v>40</v>
      </c>
      <c r="B16" s="262" t="s">
        <v>229</v>
      </c>
      <c r="C16" s="262" t="s">
        <v>230</v>
      </c>
      <c r="D16" s="276" t="s">
        <v>2305</v>
      </c>
      <c r="E16" s="195" t="s">
        <v>369</v>
      </c>
      <c r="F16" s="10" t="s">
        <v>136</v>
      </c>
    </row>
    <row r="17" spans="1:6" ht="93" x14ac:dyDescent="0.25">
      <c r="A17" s="304" t="s">
        <v>40</v>
      </c>
      <c r="B17" s="273" t="s">
        <v>229</v>
      </c>
      <c r="C17" s="273" t="s">
        <v>239</v>
      </c>
      <c r="D17" s="275" t="s">
        <v>240</v>
      </c>
      <c r="E17" s="195" t="s">
        <v>369</v>
      </c>
      <c r="F17" s="10" t="s">
        <v>136</v>
      </c>
    </row>
    <row r="18" spans="1:6" ht="37.5" x14ac:dyDescent="0.25">
      <c r="A18" s="261" t="s">
        <v>40</v>
      </c>
      <c r="B18" s="273" t="s">
        <v>229</v>
      </c>
      <c r="C18" s="273" t="s">
        <v>241</v>
      </c>
      <c r="D18" s="275" t="s">
        <v>242</v>
      </c>
      <c r="E18" s="195" t="s">
        <v>90</v>
      </c>
      <c r="F18" s="10" t="s">
        <v>41</v>
      </c>
    </row>
    <row r="19" spans="1:6" ht="75" x14ac:dyDescent="0.25">
      <c r="A19" s="261" t="s">
        <v>40</v>
      </c>
      <c r="B19" s="273" t="s">
        <v>229</v>
      </c>
      <c r="C19" s="273" t="s">
        <v>230</v>
      </c>
      <c r="D19" s="275" t="s">
        <v>243</v>
      </c>
      <c r="E19" s="195" t="s">
        <v>87</v>
      </c>
      <c r="F19" s="10" t="s">
        <v>41</v>
      </c>
    </row>
    <row r="20" spans="1:6" ht="112.5" x14ac:dyDescent="0.25">
      <c r="A20" s="261" t="s">
        <v>40</v>
      </c>
      <c r="B20" s="262" t="s">
        <v>228</v>
      </c>
      <c r="C20" s="273" t="s">
        <v>2096</v>
      </c>
      <c r="D20" s="275" t="s">
        <v>2097</v>
      </c>
      <c r="E20" s="195" t="s">
        <v>88</v>
      </c>
      <c r="F20" s="10" t="s">
        <v>41</v>
      </c>
    </row>
    <row r="21" spans="1:6" ht="75" x14ac:dyDescent="0.25">
      <c r="A21" s="261" t="s">
        <v>40</v>
      </c>
      <c r="B21" s="262" t="s">
        <v>228</v>
      </c>
      <c r="C21" s="262" t="s">
        <v>2117</v>
      </c>
      <c r="D21" s="251"/>
      <c r="E21" s="195" t="s">
        <v>87</v>
      </c>
      <c r="F21" s="10" t="s">
        <v>41</v>
      </c>
    </row>
    <row r="22" spans="1:6" ht="93" x14ac:dyDescent="0.25">
      <c r="A22" s="304" t="s">
        <v>40</v>
      </c>
      <c r="B22" s="262"/>
      <c r="C22" s="262"/>
      <c r="D22" s="262"/>
      <c r="E22" s="195" t="s">
        <v>369</v>
      </c>
      <c r="F22" s="10" t="s">
        <v>136</v>
      </c>
    </row>
    <row r="23" spans="1:6" ht="93" x14ac:dyDescent="0.25">
      <c r="A23" s="304" t="s">
        <v>40</v>
      </c>
      <c r="B23" s="262"/>
      <c r="C23" s="262"/>
      <c r="D23" s="262"/>
      <c r="E23" s="195" t="s">
        <v>369</v>
      </c>
      <c r="F23" s="10" t="s">
        <v>136</v>
      </c>
    </row>
    <row r="24" spans="1:6" ht="93" x14ac:dyDescent="0.25">
      <c r="A24" s="304" t="s">
        <v>40</v>
      </c>
      <c r="B24" s="262"/>
      <c r="C24" s="262"/>
      <c r="D24" s="262"/>
      <c r="E24" s="195" t="s">
        <v>369</v>
      </c>
      <c r="F24" s="10" t="s">
        <v>136</v>
      </c>
    </row>
    <row r="25" spans="1:6" ht="93" x14ac:dyDescent="0.25">
      <c r="A25" s="304" t="s">
        <v>40</v>
      </c>
      <c r="B25" s="262"/>
      <c r="C25" s="262"/>
      <c r="D25" s="262"/>
      <c r="E25" s="195" t="s">
        <v>369</v>
      </c>
      <c r="F25" s="10" t="s">
        <v>136</v>
      </c>
    </row>
    <row r="26" spans="1:6" ht="93" x14ac:dyDescent="0.25">
      <c r="A26" s="304" t="s">
        <v>40</v>
      </c>
      <c r="B26" s="262"/>
      <c r="C26" s="262"/>
      <c r="D26" s="262"/>
      <c r="E26" s="195" t="s">
        <v>369</v>
      </c>
      <c r="F26" s="10" t="s">
        <v>136</v>
      </c>
    </row>
    <row r="27" spans="1:6" ht="150" x14ac:dyDescent="0.25">
      <c r="A27" s="261" t="s">
        <v>29</v>
      </c>
      <c r="B27" s="273" t="s">
        <v>244</v>
      </c>
      <c r="C27" s="273" t="s">
        <v>2098</v>
      </c>
      <c r="D27" s="275" t="s">
        <v>2306</v>
      </c>
      <c r="E27" s="251" t="s">
        <v>87</v>
      </c>
      <c r="F27" s="10" t="s">
        <v>19</v>
      </c>
    </row>
    <row r="28" spans="1:6" ht="54" x14ac:dyDescent="0.25">
      <c r="A28" s="261" t="s">
        <v>29</v>
      </c>
      <c r="B28" s="273" t="s">
        <v>2093</v>
      </c>
      <c r="C28" s="273" t="s">
        <v>227</v>
      </c>
      <c r="D28" s="275"/>
      <c r="E28" s="251" t="s">
        <v>87</v>
      </c>
      <c r="F28" s="10" t="s">
        <v>19</v>
      </c>
    </row>
    <row r="29" spans="1:6" ht="206.25" x14ac:dyDescent="0.25">
      <c r="A29" s="261" t="s">
        <v>29</v>
      </c>
      <c r="B29" s="269" t="s">
        <v>2302</v>
      </c>
      <c r="C29" s="269" t="s">
        <v>2118</v>
      </c>
      <c r="D29" s="269" t="s">
        <v>2307</v>
      </c>
      <c r="E29" s="251" t="s">
        <v>87</v>
      </c>
      <c r="F29" s="10" t="s">
        <v>19</v>
      </c>
    </row>
    <row r="30" spans="1:6" ht="112.5" x14ac:dyDescent="0.25">
      <c r="A30" s="261" t="s">
        <v>29</v>
      </c>
      <c r="B30" s="262" t="s">
        <v>228</v>
      </c>
      <c r="C30" s="277" t="s">
        <v>2096</v>
      </c>
      <c r="D30" s="274" t="s">
        <v>2097</v>
      </c>
      <c r="E30" s="251" t="s">
        <v>89</v>
      </c>
      <c r="F30" s="10" t="s">
        <v>19</v>
      </c>
    </row>
    <row r="31" spans="1:6" ht="112.5" x14ac:dyDescent="0.25">
      <c r="A31" s="261" t="s">
        <v>29</v>
      </c>
      <c r="B31" s="273" t="s">
        <v>244</v>
      </c>
      <c r="C31" s="277" t="s">
        <v>2098</v>
      </c>
      <c r="D31" s="274" t="s">
        <v>246</v>
      </c>
      <c r="E31" s="251" t="s">
        <v>90</v>
      </c>
      <c r="F31" s="10" t="s">
        <v>19</v>
      </c>
    </row>
    <row r="32" spans="1:6" ht="206.25" x14ac:dyDescent="0.25">
      <c r="A32" s="261" t="s">
        <v>29</v>
      </c>
      <c r="B32" s="273" t="s">
        <v>244</v>
      </c>
      <c r="C32" s="277" t="s">
        <v>2119</v>
      </c>
      <c r="D32" s="274" t="s">
        <v>2120</v>
      </c>
      <c r="E32" s="251" t="s">
        <v>87</v>
      </c>
      <c r="F32" s="10" t="s">
        <v>19</v>
      </c>
    </row>
    <row r="33" spans="1:6" ht="93" x14ac:dyDescent="0.25">
      <c r="A33" s="304" t="s">
        <v>29</v>
      </c>
      <c r="B33" s="262"/>
      <c r="C33" s="262"/>
      <c r="D33" s="262"/>
      <c r="E33" s="251" t="s">
        <v>369</v>
      </c>
      <c r="F33" s="10" t="s">
        <v>136</v>
      </c>
    </row>
    <row r="34" spans="1:6" ht="93" x14ac:dyDescent="0.25">
      <c r="A34" s="304" t="s">
        <v>29</v>
      </c>
      <c r="B34" s="262"/>
      <c r="C34" s="262"/>
      <c r="D34" s="262"/>
      <c r="E34" s="251" t="s">
        <v>369</v>
      </c>
      <c r="F34" s="10" t="s">
        <v>136</v>
      </c>
    </row>
    <row r="35" spans="1:6" ht="93" x14ac:dyDescent="0.25">
      <c r="A35" s="304" t="s">
        <v>29</v>
      </c>
      <c r="B35" s="262"/>
      <c r="C35" s="262"/>
      <c r="D35" s="262"/>
      <c r="E35" s="251" t="s">
        <v>369</v>
      </c>
      <c r="F35" s="10" t="s">
        <v>136</v>
      </c>
    </row>
    <row r="36" spans="1:6" ht="93" x14ac:dyDescent="0.25">
      <c r="A36" s="304" t="s">
        <v>29</v>
      </c>
      <c r="B36" s="262"/>
      <c r="C36" s="262"/>
      <c r="D36" s="262"/>
      <c r="E36" s="251" t="s">
        <v>369</v>
      </c>
      <c r="F36" s="10" t="s">
        <v>136</v>
      </c>
    </row>
    <row r="37" spans="1:6" ht="93" x14ac:dyDescent="0.25">
      <c r="A37" s="304" t="s">
        <v>29</v>
      </c>
      <c r="B37" s="262"/>
      <c r="C37" s="262"/>
      <c r="D37" s="262"/>
      <c r="E37" s="251" t="s">
        <v>369</v>
      </c>
      <c r="F37" s="10" t="s">
        <v>136</v>
      </c>
    </row>
    <row r="38" spans="1:6" ht="93" x14ac:dyDescent="0.25">
      <c r="A38" s="304" t="s">
        <v>29</v>
      </c>
      <c r="B38" s="262"/>
      <c r="C38" s="262"/>
      <c r="D38" s="262"/>
      <c r="E38" s="251" t="s">
        <v>369</v>
      </c>
      <c r="F38" s="10" t="s">
        <v>136</v>
      </c>
    </row>
    <row r="39" spans="1:6" ht="93" x14ac:dyDescent="0.25">
      <c r="A39" s="304" t="s">
        <v>29</v>
      </c>
      <c r="B39" s="273" t="s">
        <v>249</v>
      </c>
      <c r="C39" s="277" t="s">
        <v>2099</v>
      </c>
      <c r="D39" s="274" t="s">
        <v>245</v>
      </c>
      <c r="E39" s="251" t="s">
        <v>369</v>
      </c>
      <c r="F39" s="10" t="s">
        <v>136</v>
      </c>
    </row>
    <row r="40" spans="1:6" ht="56.25" x14ac:dyDescent="0.25">
      <c r="A40" s="261" t="s">
        <v>43</v>
      </c>
      <c r="B40" s="273" t="s">
        <v>229</v>
      </c>
      <c r="C40" s="277" t="s">
        <v>247</v>
      </c>
      <c r="D40" s="274" t="s">
        <v>248</v>
      </c>
      <c r="E40" s="251" t="s">
        <v>88</v>
      </c>
      <c r="F40" s="10" t="s">
        <v>34</v>
      </c>
    </row>
    <row r="41" spans="1:6" ht="150" x14ac:dyDescent="0.25">
      <c r="A41" s="261" t="s">
        <v>43</v>
      </c>
      <c r="B41" s="273" t="s">
        <v>249</v>
      </c>
      <c r="C41" s="277" t="s">
        <v>2121</v>
      </c>
      <c r="D41" s="274" t="s">
        <v>2122</v>
      </c>
      <c r="E41" s="251" t="s">
        <v>88</v>
      </c>
      <c r="F41" s="10" t="s">
        <v>34</v>
      </c>
    </row>
    <row r="42" spans="1:6" ht="93.75" x14ac:dyDescent="0.25">
      <c r="A42" s="261" t="s">
        <v>43</v>
      </c>
      <c r="B42" s="262" t="s">
        <v>250</v>
      </c>
      <c r="C42" s="262" t="s">
        <v>256</v>
      </c>
      <c r="D42" s="251" t="s">
        <v>2308</v>
      </c>
      <c r="E42" s="251" t="s">
        <v>87</v>
      </c>
      <c r="F42" s="10" t="s">
        <v>34</v>
      </c>
    </row>
    <row r="43" spans="1:6" ht="356.25" x14ac:dyDescent="0.25">
      <c r="A43" s="261" t="s">
        <v>43</v>
      </c>
      <c r="B43" s="273" t="s">
        <v>229</v>
      </c>
      <c r="C43" s="277" t="s">
        <v>2123</v>
      </c>
      <c r="D43" s="274" t="s">
        <v>2124</v>
      </c>
      <c r="E43" s="251" t="s">
        <v>87</v>
      </c>
      <c r="F43" s="10" t="s">
        <v>34</v>
      </c>
    </row>
    <row r="44" spans="1:6" ht="56.25" x14ac:dyDescent="0.25">
      <c r="A44" s="261" t="s">
        <v>43</v>
      </c>
      <c r="B44" s="273" t="s">
        <v>249</v>
      </c>
      <c r="C44" s="277" t="s">
        <v>2121</v>
      </c>
      <c r="D44" s="274" t="s">
        <v>2125</v>
      </c>
      <c r="E44" s="251" t="s">
        <v>88</v>
      </c>
      <c r="F44" s="10" t="s">
        <v>34</v>
      </c>
    </row>
    <row r="45" spans="1:6" ht="56.25" x14ac:dyDescent="0.25">
      <c r="A45" s="261" t="s">
        <v>43</v>
      </c>
      <c r="B45" s="273" t="s">
        <v>249</v>
      </c>
      <c r="C45" s="277" t="s">
        <v>2099</v>
      </c>
      <c r="D45" s="274" t="s">
        <v>245</v>
      </c>
      <c r="E45" s="251" t="s">
        <v>87</v>
      </c>
      <c r="F45" s="10" t="s">
        <v>34</v>
      </c>
    </row>
    <row r="46" spans="1:6" ht="75" x14ac:dyDescent="0.25">
      <c r="A46" s="261" t="s">
        <v>43</v>
      </c>
      <c r="B46" s="273" t="s">
        <v>229</v>
      </c>
      <c r="C46" s="277" t="s">
        <v>247</v>
      </c>
      <c r="D46" s="274" t="s">
        <v>2126</v>
      </c>
      <c r="E46" s="251" t="s">
        <v>88</v>
      </c>
      <c r="F46" s="10" t="s">
        <v>34</v>
      </c>
    </row>
    <row r="47" spans="1:6" ht="93.75" x14ac:dyDescent="0.25">
      <c r="A47" s="261" t="s">
        <v>43</v>
      </c>
      <c r="B47" s="262" t="s">
        <v>229</v>
      </c>
      <c r="C47" s="262" t="s">
        <v>247</v>
      </c>
      <c r="D47" s="262" t="s">
        <v>2126</v>
      </c>
      <c r="E47" s="251" t="s">
        <v>87</v>
      </c>
      <c r="F47" s="10" t="s">
        <v>34</v>
      </c>
    </row>
    <row r="48" spans="1:6" x14ac:dyDescent="0.25">
      <c r="A48" s="304" t="s">
        <v>43</v>
      </c>
      <c r="B48" s="262"/>
      <c r="C48" s="262"/>
      <c r="D48" s="262"/>
      <c r="E48" s="251" t="s">
        <v>369</v>
      </c>
      <c r="F48" s="10" t="s">
        <v>136</v>
      </c>
    </row>
    <row r="49" spans="1:6" x14ac:dyDescent="0.25">
      <c r="A49" s="304" t="s">
        <v>43</v>
      </c>
      <c r="B49" s="262"/>
      <c r="C49" s="262"/>
      <c r="D49" s="262"/>
      <c r="E49" s="251" t="s">
        <v>369</v>
      </c>
      <c r="F49" s="10" t="s">
        <v>136</v>
      </c>
    </row>
    <row r="50" spans="1:6" x14ac:dyDescent="0.25">
      <c r="A50" s="304" t="s">
        <v>43</v>
      </c>
      <c r="B50" s="262"/>
      <c r="C50" s="262"/>
      <c r="D50" s="262"/>
      <c r="E50" s="251" t="s">
        <v>369</v>
      </c>
      <c r="F50" s="10" t="s">
        <v>136</v>
      </c>
    </row>
    <row r="51" spans="1:6" ht="281.25" x14ac:dyDescent="0.25">
      <c r="A51" s="261" t="s">
        <v>181</v>
      </c>
      <c r="B51" s="273" t="s">
        <v>2303</v>
      </c>
      <c r="C51" s="277" t="s">
        <v>2127</v>
      </c>
      <c r="D51" s="274" t="s">
        <v>251</v>
      </c>
      <c r="E51" s="251" t="s">
        <v>87</v>
      </c>
      <c r="F51" s="10" t="s">
        <v>19</v>
      </c>
    </row>
    <row r="52" spans="1:6" ht="54" x14ac:dyDescent="0.25">
      <c r="A52" s="261" t="s">
        <v>181</v>
      </c>
      <c r="B52" s="273" t="s">
        <v>2093</v>
      </c>
      <c r="C52" s="277" t="s">
        <v>227</v>
      </c>
      <c r="D52" s="274"/>
      <c r="E52" s="251" t="s">
        <v>90</v>
      </c>
      <c r="F52" s="10" t="s">
        <v>19</v>
      </c>
    </row>
    <row r="53" spans="1:6" ht="131.25" x14ac:dyDescent="0.25">
      <c r="A53" s="261" t="s">
        <v>181</v>
      </c>
      <c r="B53" s="262" t="s">
        <v>250</v>
      </c>
      <c r="C53" s="277" t="s">
        <v>252</v>
      </c>
      <c r="D53" s="274" t="s">
        <v>2283</v>
      </c>
      <c r="E53" s="251" t="s">
        <v>87</v>
      </c>
      <c r="F53" s="10" t="s">
        <v>19</v>
      </c>
    </row>
    <row r="54" spans="1:6" ht="131.25" x14ac:dyDescent="0.25">
      <c r="A54" s="261" t="s">
        <v>181</v>
      </c>
      <c r="B54" s="262" t="s">
        <v>250</v>
      </c>
      <c r="C54" s="277" t="s">
        <v>252</v>
      </c>
      <c r="D54" s="274" t="s">
        <v>2283</v>
      </c>
      <c r="E54" s="251" t="s">
        <v>90</v>
      </c>
      <c r="F54" s="10" t="s">
        <v>19</v>
      </c>
    </row>
    <row r="55" spans="1:6" ht="150" x14ac:dyDescent="0.25">
      <c r="A55" s="261" t="s">
        <v>181</v>
      </c>
      <c r="B55" s="262" t="s">
        <v>2128</v>
      </c>
      <c r="C55" s="262" t="s">
        <v>2129</v>
      </c>
      <c r="D55" s="278" t="s">
        <v>2130</v>
      </c>
      <c r="E55" s="251" t="s">
        <v>87</v>
      </c>
      <c r="F55" s="10" t="s">
        <v>19</v>
      </c>
    </row>
    <row r="56" spans="1:6" ht="131.25" x14ac:dyDescent="0.25">
      <c r="A56" s="261" t="s">
        <v>181</v>
      </c>
      <c r="B56" s="273" t="s">
        <v>2303</v>
      </c>
      <c r="C56" s="277" t="s">
        <v>2131</v>
      </c>
      <c r="D56" s="274" t="s">
        <v>2283</v>
      </c>
      <c r="E56" s="251" t="s">
        <v>87</v>
      </c>
      <c r="F56" s="10" t="s">
        <v>19</v>
      </c>
    </row>
    <row r="57" spans="1:6" ht="131.25" x14ac:dyDescent="0.25">
      <c r="A57" s="261" t="s">
        <v>181</v>
      </c>
      <c r="B57" s="273" t="s">
        <v>2303</v>
      </c>
      <c r="C57" s="277" t="s">
        <v>2131</v>
      </c>
      <c r="D57" s="274" t="s">
        <v>253</v>
      </c>
      <c r="E57" s="251" t="s">
        <v>87</v>
      </c>
      <c r="F57" s="10" t="s">
        <v>19</v>
      </c>
    </row>
    <row r="58" spans="1:6" ht="131.25" x14ac:dyDescent="0.25">
      <c r="A58" s="304" t="s">
        <v>181</v>
      </c>
      <c r="B58" s="273" t="s">
        <v>2303</v>
      </c>
      <c r="C58" s="277" t="s">
        <v>2131</v>
      </c>
      <c r="D58" s="279"/>
      <c r="E58" s="251" t="s">
        <v>369</v>
      </c>
      <c r="F58" s="10" t="s">
        <v>136</v>
      </c>
    </row>
    <row r="59" spans="1:6" ht="93" x14ac:dyDescent="0.25">
      <c r="A59" s="304" t="s">
        <v>181</v>
      </c>
      <c r="B59" s="262" t="s">
        <v>250</v>
      </c>
      <c r="C59" s="277" t="s">
        <v>252</v>
      </c>
      <c r="D59" s="279"/>
      <c r="E59" s="251" t="s">
        <v>369</v>
      </c>
      <c r="F59" s="10" t="s">
        <v>136</v>
      </c>
    </row>
    <row r="60" spans="1:6" ht="75" x14ac:dyDescent="0.25">
      <c r="A60" s="261" t="s">
        <v>181</v>
      </c>
      <c r="B60" s="262" t="s">
        <v>250</v>
      </c>
      <c r="C60" s="277" t="s">
        <v>252</v>
      </c>
      <c r="D60" s="279"/>
      <c r="E60" s="251" t="s">
        <v>88</v>
      </c>
      <c r="F60" s="10" t="s">
        <v>19</v>
      </c>
    </row>
    <row r="61" spans="1:6" ht="75" x14ac:dyDescent="0.25">
      <c r="A61" s="261" t="s">
        <v>181</v>
      </c>
      <c r="B61" s="262" t="s">
        <v>250</v>
      </c>
      <c r="C61" s="277" t="s">
        <v>252</v>
      </c>
      <c r="D61" s="279"/>
      <c r="E61" s="251" t="s">
        <v>87</v>
      </c>
      <c r="F61" s="10" t="s">
        <v>19</v>
      </c>
    </row>
    <row r="62" spans="1:6" ht="93" x14ac:dyDescent="0.25">
      <c r="A62" s="304" t="s">
        <v>181</v>
      </c>
      <c r="B62" s="262"/>
      <c r="C62" s="262"/>
      <c r="D62" s="262"/>
      <c r="E62" s="251" t="s">
        <v>369</v>
      </c>
      <c r="F62" s="10" t="s">
        <v>136</v>
      </c>
    </row>
    <row r="63" spans="1:6" ht="112.5" x14ac:dyDescent="0.25">
      <c r="A63" s="261" t="s">
        <v>179</v>
      </c>
      <c r="B63" s="262" t="s">
        <v>250</v>
      </c>
      <c r="C63" s="277" t="s">
        <v>2100</v>
      </c>
      <c r="D63" s="274" t="s">
        <v>254</v>
      </c>
      <c r="E63" s="251" t="s">
        <v>90</v>
      </c>
      <c r="F63" s="10" t="s">
        <v>19</v>
      </c>
    </row>
    <row r="64" spans="1:6" ht="56.25" x14ac:dyDescent="0.25">
      <c r="A64" s="261" t="s">
        <v>179</v>
      </c>
      <c r="B64" s="273" t="s">
        <v>2093</v>
      </c>
      <c r="C64" s="277" t="s">
        <v>227</v>
      </c>
      <c r="D64" s="274" t="s">
        <v>2132</v>
      </c>
      <c r="E64" s="251" t="s">
        <v>89</v>
      </c>
      <c r="F64" s="10" t="s">
        <v>19</v>
      </c>
    </row>
    <row r="65" spans="1:6" ht="131.25" x14ac:dyDescent="0.25">
      <c r="A65" s="261" t="s">
        <v>179</v>
      </c>
      <c r="B65" s="262" t="s">
        <v>250</v>
      </c>
      <c r="C65" s="277" t="s">
        <v>252</v>
      </c>
      <c r="D65" s="274" t="s">
        <v>2283</v>
      </c>
      <c r="E65" s="251" t="s">
        <v>87</v>
      </c>
      <c r="F65" s="10" t="s">
        <v>19</v>
      </c>
    </row>
    <row r="66" spans="1:6" ht="131.25" x14ac:dyDescent="0.25">
      <c r="A66" s="261" t="s">
        <v>179</v>
      </c>
      <c r="B66" s="262" t="s">
        <v>250</v>
      </c>
      <c r="C66" s="277" t="s">
        <v>252</v>
      </c>
      <c r="D66" s="274" t="s">
        <v>2283</v>
      </c>
      <c r="E66" s="251" t="s">
        <v>90</v>
      </c>
      <c r="F66" s="10" t="s">
        <v>19</v>
      </c>
    </row>
    <row r="67" spans="1:6" ht="206.25" x14ac:dyDescent="0.25">
      <c r="A67" s="261" t="s">
        <v>179</v>
      </c>
      <c r="B67" s="262" t="s">
        <v>250</v>
      </c>
      <c r="C67" s="262" t="s">
        <v>2133</v>
      </c>
      <c r="D67" s="280" t="s">
        <v>2134</v>
      </c>
      <c r="E67" s="251" t="s">
        <v>88</v>
      </c>
      <c r="F67" s="10" t="s">
        <v>19</v>
      </c>
    </row>
    <row r="68" spans="1:6" ht="131.25" x14ac:dyDescent="0.25">
      <c r="A68" s="261" t="s">
        <v>179</v>
      </c>
      <c r="B68" s="262" t="s">
        <v>250</v>
      </c>
      <c r="C68" s="277" t="s">
        <v>252</v>
      </c>
      <c r="D68" s="274" t="s">
        <v>2283</v>
      </c>
      <c r="E68" s="251" t="s">
        <v>87</v>
      </c>
      <c r="F68" s="10" t="s">
        <v>19</v>
      </c>
    </row>
    <row r="69" spans="1:6" ht="93.75" x14ac:dyDescent="0.25">
      <c r="A69" s="261" t="s">
        <v>179</v>
      </c>
      <c r="B69" s="273" t="s">
        <v>244</v>
      </c>
      <c r="C69" s="262" t="s">
        <v>269</v>
      </c>
      <c r="D69" s="281" t="s">
        <v>2309</v>
      </c>
      <c r="E69" s="251" t="s">
        <v>88</v>
      </c>
      <c r="F69" s="10" t="s">
        <v>19</v>
      </c>
    </row>
    <row r="70" spans="1:6" ht="93.75" x14ac:dyDescent="0.25">
      <c r="A70" s="261" t="s">
        <v>179</v>
      </c>
      <c r="B70" s="262" t="s">
        <v>250</v>
      </c>
      <c r="C70" s="262" t="s">
        <v>256</v>
      </c>
      <c r="D70" s="251" t="s">
        <v>2308</v>
      </c>
      <c r="E70" s="251" t="s">
        <v>88</v>
      </c>
      <c r="F70" s="10" t="s">
        <v>19</v>
      </c>
    </row>
    <row r="71" spans="1:6" ht="187.5" x14ac:dyDescent="0.25">
      <c r="A71" s="261" t="s">
        <v>179</v>
      </c>
      <c r="B71" s="262" t="s">
        <v>250</v>
      </c>
      <c r="C71" s="262" t="s">
        <v>2135</v>
      </c>
      <c r="D71" s="281" t="s">
        <v>2310</v>
      </c>
      <c r="E71" s="251" t="s">
        <v>87</v>
      </c>
      <c r="F71" s="10" t="s">
        <v>19</v>
      </c>
    </row>
    <row r="72" spans="1:6" ht="300" x14ac:dyDescent="0.25">
      <c r="A72" s="261" t="s">
        <v>179</v>
      </c>
      <c r="B72" s="262" t="s">
        <v>250</v>
      </c>
      <c r="C72" s="262" t="s">
        <v>2136</v>
      </c>
      <c r="D72" s="281" t="s">
        <v>2311</v>
      </c>
      <c r="E72" s="251" t="s">
        <v>87</v>
      </c>
      <c r="F72" s="10" t="s">
        <v>19</v>
      </c>
    </row>
    <row r="73" spans="1:6" ht="112.5" x14ac:dyDescent="0.25">
      <c r="A73" s="261" t="s">
        <v>179</v>
      </c>
      <c r="B73" s="262" t="s">
        <v>250</v>
      </c>
      <c r="C73" s="262" t="s">
        <v>256</v>
      </c>
      <c r="D73" s="251" t="s">
        <v>2137</v>
      </c>
      <c r="E73" s="251" t="s">
        <v>90</v>
      </c>
      <c r="F73" s="10" t="s">
        <v>19</v>
      </c>
    </row>
    <row r="74" spans="1:6" ht="168.75" x14ac:dyDescent="0.25">
      <c r="A74" s="261" t="s">
        <v>179</v>
      </c>
      <c r="B74" s="273" t="s">
        <v>244</v>
      </c>
      <c r="C74" s="262" t="s">
        <v>269</v>
      </c>
      <c r="D74" s="280" t="s">
        <v>270</v>
      </c>
      <c r="E74" s="251" t="s">
        <v>88</v>
      </c>
      <c r="F74" s="10" t="s">
        <v>19</v>
      </c>
    </row>
    <row r="75" spans="1:6" ht="93.75" x14ac:dyDescent="0.25">
      <c r="A75" s="261" t="s">
        <v>179</v>
      </c>
      <c r="B75" s="262" t="s">
        <v>250</v>
      </c>
      <c r="C75" s="262" t="s">
        <v>256</v>
      </c>
      <c r="D75" s="262" t="s">
        <v>2138</v>
      </c>
      <c r="E75" s="251" t="s">
        <v>87</v>
      </c>
      <c r="F75" s="10" t="s">
        <v>19</v>
      </c>
    </row>
    <row r="76" spans="1:6" ht="168.75" x14ac:dyDescent="0.25">
      <c r="A76" s="261" t="s">
        <v>213</v>
      </c>
      <c r="B76" s="273" t="s">
        <v>244</v>
      </c>
      <c r="C76" s="262" t="s">
        <v>269</v>
      </c>
      <c r="D76" s="280" t="s">
        <v>270</v>
      </c>
      <c r="E76" s="251" t="s">
        <v>87</v>
      </c>
      <c r="F76" s="10" t="s">
        <v>216</v>
      </c>
    </row>
    <row r="77" spans="1:6" ht="93.75" x14ac:dyDescent="0.25">
      <c r="A77" s="261" t="s">
        <v>213</v>
      </c>
      <c r="B77" s="273" t="s">
        <v>249</v>
      </c>
      <c r="C77" s="262" t="s">
        <v>282</v>
      </c>
      <c r="D77" s="281" t="s">
        <v>2312</v>
      </c>
      <c r="E77" s="251" t="s">
        <v>88</v>
      </c>
      <c r="F77" s="10" t="s">
        <v>216</v>
      </c>
    </row>
    <row r="78" spans="1:6" ht="131.25" x14ac:dyDescent="0.25">
      <c r="A78" s="261" t="s">
        <v>213</v>
      </c>
      <c r="B78" s="273" t="s">
        <v>249</v>
      </c>
      <c r="C78" s="262" t="s">
        <v>2121</v>
      </c>
      <c r="D78" s="281" t="s">
        <v>2139</v>
      </c>
      <c r="E78" s="251" t="s">
        <v>87</v>
      </c>
      <c r="F78" s="10" t="s">
        <v>216</v>
      </c>
    </row>
    <row r="79" spans="1:6" ht="168.75" x14ac:dyDescent="0.25">
      <c r="A79" s="261" t="s">
        <v>213</v>
      </c>
      <c r="B79" s="273" t="s">
        <v>244</v>
      </c>
      <c r="C79" s="262" t="s">
        <v>269</v>
      </c>
      <c r="D79" s="281" t="s">
        <v>2284</v>
      </c>
      <c r="E79" s="251" t="s">
        <v>90</v>
      </c>
      <c r="F79" s="10" t="s">
        <v>216</v>
      </c>
    </row>
    <row r="80" spans="1:6" ht="131.25" x14ac:dyDescent="0.25">
      <c r="A80" s="304" t="s">
        <v>213</v>
      </c>
      <c r="B80" s="273" t="s">
        <v>244</v>
      </c>
      <c r="C80" s="277" t="s">
        <v>269</v>
      </c>
      <c r="D80" s="274" t="s">
        <v>2284</v>
      </c>
      <c r="E80" s="251" t="s">
        <v>369</v>
      </c>
      <c r="F80" s="10" t="s">
        <v>136</v>
      </c>
    </row>
    <row r="81" spans="1:6" ht="112.5" x14ac:dyDescent="0.25">
      <c r="A81" s="304" t="s">
        <v>213</v>
      </c>
      <c r="B81" s="273" t="s">
        <v>249</v>
      </c>
      <c r="C81" s="277" t="s">
        <v>2140</v>
      </c>
      <c r="D81" s="274" t="s">
        <v>2141</v>
      </c>
      <c r="E81" s="251" t="s">
        <v>369</v>
      </c>
      <c r="F81" s="10" t="s">
        <v>136</v>
      </c>
    </row>
    <row r="82" spans="1:6" ht="75" x14ac:dyDescent="0.25">
      <c r="A82" s="261" t="s">
        <v>213</v>
      </c>
      <c r="B82" s="273" t="s">
        <v>2093</v>
      </c>
      <c r="C82" s="282" t="s">
        <v>2142</v>
      </c>
      <c r="D82" s="282" t="s">
        <v>2132</v>
      </c>
      <c r="E82" s="251" t="s">
        <v>88</v>
      </c>
      <c r="F82" s="10" t="s">
        <v>216</v>
      </c>
    </row>
    <row r="83" spans="1:6" ht="75" x14ac:dyDescent="0.25">
      <c r="A83" s="261" t="s">
        <v>213</v>
      </c>
      <c r="B83" s="273" t="s">
        <v>2093</v>
      </c>
      <c r="C83" s="283" t="s">
        <v>227</v>
      </c>
      <c r="D83" s="282" t="s">
        <v>2132</v>
      </c>
      <c r="E83" s="251" t="s">
        <v>88</v>
      </c>
      <c r="F83" s="10" t="s">
        <v>216</v>
      </c>
    </row>
    <row r="84" spans="1:6" ht="75" x14ac:dyDescent="0.25">
      <c r="A84" s="261" t="s">
        <v>213</v>
      </c>
      <c r="B84" s="273" t="s">
        <v>2093</v>
      </c>
      <c r="C84" s="283" t="s">
        <v>227</v>
      </c>
      <c r="D84" s="282" t="s">
        <v>2132</v>
      </c>
      <c r="E84" s="251" t="s">
        <v>87</v>
      </c>
      <c r="F84" s="10" t="s">
        <v>216</v>
      </c>
    </row>
    <row r="85" spans="1:6" ht="93" x14ac:dyDescent="0.25">
      <c r="A85" s="304" t="s">
        <v>213</v>
      </c>
      <c r="B85" s="273"/>
      <c r="C85" s="277"/>
      <c r="D85" s="274"/>
      <c r="E85" s="251" t="s">
        <v>369</v>
      </c>
      <c r="F85" s="10" t="s">
        <v>136</v>
      </c>
    </row>
    <row r="86" spans="1:6" ht="93" x14ac:dyDescent="0.25">
      <c r="A86" s="304" t="s">
        <v>213</v>
      </c>
      <c r="B86" s="262"/>
      <c r="C86" s="262"/>
      <c r="D86" s="262"/>
      <c r="E86" s="251" t="s">
        <v>369</v>
      </c>
      <c r="F86" s="10" t="s">
        <v>136</v>
      </c>
    </row>
    <row r="87" spans="1:6" ht="93" x14ac:dyDescent="0.25">
      <c r="A87" s="304" t="s">
        <v>213</v>
      </c>
      <c r="B87" s="262"/>
      <c r="C87" s="262"/>
      <c r="D87" s="262"/>
      <c r="E87" s="251" t="s">
        <v>369</v>
      </c>
      <c r="F87" s="10" t="s">
        <v>136</v>
      </c>
    </row>
    <row r="88" spans="1:6" ht="75" x14ac:dyDescent="0.25">
      <c r="A88" s="261" t="s">
        <v>196</v>
      </c>
      <c r="B88" s="262" t="s">
        <v>250</v>
      </c>
      <c r="C88" s="277" t="s">
        <v>252</v>
      </c>
      <c r="D88" s="274" t="s">
        <v>255</v>
      </c>
      <c r="E88" s="264" t="s">
        <v>88</v>
      </c>
      <c r="F88" s="10" t="s">
        <v>216</v>
      </c>
    </row>
    <row r="89" spans="1:6" ht="75" x14ac:dyDescent="0.25">
      <c r="A89" s="261" t="s">
        <v>196</v>
      </c>
      <c r="B89" s="262" t="s">
        <v>250</v>
      </c>
      <c r="C89" s="283" t="s">
        <v>252</v>
      </c>
      <c r="D89" s="284" t="s">
        <v>255</v>
      </c>
      <c r="E89" s="264" t="s">
        <v>88</v>
      </c>
      <c r="F89" s="10" t="s">
        <v>216</v>
      </c>
    </row>
    <row r="90" spans="1:6" ht="75" x14ac:dyDescent="0.25">
      <c r="A90" s="261" t="s">
        <v>196</v>
      </c>
      <c r="B90" s="262" t="s">
        <v>250</v>
      </c>
      <c r="C90" s="283" t="s">
        <v>2143</v>
      </c>
      <c r="D90" s="251"/>
      <c r="E90" s="264" t="s">
        <v>87</v>
      </c>
      <c r="F90" s="10" t="s">
        <v>216</v>
      </c>
    </row>
    <row r="91" spans="1:6" ht="93.75" x14ac:dyDescent="0.25">
      <c r="A91" s="261" t="s">
        <v>196</v>
      </c>
      <c r="B91" s="262" t="s">
        <v>228</v>
      </c>
      <c r="C91" s="285" t="s">
        <v>2255</v>
      </c>
      <c r="D91" s="286" t="s">
        <v>2144</v>
      </c>
      <c r="E91" s="264" t="s">
        <v>88</v>
      </c>
      <c r="F91" s="10" t="s">
        <v>216</v>
      </c>
    </row>
    <row r="92" spans="1:6" ht="93.75" x14ac:dyDescent="0.25">
      <c r="A92" s="261" t="s">
        <v>196</v>
      </c>
      <c r="B92" s="287" t="s">
        <v>62</v>
      </c>
      <c r="C92" s="287" t="s">
        <v>2145</v>
      </c>
      <c r="D92" s="281" t="s">
        <v>2146</v>
      </c>
      <c r="E92" s="264" t="s">
        <v>89</v>
      </c>
      <c r="F92" s="10" t="s">
        <v>216</v>
      </c>
    </row>
    <row r="93" spans="1:6" ht="56.25" x14ac:dyDescent="0.25">
      <c r="A93" s="261" t="s">
        <v>196</v>
      </c>
      <c r="B93" s="273" t="s">
        <v>244</v>
      </c>
      <c r="C93" s="277" t="s">
        <v>2119</v>
      </c>
      <c r="D93" s="274" t="s">
        <v>2147</v>
      </c>
      <c r="E93" s="264" t="s">
        <v>88</v>
      </c>
      <c r="F93" s="10" t="s">
        <v>216</v>
      </c>
    </row>
    <row r="94" spans="1:6" ht="232.5" x14ac:dyDescent="0.25">
      <c r="A94" s="304" t="s">
        <v>196</v>
      </c>
      <c r="B94" s="262"/>
      <c r="C94" s="262"/>
      <c r="D94" s="262"/>
      <c r="E94" s="264" t="s">
        <v>369</v>
      </c>
      <c r="F94" s="10" t="s">
        <v>136</v>
      </c>
    </row>
    <row r="95" spans="1:6" ht="232.5" x14ac:dyDescent="0.25">
      <c r="A95" s="304" t="s">
        <v>196</v>
      </c>
      <c r="B95" s="262"/>
      <c r="C95" s="262"/>
      <c r="D95" s="262"/>
      <c r="E95" s="264" t="s">
        <v>369</v>
      </c>
      <c r="F95" s="10" t="s">
        <v>136</v>
      </c>
    </row>
    <row r="96" spans="1:6" ht="232.5" x14ac:dyDescent="0.25">
      <c r="A96" s="304" t="s">
        <v>196</v>
      </c>
      <c r="B96" s="262"/>
      <c r="C96" s="262"/>
      <c r="D96" s="262"/>
      <c r="E96" s="264" t="s">
        <v>369</v>
      </c>
      <c r="F96" s="10" t="s">
        <v>136</v>
      </c>
    </row>
    <row r="97" spans="1:6" ht="232.5" x14ac:dyDescent="0.25">
      <c r="A97" s="304" t="s">
        <v>196</v>
      </c>
      <c r="B97" s="262"/>
      <c r="C97" s="262"/>
      <c r="D97" s="262"/>
      <c r="E97" s="264" t="s">
        <v>369</v>
      </c>
      <c r="F97" s="10" t="s">
        <v>136</v>
      </c>
    </row>
    <row r="98" spans="1:6" ht="232.5" x14ac:dyDescent="0.25">
      <c r="A98" s="304" t="s">
        <v>196</v>
      </c>
      <c r="B98" s="262"/>
      <c r="C98" s="262"/>
      <c r="D98" s="262"/>
      <c r="E98" s="264" t="s">
        <v>369</v>
      </c>
      <c r="F98" s="10" t="s">
        <v>136</v>
      </c>
    </row>
    <row r="99" spans="1:6" ht="232.5" x14ac:dyDescent="0.25">
      <c r="A99" s="304" t="s">
        <v>196</v>
      </c>
      <c r="B99" s="262"/>
      <c r="C99" s="262"/>
      <c r="D99" s="262"/>
      <c r="E99" s="264" t="s">
        <v>369</v>
      </c>
      <c r="F99" s="10" t="s">
        <v>136</v>
      </c>
    </row>
    <row r="100" spans="1:6" ht="150" x14ac:dyDescent="0.25">
      <c r="A100" s="304" t="s">
        <v>212</v>
      </c>
      <c r="B100" s="262" t="s">
        <v>250</v>
      </c>
      <c r="C100" s="283" t="s">
        <v>2133</v>
      </c>
      <c r="D100" s="284" t="s">
        <v>2148</v>
      </c>
      <c r="E100" s="251" t="s">
        <v>369</v>
      </c>
      <c r="F100" s="10" t="s">
        <v>136</v>
      </c>
    </row>
    <row r="101" spans="1:6" ht="150" x14ac:dyDescent="0.25">
      <c r="A101" s="304" t="s">
        <v>212</v>
      </c>
      <c r="B101" s="262" t="s">
        <v>250</v>
      </c>
      <c r="C101" s="283" t="s">
        <v>2133</v>
      </c>
      <c r="D101" s="284" t="s">
        <v>2148</v>
      </c>
      <c r="E101" s="251" t="s">
        <v>369</v>
      </c>
      <c r="F101" s="10" t="s">
        <v>136</v>
      </c>
    </row>
    <row r="102" spans="1:6" ht="75" x14ac:dyDescent="0.25">
      <c r="A102" s="261" t="s">
        <v>212</v>
      </c>
      <c r="B102" s="262" t="s">
        <v>250</v>
      </c>
      <c r="C102" s="283" t="s">
        <v>2133</v>
      </c>
      <c r="D102" s="284"/>
      <c r="E102" s="251" t="s">
        <v>88</v>
      </c>
      <c r="F102" s="10" t="s">
        <v>216</v>
      </c>
    </row>
    <row r="103" spans="1:6" ht="75" x14ac:dyDescent="0.25">
      <c r="A103" s="261" t="s">
        <v>212</v>
      </c>
      <c r="B103" s="262" t="s">
        <v>250</v>
      </c>
      <c r="C103" s="283" t="s">
        <v>2149</v>
      </c>
      <c r="D103" s="284" t="s">
        <v>2150</v>
      </c>
      <c r="E103" s="251" t="s">
        <v>88</v>
      </c>
      <c r="F103" s="10" t="s">
        <v>216</v>
      </c>
    </row>
    <row r="104" spans="1:6" ht="187.5" x14ac:dyDescent="0.25">
      <c r="A104" s="261" t="s">
        <v>212</v>
      </c>
      <c r="B104" s="262" t="s">
        <v>250</v>
      </c>
      <c r="C104" s="277" t="s">
        <v>256</v>
      </c>
      <c r="D104" s="274" t="s">
        <v>2285</v>
      </c>
      <c r="E104" s="251" t="s">
        <v>88</v>
      </c>
      <c r="F104" s="10" t="s">
        <v>216</v>
      </c>
    </row>
    <row r="105" spans="1:6" ht="93" x14ac:dyDescent="0.25">
      <c r="A105" s="304" t="s">
        <v>212</v>
      </c>
      <c r="B105" s="262"/>
      <c r="C105" s="262"/>
      <c r="D105" s="262"/>
      <c r="E105" s="251" t="s">
        <v>369</v>
      </c>
      <c r="F105" s="10" t="s">
        <v>136</v>
      </c>
    </row>
    <row r="106" spans="1:6" ht="168.75" x14ac:dyDescent="0.25">
      <c r="A106" s="304" t="s">
        <v>212</v>
      </c>
      <c r="B106" s="262" t="s">
        <v>250</v>
      </c>
      <c r="C106" s="277" t="s">
        <v>256</v>
      </c>
      <c r="D106" s="274" t="s">
        <v>257</v>
      </c>
      <c r="E106" s="251" t="s">
        <v>369</v>
      </c>
      <c r="F106" s="10" t="s">
        <v>136</v>
      </c>
    </row>
    <row r="107" spans="1:6" ht="93" x14ac:dyDescent="0.25">
      <c r="A107" s="304" t="s">
        <v>212</v>
      </c>
      <c r="B107" s="262"/>
      <c r="C107" s="262"/>
      <c r="D107" s="262"/>
      <c r="E107" s="251" t="s">
        <v>369</v>
      </c>
      <c r="F107" s="10" t="s">
        <v>136</v>
      </c>
    </row>
    <row r="108" spans="1:6" ht="168.75" x14ac:dyDescent="0.25">
      <c r="A108" s="304" t="s">
        <v>212</v>
      </c>
      <c r="B108" s="262" t="s">
        <v>250</v>
      </c>
      <c r="C108" s="277" t="s">
        <v>256</v>
      </c>
      <c r="D108" s="274" t="s">
        <v>257</v>
      </c>
      <c r="E108" s="251" t="s">
        <v>369</v>
      </c>
      <c r="F108" s="10" t="s">
        <v>136</v>
      </c>
    </row>
    <row r="109" spans="1:6" ht="131.25" x14ac:dyDescent="0.25">
      <c r="A109" s="304" t="s">
        <v>212</v>
      </c>
      <c r="B109" s="273" t="s">
        <v>244</v>
      </c>
      <c r="C109" s="277" t="s">
        <v>269</v>
      </c>
      <c r="D109" s="274" t="s">
        <v>2284</v>
      </c>
      <c r="E109" s="251" t="s">
        <v>369</v>
      </c>
      <c r="F109" s="10" t="s">
        <v>136</v>
      </c>
    </row>
    <row r="110" spans="1:6" ht="93" x14ac:dyDescent="0.25">
      <c r="A110" s="304" t="s">
        <v>212</v>
      </c>
      <c r="B110" s="262" t="s">
        <v>250</v>
      </c>
      <c r="C110" s="277" t="s">
        <v>258</v>
      </c>
      <c r="D110" s="274" t="s">
        <v>259</v>
      </c>
      <c r="E110" s="251" t="s">
        <v>369</v>
      </c>
      <c r="F110" s="10" t="s">
        <v>136</v>
      </c>
    </row>
    <row r="111" spans="1:6" ht="93" x14ac:dyDescent="0.25">
      <c r="A111" s="304" t="s">
        <v>212</v>
      </c>
      <c r="B111" s="262"/>
      <c r="C111" s="262"/>
      <c r="D111" s="262"/>
      <c r="E111" s="251" t="s">
        <v>369</v>
      </c>
      <c r="F111" s="10" t="s">
        <v>136</v>
      </c>
    </row>
    <row r="112" spans="1:6" ht="93.75" x14ac:dyDescent="0.25">
      <c r="A112" s="261" t="s">
        <v>307</v>
      </c>
      <c r="B112" s="262" t="s">
        <v>250</v>
      </c>
      <c r="C112" s="262" t="s">
        <v>256</v>
      </c>
      <c r="D112" s="281" t="s">
        <v>2308</v>
      </c>
      <c r="E112" s="251" t="s">
        <v>89</v>
      </c>
      <c r="F112" s="10" t="s">
        <v>216</v>
      </c>
    </row>
    <row r="113" spans="1:6" ht="93.75" x14ac:dyDescent="0.25">
      <c r="A113" s="261" t="s">
        <v>307</v>
      </c>
      <c r="B113" s="262" t="s">
        <v>250</v>
      </c>
      <c r="C113" s="262" t="s">
        <v>256</v>
      </c>
      <c r="D113" s="281" t="s">
        <v>2308</v>
      </c>
      <c r="E113" s="251" t="s">
        <v>87</v>
      </c>
      <c r="F113" s="10" t="s">
        <v>216</v>
      </c>
    </row>
    <row r="114" spans="1:6" ht="93.75" x14ac:dyDescent="0.25">
      <c r="A114" s="261" t="s">
        <v>307</v>
      </c>
      <c r="B114" s="262" t="s">
        <v>250</v>
      </c>
      <c r="C114" s="262" t="s">
        <v>256</v>
      </c>
      <c r="D114" s="281" t="s">
        <v>2308</v>
      </c>
      <c r="E114" s="251" t="s">
        <v>89</v>
      </c>
      <c r="F114" s="10" t="s">
        <v>216</v>
      </c>
    </row>
    <row r="115" spans="1:6" ht="93.75" x14ac:dyDescent="0.25">
      <c r="A115" s="261" t="s">
        <v>307</v>
      </c>
      <c r="B115" s="262" t="s">
        <v>250</v>
      </c>
      <c r="C115" s="288" t="s">
        <v>256</v>
      </c>
      <c r="D115" s="281" t="s">
        <v>2308</v>
      </c>
      <c r="E115" s="251" t="s">
        <v>87</v>
      </c>
      <c r="F115" s="10" t="s">
        <v>216</v>
      </c>
    </row>
    <row r="116" spans="1:6" ht="187.5" x14ac:dyDescent="0.25">
      <c r="A116" s="261" t="s">
        <v>307</v>
      </c>
      <c r="B116" s="262" t="s">
        <v>2151</v>
      </c>
      <c r="C116" s="286" t="s">
        <v>2152</v>
      </c>
      <c r="D116" s="251" t="s">
        <v>2313</v>
      </c>
      <c r="E116" s="251" t="s">
        <v>87</v>
      </c>
      <c r="F116" s="10" t="s">
        <v>216</v>
      </c>
    </row>
    <row r="117" spans="1:6" ht="139.5" x14ac:dyDescent="0.25">
      <c r="A117" s="304" t="s">
        <v>307</v>
      </c>
      <c r="B117" s="262"/>
      <c r="C117" s="262"/>
      <c r="D117" s="262"/>
      <c r="E117" s="251" t="s">
        <v>369</v>
      </c>
      <c r="F117" s="10" t="s">
        <v>136</v>
      </c>
    </row>
    <row r="118" spans="1:6" ht="139.5" x14ac:dyDescent="0.25">
      <c r="A118" s="304" t="s">
        <v>307</v>
      </c>
      <c r="B118" s="262"/>
      <c r="C118" s="262"/>
      <c r="D118" s="262"/>
      <c r="E118" s="251" t="s">
        <v>369</v>
      </c>
      <c r="F118" s="10" t="s">
        <v>136</v>
      </c>
    </row>
    <row r="119" spans="1:6" ht="139.5" x14ac:dyDescent="0.25">
      <c r="A119" s="304" t="s">
        <v>307</v>
      </c>
      <c r="B119" s="262"/>
      <c r="C119" s="262"/>
      <c r="D119" s="262"/>
      <c r="E119" s="251" t="s">
        <v>369</v>
      </c>
      <c r="F119" s="10" t="s">
        <v>136</v>
      </c>
    </row>
    <row r="120" spans="1:6" ht="139.5" x14ac:dyDescent="0.25">
      <c r="A120" s="304" t="s">
        <v>307</v>
      </c>
      <c r="B120" s="262"/>
      <c r="C120" s="262"/>
      <c r="D120" s="262"/>
      <c r="E120" s="251" t="s">
        <v>369</v>
      </c>
      <c r="F120" s="10" t="s">
        <v>136</v>
      </c>
    </row>
    <row r="121" spans="1:6" ht="139.5" x14ac:dyDescent="0.25">
      <c r="A121" s="304" t="s">
        <v>307</v>
      </c>
      <c r="B121" s="262"/>
      <c r="C121" s="262"/>
      <c r="D121" s="262"/>
      <c r="E121" s="251" t="s">
        <v>369</v>
      </c>
      <c r="F121" s="10" t="s">
        <v>136</v>
      </c>
    </row>
    <row r="122" spans="1:6" ht="139.5" x14ac:dyDescent="0.25">
      <c r="A122" s="304" t="s">
        <v>307</v>
      </c>
      <c r="B122" s="262"/>
      <c r="C122" s="262"/>
      <c r="D122" s="262"/>
      <c r="E122" s="251" t="s">
        <v>369</v>
      </c>
      <c r="F122" s="10" t="s">
        <v>136</v>
      </c>
    </row>
    <row r="123" spans="1:6" ht="139.5" x14ac:dyDescent="0.25">
      <c r="A123" s="304" t="s">
        <v>307</v>
      </c>
      <c r="B123" s="262"/>
      <c r="C123" s="262"/>
      <c r="D123" s="262"/>
      <c r="E123" s="251" t="s">
        <v>369</v>
      </c>
      <c r="F123" s="10" t="s">
        <v>136</v>
      </c>
    </row>
    <row r="124" spans="1:6" ht="112.5" x14ac:dyDescent="0.25">
      <c r="A124" s="261" t="s">
        <v>45</v>
      </c>
      <c r="B124" s="273" t="s">
        <v>211</v>
      </c>
      <c r="C124" s="277" t="s">
        <v>2153</v>
      </c>
      <c r="D124" s="274" t="s">
        <v>2154</v>
      </c>
      <c r="E124" s="251" t="s">
        <v>87</v>
      </c>
      <c r="F124" s="10" t="s">
        <v>41</v>
      </c>
    </row>
    <row r="125" spans="1:6" ht="131.25" x14ac:dyDescent="0.25">
      <c r="A125" s="261" t="s">
        <v>45</v>
      </c>
      <c r="B125" s="262" t="s">
        <v>228</v>
      </c>
      <c r="C125" s="271" t="s">
        <v>2155</v>
      </c>
      <c r="D125" s="285" t="s">
        <v>2314</v>
      </c>
      <c r="E125" s="251" t="s">
        <v>89</v>
      </c>
      <c r="F125" s="10" t="s">
        <v>41</v>
      </c>
    </row>
    <row r="126" spans="1:6" ht="300" x14ac:dyDescent="0.25">
      <c r="A126" s="261" t="s">
        <v>45</v>
      </c>
      <c r="B126" s="262" t="s">
        <v>228</v>
      </c>
      <c r="C126" s="22" t="s">
        <v>2315</v>
      </c>
      <c r="D126" s="289" t="s">
        <v>2156</v>
      </c>
      <c r="E126" s="251" t="s">
        <v>87</v>
      </c>
      <c r="F126" s="10" t="s">
        <v>41</v>
      </c>
    </row>
    <row r="127" spans="1:6" ht="300" x14ac:dyDescent="0.25">
      <c r="A127" s="261" t="s">
        <v>45</v>
      </c>
      <c r="B127" s="262" t="s">
        <v>228</v>
      </c>
      <c r="C127" s="290" t="s">
        <v>2315</v>
      </c>
      <c r="D127" s="291" t="s">
        <v>2156</v>
      </c>
      <c r="E127" s="251" t="s">
        <v>89</v>
      </c>
      <c r="F127" s="10" t="s">
        <v>41</v>
      </c>
    </row>
    <row r="128" spans="1:6" ht="37.5" x14ac:dyDescent="0.25">
      <c r="A128" s="261" t="s">
        <v>45</v>
      </c>
      <c r="B128" s="262" t="s">
        <v>228</v>
      </c>
      <c r="C128" s="282"/>
      <c r="D128" s="282" t="s">
        <v>2157</v>
      </c>
      <c r="E128" s="251" t="s">
        <v>87</v>
      </c>
      <c r="F128" s="10" t="s">
        <v>41</v>
      </c>
    </row>
    <row r="129" spans="1:6" ht="93.75" x14ac:dyDescent="0.25">
      <c r="A129" s="261" t="s">
        <v>45</v>
      </c>
      <c r="B129" s="262" t="s">
        <v>228</v>
      </c>
      <c r="C129" s="22" t="s">
        <v>2255</v>
      </c>
      <c r="D129" s="292" t="s">
        <v>2144</v>
      </c>
      <c r="E129" s="251" t="s">
        <v>89</v>
      </c>
      <c r="F129" s="10" t="s">
        <v>41</v>
      </c>
    </row>
    <row r="130" spans="1:6" ht="93.75" x14ac:dyDescent="0.25">
      <c r="A130" s="261" t="s">
        <v>45</v>
      </c>
      <c r="B130" s="262" t="s">
        <v>228</v>
      </c>
      <c r="C130" s="282" t="s">
        <v>2158</v>
      </c>
      <c r="D130" s="282" t="s">
        <v>2157</v>
      </c>
      <c r="E130" s="251" t="s">
        <v>87</v>
      </c>
      <c r="F130" s="10" t="s">
        <v>41</v>
      </c>
    </row>
    <row r="131" spans="1:6" ht="93.75" x14ac:dyDescent="0.25">
      <c r="A131" s="261" t="s">
        <v>45</v>
      </c>
      <c r="B131" s="273" t="s">
        <v>249</v>
      </c>
      <c r="C131" s="262" t="s">
        <v>2099</v>
      </c>
      <c r="D131" s="281" t="s">
        <v>2159</v>
      </c>
      <c r="E131" s="251" t="s">
        <v>89</v>
      </c>
      <c r="F131" s="10" t="s">
        <v>41</v>
      </c>
    </row>
    <row r="132" spans="1:6" ht="168.75" x14ac:dyDescent="0.25">
      <c r="A132" s="261" t="s">
        <v>45</v>
      </c>
      <c r="B132" s="262" t="s">
        <v>250</v>
      </c>
      <c r="C132" s="282" t="s">
        <v>2160</v>
      </c>
      <c r="D132" s="282" t="s">
        <v>2161</v>
      </c>
      <c r="E132" s="251" t="s">
        <v>87</v>
      </c>
      <c r="F132" s="10" t="s">
        <v>41</v>
      </c>
    </row>
    <row r="133" spans="1:6" ht="75" x14ac:dyDescent="0.25">
      <c r="A133" s="261" t="s">
        <v>45</v>
      </c>
      <c r="B133" s="262" t="s">
        <v>228</v>
      </c>
      <c r="C133" s="262" t="s">
        <v>2101</v>
      </c>
      <c r="D133" s="266" t="s">
        <v>2162</v>
      </c>
      <c r="E133" s="251" t="s">
        <v>89</v>
      </c>
      <c r="F133" s="10" t="s">
        <v>41</v>
      </c>
    </row>
    <row r="134" spans="1:6" ht="93.75" x14ac:dyDescent="0.25">
      <c r="A134" s="261" t="s">
        <v>45</v>
      </c>
      <c r="B134" s="262" t="s">
        <v>228</v>
      </c>
      <c r="C134" s="282"/>
      <c r="D134" s="282" t="s">
        <v>2163</v>
      </c>
      <c r="E134" s="251" t="s">
        <v>90</v>
      </c>
      <c r="F134" s="10" t="s">
        <v>41</v>
      </c>
    </row>
    <row r="135" spans="1:6" ht="75" x14ac:dyDescent="0.25">
      <c r="A135" s="304" t="s">
        <v>45</v>
      </c>
      <c r="B135" s="262" t="s">
        <v>228</v>
      </c>
      <c r="C135" s="277" t="s">
        <v>2101</v>
      </c>
      <c r="D135" s="274" t="s">
        <v>2316</v>
      </c>
      <c r="E135" s="251" t="s">
        <v>369</v>
      </c>
      <c r="F135" s="10" t="s">
        <v>136</v>
      </c>
    </row>
    <row r="136" spans="1:6" x14ac:dyDescent="0.25">
      <c r="A136" s="304" t="s">
        <v>45</v>
      </c>
      <c r="B136" s="273"/>
      <c r="C136" s="277"/>
      <c r="D136" s="274"/>
      <c r="E136" s="251" t="s">
        <v>369</v>
      </c>
      <c r="F136" s="10" t="s">
        <v>136</v>
      </c>
    </row>
    <row r="137" spans="1:6" ht="409.5" x14ac:dyDescent="0.25">
      <c r="A137" s="261" t="s">
        <v>38</v>
      </c>
      <c r="B137" s="273" t="s">
        <v>211</v>
      </c>
      <c r="C137" s="283" t="s">
        <v>2164</v>
      </c>
      <c r="D137" s="284" t="s">
        <v>2165</v>
      </c>
      <c r="E137" s="251" t="s">
        <v>87</v>
      </c>
      <c r="F137" s="10" t="s">
        <v>34</v>
      </c>
    </row>
    <row r="138" spans="1:6" ht="187.5" x14ac:dyDescent="0.25">
      <c r="A138" s="261" t="s">
        <v>38</v>
      </c>
      <c r="B138" s="262" t="s">
        <v>234</v>
      </c>
      <c r="C138" s="262" t="s">
        <v>2166</v>
      </c>
      <c r="D138" s="281" t="s">
        <v>2167</v>
      </c>
      <c r="E138" s="251" t="s">
        <v>89</v>
      </c>
      <c r="F138" s="10" t="s">
        <v>34</v>
      </c>
    </row>
    <row r="139" spans="1:6" ht="168.75" x14ac:dyDescent="0.25">
      <c r="A139" s="261" t="s">
        <v>38</v>
      </c>
      <c r="B139" s="273" t="s">
        <v>211</v>
      </c>
      <c r="C139" s="293" t="s">
        <v>2168</v>
      </c>
      <c r="D139" s="281" t="s">
        <v>2317</v>
      </c>
      <c r="E139" s="251" t="s">
        <v>90</v>
      </c>
      <c r="F139" s="10" t="s">
        <v>34</v>
      </c>
    </row>
    <row r="140" spans="1:6" ht="75" x14ac:dyDescent="0.25">
      <c r="A140" s="261" t="s">
        <v>38</v>
      </c>
      <c r="B140" s="273" t="s">
        <v>2093</v>
      </c>
      <c r="C140" s="282" t="s">
        <v>227</v>
      </c>
      <c r="D140" s="282" t="s">
        <v>2132</v>
      </c>
      <c r="E140" s="251" t="s">
        <v>90</v>
      </c>
      <c r="F140" s="10" t="s">
        <v>34</v>
      </c>
    </row>
    <row r="141" spans="1:6" ht="206.25" x14ac:dyDescent="0.25">
      <c r="A141" s="261" t="s">
        <v>38</v>
      </c>
      <c r="B141" s="273" t="s">
        <v>2093</v>
      </c>
      <c r="C141" s="282" t="s">
        <v>227</v>
      </c>
      <c r="D141" s="282" t="s">
        <v>2169</v>
      </c>
      <c r="E141" s="251" t="s">
        <v>87</v>
      </c>
      <c r="F141" s="10" t="s">
        <v>34</v>
      </c>
    </row>
    <row r="142" spans="1:6" ht="56.25" x14ac:dyDescent="0.25">
      <c r="A142" s="261" t="s">
        <v>38</v>
      </c>
      <c r="B142" s="273" t="s">
        <v>244</v>
      </c>
      <c r="C142" s="262" t="s">
        <v>2318</v>
      </c>
      <c r="D142" s="262" t="s">
        <v>2147</v>
      </c>
      <c r="E142" s="251" t="s">
        <v>90</v>
      </c>
      <c r="F142" s="10" t="s">
        <v>34</v>
      </c>
    </row>
    <row r="143" spans="1:6" ht="93.75" x14ac:dyDescent="0.25">
      <c r="A143" s="261" t="s">
        <v>38</v>
      </c>
      <c r="B143" s="262" t="s">
        <v>228</v>
      </c>
      <c r="C143" s="262" t="s">
        <v>2230</v>
      </c>
      <c r="D143" s="262" t="s">
        <v>2231</v>
      </c>
      <c r="E143" s="251" t="s">
        <v>89</v>
      </c>
      <c r="F143" s="10" t="s">
        <v>34</v>
      </c>
    </row>
    <row r="144" spans="1:6" ht="112.5" x14ac:dyDescent="0.25">
      <c r="A144" s="261" t="s">
        <v>38</v>
      </c>
      <c r="B144" s="262" t="s">
        <v>250</v>
      </c>
      <c r="C144" s="262" t="s">
        <v>2218</v>
      </c>
      <c r="D144" s="262" t="s">
        <v>2137</v>
      </c>
      <c r="E144" s="251" t="s">
        <v>89</v>
      </c>
      <c r="F144" s="10" t="s">
        <v>34</v>
      </c>
    </row>
    <row r="145" spans="1:6" ht="93" x14ac:dyDescent="0.25">
      <c r="A145" s="304" t="s">
        <v>38</v>
      </c>
      <c r="B145" s="262"/>
      <c r="C145" s="262"/>
      <c r="D145" s="262"/>
      <c r="E145" s="251" t="s">
        <v>369</v>
      </c>
      <c r="F145" s="10" t="s">
        <v>136</v>
      </c>
    </row>
    <row r="146" spans="1:6" ht="93" x14ac:dyDescent="0.25">
      <c r="A146" s="304" t="s">
        <v>38</v>
      </c>
      <c r="B146" s="262"/>
      <c r="C146" s="262"/>
      <c r="D146" s="262"/>
      <c r="E146" s="251" t="s">
        <v>369</v>
      </c>
      <c r="F146" s="10" t="s">
        <v>136</v>
      </c>
    </row>
    <row r="147" spans="1:6" ht="93" x14ac:dyDescent="0.25">
      <c r="A147" s="304" t="s">
        <v>38</v>
      </c>
      <c r="B147" s="262"/>
      <c r="C147" s="262"/>
      <c r="D147" s="262"/>
      <c r="E147" s="251" t="s">
        <v>369</v>
      </c>
      <c r="F147" s="10" t="s">
        <v>136</v>
      </c>
    </row>
    <row r="148" spans="1:6" ht="93" x14ac:dyDescent="0.25">
      <c r="A148" s="304" t="s">
        <v>38</v>
      </c>
      <c r="B148" s="262"/>
      <c r="C148" s="262"/>
      <c r="D148" s="262"/>
      <c r="E148" s="251" t="s">
        <v>369</v>
      </c>
      <c r="F148" s="10" t="s">
        <v>136</v>
      </c>
    </row>
    <row r="149" spans="1:6" ht="93" x14ac:dyDescent="0.25">
      <c r="A149" s="304" t="s">
        <v>2274</v>
      </c>
      <c r="B149" s="273" t="s">
        <v>260</v>
      </c>
      <c r="C149" s="277" t="s">
        <v>261</v>
      </c>
      <c r="D149" s="274" t="s">
        <v>262</v>
      </c>
      <c r="E149" s="251" t="s">
        <v>90</v>
      </c>
      <c r="F149" s="10" t="s">
        <v>58</v>
      </c>
    </row>
    <row r="150" spans="1:6" ht="93" x14ac:dyDescent="0.25">
      <c r="A150" s="304" t="s">
        <v>2274</v>
      </c>
      <c r="B150" s="262" t="s">
        <v>250</v>
      </c>
      <c r="C150" s="266" t="s">
        <v>232</v>
      </c>
      <c r="D150" s="266" t="s">
        <v>2319</v>
      </c>
      <c r="E150" s="251" t="s">
        <v>90</v>
      </c>
      <c r="F150" s="10" t="s">
        <v>58</v>
      </c>
    </row>
    <row r="151" spans="1:6" ht="112.5" x14ac:dyDescent="0.25">
      <c r="A151" s="304" t="s">
        <v>2274</v>
      </c>
      <c r="B151" s="273" t="s">
        <v>249</v>
      </c>
      <c r="C151" s="262" t="s">
        <v>282</v>
      </c>
      <c r="D151" s="262" t="s">
        <v>2141</v>
      </c>
      <c r="E151" s="251" t="s">
        <v>88</v>
      </c>
      <c r="F151" s="10" t="s">
        <v>58</v>
      </c>
    </row>
    <row r="152" spans="1:6" ht="93" x14ac:dyDescent="0.25">
      <c r="A152" s="304" t="s">
        <v>2274</v>
      </c>
      <c r="B152" s="273" t="s">
        <v>260</v>
      </c>
      <c r="C152" s="283" t="s">
        <v>264</v>
      </c>
      <c r="D152" s="284" t="s">
        <v>263</v>
      </c>
      <c r="E152" s="251" t="s">
        <v>89</v>
      </c>
      <c r="F152" s="10" t="s">
        <v>58</v>
      </c>
    </row>
    <row r="153" spans="1:6" ht="112.5" x14ac:dyDescent="0.25">
      <c r="A153" s="304" t="s">
        <v>2274</v>
      </c>
      <c r="B153" s="273" t="s">
        <v>260</v>
      </c>
      <c r="C153" s="262" t="s">
        <v>2170</v>
      </c>
      <c r="D153" s="281" t="s">
        <v>2320</v>
      </c>
      <c r="E153" s="251" t="s">
        <v>89</v>
      </c>
      <c r="F153" s="10" t="s">
        <v>58</v>
      </c>
    </row>
    <row r="154" spans="1:6" ht="93" x14ac:dyDescent="0.25">
      <c r="A154" s="304" t="s">
        <v>2274</v>
      </c>
      <c r="B154" s="262" t="s">
        <v>234</v>
      </c>
      <c r="C154" s="282" t="s">
        <v>2166</v>
      </c>
      <c r="D154" s="282" t="s">
        <v>2171</v>
      </c>
      <c r="E154" s="251" t="s">
        <v>87</v>
      </c>
      <c r="F154" s="10" t="s">
        <v>58</v>
      </c>
    </row>
    <row r="155" spans="1:6" ht="93" x14ac:dyDescent="0.25">
      <c r="A155" s="304" t="s">
        <v>2274</v>
      </c>
      <c r="B155" s="273" t="s">
        <v>2093</v>
      </c>
      <c r="C155" s="283" t="s">
        <v>227</v>
      </c>
      <c r="D155" s="284" t="s">
        <v>2171</v>
      </c>
      <c r="E155" s="251" t="s">
        <v>87</v>
      </c>
      <c r="F155" s="10" t="s">
        <v>58</v>
      </c>
    </row>
    <row r="156" spans="1:6" ht="93.75" x14ac:dyDescent="0.25">
      <c r="A156" s="304" t="s">
        <v>2274</v>
      </c>
      <c r="B156" s="262" t="s">
        <v>250</v>
      </c>
      <c r="C156" s="283" t="s">
        <v>256</v>
      </c>
      <c r="D156" s="284" t="s">
        <v>265</v>
      </c>
      <c r="E156" s="251" t="s">
        <v>88</v>
      </c>
      <c r="F156" s="10" t="s">
        <v>58</v>
      </c>
    </row>
    <row r="157" spans="1:6" ht="300" x14ac:dyDescent="0.25">
      <c r="A157" s="304" t="s">
        <v>2274</v>
      </c>
      <c r="B157" s="282" t="s">
        <v>2172</v>
      </c>
      <c r="C157" s="283" t="s">
        <v>2173</v>
      </c>
      <c r="D157" s="284" t="s">
        <v>2174</v>
      </c>
      <c r="E157" s="251" t="s">
        <v>89</v>
      </c>
      <c r="F157" s="10" t="s">
        <v>58</v>
      </c>
    </row>
    <row r="158" spans="1:6" ht="93.75" x14ac:dyDescent="0.25">
      <c r="A158" s="304" t="s">
        <v>2274</v>
      </c>
      <c r="B158" s="262" t="s">
        <v>250</v>
      </c>
      <c r="C158" s="283" t="s">
        <v>256</v>
      </c>
      <c r="D158" s="284" t="s">
        <v>265</v>
      </c>
      <c r="E158" s="251" t="s">
        <v>87</v>
      </c>
      <c r="F158" s="10" t="s">
        <v>58</v>
      </c>
    </row>
    <row r="159" spans="1:6" ht="93" x14ac:dyDescent="0.25">
      <c r="A159" s="304" t="s">
        <v>2274</v>
      </c>
      <c r="B159" s="273" t="s">
        <v>244</v>
      </c>
      <c r="C159" s="314" t="s">
        <v>2293</v>
      </c>
      <c r="D159" s="315" t="s">
        <v>2130</v>
      </c>
      <c r="E159" s="251" t="s">
        <v>87</v>
      </c>
      <c r="F159" s="10" t="s">
        <v>58</v>
      </c>
    </row>
    <row r="160" spans="1:6" ht="93" x14ac:dyDescent="0.25">
      <c r="A160" s="304" t="s">
        <v>2274</v>
      </c>
      <c r="B160" s="262" t="s">
        <v>228</v>
      </c>
      <c r="C160" s="316" t="s">
        <v>2230</v>
      </c>
      <c r="D160" s="315" t="s">
        <v>2231</v>
      </c>
      <c r="E160" s="251" t="s">
        <v>89</v>
      </c>
      <c r="F160" s="10" t="s">
        <v>58</v>
      </c>
    </row>
    <row r="161" spans="1:6" ht="93" x14ac:dyDescent="0.25">
      <c r="A161" s="304" t="s">
        <v>2274</v>
      </c>
      <c r="B161" s="262" t="s">
        <v>228</v>
      </c>
      <c r="C161" s="313" t="s">
        <v>2117</v>
      </c>
      <c r="D161" s="317" t="s">
        <v>2294</v>
      </c>
      <c r="E161" s="251" t="s">
        <v>87</v>
      </c>
      <c r="F161" s="10" t="s">
        <v>58</v>
      </c>
    </row>
    <row r="162" spans="1:6" ht="93" x14ac:dyDescent="0.25">
      <c r="A162" s="304" t="s">
        <v>2274</v>
      </c>
      <c r="B162" s="273" t="s">
        <v>249</v>
      </c>
      <c r="C162" s="319" t="s">
        <v>282</v>
      </c>
      <c r="D162" s="320" t="s">
        <v>2295</v>
      </c>
      <c r="E162" s="251" t="s">
        <v>90</v>
      </c>
      <c r="F162" s="10" t="s">
        <v>58</v>
      </c>
    </row>
    <row r="163" spans="1:6" ht="93" x14ac:dyDescent="0.25">
      <c r="A163" s="304" t="s">
        <v>2274</v>
      </c>
      <c r="B163" s="318" t="s">
        <v>62</v>
      </c>
      <c r="C163" s="321" t="s">
        <v>2296</v>
      </c>
      <c r="D163" s="320" t="s">
        <v>2321</v>
      </c>
      <c r="E163" s="251" t="s">
        <v>89</v>
      </c>
      <c r="F163" s="10" t="s">
        <v>58</v>
      </c>
    </row>
    <row r="164" spans="1:6" ht="93" x14ac:dyDescent="0.25">
      <c r="A164" s="304" t="s">
        <v>2274</v>
      </c>
      <c r="B164" s="318" t="s">
        <v>62</v>
      </c>
      <c r="C164" s="321" t="s">
        <v>2296</v>
      </c>
      <c r="D164" s="320" t="s">
        <v>2321</v>
      </c>
      <c r="E164" s="251" t="s">
        <v>89</v>
      </c>
      <c r="F164" s="10" t="s">
        <v>58</v>
      </c>
    </row>
    <row r="165" spans="1:6" ht="93" x14ac:dyDescent="0.25">
      <c r="A165" s="304" t="s">
        <v>2274</v>
      </c>
      <c r="B165" s="262"/>
      <c r="C165" s="262"/>
      <c r="D165" s="262"/>
      <c r="E165" s="251" t="s">
        <v>369</v>
      </c>
      <c r="F165" s="10" t="s">
        <v>136</v>
      </c>
    </row>
    <row r="166" spans="1:6" ht="93" x14ac:dyDescent="0.25">
      <c r="A166" s="304" t="s">
        <v>2274</v>
      </c>
      <c r="B166" s="318" t="s">
        <v>62</v>
      </c>
      <c r="C166" s="321" t="s">
        <v>2322</v>
      </c>
      <c r="D166" s="320" t="s">
        <v>2321</v>
      </c>
      <c r="E166" s="251" t="s">
        <v>87</v>
      </c>
      <c r="F166" s="10" t="s">
        <v>58</v>
      </c>
    </row>
    <row r="167" spans="1:6" ht="93" x14ac:dyDescent="0.25">
      <c r="A167" s="304" t="s">
        <v>2274</v>
      </c>
      <c r="B167" s="314" t="s">
        <v>229</v>
      </c>
      <c r="C167" s="322" t="s">
        <v>2297</v>
      </c>
      <c r="D167" s="315" t="s">
        <v>2298</v>
      </c>
      <c r="E167" s="251" t="s">
        <v>87</v>
      </c>
      <c r="F167" s="10" t="s">
        <v>58</v>
      </c>
    </row>
    <row r="168" spans="1:6" ht="93" x14ac:dyDescent="0.25">
      <c r="A168" s="304" t="s">
        <v>2274</v>
      </c>
      <c r="B168" s="262" t="s">
        <v>228</v>
      </c>
      <c r="C168" s="319" t="s">
        <v>2230</v>
      </c>
      <c r="D168" s="320" t="s">
        <v>2231</v>
      </c>
      <c r="E168" s="251" t="s">
        <v>89</v>
      </c>
      <c r="F168" s="10" t="s">
        <v>58</v>
      </c>
    </row>
    <row r="169" spans="1:6" ht="75" x14ac:dyDescent="0.25">
      <c r="A169" s="261" t="s">
        <v>25</v>
      </c>
      <c r="B169" s="273" t="s">
        <v>2093</v>
      </c>
      <c r="C169" s="282" t="s">
        <v>2175</v>
      </c>
      <c r="D169" s="282"/>
      <c r="E169" s="251" t="s">
        <v>88</v>
      </c>
      <c r="F169" s="10" t="s">
        <v>19</v>
      </c>
    </row>
    <row r="170" spans="1:6" ht="281.25" x14ac:dyDescent="0.25">
      <c r="A170" s="261" t="s">
        <v>25</v>
      </c>
      <c r="B170" s="273" t="s">
        <v>244</v>
      </c>
      <c r="C170" s="283" t="s">
        <v>2176</v>
      </c>
      <c r="D170" s="284" t="s">
        <v>2177</v>
      </c>
      <c r="E170" s="251" t="s">
        <v>90</v>
      </c>
      <c r="F170" s="10" t="s">
        <v>19</v>
      </c>
    </row>
    <row r="171" spans="1:6" ht="356.25" x14ac:dyDescent="0.25">
      <c r="A171" s="261" t="s">
        <v>25</v>
      </c>
      <c r="B171" s="273" t="s">
        <v>244</v>
      </c>
      <c r="C171" s="283" t="s">
        <v>2176</v>
      </c>
      <c r="D171" s="284" t="s">
        <v>2178</v>
      </c>
      <c r="E171" s="251" t="s">
        <v>88</v>
      </c>
      <c r="F171" s="10" t="s">
        <v>19</v>
      </c>
    </row>
    <row r="172" spans="1:6" ht="75" x14ac:dyDescent="0.25">
      <c r="A172" s="261" t="s">
        <v>25</v>
      </c>
      <c r="B172" s="273" t="s">
        <v>2093</v>
      </c>
      <c r="C172" s="283" t="s">
        <v>2175</v>
      </c>
      <c r="D172" s="284" t="s">
        <v>2179</v>
      </c>
      <c r="E172" s="251" t="s">
        <v>88</v>
      </c>
      <c r="F172" s="10" t="s">
        <v>19</v>
      </c>
    </row>
    <row r="173" spans="1:6" ht="54" x14ac:dyDescent="0.25">
      <c r="A173" s="261" t="s">
        <v>25</v>
      </c>
      <c r="B173" s="273" t="s">
        <v>2093</v>
      </c>
      <c r="C173" s="262" t="s">
        <v>2180</v>
      </c>
      <c r="D173" s="262"/>
      <c r="E173" s="251" t="s">
        <v>88</v>
      </c>
      <c r="F173" s="10" t="s">
        <v>19</v>
      </c>
    </row>
    <row r="174" spans="1:6" ht="225" x14ac:dyDescent="0.25">
      <c r="A174" s="261" t="s">
        <v>25</v>
      </c>
      <c r="B174" s="273" t="s">
        <v>244</v>
      </c>
      <c r="C174" s="282" t="s">
        <v>2181</v>
      </c>
      <c r="D174" s="282" t="s">
        <v>2182</v>
      </c>
      <c r="E174" s="251" t="s">
        <v>88</v>
      </c>
      <c r="F174" s="10" t="s">
        <v>19</v>
      </c>
    </row>
    <row r="175" spans="1:6" x14ac:dyDescent="0.25">
      <c r="A175" s="304" t="s">
        <v>25</v>
      </c>
      <c r="B175" s="262"/>
      <c r="C175" s="262"/>
      <c r="D175" s="262"/>
      <c r="E175" s="251" t="s">
        <v>369</v>
      </c>
      <c r="F175" s="10" t="s">
        <v>136</v>
      </c>
    </row>
    <row r="176" spans="1:6" x14ac:dyDescent="0.25">
      <c r="A176" s="304" t="s">
        <v>25</v>
      </c>
      <c r="B176" s="262"/>
      <c r="C176" s="262"/>
      <c r="D176" s="262"/>
      <c r="E176" s="251" t="s">
        <v>369</v>
      </c>
      <c r="F176" s="10" t="s">
        <v>136</v>
      </c>
    </row>
    <row r="177" spans="1:6" x14ac:dyDescent="0.25">
      <c r="A177" s="304" t="s">
        <v>25</v>
      </c>
      <c r="B177" s="262"/>
      <c r="C177" s="262"/>
      <c r="D177" s="262"/>
      <c r="E177" s="251" t="s">
        <v>369</v>
      </c>
      <c r="F177" s="10" t="s">
        <v>136</v>
      </c>
    </row>
    <row r="178" spans="1:6" x14ac:dyDescent="0.25">
      <c r="A178" s="304" t="s">
        <v>25</v>
      </c>
      <c r="B178" s="262"/>
      <c r="C178" s="262"/>
      <c r="D178" s="262"/>
      <c r="E178" s="251" t="s">
        <v>369</v>
      </c>
      <c r="F178" s="10" t="s">
        <v>136</v>
      </c>
    </row>
    <row r="179" spans="1:6" x14ac:dyDescent="0.25">
      <c r="A179" s="304" t="s">
        <v>25</v>
      </c>
      <c r="B179" s="262"/>
      <c r="C179" s="262"/>
      <c r="D179" s="262"/>
      <c r="E179" s="251" t="s">
        <v>369</v>
      </c>
      <c r="F179" s="10" t="s">
        <v>136</v>
      </c>
    </row>
    <row r="180" spans="1:6" x14ac:dyDescent="0.25">
      <c r="A180" s="304" t="s">
        <v>25</v>
      </c>
      <c r="B180" s="262"/>
      <c r="C180" s="262"/>
      <c r="D180" s="262"/>
      <c r="E180" s="251" t="s">
        <v>369</v>
      </c>
      <c r="F180" s="10" t="s">
        <v>136</v>
      </c>
    </row>
    <row r="181" spans="1:6" ht="56.25" x14ac:dyDescent="0.25">
      <c r="A181" s="261" t="s">
        <v>53</v>
      </c>
      <c r="B181" s="273" t="s">
        <v>2093</v>
      </c>
      <c r="C181" s="282" t="s">
        <v>2142</v>
      </c>
      <c r="D181" s="282" t="s">
        <v>2183</v>
      </c>
      <c r="E181" s="251" t="s">
        <v>90</v>
      </c>
      <c r="F181" s="10" t="s">
        <v>51</v>
      </c>
    </row>
    <row r="182" spans="1:6" ht="243.75" x14ac:dyDescent="0.25">
      <c r="A182" s="261" t="s">
        <v>53</v>
      </c>
      <c r="B182" s="262" t="s">
        <v>250</v>
      </c>
      <c r="C182" s="283" t="s">
        <v>256</v>
      </c>
      <c r="D182" s="284" t="s">
        <v>266</v>
      </c>
      <c r="E182" s="251" t="s">
        <v>90</v>
      </c>
      <c r="F182" s="10" t="s">
        <v>51</v>
      </c>
    </row>
    <row r="183" spans="1:6" ht="75" x14ac:dyDescent="0.25">
      <c r="A183" s="261" t="s">
        <v>53</v>
      </c>
      <c r="B183" s="262" t="s">
        <v>250</v>
      </c>
      <c r="C183" s="266" t="s">
        <v>238</v>
      </c>
      <c r="D183" s="266" t="s">
        <v>233</v>
      </c>
      <c r="E183" s="251" t="s">
        <v>90</v>
      </c>
      <c r="F183" s="10" t="s">
        <v>51</v>
      </c>
    </row>
    <row r="184" spans="1:6" ht="243.75" x14ac:dyDescent="0.25">
      <c r="A184" s="261" t="s">
        <v>53</v>
      </c>
      <c r="B184" s="262" t="s">
        <v>250</v>
      </c>
      <c r="C184" s="283" t="s">
        <v>256</v>
      </c>
      <c r="D184" s="284" t="s">
        <v>267</v>
      </c>
      <c r="E184" s="251" t="s">
        <v>90</v>
      </c>
      <c r="F184" s="10" t="s">
        <v>51</v>
      </c>
    </row>
    <row r="185" spans="1:6" ht="112.5" x14ac:dyDescent="0.25">
      <c r="A185" s="261" t="s">
        <v>53</v>
      </c>
      <c r="B185" s="262" t="s">
        <v>228</v>
      </c>
      <c r="C185" s="283" t="s">
        <v>2102</v>
      </c>
      <c r="D185" s="284" t="s">
        <v>2103</v>
      </c>
      <c r="E185" s="251" t="s">
        <v>90</v>
      </c>
      <c r="F185" s="10" t="s">
        <v>51</v>
      </c>
    </row>
    <row r="186" spans="1:6" ht="56.25" x14ac:dyDescent="0.25">
      <c r="A186" s="261" t="s">
        <v>53</v>
      </c>
      <c r="B186" s="273" t="s">
        <v>2093</v>
      </c>
      <c r="C186" s="283" t="s">
        <v>2184</v>
      </c>
      <c r="D186" s="284" t="s">
        <v>2185</v>
      </c>
      <c r="E186" s="251" t="s">
        <v>88</v>
      </c>
      <c r="F186" s="10" t="s">
        <v>51</v>
      </c>
    </row>
    <row r="187" spans="1:6" ht="75" x14ac:dyDescent="0.25">
      <c r="A187" s="261" t="s">
        <v>53</v>
      </c>
      <c r="B187" s="262" t="s">
        <v>250</v>
      </c>
      <c r="C187" s="283" t="s">
        <v>256</v>
      </c>
      <c r="D187" s="294" t="s">
        <v>2286</v>
      </c>
      <c r="E187" s="251" t="s">
        <v>87</v>
      </c>
      <c r="F187" s="10" t="s">
        <v>51</v>
      </c>
    </row>
    <row r="188" spans="1:6" ht="75" x14ac:dyDescent="0.25">
      <c r="A188" s="261" t="s">
        <v>53</v>
      </c>
      <c r="B188" s="273" t="s">
        <v>2093</v>
      </c>
      <c r="C188" s="262" t="s">
        <v>2186</v>
      </c>
      <c r="D188" s="284" t="s">
        <v>2185</v>
      </c>
      <c r="E188" s="251" t="s">
        <v>87</v>
      </c>
      <c r="F188" s="10" t="s">
        <v>51</v>
      </c>
    </row>
    <row r="189" spans="1:6" x14ac:dyDescent="0.25">
      <c r="A189" s="304" t="s">
        <v>53</v>
      </c>
      <c r="B189" s="262"/>
      <c r="C189" s="262"/>
      <c r="D189" s="262"/>
      <c r="E189" s="251" t="s">
        <v>369</v>
      </c>
      <c r="F189" s="10" t="s">
        <v>136</v>
      </c>
    </row>
    <row r="190" spans="1:6" x14ac:dyDescent="0.25">
      <c r="A190" s="304" t="s">
        <v>53</v>
      </c>
      <c r="B190" s="262"/>
      <c r="C190" s="262"/>
      <c r="D190" s="262"/>
      <c r="E190" s="251" t="s">
        <v>369</v>
      </c>
      <c r="F190" s="10" t="s">
        <v>136</v>
      </c>
    </row>
    <row r="191" spans="1:6" x14ac:dyDescent="0.25">
      <c r="A191" s="304" t="s">
        <v>53</v>
      </c>
      <c r="B191" s="262"/>
      <c r="C191" s="262"/>
      <c r="D191" s="262"/>
      <c r="E191" s="251" t="s">
        <v>369</v>
      </c>
      <c r="F191" s="10" t="s">
        <v>136</v>
      </c>
    </row>
    <row r="192" spans="1:6" x14ac:dyDescent="0.25">
      <c r="A192" s="304" t="s">
        <v>53</v>
      </c>
      <c r="B192" s="262"/>
      <c r="C192" s="262"/>
      <c r="D192" s="262"/>
      <c r="E192" s="251" t="s">
        <v>369</v>
      </c>
      <c r="F192" s="10" t="s">
        <v>136</v>
      </c>
    </row>
    <row r="193" spans="1:6" ht="75" x14ac:dyDescent="0.25">
      <c r="A193" s="261" t="s">
        <v>21</v>
      </c>
      <c r="B193" s="273" t="s">
        <v>2093</v>
      </c>
      <c r="C193" s="293" t="s">
        <v>2187</v>
      </c>
      <c r="D193" s="262" t="s">
        <v>2171</v>
      </c>
      <c r="E193" s="195" t="s">
        <v>88</v>
      </c>
      <c r="F193" s="10" t="s">
        <v>19</v>
      </c>
    </row>
    <row r="194" spans="1:6" ht="168.75" x14ac:dyDescent="0.25">
      <c r="A194" s="261" t="s">
        <v>21</v>
      </c>
      <c r="B194" s="273" t="s">
        <v>249</v>
      </c>
      <c r="C194" s="277" t="s">
        <v>2323</v>
      </c>
      <c r="D194" s="274" t="s">
        <v>2188</v>
      </c>
      <c r="E194" s="195" t="s">
        <v>90</v>
      </c>
      <c r="F194" s="10" t="s">
        <v>19</v>
      </c>
    </row>
    <row r="195" spans="1:6" ht="93.75" x14ac:dyDescent="0.25">
      <c r="A195" s="304" t="s">
        <v>21</v>
      </c>
      <c r="B195" s="273" t="s">
        <v>249</v>
      </c>
      <c r="C195" s="283" t="s">
        <v>2324</v>
      </c>
      <c r="D195" s="294" t="s">
        <v>2312</v>
      </c>
      <c r="E195" s="195" t="s">
        <v>369</v>
      </c>
      <c r="F195" s="10" t="s">
        <v>136</v>
      </c>
    </row>
    <row r="196" spans="1:6" ht="56.25" x14ac:dyDescent="0.25">
      <c r="A196" s="261" t="s">
        <v>21</v>
      </c>
      <c r="B196" s="273" t="s">
        <v>249</v>
      </c>
      <c r="C196" s="283" t="s">
        <v>2324</v>
      </c>
      <c r="D196" s="294" t="s">
        <v>2325</v>
      </c>
      <c r="E196" s="195" t="s">
        <v>89</v>
      </c>
      <c r="F196" s="10" t="s">
        <v>19</v>
      </c>
    </row>
    <row r="197" spans="1:6" ht="75" x14ac:dyDescent="0.25">
      <c r="A197" s="261" t="s">
        <v>21</v>
      </c>
      <c r="B197" s="273" t="s">
        <v>249</v>
      </c>
      <c r="C197" s="283" t="s">
        <v>268</v>
      </c>
      <c r="D197" s="294" t="s">
        <v>2326</v>
      </c>
      <c r="E197" s="195" t="s">
        <v>89</v>
      </c>
      <c r="F197" s="10" t="s">
        <v>19</v>
      </c>
    </row>
    <row r="198" spans="1:6" ht="225" x14ac:dyDescent="0.25">
      <c r="A198" s="261" t="s">
        <v>21</v>
      </c>
      <c r="B198" s="273" t="s">
        <v>249</v>
      </c>
      <c r="C198" s="262" t="s">
        <v>2099</v>
      </c>
      <c r="D198" s="281" t="s">
        <v>2189</v>
      </c>
      <c r="E198" s="195" t="s">
        <v>89</v>
      </c>
      <c r="F198" s="10" t="s">
        <v>19</v>
      </c>
    </row>
    <row r="199" spans="1:6" ht="356.25" x14ac:dyDescent="0.25">
      <c r="A199" s="261" t="s">
        <v>21</v>
      </c>
      <c r="B199" s="262" t="s">
        <v>250</v>
      </c>
      <c r="C199" s="282" t="s">
        <v>2190</v>
      </c>
      <c r="D199" s="282" t="s">
        <v>2191</v>
      </c>
      <c r="E199" s="195" t="s">
        <v>89</v>
      </c>
      <c r="F199" s="10" t="s">
        <v>19</v>
      </c>
    </row>
    <row r="200" spans="1:6" ht="375" x14ac:dyDescent="0.25">
      <c r="A200" s="261" t="s">
        <v>21</v>
      </c>
      <c r="B200" s="262" t="s">
        <v>250</v>
      </c>
      <c r="C200" s="282" t="s">
        <v>2190</v>
      </c>
      <c r="D200" s="282" t="s">
        <v>2192</v>
      </c>
      <c r="E200" s="195" t="s">
        <v>89</v>
      </c>
      <c r="F200" s="10" t="s">
        <v>19</v>
      </c>
    </row>
    <row r="201" spans="1:6" ht="375" x14ac:dyDescent="0.25">
      <c r="A201" s="261" t="s">
        <v>21</v>
      </c>
      <c r="B201" s="262" t="s">
        <v>250</v>
      </c>
      <c r="C201" s="282" t="s">
        <v>2190</v>
      </c>
      <c r="D201" s="282" t="s">
        <v>2192</v>
      </c>
      <c r="E201" s="195" t="s">
        <v>89</v>
      </c>
      <c r="F201" s="10" t="s">
        <v>19</v>
      </c>
    </row>
    <row r="202" spans="1:6" ht="375" x14ac:dyDescent="0.25">
      <c r="A202" s="261" t="s">
        <v>21</v>
      </c>
      <c r="B202" s="262" t="s">
        <v>250</v>
      </c>
      <c r="C202" s="282" t="s">
        <v>2190</v>
      </c>
      <c r="D202" s="282" t="s">
        <v>2192</v>
      </c>
      <c r="E202" s="195" t="s">
        <v>90</v>
      </c>
      <c r="F202" s="10" t="s">
        <v>19</v>
      </c>
    </row>
    <row r="203" spans="1:6" ht="375" x14ac:dyDescent="0.25">
      <c r="A203" s="261" t="s">
        <v>21</v>
      </c>
      <c r="B203" s="262" t="s">
        <v>250</v>
      </c>
      <c r="C203" s="282" t="s">
        <v>2190</v>
      </c>
      <c r="D203" s="282" t="s">
        <v>2192</v>
      </c>
      <c r="E203" s="195" t="s">
        <v>87</v>
      </c>
      <c r="F203" s="10" t="s">
        <v>19</v>
      </c>
    </row>
    <row r="204" spans="1:6" ht="93" x14ac:dyDescent="0.25">
      <c r="A204" s="304" t="s">
        <v>21</v>
      </c>
      <c r="B204" s="262"/>
      <c r="C204" s="262"/>
      <c r="D204" s="262"/>
      <c r="E204" s="195" t="s">
        <v>369</v>
      </c>
      <c r="F204" s="10" t="s">
        <v>136</v>
      </c>
    </row>
    <row r="205" spans="1:6" ht="54" x14ac:dyDescent="0.25">
      <c r="A205" s="261" t="s">
        <v>27</v>
      </c>
      <c r="B205" s="273" t="s">
        <v>244</v>
      </c>
      <c r="C205" s="262" t="s">
        <v>2176</v>
      </c>
      <c r="D205" s="262"/>
      <c r="E205" s="251" t="s">
        <v>87</v>
      </c>
      <c r="F205" s="10" t="s">
        <v>19</v>
      </c>
    </row>
    <row r="206" spans="1:6" ht="243.75" x14ac:dyDescent="0.25">
      <c r="A206" s="261" t="s">
        <v>27</v>
      </c>
      <c r="B206" s="273" t="s">
        <v>244</v>
      </c>
      <c r="C206" s="283" t="s">
        <v>2327</v>
      </c>
      <c r="D206" s="284" t="s">
        <v>2193</v>
      </c>
      <c r="E206" s="251" t="s">
        <v>90</v>
      </c>
      <c r="F206" s="10" t="s">
        <v>19</v>
      </c>
    </row>
    <row r="207" spans="1:6" ht="131.25" x14ac:dyDescent="0.25">
      <c r="A207" s="261" t="s">
        <v>27</v>
      </c>
      <c r="B207" s="273" t="s">
        <v>244</v>
      </c>
      <c r="C207" s="283" t="s">
        <v>2328</v>
      </c>
      <c r="D207" s="294" t="s">
        <v>2284</v>
      </c>
      <c r="E207" s="251" t="s">
        <v>88</v>
      </c>
      <c r="F207" s="10" t="s">
        <v>19</v>
      </c>
    </row>
    <row r="208" spans="1:6" ht="131.25" x14ac:dyDescent="0.25">
      <c r="A208" s="304" t="s">
        <v>27</v>
      </c>
      <c r="B208" s="273" t="s">
        <v>244</v>
      </c>
      <c r="C208" s="283" t="s">
        <v>269</v>
      </c>
      <c r="D208" s="294" t="s">
        <v>270</v>
      </c>
      <c r="E208" s="251" t="s">
        <v>369</v>
      </c>
      <c r="F208" s="10" t="s">
        <v>136</v>
      </c>
    </row>
    <row r="209" spans="1:6" ht="131.25" x14ac:dyDescent="0.25">
      <c r="A209" s="261" t="s">
        <v>27</v>
      </c>
      <c r="B209" s="273" t="s">
        <v>244</v>
      </c>
      <c r="C209" s="283" t="s">
        <v>2176</v>
      </c>
      <c r="D209" s="294" t="s">
        <v>2284</v>
      </c>
      <c r="E209" s="251" t="s">
        <v>88</v>
      </c>
      <c r="F209" s="10" t="s">
        <v>19</v>
      </c>
    </row>
    <row r="210" spans="1:6" ht="281.25" x14ac:dyDescent="0.25">
      <c r="A210" s="261" t="s">
        <v>27</v>
      </c>
      <c r="B210" s="273" t="s">
        <v>244</v>
      </c>
      <c r="C210" s="266" t="s">
        <v>2194</v>
      </c>
      <c r="D210" s="251" t="s">
        <v>2195</v>
      </c>
      <c r="E210" s="251" t="s">
        <v>90</v>
      </c>
      <c r="F210" s="10" t="s">
        <v>19</v>
      </c>
    </row>
    <row r="211" spans="1:6" ht="150" x14ac:dyDescent="0.25">
      <c r="A211" s="261" t="s">
        <v>27</v>
      </c>
      <c r="B211" s="262" t="s">
        <v>228</v>
      </c>
      <c r="C211" s="22" t="s">
        <v>2117</v>
      </c>
      <c r="D211" s="292" t="s">
        <v>2196</v>
      </c>
      <c r="E211" s="251" t="s">
        <v>88</v>
      </c>
      <c r="F211" s="10" t="s">
        <v>19</v>
      </c>
    </row>
    <row r="212" spans="1:6" ht="318.75" x14ac:dyDescent="0.25">
      <c r="A212" s="261" t="s">
        <v>27</v>
      </c>
      <c r="B212" s="273" t="s">
        <v>244</v>
      </c>
      <c r="C212" s="277" t="s">
        <v>2176</v>
      </c>
      <c r="D212" s="295" t="s">
        <v>2197</v>
      </c>
      <c r="E212" s="251" t="s">
        <v>90</v>
      </c>
      <c r="F212" s="10" t="s">
        <v>19</v>
      </c>
    </row>
    <row r="213" spans="1:6" ht="93" x14ac:dyDescent="0.25">
      <c r="A213" s="304" t="s">
        <v>27</v>
      </c>
      <c r="B213" s="262"/>
      <c r="C213" s="262"/>
      <c r="D213" s="262"/>
      <c r="E213" s="251" t="s">
        <v>369</v>
      </c>
      <c r="F213" s="10" t="s">
        <v>136</v>
      </c>
    </row>
    <row r="214" spans="1:6" ht="93" x14ac:dyDescent="0.25">
      <c r="A214" s="304" t="s">
        <v>27</v>
      </c>
      <c r="B214" s="262"/>
      <c r="C214" s="262"/>
      <c r="D214" s="262"/>
      <c r="E214" s="251" t="s">
        <v>369</v>
      </c>
      <c r="F214" s="10" t="s">
        <v>136</v>
      </c>
    </row>
    <row r="215" spans="1:6" ht="93" x14ac:dyDescent="0.25">
      <c r="A215" s="304" t="s">
        <v>27</v>
      </c>
      <c r="B215" s="262"/>
      <c r="C215" s="262"/>
      <c r="D215" s="262"/>
      <c r="E215" s="251" t="s">
        <v>369</v>
      </c>
      <c r="F215" s="10" t="s">
        <v>136</v>
      </c>
    </row>
    <row r="216" spans="1:6" ht="93" x14ac:dyDescent="0.25">
      <c r="A216" s="304" t="s">
        <v>27</v>
      </c>
      <c r="B216" s="262"/>
      <c r="C216" s="262"/>
      <c r="D216" s="262"/>
      <c r="E216" s="251" t="s">
        <v>369</v>
      </c>
      <c r="F216" s="10" t="s">
        <v>136</v>
      </c>
    </row>
    <row r="217" spans="1:6" ht="150" x14ac:dyDescent="0.25">
      <c r="A217" s="304" t="s">
        <v>66</v>
      </c>
      <c r="B217" s="262" t="s">
        <v>228</v>
      </c>
      <c r="C217" s="251" t="s">
        <v>2117</v>
      </c>
      <c r="D217" s="286" t="s">
        <v>2196</v>
      </c>
      <c r="E217" s="251" t="s">
        <v>87</v>
      </c>
      <c r="F217" s="10" t="s">
        <v>58</v>
      </c>
    </row>
    <row r="218" spans="1:6" ht="150" x14ac:dyDescent="0.25">
      <c r="A218" s="304" t="s">
        <v>66</v>
      </c>
      <c r="B218" s="262" t="s">
        <v>228</v>
      </c>
      <c r="C218" s="251" t="s">
        <v>2117</v>
      </c>
      <c r="D218" s="286" t="s">
        <v>2196</v>
      </c>
      <c r="E218" s="251" t="s">
        <v>88</v>
      </c>
      <c r="F218" s="10" t="s">
        <v>58</v>
      </c>
    </row>
    <row r="219" spans="1:6" ht="112.5" x14ac:dyDescent="0.25">
      <c r="A219" s="304" t="s">
        <v>66</v>
      </c>
      <c r="B219" s="273" t="s">
        <v>2093</v>
      </c>
      <c r="C219" s="282" t="s">
        <v>2198</v>
      </c>
      <c r="D219" s="282" t="s">
        <v>2199</v>
      </c>
      <c r="E219" s="251" t="s">
        <v>88</v>
      </c>
      <c r="F219" s="10" t="s">
        <v>58</v>
      </c>
    </row>
    <row r="220" spans="1:6" ht="112.5" x14ac:dyDescent="0.25">
      <c r="A220" s="304" t="s">
        <v>66</v>
      </c>
      <c r="B220" s="273" t="s">
        <v>2093</v>
      </c>
      <c r="C220" s="282" t="s">
        <v>2198</v>
      </c>
      <c r="D220" s="282" t="s">
        <v>2199</v>
      </c>
      <c r="E220" s="251" t="s">
        <v>87</v>
      </c>
      <c r="F220" s="10" t="s">
        <v>58</v>
      </c>
    </row>
    <row r="221" spans="1:6" x14ac:dyDescent="0.25">
      <c r="A221" s="304" t="s">
        <v>66</v>
      </c>
      <c r="B221" s="262"/>
      <c r="C221" s="262"/>
      <c r="D221" s="262"/>
      <c r="E221" s="251" t="s">
        <v>369</v>
      </c>
      <c r="F221" s="10" t="s">
        <v>136</v>
      </c>
    </row>
    <row r="222" spans="1:6" x14ac:dyDescent="0.25">
      <c r="A222" s="304" t="s">
        <v>66</v>
      </c>
      <c r="B222" s="262"/>
      <c r="C222" s="262"/>
      <c r="D222" s="262"/>
      <c r="E222" s="251" t="s">
        <v>369</v>
      </c>
      <c r="F222" s="10" t="s">
        <v>136</v>
      </c>
    </row>
    <row r="223" spans="1:6" x14ac:dyDescent="0.25">
      <c r="A223" s="304" t="s">
        <v>66</v>
      </c>
      <c r="B223" s="262"/>
      <c r="C223" s="262"/>
      <c r="D223" s="262"/>
      <c r="E223" s="251" t="s">
        <v>369</v>
      </c>
      <c r="F223" s="10" t="s">
        <v>136</v>
      </c>
    </row>
    <row r="224" spans="1:6" x14ac:dyDescent="0.25">
      <c r="A224" s="304" t="s">
        <v>66</v>
      </c>
      <c r="B224" s="262"/>
      <c r="C224" s="262"/>
      <c r="D224" s="262"/>
      <c r="E224" s="251" t="s">
        <v>369</v>
      </c>
      <c r="F224" s="10" t="s">
        <v>136</v>
      </c>
    </row>
    <row r="225" spans="1:6" x14ac:dyDescent="0.25">
      <c r="A225" s="304" t="s">
        <v>66</v>
      </c>
      <c r="B225" s="262"/>
      <c r="C225" s="262"/>
      <c r="D225" s="262"/>
      <c r="E225" s="251" t="s">
        <v>369</v>
      </c>
      <c r="F225" s="10" t="s">
        <v>136</v>
      </c>
    </row>
    <row r="226" spans="1:6" x14ac:dyDescent="0.25">
      <c r="A226" s="304" t="s">
        <v>66</v>
      </c>
      <c r="B226" s="262"/>
      <c r="C226" s="262"/>
      <c r="D226" s="262"/>
      <c r="E226" s="251" t="s">
        <v>369</v>
      </c>
      <c r="F226" s="10" t="s">
        <v>136</v>
      </c>
    </row>
    <row r="227" spans="1:6" x14ac:dyDescent="0.25">
      <c r="A227" s="304" t="s">
        <v>66</v>
      </c>
      <c r="B227" s="262"/>
      <c r="C227" s="262"/>
      <c r="D227" s="262"/>
      <c r="E227" s="251" t="s">
        <v>369</v>
      </c>
      <c r="F227" s="10" t="s">
        <v>136</v>
      </c>
    </row>
    <row r="228" spans="1:6" x14ac:dyDescent="0.25">
      <c r="A228" s="304" t="s">
        <v>66</v>
      </c>
      <c r="B228" s="262"/>
      <c r="C228" s="262"/>
      <c r="D228" s="262"/>
      <c r="E228" s="251" t="s">
        <v>369</v>
      </c>
      <c r="F228" s="10" t="s">
        <v>136</v>
      </c>
    </row>
    <row r="229" spans="1:6" ht="243.75" x14ac:dyDescent="0.25">
      <c r="A229" s="304" t="s">
        <v>68</v>
      </c>
      <c r="B229" s="282" t="s">
        <v>229</v>
      </c>
      <c r="C229" s="282" t="s">
        <v>2200</v>
      </c>
      <c r="D229" s="282" t="s">
        <v>2201</v>
      </c>
      <c r="E229" s="251" t="s">
        <v>88</v>
      </c>
      <c r="F229" s="10" t="s">
        <v>58</v>
      </c>
    </row>
    <row r="230" spans="1:6" ht="56.25" x14ac:dyDescent="0.25">
      <c r="A230" s="304" t="s">
        <v>68</v>
      </c>
      <c r="B230" s="273" t="s">
        <v>249</v>
      </c>
      <c r="C230" s="283" t="s">
        <v>271</v>
      </c>
      <c r="D230" s="294" t="s">
        <v>272</v>
      </c>
      <c r="E230" s="251" t="s">
        <v>88</v>
      </c>
      <c r="F230" s="10" t="s">
        <v>58</v>
      </c>
    </row>
    <row r="231" spans="1:6" ht="131.25" x14ac:dyDescent="0.25">
      <c r="A231" s="304" t="s">
        <v>68</v>
      </c>
      <c r="B231" s="262" t="s">
        <v>228</v>
      </c>
      <c r="C231" s="284" t="s">
        <v>2104</v>
      </c>
      <c r="D231" s="294" t="s">
        <v>2105</v>
      </c>
      <c r="E231" s="251" t="s">
        <v>87</v>
      </c>
      <c r="F231" s="10" t="s">
        <v>58</v>
      </c>
    </row>
    <row r="232" spans="1:6" ht="56.25" x14ac:dyDescent="0.25">
      <c r="A232" s="304" t="s">
        <v>68</v>
      </c>
      <c r="B232" s="273" t="s">
        <v>2093</v>
      </c>
      <c r="C232" s="283" t="s">
        <v>2142</v>
      </c>
      <c r="D232" s="294" t="s">
        <v>2202</v>
      </c>
      <c r="E232" s="251" t="s">
        <v>87</v>
      </c>
      <c r="F232" s="10" t="s">
        <v>58</v>
      </c>
    </row>
    <row r="233" spans="1:6" ht="243.75" x14ac:dyDescent="0.25">
      <c r="A233" s="304" t="s">
        <v>68</v>
      </c>
      <c r="B233" s="262" t="s">
        <v>250</v>
      </c>
      <c r="C233" s="282" t="s">
        <v>2190</v>
      </c>
      <c r="D233" s="282" t="s">
        <v>2203</v>
      </c>
      <c r="E233" s="251" t="s">
        <v>88</v>
      </c>
      <c r="F233" s="10" t="s">
        <v>58</v>
      </c>
    </row>
    <row r="234" spans="1:6" ht="93.75" x14ac:dyDescent="0.25">
      <c r="A234" s="304" t="s">
        <v>68</v>
      </c>
      <c r="B234" s="282" t="s">
        <v>68</v>
      </c>
      <c r="C234" s="283" t="s">
        <v>273</v>
      </c>
      <c r="D234" s="294" t="s">
        <v>2329</v>
      </c>
      <c r="E234" s="251" t="s">
        <v>90</v>
      </c>
      <c r="F234" s="10" t="s">
        <v>58</v>
      </c>
    </row>
    <row r="235" spans="1:6" ht="93.75" x14ac:dyDescent="0.25">
      <c r="A235" s="304" t="s">
        <v>68</v>
      </c>
      <c r="B235" s="282" t="s">
        <v>68</v>
      </c>
      <c r="C235" s="283" t="s">
        <v>273</v>
      </c>
      <c r="D235" s="294" t="s">
        <v>2329</v>
      </c>
      <c r="E235" s="251" t="s">
        <v>88</v>
      </c>
      <c r="F235" s="10" t="s">
        <v>58</v>
      </c>
    </row>
    <row r="236" spans="1:6" ht="93.75" x14ac:dyDescent="0.25">
      <c r="A236" s="304" t="s">
        <v>68</v>
      </c>
      <c r="B236" s="282" t="s">
        <v>68</v>
      </c>
      <c r="C236" s="283" t="s">
        <v>273</v>
      </c>
      <c r="D236" s="294" t="s">
        <v>2329</v>
      </c>
      <c r="E236" s="251" t="s">
        <v>87</v>
      </c>
      <c r="F236" s="10" t="s">
        <v>58</v>
      </c>
    </row>
    <row r="237" spans="1:6" ht="56.25" x14ac:dyDescent="0.25">
      <c r="A237" s="304" t="s">
        <v>68</v>
      </c>
      <c r="B237" s="273" t="s">
        <v>2093</v>
      </c>
      <c r="C237" s="266" t="s">
        <v>2142</v>
      </c>
      <c r="D237" s="296" t="s">
        <v>2132</v>
      </c>
      <c r="E237" s="251" t="s">
        <v>90</v>
      </c>
      <c r="F237" s="10" t="s">
        <v>58</v>
      </c>
    </row>
    <row r="238" spans="1:6" ht="75" x14ac:dyDescent="0.25">
      <c r="A238" s="304" t="s">
        <v>68</v>
      </c>
      <c r="B238" s="273" t="s">
        <v>260</v>
      </c>
      <c r="C238" s="282" t="s">
        <v>2204</v>
      </c>
      <c r="D238" s="282" t="s">
        <v>2205</v>
      </c>
      <c r="E238" s="251" t="s">
        <v>88</v>
      </c>
      <c r="F238" s="10" t="s">
        <v>58</v>
      </c>
    </row>
    <row r="239" spans="1:6" ht="150" x14ac:dyDescent="0.25">
      <c r="A239" s="304" t="s">
        <v>68</v>
      </c>
      <c r="B239" s="282" t="s">
        <v>62</v>
      </c>
      <c r="C239" s="282" t="s">
        <v>2206</v>
      </c>
      <c r="D239" s="282" t="s">
        <v>2207</v>
      </c>
      <c r="E239" s="251" t="s">
        <v>90</v>
      </c>
      <c r="F239" s="10" t="s">
        <v>58</v>
      </c>
    </row>
    <row r="240" spans="1:6" ht="168.75" x14ac:dyDescent="0.25">
      <c r="A240" s="304" t="s">
        <v>68</v>
      </c>
      <c r="B240" s="273" t="s">
        <v>211</v>
      </c>
      <c r="C240" s="282" t="s">
        <v>2153</v>
      </c>
      <c r="D240" s="282" t="s">
        <v>2208</v>
      </c>
      <c r="E240" s="251" t="s">
        <v>88</v>
      </c>
      <c r="F240" s="10" t="s">
        <v>58</v>
      </c>
    </row>
    <row r="241" spans="1:6" ht="93.75" x14ac:dyDescent="0.25">
      <c r="A241" s="304" t="s">
        <v>68</v>
      </c>
      <c r="B241" s="273" t="s">
        <v>249</v>
      </c>
      <c r="C241" s="293" t="s">
        <v>2324</v>
      </c>
      <c r="D241" s="281" t="s">
        <v>2312</v>
      </c>
      <c r="E241" s="251" t="s">
        <v>88</v>
      </c>
      <c r="F241" s="10" t="s">
        <v>58</v>
      </c>
    </row>
    <row r="242" spans="1:6" ht="56.25" x14ac:dyDescent="0.25">
      <c r="A242" s="304" t="s">
        <v>68</v>
      </c>
      <c r="B242" s="273" t="s">
        <v>249</v>
      </c>
      <c r="C242" s="266" t="s">
        <v>2264</v>
      </c>
      <c r="D242" s="285"/>
      <c r="E242" s="251" t="s">
        <v>89</v>
      </c>
      <c r="F242" s="10" t="s">
        <v>58</v>
      </c>
    </row>
    <row r="243" spans="1:6" ht="93.75" x14ac:dyDescent="0.25">
      <c r="A243" s="304" t="s">
        <v>68</v>
      </c>
      <c r="B243" s="273" t="s">
        <v>249</v>
      </c>
      <c r="C243" s="266" t="s">
        <v>2299</v>
      </c>
      <c r="D243" s="285" t="s">
        <v>2159</v>
      </c>
      <c r="E243" s="251" t="s">
        <v>88</v>
      </c>
      <c r="F243" s="10" t="s">
        <v>58</v>
      </c>
    </row>
    <row r="244" spans="1:6" ht="131.25" x14ac:dyDescent="0.25">
      <c r="A244" s="304" t="s">
        <v>68</v>
      </c>
      <c r="B244" s="273" t="s">
        <v>211</v>
      </c>
      <c r="C244" s="266" t="s">
        <v>2153</v>
      </c>
      <c r="D244" s="285" t="s">
        <v>2154</v>
      </c>
      <c r="E244" s="251" t="s">
        <v>88</v>
      </c>
      <c r="F244" s="10" t="s">
        <v>58</v>
      </c>
    </row>
    <row r="245" spans="1:6" x14ac:dyDescent="0.25">
      <c r="A245" s="304" t="s">
        <v>68</v>
      </c>
      <c r="B245" s="287"/>
      <c r="C245" s="293"/>
      <c r="D245" s="281"/>
      <c r="E245" s="251" t="s">
        <v>369</v>
      </c>
      <c r="F245" s="10" t="s">
        <v>136</v>
      </c>
    </row>
    <row r="246" spans="1:6" x14ac:dyDescent="0.25">
      <c r="A246" s="304" t="s">
        <v>68</v>
      </c>
      <c r="B246" s="262"/>
      <c r="C246" s="293"/>
      <c r="D246" s="281"/>
      <c r="E246" s="251" t="s">
        <v>369</v>
      </c>
      <c r="F246" s="10" t="s">
        <v>136</v>
      </c>
    </row>
    <row r="247" spans="1:6" x14ac:dyDescent="0.25">
      <c r="A247" s="304" t="s">
        <v>68</v>
      </c>
      <c r="B247" s="262"/>
      <c r="C247" s="293"/>
      <c r="D247" s="281"/>
      <c r="E247" s="251" t="s">
        <v>369</v>
      </c>
      <c r="F247" s="10" t="s">
        <v>136</v>
      </c>
    </row>
    <row r="248" spans="1:6" x14ac:dyDescent="0.25">
      <c r="A248" s="304" t="s">
        <v>68</v>
      </c>
      <c r="B248" s="262"/>
      <c r="C248" s="293"/>
      <c r="D248" s="281"/>
      <c r="E248" s="251" t="s">
        <v>369</v>
      </c>
      <c r="F248" s="10" t="s">
        <v>136</v>
      </c>
    </row>
    <row r="249" spans="1:6" ht="112.5" x14ac:dyDescent="0.25">
      <c r="A249" s="261" t="s">
        <v>18</v>
      </c>
      <c r="B249" s="262" t="s">
        <v>250</v>
      </c>
      <c r="C249" s="297" t="s">
        <v>274</v>
      </c>
      <c r="D249" s="294" t="s">
        <v>2287</v>
      </c>
      <c r="E249" s="266" t="s">
        <v>87</v>
      </c>
      <c r="F249" s="10" t="s">
        <v>19</v>
      </c>
    </row>
    <row r="250" spans="1:6" ht="112.5" x14ac:dyDescent="0.25">
      <c r="A250" s="261" t="s">
        <v>18</v>
      </c>
      <c r="B250" s="262" t="s">
        <v>250</v>
      </c>
      <c r="C250" s="283" t="s">
        <v>274</v>
      </c>
      <c r="D250" s="294" t="s">
        <v>2287</v>
      </c>
      <c r="E250" s="266" t="s">
        <v>90</v>
      </c>
      <c r="F250" s="10" t="s">
        <v>19</v>
      </c>
    </row>
    <row r="251" spans="1:6" ht="56.25" x14ac:dyDescent="0.25">
      <c r="A251" s="261" t="s">
        <v>18</v>
      </c>
      <c r="B251" s="273" t="s">
        <v>249</v>
      </c>
      <c r="C251" s="283" t="s">
        <v>2099</v>
      </c>
      <c r="D251" s="284" t="s">
        <v>245</v>
      </c>
      <c r="E251" s="266" t="s">
        <v>87</v>
      </c>
      <c r="F251" s="10" t="s">
        <v>19</v>
      </c>
    </row>
    <row r="252" spans="1:6" ht="75" x14ac:dyDescent="0.25">
      <c r="A252" s="261" t="s">
        <v>18</v>
      </c>
      <c r="B252" s="273" t="s">
        <v>249</v>
      </c>
      <c r="C252" s="283" t="s">
        <v>268</v>
      </c>
      <c r="D252" s="284" t="s">
        <v>2288</v>
      </c>
      <c r="E252" s="266" t="s">
        <v>89</v>
      </c>
      <c r="F252" s="10" t="s">
        <v>19</v>
      </c>
    </row>
    <row r="253" spans="1:6" ht="168.75" x14ac:dyDescent="0.25">
      <c r="A253" s="261" t="s">
        <v>18</v>
      </c>
      <c r="B253" s="273" t="s">
        <v>249</v>
      </c>
      <c r="C253" s="283" t="s">
        <v>268</v>
      </c>
      <c r="D253" s="284" t="s">
        <v>2209</v>
      </c>
      <c r="E253" s="266" t="s">
        <v>89</v>
      </c>
      <c r="F253" s="10" t="s">
        <v>19</v>
      </c>
    </row>
    <row r="254" spans="1:6" ht="56.25" x14ac:dyDescent="0.25">
      <c r="A254" s="261" t="s">
        <v>18</v>
      </c>
      <c r="B254" s="273" t="s">
        <v>2093</v>
      </c>
      <c r="C254" s="282" t="s">
        <v>2210</v>
      </c>
      <c r="D254" s="282" t="s">
        <v>2185</v>
      </c>
      <c r="E254" s="266" t="s">
        <v>89</v>
      </c>
      <c r="F254" s="10" t="s">
        <v>19</v>
      </c>
    </row>
    <row r="255" spans="1:6" ht="93.75" x14ac:dyDescent="0.25">
      <c r="A255" s="261" t="s">
        <v>18</v>
      </c>
      <c r="B255" s="262" t="s">
        <v>228</v>
      </c>
      <c r="C255" s="22" t="s">
        <v>2255</v>
      </c>
      <c r="D255" s="292" t="s">
        <v>2144</v>
      </c>
      <c r="E255" s="266" t="s">
        <v>87</v>
      </c>
      <c r="F255" s="10" t="s">
        <v>19</v>
      </c>
    </row>
    <row r="256" spans="1:6" x14ac:dyDescent="0.25">
      <c r="A256" s="304" t="s">
        <v>18</v>
      </c>
      <c r="B256" s="262"/>
      <c r="C256" s="262"/>
      <c r="D256" s="262"/>
      <c r="E256" s="266" t="s">
        <v>369</v>
      </c>
      <c r="F256" s="10" t="s">
        <v>136</v>
      </c>
    </row>
    <row r="257" spans="1:6" x14ac:dyDescent="0.25">
      <c r="A257" s="304" t="s">
        <v>18</v>
      </c>
      <c r="B257" s="262"/>
      <c r="C257" s="262"/>
      <c r="D257" s="262"/>
      <c r="E257" s="266" t="s">
        <v>369</v>
      </c>
      <c r="F257" s="10" t="s">
        <v>136</v>
      </c>
    </row>
    <row r="258" spans="1:6" x14ac:dyDescent="0.25">
      <c r="A258" s="304" t="s">
        <v>18</v>
      </c>
      <c r="B258" s="262"/>
      <c r="C258" s="262"/>
      <c r="D258" s="262"/>
      <c r="E258" s="266" t="s">
        <v>369</v>
      </c>
      <c r="F258" s="10" t="s">
        <v>136</v>
      </c>
    </row>
    <row r="259" spans="1:6" x14ac:dyDescent="0.25">
      <c r="A259" s="304" t="s">
        <v>18</v>
      </c>
      <c r="B259" s="262"/>
      <c r="C259" s="262"/>
      <c r="D259" s="262"/>
      <c r="E259" s="266" t="s">
        <v>369</v>
      </c>
      <c r="F259" s="10" t="s">
        <v>136</v>
      </c>
    </row>
    <row r="260" spans="1:6" x14ac:dyDescent="0.25">
      <c r="A260" s="304" t="s">
        <v>18</v>
      </c>
      <c r="B260" s="262"/>
      <c r="C260" s="262"/>
      <c r="D260" s="262"/>
      <c r="E260" s="266" t="s">
        <v>369</v>
      </c>
      <c r="F260" s="10" t="s">
        <v>136</v>
      </c>
    </row>
    <row r="261" spans="1:6" ht="409.5" x14ac:dyDescent="0.25">
      <c r="A261" s="261" t="s">
        <v>210</v>
      </c>
      <c r="B261" s="282" t="s">
        <v>2211</v>
      </c>
      <c r="C261" s="283" t="s">
        <v>2212</v>
      </c>
      <c r="D261" s="284" t="s">
        <v>2213</v>
      </c>
      <c r="E261" s="251" t="s">
        <v>90</v>
      </c>
      <c r="F261" s="10" t="s">
        <v>34</v>
      </c>
    </row>
    <row r="262" spans="1:6" ht="131.25" x14ac:dyDescent="0.25">
      <c r="A262" s="261" t="s">
        <v>210</v>
      </c>
      <c r="B262" s="273" t="s">
        <v>211</v>
      </c>
      <c r="C262" s="293" t="s">
        <v>2214</v>
      </c>
      <c r="D262" s="281" t="s">
        <v>2330</v>
      </c>
      <c r="E262" s="251" t="s">
        <v>90</v>
      </c>
      <c r="F262" s="10" t="s">
        <v>34</v>
      </c>
    </row>
    <row r="263" spans="1:6" ht="93.75" x14ac:dyDescent="0.25">
      <c r="A263" s="261" t="s">
        <v>210</v>
      </c>
      <c r="B263" s="273" t="s">
        <v>211</v>
      </c>
      <c r="C263" s="292" t="s">
        <v>2215</v>
      </c>
      <c r="D263" s="281" t="s">
        <v>2216</v>
      </c>
      <c r="E263" s="251" t="s">
        <v>90</v>
      </c>
      <c r="F263" s="10" t="s">
        <v>34</v>
      </c>
    </row>
    <row r="264" spans="1:6" ht="206.25" x14ac:dyDescent="0.25">
      <c r="A264" s="261" t="s">
        <v>210</v>
      </c>
      <c r="B264" s="273" t="s">
        <v>211</v>
      </c>
      <c r="C264" s="283" t="s">
        <v>2106</v>
      </c>
      <c r="D264" s="284" t="s">
        <v>277</v>
      </c>
      <c r="E264" s="251" t="s">
        <v>90</v>
      </c>
      <c r="F264" s="10" t="s">
        <v>34</v>
      </c>
    </row>
    <row r="265" spans="1:6" ht="93.75" x14ac:dyDescent="0.25">
      <c r="A265" s="261" t="s">
        <v>210</v>
      </c>
      <c r="B265" s="273" t="s">
        <v>260</v>
      </c>
      <c r="C265" s="22" t="s">
        <v>2204</v>
      </c>
      <c r="D265" s="298" t="s">
        <v>2217</v>
      </c>
      <c r="E265" s="251" t="s">
        <v>90</v>
      </c>
      <c r="F265" s="10" t="s">
        <v>34</v>
      </c>
    </row>
    <row r="266" spans="1:6" ht="112.5" x14ac:dyDescent="0.25">
      <c r="A266" s="261" t="s">
        <v>210</v>
      </c>
      <c r="B266" s="273" t="s">
        <v>211</v>
      </c>
      <c r="C266" s="282" t="s">
        <v>2153</v>
      </c>
      <c r="D266" s="282" t="s">
        <v>2154</v>
      </c>
      <c r="E266" s="251" t="s">
        <v>90</v>
      </c>
      <c r="F266" s="10" t="s">
        <v>34</v>
      </c>
    </row>
    <row r="267" spans="1:6" ht="131.25" x14ac:dyDescent="0.25">
      <c r="A267" s="261" t="s">
        <v>210</v>
      </c>
      <c r="B267" s="273" t="s">
        <v>211</v>
      </c>
      <c r="C267" s="293" t="s">
        <v>278</v>
      </c>
      <c r="D267" s="281" t="s">
        <v>2331</v>
      </c>
      <c r="E267" s="251" t="s">
        <v>90</v>
      </c>
      <c r="F267" s="10" t="s">
        <v>34</v>
      </c>
    </row>
    <row r="268" spans="1:6" ht="93" x14ac:dyDescent="0.25">
      <c r="A268" s="304" t="s">
        <v>210</v>
      </c>
      <c r="B268" s="262"/>
      <c r="C268" s="262"/>
      <c r="D268" s="262"/>
      <c r="E268" s="251" t="s">
        <v>369</v>
      </c>
      <c r="F268" s="10" t="s">
        <v>136</v>
      </c>
    </row>
    <row r="269" spans="1:6" ht="93" x14ac:dyDescent="0.25">
      <c r="A269" s="304" t="s">
        <v>210</v>
      </c>
      <c r="B269" s="262"/>
      <c r="C269" s="262"/>
      <c r="D269" s="262"/>
      <c r="E269" s="251" t="s">
        <v>369</v>
      </c>
      <c r="F269" s="10" t="s">
        <v>136</v>
      </c>
    </row>
    <row r="270" spans="1:6" ht="93" x14ac:dyDescent="0.25">
      <c r="A270" s="304" t="s">
        <v>210</v>
      </c>
      <c r="B270" s="262"/>
      <c r="C270" s="262"/>
      <c r="D270" s="262"/>
      <c r="E270" s="251" t="s">
        <v>369</v>
      </c>
      <c r="F270" s="10" t="s">
        <v>136</v>
      </c>
    </row>
    <row r="271" spans="1:6" ht="93" x14ac:dyDescent="0.25">
      <c r="A271" s="304" t="s">
        <v>210</v>
      </c>
      <c r="B271" s="262"/>
      <c r="C271" s="262"/>
      <c r="D271" s="262"/>
      <c r="E271" s="251" t="s">
        <v>369</v>
      </c>
      <c r="F271" s="10" t="s">
        <v>136</v>
      </c>
    </row>
    <row r="272" spans="1:6" ht="93" x14ac:dyDescent="0.25">
      <c r="A272" s="304" t="s">
        <v>210</v>
      </c>
      <c r="B272" s="262"/>
      <c r="C272" s="262"/>
      <c r="D272" s="262"/>
      <c r="E272" s="251" t="s">
        <v>369</v>
      </c>
      <c r="F272" s="10" t="s">
        <v>136</v>
      </c>
    </row>
    <row r="273" spans="1:6" ht="93.75" x14ac:dyDescent="0.25">
      <c r="A273" s="261" t="s">
        <v>211</v>
      </c>
      <c r="B273" s="273" t="s">
        <v>211</v>
      </c>
      <c r="C273" s="283" t="s">
        <v>2107</v>
      </c>
      <c r="D273" s="284" t="s">
        <v>276</v>
      </c>
      <c r="E273" s="251" t="s">
        <v>89</v>
      </c>
      <c r="F273" s="10" t="s">
        <v>34</v>
      </c>
    </row>
    <row r="274" spans="1:6" ht="206.25" x14ac:dyDescent="0.25">
      <c r="A274" s="261" t="s">
        <v>211</v>
      </c>
      <c r="B274" s="262" t="s">
        <v>250</v>
      </c>
      <c r="C274" s="277" t="s">
        <v>2218</v>
      </c>
      <c r="D274" s="262" t="s">
        <v>2219</v>
      </c>
      <c r="E274" s="251" t="s">
        <v>88</v>
      </c>
      <c r="F274" s="10" t="s">
        <v>34</v>
      </c>
    </row>
    <row r="275" spans="1:6" ht="337.5" x14ac:dyDescent="0.25">
      <c r="A275" s="261" t="s">
        <v>211</v>
      </c>
      <c r="B275" s="273" t="s">
        <v>211</v>
      </c>
      <c r="C275" s="283" t="s">
        <v>2107</v>
      </c>
      <c r="D275" s="284" t="s">
        <v>2220</v>
      </c>
      <c r="E275" s="251" t="s">
        <v>87</v>
      </c>
      <c r="F275" s="10" t="s">
        <v>34</v>
      </c>
    </row>
    <row r="276" spans="1:6" ht="112.5" x14ac:dyDescent="0.25">
      <c r="A276" s="261" t="s">
        <v>211</v>
      </c>
      <c r="B276" s="273" t="s">
        <v>211</v>
      </c>
      <c r="C276" s="282" t="s">
        <v>2153</v>
      </c>
      <c r="D276" s="282" t="s">
        <v>2154</v>
      </c>
      <c r="E276" s="251" t="s">
        <v>88</v>
      </c>
      <c r="F276" s="10" t="s">
        <v>34</v>
      </c>
    </row>
    <row r="277" spans="1:6" ht="93.75" x14ac:dyDescent="0.25">
      <c r="A277" s="261" t="s">
        <v>211</v>
      </c>
      <c r="B277" s="273" t="s">
        <v>244</v>
      </c>
      <c r="C277" s="266" t="s">
        <v>269</v>
      </c>
      <c r="D277" s="299" t="s">
        <v>2221</v>
      </c>
      <c r="E277" s="251" t="s">
        <v>88</v>
      </c>
      <c r="F277" s="10" t="s">
        <v>34</v>
      </c>
    </row>
    <row r="278" spans="1:6" ht="112.5" x14ac:dyDescent="0.25">
      <c r="A278" s="261" t="s">
        <v>211</v>
      </c>
      <c r="B278" s="273" t="s">
        <v>211</v>
      </c>
      <c r="C278" s="282" t="s">
        <v>2153</v>
      </c>
      <c r="D278" s="282" t="s">
        <v>2154</v>
      </c>
      <c r="E278" s="251" t="s">
        <v>88</v>
      </c>
      <c r="F278" s="10" t="s">
        <v>34</v>
      </c>
    </row>
    <row r="279" spans="1:6" ht="112.5" x14ac:dyDescent="0.25">
      <c r="A279" s="261" t="s">
        <v>211</v>
      </c>
      <c r="B279" s="273" t="s">
        <v>211</v>
      </c>
      <c r="C279" s="282" t="s">
        <v>2153</v>
      </c>
      <c r="D279" s="282" t="s">
        <v>2154</v>
      </c>
      <c r="E279" s="251" t="s">
        <v>88</v>
      </c>
      <c r="F279" s="10" t="s">
        <v>34</v>
      </c>
    </row>
    <row r="280" spans="1:6" ht="112.5" x14ac:dyDescent="0.25">
      <c r="A280" s="261" t="s">
        <v>211</v>
      </c>
      <c r="B280" s="273" t="s">
        <v>211</v>
      </c>
      <c r="C280" s="282" t="s">
        <v>2153</v>
      </c>
      <c r="D280" s="282" t="s">
        <v>2154</v>
      </c>
      <c r="E280" s="251" t="s">
        <v>88</v>
      </c>
      <c r="F280" s="10" t="s">
        <v>34</v>
      </c>
    </row>
    <row r="281" spans="1:6" ht="131.25" x14ac:dyDescent="0.25">
      <c r="A281" s="261" t="s">
        <v>211</v>
      </c>
      <c r="B281" s="273" t="s">
        <v>211</v>
      </c>
      <c r="C281" s="283" t="s">
        <v>275</v>
      </c>
      <c r="D281" s="299" t="s">
        <v>276</v>
      </c>
      <c r="E281" s="251" t="s">
        <v>88</v>
      </c>
      <c r="F281" s="10" t="s">
        <v>34</v>
      </c>
    </row>
    <row r="282" spans="1:6" ht="281.25" x14ac:dyDescent="0.25">
      <c r="A282" s="261" t="s">
        <v>211</v>
      </c>
      <c r="B282" s="273" t="s">
        <v>211</v>
      </c>
      <c r="C282" s="277" t="s">
        <v>278</v>
      </c>
      <c r="D282" s="274" t="s">
        <v>279</v>
      </c>
      <c r="E282" s="251" t="s">
        <v>90</v>
      </c>
      <c r="F282" s="10" t="s">
        <v>34</v>
      </c>
    </row>
    <row r="283" spans="1:6" ht="93.75" x14ac:dyDescent="0.25">
      <c r="A283" s="261" t="s">
        <v>211</v>
      </c>
      <c r="B283" s="273" t="s">
        <v>211</v>
      </c>
      <c r="C283" s="277" t="s">
        <v>275</v>
      </c>
      <c r="D283" s="274" t="s">
        <v>2222</v>
      </c>
      <c r="E283" s="251" t="s">
        <v>90</v>
      </c>
      <c r="F283" s="10" t="s">
        <v>34</v>
      </c>
    </row>
    <row r="284" spans="1:6" x14ac:dyDescent="0.25">
      <c r="A284" s="304" t="s">
        <v>211</v>
      </c>
      <c r="B284" s="262"/>
      <c r="C284" s="262"/>
      <c r="D284" s="262"/>
      <c r="E284" s="251" t="s">
        <v>369</v>
      </c>
      <c r="F284" s="10" t="s">
        <v>136</v>
      </c>
    </row>
    <row r="285" spans="1:6" ht="300" x14ac:dyDescent="0.25">
      <c r="A285" s="304" t="s">
        <v>209</v>
      </c>
      <c r="B285" s="282" t="s">
        <v>209</v>
      </c>
      <c r="C285" s="297" t="s">
        <v>2223</v>
      </c>
      <c r="D285" s="284" t="s">
        <v>280</v>
      </c>
      <c r="E285" s="251" t="s">
        <v>369</v>
      </c>
      <c r="F285" s="10" t="s">
        <v>136</v>
      </c>
    </row>
    <row r="286" spans="1:6" ht="131.25" x14ac:dyDescent="0.25">
      <c r="A286" s="304" t="s">
        <v>209</v>
      </c>
      <c r="B286" s="282" t="s">
        <v>209</v>
      </c>
      <c r="C286" s="283" t="s">
        <v>2332</v>
      </c>
      <c r="D286" s="284" t="s">
        <v>281</v>
      </c>
      <c r="E286" s="251" t="s">
        <v>369</v>
      </c>
      <c r="F286" s="10" t="s">
        <v>136</v>
      </c>
    </row>
    <row r="287" spans="1:6" ht="131.25" x14ac:dyDescent="0.25">
      <c r="A287" s="304" t="s">
        <v>209</v>
      </c>
      <c r="B287" s="282" t="s">
        <v>209</v>
      </c>
      <c r="C287" s="283" t="s">
        <v>2332</v>
      </c>
      <c r="D287" s="284" t="s">
        <v>281</v>
      </c>
      <c r="E287" s="251" t="s">
        <v>369</v>
      </c>
      <c r="F287" s="10" t="s">
        <v>136</v>
      </c>
    </row>
    <row r="288" spans="1:6" ht="300" x14ac:dyDescent="0.25">
      <c r="A288" s="304" t="s">
        <v>209</v>
      </c>
      <c r="B288" s="273" t="s">
        <v>209</v>
      </c>
      <c r="C288" s="277" t="s">
        <v>2333</v>
      </c>
      <c r="D288" s="274" t="s">
        <v>2289</v>
      </c>
      <c r="E288" s="251" t="s">
        <v>369</v>
      </c>
      <c r="F288" s="10" t="s">
        <v>136</v>
      </c>
    </row>
    <row r="289" spans="1:6" ht="112.5" x14ac:dyDescent="0.25">
      <c r="A289" s="304" t="s">
        <v>209</v>
      </c>
      <c r="B289" s="262" t="s">
        <v>228</v>
      </c>
      <c r="C289" s="277" t="s">
        <v>2117</v>
      </c>
      <c r="D289" s="274" t="s">
        <v>2196</v>
      </c>
      <c r="E289" s="251" t="s">
        <v>369</v>
      </c>
      <c r="F289" s="10" t="s">
        <v>136</v>
      </c>
    </row>
    <row r="290" spans="1:6" ht="187.5" x14ac:dyDescent="0.25">
      <c r="A290" s="304" t="s">
        <v>209</v>
      </c>
      <c r="B290" s="273" t="s">
        <v>249</v>
      </c>
      <c r="C290" s="277" t="s">
        <v>282</v>
      </c>
      <c r="D290" s="274" t="s">
        <v>2224</v>
      </c>
      <c r="E290" s="251" t="s">
        <v>369</v>
      </c>
      <c r="F290" s="10" t="s">
        <v>136</v>
      </c>
    </row>
    <row r="291" spans="1:6" ht="93.75" x14ac:dyDescent="0.25">
      <c r="A291" s="304" t="s">
        <v>209</v>
      </c>
      <c r="B291" s="262" t="s">
        <v>250</v>
      </c>
      <c r="C291" s="286" t="s">
        <v>2218</v>
      </c>
      <c r="D291" s="285" t="s">
        <v>2308</v>
      </c>
      <c r="E291" s="251" t="s">
        <v>369</v>
      </c>
      <c r="F291" s="10" t="s">
        <v>136</v>
      </c>
    </row>
    <row r="292" spans="1:6" ht="206.25" x14ac:dyDescent="0.25">
      <c r="A292" s="304" t="s">
        <v>209</v>
      </c>
      <c r="B292" s="273" t="s">
        <v>2225</v>
      </c>
      <c r="C292" s="277" t="s">
        <v>2334</v>
      </c>
      <c r="D292" s="274" t="s">
        <v>2226</v>
      </c>
      <c r="E292" s="251" t="s">
        <v>369</v>
      </c>
      <c r="F292" s="10" t="s">
        <v>136</v>
      </c>
    </row>
    <row r="293" spans="1:6" ht="375" x14ac:dyDescent="0.25">
      <c r="A293" s="304" t="s">
        <v>209</v>
      </c>
      <c r="B293" s="262" t="s">
        <v>250</v>
      </c>
      <c r="C293" s="282" t="s">
        <v>2227</v>
      </c>
      <c r="D293" s="282" t="s">
        <v>2228</v>
      </c>
      <c r="E293" s="251" t="s">
        <v>369</v>
      </c>
      <c r="F293" s="10" t="s">
        <v>136</v>
      </c>
    </row>
    <row r="294" spans="1:6" ht="168.75" x14ac:dyDescent="0.25">
      <c r="A294" s="304" t="s">
        <v>209</v>
      </c>
      <c r="B294" s="273" t="s">
        <v>249</v>
      </c>
      <c r="C294" s="293" t="s">
        <v>2335</v>
      </c>
      <c r="D294" s="293" t="s">
        <v>2229</v>
      </c>
      <c r="E294" s="251" t="s">
        <v>369</v>
      </c>
      <c r="F294" s="10" t="s">
        <v>136</v>
      </c>
    </row>
    <row r="295" spans="1:6" x14ac:dyDescent="0.25">
      <c r="A295" s="304" t="s">
        <v>209</v>
      </c>
      <c r="B295" s="262"/>
      <c r="C295" s="262"/>
      <c r="D295" s="262"/>
      <c r="E295" s="251" t="s">
        <v>369</v>
      </c>
      <c r="F295" s="10" t="s">
        <v>136</v>
      </c>
    </row>
    <row r="296" spans="1:6" x14ac:dyDescent="0.25">
      <c r="A296" s="304" t="s">
        <v>209</v>
      </c>
      <c r="B296" s="262"/>
      <c r="C296" s="262"/>
      <c r="D296" s="262"/>
      <c r="E296" s="251" t="s">
        <v>369</v>
      </c>
      <c r="F296" s="10" t="s">
        <v>136</v>
      </c>
    </row>
    <row r="297" spans="1:6" ht="93.75" x14ac:dyDescent="0.25">
      <c r="A297" s="304" t="s">
        <v>57</v>
      </c>
      <c r="B297" s="273" t="s">
        <v>2093</v>
      </c>
      <c r="C297" s="282" t="s">
        <v>2142</v>
      </c>
      <c r="D297" s="282" t="s">
        <v>2232</v>
      </c>
      <c r="E297" s="267" t="s">
        <v>90</v>
      </c>
      <c r="F297" s="10" t="s">
        <v>58</v>
      </c>
    </row>
    <row r="298" spans="1:6" ht="150" x14ac:dyDescent="0.25">
      <c r="A298" s="304" t="s">
        <v>57</v>
      </c>
      <c r="B298" s="282" t="s">
        <v>283</v>
      </c>
      <c r="C298" s="297" t="s">
        <v>2233</v>
      </c>
      <c r="D298" s="284" t="s">
        <v>2234</v>
      </c>
      <c r="E298" s="267" t="s">
        <v>90</v>
      </c>
      <c r="F298" s="10" t="s">
        <v>58</v>
      </c>
    </row>
    <row r="299" spans="1:6" ht="356.25" x14ac:dyDescent="0.25">
      <c r="A299" s="304" t="s">
        <v>57</v>
      </c>
      <c r="B299" s="282" t="s">
        <v>283</v>
      </c>
      <c r="C299" s="282" t="s">
        <v>2235</v>
      </c>
      <c r="D299" s="282" t="s">
        <v>2236</v>
      </c>
      <c r="E299" s="267" t="s">
        <v>90</v>
      </c>
      <c r="F299" s="10" t="s">
        <v>58</v>
      </c>
    </row>
    <row r="300" spans="1:6" ht="356.25" x14ac:dyDescent="0.25">
      <c r="A300" s="304" t="s">
        <v>57</v>
      </c>
      <c r="B300" s="282" t="s">
        <v>283</v>
      </c>
      <c r="C300" s="282" t="s">
        <v>2235</v>
      </c>
      <c r="D300" s="282" t="s">
        <v>2236</v>
      </c>
      <c r="E300" s="267" t="s">
        <v>88</v>
      </c>
      <c r="F300" s="10" t="s">
        <v>58</v>
      </c>
    </row>
    <row r="301" spans="1:6" ht="356.25" x14ac:dyDescent="0.25">
      <c r="A301" s="304" t="s">
        <v>57</v>
      </c>
      <c r="B301" s="282" t="s">
        <v>283</v>
      </c>
      <c r="C301" s="282" t="s">
        <v>2235</v>
      </c>
      <c r="D301" s="282" t="s">
        <v>2236</v>
      </c>
      <c r="E301" s="267" t="s">
        <v>90</v>
      </c>
      <c r="F301" s="10" t="s">
        <v>58</v>
      </c>
    </row>
    <row r="302" spans="1:6" ht="93" x14ac:dyDescent="0.25">
      <c r="A302" s="304" t="s">
        <v>57</v>
      </c>
      <c r="B302" s="262" t="s">
        <v>234</v>
      </c>
      <c r="C302" s="297" t="s">
        <v>2108</v>
      </c>
      <c r="D302" s="284" t="s">
        <v>2290</v>
      </c>
      <c r="E302" s="267" t="s">
        <v>88</v>
      </c>
      <c r="F302" s="10" t="s">
        <v>58</v>
      </c>
    </row>
    <row r="303" spans="1:6" ht="93" x14ac:dyDescent="0.25">
      <c r="A303" s="304" t="s">
        <v>57</v>
      </c>
      <c r="B303" s="273" t="s">
        <v>2093</v>
      </c>
      <c r="C303" s="300" t="s">
        <v>284</v>
      </c>
      <c r="D303" s="274" t="s">
        <v>2232</v>
      </c>
      <c r="E303" s="267" t="s">
        <v>90</v>
      </c>
      <c r="F303" s="10" t="s">
        <v>58</v>
      </c>
    </row>
    <row r="304" spans="1:6" ht="93" x14ac:dyDescent="0.25">
      <c r="A304" s="304" t="s">
        <v>57</v>
      </c>
      <c r="B304" s="262" t="s">
        <v>234</v>
      </c>
      <c r="C304" s="262" t="s">
        <v>235</v>
      </c>
      <c r="D304" s="22" t="s">
        <v>2336</v>
      </c>
      <c r="E304" s="267" t="s">
        <v>90</v>
      </c>
      <c r="F304" s="10" t="s">
        <v>58</v>
      </c>
    </row>
    <row r="305" spans="1:6" ht="356.25" x14ac:dyDescent="0.25">
      <c r="A305" s="304" t="s">
        <v>57</v>
      </c>
      <c r="B305" s="282" t="s">
        <v>283</v>
      </c>
      <c r="C305" s="282" t="s">
        <v>2235</v>
      </c>
      <c r="D305" s="282" t="s">
        <v>2236</v>
      </c>
      <c r="E305" s="267" t="s">
        <v>88</v>
      </c>
      <c r="F305" s="10" t="s">
        <v>58</v>
      </c>
    </row>
    <row r="306" spans="1:6" ht="225" x14ac:dyDescent="0.25">
      <c r="A306" s="304" t="s">
        <v>57</v>
      </c>
      <c r="B306" s="282" t="s">
        <v>283</v>
      </c>
      <c r="C306" s="282" t="s">
        <v>2235</v>
      </c>
      <c r="D306" s="282" t="s">
        <v>2237</v>
      </c>
      <c r="E306" s="267" t="s">
        <v>88</v>
      </c>
      <c r="F306" s="10" t="s">
        <v>58</v>
      </c>
    </row>
    <row r="307" spans="1:6" ht="150" x14ac:dyDescent="0.25">
      <c r="A307" s="304" t="s">
        <v>57</v>
      </c>
      <c r="B307" s="273" t="s">
        <v>244</v>
      </c>
      <c r="C307" s="300" t="s">
        <v>2238</v>
      </c>
      <c r="D307" s="274" t="s">
        <v>2130</v>
      </c>
      <c r="E307" s="267" t="s">
        <v>87</v>
      </c>
      <c r="F307" s="10" t="s">
        <v>58</v>
      </c>
    </row>
    <row r="308" spans="1:6" ht="225" x14ac:dyDescent="0.25">
      <c r="A308" s="304" t="s">
        <v>57</v>
      </c>
      <c r="B308" s="273" t="s">
        <v>244</v>
      </c>
      <c r="C308" s="297" t="s">
        <v>269</v>
      </c>
      <c r="D308" s="284" t="s">
        <v>2291</v>
      </c>
      <c r="E308" s="267" t="s">
        <v>87</v>
      </c>
      <c r="F308" s="10" t="s">
        <v>58</v>
      </c>
    </row>
    <row r="309" spans="1:6" ht="93" x14ac:dyDescent="0.25">
      <c r="A309" s="304" t="s">
        <v>57</v>
      </c>
      <c r="B309" s="282" t="s">
        <v>229</v>
      </c>
      <c r="C309" s="282" t="s">
        <v>2239</v>
      </c>
      <c r="D309" s="298" t="s">
        <v>2240</v>
      </c>
      <c r="E309" s="267" t="s">
        <v>90</v>
      </c>
      <c r="F309" s="10" t="s">
        <v>58</v>
      </c>
    </row>
    <row r="310" spans="1:6" ht="93" x14ac:dyDescent="0.25">
      <c r="A310" s="304" t="s">
        <v>57</v>
      </c>
      <c r="B310" s="273" t="s">
        <v>2093</v>
      </c>
      <c r="C310" s="297" t="s">
        <v>2175</v>
      </c>
      <c r="D310" s="284"/>
      <c r="E310" s="267" t="s">
        <v>88</v>
      </c>
      <c r="F310" s="10" t="s">
        <v>58</v>
      </c>
    </row>
    <row r="311" spans="1:6" ht="409.5" x14ac:dyDescent="0.25">
      <c r="A311" s="304" t="s">
        <v>57</v>
      </c>
      <c r="B311" s="282" t="s">
        <v>229</v>
      </c>
      <c r="C311" s="282" t="s">
        <v>2123</v>
      </c>
      <c r="D311" s="282" t="s">
        <v>2241</v>
      </c>
      <c r="E311" s="267" t="s">
        <v>87</v>
      </c>
      <c r="F311" s="10" t="s">
        <v>58</v>
      </c>
    </row>
    <row r="312" spans="1:6" ht="409.5" x14ac:dyDescent="0.25">
      <c r="A312" s="304" t="s">
        <v>57</v>
      </c>
      <c r="B312" s="282" t="s">
        <v>2242</v>
      </c>
      <c r="C312" s="282" t="s">
        <v>2243</v>
      </c>
      <c r="D312" s="282" t="s">
        <v>2244</v>
      </c>
      <c r="E312" s="267" t="s">
        <v>89</v>
      </c>
      <c r="F312" s="10" t="s">
        <v>58</v>
      </c>
    </row>
    <row r="313" spans="1:6" ht="93.75" x14ac:dyDescent="0.25">
      <c r="A313" s="261" t="s">
        <v>50</v>
      </c>
      <c r="B313" s="273" t="s">
        <v>2093</v>
      </c>
      <c r="C313" s="266" t="s">
        <v>227</v>
      </c>
      <c r="D313" s="262" t="s">
        <v>2232</v>
      </c>
      <c r="E313" s="251" t="s">
        <v>90</v>
      </c>
      <c r="F313" s="10" t="s">
        <v>51</v>
      </c>
    </row>
    <row r="314" spans="1:6" ht="93.75" x14ac:dyDescent="0.25">
      <c r="A314" s="261" t="s">
        <v>50</v>
      </c>
      <c r="B314" s="273" t="s">
        <v>2093</v>
      </c>
      <c r="C314" s="266" t="s">
        <v>227</v>
      </c>
      <c r="D314" s="262" t="s">
        <v>2232</v>
      </c>
      <c r="E314" s="251" t="s">
        <v>88</v>
      </c>
      <c r="F314" s="10" t="s">
        <v>51</v>
      </c>
    </row>
    <row r="315" spans="1:6" ht="93.75" x14ac:dyDescent="0.25">
      <c r="A315" s="261" t="s">
        <v>50</v>
      </c>
      <c r="B315" s="273" t="s">
        <v>2093</v>
      </c>
      <c r="C315" s="266" t="s">
        <v>227</v>
      </c>
      <c r="D315" s="262" t="s">
        <v>2232</v>
      </c>
      <c r="E315" s="251" t="s">
        <v>90</v>
      </c>
      <c r="F315" s="10" t="s">
        <v>51</v>
      </c>
    </row>
    <row r="316" spans="1:6" ht="93.75" x14ac:dyDescent="0.25">
      <c r="A316" s="261" t="s">
        <v>50</v>
      </c>
      <c r="B316" s="273" t="s">
        <v>2093</v>
      </c>
      <c r="C316" s="266" t="s">
        <v>227</v>
      </c>
      <c r="D316" s="262" t="s">
        <v>2232</v>
      </c>
      <c r="E316" s="251" t="s">
        <v>90</v>
      </c>
      <c r="F316" s="10" t="s">
        <v>51</v>
      </c>
    </row>
    <row r="317" spans="1:6" ht="93.75" x14ac:dyDescent="0.25">
      <c r="A317" s="261" t="s">
        <v>50</v>
      </c>
      <c r="B317" s="273" t="s">
        <v>2093</v>
      </c>
      <c r="C317" s="266" t="s">
        <v>227</v>
      </c>
      <c r="D317" s="262" t="s">
        <v>2232</v>
      </c>
      <c r="E317" s="251" t="s">
        <v>90</v>
      </c>
      <c r="F317" s="10" t="s">
        <v>51</v>
      </c>
    </row>
    <row r="318" spans="1:6" ht="56.25" x14ac:dyDescent="0.25">
      <c r="A318" s="261" t="s">
        <v>50</v>
      </c>
      <c r="B318" s="273" t="s">
        <v>2093</v>
      </c>
      <c r="C318" s="282" t="s">
        <v>2245</v>
      </c>
      <c r="D318" s="282"/>
      <c r="E318" s="251" t="s">
        <v>88</v>
      </c>
      <c r="F318" s="10" t="s">
        <v>51</v>
      </c>
    </row>
    <row r="319" spans="1:6" x14ac:dyDescent="0.25">
      <c r="A319" s="304" t="s">
        <v>50</v>
      </c>
      <c r="B319" s="262"/>
      <c r="C319" s="262"/>
      <c r="D319" s="262"/>
      <c r="E319" s="251" t="s">
        <v>369</v>
      </c>
      <c r="F319" s="10" t="s">
        <v>136</v>
      </c>
    </row>
    <row r="320" spans="1:6" x14ac:dyDescent="0.25">
      <c r="A320" s="304" t="s">
        <v>50</v>
      </c>
      <c r="B320" s="262"/>
      <c r="C320" s="262"/>
      <c r="D320" s="262"/>
      <c r="E320" s="251" t="s">
        <v>369</v>
      </c>
      <c r="F320" s="10" t="s">
        <v>136</v>
      </c>
    </row>
    <row r="321" spans="1:6" x14ac:dyDescent="0.25">
      <c r="A321" s="304" t="s">
        <v>50</v>
      </c>
      <c r="B321" s="262"/>
      <c r="C321" s="262"/>
      <c r="D321" s="262"/>
      <c r="E321" s="251" t="s">
        <v>369</v>
      </c>
      <c r="F321" s="10" t="s">
        <v>136</v>
      </c>
    </row>
    <row r="322" spans="1:6" x14ac:dyDescent="0.25">
      <c r="A322" s="304" t="s">
        <v>50</v>
      </c>
      <c r="B322" s="262"/>
      <c r="C322" s="262"/>
      <c r="D322" s="262"/>
      <c r="E322" s="251" t="s">
        <v>369</v>
      </c>
      <c r="F322" s="10" t="s">
        <v>136</v>
      </c>
    </row>
    <row r="323" spans="1:6" x14ac:dyDescent="0.25">
      <c r="A323" s="304" t="s">
        <v>50</v>
      </c>
      <c r="B323" s="262"/>
      <c r="C323" s="262"/>
      <c r="D323" s="262"/>
      <c r="E323" s="251" t="s">
        <v>369</v>
      </c>
      <c r="F323" s="10" t="s">
        <v>136</v>
      </c>
    </row>
    <row r="324" spans="1:6" x14ac:dyDescent="0.25">
      <c r="A324" s="304" t="s">
        <v>50</v>
      </c>
      <c r="B324" s="262"/>
      <c r="C324" s="262"/>
      <c r="D324" s="262"/>
      <c r="E324" s="251" t="s">
        <v>369</v>
      </c>
      <c r="F324" s="10" t="s">
        <v>136</v>
      </c>
    </row>
    <row r="325" spans="1:6" ht="168.75" x14ac:dyDescent="0.25">
      <c r="A325" s="261" t="s">
        <v>48</v>
      </c>
      <c r="B325" s="262" t="s">
        <v>234</v>
      </c>
      <c r="C325" s="282" t="s">
        <v>237</v>
      </c>
      <c r="D325" s="282" t="s">
        <v>2246</v>
      </c>
      <c r="E325" s="251" t="s">
        <v>87</v>
      </c>
      <c r="F325" s="10" t="s">
        <v>41</v>
      </c>
    </row>
    <row r="326" spans="1:6" ht="168.75" x14ac:dyDescent="0.25">
      <c r="A326" s="261" t="s">
        <v>48</v>
      </c>
      <c r="B326" s="262" t="s">
        <v>234</v>
      </c>
      <c r="C326" s="282" t="s">
        <v>237</v>
      </c>
      <c r="D326" s="282" t="s">
        <v>2246</v>
      </c>
      <c r="E326" s="251" t="s">
        <v>87</v>
      </c>
      <c r="F326" s="10" t="s">
        <v>41</v>
      </c>
    </row>
    <row r="327" spans="1:6" ht="168.75" x14ac:dyDescent="0.25">
      <c r="A327" s="261" t="s">
        <v>48</v>
      </c>
      <c r="B327" s="262" t="s">
        <v>234</v>
      </c>
      <c r="C327" s="282" t="s">
        <v>237</v>
      </c>
      <c r="D327" s="282" t="s">
        <v>2246</v>
      </c>
      <c r="E327" s="251" t="s">
        <v>87</v>
      </c>
      <c r="F327" s="10" t="s">
        <v>41</v>
      </c>
    </row>
    <row r="328" spans="1:6" ht="75" x14ac:dyDescent="0.25">
      <c r="A328" s="261" t="s">
        <v>48</v>
      </c>
      <c r="B328" s="262" t="s">
        <v>234</v>
      </c>
      <c r="C328" s="266" t="s">
        <v>235</v>
      </c>
      <c r="D328" s="271" t="s">
        <v>236</v>
      </c>
      <c r="E328" s="251" t="s">
        <v>87</v>
      </c>
      <c r="F328" s="10" t="s">
        <v>41</v>
      </c>
    </row>
    <row r="329" spans="1:6" x14ac:dyDescent="0.25">
      <c r="A329" s="304" t="s">
        <v>48</v>
      </c>
      <c r="B329" s="262"/>
      <c r="C329" s="262"/>
      <c r="D329" s="262"/>
      <c r="E329" s="251" t="s">
        <v>369</v>
      </c>
      <c r="F329" s="10" t="s">
        <v>136</v>
      </c>
    </row>
    <row r="330" spans="1:6" x14ac:dyDescent="0.25">
      <c r="A330" s="304" t="s">
        <v>48</v>
      </c>
      <c r="B330" s="262"/>
      <c r="C330" s="262"/>
      <c r="D330" s="262"/>
      <c r="E330" s="251" t="s">
        <v>369</v>
      </c>
      <c r="F330" s="10" t="s">
        <v>136</v>
      </c>
    </row>
    <row r="331" spans="1:6" ht="409.5" x14ac:dyDescent="0.25">
      <c r="A331" s="261" t="s">
        <v>2272</v>
      </c>
      <c r="B331" s="282" t="s">
        <v>229</v>
      </c>
      <c r="C331" s="282" t="s">
        <v>2123</v>
      </c>
      <c r="D331" s="282" t="s">
        <v>2241</v>
      </c>
      <c r="E331" s="251" t="s">
        <v>89</v>
      </c>
      <c r="F331" s="10" t="s">
        <v>41</v>
      </c>
    </row>
    <row r="332" spans="1:6" ht="375" x14ac:dyDescent="0.25">
      <c r="A332" s="261" t="s">
        <v>2272</v>
      </c>
      <c r="B332" s="282" t="s">
        <v>229</v>
      </c>
      <c r="C332" s="282" t="s">
        <v>2123</v>
      </c>
      <c r="D332" s="282" t="s">
        <v>2247</v>
      </c>
      <c r="E332" s="251" t="s">
        <v>87</v>
      </c>
      <c r="F332" s="10" t="s">
        <v>41</v>
      </c>
    </row>
    <row r="333" spans="1:6" ht="409.5" x14ac:dyDescent="0.25">
      <c r="A333" s="261" t="s">
        <v>2272</v>
      </c>
      <c r="B333" s="262" t="s">
        <v>229</v>
      </c>
      <c r="C333" s="262" t="s">
        <v>2123</v>
      </c>
      <c r="D333" s="262" t="s">
        <v>2241</v>
      </c>
      <c r="E333" s="251" t="s">
        <v>89</v>
      </c>
      <c r="F333" s="10" t="s">
        <v>41</v>
      </c>
    </row>
    <row r="334" spans="1:6" ht="93" x14ac:dyDescent="0.25">
      <c r="A334" s="304" t="s">
        <v>2272</v>
      </c>
      <c r="B334" s="262"/>
      <c r="C334" s="262"/>
      <c r="D334" s="262"/>
      <c r="E334" s="251" t="s">
        <v>369</v>
      </c>
      <c r="F334" s="10" t="s">
        <v>136</v>
      </c>
    </row>
    <row r="335" spans="1:6" ht="93" x14ac:dyDescent="0.25">
      <c r="A335" s="304" t="s">
        <v>2272</v>
      </c>
      <c r="B335" s="262"/>
      <c r="C335" s="262"/>
      <c r="D335" s="262"/>
      <c r="E335" s="251" t="s">
        <v>369</v>
      </c>
      <c r="F335" s="10" t="s">
        <v>136</v>
      </c>
    </row>
    <row r="336" spans="1:6" ht="93" x14ac:dyDescent="0.25">
      <c r="A336" s="304" t="s">
        <v>2272</v>
      </c>
      <c r="B336" s="262"/>
      <c r="C336" s="262"/>
      <c r="D336" s="262"/>
      <c r="E336" s="251" t="s">
        <v>369</v>
      </c>
      <c r="F336" s="10" t="s">
        <v>136</v>
      </c>
    </row>
    <row r="337" spans="1:6" ht="93" x14ac:dyDescent="0.25">
      <c r="A337" s="304" t="s">
        <v>2272</v>
      </c>
      <c r="B337" s="262"/>
      <c r="C337" s="262"/>
      <c r="D337" s="262"/>
      <c r="E337" s="251" t="s">
        <v>369</v>
      </c>
      <c r="F337" s="10" t="s">
        <v>136</v>
      </c>
    </row>
    <row r="338" spans="1:6" ht="93.75" x14ac:dyDescent="0.25">
      <c r="A338" s="261" t="s">
        <v>204</v>
      </c>
      <c r="B338" s="273" t="s">
        <v>244</v>
      </c>
      <c r="C338" s="282" t="s">
        <v>269</v>
      </c>
      <c r="D338" s="282" t="s">
        <v>2248</v>
      </c>
      <c r="E338" s="263" t="s">
        <v>90</v>
      </c>
      <c r="F338" s="10" t="s">
        <v>19</v>
      </c>
    </row>
    <row r="339" spans="1:6" ht="93.75" x14ac:dyDescent="0.25">
      <c r="A339" s="261" t="s">
        <v>204</v>
      </c>
      <c r="B339" s="273" t="s">
        <v>244</v>
      </c>
      <c r="C339" s="282" t="s">
        <v>269</v>
      </c>
      <c r="D339" s="282" t="s">
        <v>2248</v>
      </c>
      <c r="E339" s="263" t="s">
        <v>87</v>
      </c>
      <c r="F339" s="10" t="s">
        <v>19</v>
      </c>
    </row>
    <row r="340" spans="1:6" ht="93.75" x14ac:dyDescent="0.25">
      <c r="A340" s="261" t="s">
        <v>204</v>
      </c>
      <c r="B340" s="273" t="s">
        <v>244</v>
      </c>
      <c r="C340" s="282" t="s">
        <v>269</v>
      </c>
      <c r="D340" s="282" t="s">
        <v>2248</v>
      </c>
      <c r="E340" s="263" t="s">
        <v>90</v>
      </c>
      <c r="F340" s="10" t="s">
        <v>19</v>
      </c>
    </row>
    <row r="341" spans="1:6" ht="93.75" x14ac:dyDescent="0.25">
      <c r="A341" s="261" t="s">
        <v>204</v>
      </c>
      <c r="B341" s="273" t="s">
        <v>244</v>
      </c>
      <c r="C341" s="282" t="s">
        <v>269</v>
      </c>
      <c r="D341" s="282" t="s">
        <v>2248</v>
      </c>
      <c r="E341" s="263" t="s">
        <v>90</v>
      </c>
      <c r="F341" s="10" t="s">
        <v>19</v>
      </c>
    </row>
    <row r="342" spans="1:6" ht="93.75" x14ac:dyDescent="0.25">
      <c r="A342" s="261" t="s">
        <v>204</v>
      </c>
      <c r="B342" s="273" t="s">
        <v>244</v>
      </c>
      <c r="C342" s="282" t="s">
        <v>269</v>
      </c>
      <c r="D342" s="282" t="s">
        <v>2248</v>
      </c>
      <c r="E342" s="263" t="s">
        <v>90</v>
      </c>
      <c r="F342" s="10" t="s">
        <v>19</v>
      </c>
    </row>
    <row r="343" spans="1:6" ht="93.75" x14ac:dyDescent="0.25">
      <c r="A343" s="261" t="s">
        <v>204</v>
      </c>
      <c r="B343" s="273" t="s">
        <v>244</v>
      </c>
      <c r="C343" s="269" t="s">
        <v>269</v>
      </c>
      <c r="D343" s="269" t="s">
        <v>2248</v>
      </c>
      <c r="E343" s="263" t="s">
        <v>87</v>
      </c>
      <c r="F343" s="10" t="s">
        <v>19</v>
      </c>
    </row>
    <row r="344" spans="1:6" ht="93.75" x14ac:dyDescent="0.25">
      <c r="A344" s="261" t="s">
        <v>204</v>
      </c>
      <c r="B344" s="273" t="s">
        <v>244</v>
      </c>
      <c r="C344" s="269" t="s">
        <v>269</v>
      </c>
      <c r="D344" s="269" t="s">
        <v>2248</v>
      </c>
      <c r="E344" s="263" t="s">
        <v>90</v>
      </c>
      <c r="F344" s="10" t="s">
        <v>19</v>
      </c>
    </row>
    <row r="345" spans="1:6" ht="93.75" x14ac:dyDescent="0.25">
      <c r="A345" s="261" t="s">
        <v>204</v>
      </c>
      <c r="B345" s="273" t="s">
        <v>244</v>
      </c>
      <c r="C345" s="282" t="s">
        <v>269</v>
      </c>
      <c r="D345" s="282" t="s">
        <v>2248</v>
      </c>
      <c r="E345" s="263" t="s">
        <v>88</v>
      </c>
      <c r="F345" s="10" t="s">
        <v>19</v>
      </c>
    </row>
    <row r="346" spans="1:6" ht="93.75" x14ac:dyDescent="0.25">
      <c r="A346" s="261" t="s">
        <v>204</v>
      </c>
      <c r="B346" s="273" t="s">
        <v>244</v>
      </c>
      <c r="C346" s="262" t="s">
        <v>269</v>
      </c>
      <c r="D346" s="262" t="s">
        <v>2248</v>
      </c>
      <c r="E346" s="263" t="s">
        <v>87</v>
      </c>
      <c r="F346" s="10" t="s">
        <v>19</v>
      </c>
    </row>
    <row r="347" spans="1:6" ht="93.75" x14ac:dyDescent="0.25">
      <c r="A347" s="261" t="s">
        <v>204</v>
      </c>
      <c r="B347" s="273" t="s">
        <v>244</v>
      </c>
      <c r="C347" s="262" t="s">
        <v>269</v>
      </c>
      <c r="D347" s="262" t="s">
        <v>2248</v>
      </c>
      <c r="E347" s="263" t="s">
        <v>87</v>
      </c>
      <c r="F347" s="10" t="s">
        <v>19</v>
      </c>
    </row>
    <row r="348" spans="1:6" x14ac:dyDescent="0.25">
      <c r="A348" s="304" t="s">
        <v>204</v>
      </c>
      <c r="B348" s="262"/>
      <c r="C348" s="262"/>
      <c r="D348" s="262"/>
      <c r="E348" s="263" t="s">
        <v>369</v>
      </c>
      <c r="F348" s="10" t="s">
        <v>136</v>
      </c>
    </row>
    <row r="349" spans="1:6" x14ac:dyDescent="0.25">
      <c r="A349" s="304" t="s">
        <v>204</v>
      </c>
      <c r="B349" s="262"/>
      <c r="C349" s="262"/>
      <c r="D349" s="262"/>
      <c r="E349" s="263" t="s">
        <v>369</v>
      </c>
      <c r="F349" s="10" t="s">
        <v>136</v>
      </c>
    </row>
    <row r="350" spans="1:6" x14ac:dyDescent="0.25">
      <c r="A350" s="304" t="s">
        <v>64</v>
      </c>
      <c r="B350" s="273" t="s">
        <v>2093</v>
      </c>
      <c r="C350" s="282" t="s">
        <v>227</v>
      </c>
      <c r="D350" s="282"/>
      <c r="E350" s="195" t="s">
        <v>90</v>
      </c>
      <c r="F350" s="10" t="s">
        <v>58</v>
      </c>
    </row>
    <row r="351" spans="1:6" ht="93.75" x14ac:dyDescent="0.25">
      <c r="A351" s="304" t="s">
        <v>64</v>
      </c>
      <c r="B351" s="262" t="s">
        <v>234</v>
      </c>
      <c r="C351" s="282" t="s">
        <v>2249</v>
      </c>
      <c r="D351" s="282" t="s">
        <v>2250</v>
      </c>
      <c r="E351" s="195" t="s">
        <v>90</v>
      </c>
      <c r="F351" s="10" t="s">
        <v>58</v>
      </c>
    </row>
    <row r="352" spans="1:6" ht="93.75" x14ac:dyDescent="0.25">
      <c r="A352" s="304" t="s">
        <v>64</v>
      </c>
      <c r="B352" s="262" t="s">
        <v>234</v>
      </c>
      <c r="C352" s="282" t="s">
        <v>2249</v>
      </c>
      <c r="D352" s="282" t="s">
        <v>2250</v>
      </c>
      <c r="E352" s="195" t="s">
        <v>90</v>
      </c>
      <c r="F352" s="10" t="s">
        <v>58</v>
      </c>
    </row>
    <row r="353" spans="1:6" ht="75" x14ac:dyDescent="0.25">
      <c r="A353" s="304" t="s">
        <v>64</v>
      </c>
      <c r="B353" s="262" t="s">
        <v>250</v>
      </c>
      <c r="C353" s="282" t="s">
        <v>2160</v>
      </c>
      <c r="D353" s="282" t="s">
        <v>2251</v>
      </c>
      <c r="E353" s="195" t="s">
        <v>90</v>
      </c>
      <c r="F353" s="10" t="s">
        <v>58</v>
      </c>
    </row>
    <row r="354" spans="1:6" ht="93.75" x14ac:dyDescent="0.25">
      <c r="A354" s="304" t="s">
        <v>64</v>
      </c>
      <c r="B354" s="262" t="s">
        <v>234</v>
      </c>
      <c r="C354" s="282" t="s">
        <v>2252</v>
      </c>
      <c r="D354" s="282" t="s">
        <v>2253</v>
      </c>
      <c r="E354" s="195" t="s">
        <v>90</v>
      </c>
      <c r="F354" s="10" t="s">
        <v>58</v>
      </c>
    </row>
    <row r="355" spans="1:6" ht="93.75" x14ac:dyDescent="0.25">
      <c r="A355" s="304" t="s">
        <v>64</v>
      </c>
      <c r="B355" s="262" t="s">
        <v>234</v>
      </c>
      <c r="C355" s="282" t="s">
        <v>2252</v>
      </c>
      <c r="D355" s="282" t="s">
        <v>2253</v>
      </c>
      <c r="E355" s="195" t="s">
        <v>87</v>
      </c>
      <c r="F355" s="10" t="s">
        <v>58</v>
      </c>
    </row>
    <row r="356" spans="1:6" ht="93.75" x14ac:dyDescent="0.25">
      <c r="A356" s="304" t="s">
        <v>64</v>
      </c>
      <c r="B356" s="262" t="s">
        <v>234</v>
      </c>
      <c r="C356" s="282" t="s">
        <v>2252</v>
      </c>
      <c r="D356" s="282" t="s">
        <v>2253</v>
      </c>
      <c r="E356" s="195" t="s">
        <v>90</v>
      </c>
      <c r="F356" s="10" t="s">
        <v>58</v>
      </c>
    </row>
    <row r="357" spans="1:6" ht="93.75" x14ac:dyDescent="0.25">
      <c r="A357" s="304" t="s">
        <v>64</v>
      </c>
      <c r="B357" s="282" t="s">
        <v>2304</v>
      </c>
      <c r="C357" s="282" t="s">
        <v>2252</v>
      </c>
      <c r="D357" s="282"/>
      <c r="E357" s="195" t="s">
        <v>87</v>
      </c>
      <c r="F357" s="10" t="s">
        <v>58</v>
      </c>
    </row>
    <row r="358" spans="1:6" x14ac:dyDescent="0.25">
      <c r="A358" s="304" t="s">
        <v>64</v>
      </c>
      <c r="B358" s="262"/>
      <c r="C358" s="262"/>
      <c r="D358" s="262"/>
      <c r="E358" s="195" t="s">
        <v>369</v>
      </c>
      <c r="F358" s="10" t="s">
        <v>136</v>
      </c>
    </row>
    <row r="359" spans="1:6" x14ac:dyDescent="0.25">
      <c r="A359" s="304" t="s">
        <v>64</v>
      </c>
      <c r="B359" s="262"/>
      <c r="C359" s="262"/>
      <c r="D359" s="262"/>
      <c r="E359" s="195" t="s">
        <v>369</v>
      </c>
      <c r="F359" s="10" t="s">
        <v>136</v>
      </c>
    </row>
    <row r="360" spans="1:6" x14ac:dyDescent="0.25">
      <c r="A360" s="304" t="s">
        <v>64</v>
      </c>
      <c r="B360" s="262"/>
      <c r="C360" s="262"/>
      <c r="D360" s="262"/>
      <c r="E360" s="195" t="s">
        <v>369</v>
      </c>
      <c r="F360" s="10" t="s">
        <v>136</v>
      </c>
    </row>
    <row r="361" spans="1:6" x14ac:dyDescent="0.25">
      <c r="A361" s="304" t="s">
        <v>64</v>
      </c>
      <c r="B361" s="262"/>
      <c r="C361" s="262"/>
      <c r="D361" s="262"/>
      <c r="E361" s="195" t="s">
        <v>369</v>
      </c>
      <c r="F361" s="10" t="s">
        <v>136</v>
      </c>
    </row>
    <row r="362" spans="1:6" ht="243.75" x14ac:dyDescent="0.25">
      <c r="A362" s="304" t="s">
        <v>70</v>
      </c>
      <c r="B362" s="262" t="s">
        <v>228</v>
      </c>
      <c r="C362" s="22" t="s">
        <v>2337</v>
      </c>
      <c r="D362" s="301" t="s">
        <v>2254</v>
      </c>
      <c r="E362" s="268" t="s">
        <v>88</v>
      </c>
      <c r="F362" s="10" t="s">
        <v>58</v>
      </c>
    </row>
    <row r="363" spans="1:6" ht="93" x14ac:dyDescent="0.25">
      <c r="A363" s="304" t="s">
        <v>70</v>
      </c>
      <c r="B363" s="262" t="s">
        <v>228</v>
      </c>
      <c r="C363" s="266" t="s">
        <v>2255</v>
      </c>
      <c r="D363" s="302" t="s">
        <v>2144</v>
      </c>
      <c r="E363" s="268" t="s">
        <v>89</v>
      </c>
      <c r="F363" s="10" t="s">
        <v>58</v>
      </c>
    </row>
    <row r="364" spans="1:6" ht="93" x14ac:dyDescent="0.25">
      <c r="A364" s="304" t="s">
        <v>70</v>
      </c>
      <c r="B364" s="262" t="s">
        <v>228</v>
      </c>
      <c r="C364" s="266" t="s">
        <v>2255</v>
      </c>
      <c r="D364" s="302" t="s">
        <v>2144</v>
      </c>
      <c r="E364" s="268" t="s">
        <v>90</v>
      </c>
      <c r="F364" s="10" t="s">
        <v>58</v>
      </c>
    </row>
    <row r="365" spans="1:6" ht="93" x14ac:dyDescent="0.25">
      <c r="A365" s="304" t="s">
        <v>70</v>
      </c>
      <c r="B365" s="262" t="s">
        <v>228</v>
      </c>
      <c r="C365" s="282" t="s">
        <v>2256</v>
      </c>
      <c r="D365" s="282" t="s">
        <v>2257</v>
      </c>
      <c r="E365" s="268" t="s">
        <v>90</v>
      </c>
      <c r="F365" s="10" t="s">
        <v>58</v>
      </c>
    </row>
    <row r="366" spans="1:6" ht="131.25" x14ac:dyDescent="0.25">
      <c r="A366" s="304" t="s">
        <v>70</v>
      </c>
      <c r="B366" s="273" t="s">
        <v>260</v>
      </c>
      <c r="C366" s="262" t="s">
        <v>2256</v>
      </c>
      <c r="D366" s="262" t="s">
        <v>2258</v>
      </c>
      <c r="E366" s="268" t="s">
        <v>88</v>
      </c>
      <c r="F366" s="10" t="s">
        <v>58</v>
      </c>
    </row>
    <row r="367" spans="1:6" ht="225" x14ac:dyDescent="0.25">
      <c r="A367" s="304" t="s">
        <v>70</v>
      </c>
      <c r="B367" s="262" t="s">
        <v>228</v>
      </c>
      <c r="C367" s="22" t="s">
        <v>2338</v>
      </c>
      <c r="D367" s="262" t="s">
        <v>2259</v>
      </c>
      <c r="E367" s="268" t="s">
        <v>88</v>
      </c>
      <c r="F367" s="10" t="s">
        <v>58</v>
      </c>
    </row>
    <row r="368" spans="1:6" ht="93" x14ac:dyDescent="0.25">
      <c r="A368" s="304" t="s">
        <v>70</v>
      </c>
      <c r="B368" s="262" t="s">
        <v>228</v>
      </c>
      <c r="C368" s="282" t="s">
        <v>2256</v>
      </c>
      <c r="D368" s="282" t="s">
        <v>2257</v>
      </c>
      <c r="E368" s="268" t="s">
        <v>87</v>
      </c>
      <c r="F368" s="10" t="s">
        <v>58</v>
      </c>
    </row>
    <row r="369" spans="1:6" ht="131.25" x14ac:dyDescent="0.25">
      <c r="A369" s="304" t="s">
        <v>70</v>
      </c>
      <c r="B369" s="262" t="s">
        <v>228</v>
      </c>
      <c r="C369" s="262" t="s">
        <v>2260</v>
      </c>
      <c r="D369" s="262" t="s">
        <v>2261</v>
      </c>
      <c r="E369" s="268" t="s">
        <v>90</v>
      </c>
      <c r="F369" s="10" t="s">
        <v>58</v>
      </c>
    </row>
    <row r="370" spans="1:6" ht="409.5" x14ac:dyDescent="0.25">
      <c r="A370" s="304" t="s">
        <v>70</v>
      </c>
      <c r="B370" s="262" t="s">
        <v>228</v>
      </c>
      <c r="C370" s="262" t="s">
        <v>2260</v>
      </c>
      <c r="D370" s="262" t="s">
        <v>2262</v>
      </c>
      <c r="E370" s="268" t="s">
        <v>87</v>
      </c>
      <c r="F370" s="10" t="s">
        <v>58</v>
      </c>
    </row>
    <row r="371" spans="1:6" ht="93" x14ac:dyDescent="0.25">
      <c r="A371" s="304" t="s">
        <v>70</v>
      </c>
      <c r="B371" s="262" t="s">
        <v>228</v>
      </c>
      <c r="C371" s="282" t="s">
        <v>2256</v>
      </c>
      <c r="D371" s="282" t="s">
        <v>2257</v>
      </c>
      <c r="E371" s="268" t="s">
        <v>369</v>
      </c>
      <c r="F371" s="10" t="s">
        <v>136</v>
      </c>
    </row>
    <row r="372" spans="1:6" ht="93" x14ac:dyDescent="0.25">
      <c r="A372" s="304" t="s">
        <v>70</v>
      </c>
      <c r="B372" s="262"/>
      <c r="C372" s="262"/>
      <c r="D372" s="262"/>
      <c r="E372" s="268" t="s">
        <v>369</v>
      </c>
      <c r="F372" s="10" t="s">
        <v>136</v>
      </c>
    </row>
    <row r="373" spans="1:6" ht="93" x14ac:dyDescent="0.25">
      <c r="A373" s="304" t="s">
        <v>70</v>
      </c>
      <c r="B373" s="262"/>
      <c r="C373" s="262"/>
      <c r="D373" s="262"/>
      <c r="E373" s="268" t="s">
        <v>369</v>
      </c>
      <c r="F373" s="10" t="s">
        <v>136</v>
      </c>
    </row>
    <row r="374" spans="1:6" ht="56.25" x14ac:dyDescent="0.25">
      <c r="A374" s="261" t="s">
        <v>23</v>
      </c>
      <c r="B374" s="273" t="s">
        <v>244</v>
      </c>
      <c r="C374" s="262" t="s">
        <v>2119</v>
      </c>
      <c r="D374" s="262" t="s">
        <v>2263</v>
      </c>
      <c r="E374" s="195" t="s">
        <v>87</v>
      </c>
      <c r="F374" s="10" t="s">
        <v>19</v>
      </c>
    </row>
    <row r="375" spans="1:6" ht="131.25" x14ac:dyDescent="0.25">
      <c r="A375" s="261" t="s">
        <v>23</v>
      </c>
      <c r="B375" s="262" t="s">
        <v>250</v>
      </c>
      <c r="C375" s="262" t="s">
        <v>2133</v>
      </c>
      <c r="D375" s="262" t="s">
        <v>254</v>
      </c>
      <c r="E375" s="195" t="s">
        <v>87</v>
      </c>
      <c r="F375" s="10" t="s">
        <v>19</v>
      </c>
    </row>
    <row r="376" spans="1:6" ht="56.25" x14ac:dyDescent="0.25">
      <c r="A376" s="261" t="s">
        <v>23</v>
      </c>
      <c r="B376" s="273" t="s">
        <v>244</v>
      </c>
      <c r="C376" s="262" t="s">
        <v>2119</v>
      </c>
      <c r="D376" s="262" t="s">
        <v>2263</v>
      </c>
      <c r="E376" s="195" t="s">
        <v>90</v>
      </c>
      <c r="F376" s="10" t="s">
        <v>19</v>
      </c>
    </row>
    <row r="377" spans="1:6" ht="93.75" x14ac:dyDescent="0.25">
      <c r="A377" s="261" t="s">
        <v>23</v>
      </c>
      <c r="B377" s="273" t="s">
        <v>249</v>
      </c>
      <c r="C377" s="262" t="s">
        <v>2264</v>
      </c>
      <c r="D377" s="262" t="s">
        <v>2159</v>
      </c>
      <c r="E377" s="195" t="s">
        <v>87</v>
      </c>
      <c r="F377" s="10" t="s">
        <v>19</v>
      </c>
    </row>
    <row r="378" spans="1:6" ht="54" x14ac:dyDescent="0.25">
      <c r="A378" s="261" t="s">
        <v>23</v>
      </c>
      <c r="B378" s="273" t="s">
        <v>244</v>
      </c>
      <c r="C378" s="282" t="s">
        <v>2176</v>
      </c>
      <c r="D378" s="282"/>
      <c r="E378" s="195" t="s">
        <v>87</v>
      </c>
      <c r="F378" s="10" t="s">
        <v>19</v>
      </c>
    </row>
    <row r="379" spans="1:6" ht="54" x14ac:dyDescent="0.25">
      <c r="A379" s="261" t="s">
        <v>23</v>
      </c>
      <c r="B379" s="273" t="s">
        <v>244</v>
      </c>
      <c r="C379" s="282" t="s">
        <v>2181</v>
      </c>
      <c r="D379" s="282"/>
      <c r="E379" s="195" t="s">
        <v>87</v>
      </c>
      <c r="F379" s="10" t="s">
        <v>19</v>
      </c>
    </row>
    <row r="380" spans="1:6" ht="56.25" x14ac:dyDescent="0.25">
      <c r="A380" s="261" t="s">
        <v>23</v>
      </c>
      <c r="B380" s="273" t="s">
        <v>244</v>
      </c>
      <c r="C380" s="262" t="s">
        <v>2119</v>
      </c>
      <c r="D380" s="262" t="s">
        <v>2263</v>
      </c>
      <c r="E380" s="195" t="s">
        <v>87</v>
      </c>
      <c r="F380" s="10" t="s">
        <v>19</v>
      </c>
    </row>
    <row r="381" spans="1:6" ht="93.75" x14ac:dyDescent="0.25">
      <c r="A381" s="261" t="s">
        <v>23</v>
      </c>
      <c r="B381" s="262" t="s">
        <v>228</v>
      </c>
      <c r="C381" s="262" t="s">
        <v>2230</v>
      </c>
      <c r="D381" s="262" t="s">
        <v>2231</v>
      </c>
      <c r="E381" s="195" t="s">
        <v>87</v>
      </c>
      <c r="F381" s="10" t="s">
        <v>19</v>
      </c>
    </row>
    <row r="382" spans="1:6" ht="93.75" x14ac:dyDescent="0.25">
      <c r="A382" s="261" t="s">
        <v>23</v>
      </c>
      <c r="B382" s="273" t="s">
        <v>249</v>
      </c>
      <c r="C382" s="262" t="s">
        <v>2264</v>
      </c>
      <c r="D382" s="262" t="s">
        <v>2159</v>
      </c>
      <c r="E382" s="195" t="s">
        <v>87</v>
      </c>
      <c r="F382" s="10" t="s">
        <v>19</v>
      </c>
    </row>
    <row r="383" spans="1:6" ht="93.75" x14ac:dyDescent="0.25">
      <c r="A383" s="261" t="s">
        <v>23</v>
      </c>
      <c r="B383" s="262" t="s">
        <v>228</v>
      </c>
      <c r="C383" s="262" t="s">
        <v>2230</v>
      </c>
      <c r="D383" s="262" t="s">
        <v>2231</v>
      </c>
      <c r="E383" s="195" t="s">
        <v>87</v>
      </c>
      <c r="F383" s="10" t="s">
        <v>19</v>
      </c>
    </row>
    <row r="384" spans="1:6" ht="75" x14ac:dyDescent="0.25">
      <c r="A384" s="261" t="s">
        <v>23</v>
      </c>
      <c r="B384" s="262" t="s">
        <v>250</v>
      </c>
      <c r="C384" s="282"/>
      <c r="D384" s="282"/>
      <c r="E384" s="195" t="s">
        <v>87</v>
      </c>
      <c r="F384" s="10" t="s">
        <v>19</v>
      </c>
    </row>
    <row r="385" spans="1:6" ht="56.25" x14ac:dyDescent="0.25">
      <c r="A385" s="261" t="s">
        <v>23</v>
      </c>
      <c r="B385" s="262" t="s">
        <v>234</v>
      </c>
      <c r="C385" s="282" t="s">
        <v>2252</v>
      </c>
      <c r="D385" s="282" t="s">
        <v>2265</v>
      </c>
      <c r="E385" s="195" t="s">
        <v>90</v>
      </c>
      <c r="F385" s="10" t="s">
        <v>19</v>
      </c>
    </row>
    <row r="386" spans="1:6" ht="93.75" x14ac:dyDescent="0.25">
      <c r="A386" s="304" t="s">
        <v>198</v>
      </c>
      <c r="B386" s="273" t="s">
        <v>2093</v>
      </c>
      <c r="C386" s="282" t="s">
        <v>2198</v>
      </c>
      <c r="D386" s="282" t="s">
        <v>2266</v>
      </c>
      <c r="E386" s="195" t="s">
        <v>369</v>
      </c>
      <c r="F386" s="10" t="s">
        <v>136</v>
      </c>
    </row>
    <row r="387" spans="1:6" ht="93" x14ac:dyDescent="0.25">
      <c r="A387" s="304" t="s">
        <v>198</v>
      </c>
      <c r="B387" s="273" t="s">
        <v>2093</v>
      </c>
      <c r="C387" s="282" t="s">
        <v>227</v>
      </c>
      <c r="D387" s="282" t="s">
        <v>2267</v>
      </c>
      <c r="E387" s="195" t="s">
        <v>369</v>
      </c>
      <c r="F387" s="10" t="s">
        <v>136</v>
      </c>
    </row>
    <row r="388" spans="1:6" ht="93" x14ac:dyDescent="0.25">
      <c r="A388" s="304" t="s">
        <v>198</v>
      </c>
      <c r="B388" s="273" t="s">
        <v>2093</v>
      </c>
      <c r="C388" s="282" t="s">
        <v>2175</v>
      </c>
      <c r="D388" s="282"/>
      <c r="E388" s="195" t="s">
        <v>369</v>
      </c>
      <c r="F388" s="10" t="s">
        <v>136</v>
      </c>
    </row>
    <row r="389" spans="1:6" ht="93" x14ac:dyDescent="0.25">
      <c r="A389" s="304" t="s">
        <v>198</v>
      </c>
      <c r="B389" s="273" t="s">
        <v>2093</v>
      </c>
      <c r="C389" s="282" t="s">
        <v>2175</v>
      </c>
      <c r="D389" s="282"/>
      <c r="E389" s="195" t="s">
        <v>369</v>
      </c>
      <c r="F389" s="10" t="s">
        <v>136</v>
      </c>
    </row>
    <row r="390" spans="1:6" ht="93.75" x14ac:dyDescent="0.25">
      <c r="A390" s="304" t="s">
        <v>198</v>
      </c>
      <c r="B390" s="273" t="s">
        <v>2093</v>
      </c>
      <c r="C390" s="282" t="s">
        <v>227</v>
      </c>
      <c r="D390" s="282" t="s">
        <v>2232</v>
      </c>
      <c r="E390" s="195" t="s">
        <v>369</v>
      </c>
      <c r="F390" s="10" t="s">
        <v>136</v>
      </c>
    </row>
    <row r="391" spans="1:6" ht="225" x14ac:dyDescent="0.25">
      <c r="A391" s="304" t="s">
        <v>198</v>
      </c>
      <c r="B391" s="262" t="s">
        <v>250</v>
      </c>
      <c r="C391" s="282" t="s">
        <v>2218</v>
      </c>
      <c r="D391" s="282" t="s">
        <v>2268</v>
      </c>
      <c r="E391" s="195" t="s">
        <v>369</v>
      </c>
      <c r="F391" s="10" t="s">
        <v>136</v>
      </c>
    </row>
    <row r="392" spans="1:6" ht="225" x14ac:dyDescent="0.25">
      <c r="A392" s="304" t="s">
        <v>198</v>
      </c>
      <c r="B392" s="273" t="s">
        <v>2093</v>
      </c>
      <c r="C392" s="282" t="s">
        <v>2198</v>
      </c>
      <c r="D392" s="282" t="s">
        <v>2269</v>
      </c>
      <c r="E392" s="195" t="s">
        <v>369</v>
      </c>
      <c r="F392" s="10" t="s">
        <v>136</v>
      </c>
    </row>
    <row r="393" spans="1:6" ht="206.25" x14ac:dyDescent="0.25">
      <c r="A393" s="304" t="s">
        <v>198</v>
      </c>
      <c r="B393" s="273" t="s">
        <v>211</v>
      </c>
      <c r="C393" s="282" t="s">
        <v>2270</v>
      </c>
      <c r="D393" s="282" t="s">
        <v>2271</v>
      </c>
      <c r="E393" s="195" t="s">
        <v>369</v>
      </c>
      <c r="F393" s="10" t="s">
        <v>136</v>
      </c>
    </row>
    <row r="394" spans="1:6" ht="225" x14ac:dyDescent="0.25">
      <c r="A394" s="304" t="s">
        <v>198</v>
      </c>
      <c r="B394" s="273" t="s">
        <v>2093</v>
      </c>
      <c r="C394" s="282" t="s">
        <v>2198</v>
      </c>
      <c r="D394" s="282" t="s">
        <v>2269</v>
      </c>
      <c r="E394" s="195" t="s">
        <v>369</v>
      </c>
      <c r="F394" s="10" t="s">
        <v>136</v>
      </c>
    </row>
    <row r="395" spans="1:6" ht="93" x14ac:dyDescent="0.25">
      <c r="A395" s="304" t="s">
        <v>198</v>
      </c>
      <c r="B395" s="262"/>
      <c r="C395" s="262"/>
      <c r="D395" s="262"/>
      <c r="E395" s="195" t="s">
        <v>369</v>
      </c>
      <c r="F395" s="10" t="s">
        <v>136</v>
      </c>
    </row>
    <row r="396" spans="1:6" ht="93" x14ac:dyDescent="0.25">
      <c r="A396" s="304" t="s">
        <v>198</v>
      </c>
      <c r="B396" s="262"/>
      <c r="C396" s="262"/>
      <c r="D396" s="262"/>
      <c r="E396" s="195" t="s">
        <v>369</v>
      </c>
      <c r="F396" s="10" t="s">
        <v>136</v>
      </c>
    </row>
    <row r="397" spans="1:6" ht="93" x14ac:dyDescent="0.25">
      <c r="A397" s="304" t="s">
        <v>198</v>
      </c>
      <c r="B397" s="262"/>
      <c r="C397" s="262"/>
      <c r="D397" s="262"/>
      <c r="E397" s="195" t="s">
        <v>369</v>
      </c>
      <c r="F397" s="10" t="s">
        <v>136</v>
      </c>
    </row>
    <row r="398" spans="1:6" ht="75" x14ac:dyDescent="0.25">
      <c r="A398" s="261" t="s">
        <v>310</v>
      </c>
      <c r="B398" s="262" t="s">
        <v>234</v>
      </c>
      <c r="C398" s="251" t="s">
        <v>2300</v>
      </c>
      <c r="D398" s="251" t="s">
        <v>2301</v>
      </c>
      <c r="E398" s="251" t="s">
        <v>90</v>
      </c>
      <c r="F398" s="10" t="s">
        <v>19</v>
      </c>
    </row>
    <row r="399" spans="1:6" ht="112.5" x14ac:dyDescent="0.25">
      <c r="A399" s="261" t="s">
        <v>310</v>
      </c>
      <c r="B399" s="273" t="s">
        <v>249</v>
      </c>
      <c r="C399" s="251" t="s">
        <v>2140</v>
      </c>
      <c r="D399" s="251" t="s">
        <v>2141</v>
      </c>
      <c r="E399" s="251" t="s">
        <v>88</v>
      </c>
      <c r="F399" s="10" t="s">
        <v>19</v>
      </c>
    </row>
    <row r="400" spans="1:6" ht="112.5" x14ac:dyDescent="0.25">
      <c r="A400" s="261" t="s">
        <v>310</v>
      </c>
      <c r="B400" s="273" t="s">
        <v>249</v>
      </c>
      <c r="C400" s="251" t="s">
        <v>2140</v>
      </c>
      <c r="D400" s="251" t="s">
        <v>2141</v>
      </c>
      <c r="E400" s="251" t="s">
        <v>88</v>
      </c>
      <c r="F400" s="10" t="s">
        <v>19</v>
      </c>
    </row>
    <row r="401" spans="1:6" ht="54" x14ac:dyDescent="0.25">
      <c r="A401" s="261" t="s">
        <v>310</v>
      </c>
      <c r="B401" s="273" t="s">
        <v>244</v>
      </c>
      <c r="C401" s="251" t="s">
        <v>2176</v>
      </c>
      <c r="D401" s="251"/>
      <c r="E401" s="251" t="s">
        <v>90</v>
      </c>
      <c r="F401" s="10" t="s">
        <v>19</v>
      </c>
    </row>
    <row r="402" spans="1:6" ht="112.5" x14ac:dyDescent="0.25">
      <c r="A402" s="261" t="s">
        <v>310</v>
      </c>
      <c r="B402" s="273" t="s">
        <v>249</v>
      </c>
      <c r="C402" s="251" t="s">
        <v>2140</v>
      </c>
      <c r="D402" s="251" t="s">
        <v>2141</v>
      </c>
      <c r="E402" s="251" t="s">
        <v>88</v>
      </c>
      <c r="F402" s="10" t="s">
        <v>19</v>
      </c>
    </row>
    <row r="403" spans="1:6" ht="112.5" x14ac:dyDescent="0.25">
      <c r="A403" s="261" t="s">
        <v>310</v>
      </c>
      <c r="B403" s="273" t="s">
        <v>249</v>
      </c>
      <c r="C403" s="251" t="s">
        <v>2140</v>
      </c>
      <c r="D403" s="251" t="s">
        <v>2141</v>
      </c>
      <c r="E403" s="251" t="s">
        <v>88</v>
      </c>
      <c r="F403" s="10" t="s">
        <v>19</v>
      </c>
    </row>
    <row r="404" spans="1:6" ht="112.5" x14ac:dyDescent="0.25">
      <c r="A404" s="261" t="s">
        <v>310</v>
      </c>
      <c r="B404" s="273" t="s">
        <v>249</v>
      </c>
      <c r="C404" s="251" t="s">
        <v>2140</v>
      </c>
      <c r="D404" s="251" t="s">
        <v>2141</v>
      </c>
      <c r="E404" s="251" t="s">
        <v>88</v>
      </c>
      <c r="F404" s="10" t="s">
        <v>19</v>
      </c>
    </row>
    <row r="405" spans="1:6" x14ac:dyDescent="0.25">
      <c r="A405" s="304" t="s">
        <v>310</v>
      </c>
      <c r="B405" s="251"/>
      <c r="C405" s="251"/>
      <c r="D405" s="251"/>
      <c r="E405" s="251" t="s">
        <v>369</v>
      </c>
      <c r="F405" s="10" t="s">
        <v>136</v>
      </c>
    </row>
    <row r="406" spans="1:6" x14ac:dyDescent="0.25">
      <c r="A406" s="304" t="s">
        <v>310</v>
      </c>
      <c r="B406" s="251"/>
      <c r="C406" s="251"/>
      <c r="D406" s="251"/>
      <c r="E406" s="251" t="s">
        <v>369</v>
      </c>
      <c r="F406" s="10" t="s">
        <v>136</v>
      </c>
    </row>
    <row r="407" spans="1:6" x14ac:dyDescent="0.25">
      <c r="A407" s="304" t="s">
        <v>310</v>
      </c>
      <c r="B407" s="251"/>
      <c r="C407" s="251"/>
      <c r="D407" s="251"/>
      <c r="E407" s="251" t="s">
        <v>369</v>
      </c>
      <c r="F407" s="10" t="s">
        <v>136</v>
      </c>
    </row>
    <row r="408" spans="1:6" x14ac:dyDescent="0.25">
      <c r="A408" s="304" t="s">
        <v>310</v>
      </c>
      <c r="B408" s="251"/>
      <c r="C408" s="251"/>
      <c r="D408" s="251"/>
      <c r="E408" s="251" t="s">
        <v>369</v>
      </c>
      <c r="F408" s="10" t="s">
        <v>136</v>
      </c>
    </row>
    <row r="409" spans="1:6" x14ac:dyDescent="0.25">
      <c r="A409" s="304" t="s">
        <v>310</v>
      </c>
      <c r="B409" s="251"/>
      <c r="C409" s="251"/>
      <c r="D409" s="251"/>
      <c r="E409" s="251" t="s">
        <v>369</v>
      </c>
      <c r="F409" s="10" t="s">
        <v>136</v>
      </c>
    </row>
    <row r="410" spans="1:6" x14ac:dyDescent="0.25">
      <c r="B410" s="176"/>
      <c r="D410" s="176"/>
    </row>
    <row r="411" spans="1:6" x14ac:dyDescent="0.25">
      <c r="B411" s="176"/>
      <c r="D411" s="176"/>
    </row>
    <row r="412" spans="1:6" x14ac:dyDescent="0.25">
      <c r="B412" s="176"/>
      <c r="D412" s="176"/>
    </row>
    <row r="413" spans="1:6" x14ac:dyDescent="0.25">
      <c r="B413" s="176"/>
      <c r="D413" s="176"/>
    </row>
    <row r="414" spans="1:6" x14ac:dyDescent="0.25">
      <c r="B414" s="176"/>
      <c r="D414" s="176"/>
    </row>
    <row r="415" spans="1:6" x14ac:dyDescent="0.25">
      <c r="B415" s="176"/>
      <c r="D415" s="176"/>
    </row>
    <row r="416" spans="1:6" x14ac:dyDescent="0.25">
      <c r="B416" s="176"/>
      <c r="D416" s="176"/>
    </row>
    <row r="417" spans="2:4" x14ac:dyDescent="0.25">
      <c r="B417" s="176"/>
      <c r="D417" s="176"/>
    </row>
    <row r="418" spans="2:4" x14ac:dyDescent="0.25">
      <c r="B418" s="176"/>
      <c r="D418" s="176"/>
    </row>
    <row r="419" spans="2:4" x14ac:dyDescent="0.25">
      <c r="B419" s="176"/>
      <c r="D419" s="176"/>
    </row>
    <row r="420" spans="2:4" x14ac:dyDescent="0.25">
      <c r="B420" s="176"/>
      <c r="D420" s="176"/>
    </row>
    <row r="421" spans="2:4" x14ac:dyDescent="0.25">
      <c r="B421" s="176"/>
      <c r="D421" s="176"/>
    </row>
    <row r="422" spans="2:4" x14ac:dyDescent="0.25">
      <c r="B422" s="176"/>
      <c r="D422" s="176"/>
    </row>
    <row r="423" spans="2:4" x14ac:dyDescent="0.25">
      <c r="B423" s="176"/>
      <c r="D423" s="176"/>
    </row>
    <row r="424" spans="2:4" x14ac:dyDescent="0.25">
      <c r="B424" s="176"/>
      <c r="D424" s="176"/>
    </row>
    <row r="425" spans="2:4" x14ac:dyDescent="0.25">
      <c r="B425" s="176"/>
      <c r="D425" s="176"/>
    </row>
    <row r="426" spans="2:4" x14ac:dyDescent="0.25">
      <c r="B426" s="176"/>
      <c r="D426" s="176"/>
    </row>
    <row r="427" spans="2:4" x14ac:dyDescent="0.25">
      <c r="B427" s="176"/>
      <c r="D427" s="176"/>
    </row>
    <row r="428" spans="2:4" x14ac:dyDescent="0.25">
      <c r="B428" s="176"/>
      <c r="D428" s="176"/>
    </row>
    <row r="429" spans="2:4" x14ac:dyDescent="0.25">
      <c r="B429" s="176"/>
      <c r="D429" s="176"/>
    </row>
    <row r="430" spans="2:4" x14ac:dyDescent="0.25">
      <c r="B430" s="176"/>
      <c r="D430" s="176"/>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2060"/>
  </sheetPr>
  <dimension ref="C2:U170"/>
  <sheetViews>
    <sheetView showGridLines="0" view="pageBreakPreview" topLeftCell="A7" zoomScale="53" zoomScaleNormal="50" zoomScaleSheetLayoutView="53" workbookViewId="0">
      <selection activeCell="F52" sqref="F52"/>
    </sheetView>
  </sheetViews>
  <sheetFormatPr baseColWidth="10" defaultRowHeight="18.75" x14ac:dyDescent="0.3"/>
  <cols>
    <col min="1" max="1" width="3.5703125" style="237" customWidth="1"/>
    <col min="2" max="2" width="5.7109375" style="237" customWidth="1"/>
    <col min="3" max="3" width="9.85546875" style="237" customWidth="1"/>
    <col min="4" max="4" width="6.28515625" style="237" customWidth="1"/>
    <col min="5" max="5" width="94.28515625" style="238" customWidth="1"/>
    <col min="6" max="6" width="18" style="238" customWidth="1"/>
    <col min="7" max="7" width="36.28515625" style="237" customWidth="1"/>
    <col min="8" max="8" width="30.7109375" style="237" customWidth="1"/>
    <col min="9" max="9" width="19.85546875" style="237" customWidth="1"/>
    <col min="10" max="10" width="26.42578125" style="237" customWidth="1"/>
    <col min="11" max="11" width="20.42578125" style="237" customWidth="1"/>
    <col min="12" max="12" width="25" style="237" customWidth="1"/>
    <col min="13" max="13" width="33.85546875" style="237" customWidth="1"/>
    <col min="14" max="14" width="33.5703125" style="237" customWidth="1"/>
    <col min="15" max="15" width="19.28515625" style="237" customWidth="1"/>
    <col min="16" max="16" width="20.85546875" style="237" customWidth="1"/>
    <col min="17" max="17" width="20.28515625" style="237" customWidth="1"/>
    <col min="18" max="18" width="14.140625" style="237" customWidth="1"/>
    <col min="19" max="19" width="17.42578125" style="237" customWidth="1"/>
    <col min="20" max="20" width="15.42578125" style="237" customWidth="1"/>
    <col min="21" max="21" width="9.85546875" style="237" customWidth="1"/>
    <col min="22" max="22" width="7.28515625" style="237" customWidth="1"/>
    <col min="23" max="23" width="16" style="237" customWidth="1"/>
    <col min="24" max="24" width="25" style="237" bestFit="1" customWidth="1"/>
    <col min="25" max="28" width="22.42578125" style="237" customWidth="1"/>
    <col min="29" max="29" width="13.5703125" style="237" bestFit="1" customWidth="1"/>
    <col min="30" max="16384" width="11.42578125" style="237"/>
  </cols>
  <sheetData>
    <row r="2" spans="3:21" ht="19.5" thickBot="1" x14ac:dyDescent="0.35"/>
    <row r="3" spans="3:21" ht="122.25" customHeight="1" thickTop="1" thickBot="1" x14ac:dyDescent="0.35">
      <c r="C3" s="534" t="s">
        <v>2645</v>
      </c>
      <c r="D3" s="535"/>
      <c r="E3" s="535"/>
      <c r="F3" s="535"/>
      <c r="G3" s="535"/>
      <c r="H3" s="535"/>
      <c r="I3" s="535"/>
      <c r="J3" s="535"/>
      <c r="K3" s="535"/>
      <c r="L3" s="535"/>
      <c r="M3" s="535"/>
      <c r="N3" s="535"/>
      <c r="O3" s="535"/>
      <c r="P3" s="535"/>
      <c r="Q3" s="535"/>
      <c r="R3" s="535"/>
      <c r="S3" s="535"/>
      <c r="T3" s="535"/>
      <c r="U3" s="536"/>
    </row>
    <row r="4" spans="3:21" ht="39.75" customHeight="1" thickTop="1" x14ac:dyDescent="0.3">
      <c r="C4" s="424"/>
      <c r="D4" s="423"/>
      <c r="E4" s="423"/>
      <c r="F4" s="423"/>
      <c r="G4" s="423"/>
      <c r="H4" s="423"/>
      <c r="I4" s="423"/>
      <c r="J4" s="423"/>
      <c r="K4" s="423"/>
      <c r="L4" s="423"/>
      <c r="M4" s="423"/>
      <c r="N4" s="423"/>
      <c r="O4" s="423"/>
      <c r="P4" s="423"/>
      <c r="Q4" s="423"/>
      <c r="R4" s="423"/>
      <c r="S4" s="423"/>
      <c r="T4" s="423"/>
      <c r="U4" s="419"/>
    </row>
    <row r="5" spans="3:21" x14ac:dyDescent="0.3">
      <c r="C5" s="417"/>
      <c r="D5" s="418"/>
      <c r="E5" s="256"/>
      <c r="F5" s="256"/>
      <c r="G5" s="418"/>
      <c r="H5" s="418"/>
      <c r="I5" s="418"/>
      <c r="J5" s="418"/>
      <c r="K5" s="418"/>
      <c r="L5" s="418"/>
      <c r="M5" s="418"/>
      <c r="N5" s="418"/>
      <c r="O5" s="418"/>
      <c r="P5" s="418"/>
      <c r="Q5" s="418"/>
      <c r="R5" s="418"/>
      <c r="S5" s="418"/>
      <c r="T5" s="418"/>
      <c r="U5" s="419"/>
    </row>
    <row r="6" spans="3:21" ht="45.75" customHeight="1" x14ac:dyDescent="0.3">
      <c r="C6" s="417"/>
      <c r="D6" s="418"/>
      <c r="E6" s="382" t="s">
        <v>103</v>
      </c>
      <c r="F6" s="382">
        <v>2022</v>
      </c>
      <c r="G6" s="418"/>
      <c r="H6" s="418"/>
      <c r="I6" s="418"/>
      <c r="J6" s="418"/>
      <c r="K6" s="418"/>
      <c r="L6" s="418"/>
      <c r="M6" s="418"/>
      <c r="N6" s="418"/>
      <c r="O6" s="418"/>
      <c r="P6" s="418"/>
      <c r="Q6" s="418"/>
      <c r="R6" s="418"/>
      <c r="S6" s="418"/>
      <c r="T6" s="418"/>
      <c r="U6" s="419"/>
    </row>
    <row r="7" spans="3:21" ht="30.75" customHeight="1" x14ac:dyDescent="0.3">
      <c r="C7" s="417"/>
      <c r="D7" s="418"/>
      <c r="E7" s="154" t="s">
        <v>58</v>
      </c>
      <c r="F7" s="154">
        <f>+VLOOKUP(E7,'Areas Incluidas '!$P:$X,9,0)</f>
        <v>15</v>
      </c>
      <c r="G7" s="418"/>
      <c r="H7" s="418"/>
      <c r="I7" s="418"/>
      <c r="J7" s="248"/>
      <c r="K7" s="418"/>
      <c r="L7" s="418"/>
      <c r="M7" s="418"/>
      <c r="N7" s="418"/>
      <c r="O7" s="418"/>
      <c r="P7" s="418"/>
      <c r="Q7" s="418"/>
      <c r="R7" s="418"/>
      <c r="S7" s="418"/>
      <c r="T7" s="418"/>
      <c r="U7" s="419"/>
    </row>
    <row r="8" spans="3:21" ht="30.75" customHeight="1" x14ac:dyDescent="0.3">
      <c r="C8" s="417"/>
      <c r="D8" s="418"/>
      <c r="E8" s="154" t="s">
        <v>19</v>
      </c>
      <c r="F8" s="154">
        <f>+VLOOKUP(E8,'Areas Incluidas '!$P:$X,9,0)</f>
        <v>22</v>
      </c>
      <c r="G8" s="418"/>
      <c r="H8" s="418"/>
      <c r="I8" s="418"/>
      <c r="J8" s="248"/>
      <c r="K8" s="418"/>
      <c r="L8" s="418"/>
      <c r="M8" s="418"/>
      <c r="N8" s="418"/>
      <c r="O8" s="418"/>
      <c r="P8" s="418"/>
      <c r="Q8" s="418"/>
      <c r="R8" s="418"/>
      <c r="S8" s="418"/>
      <c r="T8" s="418"/>
      <c r="U8" s="419"/>
    </row>
    <row r="9" spans="3:21" ht="30.75" customHeight="1" x14ac:dyDescent="0.3">
      <c r="C9" s="417"/>
      <c r="D9" s="418"/>
      <c r="E9" s="154" t="s">
        <v>34</v>
      </c>
      <c r="F9" s="154">
        <f>+VLOOKUP(E9,'Areas Incluidas '!$P:$X,9,0)</f>
        <v>8</v>
      </c>
      <c r="G9" s="418"/>
      <c r="H9" s="418"/>
      <c r="I9" s="418"/>
      <c r="J9" s="248"/>
      <c r="K9" s="418"/>
      <c r="L9" s="418"/>
      <c r="M9" s="418"/>
      <c r="N9" s="418"/>
      <c r="O9" s="418"/>
      <c r="P9" s="418"/>
      <c r="Q9" s="418"/>
      <c r="R9" s="418"/>
      <c r="S9" s="418"/>
      <c r="T9" s="418"/>
      <c r="U9" s="419"/>
    </row>
    <row r="10" spans="3:21" ht="30.75" customHeight="1" x14ac:dyDescent="0.3">
      <c r="C10" s="417"/>
      <c r="D10" s="418"/>
      <c r="E10" s="154" t="s">
        <v>41</v>
      </c>
      <c r="F10" s="154">
        <f>+VLOOKUP(E10,'Areas Incluidas '!$P:$X,9,0)</f>
        <v>14</v>
      </c>
      <c r="G10" s="418"/>
      <c r="H10" s="418"/>
      <c r="I10" s="418"/>
      <c r="J10" s="248"/>
      <c r="K10" s="418"/>
      <c r="L10" s="418"/>
      <c r="M10" s="418"/>
      <c r="N10" s="418"/>
      <c r="O10" s="418"/>
      <c r="P10" s="418"/>
      <c r="Q10" s="418"/>
      <c r="R10" s="418"/>
      <c r="S10" s="418"/>
      <c r="T10" s="418"/>
      <c r="U10" s="419"/>
    </row>
    <row r="11" spans="3:21" ht="30.75" customHeight="1" x14ac:dyDescent="0.3">
      <c r="C11" s="417"/>
      <c r="D11" s="418"/>
      <c r="E11" s="154" t="s">
        <v>51</v>
      </c>
      <c r="F11" s="154">
        <f>+VLOOKUP(E11,'Areas Incluidas '!$P:$X,9,0)</f>
        <v>3</v>
      </c>
      <c r="G11" s="418"/>
      <c r="H11" s="418"/>
      <c r="I11" s="418"/>
      <c r="J11" s="248"/>
      <c r="K11" s="418"/>
      <c r="L11" s="418"/>
      <c r="M11" s="418"/>
      <c r="N11" s="418"/>
      <c r="O11" s="418"/>
      <c r="P11" s="418"/>
      <c r="Q11" s="418"/>
      <c r="R11" s="418"/>
      <c r="S11" s="418"/>
      <c r="T11" s="418"/>
      <c r="U11" s="419"/>
    </row>
    <row r="12" spans="3:21" ht="27.75" customHeight="1" x14ac:dyDescent="0.3">
      <c r="C12" s="417"/>
      <c r="D12" s="418"/>
      <c r="E12" s="155" t="s">
        <v>86</v>
      </c>
      <c r="F12" s="155">
        <f>+SUM(F7:F11)</f>
        <v>62</v>
      </c>
      <c r="G12" s="418"/>
      <c r="H12" s="418"/>
      <c r="I12" s="418"/>
      <c r="J12" s="248"/>
      <c r="K12" s="418"/>
      <c r="L12" s="418"/>
      <c r="M12" s="418"/>
      <c r="N12" s="418"/>
      <c r="O12" s="418"/>
      <c r="P12" s="418"/>
      <c r="Q12" s="418"/>
      <c r="R12" s="418"/>
      <c r="S12" s="418"/>
      <c r="T12" s="418"/>
      <c r="U12" s="419"/>
    </row>
    <row r="13" spans="3:21" x14ac:dyDescent="0.3">
      <c r="C13" s="417"/>
      <c r="D13" s="418"/>
      <c r="E13" s="256"/>
      <c r="F13" s="256"/>
      <c r="G13" s="418"/>
      <c r="H13" s="418"/>
      <c r="I13" s="418"/>
      <c r="J13" s="248"/>
      <c r="K13" s="418"/>
      <c r="L13" s="418"/>
      <c r="M13" s="418"/>
      <c r="N13" s="418"/>
      <c r="O13" s="418"/>
      <c r="P13" s="418"/>
      <c r="Q13" s="418"/>
      <c r="R13" s="418"/>
      <c r="S13" s="418"/>
      <c r="T13" s="418"/>
      <c r="U13" s="419"/>
    </row>
    <row r="14" spans="3:21" x14ac:dyDescent="0.3">
      <c r="C14" s="417"/>
      <c r="D14" s="418"/>
      <c r="E14" s="256"/>
      <c r="F14" s="455"/>
      <c r="G14" s="418"/>
      <c r="H14" s="418"/>
      <c r="I14" s="418"/>
      <c r="J14" s="248"/>
      <c r="K14" s="418"/>
      <c r="L14" s="418"/>
      <c r="M14" s="418"/>
      <c r="N14" s="418"/>
      <c r="O14" s="418"/>
      <c r="P14" s="418"/>
      <c r="Q14" s="418"/>
      <c r="R14" s="418"/>
      <c r="S14" s="418"/>
      <c r="T14" s="418"/>
      <c r="U14" s="419"/>
    </row>
    <row r="15" spans="3:21" x14ac:dyDescent="0.3">
      <c r="C15" s="417"/>
      <c r="D15" s="418"/>
      <c r="E15" s="256"/>
      <c r="F15" s="455"/>
      <c r="G15" s="418"/>
      <c r="H15" s="418"/>
      <c r="I15" s="418"/>
      <c r="J15" s="248"/>
      <c r="K15" s="418"/>
      <c r="L15" s="418"/>
      <c r="M15" s="418"/>
      <c r="N15" s="418"/>
      <c r="O15" s="418"/>
      <c r="P15" s="418"/>
      <c r="Q15" s="418"/>
      <c r="R15" s="418"/>
      <c r="S15" s="418"/>
      <c r="T15" s="418"/>
      <c r="U15" s="419"/>
    </row>
    <row r="16" spans="3:21" x14ac:dyDescent="0.3">
      <c r="C16" s="417"/>
      <c r="D16" s="418"/>
      <c r="E16" s="256"/>
      <c r="F16" s="256"/>
      <c r="G16" s="418"/>
      <c r="H16" s="418"/>
      <c r="I16" s="418"/>
      <c r="J16" s="248"/>
      <c r="K16" s="418"/>
      <c r="L16" s="418"/>
      <c r="M16" s="418"/>
      <c r="N16" s="418"/>
      <c r="O16" s="418"/>
      <c r="P16" s="418"/>
      <c r="Q16" s="418"/>
      <c r="R16" s="418"/>
      <c r="S16" s="418"/>
      <c r="T16" s="418"/>
      <c r="U16" s="419"/>
    </row>
    <row r="17" spans="3:21" x14ac:dyDescent="0.3">
      <c r="C17" s="417"/>
      <c r="D17" s="418"/>
      <c r="E17" s="256"/>
      <c r="F17" s="455"/>
      <c r="G17" s="418"/>
      <c r="H17" s="418"/>
      <c r="I17" s="418"/>
      <c r="J17" s="248"/>
      <c r="K17" s="418"/>
      <c r="L17" s="418"/>
      <c r="M17" s="418"/>
      <c r="N17" s="418"/>
      <c r="O17" s="418"/>
      <c r="P17" s="418"/>
      <c r="Q17" s="418"/>
      <c r="R17" s="418"/>
      <c r="S17" s="418"/>
      <c r="T17" s="418"/>
      <c r="U17" s="419"/>
    </row>
    <row r="18" spans="3:21" x14ac:dyDescent="0.3">
      <c r="C18" s="417"/>
      <c r="D18" s="418"/>
      <c r="E18" s="256"/>
      <c r="F18" s="256"/>
      <c r="G18" s="418"/>
      <c r="H18" s="418"/>
      <c r="I18" s="418"/>
      <c r="J18" s="248"/>
      <c r="K18" s="418"/>
      <c r="L18" s="418"/>
      <c r="M18" s="418"/>
      <c r="N18" s="418"/>
      <c r="O18" s="418"/>
      <c r="P18" s="418"/>
      <c r="Q18" s="418"/>
      <c r="R18" s="418"/>
      <c r="S18" s="418"/>
      <c r="T18" s="418"/>
      <c r="U18" s="419"/>
    </row>
    <row r="19" spans="3:21" x14ac:dyDescent="0.3">
      <c r="C19" s="417"/>
      <c r="D19" s="418"/>
      <c r="E19" s="256"/>
      <c r="F19" s="256"/>
      <c r="G19" s="418"/>
      <c r="H19" s="418"/>
      <c r="I19" s="418"/>
      <c r="J19" s="418"/>
      <c r="K19" s="418"/>
      <c r="L19" s="418"/>
      <c r="M19" s="418"/>
      <c r="N19" s="418"/>
      <c r="O19" s="418"/>
      <c r="P19" s="418"/>
      <c r="Q19" s="418"/>
      <c r="R19" s="418"/>
      <c r="S19" s="418"/>
      <c r="T19" s="418"/>
      <c r="U19" s="419"/>
    </row>
    <row r="20" spans="3:21" ht="38.25" customHeight="1" x14ac:dyDescent="0.3">
      <c r="C20" s="417"/>
      <c r="D20" s="418"/>
      <c r="E20" s="383" t="s">
        <v>201</v>
      </c>
      <c r="F20" s="384">
        <v>2022</v>
      </c>
      <c r="G20" s="382" t="s">
        <v>2481</v>
      </c>
      <c r="H20" s="418"/>
      <c r="I20" s="418"/>
      <c r="J20" s="385" t="s">
        <v>305</v>
      </c>
      <c r="K20" s="386">
        <v>2022</v>
      </c>
      <c r="L20" s="384" t="s">
        <v>2481</v>
      </c>
      <c r="M20" s="418"/>
      <c r="N20" s="418"/>
      <c r="O20" s="418"/>
      <c r="P20" s="418"/>
      <c r="Q20" s="418"/>
      <c r="R20" s="418"/>
      <c r="S20" s="418"/>
      <c r="T20" s="418"/>
      <c r="U20" s="419"/>
    </row>
    <row r="21" spans="3:21" ht="30.75" customHeight="1" x14ac:dyDescent="0.3">
      <c r="C21" s="417"/>
      <c r="D21" s="418"/>
      <c r="E21" s="239" t="s">
        <v>97</v>
      </c>
      <c r="F21" s="240">
        <f>+COUNTIF(Monitoreo!$Z:$Z,E21)</f>
        <v>27</v>
      </c>
      <c r="G21" s="241">
        <f>+((F21*100%)/SUM($F$21:$F$23))</f>
        <v>0.43548387096774194</v>
      </c>
      <c r="H21" s="418"/>
      <c r="I21" s="418"/>
      <c r="J21" s="242" t="s">
        <v>89</v>
      </c>
      <c r="K21" s="240">
        <f>+COUNTIF(Monitoreo!$V:$V,' Graficos generales '!J21)</f>
        <v>18</v>
      </c>
      <c r="L21" s="241">
        <f>+((K21*100%)/SUM($K$21:$K$24))</f>
        <v>0.29032258064516131</v>
      </c>
      <c r="M21" s="418"/>
      <c r="N21" s="418"/>
      <c r="O21" s="418"/>
      <c r="P21" s="418"/>
      <c r="Q21" s="418"/>
      <c r="R21" s="418"/>
      <c r="S21" s="418"/>
      <c r="T21" s="418"/>
      <c r="U21" s="419"/>
    </row>
    <row r="22" spans="3:21" ht="30.75" customHeight="1" x14ac:dyDescent="0.3">
      <c r="C22" s="417"/>
      <c r="D22" s="418"/>
      <c r="E22" s="243" t="s">
        <v>98</v>
      </c>
      <c r="F22" s="240">
        <f>+COUNTIF(Monitoreo!$Z:$Z,E22)</f>
        <v>29</v>
      </c>
      <c r="G22" s="241">
        <f>+((F22*100%)/SUM($F$21:$F$23))</f>
        <v>0.46774193548387094</v>
      </c>
      <c r="H22" s="418"/>
      <c r="I22" s="418"/>
      <c r="J22" s="244" t="s">
        <v>87</v>
      </c>
      <c r="K22" s="240">
        <f>+COUNTIF(Monitoreo!$V:$V,' Graficos generales '!J22)</f>
        <v>30</v>
      </c>
      <c r="L22" s="241">
        <f>+((K22*100%)/SUM($K$21:$K$24))</f>
        <v>0.4838709677419355</v>
      </c>
      <c r="M22" s="418"/>
      <c r="N22" s="418"/>
      <c r="O22" s="418"/>
      <c r="P22" s="418"/>
      <c r="Q22" s="418"/>
      <c r="R22" s="418"/>
      <c r="S22" s="418"/>
      <c r="T22" s="418"/>
      <c r="U22" s="419"/>
    </row>
    <row r="23" spans="3:21" ht="30.75" customHeight="1" x14ac:dyDescent="0.3">
      <c r="C23" s="417"/>
      <c r="D23" s="418"/>
      <c r="E23" s="245" t="s">
        <v>96</v>
      </c>
      <c r="F23" s="240">
        <f>+COUNTIF(Monitoreo!$Z:$Z,E23)</f>
        <v>6</v>
      </c>
      <c r="G23" s="241">
        <f>+((F23*100%)/SUM($F$21:$F$23))</f>
        <v>9.6774193548387094E-2</v>
      </c>
      <c r="H23" s="418"/>
      <c r="I23" s="418"/>
      <c r="J23" s="246" t="s">
        <v>90</v>
      </c>
      <c r="K23" s="240">
        <f>+COUNTIF(Monitoreo!$V:$V,' Graficos generales '!J23)</f>
        <v>12</v>
      </c>
      <c r="L23" s="241">
        <f>+((K23*100%)/SUM($K$21:$K$24))</f>
        <v>0.19354838709677419</v>
      </c>
      <c r="M23" s="418"/>
      <c r="N23" s="418"/>
      <c r="O23" s="418"/>
      <c r="P23" s="418"/>
      <c r="Q23" s="418"/>
      <c r="R23" s="418"/>
      <c r="S23" s="418"/>
      <c r="T23" s="418"/>
      <c r="U23" s="419"/>
    </row>
    <row r="24" spans="3:21" ht="30.75" customHeight="1" x14ac:dyDescent="0.3">
      <c r="C24" s="417"/>
      <c r="D24" s="418"/>
      <c r="E24" s="155" t="s">
        <v>86</v>
      </c>
      <c r="F24" s="155">
        <f>+SUM(F21:F23)</f>
        <v>62</v>
      </c>
      <c r="G24" s="236">
        <f>+SUM(G21:G23)</f>
        <v>1</v>
      </c>
      <c r="H24" s="418"/>
      <c r="I24" s="418"/>
      <c r="J24" s="247" t="s">
        <v>88</v>
      </c>
      <c r="K24" s="240">
        <f>+COUNTIF(Monitoreo!$V:$V,' Graficos generales '!J24)</f>
        <v>2</v>
      </c>
      <c r="L24" s="241">
        <f>+((K24*100%)/SUM($K$21:$K$24))</f>
        <v>3.2258064516129031E-2</v>
      </c>
      <c r="M24" s="418"/>
      <c r="N24" s="418"/>
      <c r="O24" s="418"/>
      <c r="P24" s="418"/>
      <c r="Q24" s="418"/>
      <c r="R24" s="418"/>
      <c r="S24" s="418"/>
      <c r="T24" s="418"/>
      <c r="U24" s="419"/>
    </row>
    <row r="25" spans="3:21" ht="35.25" customHeight="1" x14ac:dyDescent="0.3">
      <c r="C25" s="417"/>
      <c r="D25" s="418"/>
      <c r="E25" s="256"/>
      <c r="F25" s="425"/>
      <c r="G25" s="425"/>
      <c r="H25" s="418"/>
      <c r="I25" s="426"/>
      <c r="J25" s="155" t="s">
        <v>86</v>
      </c>
      <c r="K25" s="155">
        <f>+SUM(K21:K24)</f>
        <v>62</v>
      </c>
      <c r="L25" s="236">
        <f>+SUM(L21:L24)</f>
        <v>1</v>
      </c>
      <c r="M25" s="418"/>
      <c r="N25" s="418"/>
      <c r="O25" s="418"/>
      <c r="P25" s="418"/>
      <c r="Q25" s="418"/>
      <c r="R25" s="418"/>
      <c r="S25" s="418"/>
      <c r="T25" s="418"/>
      <c r="U25" s="419"/>
    </row>
    <row r="26" spans="3:21" x14ac:dyDescent="0.3">
      <c r="C26" s="417"/>
      <c r="D26" s="418"/>
      <c r="E26" s="256"/>
      <c r="F26" s="425"/>
      <c r="G26" s="425"/>
      <c r="H26" s="418"/>
      <c r="I26" s="426"/>
      <c r="J26" s="418"/>
      <c r="K26" s="418"/>
      <c r="L26" s="418"/>
      <c r="M26" s="248"/>
      <c r="N26" s="248"/>
      <c r="O26" s="249"/>
      <c r="P26" s="249"/>
      <c r="Q26" s="418"/>
      <c r="R26" s="418"/>
      <c r="S26" s="418"/>
      <c r="T26" s="418"/>
      <c r="U26" s="419"/>
    </row>
    <row r="27" spans="3:21" x14ac:dyDescent="0.3">
      <c r="C27" s="417"/>
      <c r="D27" s="418"/>
      <c r="E27" s="256"/>
      <c r="F27" s="256"/>
      <c r="G27" s="418"/>
      <c r="H27" s="418"/>
      <c r="I27" s="418"/>
      <c r="J27" s="418"/>
      <c r="K27" s="418"/>
      <c r="L27" s="418"/>
      <c r="M27" s="426"/>
      <c r="N27" s="426"/>
      <c r="O27" s="418"/>
      <c r="P27" s="418"/>
      <c r="Q27" s="418"/>
      <c r="R27" s="418"/>
      <c r="S27" s="418"/>
      <c r="T27" s="418"/>
      <c r="U27" s="419"/>
    </row>
    <row r="28" spans="3:21" x14ac:dyDescent="0.3">
      <c r="C28" s="417"/>
      <c r="D28" s="418"/>
      <c r="E28" s="256"/>
      <c r="F28" s="256"/>
      <c r="G28" s="418"/>
      <c r="H28" s="418"/>
      <c r="I28" s="418"/>
      <c r="J28" s="427"/>
      <c r="K28" s="418"/>
      <c r="L28" s="418"/>
      <c r="M28" s="418"/>
      <c r="N28" s="418"/>
      <c r="O28" s="418"/>
      <c r="P28" s="418"/>
      <c r="Q28" s="418"/>
      <c r="R28" s="418"/>
      <c r="S28" s="418"/>
      <c r="T28" s="418"/>
      <c r="U28" s="419"/>
    </row>
    <row r="29" spans="3:21" x14ac:dyDescent="0.3">
      <c r="C29" s="417"/>
      <c r="D29" s="418"/>
      <c r="E29" s="256"/>
      <c r="F29" s="256"/>
      <c r="G29" s="418"/>
      <c r="H29" s="418"/>
      <c r="I29" s="418"/>
      <c r="J29" s="418"/>
      <c r="K29" s="418"/>
      <c r="L29" s="418"/>
      <c r="M29" s="418"/>
      <c r="N29" s="418"/>
      <c r="O29" s="418"/>
      <c r="P29" s="418"/>
      <c r="Q29" s="418"/>
      <c r="R29" s="418"/>
      <c r="S29" s="418"/>
      <c r="T29" s="418"/>
      <c r="U29" s="419"/>
    </row>
    <row r="30" spans="3:21" x14ac:dyDescent="0.3">
      <c r="C30" s="417"/>
      <c r="D30" s="418"/>
      <c r="E30" s="256"/>
      <c r="F30" s="256"/>
      <c r="G30" s="418"/>
      <c r="H30" s="418"/>
      <c r="I30" s="418"/>
      <c r="J30" s="418"/>
      <c r="K30" s="418"/>
      <c r="L30" s="418"/>
      <c r="M30" s="418"/>
      <c r="N30" s="418"/>
      <c r="O30" s="418"/>
      <c r="P30" s="418"/>
      <c r="Q30" s="418"/>
      <c r="R30" s="418"/>
      <c r="S30" s="418"/>
      <c r="T30" s="418"/>
      <c r="U30" s="419"/>
    </row>
    <row r="31" spans="3:21" x14ac:dyDescent="0.3">
      <c r="C31" s="417"/>
      <c r="D31" s="418"/>
      <c r="E31" s="256"/>
      <c r="F31" s="256"/>
      <c r="G31" s="418"/>
      <c r="H31" s="418"/>
      <c r="I31" s="418"/>
      <c r="J31" s="418"/>
      <c r="K31" s="418"/>
      <c r="L31" s="418"/>
      <c r="M31" s="418"/>
      <c r="N31" s="418"/>
      <c r="O31" s="418"/>
      <c r="P31" s="418"/>
      <c r="Q31" s="418"/>
      <c r="R31" s="418"/>
      <c r="S31" s="418"/>
      <c r="T31" s="418"/>
      <c r="U31" s="419"/>
    </row>
    <row r="32" spans="3:21" x14ac:dyDescent="0.3">
      <c r="C32" s="417"/>
      <c r="D32" s="418"/>
      <c r="E32" s="256"/>
      <c r="F32" s="256"/>
      <c r="G32" s="418"/>
      <c r="H32" s="418"/>
      <c r="I32" s="418"/>
      <c r="J32" s="418"/>
      <c r="K32" s="418"/>
      <c r="L32" s="418"/>
      <c r="M32" s="418"/>
      <c r="N32" s="418"/>
      <c r="O32" s="418"/>
      <c r="P32" s="418"/>
      <c r="Q32" s="418"/>
      <c r="R32" s="418"/>
      <c r="S32" s="418"/>
      <c r="T32" s="418"/>
      <c r="U32" s="419"/>
    </row>
    <row r="33" spans="3:21" x14ac:dyDescent="0.3">
      <c r="C33" s="417"/>
      <c r="D33" s="418"/>
      <c r="E33" s="256"/>
      <c r="F33" s="256"/>
      <c r="G33" s="418"/>
      <c r="H33" s="418"/>
      <c r="I33" s="418"/>
      <c r="J33" s="418"/>
      <c r="K33" s="418"/>
      <c r="L33" s="418"/>
      <c r="M33" s="418"/>
      <c r="N33" s="418"/>
      <c r="O33" s="418"/>
      <c r="P33" s="418"/>
      <c r="Q33" s="418"/>
      <c r="R33" s="418"/>
      <c r="S33" s="418"/>
      <c r="T33" s="418"/>
      <c r="U33" s="419"/>
    </row>
    <row r="34" spans="3:21" x14ac:dyDescent="0.3">
      <c r="C34" s="417"/>
      <c r="D34" s="418" t="str">
        <f>+CONCATENATE(J34,X34)</f>
        <v/>
      </c>
      <c r="E34" s="256"/>
      <c r="F34" s="256"/>
      <c r="G34" s="418"/>
      <c r="H34" s="418"/>
      <c r="I34" s="418"/>
      <c r="J34" s="418"/>
      <c r="K34" s="418"/>
      <c r="L34" s="418"/>
      <c r="M34" s="418"/>
      <c r="N34" s="418"/>
      <c r="O34" s="418"/>
      <c r="P34" s="418"/>
      <c r="Q34" s="418"/>
      <c r="R34" s="418"/>
      <c r="S34" s="418"/>
      <c r="T34" s="418"/>
      <c r="U34" s="419"/>
    </row>
    <row r="35" spans="3:21" x14ac:dyDescent="0.3">
      <c r="C35" s="417"/>
      <c r="D35" s="418"/>
      <c r="E35" s="256"/>
      <c r="F35" s="256"/>
      <c r="G35" s="418"/>
      <c r="H35" s="418"/>
      <c r="I35" s="418"/>
      <c r="J35" s="418"/>
      <c r="K35" s="418"/>
      <c r="L35" s="418"/>
      <c r="M35" s="418"/>
      <c r="N35" s="418"/>
      <c r="O35" s="418"/>
      <c r="P35" s="418"/>
      <c r="Q35" s="418"/>
      <c r="R35" s="418"/>
      <c r="S35" s="418"/>
      <c r="T35" s="418"/>
      <c r="U35" s="419"/>
    </row>
    <row r="36" spans="3:21" x14ac:dyDescent="0.3">
      <c r="C36" s="417"/>
      <c r="D36" s="418"/>
      <c r="E36" s="256"/>
      <c r="F36" s="256"/>
      <c r="G36" s="418"/>
      <c r="H36" s="418"/>
      <c r="I36" s="418"/>
      <c r="J36" s="418"/>
      <c r="K36" s="418"/>
      <c r="L36" s="418"/>
      <c r="M36" s="418"/>
      <c r="N36" s="418"/>
      <c r="O36" s="418"/>
      <c r="P36" s="418"/>
      <c r="Q36" s="418"/>
      <c r="R36" s="418"/>
      <c r="S36" s="418"/>
      <c r="T36" s="418"/>
      <c r="U36" s="419"/>
    </row>
    <row r="37" spans="3:21" x14ac:dyDescent="0.3">
      <c r="C37" s="417"/>
      <c r="D37" s="418"/>
      <c r="E37" s="256"/>
      <c r="F37" s="256"/>
      <c r="G37" s="418"/>
      <c r="H37" s="418"/>
      <c r="I37" s="418"/>
      <c r="J37" s="418"/>
      <c r="K37" s="418"/>
      <c r="L37" s="418"/>
      <c r="M37" s="418"/>
      <c r="N37" s="418"/>
      <c r="O37" s="418"/>
      <c r="P37" s="418"/>
      <c r="Q37" s="418"/>
      <c r="R37" s="418"/>
      <c r="S37" s="418"/>
      <c r="T37" s="418"/>
      <c r="U37" s="419"/>
    </row>
    <row r="38" spans="3:21" x14ac:dyDescent="0.3">
      <c r="C38" s="417"/>
      <c r="D38" s="418"/>
      <c r="E38" s="256"/>
      <c r="F38" s="256"/>
      <c r="G38" s="418"/>
      <c r="H38" s="418"/>
      <c r="I38" s="418"/>
      <c r="J38" s="418"/>
      <c r="K38" s="418"/>
      <c r="L38" s="418"/>
      <c r="M38" s="418"/>
      <c r="N38" s="418"/>
      <c r="O38" s="418"/>
      <c r="P38" s="418"/>
      <c r="Q38" s="418"/>
      <c r="R38" s="418"/>
      <c r="S38" s="418"/>
      <c r="T38" s="418"/>
      <c r="U38" s="419"/>
    </row>
    <row r="39" spans="3:21" x14ac:dyDescent="0.3">
      <c r="C39" s="417"/>
      <c r="D39" s="418"/>
      <c r="E39" s="256"/>
      <c r="F39" s="256"/>
      <c r="G39" s="418"/>
      <c r="H39" s="418"/>
      <c r="I39" s="418"/>
      <c r="J39" s="418"/>
      <c r="K39" s="418"/>
      <c r="L39" s="418"/>
      <c r="M39" s="418"/>
      <c r="N39" s="418"/>
      <c r="O39" s="418"/>
      <c r="P39" s="418"/>
      <c r="Q39" s="418"/>
      <c r="R39" s="418"/>
      <c r="S39" s="418"/>
      <c r="T39" s="418"/>
      <c r="U39" s="419"/>
    </row>
    <row r="40" spans="3:21" x14ac:dyDescent="0.3">
      <c r="C40" s="417"/>
      <c r="D40" s="418"/>
      <c r="E40" s="256"/>
      <c r="F40" s="256"/>
      <c r="G40" s="418"/>
      <c r="H40" s="418"/>
      <c r="I40" s="418"/>
      <c r="J40" s="418"/>
      <c r="K40" s="418"/>
      <c r="L40" s="418"/>
      <c r="M40" s="418"/>
      <c r="N40" s="418"/>
      <c r="O40" s="418"/>
      <c r="P40" s="418"/>
      <c r="Q40" s="418"/>
      <c r="R40" s="418"/>
      <c r="S40" s="418"/>
      <c r="T40" s="418"/>
      <c r="U40" s="419"/>
    </row>
    <row r="41" spans="3:21" x14ac:dyDescent="0.3">
      <c r="C41" s="417"/>
      <c r="D41" s="418"/>
      <c r="E41" s="256"/>
      <c r="F41" s="256"/>
      <c r="G41" s="418"/>
      <c r="H41" s="418"/>
      <c r="I41" s="418"/>
      <c r="J41" s="418"/>
      <c r="K41" s="418"/>
      <c r="L41" s="418"/>
      <c r="M41" s="418"/>
      <c r="N41" s="418"/>
      <c r="O41" s="418"/>
      <c r="P41" s="418"/>
      <c r="Q41" s="418"/>
      <c r="R41" s="418"/>
      <c r="S41" s="418"/>
      <c r="T41" s="418"/>
      <c r="U41" s="419"/>
    </row>
    <row r="42" spans="3:21" x14ac:dyDescent="0.3">
      <c r="C42" s="417"/>
      <c r="D42" s="418"/>
      <c r="E42" s="256"/>
      <c r="F42" s="256"/>
      <c r="G42" s="418"/>
      <c r="H42" s="418"/>
      <c r="I42" s="418"/>
      <c r="J42" s="418"/>
      <c r="K42" s="418"/>
      <c r="L42" s="418"/>
      <c r="M42" s="418"/>
      <c r="N42" s="418"/>
      <c r="O42" s="418"/>
      <c r="P42" s="418"/>
      <c r="Q42" s="418"/>
      <c r="R42" s="418"/>
      <c r="S42" s="418"/>
      <c r="T42" s="418"/>
      <c r="U42" s="419"/>
    </row>
    <row r="43" spans="3:21" x14ac:dyDescent="0.3">
      <c r="C43" s="417"/>
      <c r="D43" s="418"/>
      <c r="E43" s="256"/>
      <c r="F43" s="256"/>
      <c r="G43" s="418"/>
      <c r="H43" s="418"/>
      <c r="I43" s="418"/>
      <c r="J43" s="418"/>
      <c r="K43" s="418"/>
      <c r="L43" s="418"/>
      <c r="M43" s="418"/>
      <c r="N43" s="418"/>
      <c r="O43" s="418"/>
      <c r="P43" s="418"/>
      <c r="Q43" s="418"/>
      <c r="R43" s="418"/>
      <c r="S43" s="418"/>
      <c r="T43" s="418"/>
      <c r="U43" s="419"/>
    </row>
    <row r="44" spans="3:21" x14ac:dyDescent="0.3">
      <c r="C44" s="417"/>
      <c r="D44" s="418"/>
      <c r="E44" s="256"/>
      <c r="F44" s="256"/>
      <c r="G44" s="418"/>
      <c r="H44" s="418"/>
      <c r="I44" s="418"/>
      <c r="J44" s="418"/>
      <c r="K44" s="418"/>
      <c r="L44" s="418"/>
      <c r="M44" s="418"/>
      <c r="N44" s="418"/>
      <c r="O44" s="418"/>
      <c r="P44" s="418"/>
      <c r="Q44" s="418"/>
      <c r="R44" s="418"/>
      <c r="S44" s="418"/>
      <c r="T44" s="418"/>
      <c r="U44" s="419"/>
    </row>
    <row r="45" spans="3:21" x14ac:dyDescent="0.3">
      <c r="C45" s="417"/>
      <c r="D45" s="418"/>
      <c r="E45" s="256"/>
      <c r="F45" s="256"/>
      <c r="G45" s="418"/>
      <c r="H45" s="418"/>
      <c r="I45" s="418"/>
      <c r="J45" s="418"/>
      <c r="K45" s="418"/>
      <c r="L45" s="418"/>
      <c r="M45" s="418"/>
      <c r="N45" s="418"/>
      <c r="O45" s="418"/>
      <c r="P45" s="418"/>
      <c r="Q45" s="418"/>
      <c r="R45" s="418"/>
      <c r="S45" s="418"/>
      <c r="T45" s="418"/>
      <c r="U45" s="419"/>
    </row>
    <row r="46" spans="3:21" x14ac:dyDescent="0.3">
      <c r="C46" s="417"/>
      <c r="D46" s="418"/>
      <c r="E46" s="428"/>
      <c r="F46" s="429" t="str">
        <f>+CONCATENATE(F$48,$E51)</f>
        <v>RectoríaDébil</v>
      </c>
      <c r="G46" s="429"/>
      <c r="H46" s="429" t="str">
        <f>+CONCATENATE(G$48,$E51)</f>
        <v>Dirección Administrativa y FinancieraDébil</v>
      </c>
      <c r="I46" s="429"/>
      <c r="J46" s="429" t="str">
        <f>+CONCATENATE(H$48,$E51)</f>
        <v>Dirección Investigación e InnovaciónDébil</v>
      </c>
      <c r="K46" s="429"/>
      <c r="L46" s="429" t="str">
        <f>+CONCATENATE(I$48,$E51)</f>
        <v>Dirección AcadémicaDébil</v>
      </c>
      <c r="M46" s="429"/>
      <c r="N46" s="429" t="str">
        <f>+CONCATENATE(J$48,$E51)</f>
        <v>Secretaría GeneralDébil</v>
      </c>
      <c r="O46" s="429"/>
      <c r="P46" s="429"/>
      <c r="Q46" s="429"/>
      <c r="R46" s="429"/>
      <c r="S46" s="418"/>
      <c r="T46" s="418"/>
      <c r="U46" s="419"/>
    </row>
    <row r="47" spans="3:21" ht="42.75" customHeight="1" x14ac:dyDescent="0.3">
      <c r="C47" s="417"/>
      <c r="D47" s="418"/>
      <c r="E47" s="537" t="s">
        <v>2640</v>
      </c>
      <c r="F47" s="539" t="s">
        <v>2644</v>
      </c>
      <c r="G47" s="540"/>
      <c r="H47" s="540"/>
      <c r="I47" s="540"/>
      <c r="J47" s="540"/>
      <c r="K47" s="541"/>
      <c r="L47" s="539" t="s">
        <v>2642</v>
      </c>
      <c r="M47" s="542"/>
      <c r="N47" s="542"/>
      <c r="O47" s="542"/>
      <c r="P47" s="542"/>
      <c r="Q47" s="542"/>
      <c r="R47" s="418"/>
      <c r="S47" s="418"/>
      <c r="T47" s="418"/>
      <c r="U47" s="419"/>
    </row>
    <row r="48" spans="3:21" ht="57.75" customHeight="1" x14ac:dyDescent="0.3">
      <c r="C48" s="417"/>
      <c r="D48" s="418"/>
      <c r="E48" s="538"/>
      <c r="F48" s="435" t="s">
        <v>58</v>
      </c>
      <c r="G48" s="435" t="s">
        <v>19</v>
      </c>
      <c r="H48" s="435" t="s">
        <v>34</v>
      </c>
      <c r="I48" s="435" t="s">
        <v>41</v>
      </c>
      <c r="J48" s="435" t="s">
        <v>51</v>
      </c>
      <c r="K48" s="435" t="s">
        <v>86</v>
      </c>
      <c r="L48" s="435" t="s">
        <v>58</v>
      </c>
      <c r="M48" s="435" t="s">
        <v>19</v>
      </c>
      <c r="N48" s="435" t="s">
        <v>34</v>
      </c>
      <c r="O48" s="435" t="s">
        <v>41</v>
      </c>
      <c r="P48" s="435" t="s">
        <v>51</v>
      </c>
      <c r="Q48" s="435" t="s">
        <v>86</v>
      </c>
      <c r="R48" s="418"/>
      <c r="S48" s="418"/>
      <c r="T48" s="418"/>
      <c r="U48" s="419"/>
    </row>
    <row r="49" spans="3:21" ht="36.75" customHeight="1" x14ac:dyDescent="0.3">
      <c r="C49" s="417"/>
      <c r="D49" s="418"/>
      <c r="E49" s="239" t="s">
        <v>97</v>
      </c>
      <c r="F49" s="251">
        <f>+COUNTIFS(Monitoreo!$Z:$Z,' Graficos generales '!$E49,Monitoreo!$H:$H,' Graficos generales '!F$48)</f>
        <v>2</v>
      </c>
      <c r="G49" s="251">
        <f>+COUNTIFS(Monitoreo!$Z:$Z,' Graficos generales '!$E49,Monitoreo!$H:$H,' Graficos generales '!G$48)</f>
        <v>12</v>
      </c>
      <c r="H49" s="251">
        <f>+COUNTIFS(Monitoreo!$Z:$Z,' Graficos generales '!$E49,Monitoreo!$H:$H,' Graficos generales '!H$48)</f>
        <v>5</v>
      </c>
      <c r="I49" s="251">
        <f>+COUNTIFS(Monitoreo!$Z:$Z,' Graficos generales '!$E49,Monitoreo!$H:$H,' Graficos generales '!I$48)</f>
        <v>7</v>
      </c>
      <c r="J49" s="251">
        <f>+COUNTIFS(Monitoreo!$Z:$Z,' Graficos generales '!$E49,Monitoreo!$H:$H,' Graficos generales '!J$48)</f>
        <v>1</v>
      </c>
      <c r="K49" s="251">
        <f>+F49+G49+H49+I49+J49</f>
        <v>27</v>
      </c>
      <c r="L49" s="436">
        <f t="shared" ref="L49:P51" si="0">+((F49*100%)/$K$52)</f>
        <v>3.2258064516129031E-2</v>
      </c>
      <c r="M49" s="436">
        <f t="shared" si="0"/>
        <v>0.19354838709677419</v>
      </c>
      <c r="N49" s="436">
        <f t="shared" si="0"/>
        <v>8.0645161290322578E-2</v>
      </c>
      <c r="O49" s="436">
        <f t="shared" si="0"/>
        <v>0.11290322580645161</v>
      </c>
      <c r="P49" s="436">
        <f t="shared" si="0"/>
        <v>1.6129032258064516E-2</v>
      </c>
      <c r="Q49" s="437">
        <f>+L49+M49+N49+O49+P49</f>
        <v>0.43548387096774194</v>
      </c>
      <c r="R49" s="418"/>
      <c r="S49" s="418"/>
      <c r="T49" s="418"/>
      <c r="U49" s="419"/>
    </row>
    <row r="50" spans="3:21" ht="36.75" customHeight="1" x14ac:dyDescent="0.3">
      <c r="C50" s="417"/>
      <c r="D50" s="418"/>
      <c r="E50" s="243" t="s">
        <v>98</v>
      </c>
      <c r="F50" s="251">
        <f>+COUNTIFS(Monitoreo!$Z:$Z,' Graficos generales '!$E50,Monitoreo!$H:$H,' Graficos generales '!F$48)</f>
        <v>11</v>
      </c>
      <c r="G50" s="251">
        <f>+COUNTIFS(Monitoreo!$Z:$Z,' Graficos generales '!$E50,Monitoreo!$H:$H,' Graficos generales '!G$48)</f>
        <v>10</v>
      </c>
      <c r="H50" s="251">
        <f>+COUNTIFS(Monitoreo!$Z:$Z,' Graficos generales '!$E50,Monitoreo!$H:$H,' Graficos generales '!H$48)</f>
        <v>3</v>
      </c>
      <c r="I50" s="251">
        <f>+COUNTIFS(Monitoreo!$Z:$Z,' Graficos generales '!$E50,Monitoreo!$H:$H,' Graficos generales '!I$48)</f>
        <v>4</v>
      </c>
      <c r="J50" s="251">
        <f>+COUNTIFS(Monitoreo!$Z:$Z,' Graficos generales '!$E50,Monitoreo!$H:$H,' Graficos generales '!J$48)</f>
        <v>1</v>
      </c>
      <c r="K50" s="251">
        <f>+F50+G50+H50+I50+J50</f>
        <v>29</v>
      </c>
      <c r="L50" s="436">
        <f t="shared" si="0"/>
        <v>0.17741935483870969</v>
      </c>
      <c r="M50" s="436">
        <f t="shared" si="0"/>
        <v>0.16129032258064516</v>
      </c>
      <c r="N50" s="436">
        <f t="shared" si="0"/>
        <v>4.8387096774193547E-2</v>
      </c>
      <c r="O50" s="436">
        <f t="shared" si="0"/>
        <v>6.4516129032258063E-2</v>
      </c>
      <c r="P50" s="436">
        <f t="shared" si="0"/>
        <v>1.6129032258064516E-2</v>
      </c>
      <c r="Q50" s="437">
        <f>+L50+M50+N50+O50+P50</f>
        <v>0.467741935483871</v>
      </c>
      <c r="R50" s="418"/>
      <c r="S50" s="418"/>
      <c r="T50" s="418"/>
      <c r="U50" s="419"/>
    </row>
    <row r="51" spans="3:21" ht="36.75" customHeight="1" x14ac:dyDescent="0.3">
      <c r="C51" s="417"/>
      <c r="D51" s="418"/>
      <c r="E51" s="245" t="s">
        <v>96</v>
      </c>
      <c r="F51" s="251">
        <f>+COUNTIFS(Monitoreo!$Z:$Z,' Graficos generales '!$E51,Monitoreo!$H:$H,' Graficos generales '!F$48)</f>
        <v>2</v>
      </c>
      <c r="G51" s="251">
        <f>+COUNTIFS(Monitoreo!$Z:$Z,' Graficos generales '!$E51,Monitoreo!$H:$H,' Graficos generales '!G$48)</f>
        <v>0</v>
      </c>
      <c r="H51" s="251">
        <f>+COUNTIFS(Monitoreo!$Z:$Z,' Graficos generales '!$E51,Monitoreo!$H:$H,' Graficos generales '!H$48)</f>
        <v>0</v>
      </c>
      <c r="I51" s="251">
        <f>+COUNTIFS(Monitoreo!$Z:$Z,' Graficos generales '!$E51,Monitoreo!$H:$H,' Graficos generales '!I$48)</f>
        <v>3</v>
      </c>
      <c r="J51" s="251">
        <f>+COUNTIFS(Monitoreo!$Z:$Z,' Graficos generales '!$E51,Monitoreo!$H:$H,' Graficos generales '!J$48)</f>
        <v>1</v>
      </c>
      <c r="K51" s="251">
        <f>+F51+G51+H51+I51+J51</f>
        <v>6</v>
      </c>
      <c r="L51" s="436">
        <f t="shared" si="0"/>
        <v>3.2258064516129031E-2</v>
      </c>
      <c r="M51" s="436">
        <f t="shared" si="0"/>
        <v>0</v>
      </c>
      <c r="N51" s="436">
        <f t="shared" si="0"/>
        <v>0</v>
      </c>
      <c r="O51" s="436">
        <f t="shared" si="0"/>
        <v>4.8387096774193547E-2</v>
      </c>
      <c r="P51" s="436">
        <f t="shared" si="0"/>
        <v>1.6129032258064516E-2</v>
      </c>
      <c r="Q51" s="437">
        <f>+L51+M51+N51+O51+P51</f>
        <v>9.6774193548387094E-2</v>
      </c>
      <c r="R51" s="418"/>
      <c r="S51" s="418"/>
      <c r="T51" s="418"/>
      <c r="U51" s="419"/>
    </row>
    <row r="52" spans="3:21" x14ac:dyDescent="0.3">
      <c r="C52" s="417"/>
      <c r="D52" s="418"/>
      <c r="E52" s="256"/>
      <c r="F52" s="438"/>
      <c r="G52" s="439"/>
      <c r="H52" s="439"/>
      <c r="I52" s="439"/>
      <c r="J52" s="439"/>
      <c r="K52" s="440">
        <f>+SUM(K49:K51)</f>
        <v>62</v>
      </c>
      <c r="L52" s="441"/>
      <c r="M52" s="442"/>
      <c r="N52" s="442"/>
      <c r="O52" s="442"/>
      <c r="P52" s="442"/>
      <c r="Q52" s="443">
        <f>+SUM(Q49:Q51)</f>
        <v>1</v>
      </c>
      <c r="R52" s="418"/>
      <c r="S52" s="418"/>
      <c r="T52" s="418"/>
      <c r="U52" s="419"/>
    </row>
    <row r="53" spans="3:21" x14ac:dyDescent="0.3">
      <c r="C53" s="417"/>
      <c r="D53" s="418"/>
      <c r="E53" s="256"/>
      <c r="F53" s="256"/>
      <c r="G53" s="418"/>
      <c r="H53" s="418"/>
      <c r="I53" s="418"/>
      <c r="J53" s="418"/>
      <c r="K53" s="418"/>
      <c r="L53" s="418"/>
      <c r="M53" s="418"/>
      <c r="N53" s="418"/>
      <c r="O53" s="418"/>
      <c r="P53" s="429"/>
      <c r="Q53" s="429"/>
      <c r="R53" s="418"/>
      <c r="S53" s="418"/>
      <c r="T53" s="418"/>
      <c r="U53" s="419"/>
    </row>
    <row r="54" spans="3:21" x14ac:dyDescent="0.3">
      <c r="C54" s="417"/>
      <c r="D54" s="418"/>
      <c r="E54" s="256"/>
      <c r="F54" s="256"/>
      <c r="G54" s="418"/>
      <c r="H54" s="418"/>
      <c r="I54" s="418"/>
      <c r="J54" s="418"/>
      <c r="K54" s="418"/>
      <c r="L54" s="418"/>
      <c r="M54" s="418"/>
      <c r="N54" s="418"/>
      <c r="O54" s="418"/>
      <c r="P54" s="429"/>
      <c r="Q54" s="429"/>
      <c r="R54" s="418"/>
      <c r="S54" s="418"/>
      <c r="T54" s="418"/>
      <c r="U54" s="419"/>
    </row>
    <row r="55" spans="3:21" x14ac:dyDescent="0.3">
      <c r="C55" s="417"/>
      <c r="D55" s="418"/>
      <c r="E55" s="256"/>
      <c r="F55" s="256"/>
      <c r="G55" s="418"/>
      <c r="H55" s="418"/>
      <c r="I55" s="418"/>
      <c r="J55" s="418"/>
      <c r="K55" s="418"/>
      <c r="L55" s="418"/>
      <c r="M55" s="418"/>
      <c r="N55" s="418"/>
      <c r="O55" s="418"/>
      <c r="P55" s="429"/>
      <c r="Q55" s="429"/>
      <c r="R55" s="418"/>
      <c r="S55" s="418"/>
      <c r="T55" s="418"/>
      <c r="U55" s="419"/>
    </row>
    <row r="56" spans="3:21" x14ac:dyDescent="0.3">
      <c r="C56" s="417"/>
      <c r="D56" s="418"/>
      <c r="E56" s="256"/>
      <c r="L56" s="418"/>
      <c r="M56" s="418"/>
      <c r="N56" s="418"/>
      <c r="O56" s="418"/>
      <c r="P56" s="429"/>
      <c r="Q56" s="429"/>
      <c r="R56" s="418"/>
      <c r="S56" s="418"/>
      <c r="T56" s="418"/>
      <c r="U56" s="419"/>
    </row>
    <row r="57" spans="3:21" x14ac:dyDescent="0.3">
      <c r="C57" s="417"/>
      <c r="D57" s="418"/>
      <c r="E57" s="256"/>
      <c r="L57" s="418"/>
      <c r="M57" s="418"/>
      <c r="N57" s="418"/>
      <c r="O57" s="418"/>
      <c r="P57" s="429"/>
      <c r="Q57" s="429"/>
      <c r="R57" s="418"/>
      <c r="S57" s="418"/>
      <c r="T57" s="418"/>
      <c r="U57" s="419"/>
    </row>
    <row r="58" spans="3:21" x14ac:dyDescent="0.3">
      <c r="C58" s="417"/>
      <c r="D58" s="418"/>
      <c r="E58" s="256"/>
      <c r="L58" s="418"/>
      <c r="M58" s="418"/>
      <c r="N58" s="418"/>
      <c r="O58" s="418"/>
      <c r="P58" s="429"/>
      <c r="Q58" s="429"/>
      <c r="R58" s="418"/>
      <c r="S58" s="418"/>
      <c r="T58" s="418"/>
      <c r="U58" s="419"/>
    </row>
    <row r="59" spans="3:21" x14ac:dyDescent="0.3">
      <c r="C59" s="417"/>
      <c r="D59" s="418"/>
      <c r="E59" s="256"/>
      <c r="L59" s="418"/>
      <c r="M59" s="418"/>
      <c r="N59" s="418"/>
      <c r="O59" s="418"/>
      <c r="P59" s="429"/>
      <c r="Q59" s="429"/>
      <c r="R59" s="418"/>
      <c r="S59" s="418"/>
      <c r="T59" s="418"/>
      <c r="U59" s="419"/>
    </row>
    <row r="60" spans="3:21" x14ac:dyDescent="0.3">
      <c r="C60" s="417"/>
      <c r="D60" s="418"/>
      <c r="E60" s="256"/>
      <c r="L60" s="418"/>
      <c r="M60" s="418"/>
      <c r="N60" s="418"/>
      <c r="O60" s="418"/>
      <c r="P60" s="429"/>
      <c r="Q60" s="429"/>
      <c r="R60" s="418"/>
      <c r="S60" s="418"/>
      <c r="T60" s="418"/>
      <c r="U60" s="419"/>
    </row>
    <row r="61" spans="3:21" x14ac:dyDescent="0.3">
      <c r="C61" s="417"/>
      <c r="D61" s="418"/>
      <c r="E61" s="256"/>
      <c r="F61" s="256"/>
      <c r="G61" s="418"/>
      <c r="H61" s="418"/>
      <c r="I61" s="418"/>
      <c r="J61" s="418"/>
      <c r="K61" s="418"/>
      <c r="L61" s="418"/>
      <c r="M61" s="418"/>
      <c r="N61" s="418"/>
      <c r="O61" s="418"/>
      <c r="P61" s="429"/>
      <c r="Q61" s="429"/>
      <c r="R61" s="418"/>
      <c r="S61" s="418"/>
      <c r="T61" s="418"/>
      <c r="U61" s="419"/>
    </row>
    <row r="62" spans="3:21" x14ac:dyDescent="0.3">
      <c r="C62" s="417"/>
      <c r="D62" s="418"/>
      <c r="E62" s="256"/>
      <c r="F62" s="256"/>
      <c r="G62" s="418"/>
      <c r="H62" s="418"/>
      <c r="I62" s="418"/>
      <c r="J62" s="418"/>
      <c r="K62" s="418"/>
      <c r="L62" s="418"/>
      <c r="M62" s="418"/>
      <c r="N62" s="418"/>
      <c r="O62" s="418"/>
      <c r="P62" s="429"/>
      <c r="Q62" s="429"/>
      <c r="R62" s="418"/>
      <c r="S62" s="418"/>
      <c r="T62" s="418"/>
      <c r="U62" s="419"/>
    </row>
    <row r="63" spans="3:21" x14ac:dyDescent="0.3">
      <c r="C63" s="417"/>
      <c r="D63" s="418"/>
      <c r="E63" s="256"/>
      <c r="F63" s="256"/>
      <c r="G63" s="418"/>
      <c r="H63" s="418"/>
      <c r="I63" s="418"/>
      <c r="J63" s="418"/>
      <c r="K63" s="418"/>
      <c r="L63" s="418"/>
      <c r="M63" s="418"/>
      <c r="N63" s="418"/>
      <c r="O63" s="418"/>
      <c r="P63" s="429"/>
      <c r="Q63" s="429"/>
      <c r="R63" s="418"/>
      <c r="S63" s="418"/>
      <c r="T63" s="418"/>
      <c r="U63" s="419"/>
    </row>
    <row r="64" spans="3:21" x14ac:dyDescent="0.3">
      <c r="C64" s="417"/>
      <c r="D64" s="418"/>
      <c r="E64" s="256"/>
      <c r="F64" s="256"/>
      <c r="G64" s="418"/>
      <c r="H64" s="418"/>
      <c r="I64" s="418"/>
      <c r="J64" s="418"/>
      <c r="K64" s="418"/>
      <c r="L64" s="418"/>
      <c r="M64" s="418"/>
      <c r="N64" s="418"/>
      <c r="O64" s="418"/>
      <c r="P64" s="429"/>
      <c r="Q64" s="429"/>
      <c r="R64" s="418"/>
      <c r="S64" s="418"/>
      <c r="T64" s="418"/>
      <c r="U64" s="419"/>
    </row>
    <row r="65" spans="3:21" x14ac:dyDescent="0.3">
      <c r="C65" s="417"/>
      <c r="D65" s="418"/>
      <c r="E65" s="256"/>
      <c r="F65" s="256"/>
      <c r="G65" s="418"/>
      <c r="H65" s="418"/>
      <c r="I65" s="418"/>
      <c r="J65" s="418"/>
      <c r="K65" s="418"/>
      <c r="L65" s="418"/>
      <c r="M65" s="418"/>
      <c r="N65" s="418"/>
      <c r="O65" s="418"/>
      <c r="P65" s="429"/>
      <c r="Q65" s="429"/>
      <c r="R65" s="418"/>
      <c r="S65" s="418"/>
      <c r="T65" s="418"/>
      <c r="U65" s="419"/>
    </row>
    <row r="66" spans="3:21" x14ac:dyDescent="0.3">
      <c r="C66" s="417"/>
      <c r="D66" s="418"/>
      <c r="E66" s="256"/>
      <c r="F66" s="256"/>
      <c r="G66" s="418"/>
      <c r="H66" s="418"/>
      <c r="I66" s="418"/>
      <c r="J66" s="418"/>
      <c r="K66" s="418"/>
      <c r="L66" s="418"/>
      <c r="M66" s="418"/>
      <c r="N66" s="418"/>
      <c r="O66" s="418"/>
      <c r="P66" s="429"/>
      <c r="Q66" s="429"/>
      <c r="R66" s="418"/>
      <c r="S66" s="418"/>
      <c r="T66" s="418"/>
      <c r="U66" s="419"/>
    </row>
    <row r="67" spans="3:21" x14ac:dyDescent="0.3">
      <c r="C67" s="417"/>
      <c r="D67" s="418"/>
      <c r="E67" s="256"/>
      <c r="F67" s="256"/>
      <c r="G67" s="418"/>
      <c r="H67" s="418"/>
      <c r="I67" s="418"/>
      <c r="J67" s="418"/>
      <c r="K67" s="418"/>
      <c r="L67" s="418"/>
      <c r="M67" s="418"/>
      <c r="N67" s="418"/>
      <c r="O67" s="418"/>
      <c r="P67" s="429"/>
      <c r="Q67" s="429"/>
      <c r="R67" s="418"/>
      <c r="S67" s="418"/>
      <c r="T67" s="418"/>
      <c r="U67" s="419"/>
    </row>
    <row r="68" spans="3:21" x14ac:dyDescent="0.3">
      <c r="C68" s="417"/>
      <c r="D68" s="418"/>
      <c r="E68" s="256"/>
      <c r="F68" s="256"/>
      <c r="G68" s="418"/>
      <c r="H68" s="418"/>
      <c r="I68" s="418"/>
      <c r="J68" s="418"/>
      <c r="K68" s="434"/>
      <c r="L68" s="418"/>
      <c r="M68" s="418"/>
      <c r="N68" s="418"/>
      <c r="O68" s="418"/>
      <c r="P68" s="418"/>
      <c r="Q68" s="418"/>
      <c r="R68" s="418"/>
      <c r="S68" s="418"/>
      <c r="T68" s="418"/>
      <c r="U68" s="419"/>
    </row>
    <row r="69" spans="3:21" x14ac:dyDescent="0.3">
      <c r="C69" s="417"/>
      <c r="D69" s="418"/>
      <c r="E69" s="256"/>
      <c r="F69" s="256"/>
      <c r="G69" s="418"/>
      <c r="H69" s="418"/>
      <c r="I69" s="418"/>
      <c r="J69" s="418"/>
      <c r="K69" s="418"/>
      <c r="L69" s="418"/>
      <c r="M69" s="418"/>
      <c r="N69" s="418"/>
      <c r="O69" s="418"/>
      <c r="P69" s="418"/>
      <c r="Q69" s="418"/>
      <c r="R69" s="418"/>
      <c r="S69" s="418"/>
      <c r="T69" s="418"/>
      <c r="U69" s="419"/>
    </row>
    <row r="70" spans="3:21" x14ac:dyDescent="0.3">
      <c r="C70" s="417"/>
      <c r="D70" s="418"/>
      <c r="E70" s="256"/>
      <c r="F70" s="256"/>
      <c r="G70" s="418"/>
      <c r="H70" s="418"/>
      <c r="I70" s="418"/>
      <c r="J70" s="418"/>
      <c r="K70" s="418"/>
      <c r="L70" s="418"/>
      <c r="M70" s="418"/>
      <c r="N70" s="418"/>
      <c r="O70" s="418"/>
      <c r="P70" s="418"/>
      <c r="Q70" s="418"/>
      <c r="R70" s="418"/>
      <c r="S70" s="418"/>
      <c r="T70" s="418"/>
      <c r="U70" s="419"/>
    </row>
    <row r="71" spans="3:21" x14ac:dyDescent="0.3">
      <c r="C71" s="417"/>
      <c r="D71" s="418"/>
      <c r="E71" s="256"/>
      <c r="F71" s="256"/>
      <c r="G71" s="418"/>
      <c r="H71" s="418"/>
      <c r="I71" s="418"/>
      <c r="J71" s="418"/>
      <c r="K71" s="418"/>
      <c r="L71" s="418"/>
      <c r="M71" s="418"/>
      <c r="N71" s="418"/>
      <c r="O71" s="418"/>
      <c r="P71" s="418"/>
      <c r="Q71" s="418"/>
      <c r="R71" s="418"/>
      <c r="S71" s="418"/>
      <c r="T71" s="418"/>
      <c r="U71" s="419"/>
    </row>
    <row r="72" spans="3:21" ht="44.25" customHeight="1" x14ac:dyDescent="0.3">
      <c r="C72" s="417"/>
      <c r="D72" s="418"/>
      <c r="E72" s="543" t="s">
        <v>2641</v>
      </c>
      <c r="F72" s="539" t="s">
        <v>2644</v>
      </c>
      <c r="G72" s="540"/>
      <c r="H72" s="540"/>
      <c r="I72" s="540"/>
      <c r="J72" s="540"/>
      <c r="K72" s="541"/>
      <c r="L72" s="539" t="s">
        <v>2642</v>
      </c>
      <c r="M72" s="542"/>
      <c r="N72" s="542"/>
      <c r="O72" s="542"/>
      <c r="P72" s="542"/>
      <c r="Q72" s="542"/>
      <c r="R72" s="418"/>
      <c r="S72" s="418"/>
      <c r="T72" s="418"/>
      <c r="U72" s="419"/>
    </row>
    <row r="73" spans="3:21" ht="60.75" customHeight="1" x14ac:dyDescent="0.3">
      <c r="C73" s="417"/>
      <c r="D73" s="418"/>
      <c r="E73" s="544"/>
      <c r="F73" s="444" t="s">
        <v>58</v>
      </c>
      <c r="G73" s="444" t="s">
        <v>19</v>
      </c>
      <c r="H73" s="444" t="s">
        <v>34</v>
      </c>
      <c r="I73" s="444" t="s">
        <v>41</v>
      </c>
      <c r="J73" s="444" t="s">
        <v>51</v>
      </c>
      <c r="K73" s="445" t="s">
        <v>86</v>
      </c>
      <c r="L73" s="444" t="s">
        <v>58</v>
      </c>
      <c r="M73" s="444" t="s">
        <v>19</v>
      </c>
      <c r="N73" s="444" t="s">
        <v>34</v>
      </c>
      <c r="O73" s="444" t="s">
        <v>41</v>
      </c>
      <c r="P73" s="444" t="s">
        <v>51</v>
      </c>
      <c r="Q73" s="445" t="s">
        <v>86</v>
      </c>
      <c r="R73" s="418"/>
      <c r="S73" s="418"/>
      <c r="T73" s="418"/>
      <c r="U73" s="419"/>
    </row>
    <row r="74" spans="3:21" ht="35.25" customHeight="1" x14ac:dyDescent="0.3">
      <c r="C74" s="417"/>
      <c r="D74" s="418"/>
      <c r="E74" s="242" t="s">
        <v>89</v>
      </c>
      <c r="F74" s="240">
        <f>+COUNTIFS(Monitoreo!$H:$H,' Graficos generales '!F$73,Monitoreo!$V:$V,' Graficos generales '!$E74)</f>
        <v>3</v>
      </c>
      <c r="G74" s="240">
        <f>+COUNTIFS(Monitoreo!$H:$H,' Graficos generales '!G$73,Monitoreo!$V:$V,' Graficos generales '!$E74)</f>
        <v>7</v>
      </c>
      <c r="H74" s="240">
        <f>+COUNTIFS(Monitoreo!$H:$H,' Graficos generales '!H$73,Monitoreo!$V:$V,' Graficos generales '!$E74)</f>
        <v>1</v>
      </c>
      <c r="I74" s="240">
        <f>+COUNTIFS(Monitoreo!$H:$H,' Graficos generales '!I$73,Monitoreo!$V:$V,' Graficos generales '!$E74)</f>
        <v>6</v>
      </c>
      <c r="J74" s="240">
        <f>+COUNTIFS(Monitoreo!$H:$H,' Graficos generales '!J$73,Monitoreo!$V:$V,' Graficos generales '!$E74)</f>
        <v>1</v>
      </c>
      <c r="K74" s="154">
        <f>+F74+G74+H74+I74+J74</f>
        <v>18</v>
      </c>
      <c r="L74" s="241">
        <f t="shared" ref="L74:P77" si="1">+((F74*100%)/$K$78)</f>
        <v>4.8387096774193547E-2</v>
      </c>
      <c r="M74" s="241">
        <f t="shared" si="1"/>
        <v>0.11290322580645161</v>
      </c>
      <c r="N74" s="241">
        <f t="shared" si="1"/>
        <v>1.6129032258064516E-2</v>
      </c>
      <c r="O74" s="241">
        <f t="shared" si="1"/>
        <v>9.6774193548387094E-2</v>
      </c>
      <c r="P74" s="241">
        <f t="shared" si="1"/>
        <v>1.6129032258064516E-2</v>
      </c>
      <c r="Q74" s="241">
        <f>+L74+M74+N74+O74+P74</f>
        <v>0.29032258064516125</v>
      </c>
      <c r="R74" s="418"/>
      <c r="S74" s="418"/>
      <c r="T74" s="418"/>
      <c r="U74" s="419"/>
    </row>
    <row r="75" spans="3:21" ht="35.25" customHeight="1" x14ac:dyDescent="0.3">
      <c r="C75" s="417"/>
      <c r="D75" s="418"/>
      <c r="E75" s="244" t="s">
        <v>87</v>
      </c>
      <c r="F75" s="240">
        <f>+COUNTIFS(Monitoreo!$H:$H,' Graficos generales '!F$73,Monitoreo!$V:$V,' Graficos generales '!$E75)</f>
        <v>7</v>
      </c>
      <c r="G75" s="240">
        <f>+COUNTIFS(Monitoreo!$H:$H,' Graficos generales '!G$73,Monitoreo!$V:$V,' Graficos generales '!$E75)</f>
        <v>11</v>
      </c>
      <c r="H75" s="240">
        <f>+COUNTIFS(Monitoreo!$H:$H,' Graficos generales '!H$73,Monitoreo!$V:$V,' Graficos generales '!$E75)</f>
        <v>4</v>
      </c>
      <c r="I75" s="240">
        <f>+COUNTIFS(Monitoreo!$H:$H,' Graficos generales '!I$73,Monitoreo!$V:$V,' Graficos generales '!$E75)</f>
        <v>6</v>
      </c>
      <c r="J75" s="240">
        <f>+COUNTIFS(Monitoreo!$H:$H,' Graficos generales '!J$73,Monitoreo!$V:$V,' Graficos generales '!$E75)</f>
        <v>2</v>
      </c>
      <c r="K75" s="154">
        <f t="shared" ref="K75:K77" si="2">+F75+G75+H75+I75+J75</f>
        <v>30</v>
      </c>
      <c r="L75" s="241">
        <f t="shared" si="1"/>
        <v>0.11290322580645161</v>
      </c>
      <c r="M75" s="241">
        <f t="shared" si="1"/>
        <v>0.17741935483870969</v>
      </c>
      <c r="N75" s="241">
        <f t="shared" si="1"/>
        <v>6.4516129032258063E-2</v>
      </c>
      <c r="O75" s="241">
        <f t="shared" si="1"/>
        <v>9.6774193548387094E-2</v>
      </c>
      <c r="P75" s="241">
        <f t="shared" si="1"/>
        <v>3.2258064516129031E-2</v>
      </c>
      <c r="Q75" s="241">
        <f t="shared" ref="Q75:Q77" si="3">+L75+M75+N75+O75+P75</f>
        <v>0.4838709677419355</v>
      </c>
      <c r="R75" s="418"/>
      <c r="S75" s="418"/>
      <c r="T75" s="418"/>
      <c r="U75" s="419"/>
    </row>
    <row r="76" spans="3:21" ht="35.25" customHeight="1" x14ac:dyDescent="0.3">
      <c r="C76" s="417"/>
      <c r="D76" s="418"/>
      <c r="E76" s="246" t="s">
        <v>90</v>
      </c>
      <c r="F76" s="240">
        <f>+COUNTIFS(Monitoreo!$H:$H,' Graficos generales '!F$73,Monitoreo!$V:$V,' Graficos generales '!$E76)</f>
        <v>5</v>
      </c>
      <c r="G76" s="240">
        <f>+COUNTIFS(Monitoreo!$H:$H,' Graficos generales '!G$73,Monitoreo!$V:$V,' Graficos generales '!$E76)</f>
        <v>4</v>
      </c>
      <c r="H76" s="240">
        <f>+COUNTIFS(Monitoreo!$H:$H,' Graficos generales '!H$73,Monitoreo!$V:$V,' Graficos generales '!$E76)</f>
        <v>1</v>
      </c>
      <c r="I76" s="240">
        <f>+COUNTIFS(Monitoreo!$H:$H,' Graficos generales '!I$73,Monitoreo!$V:$V,' Graficos generales '!$E76)</f>
        <v>2</v>
      </c>
      <c r="J76" s="240">
        <f>+COUNTIFS(Monitoreo!$H:$H,' Graficos generales '!J$73,Monitoreo!$V:$V,' Graficos generales '!$E76)</f>
        <v>0</v>
      </c>
      <c r="K76" s="154">
        <f t="shared" si="2"/>
        <v>12</v>
      </c>
      <c r="L76" s="241">
        <f t="shared" si="1"/>
        <v>8.0645161290322578E-2</v>
      </c>
      <c r="M76" s="241">
        <f t="shared" si="1"/>
        <v>6.4516129032258063E-2</v>
      </c>
      <c r="N76" s="241">
        <f t="shared" si="1"/>
        <v>1.6129032258064516E-2</v>
      </c>
      <c r="O76" s="241">
        <f t="shared" si="1"/>
        <v>3.2258064516129031E-2</v>
      </c>
      <c r="P76" s="241">
        <f t="shared" si="1"/>
        <v>0</v>
      </c>
      <c r="Q76" s="241">
        <f t="shared" si="3"/>
        <v>0.19354838709677416</v>
      </c>
      <c r="R76" s="418"/>
      <c r="S76" s="418"/>
      <c r="T76" s="418"/>
      <c r="U76" s="419"/>
    </row>
    <row r="77" spans="3:21" ht="35.25" customHeight="1" x14ac:dyDescent="0.3">
      <c r="C77" s="417"/>
      <c r="D77" s="418"/>
      <c r="E77" s="247" t="s">
        <v>88</v>
      </c>
      <c r="F77" s="240">
        <f>+COUNTIFS(Monitoreo!$H:$H,' Graficos generales '!F$73,Monitoreo!$V:$V,' Graficos generales '!$E77)</f>
        <v>0</v>
      </c>
      <c r="G77" s="240">
        <f>+COUNTIFS(Monitoreo!$H:$H,' Graficos generales '!G$73,Monitoreo!$V:$V,' Graficos generales '!$E77)</f>
        <v>0</v>
      </c>
      <c r="H77" s="240">
        <f>+COUNTIFS(Monitoreo!$H:$H,' Graficos generales '!H$73,Monitoreo!$V:$V,' Graficos generales '!$E77)</f>
        <v>2</v>
      </c>
      <c r="I77" s="240">
        <f>+COUNTIFS(Monitoreo!$H:$H,' Graficos generales '!I$73,Monitoreo!$V:$V,' Graficos generales '!$E77)</f>
        <v>0</v>
      </c>
      <c r="J77" s="240">
        <f>+COUNTIFS(Monitoreo!$H:$H,' Graficos generales '!J$73,Monitoreo!$V:$V,' Graficos generales '!$E77)</f>
        <v>0</v>
      </c>
      <c r="K77" s="154">
        <f t="shared" si="2"/>
        <v>2</v>
      </c>
      <c r="L77" s="241">
        <f t="shared" si="1"/>
        <v>0</v>
      </c>
      <c r="M77" s="241">
        <f t="shared" si="1"/>
        <v>0</v>
      </c>
      <c r="N77" s="241">
        <f t="shared" si="1"/>
        <v>3.2258064516129031E-2</v>
      </c>
      <c r="O77" s="241">
        <f t="shared" si="1"/>
        <v>0</v>
      </c>
      <c r="P77" s="241">
        <f t="shared" si="1"/>
        <v>0</v>
      </c>
      <c r="Q77" s="241">
        <f t="shared" si="3"/>
        <v>3.2258064516129031E-2</v>
      </c>
      <c r="R77" s="418"/>
      <c r="S77" s="418"/>
      <c r="T77" s="418"/>
      <c r="U77" s="419"/>
    </row>
    <row r="78" spans="3:21" ht="35.25" customHeight="1" x14ac:dyDescent="0.3">
      <c r="C78" s="417"/>
      <c r="D78" s="418"/>
      <c r="E78" s="256"/>
      <c r="F78" s="256"/>
      <c r="G78" s="418"/>
      <c r="H78" s="418"/>
      <c r="I78" s="418"/>
      <c r="J78" s="418"/>
      <c r="K78" s="440">
        <f>+SUM(K74:K77)</f>
        <v>62</v>
      </c>
      <c r="L78" s="256"/>
      <c r="M78" s="418"/>
      <c r="N78" s="418"/>
      <c r="O78" s="418"/>
      <c r="P78" s="418"/>
      <c r="Q78" s="443">
        <f>+SUM(Q74:Q77)</f>
        <v>0.99999999999999989</v>
      </c>
      <c r="R78" s="418"/>
      <c r="S78" s="418"/>
      <c r="T78" s="418"/>
      <c r="U78" s="419"/>
    </row>
    <row r="79" spans="3:21" ht="15.75" customHeight="1" x14ac:dyDescent="0.3">
      <c r="C79" s="417"/>
      <c r="D79" s="418"/>
      <c r="E79" s="256"/>
      <c r="F79" s="256"/>
      <c r="G79" s="418"/>
      <c r="H79" s="418"/>
      <c r="I79" s="418"/>
      <c r="J79" s="418"/>
      <c r="K79" s="418"/>
      <c r="L79" s="418"/>
      <c r="M79" s="418"/>
      <c r="N79" s="418"/>
      <c r="O79" s="418"/>
      <c r="P79" s="418"/>
      <c r="Q79" s="418"/>
      <c r="R79" s="418"/>
      <c r="S79" s="418"/>
      <c r="T79" s="418"/>
      <c r="U79" s="419"/>
    </row>
    <row r="80" spans="3:21" ht="15.75" customHeight="1" x14ac:dyDescent="0.3">
      <c r="C80" s="417"/>
      <c r="D80" s="418"/>
      <c r="E80" s="256"/>
      <c r="F80" s="256"/>
      <c r="G80" s="418"/>
      <c r="H80" s="418"/>
      <c r="I80" s="418"/>
      <c r="J80" s="418"/>
      <c r="K80" s="418"/>
      <c r="L80" s="418"/>
      <c r="M80" s="418"/>
      <c r="N80" s="418"/>
      <c r="O80" s="418"/>
      <c r="P80" s="418"/>
      <c r="Q80" s="418"/>
      <c r="R80" s="418"/>
      <c r="S80" s="418"/>
      <c r="T80" s="418"/>
      <c r="U80" s="419"/>
    </row>
    <row r="81" spans="3:21" ht="15.75" customHeight="1" x14ac:dyDescent="0.3">
      <c r="C81" s="417"/>
      <c r="D81" s="418"/>
      <c r="E81" s="256"/>
      <c r="F81" s="256"/>
      <c r="G81" s="418"/>
      <c r="H81" s="418"/>
      <c r="I81" s="418"/>
      <c r="J81" s="418"/>
      <c r="K81" s="418"/>
      <c r="L81" s="418"/>
      <c r="M81" s="418"/>
      <c r="N81" s="418"/>
      <c r="O81" s="418"/>
      <c r="P81" s="418"/>
      <c r="Q81" s="418"/>
      <c r="R81" s="418"/>
      <c r="S81" s="418"/>
      <c r="T81" s="418"/>
      <c r="U81" s="419"/>
    </row>
    <row r="82" spans="3:21" ht="63" customHeight="1" x14ac:dyDescent="0.3">
      <c r="C82" s="417"/>
      <c r="D82" s="418"/>
      <c r="E82" s="256"/>
      <c r="L82" s="418"/>
      <c r="M82" s="418"/>
      <c r="N82" s="418"/>
      <c r="O82" s="418"/>
      <c r="P82" s="418"/>
      <c r="Q82" s="418"/>
      <c r="R82" s="418"/>
      <c r="S82" s="418"/>
      <c r="T82" s="418"/>
      <c r="U82" s="419"/>
    </row>
    <row r="83" spans="3:21" ht="29.25" customHeight="1" x14ac:dyDescent="0.3">
      <c r="C83" s="417"/>
      <c r="D83" s="418"/>
      <c r="E83" s="256"/>
      <c r="L83" s="418"/>
      <c r="M83" s="418"/>
      <c r="N83" s="418"/>
      <c r="O83" s="418"/>
      <c r="P83" s="418"/>
      <c r="Q83" s="418"/>
      <c r="R83" s="418"/>
      <c r="S83" s="418"/>
      <c r="T83" s="418"/>
      <c r="U83" s="419"/>
    </row>
    <row r="84" spans="3:21" ht="29.25" customHeight="1" x14ac:dyDescent="0.3">
      <c r="C84" s="417"/>
      <c r="D84" s="418"/>
      <c r="E84" s="256"/>
      <c r="L84" s="418"/>
      <c r="M84" s="418"/>
      <c r="N84" s="418"/>
      <c r="O84" s="418"/>
      <c r="P84" s="418"/>
      <c r="Q84" s="418"/>
      <c r="R84" s="418"/>
      <c r="S84" s="418"/>
      <c r="T84" s="418"/>
      <c r="U84" s="419"/>
    </row>
    <row r="85" spans="3:21" ht="29.25" customHeight="1" x14ac:dyDescent="0.3">
      <c r="C85" s="417"/>
      <c r="D85" s="418"/>
      <c r="E85" s="256"/>
      <c r="L85" s="418"/>
      <c r="M85" s="418"/>
      <c r="N85" s="418"/>
      <c r="O85" s="418"/>
      <c r="P85" s="418"/>
      <c r="Q85" s="418"/>
      <c r="R85" s="418"/>
      <c r="S85" s="418"/>
      <c r="T85" s="418"/>
      <c r="U85" s="419"/>
    </row>
    <row r="86" spans="3:21" ht="29.25" customHeight="1" x14ac:dyDescent="0.3">
      <c r="C86" s="417"/>
      <c r="D86" s="418"/>
      <c r="E86" s="256"/>
      <c r="L86" s="418"/>
      <c r="M86" s="418"/>
      <c r="N86" s="418"/>
      <c r="O86" s="418"/>
      <c r="P86" s="418"/>
      <c r="Q86" s="418"/>
      <c r="R86" s="418"/>
      <c r="S86" s="418"/>
      <c r="T86" s="418"/>
      <c r="U86" s="419"/>
    </row>
    <row r="87" spans="3:21" ht="15.75" customHeight="1" x14ac:dyDescent="0.3">
      <c r="C87" s="417"/>
      <c r="D87" s="418"/>
      <c r="E87" s="256"/>
      <c r="L87" s="418"/>
      <c r="M87" s="418"/>
      <c r="N87" s="418"/>
      <c r="O87" s="418"/>
      <c r="P87" s="418"/>
      <c r="Q87" s="418"/>
      <c r="R87" s="418"/>
      <c r="S87" s="418"/>
      <c r="T87" s="418"/>
      <c r="U87" s="419"/>
    </row>
    <row r="88" spans="3:21" ht="15.75" customHeight="1" x14ac:dyDescent="0.3">
      <c r="C88" s="417"/>
      <c r="D88" s="418"/>
      <c r="E88" s="256"/>
      <c r="F88" s="256"/>
      <c r="G88" s="418"/>
      <c r="H88" s="418"/>
      <c r="I88" s="418"/>
      <c r="J88" s="418"/>
      <c r="K88" s="418"/>
      <c r="L88" s="418"/>
      <c r="M88" s="418"/>
      <c r="N88" s="418"/>
      <c r="O88" s="418"/>
      <c r="P88" s="418"/>
      <c r="Q88" s="418"/>
      <c r="R88" s="418"/>
      <c r="S88" s="418"/>
      <c r="T88" s="418"/>
      <c r="U88" s="419"/>
    </row>
    <row r="89" spans="3:21" ht="15.75" customHeight="1" x14ac:dyDescent="0.3">
      <c r="C89" s="417"/>
      <c r="D89" s="418"/>
      <c r="E89" s="256"/>
      <c r="F89" s="256"/>
      <c r="G89" s="418"/>
      <c r="H89" s="418"/>
      <c r="I89" s="418"/>
      <c r="J89" s="418"/>
      <c r="K89" s="418"/>
      <c r="L89" s="418"/>
      <c r="M89" s="418"/>
      <c r="N89" s="418"/>
      <c r="O89" s="418"/>
      <c r="P89" s="418"/>
      <c r="Q89" s="418"/>
      <c r="R89" s="418"/>
      <c r="S89" s="418"/>
      <c r="T89" s="418"/>
      <c r="U89" s="419"/>
    </row>
    <row r="90" spans="3:21" ht="15.75" customHeight="1" x14ac:dyDescent="0.3">
      <c r="C90" s="417"/>
      <c r="D90" s="418"/>
      <c r="E90" s="256"/>
      <c r="F90" s="256"/>
      <c r="G90" s="418"/>
      <c r="H90" s="418"/>
      <c r="I90" s="418"/>
      <c r="J90" s="418"/>
      <c r="K90" s="418"/>
      <c r="L90" s="418"/>
      <c r="M90" s="418"/>
      <c r="N90" s="418"/>
      <c r="O90" s="418"/>
      <c r="P90" s="418"/>
      <c r="Q90" s="418"/>
      <c r="R90" s="418"/>
      <c r="S90" s="418"/>
      <c r="T90" s="418"/>
      <c r="U90" s="419"/>
    </row>
    <row r="91" spans="3:21" ht="15.75" customHeight="1" x14ac:dyDescent="0.3">
      <c r="C91" s="417"/>
      <c r="D91" s="418"/>
      <c r="E91" s="256"/>
      <c r="F91" s="256"/>
      <c r="G91" s="418"/>
      <c r="H91" s="418"/>
      <c r="I91" s="418"/>
      <c r="J91" s="418"/>
      <c r="K91" s="418"/>
      <c r="L91" s="418"/>
      <c r="M91" s="418"/>
      <c r="N91" s="418"/>
      <c r="O91" s="418"/>
      <c r="P91" s="418"/>
      <c r="Q91" s="418"/>
      <c r="R91" s="418"/>
      <c r="S91" s="418"/>
      <c r="T91" s="418"/>
      <c r="U91" s="419"/>
    </row>
    <row r="92" spans="3:21" ht="15.75" customHeight="1" x14ac:dyDescent="0.3">
      <c r="C92" s="417"/>
      <c r="D92" s="418"/>
      <c r="E92" s="256"/>
      <c r="F92" s="256"/>
      <c r="G92" s="418"/>
      <c r="H92" s="418"/>
      <c r="I92" s="418"/>
      <c r="J92" s="418"/>
      <c r="K92" s="418"/>
      <c r="L92" s="418"/>
      <c r="M92" s="418"/>
      <c r="N92" s="418"/>
      <c r="O92" s="418"/>
      <c r="P92" s="418"/>
      <c r="Q92" s="418"/>
      <c r="R92" s="418"/>
      <c r="S92" s="418"/>
      <c r="T92" s="418"/>
      <c r="U92" s="419"/>
    </row>
    <row r="93" spans="3:21" ht="69" customHeight="1" x14ac:dyDescent="0.3">
      <c r="C93" s="417"/>
      <c r="D93" s="418"/>
      <c r="E93" s="387" t="s">
        <v>202</v>
      </c>
      <c r="F93" s="533" t="s">
        <v>58</v>
      </c>
      <c r="G93" s="533"/>
      <c r="H93" s="533"/>
      <c r="I93" s="533" t="s">
        <v>19</v>
      </c>
      <c r="J93" s="533"/>
      <c r="K93" s="533"/>
      <c r="L93" s="533" t="s">
        <v>34</v>
      </c>
      <c r="M93" s="533"/>
      <c r="N93" s="533"/>
      <c r="O93" s="533" t="s">
        <v>41</v>
      </c>
      <c r="P93" s="533"/>
      <c r="Q93" s="533"/>
      <c r="R93" s="533" t="s">
        <v>51</v>
      </c>
      <c r="S93" s="533"/>
      <c r="T93" s="533"/>
      <c r="U93" s="419"/>
    </row>
    <row r="94" spans="3:21" ht="45" customHeight="1" x14ac:dyDescent="0.3">
      <c r="C94" s="417"/>
      <c r="D94" s="418"/>
      <c r="E94" s="388" t="s">
        <v>208</v>
      </c>
      <c r="F94" s="239" t="s">
        <v>97</v>
      </c>
      <c r="G94" s="243" t="s">
        <v>98</v>
      </c>
      <c r="H94" s="245" t="s">
        <v>96</v>
      </c>
      <c r="I94" s="239" t="s">
        <v>97</v>
      </c>
      <c r="J94" s="243" t="s">
        <v>98</v>
      </c>
      <c r="K94" s="245" t="s">
        <v>96</v>
      </c>
      <c r="L94" s="239" t="s">
        <v>97</v>
      </c>
      <c r="M94" s="243" t="s">
        <v>98</v>
      </c>
      <c r="N94" s="245" t="s">
        <v>96</v>
      </c>
      <c r="O94" s="239" t="s">
        <v>97</v>
      </c>
      <c r="P94" s="243" t="s">
        <v>98</v>
      </c>
      <c r="Q94" s="245" t="s">
        <v>96</v>
      </c>
      <c r="R94" s="239" t="s">
        <v>97</v>
      </c>
      <c r="S94" s="243" t="s">
        <v>98</v>
      </c>
      <c r="T94" s="245" t="s">
        <v>96</v>
      </c>
      <c r="U94" s="419"/>
    </row>
    <row r="95" spans="3:21" ht="45" customHeight="1" x14ac:dyDescent="0.3">
      <c r="C95" s="417"/>
      <c r="D95" s="418"/>
      <c r="E95" s="242" t="s">
        <v>89</v>
      </c>
      <c r="F95" s="250">
        <f>+COUNTIFS(Monitoreo!$H:$H,' Graficos generales '!F$93,Monitoreo!$V:$V,' Graficos generales '!$E95,Monitoreo!$Z:$Z,' Graficos generales '!F$94)</f>
        <v>0</v>
      </c>
      <c r="G95" s="250">
        <f>+COUNTIFS(Monitoreo!$H:$H,' Graficos generales '!F$93,Monitoreo!$V:$V,' Graficos generales '!$E95,Monitoreo!$Z:$Z,' Graficos generales '!G$94)</f>
        <v>1</v>
      </c>
      <c r="H95" s="250">
        <f>+COUNTIFS(Monitoreo!$H:$H,' Graficos generales '!F$93,Monitoreo!$V:$V,' Graficos generales '!$E95,Monitoreo!$Z:$Z,' Graficos generales '!H$94)</f>
        <v>2</v>
      </c>
      <c r="I95" s="250">
        <f>+COUNTIFS(Monitoreo!$H:$H,' Graficos generales '!I$93,Monitoreo!$V:$V,' Graficos generales '!$E95,Monitoreo!$Z:$Z,' Graficos generales '!I$94)</f>
        <v>4</v>
      </c>
      <c r="J95" s="250">
        <f>+COUNTIFS(Monitoreo!$H:$H,' Graficos generales '!I$93,Monitoreo!$V:$V,' Graficos generales '!$E95,Monitoreo!$Z:$Z,' Graficos generales '!J$94)</f>
        <v>3</v>
      </c>
      <c r="K95" s="250">
        <f>+COUNTIFS(Monitoreo!$H:$H,' Graficos generales '!I$93,Monitoreo!$V:$V,' Graficos generales '!$E95,Monitoreo!$Z:$Z,' Graficos generales '!K$94)</f>
        <v>0</v>
      </c>
      <c r="L95" s="250">
        <f>+COUNTIFS(Monitoreo!$H:$H,' Graficos generales '!L$93,Monitoreo!$V:$V,' Graficos generales '!$E95,Monitoreo!$Z:$Z,' Graficos generales '!L$94)</f>
        <v>0</v>
      </c>
      <c r="M95" s="250">
        <f>+COUNTIFS(Monitoreo!$H:$H,' Graficos generales '!L$93,Monitoreo!$V:$V,' Graficos generales '!$E95,Monitoreo!$Z:$Z,' Graficos generales '!M$94)</f>
        <v>1</v>
      </c>
      <c r="N95" s="250">
        <f>+COUNTIFS(Monitoreo!$H:$H,' Graficos generales '!L$93,Monitoreo!$V:$V,' Graficos generales '!$E95,Monitoreo!$Z:$Z,' Graficos generales '!N$94)</f>
        <v>0</v>
      </c>
      <c r="O95" s="250">
        <f>+COUNTIFS(Monitoreo!$H:$H,' Graficos generales '!O$93,Monitoreo!$V:$V,' Graficos generales '!$E95,Monitoreo!$Z:$Z,' Graficos generales '!O$94)</f>
        <v>4</v>
      </c>
      <c r="P95" s="250">
        <f>+COUNTIFS(Monitoreo!$H:$H,' Graficos generales '!O$93,Monitoreo!$V:$V,' Graficos generales '!$E95,Monitoreo!$Z:$Z,' Graficos generales '!P$94)</f>
        <v>1</v>
      </c>
      <c r="Q95" s="250">
        <f>+COUNTIFS(Monitoreo!$H:$H,' Graficos generales '!O$93,Monitoreo!$V:$V,' Graficos generales '!$E95,Monitoreo!$Z:$Z,' Graficos generales '!Q$94)</f>
        <v>1</v>
      </c>
      <c r="R95" s="250">
        <f>+COUNTIFS(Monitoreo!$H:$H,' Graficos generales '!R$93,Monitoreo!$V:$V,' Graficos generales '!$E95,Monitoreo!$Z:$Z,' Graficos generales '!R$94)</f>
        <v>1</v>
      </c>
      <c r="S95" s="250">
        <f>+COUNTIFS(Monitoreo!$H:$H,' Graficos generales '!R$93,Monitoreo!$V:$V,' Graficos generales '!$E95,Monitoreo!$Z:$Z,' Graficos generales '!S$94)</f>
        <v>0</v>
      </c>
      <c r="T95" s="250">
        <f>+COUNTIFS(Monitoreo!$H:$H,' Graficos generales '!R$93,Monitoreo!$V:$V,' Graficos generales '!$E95,Monitoreo!$Z:$Z,' Graficos generales '!T$94)</f>
        <v>0</v>
      </c>
      <c r="U95" s="419"/>
    </row>
    <row r="96" spans="3:21" ht="45" customHeight="1" x14ac:dyDescent="0.3">
      <c r="C96" s="417"/>
      <c r="D96" s="418"/>
      <c r="E96" s="244" t="s">
        <v>87</v>
      </c>
      <c r="F96" s="250">
        <f>+COUNTIFS(Monitoreo!$H:$H,' Graficos generales '!F$93,Monitoreo!$V:$V,' Graficos generales '!$E96,Monitoreo!$Z:$Z,' Graficos generales '!F$94)</f>
        <v>1</v>
      </c>
      <c r="G96" s="250">
        <f>+COUNTIFS(Monitoreo!$H:$H,' Graficos generales '!F$93,Monitoreo!$V:$V,' Graficos generales '!$E96,Monitoreo!$Z:$Z,' Graficos generales '!G$94)</f>
        <v>6</v>
      </c>
      <c r="H96" s="250">
        <f>+COUNTIFS(Monitoreo!$H:$H,' Graficos generales '!F$93,Monitoreo!$V:$V,' Graficos generales '!$E96,Monitoreo!$Z:$Z,' Graficos generales '!H$94)</f>
        <v>0</v>
      </c>
      <c r="I96" s="250">
        <f>+COUNTIFS(Monitoreo!$H:$H,' Graficos generales '!I$93,Monitoreo!$V:$V,' Graficos generales '!$E96,Monitoreo!$Z:$Z,' Graficos generales '!I$94)</f>
        <v>7</v>
      </c>
      <c r="J96" s="250">
        <f>+COUNTIFS(Monitoreo!$H:$H,' Graficos generales '!I$93,Monitoreo!$V:$V,' Graficos generales '!$E96,Monitoreo!$Z:$Z,' Graficos generales '!J$94)</f>
        <v>4</v>
      </c>
      <c r="K96" s="250">
        <f>+COUNTIFS(Monitoreo!$H:$H,' Graficos generales '!I$93,Monitoreo!$V:$V,' Graficos generales '!$E96,Monitoreo!$Z:$Z,' Graficos generales '!K$94)</f>
        <v>0</v>
      </c>
      <c r="L96" s="250">
        <f>+COUNTIFS(Monitoreo!$H:$H,' Graficos generales '!L$93,Monitoreo!$V:$V,' Graficos generales '!$E96,Monitoreo!$Z:$Z,' Graficos generales '!L$94)</f>
        <v>2</v>
      </c>
      <c r="M96" s="250">
        <f>+COUNTIFS(Monitoreo!$H:$H,' Graficos generales '!L$93,Monitoreo!$V:$V,' Graficos generales '!$E96,Monitoreo!$Z:$Z,' Graficos generales '!M$94)</f>
        <v>2</v>
      </c>
      <c r="N96" s="250">
        <f>+COUNTIFS(Monitoreo!$H:$H,' Graficos generales '!L$93,Monitoreo!$V:$V,' Graficos generales '!$E96,Monitoreo!$Z:$Z,' Graficos generales '!N$94)</f>
        <v>0</v>
      </c>
      <c r="O96" s="250">
        <f>+COUNTIFS(Monitoreo!$H:$H,' Graficos generales '!O$93,Monitoreo!$V:$V,' Graficos generales '!$E96,Monitoreo!$Z:$Z,' Graficos generales '!O$94)</f>
        <v>2</v>
      </c>
      <c r="P96" s="250">
        <f>+COUNTIFS(Monitoreo!$H:$H,' Graficos generales '!O$93,Monitoreo!$V:$V,' Graficos generales '!$E96,Monitoreo!$Z:$Z,' Graficos generales '!P$94)</f>
        <v>2</v>
      </c>
      <c r="Q96" s="250">
        <f>+COUNTIFS(Monitoreo!$H:$H,' Graficos generales '!O$93,Monitoreo!$V:$V,' Graficos generales '!$E96,Monitoreo!$Z:$Z,' Graficos generales '!Q$94)</f>
        <v>2</v>
      </c>
      <c r="R96" s="250">
        <f>+COUNTIFS(Monitoreo!$H:$H,' Graficos generales '!R$93,Monitoreo!$V:$V,' Graficos generales '!$E96,Monitoreo!$Z:$Z,' Graficos generales '!R$94)</f>
        <v>0</v>
      </c>
      <c r="S96" s="250">
        <f>+COUNTIFS(Monitoreo!$H:$H,' Graficos generales '!R$93,Monitoreo!$V:$V,' Graficos generales '!$E96,Monitoreo!$Z:$Z,' Graficos generales '!S$94)</f>
        <v>1</v>
      </c>
      <c r="T96" s="250">
        <f>+COUNTIFS(Monitoreo!$H:$H,' Graficos generales '!R$93,Monitoreo!$V:$V,' Graficos generales '!$E96,Monitoreo!$Z:$Z,' Graficos generales '!T$94)</f>
        <v>1</v>
      </c>
      <c r="U96" s="419"/>
    </row>
    <row r="97" spans="3:21" ht="45" customHeight="1" x14ac:dyDescent="0.3">
      <c r="C97" s="417"/>
      <c r="D97" s="418"/>
      <c r="E97" s="246" t="s">
        <v>90</v>
      </c>
      <c r="F97" s="250">
        <f>+COUNTIFS(Monitoreo!$H:$H,' Graficos generales '!F$93,Monitoreo!$V:$V,' Graficos generales '!$E97,Monitoreo!$Z:$Z,' Graficos generales '!F$94)</f>
        <v>1</v>
      </c>
      <c r="G97" s="250">
        <f>+COUNTIFS(Monitoreo!$H:$H,' Graficos generales '!F$93,Monitoreo!$V:$V,' Graficos generales '!$E97,Monitoreo!$Z:$Z,' Graficos generales '!G$94)</f>
        <v>4</v>
      </c>
      <c r="H97" s="250">
        <f>+COUNTIFS(Monitoreo!$H:$H,' Graficos generales '!F$93,Monitoreo!$V:$V,' Graficos generales '!$E97,Monitoreo!$Z:$Z,' Graficos generales '!H$94)</f>
        <v>0</v>
      </c>
      <c r="I97" s="250">
        <f>+COUNTIFS(Monitoreo!$H:$H,' Graficos generales '!I$93,Monitoreo!$V:$V,' Graficos generales '!$E97,Monitoreo!$Z:$Z,' Graficos generales '!I$94)</f>
        <v>1</v>
      </c>
      <c r="J97" s="250">
        <f>+COUNTIFS(Monitoreo!$H:$H,' Graficos generales '!I$93,Monitoreo!$V:$V,' Graficos generales '!$E97,Monitoreo!$Z:$Z,' Graficos generales '!J$94)</f>
        <v>3</v>
      </c>
      <c r="K97" s="250">
        <f>+COUNTIFS(Monitoreo!$H:$H,' Graficos generales '!I$93,Monitoreo!$V:$V,' Graficos generales '!$E97,Monitoreo!$Z:$Z,' Graficos generales '!K$94)</f>
        <v>0</v>
      </c>
      <c r="L97" s="250">
        <f>+COUNTIFS(Monitoreo!$H:$H,' Graficos generales '!L$93,Monitoreo!$V:$V,' Graficos generales '!$E97,Monitoreo!$Z:$Z,' Graficos generales '!L$94)</f>
        <v>1</v>
      </c>
      <c r="M97" s="250">
        <f>+COUNTIFS(Monitoreo!$H:$H,' Graficos generales '!L$93,Monitoreo!$V:$V,' Graficos generales '!$E97,Monitoreo!$Z:$Z,' Graficos generales '!M$94)</f>
        <v>0</v>
      </c>
      <c r="N97" s="250">
        <f>+COUNTIFS(Monitoreo!$H:$H,' Graficos generales '!L$93,Monitoreo!$V:$V,' Graficos generales '!$E97,Monitoreo!$Z:$Z,' Graficos generales '!N$94)</f>
        <v>0</v>
      </c>
      <c r="O97" s="250">
        <f>+COUNTIFS(Monitoreo!$H:$H,' Graficos generales '!O$93,Monitoreo!$V:$V,' Graficos generales '!$E97,Monitoreo!$Z:$Z,' Graficos generales '!O$94)</f>
        <v>1</v>
      </c>
      <c r="P97" s="250">
        <f>+COUNTIFS(Monitoreo!$H:$H,' Graficos generales '!O$93,Monitoreo!$V:$V,' Graficos generales '!$E97,Monitoreo!$Z:$Z,' Graficos generales '!P$94)</f>
        <v>1</v>
      </c>
      <c r="Q97" s="250">
        <f>+COUNTIFS(Monitoreo!$H:$H,' Graficos generales '!O$93,Monitoreo!$V:$V,' Graficos generales '!$E97,Monitoreo!$Z:$Z,' Graficos generales '!Q$94)</f>
        <v>0</v>
      </c>
      <c r="R97" s="250">
        <f>+COUNTIFS(Monitoreo!$H:$H,' Graficos generales '!R$93,Monitoreo!$V:$V,' Graficos generales '!$E97,Monitoreo!$Z:$Z,' Graficos generales '!R$94)</f>
        <v>0</v>
      </c>
      <c r="S97" s="250">
        <f>+COUNTIFS(Monitoreo!$H:$H,' Graficos generales '!R$93,Monitoreo!$V:$V,' Graficos generales '!$E97,Monitoreo!$Z:$Z,' Graficos generales '!S$94)</f>
        <v>0</v>
      </c>
      <c r="T97" s="250">
        <f>+COUNTIFS(Monitoreo!$H:$H,' Graficos generales '!R$93,Monitoreo!$V:$V,' Graficos generales '!$E97,Monitoreo!$Z:$Z,' Graficos generales '!T$94)</f>
        <v>0</v>
      </c>
      <c r="U97" s="419"/>
    </row>
    <row r="98" spans="3:21" ht="45" customHeight="1" x14ac:dyDescent="0.3">
      <c r="C98" s="417"/>
      <c r="D98" s="418"/>
      <c r="E98" s="247" t="s">
        <v>88</v>
      </c>
      <c r="F98" s="250">
        <f>+COUNTIFS(Monitoreo!$H:$H,' Graficos generales '!F$93,Monitoreo!$V:$V,' Graficos generales '!$E98,Monitoreo!$Z:$Z,' Graficos generales '!F$94)</f>
        <v>0</v>
      </c>
      <c r="G98" s="250">
        <f>+COUNTIFS(Monitoreo!$H:$H,' Graficos generales '!F$93,Monitoreo!$V:$V,' Graficos generales '!$E98,Monitoreo!$Z:$Z,' Graficos generales '!G$94)</f>
        <v>0</v>
      </c>
      <c r="H98" s="250">
        <f>+COUNTIFS(Monitoreo!$H:$H,' Graficos generales '!F$93,Monitoreo!$V:$V,' Graficos generales '!$E98,Monitoreo!$Z:$Z,' Graficos generales '!H$94)</f>
        <v>0</v>
      </c>
      <c r="I98" s="250">
        <f>+COUNTIFS(Monitoreo!$H:$H,' Graficos generales '!I$93,Monitoreo!$V:$V,' Graficos generales '!$E98,Monitoreo!$Z:$Z,' Graficos generales '!I$94)</f>
        <v>0</v>
      </c>
      <c r="J98" s="250">
        <f>+COUNTIFS(Monitoreo!$H:$H,' Graficos generales '!I$93,Monitoreo!$V:$V,' Graficos generales '!$E98,Monitoreo!$Z:$Z,' Graficos generales '!J$94)</f>
        <v>0</v>
      </c>
      <c r="K98" s="250">
        <f>+COUNTIFS(Monitoreo!$H:$H,' Graficos generales '!I$93,Monitoreo!$V:$V,' Graficos generales '!$E98,Monitoreo!$Z:$Z,' Graficos generales '!K$94)</f>
        <v>0</v>
      </c>
      <c r="L98" s="250">
        <f>+COUNTIFS(Monitoreo!$H:$H,' Graficos generales '!L$93,Monitoreo!$V:$V,' Graficos generales '!$E98,Monitoreo!$Z:$Z,' Graficos generales '!L$94)</f>
        <v>2</v>
      </c>
      <c r="M98" s="250">
        <f>+COUNTIFS(Monitoreo!$H:$H,' Graficos generales '!L$93,Monitoreo!$V:$V,' Graficos generales '!$E98,Monitoreo!$Z:$Z,' Graficos generales '!M$94)</f>
        <v>0</v>
      </c>
      <c r="N98" s="250">
        <f>+COUNTIFS(Monitoreo!$H:$H,' Graficos generales '!L$93,Monitoreo!$V:$V,' Graficos generales '!$E98,Monitoreo!$Z:$Z,' Graficos generales '!N$94)</f>
        <v>0</v>
      </c>
      <c r="O98" s="250">
        <f>+COUNTIFS(Monitoreo!$H:$H,' Graficos generales '!O$93,Monitoreo!$V:$V,' Graficos generales '!$E98,Monitoreo!$Z:$Z,' Graficos generales '!O$94)</f>
        <v>0</v>
      </c>
      <c r="P98" s="250">
        <f>+COUNTIFS(Monitoreo!$H:$H,' Graficos generales '!O$93,Monitoreo!$V:$V,' Graficos generales '!$E98,Monitoreo!$Z:$Z,' Graficos generales '!P$94)</f>
        <v>0</v>
      </c>
      <c r="Q98" s="250">
        <f>+COUNTIFS(Monitoreo!$H:$H,' Graficos generales '!O$93,Monitoreo!$V:$V,' Graficos generales '!$E98,Monitoreo!$Z:$Z,' Graficos generales '!Q$94)</f>
        <v>0</v>
      </c>
      <c r="R98" s="250">
        <f>+COUNTIFS(Monitoreo!$H:$H,' Graficos generales '!R$93,Monitoreo!$V:$V,' Graficos generales '!$E98,Monitoreo!$Z:$Z,' Graficos generales '!R$94)</f>
        <v>0</v>
      </c>
      <c r="S98" s="250">
        <f>+COUNTIFS(Monitoreo!$H:$H,' Graficos generales '!R$93,Monitoreo!$V:$V,' Graficos generales '!$E98,Monitoreo!$Z:$Z,' Graficos generales '!S$94)</f>
        <v>0</v>
      </c>
      <c r="T98" s="250">
        <f>+COUNTIFS(Monitoreo!$H:$H,' Graficos generales '!R$93,Monitoreo!$V:$V,' Graficos generales '!$E98,Monitoreo!$Z:$Z,' Graficos generales '!T$94)</f>
        <v>0</v>
      </c>
      <c r="U98" s="433">
        <f>+SUM(F95:T98)</f>
        <v>62</v>
      </c>
    </row>
    <row r="99" spans="3:21" ht="15.75" customHeight="1" x14ac:dyDescent="0.3">
      <c r="C99" s="417"/>
      <c r="D99" s="418"/>
      <c r="E99" s="256"/>
      <c r="F99" s="256"/>
      <c r="G99" s="418"/>
      <c r="H99" s="418"/>
      <c r="I99" s="418"/>
      <c r="J99" s="418"/>
      <c r="K99" s="418"/>
      <c r="L99" s="418"/>
      <c r="M99" s="418"/>
      <c r="N99" s="418"/>
      <c r="O99" s="418"/>
      <c r="P99" s="418"/>
      <c r="Q99" s="418"/>
      <c r="R99" s="418"/>
      <c r="S99" s="418"/>
      <c r="T99" s="418"/>
      <c r="U99" s="419"/>
    </row>
    <row r="100" spans="3:21" ht="15.75" customHeight="1" x14ac:dyDescent="0.3">
      <c r="C100" s="417"/>
      <c r="D100" s="418"/>
      <c r="E100" s="256"/>
      <c r="F100" s="256"/>
      <c r="G100" s="418"/>
      <c r="H100" s="418"/>
      <c r="I100" s="418"/>
      <c r="J100" s="418"/>
      <c r="K100" s="418"/>
      <c r="L100" s="418"/>
      <c r="M100" s="418"/>
      <c r="N100" s="418"/>
      <c r="O100" s="418"/>
      <c r="P100" s="418"/>
      <c r="Q100" s="418"/>
      <c r="R100" s="418"/>
      <c r="S100" s="418"/>
      <c r="T100" s="418"/>
      <c r="U100" s="419"/>
    </row>
    <row r="101" spans="3:21" ht="15.75" customHeight="1" x14ac:dyDescent="0.3">
      <c r="C101" s="417"/>
      <c r="D101" s="418"/>
      <c r="E101" s="256"/>
      <c r="F101" s="256"/>
      <c r="G101" s="418"/>
      <c r="H101" s="418"/>
      <c r="I101" s="418"/>
      <c r="J101" s="418"/>
      <c r="K101" s="418"/>
      <c r="L101" s="418"/>
      <c r="M101" s="418"/>
      <c r="N101" s="418"/>
      <c r="O101" s="418"/>
      <c r="P101" s="418"/>
      <c r="Q101" s="418"/>
      <c r="R101" s="418"/>
      <c r="S101" s="418"/>
      <c r="T101" s="418"/>
      <c r="U101" s="419"/>
    </row>
    <row r="102" spans="3:21" ht="15.75" customHeight="1" x14ac:dyDescent="0.3">
      <c r="C102" s="417"/>
      <c r="D102" s="418"/>
      <c r="E102" s="256"/>
      <c r="F102" s="256"/>
      <c r="G102" s="418"/>
      <c r="H102" s="418"/>
      <c r="I102" s="418"/>
      <c r="J102" s="418"/>
      <c r="K102" s="418"/>
      <c r="L102" s="418"/>
      <c r="M102" s="418"/>
      <c r="N102" s="418"/>
      <c r="O102" s="418"/>
      <c r="P102" s="418"/>
      <c r="Q102" s="418"/>
      <c r="R102" s="418"/>
      <c r="S102" s="418"/>
      <c r="T102" s="418"/>
      <c r="U102" s="419"/>
    </row>
    <row r="103" spans="3:21" ht="15.75" customHeight="1" x14ac:dyDescent="0.3">
      <c r="C103" s="417"/>
      <c r="D103" s="418"/>
      <c r="E103" s="256"/>
      <c r="F103" s="256"/>
      <c r="G103" s="418"/>
      <c r="H103" s="418"/>
      <c r="I103" s="418"/>
      <c r="J103" s="418"/>
      <c r="K103" s="418"/>
      <c r="L103" s="418"/>
      <c r="M103" s="418"/>
      <c r="N103" s="418"/>
      <c r="O103" s="418"/>
      <c r="P103" s="418"/>
      <c r="Q103" s="418"/>
      <c r="R103" s="418"/>
      <c r="S103" s="418"/>
      <c r="T103" s="418"/>
      <c r="U103" s="419"/>
    </row>
    <row r="104" spans="3:21" ht="15.75" customHeight="1" x14ac:dyDescent="0.3">
      <c r="C104" s="417"/>
      <c r="D104" s="418"/>
      <c r="E104" s="256"/>
      <c r="F104" s="256"/>
      <c r="G104" s="418"/>
      <c r="H104" s="418"/>
      <c r="I104" s="418"/>
      <c r="J104" s="418"/>
      <c r="K104" s="418"/>
      <c r="L104" s="418"/>
      <c r="M104" s="418"/>
      <c r="N104" s="418"/>
      <c r="O104" s="418"/>
      <c r="P104" s="418"/>
      <c r="Q104" s="418"/>
      <c r="R104" s="418"/>
      <c r="S104" s="418"/>
      <c r="T104" s="418"/>
      <c r="U104" s="419"/>
    </row>
    <row r="105" spans="3:21" ht="15.75" customHeight="1" x14ac:dyDescent="0.3">
      <c r="C105" s="417"/>
      <c r="D105" s="418"/>
      <c r="E105" s="256"/>
      <c r="F105" s="256"/>
      <c r="G105" s="418"/>
      <c r="H105" s="418"/>
      <c r="I105" s="418"/>
      <c r="J105" s="418"/>
      <c r="K105" s="418"/>
      <c r="L105" s="418"/>
      <c r="M105" s="418"/>
      <c r="N105" s="418"/>
      <c r="O105" s="418"/>
      <c r="P105" s="418"/>
      <c r="Q105" s="418"/>
      <c r="R105" s="418"/>
      <c r="S105" s="418"/>
      <c r="T105" s="418"/>
      <c r="U105" s="419"/>
    </row>
    <row r="106" spans="3:21" ht="15.75" customHeight="1" x14ac:dyDescent="0.3">
      <c r="C106" s="417"/>
      <c r="D106" s="418"/>
      <c r="E106" s="256"/>
      <c r="F106" s="256"/>
      <c r="G106" s="418"/>
      <c r="H106" s="418"/>
      <c r="I106" s="418"/>
      <c r="J106" s="418"/>
      <c r="K106" s="418"/>
      <c r="L106" s="418"/>
      <c r="M106" s="418"/>
      <c r="N106" s="418"/>
      <c r="O106" s="418"/>
      <c r="P106" s="418"/>
      <c r="Q106" s="418"/>
      <c r="R106" s="418"/>
      <c r="S106" s="418"/>
      <c r="T106" s="418"/>
      <c r="U106" s="419"/>
    </row>
    <row r="107" spans="3:21" ht="15.75" customHeight="1" x14ac:dyDescent="0.3">
      <c r="C107" s="417"/>
      <c r="D107" s="418"/>
      <c r="E107" s="256"/>
      <c r="F107" s="256"/>
      <c r="G107" s="418"/>
      <c r="H107" s="418"/>
      <c r="I107" s="418"/>
      <c r="J107" s="418"/>
      <c r="K107" s="418"/>
      <c r="L107" s="418"/>
      <c r="M107" s="418"/>
      <c r="N107" s="418"/>
      <c r="O107" s="418"/>
      <c r="P107" s="418"/>
      <c r="Q107" s="418"/>
      <c r="R107" s="418"/>
      <c r="S107" s="418"/>
      <c r="T107" s="418"/>
      <c r="U107" s="419"/>
    </row>
    <row r="108" spans="3:21" ht="15.75" customHeight="1" x14ac:dyDescent="0.3">
      <c r="C108" s="417"/>
      <c r="D108" s="418"/>
      <c r="E108" s="256"/>
      <c r="F108" s="256"/>
      <c r="G108" s="418"/>
      <c r="H108" s="418"/>
      <c r="I108" s="418"/>
      <c r="J108" s="418"/>
      <c r="K108" s="418"/>
      <c r="L108" s="418"/>
      <c r="M108" s="418"/>
      <c r="N108" s="418"/>
      <c r="O108" s="418"/>
      <c r="P108" s="418"/>
      <c r="Q108" s="418"/>
      <c r="R108" s="418"/>
      <c r="S108" s="418"/>
      <c r="T108" s="418"/>
      <c r="U108" s="419"/>
    </row>
    <row r="109" spans="3:21" ht="15.75" customHeight="1" x14ac:dyDescent="0.3">
      <c r="C109" s="417"/>
      <c r="D109" s="418"/>
      <c r="E109" s="256"/>
      <c r="F109" s="256"/>
      <c r="G109" s="418"/>
      <c r="H109" s="418"/>
      <c r="I109" s="418"/>
      <c r="J109" s="418"/>
      <c r="K109" s="418"/>
      <c r="L109" s="418"/>
      <c r="M109" s="418"/>
      <c r="N109" s="418"/>
      <c r="O109" s="418"/>
      <c r="P109" s="418"/>
      <c r="Q109" s="418"/>
      <c r="R109" s="418"/>
      <c r="S109" s="418"/>
      <c r="T109" s="418"/>
      <c r="U109" s="419"/>
    </row>
    <row r="110" spans="3:21" ht="15.75" customHeight="1" x14ac:dyDescent="0.3">
      <c r="C110" s="417"/>
      <c r="D110" s="418"/>
      <c r="E110" s="256"/>
      <c r="F110" s="256"/>
      <c r="G110" s="418"/>
      <c r="H110" s="418"/>
      <c r="I110" s="418"/>
      <c r="J110" s="418"/>
      <c r="K110" s="418"/>
      <c r="L110" s="418"/>
      <c r="M110" s="418"/>
      <c r="N110" s="418"/>
      <c r="O110" s="418"/>
      <c r="P110" s="418"/>
      <c r="Q110" s="418"/>
      <c r="R110" s="418"/>
      <c r="S110" s="418"/>
      <c r="T110" s="418"/>
      <c r="U110" s="419"/>
    </row>
    <row r="111" spans="3:21" ht="15.75" customHeight="1" x14ac:dyDescent="0.3">
      <c r="C111" s="417"/>
      <c r="D111" s="418"/>
      <c r="E111" s="256"/>
      <c r="F111" s="256"/>
      <c r="G111" s="418"/>
      <c r="H111" s="418"/>
      <c r="I111" s="418"/>
      <c r="J111" s="418"/>
      <c r="K111" s="418"/>
      <c r="L111" s="418"/>
      <c r="M111" s="418"/>
      <c r="N111" s="418"/>
      <c r="O111" s="418"/>
      <c r="P111" s="418"/>
      <c r="Q111" s="418"/>
      <c r="R111" s="418"/>
      <c r="S111" s="418"/>
      <c r="T111" s="418"/>
      <c r="U111" s="419"/>
    </row>
    <row r="112" spans="3:21" ht="15.75" customHeight="1" x14ac:dyDescent="0.3">
      <c r="C112" s="417"/>
      <c r="D112" s="418"/>
      <c r="E112" s="256"/>
      <c r="F112" s="256"/>
      <c r="G112" s="418"/>
      <c r="H112" s="418"/>
      <c r="I112" s="418"/>
      <c r="J112" s="418"/>
      <c r="K112" s="418"/>
      <c r="L112" s="418"/>
      <c r="M112" s="418"/>
      <c r="N112" s="418"/>
      <c r="O112" s="418"/>
      <c r="P112" s="418"/>
      <c r="Q112" s="418"/>
      <c r="R112" s="418"/>
      <c r="S112" s="418"/>
      <c r="T112" s="418"/>
      <c r="U112" s="419"/>
    </row>
    <row r="113" spans="3:21" ht="15.75" customHeight="1" x14ac:dyDescent="0.3">
      <c r="C113" s="417"/>
      <c r="D113" s="418"/>
      <c r="E113" s="256"/>
      <c r="F113" s="256"/>
      <c r="G113" s="418"/>
      <c r="H113" s="418"/>
      <c r="I113" s="418"/>
      <c r="J113" s="418"/>
      <c r="K113" s="418"/>
      <c r="L113" s="418"/>
      <c r="M113" s="418"/>
      <c r="N113" s="418"/>
      <c r="O113" s="418"/>
      <c r="P113" s="418"/>
      <c r="Q113" s="418"/>
      <c r="R113" s="418"/>
      <c r="S113" s="418"/>
      <c r="T113" s="418"/>
      <c r="U113" s="419"/>
    </row>
    <row r="114" spans="3:21" ht="15.75" customHeight="1" x14ac:dyDescent="0.3">
      <c r="C114" s="417"/>
      <c r="D114" s="418"/>
      <c r="E114" s="256"/>
      <c r="F114" s="256"/>
      <c r="G114" s="418"/>
      <c r="H114" s="418"/>
      <c r="I114" s="418"/>
      <c r="J114" s="418"/>
      <c r="K114" s="418"/>
      <c r="L114" s="418"/>
      <c r="M114" s="418"/>
      <c r="N114" s="418"/>
      <c r="O114" s="418"/>
      <c r="P114" s="418"/>
      <c r="Q114" s="418"/>
      <c r="R114" s="418"/>
      <c r="S114" s="418"/>
      <c r="T114" s="418"/>
      <c r="U114" s="419"/>
    </row>
    <row r="115" spans="3:21" ht="15.75" customHeight="1" x14ac:dyDescent="0.3">
      <c r="C115" s="417"/>
      <c r="D115" s="418"/>
      <c r="E115" s="256"/>
      <c r="F115" s="256"/>
      <c r="G115" s="418"/>
      <c r="H115" s="418"/>
      <c r="I115" s="418"/>
      <c r="J115" s="418"/>
      <c r="K115" s="418"/>
      <c r="L115" s="418"/>
      <c r="M115" s="418"/>
      <c r="N115" s="418"/>
      <c r="O115" s="418"/>
      <c r="P115" s="418"/>
      <c r="Q115" s="418"/>
      <c r="R115" s="418"/>
      <c r="S115" s="418"/>
      <c r="T115" s="418"/>
      <c r="U115" s="419"/>
    </row>
    <row r="116" spans="3:21" ht="15.75" customHeight="1" x14ac:dyDescent="0.3">
      <c r="C116" s="417"/>
      <c r="D116" s="418"/>
      <c r="E116" s="256"/>
      <c r="F116" s="256"/>
      <c r="G116" s="418"/>
      <c r="H116" s="418"/>
      <c r="I116" s="418"/>
      <c r="J116" s="418"/>
      <c r="K116" s="418"/>
      <c r="L116" s="418"/>
      <c r="M116" s="418"/>
      <c r="N116" s="418"/>
      <c r="O116" s="418"/>
      <c r="P116" s="418"/>
      <c r="Q116" s="418"/>
      <c r="R116" s="418"/>
      <c r="S116" s="418"/>
      <c r="T116" s="418"/>
      <c r="U116" s="419"/>
    </row>
    <row r="117" spans="3:21" ht="15.75" customHeight="1" x14ac:dyDescent="0.3">
      <c r="C117" s="417"/>
      <c r="D117" s="418"/>
      <c r="E117" s="256"/>
      <c r="F117" s="256"/>
      <c r="G117" s="418"/>
      <c r="H117" s="418"/>
      <c r="I117" s="418"/>
      <c r="J117" s="418"/>
      <c r="K117" s="418"/>
      <c r="L117" s="418"/>
      <c r="M117" s="418"/>
      <c r="N117" s="418"/>
      <c r="O117" s="418"/>
      <c r="P117" s="418"/>
      <c r="Q117" s="418"/>
      <c r="R117" s="418"/>
      <c r="S117" s="418"/>
      <c r="T117" s="418"/>
      <c r="U117" s="419"/>
    </row>
    <row r="118" spans="3:21" ht="15.75" customHeight="1" x14ac:dyDescent="0.3">
      <c r="C118" s="417"/>
      <c r="D118" s="418"/>
      <c r="E118" s="256"/>
      <c r="F118" s="256"/>
      <c r="G118" s="418"/>
      <c r="H118" s="418"/>
      <c r="I118" s="418"/>
      <c r="J118" s="418"/>
      <c r="K118" s="418"/>
      <c r="L118" s="418"/>
      <c r="M118" s="418"/>
      <c r="N118" s="418"/>
      <c r="O118" s="418"/>
      <c r="P118" s="418"/>
      <c r="Q118" s="418"/>
      <c r="R118" s="418"/>
      <c r="S118" s="418"/>
      <c r="T118" s="418"/>
      <c r="U118" s="419"/>
    </row>
    <row r="119" spans="3:21" ht="15.75" customHeight="1" x14ac:dyDescent="0.3">
      <c r="C119" s="417"/>
      <c r="D119" s="418"/>
      <c r="E119" s="256"/>
      <c r="F119" s="256"/>
      <c r="G119" s="418"/>
      <c r="H119" s="418"/>
      <c r="I119" s="418"/>
      <c r="J119" s="418"/>
      <c r="K119" s="418"/>
      <c r="L119" s="418"/>
      <c r="M119" s="418"/>
      <c r="N119" s="418"/>
      <c r="O119" s="418"/>
      <c r="P119" s="418"/>
      <c r="Q119" s="418"/>
      <c r="R119" s="418"/>
      <c r="S119" s="418"/>
      <c r="T119" s="418"/>
      <c r="U119" s="419"/>
    </row>
    <row r="120" spans="3:21" ht="15.75" customHeight="1" x14ac:dyDescent="0.3">
      <c r="C120" s="417"/>
      <c r="D120" s="418"/>
      <c r="E120" s="256"/>
      <c r="F120" s="256"/>
      <c r="G120" s="418"/>
      <c r="H120" s="418"/>
      <c r="I120" s="418"/>
      <c r="J120" s="418"/>
      <c r="K120" s="418"/>
      <c r="L120" s="418"/>
      <c r="M120" s="418"/>
      <c r="N120" s="418"/>
      <c r="O120" s="418"/>
      <c r="P120" s="418"/>
      <c r="Q120" s="418"/>
      <c r="R120" s="418"/>
      <c r="S120" s="418"/>
      <c r="T120" s="418"/>
      <c r="U120" s="419"/>
    </row>
    <row r="121" spans="3:21" ht="15.75" customHeight="1" x14ac:dyDescent="0.3">
      <c r="C121" s="417"/>
      <c r="D121" s="418"/>
      <c r="E121" s="256"/>
      <c r="F121" s="256"/>
      <c r="G121" s="418"/>
      <c r="H121" s="418"/>
      <c r="I121" s="418"/>
      <c r="J121" s="418"/>
      <c r="K121" s="418"/>
      <c r="L121" s="418"/>
      <c r="M121" s="418"/>
      <c r="N121" s="418"/>
      <c r="O121" s="418"/>
      <c r="P121" s="418"/>
      <c r="Q121" s="418"/>
      <c r="R121" s="418"/>
      <c r="S121" s="418"/>
      <c r="T121" s="418"/>
      <c r="U121" s="419"/>
    </row>
    <row r="122" spans="3:21" x14ac:dyDescent="0.3">
      <c r="C122" s="417"/>
      <c r="D122" s="418"/>
      <c r="E122" s="256"/>
      <c r="F122" s="256"/>
      <c r="G122" s="418"/>
      <c r="H122" s="418"/>
      <c r="I122" s="418"/>
      <c r="J122" s="418"/>
      <c r="K122" s="418"/>
      <c r="L122" s="418"/>
      <c r="M122" s="418"/>
      <c r="N122" s="418"/>
      <c r="O122" s="418"/>
      <c r="P122" s="418"/>
      <c r="Q122" s="418"/>
      <c r="R122" s="418"/>
      <c r="S122" s="418"/>
      <c r="T122" s="418"/>
      <c r="U122" s="419"/>
    </row>
    <row r="123" spans="3:21" ht="27" customHeight="1" x14ac:dyDescent="0.3">
      <c r="C123" s="417"/>
      <c r="D123" s="418"/>
      <c r="E123" s="252" t="s">
        <v>199</v>
      </c>
      <c r="F123" s="253" t="s">
        <v>220</v>
      </c>
      <c r="G123" s="253" t="s">
        <v>105</v>
      </c>
      <c r="H123" s="418"/>
      <c r="I123" s="418"/>
      <c r="J123" s="418"/>
      <c r="K123" s="418"/>
      <c r="L123" s="418"/>
      <c r="M123" s="418"/>
      <c r="N123" s="418"/>
      <c r="O123" s="418"/>
      <c r="P123" s="418"/>
      <c r="Q123" s="418"/>
      <c r="R123" s="418"/>
      <c r="S123" s="418"/>
      <c r="T123" s="418"/>
      <c r="U123" s="419"/>
    </row>
    <row r="124" spans="3:21" ht="67.5" customHeight="1" x14ac:dyDescent="0.3">
      <c r="C124" s="417"/>
      <c r="D124" s="430"/>
      <c r="E124" s="251" t="s">
        <v>109</v>
      </c>
      <c r="F124" s="254">
        <f>+COUNTIF(Monitoreo!$O:$O,' Graficos generales '!E124)</f>
        <v>11</v>
      </c>
      <c r="G124" s="330">
        <f t="shared" ref="G124:G139" si="4">+(F124*100%)/$F$140</f>
        <v>0.17741935483870969</v>
      </c>
      <c r="H124" s="418"/>
      <c r="I124" s="418"/>
      <c r="J124" s="418"/>
      <c r="K124" s="418"/>
      <c r="L124" s="418"/>
      <c r="M124" s="418"/>
      <c r="N124" s="418"/>
      <c r="O124" s="418"/>
      <c r="P124" s="418"/>
      <c r="Q124" s="418"/>
      <c r="R124" s="418"/>
      <c r="S124" s="418"/>
      <c r="T124" s="418"/>
      <c r="U124" s="419"/>
    </row>
    <row r="125" spans="3:21" ht="82.5" customHeight="1" x14ac:dyDescent="0.3">
      <c r="C125" s="417"/>
      <c r="D125" s="430"/>
      <c r="E125" s="251" t="s">
        <v>107</v>
      </c>
      <c r="F125" s="254">
        <f>+COUNTIF(Monitoreo!$O:$O,' Graficos generales '!E125)</f>
        <v>2</v>
      </c>
      <c r="G125" s="330">
        <f t="shared" si="4"/>
        <v>3.2258064516129031E-2</v>
      </c>
      <c r="H125" s="418"/>
      <c r="I125" s="418"/>
      <c r="J125" s="418"/>
      <c r="K125" s="418"/>
      <c r="L125" s="418"/>
      <c r="M125" s="418"/>
      <c r="N125" s="418"/>
      <c r="O125" s="418"/>
      <c r="P125" s="418"/>
      <c r="Q125" s="418"/>
      <c r="R125" s="418"/>
      <c r="S125" s="418"/>
      <c r="T125" s="418"/>
      <c r="U125" s="419"/>
    </row>
    <row r="126" spans="3:21" ht="69.75" customHeight="1" x14ac:dyDescent="0.3">
      <c r="C126" s="417"/>
      <c r="D126" s="430"/>
      <c r="E126" s="251" t="s">
        <v>106</v>
      </c>
      <c r="F126" s="254">
        <f>+COUNTIF(Monitoreo!$O:$O,' Graficos generales '!E126)</f>
        <v>4</v>
      </c>
      <c r="G126" s="330">
        <f t="shared" si="4"/>
        <v>6.4516129032258063E-2</v>
      </c>
      <c r="H126" s="418"/>
      <c r="I126" s="418"/>
      <c r="J126" s="418"/>
      <c r="K126" s="418"/>
      <c r="L126" s="418"/>
      <c r="M126" s="418"/>
      <c r="N126" s="418"/>
      <c r="O126" s="418"/>
      <c r="P126" s="418"/>
      <c r="Q126" s="418"/>
      <c r="R126" s="418"/>
      <c r="S126" s="418"/>
      <c r="T126" s="418"/>
      <c r="U126" s="419"/>
    </row>
    <row r="127" spans="3:21" ht="40.5" customHeight="1" x14ac:dyDescent="0.3">
      <c r="C127" s="417"/>
      <c r="D127" s="430"/>
      <c r="E127" s="251" t="s">
        <v>108</v>
      </c>
      <c r="F127" s="254">
        <f>+COUNTIF(Monitoreo!$O:$O,' Graficos generales '!E127)</f>
        <v>13</v>
      </c>
      <c r="G127" s="330">
        <f t="shared" si="4"/>
        <v>0.20967741935483872</v>
      </c>
      <c r="H127" s="418"/>
      <c r="I127" s="418"/>
      <c r="J127" s="418"/>
      <c r="K127" s="418"/>
      <c r="L127" s="418"/>
      <c r="M127" s="418"/>
      <c r="N127" s="418"/>
      <c r="O127" s="418"/>
      <c r="P127" s="418"/>
      <c r="Q127" s="418"/>
      <c r="R127" s="418"/>
      <c r="S127" s="418"/>
      <c r="T127" s="418"/>
      <c r="U127" s="419"/>
    </row>
    <row r="128" spans="3:21" ht="42" customHeight="1" x14ac:dyDescent="0.3">
      <c r="C128" s="417"/>
      <c r="D128" s="430"/>
      <c r="E128" s="251" t="s">
        <v>289</v>
      </c>
      <c r="F128" s="254">
        <f>+COUNTIF(Monitoreo!$O:$O,' Graficos generales '!E128)</f>
        <v>5</v>
      </c>
      <c r="G128" s="330">
        <f t="shared" si="4"/>
        <v>8.0645161290322578E-2</v>
      </c>
      <c r="H128" s="418"/>
      <c r="I128" s="418"/>
      <c r="J128" s="418"/>
      <c r="K128" s="418"/>
      <c r="L128" s="418"/>
      <c r="M128" s="418"/>
      <c r="N128" s="418"/>
      <c r="O128" s="418"/>
      <c r="P128" s="418"/>
      <c r="Q128" s="418"/>
      <c r="R128" s="418"/>
      <c r="S128" s="418"/>
      <c r="T128" s="418"/>
      <c r="U128" s="419"/>
    </row>
    <row r="129" spans="3:21" ht="75" customHeight="1" x14ac:dyDescent="0.3">
      <c r="C129" s="417"/>
      <c r="D129" s="430"/>
      <c r="E129" s="251" t="s">
        <v>111</v>
      </c>
      <c r="F129" s="254">
        <f>+COUNTIF(Monitoreo!$O:$O,' Graficos generales '!E129)</f>
        <v>4</v>
      </c>
      <c r="G129" s="330">
        <f t="shared" si="4"/>
        <v>6.4516129032258063E-2</v>
      </c>
      <c r="H129" s="418"/>
      <c r="I129" s="418"/>
      <c r="J129" s="418"/>
      <c r="K129" s="418"/>
      <c r="L129" s="418"/>
      <c r="M129" s="418"/>
      <c r="N129" s="418"/>
      <c r="O129" s="418"/>
      <c r="P129" s="418"/>
      <c r="Q129" s="418"/>
      <c r="R129" s="418"/>
      <c r="S129" s="418"/>
      <c r="T129" s="418"/>
      <c r="U129" s="419"/>
    </row>
    <row r="130" spans="3:21" ht="47.25" customHeight="1" x14ac:dyDescent="0.3">
      <c r="C130" s="417"/>
      <c r="D130" s="430"/>
      <c r="E130" s="251" t="s">
        <v>117</v>
      </c>
      <c r="F130" s="254">
        <f>+COUNTIF(Monitoreo!$O:$O,' Graficos generales '!E130)</f>
        <v>0</v>
      </c>
      <c r="G130" s="330">
        <f t="shared" si="4"/>
        <v>0</v>
      </c>
      <c r="H130" s="418"/>
      <c r="I130" s="418"/>
      <c r="J130" s="418"/>
      <c r="K130" s="418"/>
      <c r="L130" s="418"/>
      <c r="M130" s="418"/>
      <c r="N130" s="418"/>
      <c r="O130" s="418"/>
      <c r="P130" s="418"/>
      <c r="Q130" s="418"/>
      <c r="R130" s="418"/>
      <c r="S130" s="418"/>
      <c r="T130" s="418"/>
      <c r="U130" s="419"/>
    </row>
    <row r="131" spans="3:21" ht="52.5" customHeight="1" x14ac:dyDescent="0.3">
      <c r="C131" s="417"/>
      <c r="D131" s="430"/>
      <c r="E131" s="251" t="s">
        <v>288</v>
      </c>
      <c r="F131" s="254">
        <f>+COUNTIF(Monitoreo!$O:$O,' Graficos generales '!E131)</f>
        <v>3</v>
      </c>
      <c r="G131" s="330">
        <f t="shared" si="4"/>
        <v>4.8387096774193547E-2</v>
      </c>
      <c r="H131" s="418"/>
      <c r="I131" s="418"/>
      <c r="J131" s="418"/>
      <c r="K131" s="418"/>
      <c r="L131" s="418"/>
      <c r="M131" s="418"/>
      <c r="N131" s="418"/>
      <c r="O131" s="418"/>
      <c r="P131" s="418"/>
      <c r="Q131" s="418"/>
      <c r="R131" s="418"/>
      <c r="S131" s="418"/>
      <c r="T131" s="418"/>
      <c r="U131" s="419"/>
    </row>
    <row r="132" spans="3:21" ht="36" customHeight="1" x14ac:dyDescent="0.3">
      <c r="C132" s="417"/>
      <c r="D132" s="430"/>
      <c r="E132" s="251" t="s">
        <v>113</v>
      </c>
      <c r="F132" s="254">
        <f>+COUNTIF(Monitoreo!$O:$O,' Graficos generales '!E132)</f>
        <v>8</v>
      </c>
      <c r="G132" s="330">
        <f t="shared" si="4"/>
        <v>0.12903225806451613</v>
      </c>
      <c r="H132" s="418"/>
      <c r="I132" s="418"/>
      <c r="J132" s="418"/>
      <c r="K132" s="418"/>
      <c r="L132" s="418"/>
      <c r="M132" s="418"/>
      <c r="N132" s="418"/>
      <c r="O132" s="418"/>
      <c r="P132" s="418"/>
      <c r="Q132" s="418"/>
      <c r="R132" s="418"/>
      <c r="S132" s="418"/>
      <c r="T132" s="418"/>
      <c r="U132" s="419"/>
    </row>
    <row r="133" spans="3:21" ht="47.25" customHeight="1" x14ac:dyDescent="0.3">
      <c r="C133" s="417"/>
      <c r="D133" s="430"/>
      <c r="E133" s="251" t="s">
        <v>116</v>
      </c>
      <c r="F133" s="254">
        <f>+COUNTIF(Monitoreo!$O:$O,' Graficos generales '!E133)</f>
        <v>1</v>
      </c>
      <c r="G133" s="330">
        <f t="shared" si="4"/>
        <v>1.6129032258064516E-2</v>
      </c>
      <c r="H133" s="418"/>
      <c r="I133" s="418"/>
      <c r="J133" s="418"/>
      <c r="K133" s="418"/>
      <c r="L133" s="418"/>
      <c r="M133" s="418"/>
      <c r="N133" s="418"/>
      <c r="O133" s="418"/>
      <c r="P133" s="418"/>
      <c r="Q133" s="418"/>
      <c r="R133" s="418"/>
      <c r="S133" s="418"/>
      <c r="T133" s="418"/>
      <c r="U133" s="419"/>
    </row>
    <row r="134" spans="3:21" ht="54.75" customHeight="1" x14ac:dyDescent="0.3">
      <c r="C134" s="417"/>
      <c r="D134" s="430"/>
      <c r="E134" s="251" t="s">
        <v>290</v>
      </c>
      <c r="F134" s="254">
        <f>+COUNTIF(Monitoreo!$O:$O,' Graficos generales '!E134)</f>
        <v>4</v>
      </c>
      <c r="G134" s="330">
        <f t="shared" si="4"/>
        <v>6.4516129032258063E-2</v>
      </c>
      <c r="H134" s="418"/>
      <c r="I134" s="418"/>
      <c r="J134" s="418"/>
      <c r="K134" s="418"/>
      <c r="L134" s="418"/>
      <c r="M134" s="418"/>
      <c r="N134" s="418"/>
      <c r="O134" s="418"/>
      <c r="P134" s="418"/>
      <c r="Q134" s="418"/>
      <c r="R134" s="418"/>
      <c r="S134" s="418"/>
      <c r="T134" s="418"/>
      <c r="U134" s="419"/>
    </row>
    <row r="135" spans="3:21" ht="43.5" customHeight="1" x14ac:dyDescent="0.3">
      <c r="C135" s="417"/>
      <c r="D135" s="430"/>
      <c r="E135" s="251" t="s">
        <v>112</v>
      </c>
      <c r="F135" s="254">
        <f>+COUNTIF(Monitoreo!$O:$O,' Graficos generales '!E135)</f>
        <v>2</v>
      </c>
      <c r="G135" s="330">
        <f t="shared" si="4"/>
        <v>3.2258064516129031E-2</v>
      </c>
      <c r="H135" s="418"/>
      <c r="I135" s="418"/>
      <c r="J135" s="418"/>
      <c r="K135" s="418"/>
      <c r="L135" s="418"/>
      <c r="M135" s="418"/>
      <c r="N135" s="418"/>
      <c r="O135" s="418"/>
      <c r="P135" s="418"/>
      <c r="Q135" s="418"/>
      <c r="R135" s="418"/>
      <c r="S135" s="418"/>
      <c r="T135" s="418"/>
      <c r="U135" s="419"/>
    </row>
    <row r="136" spans="3:21" ht="39" customHeight="1" x14ac:dyDescent="0.3">
      <c r="C136" s="417"/>
      <c r="D136" s="430"/>
      <c r="E136" s="251" t="s">
        <v>114</v>
      </c>
      <c r="F136" s="254">
        <f>+COUNTIF(Monitoreo!$O:$O,' Graficos generales '!E136)</f>
        <v>3</v>
      </c>
      <c r="G136" s="330">
        <f t="shared" si="4"/>
        <v>4.8387096774193547E-2</v>
      </c>
      <c r="H136" s="418"/>
      <c r="I136" s="418"/>
      <c r="J136" s="418"/>
      <c r="K136" s="418"/>
      <c r="L136" s="418"/>
      <c r="M136" s="418"/>
      <c r="N136" s="418"/>
      <c r="O136" s="418"/>
      <c r="P136" s="418"/>
      <c r="Q136" s="418"/>
      <c r="R136" s="418"/>
      <c r="S136" s="418"/>
      <c r="T136" s="418"/>
      <c r="U136" s="419"/>
    </row>
    <row r="137" spans="3:21" ht="54.75" customHeight="1" x14ac:dyDescent="0.3">
      <c r="C137" s="417"/>
      <c r="D137" s="430"/>
      <c r="E137" s="251" t="s">
        <v>119</v>
      </c>
      <c r="F137" s="254">
        <f>+COUNTIF(Monitoreo!$O:$O,' Graficos generales '!E137)</f>
        <v>1</v>
      </c>
      <c r="G137" s="330">
        <f t="shared" si="4"/>
        <v>1.6129032258064516E-2</v>
      </c>
      <c r="H137" s="418"/>
      <c r="I137" s="418"/>
      <c r="J137" s="418"/>
      <c r="K137" s="418"/>
      <c r="L137" s="418"/>
      <c r="M137" s="418"/>
      <c r="N137" s="418"/>
      <c r="O137" s="418"/>
      <c r="P137" s="418"/>
      <c r="Q137" s="418"/>
      <c r="R137" s="418"/>
      <c r="S137" s="418"/>
      <c r="T137" s="418"/>
      <c r="U137" s="419"/>
    </row>
    <row r="138" spans="3:21" ht="45" customHeight="1" x14ac:dyDescent="0.3">
      <c r="C138" s="417"/>
      <c r="D138" s="430"/>
      <c r="E138" s="251" t="s">
        <v>120</v>
      </c>
      <c r="F138" s="254">
        <f>+COUNTIF(Monitoreo!$O:$O,' Graficos generales '!E138)</f>
        <v>1</v>
      </c>
      <c r="G138" s="330">
        <f t="shared" si="4"/>
        <v>1.6129032258064516E-2</v>
      </c>
      <c r="H138" s="418"/>
      <c r="I138" s="418"/>
      <c r="J138" s="418"/>
      <c r="K138" s="418"/>
      <c r="L138" s="418"/>
      <c r="M138" s="418"/>
      <c r="N138" s="418"/>
      <c r="O138" s="418"/>
      <c r="P138" s="418"/>
      <c r="Q138" s="418"/>
      <c r="R138" s="418"/>
      <c r="S138" s="418"/>
      <c r="T138" s="418"/>
      <c r="U138" s="419"/>
    </row>
    <row r="139" spans="3:21" ht="56.25" customHeight="1" x14ac:dyDescent="0.3">
      <c r="C139" s="417"/>
      <c r="D139" s="430"/>
      <c r="E139" s="251" t="s">
        <v>121</v>
      </c>
      <c r="F139" s="254">
        <f>+COUNTIF(Monitoreo!$O:$O,' Graficos generales '!E139)</f>
        <v>0</v>
      </c>
      <c r="G139" s="330">
        <f t="shared" si="4"/>
        <v>0</v>
      </c>
      <c r="H139" s="418"/>
      <c r="I139" s="418"/>
      <c r="J139" s="418"/>
      <c r="K139" s="418"/>
      <c r="L139" s="418"/>
      <c r="M139" s="418"/>
      <c r="N139" s="418"/>
      <c r="O139" s="418"/>
      <c r="P139" s="418"/>
      <c r="Q139" s="418"/>
      <c r="R139" s="418"/>
      <c r="S139" s="418"/>
      <c r="T139" s="418"/>
      <c r="U139" s="419"/>
    </row>
    <row r="140" spans="3:21" ht="41.25" customHeight="1" x14ac:dyDescent="0.3">
      <c r="C140" s="417"/>
      <c r="D140" s="430"/>
      <c r="E140" s="252" t="s">
        <v>217</v>
      </c>
      <c r="F140" s="253">
        <f>+SUM(F124:F139)</f>
        <v>62</v>
      </c>
      <c r="G140" s="255">
        <f>+SUM(G124:G139)</f>
        <v>1</v>
      </c>
      <c r="H140" s="418"/>
      <c r="I140" s="418"/>
      <c r="J140" s="418"/>
      <c r="K140" s="418"/>
      <c r="L140" s="418"/>
      <c r="M140" s="418"/>
      <c r="N140" s="418"/>
      <c r="O140" s="418"/>
      <c r="P140" s="418"/>
      <c r="Q140" s="418"/>
      <c r="R140" s="418"/>
      <c r="S140" s="418"/>
      <c r="T140" s="418"/>
      <c r="U140" s="419"/>
    </row>
    <row r="141" spans="3:21" ht="41.25" customHeight="1" x14ac:dyDescent="0.3">
      <c r="C141" s="417"/>
      <c r="D141" s="430"/>
      <c r="E141" s="430"/>
      <c r="F141" s="430"/>
      <c r="G141" s="430"/>
      <c r="H141" s="430"/>
      <c r="I141" s="430"/>
      <c r="J141" s="418"/>
      <c r="K141" s="418"/>
      <c r="L141" s="418"/>
      <c r="M141" s="418"/>
      <c r="N141" s="418"/>
      <c r="O141" s="418"/>
      <c r="P141" s="418"/>
      <c r="Q141" s="418"/>
      <c r="R141" s="418"/>
      <c r="S141" s="418"/>
      <c r="T141" s="418"/>
      <c r="U141" s="419"/>
    </row>
    <row r="142" spans="3:21" ht="41.25" customHeight="1" x14ac:dyDescent="0.3">
      <c r="C142" s="417"/>
      <c r="D142" s="430"/>
      <c r="E142" s="252" t="s">
        <v>2453</v>
      </c>
      <c r="F142" s="252" t="s">
        <v>123</v>
      </c>
      <c r="G142" s="430"/>
      <c r="H142" s="430"/>
      <c r="I142" s="430"/>
      <c r="J142" s="418"/>
      <c r="K142" s="418"/>
      <c r="L142" s="418"/>
      <c r="M142" s="418"/>
      <c r="N142" s="418"/>
      <c r="O142" s="418"/>
      <c r="P142" s="418"/>
      <c r="Q142" s="418"/>
      <c r="R142" s="418"/>
      <c r="S142" s="418"/>
      <c r="T142" s="418"/>
      <c r="U142" s="419"/>
    </row>
    <row r="143" spans="3:21" ht="27" customHeight="1" x14ac:dyDescent="0.3">
      <c r="C143" s="417"/>
      <c r="D143" s="430"/>
      <c r="E143" s="489" t="s">
        <v>2454</v>
      </c>
      <c r="F143" s="240">
        <f>+COUNTIF(Monitoreo!$M:$M,E143)</f>
        <v>0</v>
      </c>
      <c r="G143" s="430"/>
      <c r="H143" s="430"/>
      <c r="I143" s="430"/>
      <c r="J143" s="418"/>
      <c r="K143" s="418"/>
      <c r="L143" s="418"/>
      <c r="M143" s="418"/>
      <c r="N143" s="418"/>
      <c r="O143" s="418"/>
      <c r="P143" s="418"/>
      <c r="Q143" s="418"/>
      <c r="R143" s="418"/>
      <c r="S143" s="418"/>
      <c r="T143" s="418"/>
      <c r="U143" s="419"/>
    </row>
    <row r="144" spans="3:21" ht="27" customHeight="1" x14ac:dyDescent="0.3">
      <c r="C144" s="417"/>
      <c r="D144" s="430"/>
      <c r="E144" s="490" t="s">
        <v>2455</v>
      </c>
      <c r="F144" s="240">
        <f>+COUNTIF(Monitoreo!$M:$M,E144)</f>
        <v>0</v>
      </c>
      <c r="G144" s="430"/>
      <c r="H144" s="430"/>
      <c r="I144" s="430"/>
      <c r="J144" s="418"/>
      <c r="K144" s="418"/>
      <c r="L144" s="418"/>
      <c r="M144" s="418"/>
      <c r="N144" s="418"/>
      <c r="O144" s="418"/>
      <c r="P144" s="418"/>
      <c r="Q144" s="418"/>
      <c r="R144" s="418"/>
      <c r="S144" s="418"/>
      <c r="T144" s="418"/>
      <c r="U144" s="419"/>
    </row>
    <row r="145" spans="3:21" ht="27" customHeight="1" x14ac:dyDescent="0.3">
      <c r="C145" s="417"/>
      <c r="D145" s="430"/>
      <c r="E145" s="491" t="s">
        <v>2456</v>
      </c>
      <c r="F145" s="240">
        <f>+COUNTIF(Monitoreo!$M:$M,E145)</f>
        <v>1</v>
      </c>
      <c r="G145" s="430"/>
      <c r="H145" s="430"/>
      <c r="I145" s="430"/>
      <c r="J145" s="418"/>
      <c r="K145" s="418"/>
      <c r="L145" s="418"/>
      <c r="M145" s="418"/>
      <c r="N145" s="418"/>
      <c r="O145" s="418"/>
      <c r="P145" s="418"/>
      <c r="Q145" s="418"/>
      <c r="R145" s="418"/>
      <c r="S145" s="418"/>
      <c r="T145" s="418"/>
      <c r="U145" s="419"/>
    </row>
    <row r="146" spans="3:21" ht="27" customHeight="1" x14ac:dyDescent="0.3">
      <c r="C146" s="417"/>
      <c r="D146" s="430"/>
      <c r="E146" s="489" t="s">
        <v>2457</v>
      </c>
      <c r="F146" s="240">
        <f>+COUNTIF(Monitoreo!$M:$M,E146)</f>
        <v>2</v>
      </c>
      <c r="G146" s="430"/>
      <c r="H146" s="430"/>
      <c r="I146" s="430"/>
      <c r="J146" s="418"/>
      <c r="K146" s="418"/>
      <c r="L146" s="418"/>
      <c r="M146" s="418"/>
      <c r="N146" s="418"/>
      <c r="O146" s="418"/>
      <c r="P146" s="418"/>
      <c r="Q146" s="418"/>
      <c r="R146" s="418"/>
      <c r="S146" s="418"/>
      <c r="T146" s="418"/>
      <c r="U146" s="419"/>
    </row>
    <row r="147" spans="3:21" ht="27" customHeight="1" x14ac:dyDescent="0.3">
      <c r="C147" s="417"/>
      <c r="D147" s="430"/>
      <c r="E147" s="489" t="s">
        <v>2458</v>
      </c>
      <c r="F147" s="240">
        <f>+COUNTIF(Monitoreo!$M:$M,E147)</f>
        <v>2</v>
      </c>
      <c r="G147" s="430"/>
      <c r="H147" s="430"/>
      <c r="I147" s="430"/>
      <c r="J147" s="418"/>
      <c r="K147" s="418"/>
      <c r="L147" s="418"/>
      <c r="M147" s="418"/>
      <c r="N147" s="418"/>
      <c r="O147" s="418"/>
      <c r="P147" s="418"/>
      <c r="Q147" s="418"/>
      <c r="R147" s="418"/>
      <c r="S147" s="418"/>
      <c r="T147" s="418"/>
      <c r="U147" s="419"/>
    </row>
    <row r="148" spans="3:21" ht="27" customHeight="1" x14ac:dyDescent="0.3">
      <c r="C148" s="417"/>
      <c r="D148" s="430"/>
      <c r="E148" s="489" t="s">
        <v>2459</v>
      </c>
      <c r="F148" s="240">
        <f>+COUNTIF(Monitoreo!$M:$M,E148)</f>
        <v>3</v>
      </c>
      <c r="G148" s="430"/>
      <c r="H148" s="430"/>
      <c r="I148" s="430"/>
      <c r="J148" s="418"/>
      <c r="K148" s="418"/>
      <c r="L148" s="418"/>
      <c r="M148" s="418"/>
      <c r="N148" s="418"/>
      <c r="O148" s="418"/>
      <c r="P148" s="418"/>
      <c r="Q148" s="418"/>
      <c r="R148" s="418"/>
      <c r="S148" s="418"/>
      <c r="T148" s="418"/>
      <c r="U148" s="419"/>
    </row>
    <row r="149" spans="3:21" ht="27" customHeight="1" x14ac:dyDescent="0.3">
      <c r="C149" s="417"/>
      <c r="D149" s="430"/>
      <c r="E149" s="489" t="s">
        <v>2461</v>
      </c>
      <c r="F149" s="240">
        <f>+COUNTIF(Monitoreo!$M:$M,E149)</f>
        <v>9</v>
      </c>
      <c r="G149" s="430"/>
      <c r="H149" s="430"/>
      <c r="I149" s="430"/>
      <c r="J149" s="418"/>
      <c r="K149" s="418"/>
      <c r="L149" s="418"/>
      <c r="M149" s="418"/>
      <c r="N149" s="418"/>
      <c r="O149" s="418"/>
      <c r="P149" s="418"/>
      <c r="Q149" s="418"/>
      <c r="R149" s="418"/>
      <c r="S149" s="418"/>
      <c r="T149" s="418"/>
      <c r="U149" s="419"/>
    </row>
    <row r="150" spans="3:21" ht="27" customHeight="1" x14ac:dyDescent="0.3">
      <c r="C150" s="417"/>
      <c r="D150" s="430"/>
      <c r="E150" s="489" t="s">
        <v>2462</v>
      </c>
      <c r="F150" s="240">
        <f>+COUNTIF(Monitoreo!$M:$M,E150)</f>
        <v>0</v>
      </c>
      <c r="G150" s="430"/>
      <c r="H150" s="430"/>
      <c r="I150" s="430"/>
      <c r="J150" s="418"/>
      <c r="K150" s="418"/>
      <c r="L150" s="418"/>
      <c r="M150" s="418"/>
      <c r="N150" s="418"/>
      <c r="O150" s="418"/>
      <c r="P150" s="418"/>
      <c r="Q150" s="418"/>
      <c r="R150" s="418"/>
      <c r="S150" s="418"/>
      <c r="T150" s="418"/>
      <c r="U150" s="419"/>
    </row>
    <row r="151" spans="3:21" ht="27" customHeight="1" x14ac:dyDescent="0.3">
      <c r="C151" s="417"/>
      <c r="D151" s="430"/>
      <c r="E151" s="489" t="s">
        <v>2463</v>
      </c>
      <c r="F151" s="240">
        <f>+COUNTIF(Monitoreo!$M:$M,E151)</f>
        <v>0</v>
      </c>
      <c r="G151" s="430"/>
      <c r="H151" s="430"/>
      <c r="I151" s="430"/>
      <c r="J151" s="418"/>
      <c r="K151" s="418"/>
      <c r="L151" s="418"/>
      <c r="M151" s="418"/>
      <c r="N151" s="418"/>
      <c r="O151" s="418"/>
      <c r="P151" s="418"/>
      <c r="Q151" s="418"/>
      <c r="R151" s="418"/>
      <c r="S151" s="418"/>
      <c r="T151" s="418"/>
      <c r="U151" s="419"/>
    </row>
    <row r="152" spans="3:21" ht="27" customHeight="1" x14ac:dyDescent="0.3">
      <c r="C152" s="417"/>
      <c r="D152" s="430"/>
      <c r="E152" s="489" t="s">
        <v>2464</v>
      </c>
      <c r="F152" s="240">
        <f>+COUNTIF(Monitoreo!$M:$M,E152)</f>
        <v>0</v>
      </c>
      <c r="G152" s="430"/>
      <c r="H152" s="430"/>
      <c r="I152" s="430"/>
      <c r="J152" s="418"/>
      <c r="K152" s="418"/>
      <c r="L152" s="418"/>
      <c r="M152" s="418"/>
      <c r="N152" s="418"/>
      <c r="O152" s="418"/>
      <c r="P152" s="418"/>
      <c r="Q152" s="418"/>
      <c r="R152" s="418"/>
      <c r="S152" s="418"/>
      <c r="T152" s="418"/>
      <c r="U152" s="419"/>
    </row>
    <row r="153" spans="3:21" ht="27" customHeight="1" x14ac:dyDescent="0.3">
      <c r="C153" s="417"/>
      <c r="D153" s="430"/>
      <c r="E153" s="489" t="s">
        <v>2451</v>
      </c>
      <c r="F153" s="240">
        <f>+COUNTIF(Monitoreo!$M:$M,E153)</f>
        <v>22</v>
      </c>
      <c r="G153" s="430"/>
      <c r="H153" s="430"/>
      <c r="I153" s="430"/>
      <c r="J153" s="418"/>
      <c r="K153" s="418"/>
      <c r="L153" s="418"/>
      <c r="M153" s="418"/>
      <c r="N153" s="418"/>
      <c r="O153" s="418"/>
      <c r="P153" s="418"/>
      <c r="Q153" s="418"/>
      <c r="R153" s="418"/>
      <c r="S153" s="418"/>
      <c r="T153" s="418"/>
      <c r="U153" s="419"/>
    </row>
    <row r="154" spans="3:21" ht="27" customHeight="1" x14ac:dyDescent="0.3">
      <c r="C154" s="417"/>
      <c r="D154" s="430"/>
      <c r="E154" s="489" t="s">
        <v>2466</v>
      </c>
      <c r="F154" s="240">
        <f>+COUNTIF(Monitoreo!$M:$M,E154)</f>
        <v>14</v>
      </c>
      <c r="G154" s="430"/>
      <c r="H154" s="430"/>
      <c r="I154" s="430"/>
      <c r="J154" s="418"/>
      <c r="K154" s="418"/>
      <c r="L154" s="418"/>
      <c r="M154" s="418"/>
      <c r="N154" s="418"/>
      <c r="O154" s="418"/>
      <c r="P154" s="418"/>
      <c r="Q154" s="418"/>
      <c r="R154" s="418"/>
      <c r="S154" s="418"/>
      <c r="T154" s="418"/>
      <c r="U154" s="419"/>
    </row>
    <row r="155" spans="3:21" ht="27" customHeight="1" x14ac:dyDescent="0.3">
      <c r="C155" s="417"/>
      <c r="D155" s="430"/>
      <c r="E155" s="489" t="s">
        <v>2467</v>
      </c>
      <c r="F155" s="240">
        <f>+COUNTIF(Monitoreo!$M:$M,E155)</f>
        <v>2</v>
      </c>
      <c r="G155" s="430"/>
      <c r="H155" s="430"/>
      <c r="I155" s="430"/>
      <c r="J155" s="418"/>
      <c r="K155" s="418"/>
      <c r="L155" s="418"/>
      <c r="M155" s="418"/>
      <c r="N155" s="418"/>
      <c r="O155" s="418"/>
      <c r="P155" s="418"/>
      <c r="Q155" s="418"/>
      <c r="R155" s="418"/>
      <c r="S155" s="418"/>
      <c r="T155" s="418"/>
      <c r="U155" s="419"/>
    </row>
    <row r="156" spans="3:21" ht="27" customHeight="1" x14ac:dyDescent="0.3">
      <c r="C156" s="417"/>
      <c r="D156" s="430"/>
      <c r="E156" s="489" t="s">
        <v>2468</v>
      </c>
      <c r="F156" s="240">
        <f>+COUNTIF(Monitoreo!$M:$M,E156)</f>
        <v>0</v>
      </c>
      <c r="G156" s="430"/>
      <c r="H156" s="430"/>
      <c r="I156" s="430"/>
      <c r="J156" s="418"/>
      <c r="K156" s="418"/>
      <c r="L156" s="418"/>
      <c r="M156" s="418"/>
      <c r="N156" s="418"/>
      <c r="O156" s="418"/>
      <c r="P156" s="418"/>
      <c r="Q156" s="418"/>
      <c r="R156" s="418"/>
      <c r="S156" s="418"/>
      <c r="T156" s="418"/>
      <c r="U156" s="419"/>
    </row>
    <row r="157" spans="3:21" ht="27" customHeight="1" x14ac:dyDescent="0.3">
      <c r="C157" s="417"/>
      <c r="D157" s="430"/>
      <c r="E157" s="489" t="s">
        <v>204</v>
      </c>
      <c r="F157" s="240">
        <f>+COUNTIF(Monitoreo!$M:$M,E157)</f>
        <v>0</v>
      </c>
      <c r="G157" s="430"/>
      <c r="H157" s="430"/>
      <c r="I157" s="430"/>
      <c r="J157" s="418"/>
      <c r="K157" s="418"/>
      <c r="L157" s="418"/>
      <c r="M157" s="418"/>
      <c r="N157" s="418"/>
      <c r="O157" s="418"/>
      <c r="P157" s="418"/>
      <c r="Q157" s="418"/>
      <c r="R157" s="418"/>
      <c r="S157" s="418"/>
      <c r="T157" s="418"/>
      <c r="U157" s="419"/>
    </row>
    <row r="158" spans="3:21" ht="27" customHeight="1" x14ac:dyDescent="0.3">
      <c r="C158" s="417"/>
      <c r="D158" s="430"/>
      <c r="E158" s="489" t="s">
        <v>2469</v>
      </c>
      <c r="F158" s="240">
        <f>+COUNTIF(Monitoreo!$M:$M,E158)</f>
        <v>1</v>
      </c>
      <c r="G158" s="430"/>
      <c r="H158" s="430"/>
      <c r="I158" s="430"/>
      <c r="J158" s="418"/>
      <c r="K158" s="418"/>
      <c r="L158" s="418"/>
      <c r="M158" s="418"/>
      <c r="N158" s="418"/>
      <c r="O158" s="418"/>
      <c r="P158" s="418"/>
      <c r="Q158" s="418"/>
      <c r="R158" s="418"/>
      <c r="S158" s="418"/>
      <c r="T158" s="418"/>
      <c r="U158" s="419"/>
    </row>
    <row r="159" spans="3:21" ht="27" customHeight="1" x14ac:dyDescent="0.3">
      <c r="C159" s="417"/>
      <c r="D159" s="430"/>
      <c r="E159" s="489" t="s">
        <v>2471</v>
      </c>
      <c r="F159" s="240">
        <f>+COUNTIF(Monitoreo!$M:$M,E159)</f>
        <v>0</v>
      </c>
      <c r="G159" s="430"/>
      <c r="H159" s="430"/>
      <c r="I159" s="430"/>
      <c r="J159" s="418"/>
      <c r="K159" s="418"/>
      <c r="L159" s="418"/>
      <c r="M159" s="418"/>
      <c r="N159" s="418"/>
      <c r="O159" s="418"/>
      <c r="P159" s="418"/>
      <c r="Q159" s="418"/>
      <c r="R159" s="418"/>
      <c r="S159" s="418"/>
      <c r="T159" s="418"/>
      <c r="U159" s="419"/>
    </row>
    <row r="160" spans="3:21" ht="27" customHeight="1" x14ac:dyDescent="0.3">
      <c r="C160" s="417"/>
      <c r="D160" s="430"/>
      <c r="E160" s="489" t="s">
        <v>2473</v>
      </c>
      <c r="F160" s="240">
        <f>+COUNTIF(Monitoreo!$M:$M,E160)</f>
        <v>0</v>
      </c>
      <c r="G160" s="430"/>
      <c r="H160" s="430"/>
      <c r="I160" s="430"/>
      <c r="J160" s="418"/>
      <c r="K160" s="418"/>
      <c r="L160" s="418"/>
      <c r="M160" s="418"/>
      <c r="N160" s="418"/>
      <c r="O160" s="418"/>
      <c r="P160" s="418"/>
      <c r="Q160" s="418"/>
      <c r="R160" s="418"/>
      <c r="S160" s="418"/>
      <c r="T160" s="418"/>
      <c r="U160" s="419"/>
    </row>
    <row r="161" spans="3:21" ht="27" customHeight="1" x14ac:dyDescent="0.3">
      <c r="C161" s="417"/>
      <c r="D161" s="430"/>
      <c r="E161" s="489" t="s">
        <v>2474</v>
      </c>
      <c r="F161" s="240">
        <f>+COUNTIF(Monitoreo!$M:$M,E161)</f>
        <v>6</v>
      </c>
      <c r="G161" s="430"/>
      <c r="H161" s="430"/>
      <c r="I161" s="430"/>
      <c r="J161" s="418"/>
      <c r="K161" s="418"/>
      <c r="L161" s="418"/>
      <c r="M161" s="418"/>
      <c r="N161" s="418"/>
      <c r="O161" s="418"/>
      <c r="P161" s="418"/>
      <c r="Q161" s="418"/>
      <c r="R161" s="418"/>
      <c r="S161" s="418"/>
      <c r="T161" s="418"/>
      <c r="U161" s="419"/>
    </row>
    <row r="162" spans="3:21" ht="41.25" customHeight="1" x14ac:dyDescent="0.3">
      <c r="C162" s="417"/>
      <c r="D162" s="430"/>
      <c r="E162" s="252" t="s">
        <v>86</v>
      </c>
      <c r="F162" s="252">
        <f>+SUM(F143:F161)</f>
        <v>62</v>
      </c>
      <c r="G162" s="430"/>
      <c r="H162" s="430"/>
      <c r="I162" s="430"/>
      <c r="J162" s="418"/>
      <c r="K162" s="418"/>
      <c r="L162" s="418"/>
      <c r="M162" s="418"/>
      <c r="N162" s="418"/>
      <c r="O162" s="418"/>
      <c r="P162" s="418"/>
      <c r="Q162" s="418"/>
      <c r="R162" s="418"/>
      <c r="S162" s="418"/>
      <c r="T162" s="418"/>
      <c r="U162" s="419"/>
    </row>
    <row r="163" spans="3:21" ht="41.25" customHeight="1" x14ac:dyDescent="0.3">
      <c r="C163" s="417"/>
      <c r="D163" s="430"/>
      <c r="E163" s="430"/>
      <c r="F163" s="430"/>
      <c r="G163" s="430"/>
      <c r="H163" s="430"/>
      <c r="I163" s="430"/>
      <c r="J163" s="418"/>
      <c r="K163" s="418"/>
      <c r="L163" s="418"/>
      <c r="M163" s="418"/>
      <c r="N163" s="418"/>
      <c r="O163" s="418"/>
      <c r="P163" s="418"/>
      <c r="Q163" s="418"/>
      <c r="R163" s="418"/>
      <c r="S163" s="418"/>
      <c r="T163" s="418"/>
      <c r="U163" s="419"/>
    </row>
    <row r="164" spans="3:21" ht="19.5" thickBot="1" x14ac:dyDescent="0.35">
      <c r="C164" s="420"/>
      <c r="D164" s="431"/>
      <c r="E164" s="432"/>
      <c r="F164" s="432"/>
      <c r="G164" s="421"/>
      <c r="H164" s="421"/>
      <c r="I164" s="421"/>
      <c r="J164" s="421"/>
      <c r="K164" s="421"/>
      <c r="L164" s="421"/>
      <c r="M164" s="421"/>
      <c r="N164" s="421"/>
      <c r="O164" s="421"/>
      <c r="P164" s="421"/>
      <c r="Q164" s="421"/>
      <c r="R164" s="421"/>
      <c r="S164" s="421"/>
      <c r="T164" s="421"/>
      <c r="U164" s="422"/>
    </row>
    <row r="165" spans="3:21" ht="19.5" thickTop="1" x14ac:dyDescent="0.3">
      <c r="D165" s="332"/>
    </row>
    <row r="166" spans="3:21" x14ac:dyDescent="0.3">
      <c r="D166" s="332"/>
    </row>
    <row r="167" spans="3:21" x14ac:dyDescent="0.3">
      <c r="D167" s="332"/>
    </row>
    <row r="168" spans="3:21" x14ac:dyDescent="0.3">
      <c r="D168" s="332"/>
    </row>
    <row r="170" spans="3:21" ht="38.25" customHeight="1" x14ac:dyDescent="0.3"/>
  </sheetData>
  <sheetProtection algorithmName="SHA-512" hashValue="OTjy+SsyjS7YnIXTfqTMBw3PJWxJ3TDmyZga2acOmaxSCPXmfxvjLWmAgw2jR6QB/y6sqmk2TWYX7ALjKEbzNw==" saltValue="9O+hHUugaXNIdo2AZ8ZMIQ==" spinCount="100000" sheet="1" objects="1" scenarios="1"/>
  <sortState xmlns:xlrd2="http://schemas.microsoft.com/office/spreadsheetml/2017/richdata2" ref="E124:G139">
    <sortCondition descending="1" ref="F124:F139"/>
  </sortState>
  <mergeCells count="12">
    <mergeCell ref="R93:T93"/>
    <mergeCell ref="C3:U3"/>
    <mergeCell ref="E47:E48"/>
    <mergeCell ref="F47:K47"/>
    <mergeCell ref="L47:Q47"/>
    <mergeCell ref="F72:K72"/>
    <mergeCell ref="L72:Q72"/>
    <mergeCell ref="E72:E73"/>
    <mergeCell ref="F93:H93"/>
    <mergeCell ref="I93:K93"/>
    <mergeCell ref="L93:N93"/>
    <mergeCell ref="O93:Q93"/>
  </mergeCells>
  <conditionalFormatting sqref="J24">
    <cfRule type="cellIs" dxfId="31" priority="21" stopIfTrue="1" operator="equal">
      <formula>"Incontrolable"</formula>
    </cfRule>
    <cfRule type="cellIs" dxfId="30" priority="22" stopIfTrue="1" operator="equal">
      <formula>"Débil"</formula>
    </cfRule>
    <cfRule type="cellIs" dxfId="29" priority="23" stopIfTrue="1" operator="equal">
      <formula>"Moderado"</formula>
    </cfRule>
    <cfRule type="cellIs" dxfId="28" priority="24" stopIfTrue="1" operator="equal">
      <formula>"Fuerte"</formula>
    </cfRule>
  </conditionalFormatting>
  <conditionalFormatting sqref="E77">
    <cfRule type="cellIs" dxfId="27" priority="17" stopIfTrue="1" operator="equal">
      <formula>"Incontrolable"</formula>
    </cfRule>
    <cfRule type="cellIs" dxfId="26" priority="18" stopIfTrue="1" operator="equal">
      <formula>"Débil"</formula>
    </cfRule>
    <cfRule type="cellIs" dxfId="25" priority="19" stopIfTrue="1" operator="equal">
      <formula>"Moderado"</formula>
    </cfRule>
    <cfRule type="cellIs" dxfId="24" priority="20" stopIfTrue="1" operator="equal">
      <formula>"Fuerte"</formula>
    </cfRule>
  </conditionalFormatting>
  <conditionalFormatting sqref="E98">
    <cfRule type="cellIs" dxfId="23" priority="9" stopIfTrue="1" operator="equal">
      <formula>"Incontrolable"</formula>
    </cfRule>
    <cfRule type="cellIs" dxfId="22" priority="10" stopIfTrue="1" operator="equal">
      <formula>"Débil"</formula>
    </cfRule>
    <cfRule type="cellIs" dxfId="21" priority="11" stopIfTrue="1" operator="equal">
      <formula>"Moderado"</formula>
    </cfRule>
    <cfRule type="cellIs" dxfId="20" priority="12" stopIfTrue="1" operator="equal">
      <formula>"Fuerte"</formula>
    </cfRule>
  </conditionalFormatting>
  <pageMargins left="0.7" right="0.7" top="0.75" bottom="0.75" header="0.3" footer="0.3"/>
  <pageSetup scale="1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2060"/>
  </sheetPr>
  <dimension ref="A3:AL513"/>
  <sheetViews>
    <sheetView showGridLines="0" zoomScale="70" zoomScaleNormal="70" workbookViewId="0">
      <selection activeCell="O3" sqref="O3"/>
    </sheetView>
  </sheetViews>
  <sheetFormatPr baseColWidth="10" defaultRowHeight="15" x14ac:dyDescent="0.25"/>
  <cols>
    <col min="3" max="3" width="20.5703125" customWidth="1"/>
    <col min="4" max="4" width="31.28515625" customWidth="1"/>
    <col min="5" max="5" width="36.42578125" customWidth="1"/>
    <col min="6" max="6" width="38.42578125" customWidth="1"/>
    <col min="7" max="7" width="32.85546875" customWidth="1"/>
    <col min="8" max="8" width="33.28515625" customWidth="1"/>
    <col min="9" max="9" width="7.5703125" customWidth="1"/>
    <col min="10" max="35" width="11.42578125" customWidth="1"/>
    <col min="36" max="36" width="17.140625" customWidth="1"/>
    <col min="37" max="37" width="21.85546875" customWidth="1"/>
    <col min="38" max="38" width="21.28515625" customWidth="1"/>
    <col min="39" max="39" width="11.42578125" customWidth="1"/>
  </cols>
  <sheetData>
    <row r="3" spans="1:38" ht="45" customHeight="1" x14ac:dyDescent="0.25">
      <c r="B3" s="547" t="s">
        <v>92</v>
      </c>
      <c r="C3" s="547"/>
      <c r="D3" s="546" t="s">
        <v>51</v>
      </c>
      <c r="E3" s="546"/>
    </row>
    <row r="4" spans="1:38" x14ac:dyDescent="0.25">
      <c r="A4" s="71"/>
      <c r="B4" s="71"/>
      <c r="C4" s="71"/>
      <c r="D4" s="71"/>
      <c r="E4" s="71"/>
      <c r="F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row>
    <row r="5" spans="1:38" ht="23.25" x14ac:dyDescent="0.35">
      <c r="A5" s="71"/>
      <c r="B5" s="71"/>
      <c r="C5" s="160"/>
      <c r="D5" s="545" t="s">
        <v>223</v>
      </c>
      <c r="E5" s="545"/>
      <c r="F5" s="545"/>
      <c r="G5" s="545"/>
      <c r="H5" s="545"/>
      <c r="I5" s="71"/>
      <c r="J5" s="72" t="s">
        <v>152</v>
      </c>
      <c r="K5" s="73"/>
      <c r="L5" s="73"/>
      <c r="M5" s="73"/>
      <c r="N5" s="73"/>
      <c r="O5" s="73"/>
      <c r="P5" s="73"/>
      <c r="Q5" s="73"/>
      <c r="R5" s="73"/>
      <c r="S5" s="73"/>
      <c r="T5" s="73"/>
      <c r="U5" s="73"/>
      <c r="V5" s="73"/>
      <c r="W5" s="73"/>
      <c r="X5" s="73"/>
      <c r="Y5" s="73"/>
      <c r="Z5" s="73"/>
      <c r="AA5" s="73"/>
      <c r="AB5" s="73"/>
      <c r="AC5" s="73"/>
      <c r="AD5" s="73"/>
      <c r="AE5" s="73"/>
      <c r="AF5" s="73"/>
      <c r="AG5" s="73"/>
      <c r="AH5" s="74"/>
      <c r="AI5" s="71"/>
      <c r="AJ5" s="520" t="s">
        <v>153</v>
      </c>
      <c r="AK5" s="520"/>
      <c r="AL5" s="520"/>
    </row>
    <row r="6" spans="1:38" ht="15.75" x14ac:dyDescent="0.25">
      <c r="A6" s="71"/>
      <c r="B6" s="71"/>
      <c r="C6" s="160"/>
      <c r="D6" s="160"/>
      <c r="E6" s="160"/>
      <c r="F6" s="160"/>
      <c r="G6" s="160"/>
      <c r="H6" s="160"/>
      <c r="I6" s="71"/>
      <c r="J6" s="75">
        <v>55</v>
      </c>
      <c r="K6" s="76">
        <v>54</v>
      </c>
      <c r="L6" s="76">
        <v>53</v>
      </c>
      <c r="M6" s="76">
        <v>52</v>
      </c>
      <c r="N6" s="76">
        <v>51</v>
      </c>
      <c r="O6" s="76">
        <v>45</v>
      </c>
      <c r="P6" s="76">
        <v>44</v>
      </c>
      <c r="Q6" s="76">
        <v>43</v>
      </c>
      <c r="R6" s="76">
        <v>42</v>
      </c>
      <c r="S6" s="76">
        <v>41</v>
      </c>
      <c r="T6" s="76">
        <v>35</v>
      </c>
      <c r="U6" s="76">
        <v>34</v>
      </c>
      <c r="V6" s="76">
        <v>33</v>
      </c>
      <c r="W6" s="76">
        <v>32</v>
      </c>
      <c r="X6" s="76">
        <v>31</v>
      </c>
      <c r="Y6" s="76">
        <v>25</v>
      </c>
      <c r="Z6" s="76">
        <v>24</v>
      </c>
      <c r="AA6" s="76">
        <v>23</v>
      </c>
      <c r="AB6" s="76">
        <v>22</v>
      </c>
      <c r="AC6" s="76">
        <v>21</v>
      </c>
      <c r="AD6" s="76">
        <v>15</v>
      </c>
      <c r="AE6" s="76">
        <v>14</v>
      </c>
      <c r="AF6" s="76">
        <v>13</v>
      </c>
      <c r="AG6" s="76">
        <v>12</v>
      </c>
      <c r="AH6" s="77">
        <v>11</v>
      </c>
      <c r="AI6" s="71"/>
      <c r="AJ6" s="78"/>
      <c r="AK6" s="78"/>
      <c r="AL6" s="78"/>
    </row>
    <row r="7" spans="1:38" ht="118.5" customHeight="1" x14ac:dyDescent="0.25">
      <c r="A7" s="71"/>
      <c r="B7" s="521" t="s">
        <v>154</v>
      </c>
      <c r="C7" s="159" t="s">
        <v>155</v>
      </c>
      <c r="D7" s="171" t="e">
        <f>N512</f>
        <v>#REF!</v>
      </c>
      <c r="E7" s="171" t="e">
        <f>M512</f>
        <v>#REF!</v>
      </c>
      <c r="F7" s="172" t="e">
        <f>L512</f>
        <v>#REF!</v>
      </c>
      <c r="G7" s="173" t="e">
        <f>K512</f>
        <v>#REF!</v>
      </c>
      <c r="H7" s="173" t="e">
        <f>J512</f>
        <v>#REF!</v>
      </c>
      <c r="I7" s="83"/>
      <c r="J7" s="84" t="e">
        <f>IF(AL8="55",Monitoreo!F2&amp;". ","")</f>
        <v>#REF!</v>
      </c>
      <c r="K7" s="39" t="e">
        <f>IF(AL8="54",Monitoreo!F2&amp;". ","")</f>
        <v>#REF!</v>
      </c>
      <c r="L7" s="39" t="e">
        <f>IF(AL8="53",Monitoreo!F2&amp;". ","")</f>
        <v>#REF!</v>
      </c>
      <c r="M7" s="39" t="e">
        <f>IF(AL8="52",Monitoreo!F2&amp;". ","")</f>
        <v>#REF!</v>
      </c>
      <c r="N7" s="39" t="e">
        <f>IF(AL8="51",Monitoreo!F2&amp;". ","")</f>
        <v>#REF!</v>
      </c>
      <c r="O7" s="39" t="e">
        <f>IF(AL8="45",Monitoreo!F2&amp;". ","")</f>
        <v>#REF!</v>
      </c>
      <c r="P7" s="39" t="e">
        <f>IF(AL8="44",Monitoreo!F2&amp;". ","")</f>
        <v>#REF!</v>
      </c>
      <c r="Q7" s="39" t="e">
        <f>IF(AL8="43",Monitoreo!F2&amp;". ","")</f>
        <v>#REF!</v>
      </c>
      <c r="R7" s="39" t="e">
        <f>IF(AL8="42",Monitoreo!F2&amp;". ","")</f>
        <v>#REF!</v>
      </c>
      <c r="S7" s="39" t="e">
        <f>IF(AL8="41",Monitoreo!F2&amp;". ","")</f>
        <v>#REF!</v>
      </c>
      <c r="T7" s="39" t="e">
        <f>IF(AL8="35",Monitoreo!F2&amp;". ","")</f>
        <v>#REF!</v>
      </c>
      <c r="U7" s="39" t="e">
        <f>IF(AL8="34",Monitoreo!F2&amp;". ","")</f>
        <v>#REF!</v>
      </c>
      <c r="V7" s="39" t="e">
        <f>IF(AL8="33",Monitoreo!F2&amp;". ","")</f>
        <v>#REF!</v>
      </c>
      <c r="W7" s="39" t="e">
        <f>IF(AL8="32",Monitoreo!F2&amp;". ","")</f>
        <v>#REF!</v>
      </c>
      <c r="X7" s="39" t="e">
        <f>IF(AL8="31",Monitoreo!F2&amp;". ","")</f>
        <v>#REF!</v>
      </c>
      <c r="Y7" s="39" t="e">
        <f>IF(AL8="25",Monitoreo!F2&amp;". ","")</f>
        <v>#REF!</v>
      </c>
      <c r="Z7" s="39" t="e">
        <f>IF(AL8="24",Monitoreo!F2&amp;". ","")</f>
        <v>#REF!</v>
      </c>
      <c r="AA7" s="39" t="e">
        <f>IF(AL8="23",Monitoreo!F2&amp;". ","")</f>
        <v>#REF!</v>
      </c>
      <c r="AB7" s="39" t="e">
        <f>IF(AL8="22",Monitoreo!F2&amp;". ","")</f>
        <v>#REF!</v>
      </c>
      <c r="AC7" s="39" t="e">
        <f>IF(AL8="21",Monitoreo!F2&amp;". ","")</f>
        <v>#REF!</v>
      </c>
      <c r="AD7" s="39" t="e">
        <f>IF(AL8="15",Monitoreo!F2&amp;". ","")</f>
        <v>#REF!</v>
      </c>
      <c r="AE7" s="39" t="e">
        <f>IF(AL8="14",Monitoreo!F2&amp;". ","")</f>
        <v>#REF!</v>
      </c>
      <c r="AF7" s="39" t="e">
        <f>IF(AL8="13",Monitoreo!F2&amp;". ","")</f>
        <v>#REF!</v>
      </c>
      <c r="AG7" s="39" t="e">
        <f>IF(AL8="12",Monitoreo!F2&amp;". ","")</f>
        <v>#REF!</v>
      </c>
      <c r="AH7" s="85" t="e">
        <f>IF(AL8="11",Monitoreo!F2&amp;". ","")</f>
        <v>#REF!</v>
      </c>
      <c r="AI7" s="71"/>
      <c r="AJ7" s="86" t="s">
        <v>156</v>
      </c>
      <c r="AK7" s="86" t="s">
        <v>157</v>
      </c>
      <c r="AL7" s="86" t="s">
        <v>158</v>
      </c>
    </row>
    <row r="8" spans="1:38" ht="136.5" customHeight="1" x14ac:dyDescent="0.25">
      <c r="A8" s="71"/>
      <c r="B8" s="521"/>
      <c r="C8" s="159" t="s">
        <v>159</v>
      </c>
      <c r="D8" s="174" t="e">
        <f>S512</f>
        <v>#REF!</v>
      </c>
      <c r="E8" s="171" t="e">
        <f>R512</f>
        <v>#REF!</v>
      </c>
      <c r="F8" s="172" t="e">
        <f>Q512</f>
        <v>#REF!</v>
      </c>
      <c r="G8" s="173" t="e">
        <f>P512</f>
        <v>#REF!</v>
      </c>
      <c r="H8" s="173" t="e">
        <f>O512</f>
        <v>#REF!</v>
      </c>
      <c r="I8" s="83"/>
      <c r="J8" s="84" t="e">
        <f>IF(AL9="55",Monitoreo!F3&amp;". ","")</f>
        <v>#REF!</v>
      </c>
      <c r="K8" s="39" t="e">
        <f>IF(AL9="54",Monitoreo!F3&amp;". ","")</f>
        <v>#REF!</v>
      </c>
      <c r="L8" s="39" t="e">
        <f>IF(AL9="53",Monitoreo!F3&amp;". ","")</f>
        <v>#REF!</v>
      </c>
      <c r="M8" s="39" t="e">
        <f>IF(AL9="52",Monitoreo!F3&amp;". ","")</f>
        <v>#REF!</v>
      </c>
      <c r="N8" s="39" t="e">
        <f>IF(AL9="51",Monitoreo!F3&amp;". ","")</f>
        <v>#REF!</v>
      </c>
      <c r="O8" s="39" t="e">
        <f>IF(AL9="45",Monitoreo!F3&amp;". ","")</f>
        <v>#REF!</v>
      </c>
      <c r="P8" s="39" t="e">
        <f>IF(AL9="44",Monitoreo!F3&amp;". ","")</f>
        <v>#REF!</v>
      </c>
      <c r="Q8" s="39" t="e">
        <f>IF(AL9="43",Monitoreo!F3&amp;". ","")</f>
        <v>#REF!</v>
      </c>
      <c r="R8" s="39" t="e">
        <f>IF(AL9="42",Monitoreo!F3&amp;". ","")</f>
        <v>#REF!</v>
      </c>
      <c r="S8" s="39" t="e">
        <f>IF(AL9="41",Monitoreo!F3&amp;". ","")</f>
        <v>#REF!</v>
      </c>
      <c r="T8" s="39" t="e">
        <f>IF(AL9="35",Monitoreo!F3&amp;". ","")</f>
        <v>#REF!</v>
      </c>
      <c r="U8" s="39" t="e">
        <f>IF(AL9="34",Monitoreo!F3&amp;". ","")</f>
        <v>#REF!</v>
      </c>
      <c r="V8" s="39" t="e">
        <f>IF(AL9="33",Monitoreo!F3&amp;". ","")</f>
        <v>#REF!</v>
      </c>
      <c r="W8" s="39" t="e">
        <f>IF(AL9="32",Monitoreo!F3&amp;". ","")</f>
        <v>#REF!</v>
      </c>
      <c r="X8" s="39" t="e">
        <f>IF(AL9="31",Monitoreo!F3&amp;". ","")</f>
        <v>#REF!</v>
      </c>
      <c r="Y8" s="39" t="e">
        <f>IF(AL9="25",Monitoreo!F3&amp;". ","")</f>
        <v>#REF!</v>
      </c>
      <c r="Z8" s="39" t="e">
        <f>IF(AL9="24",Monitoreo!F3&amp;". ","")</f>
        <v>#REF!</v>
      </c>
      <c r="AA8" s="39" t="e">
        <f>IF(AL9="23",Monitoreo!F3&amp;". ","")</f>
        <v>#REF!</v>
      </c>
      <c r="AB8" s="39" t="e">
        <f>IF(AL9="22",Monitoreo!F3&amp;". ","")</f>
        <v>#REF!</v>
      </c>
      <c r="AC8" s="39" t="e">
        <f>IF(AL9="21",Monitoreo!F3&amp;". ","")</f>
        <v>#REF!</v>
      </c>
      <c r="AD8" s="39" t="e">
        <f>IF(AL9="15",Monitoreo!F3&amp;". ","")</f>
        <v>#REF!</v>
      </c>
      <c r="AE8" s="39" t="e">
        <f>IF(AL9="14",Monitoreo!F3&amp;". ","")</f>
        <v>#REF!</v>
      </c>
      <c r="AF8" s="39" t="e">
        <f>IF(AL9="13",Monitoreo!F3&amp;". ","")</f>
        <v>#REF!</v>
      </c>
      <c r="AG8" s="39" t="e">
        <f>IF(AL9="12",Monitoreo!F3&amp;". ","")</f>
        <v>#REF!</v>
      </c>
      <c r="AH8" s="85" t="e">
        <f>IF(AL9="11",Monitoreo!F3&amp;". ","")</f>
        <v>#REF!</v>
      </c>
      <c r="AI8" s="71"/>
      <c r="AJ8" s="88" t="str">
        <f>+IF(Monitoreo!H2='ensayo '!D3,IF(Monitoreo!#REF!="Casi Seguro",5,IF(Monitoreo!#REF!="Probable",4,IF(Monitoreo!#REF!="Posible",3,IF(Monitoreo!#REF!="Improbable",2,IF(Monitoreo!#REF!="Raro",1))))),"")</f>
        <v/>
      </c>
      <c r="AK8" s="88" t="e">
        <f>+IF(Monitoreo!#REF!="Severo",5,IF(Monitoreo!#REF!="Mayor",4,IF(Monitoreo!#REF!="Moderado",3,IF(Monitoreo!#REF!="Menor",2,IF(Monitoreo!#REF!="Insignificante",1)))))</f>
        <v>#REF!</v>
      </c>
      <c r="AL8" s="88" t="e">
        <f>AJ8&amp;AK8</f>
        <v>#REF!</v>
      </c>
    </row>
    <row r="9" spans="1:38" ht="159.75" customHeight="1" x14ac:dyDescent="0.25">
      <c r="A9" s="71"/>
      <c r="B9" s="521"/>
      <c r="C9" s="159" t="s">
        <v>160</v>
      </c>
      <c r="D9" s="174" t="e">
        <f>X512</f>
        <v>#REF!</v>
      </c>
      <c r="E9" s="171" t="e">
        <f>W512</f>
        <v>#REF!</v>
      </c>
      <c r="F9" s="172" t="e">
        <f>V512</f>
        <v>#REF!</v>
      </c>
      <c r="G9" s="172" t="e">
        <f>U512</f>
        <v>#REF!</v>
      </c>
      <c r="H9" s="173" t="e">
        <f>T512</f>
        <v>#REF!</v>
      </c>
      <c r="I9" s="83"/>
      <c r="J9" s="84" t="e">
        <f>IF(AL10="55",Monitoreo!F4&amp;". ","")</f>
        <v>#REF!</v>
      </c>
      <c r="K9" s="39" t="e">
        <f>IF(AL10="54",Monitoreo!F4&amp;". ","")</f>
        <v>#REF!</v>
      </c>
      <c r="L9" s="39" t="e">
        <f>IF(AL10="53",Monitoreo!F4&amp;". ","")</f>
        <v>#REF!</v>
      </c>
      <c r="M9" s="39" t="e">
        <f>IF(AL10="52",Monitoreo!F4&amp;". ","")</f>
        <v>#REF!</v>
      </c>
      <c r="N9" s="39" t="e">
        <f>IF(AL10="51",Monitoreo!F4&amp;". ","")</f>
        <v>#REF!</v>
      </c>
      <c r="O9" s="39" t="e">
        <f>IF(AL10="45",Monitoreo!F4&amp;". ","")</f>
        <v>#REF!</v>
      </c>
      <c r="P9" s="39" t="e">
        <f>IF(AL10="44",Monitoreo!F4&amp;". ","")</f>
        <v>#REF!</v>
      </c>
      <c r="Q9" s="39" t="e">
        <f>IF(AL10="43",Monitoreo!F4&amp;". ","")</f>
        <v>#REF!</v>
      </c>
      <c r="R9" s="39" t="e">
        <f>IF(AL10="42",Monitoreo!F4&amp;". ","")</f>
        <v>#REF!</v>
      </c>
      <c r="S9" s="39" t="e">
        <f>IF(AL10="41",Monitoreo!F4&amp;". ","")</f>
        <v>#REF!</v>
      </c>
      <c r="T9" s="39" t="e">
        <f>IF(AL10="35",Monitoreo!F4&amp;". ","")</f>
        <v>#REF!</v>
      </c>
      <c r="U9" s="39" t="e">
        <f>IF(AL10="34",Monitoreo!F4&amp;". ","")</f>
        <v>#REF!</v>
      </c>
      <c r="V9" s="39" t="e">
        <f>IF(AL10="33",Monitoreo!F4&amp;". ","")</f>
        <v>#REF!</v>
      </c>
      <c r="W9" s="39" t="e">
        <f>IF(AL10="32",Monitoreo!F4&amp;". ","")</f>
        <v>#REF!</v>
      </c>
      <c r="X9" s="39" t="e">
        <f>IF(AL10="31",Monitoreo!F4&amp;". ","")</f>
        <v>#REF!</v>
      </c>
      <c r="Y9" s="39" t="e">
        <f>IF(AL10="25",Monitoreo!F4&amp;". ","")</f>
        <v>#REF!</v>
      </c>
      <c r="Z9" s="39" t="e">
        <f>IF(AL10="24",Monitoreo!F4&amp;". ","")</f>
        <v>#REF!</v>
      </c>
      <c r="AA9" s="39" t="e">
        <f>IF(AL10="23",Monitoreo!F4&amp;". ","")</f>
        <v>#REF!</v>
      </c>
      <c r="AB9" s="39" t="e">
        <f>IF(AL10="22",Monitoreo!F4&amp;". ","")</f>
        <v>#REF!</v>
      </c>
      <c r="AC9" s="39" t="e">
        <f>IF(AL10="21",Monitoreo!F4&amp;". ","")</f>
        <v>#REF!</v>
      </c>
      <c r="AD9" s="39" t="e">
        <f>IF(AL10="15",Monitoreo!F4&amp;". ","")</f>
        <v>#REF!</v>
      </c>
      <c r="AE9" s="39" t="e">
        <f>IF(AL10="14",Monitoreo!F4&amp;". ","")</f>
        <v>#REF!</v>
      </c>
      <c r="AF9" s="39" t="e">
        <f>IF(AL10="13",Monitoreo!F4&amp;". ","")</f>
        <v>#REF!</v>
      </c>
      <c r="AG9" s="39" t="e">
        <f>IF(AL10="12",Monitoreo!F4&amp;". ","")</f>
        <v>#REF!</v>
      </c>
      <c r="AH9" s="85" t="e">
        <f>IF(AL10="11",Monitoreo!F4&amp;". ","")</f>
        <v>#REF!</v>
      </c>
      <c r="AI9" s="71"/>
      <c r="AJ9" s="88" t="e">
        <f>+IF(Monitoreo!#REF!="Casi Seguro",5,IF(Monitoreo!#REF!="Probable",4,IF(Monitoreo!#REF!="Posible",3,IF(Monitoreo!#REF!="Improbable",2,IF(Monitoreo!#REF!="Raro",1)))))</f>
        <v>#REF!</v>
      </c>
      <c r="AK9" s="88" t="e">
        <f>+IF(Monitoreo!#REF!="Severo",5,IF(Monitoreo!#REF!="Mayor",4,IF(Monitoreo!#REF!="Moderado",3,IF(Monitoreo!#REF!="Menor",2,IF(Monitoreo!#REF!="Insignificante",1)))))</f>
        <v>#REF!</v>
      </c>
      <c r="AL9" s="88" t="e">
        <f t="shared" ref="AL9:AL72" si="0">AJ9&amp;AK9</f>
        <v>#REF!</v>
      </c>
    </row>
    <row r="10" spans="1:38" ht="144" customHeight="1" x14ac:dyDescent="0.25">
      <c r="A10" s="71"/>
      <c r="B10" s="521"/>
      <c r="C10" s="159" t="s">
        <v>161</v>
      </c>
      <c r="D10" s="174" t="e">
        <f>AC512</f>
        <v>#REF!</v>
      </c>
      <c r="E10" s="174" t="e">
        <f>AB512</f>
        <v>#REF!</v>
      </c>
      <c r="F10" s="171" t="e">
        <f>AA512</f>
        <v>#REF!</v>
      </c>
      <c r="G10" s="172" t="e">
        <f>Z512</f>
        <v>#REF!</v>
      </c>
      <c r="H10" s="173" t="e">
        <f>Y512</f>
        <v>#REF!</v>
      </c>
      <c r="I10" s="83"/>
      <c r="J10" s="84" t="e">
        <f>IF(AL11="55",Monitoreo!F5&amp;". ","")</f>
        <v>#REF!</v>
      </c>
      <c r="K10" s="39" t="e">
        <f>IF(AL11="54",Monitoreo!F5&amp;". ","")</f>
        <v>#REF!</v>
      </c>
      <c r="L10" s="39" t="e">
        <f>IF(AL11="53",Monitoreo!F5&amp;". ","")</f>
        <v>#REF!</v>
      </c>
      <c r="M10" s="39" t="e">
        <f>IF(AL11="52",Monitoreo!F5&amp;". ","")</f>
        <v>#REF!</v>
      </c>
      <c r="N10" s="39" t="e">
        <f>IF(AL11="51",Monitoreo!F5&amp;". ","")</f>
        <v>#REF!</v>
      </c>
      <c r="O10" s="39" t="e">
        <f>IF(AL11="45",Monitoreo!F5&amp;". ","")</f>
        <v>#REF!</v>
      </c>
      <c r="P10" s="39" t="e">
        <f>IF(AL11="44",Monitoreo!F5&amp;". ","")</f>
        <v>#REF!</v>
      </c>
      <c r="Q10" s="39" t="e">
        <f>IF(AL11="43",Monitoreo!F5&amp;". ","")</f>
        <v>#REF!</v>
      </c>
      <c r="R10" s="39" t="e">
        <f>IF(AL11="42",Monitoreo!F5&amp;". ","")</f>
        <v>#REF!</v>
      </c>
      <c r="S10" s="39" t="e">
        <f>IF(AL11="41",Monitoreo!F5&amp;". ","")</f>
        <v>#REF!</v>
      </c>
      <c r="T10" s="39" t="e">
        <f>IF(AL11="35",Monitoreo!F5&amp;". ","")</f>
        <v>#REF!</v>
      </c>
      <c r="U10" s="39" t="e">
        <f>IF(AL11="34",Monitoreo!F5&amp;". ","")</f>
        <v>#REF!</v>
      </c>
      <c r="V10" s="39" t="e">
        <f>IF(AL11="33",Monitoreo!F5&amp;". ","")</f>
        <v>#REF!</v>
      </c>
      <c r="W10" s="39" t="e">
        <f>IF(AL11="32",Monitoreo!F5&amp;". ","")</f>
        <v>#REF!</v>
      </c>
      <c r="X10" s="39" t="e">
        <f>IF(AL11="31",Monitoreo!F5&amp;". ","")</f>
        <v>#REF!</v>
      </c>
      <c r="Y10" s="39" t="e">
        <f>IF(AL11="25",Monitoreo!F5&amp;". ","")</f>
        <v>#REF!</v>
      </c>
      <c r="Z10" s="39" t="e">
        <f>IF(AL11="24",Monitoreo!F5&amp;". ","")</f>
        <v>#REF!</v>
      </c>
      <c r="AA10" s="39" t="e">
        <f>IF(AL11="23",Monitoreo!F5&amp;". ","")</f>
        <v>#REF!</v>
      </c>
      <c r="AB10" s="39" t="e">
        <f>IF(AL11="22",Monitoreo!F5&amp;". ","")</f>
        <v>#REF!</v>
      </c>
      <c r="AC10" s="39" t="e">
        <f>IF(AL11="21",Monitoreo!F5&amp;". ","")</f>
        <v>#REF!</v>
      </c>
      <c r="AD10" s="39" t="e">
        <f>IF(AL11="15",Monitoreo!F5&amp;". ","")</f>
        <v>#REF!</v>
      </c>
      <c r="AE10" s="39" t="e">
        <f>IF(AL11="14",Monitoreo!F5&amp;". ","")</f>
        <v>#REF!</v>
      </c>
      <c r="AF10" s="39" t="e">
        <f>IF(AL11="13",Monitoreo!F5&amp;". ","")</f>
        <v>#REF!</v>
      </c>
      <c r="AG10" s="39" t="e">
        <f>IF(AL11="12",Monitoreo!F5&amp;". ","")</f>
        <v>#REF!</v>
      </c>
      <c r="AH10" s="85" t="e">
        <f>IF(AL11="11",Monitoreo!F5&amp;". ","")</f>
        <v>#REF!</v>
      </c>
      <c r="AI10" s="71"/>
      <c r="AJ10" s="88" t="e">
        <f>+IF(Monitoreo!#REF!="Casi Seguro",5,IF(Monitoreo!#REF!="Probable",4,IF(Monitoreo!#REF!="Posible",3,IF(Monitoreo!#REF!="Improbable",2,IF(Monitoreo!#REF!="Raro",1)))))</f>
        <v>#REF!</v>
      </c>
      <c r="AK10" s="88" t="e">
        <f>+IF(Monitoreo!#REF!="Severo",5,IF(Monitoreo!#REF!="Mayor",4,IF(Monitoreo!#REF!="Moderado",3,IF(Monitoreo!#REF!="Menor",2,IF(Monitoreo!#REF!="Insignificante",1)))))</f>
        <v>#REF!</v>
      </c>
      <c r="AL10" s="88" t="e">
        <f t="shared" si="0"/>
        <v>#REF!</v>
      </c>
    </row>
    <row r="11" spans="1:38" ht="126.75" customHeight="1" x14ac:dyDescent="0.25">
      <c r="A11" s="71"/>
      <c r="B11" s="521"/>
      <c r="C11" s="159" t="s">
        <v>162</v>
      </c>
      <c r="D11" s="174" t="e">
        <f>AH512</f>
        <v>#REF!</v>
      </c>
      <c r="E11" s="174" t="e">
        <f>AG512</f>
        <v>#REF!</v>
      </c>
      <c r="F11" s="174" t="e">
        <f>AF512</f>
        <v>#REF!</v>
      </c>
      <c r="G11" s="171" t="e">
        <f>AE512</f>
        <v>#REF!</v>
      </c>
      <c r="H11" s="172" t="e">
        <f>AD512</f>
        <v>#REF!</v>
      </c>
      <c r="I11" s="83"/>
      <c r="J11" s="84" t="e">
        <f>IF(AL12="55",Monitoreo!F6&amp;". ","")</f>
        <v>#REF!</v>
      </c>
      <c r="K11" s="39" t="e">
        <f>IF(AL12="54",Monitoreo!F6&amp;". ","")</f>
        <v>#REF!</v>
      </c>
      <c r="L11" s="39" t="e">
        <f>IF(AL12="53",Monitoreo!F6&amp;". ","")</f>
        <v>#REF!</v>
      </c>
      <c r="M11" s="39" t="e">
        <f>IF(AL12="52",Monitoreo!F6&amp;". ","")</f>
        <v>#REF!</v>
      </c>
      <c r="N11" s="39" t="e">
        <f>IF(AL12="51",Monitoreo!F6&amp;". ","")</f>
        <v>#REF!</v>
      </c>
      <c r="O11" s="39" t="e">
        <f>IF(AL12="45",Monitoreo!F6&amp;". ","")</f>
        <v>#REF!</v>
      </c>
      <c r="P11" s="39" t="e">
        <f>IF(AL12="44",Monitoreo!F6&amp;". ","")</f>
        <v>#REF!</v>
      </c>
      <c r="Q11" s="39" t="e">
        <f>IF(AL12="43",Monitoreo!F6&amp;". ","")</f>
        <v>#REF!</v>
      </c>
      <c r="R11" s="39" t="e">
        <f>IF(AL12="42",Monitoreo!F6&amp;". ","")</f>
        <v>#REF!</v>
      </c>
      <c r="S11" s="39" t="e">
        <f>IF(AL12="41",Monitoreo!F6&amp;". ","")</f>
        <v>#REF!</v>
      </c>
      <c r="T11" s="39" t="e">
        <f>IF(AL12="35",Monitoreo!F6&amp;". ","")</f>
        <v>#REF!</v>
      </c>
      <c r="U11" s="39" t="e">
        <f>IF(AL12="34",Monitoreo!F6&amp;". ","")</f>
        <v>#REF!</v>
      </c>
      <c r="V11" s="39" t="e">
        <f>IF(AL12="33",Monitoreo!F6&amp;". ","")</f>
        <v>#REF!</v>
      </c>
      <c r="W11" s="39" t="e">
        <f>IF(AL12="32",Monitoreo!F6&amp;". ","")</f>
        <v>#REF!</v>
      </c>
      <c r="X11" s="39" t="e">
        <f>IF(AL12="31",Monitoreo!F6&amp;". ","")</f>
        <v>#REF!</v>
      </c>
      <c r="Y11" s="39" t="e">
        <f>IF(AL12="25",Monitoreo!F6&amp;". ","")</f>
        <v>#REF!</v>
      </c>
      <c r="Z11" s="39" t="e">
        <f>IF(AL12="24",Monitoreo!F6&amp;". ","")</f>
        <v>#REF!</v>
      </c>
      <c r="AA11" s="39" t="e">
        <f>IF(AL12="23",Monitoreo!F6&amp;". ","")</f>
        <v>#REF!</v>
      </c>
      <c r="AB11" s="39" t="e">
        <f>IF(AL12="22",Monitoreo!F6&amp;". ","")</f>
        <v>#REF!</v>
      </c>
      <c r="AC11" s="39" t="e">
        <f>IF(AL12="21",Monitoreo!F6&amp;". ","")</f>
        <v>#REF!</v>
      </c>
      <c r="AD11" s="39" t="e">
        <f>IF(AL12="15",Monitoreo!F6&amp;". ","")</f>
        <v>#REF!</v>
      </c>
      <c r="AE11" s="39" t="e">
        <f>IF(AL12="14",Monitoreo!F6&amp;". ","")</f>
        <v>#REF!</v>
      </c>
      <c r="AF11" s="39" t="e">
        <f>IF(AL12="13",Monitoreo!F6&amp;". ","")</f>
        <v>#REF!</v>
      </c>
      <c r="AG11" s="39" t="e">
        <f>IF(AL12="12",Monitoreo!F6&amp;". ","")</f>
        <v>#REF!</v>
      </c>
      <c r="AH11" s="85" t="e">
        <f>IF(AL12="11",Monitoreo!F6&amp;". ","")</f>
        <v>#REF!</v>
      </c>
      <c r="AI11" s="71"/>
      <c r="AJ11" s="88" t="e">
        <f>+IF(Monitoreo!#REF!="Casi Seguro",5,IF(Monitoreo!#REF!="Probable",4,IF(Monitoreo!#REF!="Posible",3,IF(Monitoreo!#REF!="Improbable",2,IF(Monitoreo!#REF!="Raro",1)))))</f>
        <v>#REF!</v>
      </c>
      <c r="AK11" s="88" t="e">
        <f>+IF(Monitoreo!#REF!="Severo",5,IF(Monitoreo!#REF!="Mayor",4,IF(Monitoreo!#REF!="Moderado",3,IF(Monitoreo!#REF!="Menor",2,IF(Monitoreo!#REF!="Insignificante",1)))))</f>
        <v>#REF!</v>
      </c>
      <c r="AL11" s="88" t="e">
        <f t="shared" si="0"/>
        <v>#REF!</v>
      </c>
    </row>
    <row r="12" spans="1:38" ht="45" customHeight="1" x14ac:dyDescent="0.25">
      <c r="A12" s="71"/>
      <c r="B12" s="71"/>
      <c r="C12" s="161"/>
      <c r="D12" s="159" t="s">
        <v>163</v>
      </c>
      <c r="E12" s="159" t="s">
        <v>164</v>
      </c>
      <c r="F12" s="159" t="s">
        <v>165</v>
      </c>
      <c r="G12" s="159" t="s">
        <v>166</v>
      </c>
      <c r="H12" s="159" t="s">
        <v>167</v>
      </c>
      <c r="I12" s="83"/>
      <c r="J12" s="84" t="e">
        <f>IF(AL13="55",Monitoreo!F7&amp;". ","")</f>
        <v>#REF!</v>
      </c>
      <c r="K12" s="39" t="e">
        <f>IF(AL13="54",Monitoreo!F7&amp;". ","")</f>
        <v>#REF!</v>
      </c>
      <c r="L12" s="39" t="e">
        <f>IF(AL13="53",Monitoreo!F7&amp;". ","")</f>
        <v>#REF!</v>
      </c>
      <c r="M12" s="39" t="e">
        <f>IF(AL13="52",Monitoreo!F7&amp;". ","")</f>
        <v>#REF!</v>
      </c>
      <c r="N12" s="39" t="e">
        <f>IF(AL13="51",Monitoreo!F7&amp;". ","")</f>
        <v>#REF!</v>
      </c>
      <c r="O12" s="39" t="e">
        <f>IF(AL13="45",Monitoreo!F7&amp;". ","")</f>
        <v>#REF!</v>
      </c>
      <c r="P12" s="39" t="e">
        <f>IF(AL13="44",Monitoreo!F7&amp;". ","")</f>
        <v>#REF!</v>
      </c>
      <c r="Q12" s="39" t="e">
        <f>IF(AL13="43",Monitoreo!F7&amp;". ","")</f>
        <v>#REF!</v>
      </c>
      <c r="R12" s="39" t="e">
        <f>IF(AL13="42",Monitoreo!F7&amp;". ","")</f>
        <v>#REF!</v>
      </c>
      <c r="S12" s="39" t="e">
        <f>IF(AL13="41",Monitoreo!F7&amp;". ","")</f>
        <v>#REF!</v>
      </c>
      <c r="T12" s="39" t="e">
        <f>IF(AL13="35",Monitoreo!F7&amp;". ","")</f>
        <v>#REF!</v>
      </c>
      <c r="U12" s="39" t="e">
        <f>IF(AL13="34",Monitoreo!F7&amp;". ","")</f>
        <v>#REF!</v>
      </c>
      <c r="V12" s="39" t="e">
        <f>IF(AL13="33",Monitoreo!F7&amp;". ","")</f>
        <v>#REF!</v>
      </c>
      <c r="W12" s="39" t="e">
        <f>IF(AL13="32",Monitoreo!F7&amp;". ","")</f>
        <v>#REF!</v>
      </c>
      <c r="X12" s="39" t="e">
        <f>IF(AL13="31",Monitoreo!F7&amp;". ","")</f>
        <v>#REF!</v>
      </c>
      <c r="Y12" s="39" t="e">
        <f>IF(AL13="25",Monitoreo!F7&amp;". ","")</f>
        <v>#REF!</v>
      </c>
      <c r="Z12" s="39" t="e">
        <f>IF(AL13="24",Monitoreo!F7&amp;". ","")</f>
        <v>#REF!</v>
      </c>
      <c r="AA12" s="39" t="e">
        <f>IF(AL13="23",Monitoreo!F7&amp;". ","")</f>
        <v>#REF!</v>
      </c>
      <c r="AB12" s="39" t="e">
        <f>IF(AL13="22",Monitoreo!F7&amp;". ","")</f>
        <v>#REF!</v>
      </c>
      <c r="AC12" s="39" t="e">
        <f>IF(AL13="21",Monitoreo!F7&amp;". ","")</f>
        <v>#REF!</v>
      </c>
      <c r="AD12" s="39" t="e">
        <f>IF(AL13="15",Monitoreo!F7&amp;". ","")</f>
        <v>#REF!</v>
      </c>
      <c r="AE12" s="39" t="e">
        <f>IF(AL13="14",Monitoreo!F7&amp;". ","")</f>
        <v>#REF!</v>
      </c>
      <c r="AF12" s="39" t="e">
        <f>IF(AL13="13",Monitoreo!F7&amp;". ","")</f>
        <v>#REF!</v>
      </c>
      <c r="AG12" s="39" t="e">
        <f>IF(AL13="12",Monitoreo!F7&amp;". ","")</f>
        <v>#REF!</v>
      </c>
      <c r="AH12" s="85" t="e">
        <f>IF(AL13="11",Monitoreo!F7&amp;". ","")</f>
        <v>#REF!</v>
      </c>
      <c r="AI12" s="71"/>
      <c r="AJ12" s="88" t="e">
        <f>+IF(Monitoreo!#REF!="Casi Seguro",5,IF(Monitoreo!#REF!="Probable",4,IF(Monitoreo!#REF!="Posible",3,IF(Monitoreo!#REF!="Improbable",2,IF(Monitoreo!#REF!="Raro",1)))))</f>
        <v>#REF!</v>
      </c>
      <c r="AK12" s="88" t="e">
        <f>+IF(Monitoreo!#REF!="Severo",5,IF(Monitoreo!#REF!="Mayor",4,IF(Monitoreo!#REF!="Moderado",3,IF(Monitoreo!#REF!="Menor",2,IF(Monitoreo!#REF!="Insignificante",1)))))</f>
        <v>#REF!</v>
      </c>
      <c r="AL12" s="88" t="e">
        <f t="shared" si="0"/>
        <v>#REF!</v>
      </c>
    </row>
    <row r="13" spans="1:38" ht="27" x14ac:dyDescent="0.25">
      <c r="A13" s="71"/>
      <c r="B13" s="71"/>
      <c r="C13" s="160"/>
      <c r="D13" s="522" t="s">
        <v>168</v>
      </c>
      <c r="E13" s="522"/>
      <c r="F13" s="522"/>
      <c r="G13" s="522"/>
      <c r="H13" s="522"/>
      <c r="I13" s="83"/>
      <c r="J13" s="84" t="e">
        <f>IF(AL14="55",Monitoreo!F8&amp;". ","")</f>
        <v>#REF!</v>
      </c>
      <c r="K13" s="39" t="e">
        <f>IF(AL14="54",Monitoreo!F8&amp;". ","")</f>
        <v>#REF!</v>
      </c>
      <c r="L13" s="39" t="e">
        <f>IF(AL14="53",Monitoreo!F8&amp;". ","")</f>
        <v>#REF!</v>
      </c>
      <c r="M13" s="39" t="e">
        <f>IF(AL14="52",Monitoreo!F8&amp;". ","")</f>
        <v>#REF!</v>
      </c>
      <c r="N13" s="39" t="e">
        <f>IF(AL14="51",Monitoreo!F8&amp;". ","")</f>
        <v>#REF!</v>
      </c>
      <c r="O13" s="39" t="e">
        <f>IF(AL14="45",Monitoreo!F8&amp;". ","")</f>
        <v>#REF!</v>
      </c>
      <c r="P13" s="39" t="e">
        <f>IF(AL14="44",Monitoreo!F8&amp;". ","")</f>
        <v>#REF!</v>
      </c>
      <c r="Q13" s="39" t="e">
        <f>IF(AL14="43",Monitoreo!F8&amp;". ","")</f>
        <v>#REF!</v>
      </c>
      <c r="R13" s="39" t="e">
        <f>IF(AL14="42",Monitoreo!F8&amp;". ","")</f>
        <v>#REF!</v>
      </c>
      <c r="S13" s="39" t="e">
        <f>IF(AL14="41",Monitoreo!F8&amp;". ","")</f>
        <v>#REF!</v>
      </c>
      <c r="T13" s="39" t="e">
        <f>IF(AL14="35",Monitoreo!F8&amp;". ","")</f>
        <v>#REF!</v>
      </c>
      <c r="U13" s="39" t="e">
        <f>IF(AL14="34",Monitoreo!F8&amp;". ","")</f>
        <v>#REF!</v>
      </c>
      <c r="V13" s="39" t="e">
        <f>IF(AL14="33",Monitoreo!F8&amp;". ","")</f>
        <v>#REF!</v>
      </c>
      <c r="W13" s="39" t="e">
        <f>IF(AL14="32",Monitoreo!F8&amp;". ","")</f>
        <v>#REF!</v>
      </c>
      <c r="X13" s="39" t="e">
        <f>IF(AL14="31",Monitoreo!F8&amp;". ","")</f>
        <v>#REF!</v>
      </c>
      <c r="Y13" s="39" t="e">
        <f>IF(AL14="25",Monitoreo!F8&amp;". ","")</f>
        <v>#REF!</v>
      </c>
      <c r="Z13" s="39" t="e">
        <f>IF(AL14="24",Monitoreo!F8&amp;". ","")</f>
        <v>#REF!</v>
      </c>
      <c r="AA13" s="39" t="e">
        <f>IF(AL14="23",Monitoreo!F8&amp;". ","")</f>
        <v>#REF!</v>
      </c>
      <c r="AB13" s="39" t="e">
        <f>IF(AL14="22",Monitoreo!F8&amp;". ","")</f>
        <v>#REF!</v>
      </c>
      <c r="AC13" s="39" t="e">
        <f>IF(AL14="21",Monitoreo!F8&amp;". ","")</f>
        <v>#REF!</v>
      </c>
      <c r="AD13" s="39" t="e">
        <f>IF(AL14="15",Monitoreo!F8&amp;". ","")</f>
        <v>#REF!</v>
      </c>
      <c r="AE13" s="39" t="e">
        <f>IF(AL14="14",Monitoreo!F8&amp;". ","")</f>
        <v>#REF!</v>
      </c>
      <c r="AF13" s="39" t="e">
        <f>IF(AL14="13",Monitoreo!F8&amp;". ","")</f>
        <v>#REF!</v>
      </c>
      <c r="AG13" s="39" t="e">
        <f>IF(AL14="12",Monitoreo!F8&amp;". ","")</f>
        <v>#REF!</v>
      </c>
      <c r="AH13" s="85" t="e">
        <f>IF(AL14="11",Monitoreo!F8&amp;". ","")</f>
        <v>#REF!</v>
      </c>
      <c r="AI13" s="71"/>
      <c r="AJ13" s="88" t="e">
        <f>+IF(Monitoreo!#REF!="Casi Seguro",5,IF(Monitoreo!#REF!="Probable",4,IF(Monitoreo!#REF!="Posible",3,IF(Monitoreo!#REF!="Improbable",2,IF(Monitoreo!#REF!="Raro",1)))))</f>
        <v>#REF!</v>
      </c>
      <c r="AK13" s="88" t="e">
        <f>+IF(Monitoreo!#REF!="Severo",5,IF(Monitoreo!#REF!="Mayor",4,IF(Monitoreo!#REF!="Moderado",3,IF(Monitoreo!#REF!="Menor",2,IF(Monitoreo!#REF!="Insignificante",1)))))</f>
        <v>#REF!</v>
      </c>
      <c r="AL13" s="88" t="e">
        <f t="shared" si="0"/>
        <v>#REF!</v>
      </c>
    </row>
    <row r="14" spans="1:38" x14ac:dyDescent="0.25">
      <c r="A14" s="71"/>
      <c r="B14" s="71"/>
      <c r="C14" s="160"/>
      <c r="D14" s="160"/>
      <c r="E14" s="160"/>
      <c r="F14" s="160"/>
      <c r="G14" s="160"/>
      <c r="H14" s="160"/>
      <c r="I14" s="83"/>
      <c r="J14" s="84" t="e">
        <f>IF(AL15="55",Monitoreo!F9&amp;". ","")</f>
        <v>#REF!</v>
      </c>
      <c r="K14" s="39" t="e">
        <f>IF(AL15="54",Monitoreo!F9&amp;". ","")</f>
        <v>#REF!</v>
      </c>
      <c r="L14" s="39" t="e">
        <f>IF(AL15="53",Monitoreo!F9&amp;". ","")</f>
        <v>#REF!</v>
      </c>
      <c r="M14" s="39" t="e">
        <f>IF(AL15="52",Monitoreo!F9&amp;". ","")</f>
        <v>#REF!</v>
      </c>
      <c r="N14" s="39" t="e">
        <f>IF(AL15="51",Monitoreo!F9&amp;". ","")</f>
        <v>#REF!</v>
      </c>
      <c r="O14" s="39" t="e">
        <f>IF(AL15="45",Monitoreo!F9&amp;". ","")</f>
        <v>#REF!</v>
      </c>
      <c r="P14" s="39" t="e">
        <f>IF(AL15="44",Monitoreo!F9&amp;". ","")</f>
        <v>#REF!</v>
      </c>
      <c r="Q14" s="39" t="e">
        <f>IF(AL15="43",Monitoreo!F9&amp;". ","")</f>
        <v>#REF!</v>
      </c>
      <c r="R14" s="39" t="e">
        <f>IF(AL15="42",Monitoreo!F9&amp;". ","")</f>
        <v>#REF!</v>
      </c>
      <c r="S14" s="39" t="e">
        <f>IF(AL15="41",Monitoreo!F9&amp;". ","")</f>
        <v>#REF!</v>
      </c>
      <c r="T14" s="39" t="e">
        <f>IF(AL15="35",Monitoreo!F9&amp;". ","")</f>
        <v>#REF!</v>
      </c>
      <c r="U14" s="39" t="e">
        <f>IF(AL15="34",Monitoreo!F9&amp;". ","")</f>
        <v>#REF!</v>
      </c>
      <c r="V14" s="39" t="e">
        <f>IF(AL15="33",Monitoreo!F9&amp;". ","")</f>
        <v>#REF!</v>
      </c>
      <c r="W14" s="39" t="e">
        <f>IF(AL15="32",Monitoreo!F9&amp;". ","")</f>
        <v>#REF!</v>
      </c>
      <c r="X14" s="39" t="e">
        <f>IF(AL15="31",Monitoreo!F9&amp;". ","")</f>
        <v>#REF!</v>
      </c>
      <c r="Y14" s="39" t="e">
        <f>IF(AL15="25",Monitoreo!F9&amp;". ","")</f>
        <v>#REF!</v>
      </c>
      <c r="Z14" s="39" t="e">
        <f>IF(AL15="24",Monitoreo!F9&amp;". ","")</f>
        <v>#REF!</v>
      </c>
      <c r="AA14" s="39" t="e">
        <f>IF(AL15="23",Monitoreo!F9&amp;". ","")</f>
        <v>#REF!</v>
      </c>
      <c r="AB14" s="39" t="e">
        <f>IF(AL15="22",Monitoreo!F9&amp;". ","")</f>
        <v>#REF!</v>
      </c>
      <c r="AC14" s="39" t="e">
        <f>IF(AL15="21",Monitoreo!F9&amp;". ","")</f>
        <v>#REF!</v>
      </c>
      <c r="AD14" s="39" t="e">
        <f>IF(AL15="15",Monitoreo!F9&amp;". ","")</f>
        <v>#REF!</v>
      </c>
      <c r="AE14" s="39" t="e">
        <f>IF(AL15="14",Monitoreo!F9&amp;". ","")</f>
        <v>#REF!</v>
      </c>
      <c r="AF14" s="39" t="e">
        <f>IF(AL15="13",Monitoreo!F9&amp;". ","")</f>
        <v>#REF!</v>
      </c>
      <c r="AG14" s="39" t="e">
        <f>IF(AL15="12",Monitoreo!F9&amp;". ","")</f>
        <v>#REF!</v>
      </c>
      <c r="AH14" s="85" t="e">
        <f>IF(AL15="11",Monitoreo!F9&amp;". ","")</f>
        <v>#REF!</v>
      </c>
      <c r="AI14" s="71"/>
      <c r="AJ14" s="88" t="e">
        <f>+IF(Monitoreo!#REF!="Casi Seguro",5,IF(Monitoreo!#REF!="Probable",4,IF(Monitoreo!#REF!="Posible",3,IF(Monitoreo!#REF!="Improbable",2,IF(Monitoreo!#REF!="Raro",1)))))</f>
        <v>#REF!</v>
      </c>
      <c r="AK14" s="88" t="e">
        <f>+IF(Monitoreo!#REF!="Severo",5,IF(Monitoreo!#REF!="Mayor",4,IF(Monitoreo!#REF!="Moderado",3,IF(Monitoreo!#REF!="Menor",2,IF(Monitoreo!#REF!="Insignificante",1)))))</f>
        <v>#REF!</v>
      </c>
      <c r="AL14" s="88" t="e">
        <f t="shared" si="0"/>
        <v>#REF!</v>
      </c>
    </row>
    <row r="15" spans="1:38" x14ac:dyDescent="0.25">
      <c r="A15" s="71"/>
      <c r="B15" s="71"/>
      <c r="C15" s="160"/>
      <c r="D15" s="160"/>
      <c r="E15" s="160"/>
      <c r="F15" s="160"/>
      <c r="G15" s="160"/>
      <c r="H15" s="160"/>
      <c r="I15" s="83"/>
      <c r="J15" s="84" t="e">
        <f>IF(AL16="55",Monitoreo!F10&amp;". ","")</f>
        <v>#REF!</v>
      </c>
      <c r="K15" s="39" t="e">
        <f>IF(AL16="54",Monitoreo!F10&amp;". ","")</f>
        <v>#REF!</v>
      </c>
      <c r="L15" s="39" t="e">
        <f>IF(AL16="53",Monitoreo!F10&amp;". ","")</f>
        <v>#REF!</v>
      </c>
      <c r="M15" s="39" t="e">
        <f>IF(AL16="52",Monitoreo!F10&amp;". ","")</f>
        <v>#REF!</v>
      </c>
      <c r="N15" s="39" t="e">
        <f>IF(AL16="51",Monitoreo!F10&amp;". ","")</f>
        <v>#REF!</v>
      </c>
      <c r="O15" s="39" t="e">
        <f>IF(AL16="45",Monitoreo!F10&amp;". ","")</f>
        <v>#REF!</v>
      </c>
      <c r="P15" s="39" t="e">
        <f>IF(AL16="44",Monitoreo!F10&amp;". ","")</f>
        <v>#REF!</v>
      </c>
      <c r="Q15" s="39" t="e">
        <f>IF(AL16="43",Monitoreo!F10&amp;". ","")</f>
        <v>#REF!</v>
      </c>
      <c r="R15" s="39" t="e">
        <f>IF(AL16="42",Monitoreo!F10&amp;". ","")</f>
        <v>#REF!</v>
      </c>
      <c r="S15" s="39" t="e">
        <f>IF(AL16="41",Monitoreo!F10&amp;". ","")</f>
        <v>#REF!</v>
      </c>
      <c r="T15" s="39" t="e">
        <f>IF(AL16="35",Monitoreo!F10&amp;". ","")</f>
        <v>#REF!</v>
      </c>
      <c r="U15" s="39" t="e">
        <f>IF(AL16="34",Monitoreo!F10&amp;". ","")</f>
        <v>#REF!</v>
      </c>
      <c r="V15" s="39" t="e">
        <f>IF(AL16="33",Monitoreo!F10&amp;". ","")</f>
        <v>#REF!</v>
      </c>
      <c r="W15" s="39" t="e">
        <f>IF(AL16="32",Monitoreo!F10&amp;". ","")</f>
        <v>#REF!</v>
      </c>
      <c r="X15" s="39" t="e">
        <f>IF(AL16="31",Monitoreo!F10&amp;". ","")</f>
        <v>#REF!</v>
      </c>
      <c r="Y15" s="39" t="e">
        <f>IF(AL16="25",Monitoreo!F10&amp;". ","")</f>
        <v>#REF!</v>
      </c>
      <c r="Z15" s="39" t="e">
        <f>IF(AL16="24",Monitoreo!F10&amp;". ","")</f>
        <v>#REF!</v>
      </c>
      <c r="AA15" s="39" t="e">
        <f>IF(AL16="23",Monitoreo!F10&amp;". ","")</f>
        <v>#REF!</v>
      </c>
      <c r="AB15" s="39" t="e">
        <f>IF(AL16="22",Monitoreo!F10&amp;". ","")</f>
        <v>#REF!</v>
      </c>
      <c r="AC15" s="39" t="e">
        <f>IF(AL16="21",Monitoreo!F10&amp;". ","")</f>
        <v>#REF!</v>
      </c>
      <c r="AD15" s="39" t="e">
        <f>IF(AL16="15",Monitoreo!F10&amp;". ","")</f>
        <v>#REF!</v>
      </c>
      <c r="AE15" s="39" t="e">
        <f>IF(AL16="14",Monitoreo!F10&amp;". ","")</f>
        <v>#REF!</v>
      </c>
      <c r="AF15" s="39" t="e">
        <f>IF(AL16="13",Monitoreo!F10&amp;". ","")</f>
        <v>#REF!</v>
      </c>
      <c r="AG15" s="39" t="e">
        <f>IF(AL16="12",Monitoreo!F10&amp;". ","")</f>
        <v>#REF!</v>
      </c>
      <c r="AH15" s="85" t="e">
        <f>IF(AL16="11",Monitoreo!F10&amp;". ","")</f>
        <v>#REF!</v>
      </c>
      <c r="AI15" s="71"/>
      <c r="AJ15" s="88" t="e">
        <f>+IF(Monitoreo!#REF!="Casi Seguro",5,IF(Monitoreo!#REF!="Probable",4,IF(Monitoreo!#REF!="Posible",3,IF(Monitoreo!#REF!="Improbable",2,IF(Monitoreo!#REF!="Raro",1)))))</f>
        <v>#REF!</v>
      </c>
      <c r="AK15" s="88" t="e">
        <f>+IF(Monitoreo!#REF!="Severo",5,IF(Monitoreo!#REF!="Mayor",4,IF(Monitoreo!#REF!="Moderado",3,IF(Monitoreo!#REF!="Menor",2,IF(Monitoreo!#REF!="Insignificante",1)))))</f>
        <v>#REF!</v>
      </c>
      <c r="AL15" s="88" t="e">
        <f t="shared" si="0"/>
        <v>#REF!</v>
      </c>
    </row>
    <row r="16" spans="1:38" x14ac:dyDescent="0.25">
      <c r="A16" s="71"/>
      <c r="B16" s="71"/>
      <c r="C16" s="160"/>
      <c r="D16" s="160"/>
      <c r="E16" s="160"/>
      <c r="F16" s="160"/>
      <c r="G16" s="160"/>
      <c r="H16" s="160"/>
      <c r="I16" s="83"/>
      <c r="J16" s="84" t="e">
        <f>IF(AL17="55",Monitoreo!F11&amp;". ","")</f>
        <v>#REF!</v>
      </c>
      <c r="K16" s="39" t="e">
        <f>IF(AL17="54",Monitoreo!F11&amp;". ","")</f>
        <v>#REF!</v>
      </c>
      <c r="L16" s="39" t="e">
        <f>IF(AL17="53",Monitoreo!F11&amp;". ","")</f>
        <v>#REF!</v>
      </c>
      <c r="M16" s="39" t="e">
        <f>IF(AL17="52",Monitoreo!F11&amp;". ","")</f>
        <v>#REF!</v>
      </c>
      <c r="N16" s="39" t="e">
        <f>IF(AL17="51",Monitoreo!F11&amp;". ","")</f>
        <v>#REF!</v>
      </c>
      <c r="O16" s="39" t="e">
        <f>IF(AL17="45",Monitoreo!F11&amp;". ","")</f>
        <v>#REF!</v>
      </c>
      <c r="P16" s="39" t="e">
        <f>IF(AL17="44",Monitoreo!F11&amp;". ","")</f>
        <v>#REF!</v>
      </c>
      <c r="Q16" s="39" t="e">
        <f>IF(AL17="43",Monitoreo!F11&amp;". ","")</f>
        <v>#REF!</v>
      </c>
      <c r="R16" s="39" t="e">
        <f>IF(AL17="42",Monitoreo!F11&amp;". ","")</f>
        <v>#REF!</v>
      </c>
      <c r="S16" s="39" t="e">
        <f>IF(AL17="41",Monitoreo!F11&amp;". ","")</f>
        <v>#REF!</v>
      </c>
      <c r="T16" s="39" t="e">
        <f>IF(AL17="35",Monitoreo!F11&amp;". ","")</f>
        <v>#REF!</v>
      </c>
      <c r="U16" s="39" t="e">
        <f>IF(AL17="34",Monitoreo!F11&amp;". ","")</f>
        <v>#REF!</v>
      </c>
      <c r="V16" s="39" t="e">
        <f>IF(AL17="33",Monitoreo!F11&amp;". ","")</f>
        <v>#REF!</v>
      </c>
      <c r="W16" s="39" t="e">
        <f>IF(AL17="32",Monitoreo!F11&amp;". ","")</f>
        <v>#REF!</v>
      </c>
      <c r="X16" s="39" t="e">
        <f>IF(AL17="31",Monitoreo!F11&amp;". ","")</f>
        <v>#REF!</v>
      </c>
      <c r="Y16" s="39" t="e">
        <f>IF(AL17="25",Monitoreo!F11&amp;". ","")</f>
        <v>#REF!</v>
      </c>
      <c r="Z16" s="39" t="e">
        <f>IF(AL17="24",Monitoreo!F11&amp;". ","")</f>
        <v>#REF!</v>
      </c>
      <c r="AA16" s="39" t="e">
        <f>IF(AL17="23",Monitoreo!F11&amp;". ","")</f>
        <v>#REF!</v>
      </c>
      <c r="AB16" s="39" t="e">
        <f>IF(AL17="22",Monitoreo!F11&amp;". ","")</f>
        <v>#REF!</v>
      </c>
      <c r="AC16" s="39" t="e">
        <f>IF(AL17="21",Monitoreo!F11&amp;". ","")</f>
        <v>#REF!</v>
      </c>
      <c r="AD16" s="39" t="e">
        <f>IF(AL17="15",Monitoreo!F11&amp;". ","")</f>
        <v>#REF!</v>
      </c>
      <c r="AE16" s="39" t="e">
        <f>IF(AL17="14",Monitoreo!F11&amp;". ","")</f>
        <v>#REF!</v>
      </c>
      <c r="AF16" s="39" t="e">
        <f>IF(AL17="13",Monitoreo!F11&amp;". ","")</f>
        <v>#REF!</v>
      </c>
      <c r="AG16" s="39" t="e">
        <f>IF(AL17="12",Monitoreo!F11&amp;". ","")</f>
        <v>#REF!</v>
      </c>
      <c r="AH16" s="85" t="e">
        <f>IF(AL17="11",Monitoreo!F11&amp;". ","")</f>
        <v>#REF!</v>
      </c>
      <c r="AI16" s="71"/>
      <c r="AJ16" s="88" t="e">
        <f>+IF(Monitoreo!#REF!="Casi Seguro",5,IF(Monitoreo!#REF!="Probable",4,IF(Monitoreo!#REF!="Posible",3,IF(Monitoreo!#REF!="Improbable",2,IF(Monitoreo!#REF!="Raro",1)))))</f>
        <v>#REF!</v>
      </c>
      <c r="AK16" s="88" t="e">
        <f>+IF(Monitoreo!#REF!="Severo",5,IF(Monitoreo!#REF!="Mayor",4,IF(Monitoreo!#REF!="Moderado",3,IF(Monitoreo!#REF!="Menor",2,IF(Monitoreo!#REF!="Insignificante",1)))))</f>
        <v>#REF!</v>
      </c>
      <c r="AL16" s="88" t="e">
        <f t="shared" si="0"/>
        <v>#REF!</v>
      </c>
    </row>
    <row r="17" spans="1:38" x14ac:dyDescent="0.25">
      <c r="A17" s="71"/>
      <c r="B17" s="71"/>
      <c r="C17" s="160"/>
      <c r="D17" s="162"/>
      <c r="E17" s="163" t="s">
        <v>89</v>
      </c>
      <c r="F17" s="160"/>
      <c r="G17" s="160"/>
      <c r="H17" s="160"/>
      <c r="I17" s="83"/>
      <c r="J17" s="84" t="e">
        <f>IF(AL18="55",Monitoreo!F12&amp;". ","")</f>
        <v>#REF!</v>
      </c>
      <c r="K17" s="39" t="e">
        <f>IF(AL18="54",Monitoreo!F12&amp;". ","")</f>
        <v>#REF!</v>
      </c>
      <c r="L17" s="39" t="e">
        <f>IF(AL18="53",Monitoreo!F12&amp;". ","")</f>
        <v>#REF!</v>
      </c>
      <c r="M17" s="39" t="e">
        <f>IF(AL18="52",Monitoreo!F12&amp;". ","")</f>
        <v>#REF!</v>
      </c>
      <c r="N17" s="39" t="e">
        <f>IF(AL18="51",Monitoreo!F12&amp;". ","")</f>
        <v>#REF!</v>
      </c>
      <c r="O17" s="39" t="e">
        <f>IF(AL18="45",Monitoreo!F12&amp;". ","")</f>
        <v>#REF!</v>
      </c>
      <c r="P17" s="39" t="e">
        <f>IF(AL18="44",Monitoreo!F12&amp;". ","")</f>
        <v>#REF!</v>
      </c>
      <c r="Q17" s="39" t="e">
        <f>IF(AL18="43",Monitoreo!F12&amp;". ","")</f>
        <v>#REF!</v>
      </c>
      <c r="R17" s="39" t="e">
        <f>IF(AL18="42",Monitoreo!F12&amp;". ","")</f>
        <v>#REF!</v>
      </c>
      <c r="S17" s="39" t="e">
        <f>IF(AL18="41",Monitoreo!F12&amp;". ","")</f>
        <v>#REF!</v>
      </c>
      <c r="T17" s="39" t="e">
        <f>IF(AL18="35",Monitoreo!F12&amp;". ","")</f>
        <v>#REF!</v>
      </c>
      <c r="U17" s="39" t="e">
        <f>IF(AL18="34",Monitoreo!F12&amp;". ","")</f>
        <v>#REF!</v>
      </c>
      <c r="V17" s="39" t="e">
        <f>IF(AL18="33",Monitoreo!F12&amp;". ","")</f>
        <v>#REF!</v>
      </c>
      <c r="W17" s="39" t="e">
        <f>IF(AL18="32",Monitoreo!F12&amp;". ","")</f>
        <v>#REF!</v>
      </c>
      <c r="X17" s="39" t="e">
        <f>IF(AL18="31",Monitoreo!F12&amp;". ","")</f>
        <v>#REF!</v>
      </c>
      <c r="Y17" s="39" t="e">
        <f>IF(AL18="25",Monitoreo!F12&amp;". ","")</f>
        <v>#REF!</v>
      </c>
      <c r="Z17" s="39" t="e">
        <f>IF(AL18="24",Monitoreo!F12&amp;". ","")</f>
        <v>#REF!</v>
      </c>
      <c r="AA17" s="39" t="e">
        <f>IF(AL18="23",Monitoreo!F12&amp;". ","")</f>
        <v>#REF!</v>
      </c>
      <c r="AB17" s="39" t="e">
        <f>IF(AL18="22",Monitoreo!F12&amp;". ","")</f>
        <v>#REF!</v>
      </c>
      <c r="AC17" s="39" t="e">
        <f>IF(AL18="21",Monitoreo!F12&amp;". ","")</f>
        <v>#REF!</v>
      </c>
      <c r="AD17" s="39" t="e">
        <f>IF(AL18="15",Monitoreo!F12&amp;". ","")</f>
        <v>#REF!</v>
      </c>
      <c r="AE17" s="39" t="e">
        <f>IF(AL18="14",Monitoreo!F12&amp;". ","")</f>
        <v>#REF!</v>
      </c>
      <c r="AF17" s="39" t="e">
        <f>IF(AL18="13",Monitoreo!F12&amp;". ","")</f>
        <v>#REF!</v>
      </c>
      <c r="AG17" s="39" t="e">
        <f>IF(AL18="12",Monitoreo!F12&amp;". ","")</f>
        <v>#REF!</v>
      </c>
      <c r="AH17" s="85" t="e">
        <f>IF(AL18="11",Monitoreo!F12&amp;". ","")</f>
        <v>#REF!</v>
      </c>
      <c r="AI17" s="71"/>
      <c r="AJ17" s="88" t="e">
        <f>+IF(Monitoreo!#REF!="Casi Seguro",5,IF(Monitoreo!#REF!="Probable",4,IF(Monitoreo!#REF!="Posible",3,IF(Monitoreo!#REF!="Improbable",2,IF(Monitoreo!#REF!="Raro",1)))))</f>
        <v>#REF!</v>
      </c>
      <c r="AK17" s="88" t="e">
        <f>+IF(Monitoreo!#REF!="Severo",5,IF(Monitoreo!#REF!="Mayor",4,IF(Monitoreo!#REF!="Moderado",3,IF(Monitoreo!#REF!="Menor",2,IF(Monitoreo!#REF!="Insignificante",1)))))</f>
        <v>#REF!</v>
      </c>
      <c r="AL17" s="88" t="e">
        <f t="shared" si="0"/>
        <v>#REF!</v>
      </c>
    </row>
    <row r="18" spans="1:38" x14ac:dyDescent="0.25">
      <c r="A18" s="71"/>
      <c r="B18" s="71"/>
      <c r="C18" s="160"/>
      <c r="D18" s="164"/>
      <c r="E18" s="165" t="s">
        <v>87</v>
      </c>
      <c r="F18" s="160"/>
      <c r="G18" s="160"/>
      <c r="H18" s="160"/>
      <c r="I18" s="83"/>
      <c r="J18" s="84" t="e">
        <f>IF(AL19="55",Monitoreo!F13&amp;". ","")</f>
        <v>#REF!</v>
      </c>
      <c r="K18" s="39" t="e">
        <f>IF(AL19="54",Monitoreo!F13&amp;". ","")</f>
        <v>#REF!</v>
      </c>
      <c r="L18" s="39" t="e">
        <f>IF(AL19="53",Monitoreo!F13&amp;". ","")</f>
        <v>#REF!</v>
      </c>
      <c r="M18" s="39" t="e">
        <f>IF(AL19="52",Monitoreo!F13&amp;". ","")</f>
        <v>#REF!</v>
      </c>
      <c r="N18" s="39" t="e">
        <f>IF(AL19="51",Monitoreo!F13&amp;". ","")</f>
        <v>#REF!</v>
      </c>
      <c r="O18" s="39" t="e">
        <f>IF(AL19="45",Monitoreo!F13&amp;". ","")</f>
        <v>#REF!</v>
      </c>
      <c r="P18" s="39" t="e">
        <f>IF(AL19="44",Monitoreo!F13&amp;". ","")</f>
        <v>#REF!</v>
      </c>
      <c r="Q18" s="39" t="e">
        <f>IF(AL19="43",Monitoreo!F13&amp;". ","")</f>
        <v>#REF!</v>
      </c>
      <c r="R18" s="39" t="e">
        <f>IF(AL19="42",Monitoreo!F13&amp;". ","")</f>
        <v>#REF!</v>
      </c>
      <c r="S18" s="39" t="e">
        <f>IF(AL19="41",Monitoreo!F13&amp;". ","")</f>
        <v>#REF!</v>
      </c>
      <c r="T18" s="39" t="e">
        <f>IF(AL19="35",Monitoreo!F13&amp;". ","")</f>
        <v>#REF!</v>
      </c>
      <c r="U18" s="39" t="e">
        <f>IF(AL19="34",Monitoreo!F13&amp;". ","")</f>
        <v>#REF!</v>
      </c>
      <c r="V18" s="39" t="e">
        <f>IF(AL19="33",Monitoreo!F13&amp;". ","")</f>
        <v>#REF!</v>
      </c>
      <c r="W18" s="39" t="e">
        <f>IF(AL19="32",Monitoreo!F13&amp;". ","")</f>
        <v>#REF!</v>
      </c>
      <c r="X18" s="39" t="e">
        <f>IF(AL19="31",Monitoreo!F13&amp;". ","")</f>
        <v>#REF!</v>
      </c>
      <c r="Y18" s="39" t="e">
        <f>IF(AL19="25",Monitoreo!F13&amp;". ","")</f>
        <v>#REF!</v>
      </c>
      <c r="Z18" s="39" t="e">
        <f>IF(AL19="24",Monitoreo!F13&amp;". ","")</f>
        <v>#REF!</v>
      </c>
      <c r="AA18" s="39" t="e">
        <f>IF(AL19="23",Monitoreo!F13&amp;". ","")</f>
        <v>#REF!</v>
      </c>
      <c r="AB18" s="39" t="e">
        <f>IF(AL19="22",Monitoreo!F13&amp;". ","")</f>
        <v>#REF!</v>
      </c>
      <c r="AC18" s="39" t="e">
        <f>IF(AL19="21",Monitoreo!F13&amp;". ","")</f>
        <v>#REF!</v>
      </c>
      <c r="AD18" s="39" t="e">
        <f>IF(AL19="15",Monitoreo!F13&amp;". ","")</f>
        <v>#REF!</v>
      </c>
      <c r="AE18" s="39" t="e">
        <f>IF(AL19="14",Monitoreo!F13&amp;". ","")</f>
        <v>#REF!</v>
      </c>
      <c r="AF18" s="39" t="e">
        <f>IF(AL19="13",Monitoreo!F13&amp;". ","")</f>
        <v>#REF!</v>
      </c>
      <c r="AG18" s="39" t="e">
        <f>IF(AL19="12",Monitoreo!F13&amp;". ","")</f>
        <v>#REF!</v>
      </c>
      <c r="AH18" s="85" t="e">
        <f>IF(AL19="11",Monitoreo!F13&amp;". ","")</f>
        <v>#REF!</v>
      </c>
      <c r="AI18" s="71"/>
      <c r="AJ18" s="88" t="e">
        <f>+IF(Monitoreo!#REF!="Casi Seguro",5,IF(Monitoreo!#REF!="Probable",4,IF(Monitoreo!#REF!="Posible",3,IF(Monitoreo!#REF!="Improbable",2,IF(Monitoreo!#REF!="Raro",1)))))</f>
        <v>#REF!</v>
      </c>
      <c r="AK18" s="88" t="e">
        <f>+IF(Monitoreo!#REF!="Severo",5,IF(Monitoreo!#REF!="Mayor",4,IF(Monitoreo!#REF!="Moderado",3,IF(Monitoreo!#REF!="Menor",2,IF(Monitoreo!#REF!="Insignificante",1)))))</f>
        <v>#REF!</v>
      </c>
      <c r="AL18" s="88" t="e">
        <f t="shared" si="0"/>
        <v>#REF!</v>
      </c>
    </row>
    <row r="19" spans="1:38" x14ac:dyDescent="0.25">
      <c r="A19" s="71"/>
      <c r="B19" s="71"/>
      <c r="C19" s="160"/>
      <c r="D19" s="166"/>
      <c r="E19" s="167" t="s">
        <v>90</v>
      </c>
      <c r="F19" s="160"/>
      <c r="G19" s="160"/>
      <c r="H19" s="160"/>
      <c r="I19" s="83"/>
      <c r="J19" s="84" t="e">
        <f>IF(AL20="55",Monitoreo!F14&amp;". ","")</f>
        <v>#REF!</v>
      </c>
      <c r="K19" s="39" t="e">
        <f>IF(AL20="54",Monitoreo!F14&amp;". ","")</f>
        <v>#REF!</v>
      </c>
      <c r="L19" s="39" t="e">
        <f>IF(AL20="53",Monitoreo!F14&amp;". ","")</f>
        <v>#REF!</v>
      </c>
      <c r="M19" s="39" t="e">
        <f>IF(AL20="52",Monitoreo!F14&amp;". ","")</f>
        <v>#REF!</v>
      </c>
      <c r="N19" s="39" t="e">
        <f>IF(AL20="51",Monitoreo!F14&amp;". ","")</f>
        <v>#REF!</v>
      </c>
      <c r="O19" s="39" t="e">
        <f>IF(AL20="45",Monitoreo!F14&amp;". ","")</f>
        <v>#REF!</v>
      </c>
      <c r="P19" s="39" t="e">
        <f>IF(AL20="44",Monitoreo!F14&amp;". ","")</f>
        <v>#REF!</v>
      </c>
      <c r="Q19" s="39" t="e">
        <f>IF(AL20="43",Monitoreo!F14&amp;". ","")</f>
        <v>#REF!</v>
      </c>
      <c r="R19" s="39" t="e">
        <f>IF(AL20="42",Monitoreo!F14&amp;". ","")</f>
        <v>#REF!</v>
      </c>
      <c r="S19" s="39" t="e">
        <f>IF(AL20="41",Monitoreo!F14&amp;". ","")</f>
        <v>#REF!</v>
      </c>
      <c r="T19" s="39" t="e">
        <f>IF(AL20="35",Monitoreo!F14&amp;". ","")</f>
        <v>#REF!</v>
      </c>
      <c r="U19" s="39" t="e">
        <f>IF(AL20="34",Monitoreo!F14&amp;". ","")</f>
        <v>#REF!</v>
      </c>
      <c r="V19" s="39" t="e">
        <f>IF(AL20="33",Monitoreo!F14&amp;". ","")</f>
        <v>#REF!</v>
      </c>
      <c r="W19" s="39" t="e">
        <f>IF(AL20="32",Monitoreo!F14&amp;". ","")</f>
        <v>#REF!</v>
      </c>
      <c r="X19" s="39" t="e">
        <f>IF(AL20="31",Monitoreo!F14&amp;". ","")</f>
        <v>#REF!</v>
      </c>
      <c r="Y19" s="39" t="e">
        <f>IF(AL20="25",Monitoreo!F14&amp;". ","")</f>
        <v>#REF!</v>
      </c>
      <c r="Z19" s="39" t="e">
        <f>IF(AL20="24",Monitoreo!F14&amp;". ","")</f>
        <v>#REF!</v>
      </c>
      <c r="AA19" s="39" t="e">
        <f>IF(AL20="23",Monitoreo!F14&amp;". ","")</f>
        <v>#REF!</v>
      </c>
      <c r="AB19" s="39" t="e">
        <f>IF(AL20="22",Monitoreo!F14&amp;". ","")</f>
        <v>#REF!</v>
      </c>
      <c r="AC19" s="39" t="e">
        <f>IF(AL20="21",Monitoreo!F14&amp;". ","")</f>
        <v>#REF!</v>
      </c>
      <c r="AD19" s="39" t="e">
        <f>IF(AL20="15",Monitoreo!F14&amp;". ","")</f>
        <v>#REF!</v>
      </c>
      <c r="AE19" s="39" t="e">
        <f>IF(AL20="14",Monitoreo!F14&amp;". ","")</f>
        <v>#REF!</v>
      </c>
      <c r="AF19" s="39" t="e">
        <f>IF(AL20="13",Monitoreo!F14&amp;". ","")</f>
        <v>#REF!</v>
      </c>
      <c r="AG19" s="39" t="e">
        <f>IF(AL20="12",Monitoreo!F14&amp;". ","")</f>
        <v>#REF!</v>
      </c>
      <c r="AH19" s="85" t="e">
        <f>IF(AL20="11",Monitoreo!F14&amp;". ","")</f>
        <v>#REF!</v>
      </c>
      <c r="AI19" s="71"/>
      <c r="AJ19" s="88" t="e">
        <f>+IF(Monitoreo!#REF!="Casi Seguro",5,IF(Monitoreo!#REF!="Probable",4,IF(Monitoreo!#REF!="Posible",3,IF(Monitoreo!#REF!="Improbable",2,IF(Monitoreo!#REF!="Raro",1)))))</f>
        <v>#REF!</v>
      </c>
      <c r="AK19" s="88" t="e">
        <f>+IF(Monitoreo!#REF!="Severo",5,IF(Monitoreo!#REF!="Mayor",4,IF(Monitoreo!#REF!="Moderado",3,IF(Monitoreo!#REF!="Menor",2,IF(Monitoreo!#REF!="Insignificante",1)))))</f>
        <v>#REF!</v>
      </c>
      <c r="AL19" s="88" t="e">
        <f t="shared" si="0"/>
        <v>#REF!</v>
      </c>
    </row>
    <row r="20" spans="1:38" x14ac:dyDescent="0.25">
      <c r="A20" s="71"/>
      <c r="B20" s="71"/>
      <c r="C20" s="160"/>
      <c r="D20" s="168"/>
      <c r="E20" s="169" t="s">
        <v>88</v>
      </c>
      <c r="F20" s="160"/>
      <c r="G20" s="160"/>
      <c r="H20" s="160"/>
      <c r="I20" s="83"/>
      <c r="J20" s="84" t="e">
        <f>IF(AL21="55",Monitoreo!F15&amp;". ","")</f>
        <v>#REF!</v>
      </c>
      <c r="K20" s="39" t="e">
        <f>IF(AL21="54",Monitoreo!F15&amp;". ","")</f>
        <v>#REF!</v>
      </c>
      <c r="L20" s="39" t="e">
        <f>IF(AL21="53",Monitoreo!F15&amp;". ","")</f>
        <v>#REF!</v>
      </c>
      <c r="M20" s="39" t="e">
        <f>IF(AL21="52",Monitoreo!F15&amp;". ","")</f>
        <v>#REF!</v>
      </c>
      <c r="N20" s="39" t="e">
        <f>IF(AL21="51",Monitoreo!F15&amp;". ","")</f>
        <v>#REF!</v>
      </c>
      <c r="O20" s="39" t="e">
        <f>IF(AL21="45",Monitoreo!F15&amp;". ","")</f>
        <v>#REF!</v>
      </c>
      <c r="P20" s="39" t="e">
        <f>IF(AL21="44",Monitoreo!F15&amp;". ","")</f>
        <v>#REF!</v>
      </c>
      <c r="Q20" s="39" t="e">
        <f>IF(AL21="43",Monitoreo!F15&amp;". ","")</f>
        <v>#REF!</v>
      </c>
      <c r="R20" s="39" t="e">
        <f>IF(AL21="42",Monitoreo!F15&amp;". ","")</f>
        <v>#REF!</v>
      </c>
      <c r="S20" s="39" t="e">
        <f>IF(AL21="41",Monitoreo!F15&amp;". ","")</f>
        <v>#REF!</v>
      </c>
      <c r="T20" s="39" t="e">
        <f>IF(AL21="35",Monitoreo!F15&amp;". ","")</f>
        <v>#REF!</v>
      </c>
      <c r="U20" s="39" t="e">
        <f>IF(AL21="34",Monitoreo!F15&amp;". ","")</f>
        <v>#REF!</v>
      </c>
      <c r="V20" s="39" t="e">
        <f>IF(AL21="33",Monitoreo!F15&amp;". ","")</f>
        <v>#REF!</v>
      </c>
      <c r="W20" s="39" t="e">
        <f>IF(AL21="32",Monitoreo!F15&amp;". ","")</f>
        <v>#REF!</v>
      </c>
      <c r="X20" s="39" t="e">
        <f>IF(AL21="31",Monitoreo!F15&amp;". ","")</f>
        <v>#REF!</v>
      </c>
      <c r="Y20" s="39" t="e">
        <f>IF(AL21="25",Monitoreo!F15&amp;". ","")</f>
        <v>#REF!</v>
      </c>
      <c r="Z20" s="39" t="e">
        <f>IF(AL21="24",Monitoreo!F15&amp;". ","")</f>
        <v>#REF!</v>
      </c>
      <c r="AA20" s="39" t="e">
        <f>IF(AL21="23",Monitoreo!F15&amp;". ","")</f>
        <v>#REF!</v>
      </c>
      <c r="AB20" s="39" t="e">
        <f>IF(AL21="22",Monitoreo!F15&amp;". ","")</f>
        <v>#REF!</v>
      </c>
      <c r="AC20" s="39" t="e">
        <f>IF(AL21="21",Monitoreo!F15&amp;". ","")</f>
        <v>#REF!</v>
      </c>
      <c r="AD20" s="39" t="e">
        <f>IF(AL21="15",Monitoreo!F15&amp;". ","")</f>
        <v>#REF!</v>
      </c>
      <c r="AE20" s="39" t="e">
        <f>IF(AL21="14",Monitoreo!F15&amp;". ","")</f>
        <v>#REF!</v>
      </c>
      <c r="AF20" s="39" t="e">
        <f>IF(AL21="13",Monitoreo!F15&amp;". ","")</f>
        <v>#REF!</v>
      </c>
      <c r="AG20" s="39" t="e">
        <f>IF(AL21="12",Monitoreo!F15&amp;". ","")</f>
        <v>#REF!</v>
      </c>
      <c r="AH20" s="85" t="e">
        <f>IF(AL21="11",Monitoreo!F15&amp;". ","")</f>
        <v>#REF!</v>
      </c>
      <c r="AI20" s="71"/>
      <c r="AJ20" s="88" t="e">
        <f>+IF(Monitoreo!#REF!="Casi Seguro",5,IF(Monitoreo!#REF!="Probable",4,IF(Monitoreo!#REF!="Posible",3,IF(Monitoreo!#REF!="Improbable",2,IF(Monitoreo!#REF!="Raro",1)))))</f>
        <v>#REF!</v>
      </c>
      <c r="AK20" s="88" t="e">
        <f>+IF(Monitoreo!#REF!="Severo",5,IF(Monitoreo!#REF!="Mayor",4,IF(Monitoreo!#REF!="Moderado",3,IF(Monitoreo!#REF!="Menor",2,IF(Monitoreo!#REF!="Insignificante",1)))))</f>
        <v>#REF!</v>
      </c>
      <c r="AL20" s="88" t="e">
        <f t="shared" si="0"/>
        <v>#REF!</v>
      </c>
    </row>
    <row r="21" spans="1:38" x14ac:dyDescent="0.25">
      <c r="C21" s="170"/>
      <c r="D21" s="170"/>
      <c r="E21" s="170"/>
      <c r="F21" s="170"/>
      <c r="G21" s="170"/>
      <c r="H21" s="170"/>
      <c r="I21" s="83"/>
      <c r="J21" s="84" t="e">
        <f>IF(AL22="55",Monitoreo!F16&amp;". ","")</f>
        <v>#REF!</v>
      </c>
      <c r="K21" s="39" t="e">
        <f>IF(AL22="54",Monitoreo!F16&amp;". ","")</f>
        <v>#REF!</v>
      </c>
      <c r="L21" s="39" t="e">
        <f>IF(AL22="53",Monitoreo!F16&amp;". ","")</f>
        <v>#REF!</v>
      </c>
      <c r="M21" s="39" t="e">
        <f>IF(AL22="52",Monitoreo!F16&amp;". ","")</f>
        <v>#REF!</v>
      </c>
      <c r="N21" s="39" t="e">
        <f>IF(AL22="51",Monitoreo!F16&amp;". ","")</f>
        <v>#REF!</v>
      </c>
      <c r="O21" s="39" t="e">
        <f>IF(AL22="45",Monitoreo!F16&amp;". ","")</f>
        <v>#REF!</v>
      </c>
      <c r="P21" s="39" t="e">
        <f>IF(AL22="44",Monitoreo!F16&amp;". ","")</f>
        <v>#REF!</v>
      </c>
      <c r="Q21" s="39" t="e">
        <f>IF(AL22="43",Monitoreo!F16&amp;". ","")</f>
        <v>#REF!</v>
      </c>
      <c r="R21" s="39" t="e">
        <f>IF(AL22="42",Monitoreo!F16&amp;". ","")</f>
        <v>#REF!</v>
      </c>
      <c r="S21" s="39" t="e">
        <f>IF(AL22="41",Monitoreo!F16&amp;". ","")</f>
        <v>#REF!</v>
      </c>
      <c r="T21" s="39" t="e">
        <f>IF(AL22="35",Monitoreo!F16&amp;". ","")</f>
        <v>#REF!</v>
      </c>
      <c r="U21" s="39" t="e">
        <f>IF(AL22="34",Monitoreo!F16&amp;". ","")</f>
        <v>#REF!</v>
      </c>
      <c r="V21" s="39" t="e">
        <f>IF(AL22="33",Monitoreo!F16&amp;". ","")</f>
        <v>#REF!</v>
      </c>
      <c r="W21" s="39" t="e">
        <f>IF(AL22="32",Monitoreo!F16&amp;". ","")</f>
        <v>#REF!</v>
      </c>
      <c r="X21" s="39" t="e">
        <f>IF(AL22="31",Monitoreo!F16&amp;". ","")</f>
        <v>#REF!</v>
      </c>
      <c r="Y21" s="39" t="e">
        <f>IF(AL22="25",Monitoreo!F16&amp;". ","")</f>
        <v>#REF!</v>
      </c>
      <c r="Z21" s="39" t="e">
        <f>IF(AL22="24",Monitoreo!F16&amp;". ","")</f>
        <v>#REF!</v>
      </c>
      <c r="AA21" s="39" t="e">
        <f>IF(AL22="23",Monitoreo!F16&amp;". ","")</f>
        <v>#REF!</v>
      </c>
      <c r="AB21" s="39" t="e">
        <f>IF(AL22="22",Monitoreo!F16&amp;". ","")</f>
        <v>#REF!</v>
      </c>
      <c r="AC21" s="39" t="e">
        <f>IF(AL22="21",Monitoreo!F16&amp;". ","")</f>
        <v>#REF!</v>
      </c>
      <c r="AD21" s="39" t="e">
        <f>IF(AL22="15",Monitoreo!F16&amp;". ","")</f>
        <v>#REF!</v>
      </c>
      <c r="AE21" s="39" t="e">
        <f>IF(AL22="14",Monitoreo!F16&amp;". ","")</f>
        <v>#REF!</v>
      </c>
      <c r="AF21" s="39" t="e">
        <f>IF(AL22="13",Monitoreo!F16&amp;". ","")</f>
        <v>#REF!</v>
      </c>
      <c r="AG21" s="39" t="e">
        <f>IF(AL22="12",Monitoreo!F16&amp;". ","")</f>
        <v>#REF!</v>
      </c>
      <c r="AH21" s="85" t="e">
        <f>IF(AL22="11",Monitoreo!F16&amp;". ","")</f>
        <v>#REF!</v>
      </c>
      <c r="AI21" s="71"/>
      <c r="AJ21" s="88" t="e">
        <f>+IF(Monitoreo!#REF!="Casi Seguro",5,IF(Monitoreo!#REF!="Probable",4,IF(Monitoreo!#REF!="Posible",3,IF(Monitoreo!#REF!="Improbable",2,IF(Monitoreo!#REF!="Raro",1)))))</f>
        <v>#REF!</v>
      </c>
      <c r="AK21" s="88" t="e">
        <f>+IF(Monitoreo!#REF!="Severo",5,IF(Monitoreo!#REF!="Mayor",4,IF(Monitoreo!#REF!="Moderado",3,IF(Monitoreo!#REF!="Menor",2,IF(Monitoreo!#REF!="Insignificante",1)))))</f>
        <v>#REF!</v>
      </c>
      <c r="AL21" s="88" t="e">
        <f t="shared" si="0"/>
        <v>#REF!</v>
      </c>
    </row>
    <row r="22" spans="1:38" x14ac:dyDescent="0.25">
      <c r="C22" s="170"/>
      <c r="D22" s="170"/>
      <c r="E22" s="170"/>
      <c r="F22" s="170"/>
      <c r="G22" s="170"/>
      <c r="H22" s="170"/>
      <c r="I22" s="83"/>
      <c r="J22" s="84" t="e">
        <f>IF(AL23="55",Monitoreo!F17&amp;". ","")</f>
        <v>#REF!</v>
      </c>
      <c r="K22" s="39" t="e">
        <f>IF(AL23="54",Monitoreo!F17&amp;". ","")</f>
        <v>#REF!</v>
      </c>
      <c r="L22" s="39" t="e">
        <f>IF(AL23="53",Monitoreo!F17&amp;". ","")</f>
        <v>#REF!</v>
      </c>
      <c r="M22" s="39" t="e">
        <f>IF(AL23="52",Monitoreo!F17&amp;". ","")</f>
        <v>#REF!</v>
      </c>
      <c r="N22" s="39" t="e">
        <f>IF(AL23="51",Monitoreo!F17&amp;". ","")</f>
        <v>#REF!</v>
      </c>
      <c r="O22" s="39" t="e">
        <f>IF(AL23="45",Monitoreo!F17&amp;". ","")</f>
        <v>#REF!</v>
      </c>
      <c r="P22" s="39" t="e">
        <f>IF(AL23="44",Monitoreo!F17&amp;". ","")</f>
        <v>#REF!</v>
      </c>
      <c r="Q22" s="39" t="e">
        <f>IF(AL23="43",Monitoreo!F17&amp;". ","")</f>
        <v>#REF!</v>
      </c>
      <c r="R22" s="39" t="e">
        <f>IF(AL23="42",Monitoreo!F17&amp;". ","")</f>
        <v>#REF!</v>
      </c>
      <c r="S22" s="39" t="e">
        <f>IF(AL23="41",Monitoreo!F17&amp;". ","")</f>
        <v>#REF!</v>
      </c>
      <c r="T22" s="39" t="e">
        <f>IF(AL23="35",Monitoreo!F17&amp;". ","")</f>
        <v>#REF!</v>
      </c>
      <c r="U22" s="39" t="e">
        <f>IF(AL23="34",Monitoreo!F17&amp;". ","")</f>
        <v>#REF!</v>
      </c>
      <c r="V22" s="39" t="e">
        <f>IF(AL23="33",Monitoreo!F17&amp;". ","")</f>
        <v>#REF!</v>
      </c>
      <c r="W22" s="39" t="e">
        <f>IF(AL23="32",Monitoreo!F17&amp;". ","")</f>
        <v>#REF!</v>
      </c>
      <c r="X22" s="39" t="e">
        <f>IF(AL23="31",Monitoreo!F17&amp;". ","")</f>
        <v>#REF!</v>
      </c>
      <c r="Y22" s="39" t="e">
        <f>IF(AL23="25",Monitoreo!F17&amp;". ","")</f>
        <v>#REF!</v>
      </c>
      <c r="Z22" s="39" t="e">
        <f>IF(AL23="24",Monitoreo!F17&amp;". ","")</f>
        <v>#REF!</v>
      </c>
      <c r="AA22" s="39" t="e">
        <f>IF(AL23="23",Monitoreo!F17&amp;". ","")</f>
        <v>#REF!</v>
      </c>
      <c r="AB22" s="39" t="e">
        <f>IF(AL23="22",Monitoreo!F17&amp;". ","")</f>
        <v>#REF!</v>
      </c>
      <c r="AC22" s="39" t="e">
        <f>IF(AL23="21",Monitoreo!F17&amp;". ","")</f>
        <v>#REF!</v>
      </c>
      <c r="AD22" s="39" t="e">
        <f>IF(AL23="15",Monitoreo!F17&amp;". ","")</f>
        <v>#REF!</v>
      </c>
      <c r="AE22" s="39" t="e">
        <f>IF(AL23="14",Monitoreo!F17&amp;". ","")</f>
        <v>#REF!</v>
      </c>
      <c r="AF22" s="39" t="e">
        <f>IF(AL23="13",Monitoreo!F17&amp;". ","")</f>
        <v>#REF!</v>
      </c>
      <c r="AG22" s="39" t="e">
        <f>IF(AL23="12",Monitoreo!F17&amp;". ","")</f>
        <v>#REF!</v>
      </c>
      <c r="AH22" s="85" t="e">
        <f>IF(AL23="11",Monitoreo!F17&amp;". ","")</f>
        <v>#REF!</v>
      </c>
      <c r="AI22" s="71"/>
      <c r="AJ22" s="88" t="e">
        <f>+IF(Monitoreo!#REF!="Casi Seguro",5,IF(Monitoreo!#REF!="Probable",4,IF(Monitoreo!#REF!="Posible",3,IF(Monitoreo!#REF!="Improbable",2,IF(Monitoreo!#REF!="Raro",1)))))</f>
        <v>#REF!</v>
      </c>
      <c r="AK22" s="88" t="e">
        <f>+IF(Monitoreo!#REF!="Severo",5,IF(Monitoreo!#REF!="Mayor",4,IF(Monitoreo!#REF!="Moderado",3,IF(Monitoreo!#REF!="Menor",2,IF(Monitoreo!#REF!="Insignificante",1)))))</f>
        <v>#REF!</v>
      </c>
      <c r="AL22" s="88" t="e">
        <f t="shared" si="0"/>
        <v>#REF!</v>
      </c>
    </row>
    <row r="23" spans="1:38" x14ac:dyDescent="0.25">
      <c r="C23" s="170"/>
      <c r="D23" s="170"/>
      <c r="E23" s="170"/>
      <c r="F23" s="170"/>
      <c r="G23" s="170"/>
      <c r="H23" s="170"/>
      <c r="I23" s="83"/>
      <c r="J23" s="84" t="e">
        <f>IF(AL24="55",Monitoreo!F18&amp;". ","")</f>
        <v>#REF!</v>
      </c>
      <c r="K23" s="39" t="e">
        <f>IF(AL24="54",Monitoreo!F18&amp;". ","")</f>
        <v>#REF!</v>
      </c>
      <c r="L23" s="39" t="e">
        <f>IF(AL24="53",Monitoreo!F18&amp;". ","")</f>
        <v>#REF!</v>
      </c>
      <c r="M23" s="39" t="e">
        <f>IF(AL24="52",Monitoreo!F18&amp;". ","")</f>
        <v>#REF!</v>
      </c>
      <c r="N23" s="39" t="e">
        <f>IF(AL24="51",Monitoreo!F18&amp;". ","")</f>
        <v>#REF!</v>
      </c>
      <c r="O23" s="39" t="e">
        <f>IF(AL24="45",Monitoreo!F18&amp;". ","")</f>
        <v>#REF!</v>
      </c>
      <c r="P23" s="39" t="e">
        <f>IF(AL24="44",Monitoreo!F18&amp;". ","")</f>
        <v>#REF!</v>
      </c>
      <c r="Q23" s="39" t="e">
        <f>IF(AL24="43",Monitoreo!F18&amp;". ","")</f>
        <v>#REF!</v>
      </c>
      <c r="R23" s="39" t="e">
        <f>IF(AL24="42",Monitoreo!F18&amp;". ","")</f>
        <v>#REF!</v>
      </c>
      <c r="S23" s="39" t="e">
        <f>IF(AL24="41",Monitoreo!F18&amp;". ","")</f>
        <v>#REF!</v>
      </c>
      <c r="T23" s="39" t="e">
        <f>IF(AL24="35",Monitoreo!F18&amp;". ","")</f>
        <v>#REF!</v>
      </c>
      <c r="U23" s="39" t="e">
        <f>IF(AL24="34",Monitoreo!F18&amp;". ","")</f>
        <v>#REF!</v>
      </c>
      <c r="V23" s="39" t="e">
        <f>IF(AL24="33",Monitoreo!F18&amp;". ","")</f>
        <v>#REF!</v>
      </c>
      <c r="W23" s="39" t="e">
        <f>IF(AL24="32",Monitoreo!F18&amp;". ","")</f>
        <v>#REF!</v>
      </c>
      <c r="X23" s="39" t="e">
        <f>IF(AL24="31",Monitoreo!F18&amp;". ","")</f>
        <v>#REF!</v>
      </c>
      <c r="Y23" s="39" t="e">
        <f>IF(AL24="25",Monitoreo!F18&amp;". ","")</f>
        <v>#REF!</v>
      </c>
      <c r="Z23" s="39" t="e">
        <f>IF(AL24="24",Monitoreo!F18&amp;". ","")</f>
        <v>#REF!</v>
      </c>
      <c r="AA23" s="39" t="e">
        <f>IF(AL24="23",Monitoreo!F18&amp;". ","")</f>
        <v>#REF!</v>
      </c>
      <c r="AB23" s="39" t="e">
        <f>IF(AL24="22",Monitoreo!F18&amp;". ","")</f>
        <v>#REF!</v>
      </c>
      <c r="AC23" s="39" t="e">
        <f>IF(AL24="21",Monitoreo!F18&amp;". ","")</f>
        <v>#REF!</v>
      </c>
      <c r="AD23" s="39" t="e">
        <f>IF(AL24="15",Monitoreo!F18&amp;". ","")</f>
        <v>#REF!</v>
      </c>
      <c r="AE23" s="39" t="e">
        <f>IF(AL24="14",Monitoreo!F18&amp;". ","")</f>
        <v>#REF!</v>
      </c>
      <c r="AF23" s="39" t="e">
        <f>IF(AL24="13",Monitoreo!F18&amp;". ","")</f>
        <v>#REF!</v>
      </c>
      <c r="AG23" s="39" t="e">
        <f>IF(AL24="12",Monitoreo!F18&amp;". ","")</f>
        <v>#REF!</v>
      </c>
      <c r="AH23" s="85" t="e">
        <f>IF(AL24="11",Monitoreo!F18&amp;". ","")</f>
        <v>#REF!</v>
      </c>
      <c r="AI23" s="71"/>
      <c r="AJ23" s="88" t="e">
        <f>+IF(Monitoreo!#REF!="Casi Seguro",5,IF(Monitoreo!#REF!="Probable",4,IF(Monitoreo!#REF!="Posible",3,IF(Monitoreo!#REF!="Improbable",2,IF(Monitoreo!#REF!="Raro",1)))))</f>
        <v>#REF!</v>
      </c>
      <c r="AK23" s="88" t="e">
        <f>+IF(Monitoreo!#REF!="Severo",5,IF(Monitoreo!#REF!="Mayor",4,IF(Monitoreo!#REF!="Moderado",3,IF(Monitoreo!#REF!="Menor",2,IF(Monitoreo!#REF!="Insignificante",1)))))</f>
        <v>#REF!</v>
      </c>
      <c r="AL23" s="88" t="e">
        <f t="shared" si="0"/>
        <v>#REF!</v>
      </c>
    </row>
    <row r="24" spans="1:38" x14ac:dyDescent="0.25">
      <c r="C24" s="170"/>
      <c r="D24" s="170"/>
      <c r="E24" s="170"/>
      <c r="F24" s="170"/>
      <c r="G24" s="170"/>
      <c r="H24" s="170"/>
      <c r="I24" s="83"/>
      <c r="J24" s="84" t="e">
        <f>IF(AL25="55",Monitoreo!F19&amp;". ","")</f>
        <v>#REF!</v>
      </c>
      <c r="K24" s="39" t="e">
        <f>IF(AL25="54",Monitoreo!F19&amp;". ","")</f>
        <v>#REF!</v>
      </c>
      <c r="L24" s="39" t="e">
        <f>IF(AL25="53",Monitoreo!F19&amp;". ","")</f>
        <v>#REF!</v>
      </c>
      <c r="M24" s="39" t="e">
        <f>IF(AL25="52",Monitoreo!F19&amp;". ","")</f>
        <v>#REF!</v>
      </c>
      <c r="N24" s="39" t="e">
        <f>IF(AL25="51",Monitoreo!F19&amp;". ","")</f>
        <v>#REF!</v>
      </c>
      <c r="O24" s="39" t="e">
        <f>IF(AL25="45",Monitoreo!F19&amp;". ","")</f>
        <v>#REF!</v>
      </c>
      <c r="P24" s="39" t="e">
        <f>IF(AL25="44",Monitoreo!F19&amp;". ","")</f>
        <v>#REF!</v>
      </c>
      <c r="Q24" s="39" t="e">
        <f>IF(AL25="43",Monitoreo!F19&amp;". ","")</f>
        <v>#REF!</v>
      </c>
      <c r="R24" s="39" t="e">
        <f>IF(AL25="42",Monitoreo!F19&amp;". ","")</f>
        <v>#REF!</v>
      </c>
      <c r="S24" s="39" t="e">
        <f>IF(AL25="41",Monitoreo!F19&amp;". ","")</f>
        <v>#REF!</v>
      </c>
      <c r="T24" s="39" t="e">
        <f>IF(AL25="35",Monitoreo!F19&amp;". ","")</f>
        <v>#REF!</v>
      </c>
      <c r="U24" s="39" t="e">
        <f>IF(AL25="34",Monitoreo!F19&amp;". ","")</f>
        <v>#REF!</v>
      </c>
      <c r="V24" s="39" t="e">
        <f>IF(AL25="33",Monitoreo!F19&amp;". ","")</f>
        <v>#REF!</v>
      </c>
      <c r="W24" s="39" t="e">
        <f>IF(AL25="32",Monitoreo!F19&amp;". ","")</f>
        <v>#REF!</v>
      </c>
      <c r="X24" s="39" t="e">
        <f>IF(AL25="31",Monitoreo!F19&amp;". ","")</f>
        <v>#REF!</v>
      </c>
      <c r="Y24" s="39" t="e">
        <f>IF(AL25="25",Monitoreo!F19&amp;". ","")</f>
        <v>#REF!</v>
      </c>
      <c r="Z24" s="39" t="e">
        <f>IF(AL25="24",Monitoreo!F19&amp;". ","")</f>
        <v>#REF!</v>
      </c>
      <c r="AA24" s="39" t="e">
        <f>IF(AL25="23",Monitoreo!F19&amp;". ","")</f>
        <v>#REF!</v>
      </c>
      <c r="AB24" s="39" t="e">
        <f>IF(AL25="22",Monitoreo!F19&amp;". ","")</f>
        <v>#REF!</v>
      </c>
      <c r="AC24" s="39" t="e">
        <f>IF(AL25="21",Monitoreo!F19&amp;". ","")</f>
        <v>#REF!</v>
      </c>
      <c r="AD24" s="39" t="e">
        <f>IF(AL25="15",Monitoreo!F19&amp;". ","")</f>
        <v>#REF!</v>
      </c>
      <c r="AE24" s="39" t="e">
        <f>IF(AL25="14",Monitoreo!F19&amp;". ","")</f>
        <v>#REF!</v>
      </c>
      <c r="AF24" s="39" t="e">
        <f>IF(AL25="13",Monitoreo!F19&amp;". ","")</f>
        <v>#REF!</v>
      </c>
      <c r="AG24" s="39" t="e">
        <f>IF(AL25="12",Monitoreo!F19&amp;". ","")</f>
        <v>#REF!</v>
      </c>
      <c r="AH24" s="85" t="e">
        <f>IF(AL25="11",Monitoreo!F19&amp;". ","")</f>
        <v>#REF!</v>
      </c>
      <c r="AI24" s="71"/>
      <c r="AJ24" s="88" t="e">
        <f>+IF(Monitoreo!#REF!="Casi Seguro",5,IF(Monitoreo!#REF!="Probable",4,IF(Monitoreo!#REF!="Posible",3,IF(Monitoreo!#REF!="Improbable",2,IF(Monitoreo!#REF!="Raro",1)))))</f>
        <v>#REF!</v>
      </c>
      <c r="AK24" s="88" t="e">
        <f>+IF(Monitoreo!#REF!="Severo",5,IF(Monitoreo!#REF!="Mayor",4,IF(Monitoreo!#REF!="Moderado",3,IF(Monitoreo!#REF!="Menor",2,IF(Monitoreo!#REF!="Insignificante",1)))))</f>
        <v>#REF!</v>
      </c>
      <c r="AL24" s="88" t="e">
        <f t="shared" si="0"/>
        <v>#REF!</v>
      </c>
    </row>
    <row r="25" spans="1:38" x14ac:dyDescent="0.25">
      <c r="I25" s="83"/>
      <c r="J25" s="84" t="e">
        <f>IF(AL26="55",Monitoreo!F20&amp;". ","")</f>
        <v>#REF!</v>
      </c>
      <c r="K25" s="39" t="e">
        <f>IF(AL26="54",Monitoreo!F20&amp;". ","")</f>
        <v>#REF!</v>
      </c>
      <c r="L25" s="39" t="e">
        <f>IF(AL26="53",Monitoreo!F20&amp;". ","")</f>
        <v>#REF!</v>
      </c>
      <c r="M25" s="39" t="e">
        <f>IF(AL26="52",Monitoreo!F20&amp;". ","")</f>
        <v>#REF!</v>
      </c>
      <c r="N25" s="39" t="e">
        <f>IF(AL26="51",Monitoreo!F20&amp;". ","")</f>
        <v>#REF!</v>
      </c>
      <c r="O25" s="39" t="e">
        <f>IF(AL26="45",Monitoreo!F20&amp;". ","")</f>
        <v>#REF!</v>
      </c>
      <c r="P25" s="39" t="e">
        <f>IF(AL26="44",Monitoreo!F20&amp;". ","")</f>
        <v>#REF!</v>
      </c>
      <c r="Q25" s="39" t="e">
        <f>IF(AL26="43",Monitoreo!F20&amp;". ","")</f>
        <v>#REF!</v>
      </c>
      <c r="R25" s="39" t="e">
        <f>IF(AL26="42",Monitoreo!F20&amp;". ","")</f>
        <v>#REF!</v>
      </c>
      <c r="S25" s="39" t="e">
        <f>IF(AL26="41",Monitoreo!F20&amp;". ","")</f>
        <v>#REF!</v>
      </c>
      <c r="T25" s="39" t="e">
        <f>IF(AL26="35",Monitoreo!F20&amp;". ","")</f>
        <v>#REF!</v>
      </c>
      <c r="U25" s="39" t="e">
        <f>IF(AL26="34",Monitoreo!F20&amp;". ","")</f>
        <v>#REF!</v>
      </c>
      <c r="V25" s="39" t="e">
        <f>IF(AL26="33",Monitoreo!F20&amp;". ","")</f>
        <v>#REF!</v>
      </c>
      <c r="W25" s="39" t="e">
        <f>IF(AL26="32",Monitoreo!F20&amp;". ","")</f>
        <v>#REF!</v>
      </c>
      <c r="X25" s="39" t="e">
        <f>IF(AL26="31",Monitoreo!F20&amp;". ","")</f>
        <v>#REF!</v>
      </c>
      <c r="Y25" s="39" t="e">
        <f>IF(AL26="25",Monitoreo!F20&amp;". ","")</f>
        <v>#REF!</v>
      </c>
      <c r="Z25" s="39" t="e">
        <f>IF(AL26="24",Monitoreo!F20&amp;". ","")</f>
        <v>#REF!</v>
      </c>
      <c r="AA25" s="39" t="e">
        <f>IF(AL26="23",Monitoreo!F20&amp;". ","")</f>
        <v>#REF!</v>
      </c>
      <c r="AB25" s="39" t="e">
        <f>IF(AL26="22",Monitoreo!F20&amp;". ","")</f>
        <v>#REF!</v>
      </c>
      <c r="AC25" s="39" t="e">
        <f>IF(AL26="21",Monitoreo!F20&amp;". ","")</f>
        <v>#REF!</v>
      </c>
      <c r="AD25" s="39" t="e">
        <f>IF(AL26="15",Monitoreo!F20&amp;". ","")</f>
        <v>#REF!</v>
      </c>
      <c r="AE25" s="39" t="e">
        <f>IF(AL26="14",Monitoreo!F20&amp;". ","")</f>
        <v>#REF!</v>
      </c>
      <c r="AF25" s="39" t="e">
        <f>IF(AL26="13",Monitoreo!F20&amp;". ","")</f>
        <v>#REF!</v>
      </c>
      <c r="AG25" s="39" t="e">
        <f>IF(AL26="12",Monitoreo!F20&amp;". ","")</f>
        <v>#REF!</v>
      </c>
      <c r="AH25" s="85" t="e">
        <f>IF(AL26="11",Monitoreo!F20&amp;". ","")</f>
        <v>#REF!</v>
      </c>
      <c r="AI25" s="71"/>
      <c r="AJ25" s="88" t="e">
        <f>+IF(Monitoreo!#REF!="Casi Seguro",5,IF(Monitoreo!#REF!="Probable",4,IF(Monitoreo!#REF!="Posible",3,IF(Monitoreo!#REF!="Improbable",2,IF(Monitoreo!#REF!="Raro",1)))))</f>
        <v>#REF!</v>
      </c>
      <c r="AK25" s="88" t="e">
        <f>+IF(Monitoreo!#REF!="Severo",5,IF(Monitoreo!#REF!="Mayor",4,IF(Monitoreo!#REF!="Moderado",3,IF(Monitoreo!#REF!="Menor",2,IF(Monitoreo!#REF!="Insignificante",1)))))</f>
        <v>#REF!</v>
      </c>
      <c r="AL25" s="88" t="e">
        <f t="shared" si="0"/>
        <v>#REF!</v>
      </c>
    </row>
    <row r="26" spans="1:38" x14ac:dyDescent="0.25">
      <c r="I26" s="83"/>
      <c r="J26" s="84" t="e">
        <f>IF(AL27="55",Monitoreo!F21&amp;". ","")</f>
        <v>#REF!</v>
      </c>
      <c r="K26" s="39" t="e">
        <f>IF(AL27="54",Monitoreo!F21&amp;". ","")</f>
        <v>#REF!</v>
      </c>
      <c r="L26" s="39" t="e">
        <f>IF(AL27="53",Monitoreo!F21&amp;". ","")</f>
        <v>#REF!</v>
      </c>
      <c r="M26" s="39" t="e">
        <f>IF(AL27="52",Monitoreo!F21&amp;". ","")</f>
        <v>#REF!</v>
      </c>
      <c r="N26" s="39" t="e">
        <f>IF(AL27="51",Monitoreo!F21&amp;". ","")</f>
        <v>#REF!</v>
      </c>
      <c r="O26" s="39" t="e">
        <f>IF(AL27="45",Monitoreo!F21&amp;". ","")</f>
        <v>#REF!</v>
      </c>
      <c r="P26" s="39" t="e">
        <f>IF(AL27="44",Monitoreo!F21&amp;". ","")</f>
        <v>#REF!</v>
      </c>
      <c r="Q26" s="39" t="e">
        <f>IF(AL27="43",Monitoreo!F21&amp;". ","")</f>
        <v>#REF!</v>
      </c>
      <c r="R26" s="39" t="e">
        <f>IF(AL27="42",Monitoreo!F21&amp;". ","")</f>
        <v>#REF!</v>
      </c>
      <c r="S26" s="39" t="e">
        <f>IF(AL27="41",Monitoreo!F21&amp;". ","")</f>
        <v>#REF!</v>
      </c>
      <c r="T26" s="39" t="e">
        <f>IF(AL27="35",Monitoreo!F21&amp;". ","")</f>
        <v>#REF!</v>
      </c>
      <c r="U26" s="39" t="e">
        <f>IF(AL27="34",Monitoreo!F21&amp;". ","")</f>
        <v>#REF!</v>
      </c>
      <c r="V26" s="39" t="e">
        <f>IF(AL27="33",Monitoreo!F21&amp;". ","")</f>
        <v>#REF!</v>
      </c>
      <c r="W26" s="39" t="e">
        <f>IF(AL27="32",Monitoreo!F21&amp;". ","")</f>
        <v>#REF!</v>
      </c>
      <c r="X26" s="39" t="e">
        <f>IF(AL27="31",Monitoreo!F21&amp;". ","")</f>
        <v>#REF!</v>
      </c>
      <c r="Y26" s="39" t="e">
        <f>IF(AL27="25",Monitoreo!F21&amp;". ","")</f>
        <v>#REF!</v>
      </c>
      <c r="Z26" s="39" t="e">
        <f>IF(AL27="24",Monitoreo!F21&amp;". ","")</f>
        <v>#REF!</v>
      </c>
      <c r="AA26" s="39" t="e">
        <f>IF(AL27="23",Monitoreo!F21&amp;". ","")</f>
        <v>#REF!</v>
      </c>
      <c r="AB26" s="39" t="e">
        <f>IF(AL27="22",Monitoreo!F21&amp;". ","")</f>
        <v>#REF!</v>
      </c>
      <c r="AC26" s="39" t="e">
        <f>IF(AL27="21",Monitoreo!F21&amp;". ","")</f>
        <v>#REF!</v>
      </c>
      <c r="AD26" s="39" t="e">
        <f>IF(AL27="15",Monitoreo!F21&amp;". ","")</f>
        <v>#REF!</v>
      </c>
      <c r="AE26" s="39" t="e">
        <f>IF(AL27="14",Monitoreo!F21&amp;". ","")</f>
        <v>#REF!</v>
      </c>
      <c r="AF26" s="39" t="e">
        <f>IF(AL27="13",Monitoreo!F21&amp;". ","")</f>
        <v>#REF!</v>
      </c>
      <c r="AG26" s="39" t="e">
        <f>IF(AL27="12",Monitoreo!F21&amp;". ","")</f>
        <v>#REF!</v>
      </c>
      <c r="AH26" s="85" t="e">
        <f>IF(AL27="11",Monitoreo!F21&amp;". ","")</f>
        <v>#REF!</v>
      </c>
      <c r="AI26" s="71"/>
      <c r="AJ26" s="88" t="e">
        <f>+IF(Monitoreo!#REF!="Casi Seguro",5,IF(Monitoreo!#REF!="Probable",4,IF(Monitoreo!#REF!="Posible",3,IF(Monitoreo!#REF!="Improbable",2,IF(Monitoreo!#REF!="Raro",1)))))</f>
        <v>#REF!</v>
      </c>
      <c r="AK26" s="88" t="e">
        <f>+IF(Monitoreo!#REF!="Severo",5,IF(Monitoreo!#REF!="Mayor",4,IF(Monitoreo!#REF!="Moderado",3,IF(Monitoreo!#REF!="Menor",2,IF(Monitoreo!#REF!="Insignificante",1)))))</f>
        <v>#REF!</v>
      </c>
      <c r="AL26" s="88" t="e">
        <f t="shared" si="0"/>
        <v>#REF!</v>
      </c>
    </row>
    <row r="27" spans="1:38" x14ac:dyDescent="0.25">
      <c r="I27" s="83"/>
      <c r="J27" s="84" t="e">
        <f>IF(AL28="55",Monitoreo!F22&amp;". ","")</f>
        <v>#REF!</v>
      </c>
      <c r="K27" s="39" t="e">
        <f>IF(AL28="54",Monitoreo!F22&amp;". ","")</f>
        <v>#REF!</v>
      </c>
      <c r="L27" s="39" t="e">
        <f>IF(AL28="53",Monitoreo!F22&amp;". ","")</f>
        <v>#REF!</v>
      </c>
      <c r="M27" s="39" t="e">
        <f>IF(AL28="52",Monitoreo!F22&amp;". ","")</f>
        <v>#REF!</v>
      </c>
      <c r="N27" s="39" t="e">
        <f>IF(AL28="51",Monitoreo!F22&amp;". ","")</f>
        <v>#REF!</v>
      </c>
      <c r="O27" s="39" t="e">
        <f>IF(AL28="45",Monitoreo!F22&amp;". ","")</f>
        <v>#REF!</v>
      </c>
      <c r="P27" s="39" t="e">
        <f>IF(AL28="44",Monitoreo!F22&amp;". ","")</f>
        <v>#REF!</v>
      </c>
      <c r="Q27" s="39" t="e">
        <f>IF(AL28="43",Monitoreo!F22&amp;". ","")</f>
        <v>#REF!</v>
      </c>
      <c r="R27" s="39" t="e">
        <f>IF(AL28="42",Monitoreo!F22&amp;". ","")</f>
        <v>#REF!</v>
      </c>
      <c r="S27" s="39" t="e">
        <f>IF(AL28="41",Monitoreo!F22&amp;". ","")</f>
        <v>#REF!</v>
      </c>
      <c r="T27" s="39" t="e">
        <f>IF(AL28="35",Monitoreo!F22&amp;". ","")</f>
        <v>#REF!</v>
      </c>
      <c r="U27" s="39" t="e">
        <f>IF(AL28="34",Monitoreo!F22&amp;". ","")</f>
        <v>#REF!</v>
      </c>
      <c r="V27" s="39" t="e">
        <f>IF(AL28="33",Monitoreo!F22&amp;". ","")</f>
        <v>#REF!</v>
      </c>
      <c r="W27" s="39" t="e">
        <f>IF(AL28="32",Monitoreo!F22&amp;". ","")</f>
        <v>#REF!</v>
      </c>
      <c r="X27" s="39" t="e">
        <f>IF(AL28="31",Monitoreo!F22&amp;". ","")</f>
        <v>#REF!</v>
      </c>
      <c r="Y27" s="39" t="e">
        <f>IF(AL28="25",Monitoreo!F22&amp;". ","")</f>
        <v>#REF!</v>
      </c>
      <c r="Z27" s="39" t="e">
        <f>IF(AL28="24",Monitoreo!F22&amp;". ","")</f>
        <v>#REF!</v>
      </c>
      <c r="AA27" s="39" t="e">
        <f>IF(AL28="23",Monitoreo!F22&amp;". ","")</f>
        <v>#REF!</v>
      </c>
      <c r="AB27" s="39" t="e">
        <f>IF(AL28="22",Monitoreo!F22&amp;". ","")</f>
        <v>#REF!</v>
      </c>
      <c r="AC27" s="39" t="e">
        <f>IF(AL28="21",Monitoreo!F22&amp;". ","")</f>
        <v>#REF!</v>
      </c>
      <c r="AD27" s="39" t="e">
        <f>IF(AL28="15",Monitoreo!F22&amp;". ","")</f>
        <v>#REF!</v>
      </c>
      <c r="AE27" s="39" t="e">
        <f>IF(AL28="14",Monitoreo!F22&amp;". ","")</f>
        <v>#REF!</v>
      </c>
      <c r="AF27" s="39" t="e">
        <f>IF(AL28="13",Monitoreo!F22&amp;". ","")</f>
        <v>#REF!</v>
      </c>
      <c r="AG27" s="39" t="e">
        <f>IF(AL28="12",Monitoreo!F22&amp;". ","")</f>
        <v>#REF!</v>
      </c>
      <c r="AH27" s="85" t="e">
        <f>IF(AL28="11",Monitoreo!F22&amp;". ","")</f>
        <v>#REF!</v>
      </c>
      <c r="AI27" s="71"/>
      <c r="AJ27" s="88" t="e">
        <f>+IF(Monitoreo!#REF!="Casi Seguro",5,IF(Monitoreo!#REF!="Probable",4,IF(Monitoreo!#REF!="Posible",3,IF(Monitoreo!#REF!="Improbable",2,IF(Monitoreo!#REF!="Raro",1)))))</f>
        <v>#REF!</v>
      </c>
      <c r="AK27" s="88" t="e">
        <f>+IF(Monitoreo!#REF!="Severo",5,IF(Monitoreo!#REF!="Mayor",4,IF(Monitoreo!#REF!="Moderado",3,IF(Monitoreo!#REF!="Menor",2,IF(Monitoreo!#REF!="Insignificante",1)))))</f>
        <v>#REF!</v>
      </c>
      <c r="AL27" s="88" t="e">
        <f t="shared" si="0"/>
        <v>#REF!</v>
      </c>
    </row>
    <row r="28" spans="1:38" x14ac:dyDescent="0.25">
      <c r="I28" s="83"/>
      <c r="J28" s="84" t="e">
        <f>IF(AL29="55",Monitoreo!F23&amp;". ","")</f>
        <v>#REF!</v>
      </c>
      <c r="K28" s="39" t="e">
        <f>IF(AL29="54",Monitoreo!F23&amp;". ","")</f>
        <v>#REF!</v>
      </c>
      <c r="L28" s="39" t="e">
        <f>IF(AL29="53",Monitoreo!F23&amp;". ","")</f>
        <v>#REF!</v>
      </c>
      <c r="M28" s="39" t="e">
        <f>IF(AL29="52",Monitoreo!F23&amp;". ","")</f>
        <v>#REF!</v>
      </c>
      <c r="N28" s="39" t="e">
        <f>IF(AL29="51",Monitoreo!F23&amp;". ","")</f>
        <v>#REF!</v>
      </c>
      <c r="O28" s="39" t="e">
        <f>IF(AL29="45",Monitoreo!F23&amp;". ","")</f>
        <v>#REF!</v>
      </c>
      <c r="P28" s="39" t="e">
        <f>IF(AL29="44",Monitoreo!F23&amp;". ","")</f>
        <v>#REF!</v>
      </c>
      <c r="Q28" s="39" t="e">
        <f>IF(AL29="43",Monitoreo!F23&amp;". ","")</f>
        <v>#REF!</v>
      </c>
      <c r="R28" s="39" t="e">
        <f>IF(AL29="42",Monitoreo!F23&amp;". ","")</f>
        <v>#REF!</v>
      </c>
      <c r="S28" s="39" t="e">
        <f>IF(AL29="41",Monitoreo!F23&amp;". ","")</f>
        <v>#REF!</v>
      </c>
      <c r="T28" s="39" t="e">
        <f>IF(AL29="35",Monitoreo!F23&amp;". ","")</f>
        <v>#REF!</v>
      </c>
      <c r="U28" s="39" t="e">
        <f>IF(AL29="34",Monitoreo!F23&amp;". ","")</f>
        <v>#REF!</v>
      </c>
      <c r="V28" s="39" t="e">
        <f>IF(AL29="33",Monitoreo!F23&amp;". ","")</f>
        <v>#REF!</v>
      </c>
      <c r="W28" s="39" t="e">
        <f>IF(AL29="32",Monitoreo!F23&amp;". ","")</f>
        <v>#REF!</v>
      </c>
      <c r="X28" s="39" t="e">
        <f>IF(AL29="31",Monitoreo!F23&amp;". ","")</f>
        <v>#REF!</v>
      </c>
      <c r="Y28" s="39" t="e">
        <f>IF(AL29="25",Monitoreo!F23&amp;". ","")</f>
        <v>#REF!</v>
      </c>
      <c r="Z28" s="39" t="e">
        <f>IF(AL29="24",Monitoreo!F23&amp;". ","")</f>
        <v>#REF!</v>
      </c>
      <c r="AA28" s="39" t="e">
        <f>IF(AL29="23",Monitoreo!F23&amp;". ","")</f>
        <v>#REF!</v>
      </c>
      <c r="AB28" s="39" t="e">
        <f>IF(AL29="22",Monitoreo!F23&amp;". ","")</f>
        <v>#REF!</v>
      </c>
      <c r="AC28" s="39" t="e">
        <f>IF(AL29="21",Monitoreo!F23&amp;". ","")</f>
        <v>#REF!</v>
      </c>
      <c r="AD28" s="39" t="e">
        <f>IF(AL29="15",Monitoreo!F23&amp;". ","")</f>
        <v>#REF!</v>
      </c>
      <c r="AE28" s="39" t="e">
        <f>IF(AL29="14",Monitoreo!F23&amp;". ","")</f>
        <v>#REF!</v>
      </c>
      <c r="AF28" s="39" t="e">
        <f>IF(AL29="13",Monitoreo!F23&amp;". ","")</f>
        <v>#REF!</v>
      </c>
      <c r="AG28" s="39" t="e">
        <f>IF(AL29="12",Monitoreo!F23&amp;". ","")</f>
        <v>#REF!</v>
      </c>
      <c r="AH28" s="85" t="e">
        <f>IF(AL29="11",Monitoreo!F23&amp;". ","")</f>
        <v>#REF!</v>
      </c>
      <c r="AI28" s="71"/>
      <c r="AJ28" s="88" t="e">
        <f>+IF(Monitoreo!#REF!="Casi Seguro",5,IF(Monitoreo!#REF!="Probable",4,IF(Monitoreo!#REF!="Posible",3,IF(Monitoreo!#REF!="Improbable",2,IF(Monitoreo!#REF!="Raro",1)))))</f>
        <v>#REF!</v>
      </c>
      <c r="AK28" s="88" t="e">
        <f>+IF(Monitoreo!#REF!="Severo",5,IF(Monitoreo!#REF!="Mayor",4,IF(Monitoreo!#REF!="Moderado",3,IF(Monitoreo!#REF!="Menor",2,IF(Monitoreo!#REF!="Insignificante",1)))))</f>
        <v>#REF!</v>
      </c>
      <c r="AL28" s="88" t="e">
        <f t="shared" si="0"/>
        <v>#REF!</v>
      </c>
    </row>
    <row r="29" spans="1:38" x14ac:dyDescent="0.25">
      <c r="I29" s="83"/>
      <c r="J29" s="84" t="e">
        <f>IF(AL30="55",Monitoreo!F24&amp;". ","")</f>
        <v>#REF!</v>
      </c>
      <c r="K29" s="39" t="e">
        <f>IF(AL30="54",Monitoreo!F24&amp;". ","")</f>
        <v>#REF!</v>
      </c>
      <c r="L29" s="39" t="e">
        <f>IF(AL30="53",Monitoreo!F24&amp;". ","")</f>
        <v>#REF!</v>
      </c>
      <c r="M29" s="39" t="e">
        <f>IF(AL30="52",Monitoreo!F24&amp;". ","")</f>
        <v>#REF!</v>
      </c>
      <c r="N29" s="39" t="e">
        <f>IF(AL30="51",Monitoreo!F24&amp;". ","")</f>
        <v>#REF!</v>
      </c>
      <c r="O29" s="39" t="e">
        <f>IF(AL30="45",Monitoreo!F24&amp;". ","")</f>
        <v>#REF!</v>
      </c>
      <c r="P29" s="39" t="e">
        <f>IF(AL30="44",Monitoreo!F24&amp;". ","")</f>
        <v>#REF!</v>
      </c>
      <c r="Q29" s="39" t="e">
        <f>IF(AL30="43",Monitoreo!F24&amp;". ","")</f>
        <v>#REF!</v>
      </c>
      <c r="R29" s="39" t="e">
        <f>IF(AL30="42",Monitoreo!F24&amp;". ","")</f>
        <v>#REF!</v>
      </c>
      <c r="S29" s="39" t="e">
        <f>IF(AL30="41",Monitoreo!F24&amp;". ","")</f>
        <v>#REF!</v>
      </c>
      <c r="T29" s="39" t="e">
        <f>IF(AL30="35",Monitoreo!F24&amp;". ","")</f>
        <v>#REF!</v>
      </c>
      <c r="U29" s="39" t="e">
        <f>IF(AL30="34",Monitoreo!F24&amp;". ","")</f>
        <v>#REF!</v>
      </c>
      <c r="V29" s="39" t="e">
        <f>IF(AL30="33",Monitoreo!F24&amp;". ","")</f>
        <v>#REF!</v>
      </c>
      <c r="W29" s="39" t="e">
        <f>IF(AL30="32",Monitoreo!F24&amp;". ","")</f>
        <v>#REF!</v>
      </c>
      <c r="X29" s="39" t="e">
        <f>IF(AL30="31",Monitoreo!F24&amp;". ","")</f>
        <v>#REF!</v>
      </c>
      <c r="Y29" s="39" t="e">
        <f>IF(AL30="25",Monitoreo!F24&amp;". ","")</f>
        <v>#REF!</v>
      </c>
      <c r="Z29" s="39" t="e">
        <f>IF(AL30="24",Monitoreo!F24&amp;". ","")</f>
        <v>#REF!</v>
      </c>
      <c r="AA29" s="39" t="e">
        <f>IF(AL30="23",Monitoreo!F24&amp;". ","")</f>
        <v>#REF!</v>
      </c>
      <c r="AB29" s="39" t="e">
        <f>IF(AL30="22",Monitoreo!F24&amp;". ","")</f>
        <v>#REF!</v>
      </c>
      <c r="AC29" s="39" t="e">
        <f>IF(AL30="21",Monitoreo!F24&amp;". ","")</f>
        <v>#REF!</v>
      </c>
      <c r="AD29" s="39" t="e">
        <f>IF(AL30="15",Monitoreo!F24&amp;". ","")</f>
        <v>#REF!</v>
      </c>
      <c r="AE29" s="39" t="e">
        <f>IF(AL30="14",Monitoreo!F24&amp;". ","")</f>
        <v>#REF!</v>
      </c>
      <c r="AF29" s="39" t="e">
        <f>IF(AL30="13",Monitoreo!F24&amp;". ","")</f>
        <v>#REF!</v>
      </c>
      <c r="AG29" s="39" t="e">
        <f>IF(AL30="12",Monitoreo!F24&amp;". ","")</f>
        <v>#REF!</v>
      </c>
      <c r="AH29" s="85" t="e">
        <f>IF(AL30="11",Monitoreo!F24&amp;". ","")</f>
        <v>#REF!</v>
      </c>
      <c r="AI29" s="71"/>
      <c r="AJ29" s="88" t="e">
        <f>+IF(Monitoreo!#REF!="Casi Seguro",5,IF(Monitoreo!#REF!="Probable",4,IF(Monitoreo!#REF!="Posible",3,IF(Monitoreo!#REF!="Improbable",2,IF(Monitoreo!#REF!="Raro",1)))))</f>
        <v>#REF!</v>
      </c>
      <c r="AK29" s="88" t="e">
        <f>+IF(Monitoreo!#REF!="Severo",5,IF(Monitoreo!#REF!="Mayor",4,IF(Monitoreo!#REF!="Moderado",3,IF(Monitoreo!#REF!="Menor",2,IF(Monitoreo!#REF!="Insignificante",1)))))</f>
        <v>#REF!</v>
      </c>
      <c r="AL29" s="88" t="e">
        <f t="shared" si="0"/>
        <v>#REF!</v>
      </c>
    </row>
    <row r="30" spans="1:38" x14ac:dyDescent="0.25">
      <c r="I30" s="83"/>
      <c r="J30" s="84" t="e">
        <f>IF(AL31="55",Monitoreo!F25&amp;". ","")</f>
        <v>#REF!</v>
      </c>
      <c r="K30" s="39" t="e">
        <f>IF(AL31="54",Monitoreo!F25&amp;". ","")</f>
        <v>#REF!</v>
      </c>
      <c r="L30" s="39" t="e">
        <f>IF(AL31="53",Monitoreo!F25&amp;". ","")</f>
        <v>#REF!</v>
      </c>
      <c r="M30" s="39" t="e">
        <f>IF(AL31="52",Monitoreo!F25&amp;". ","")</f>
        <v>#REF!</v>
      </c>
      <c r="N30" s="39" t="e">
        <f>IF(AL31="51",Monitoreo!F25&amp;". ","")</f>
        <v>#REF!</v>
      </c>
      <c r="O30" s="39" t="e">
        <f>IF(AL31="45",Monitoreo!F25&amp;". ","")</f>
        <v>#REF!</v>
      </c>
      <c r="P30" s="39" t="e">
        <f>IF(AL31="44",Monitoreo!F25&amp;". ","")</f>
        <v>#REF!</v>
      </c>
      <c r="Q30" s="39" t="e">
        <f>IF(AL31="43",Monitoreo!F25&amp;". ","")</f>
        <v>#REF!</v>
      </c>
      <c r="R30" s="39" t="e">
        <f>IF(AL31="42",Monitoreo!F25&amp;". ","")</f>
        <v>#REF!</v>
      </c>
      <c r="S30" s="39" t="e">
        <f>IF(AL31="41",Monitoreo!F25&amp;". ","")</f>
        <v>#REF!</v>
      </c>
      <c r="T30" s="39" t="e">
        <f>IF(AL31="35",Monitoreo!F25&amp;". ","")</f>
        <v>#REF!</v>
      </c>
      <c r="U30" s="39" t="e">
        <f>IF(AL31="34",Monitoreo!F25&amp;". ","")</f>
        <v>#REF!</v>
      </c>
      <c r="V30" s="39" t="e">
        <f>IF(AL31="33",Monitoreo!F25&amp;". ","")</f>
        <v>#REF!</v>
      </c>
      <c r="W30" s="39" t="e">
        <f>IF(AL31="32",Monitoreo!F25&amp;". ","")</f>
        <v>#REF!</v>
      </c>
      <c r="X30" s="39" t="e">
        <f>IF(AL31="31",Monitoreo!F25&amp;". ","")</f>
        <v>#REF!</v>
      </c>
      <c r="Y30" s="39" t="e">
        <f>IF(AL31="25",Monitoreo!F25&amp;". ","")</f>
        <v>#REF!</v>
      </c>
      <c r="Z30" s="39" t="e">
        <f>IF(AL31="24",Monitoreo!F25&amp;". ","")</f>
        <v>#REF!</v>
      </c>
      <c r="AA30" s="39" t="e">
        <f>IF(AL31="23",Monitoreo!F25&amp;". ","")</f>
        <v>#REF!</v>
      </c>
      <c r="AB30" s="39" t="e">
        <f>IF(AL31="22",Monitoreo!F25&amp;". ","")</f>
        <v>#REF!</v>
      </c>
      <c r="AC30" s="39" t="e">
        <f>IF(AL31="21",Monitoreo!F25&amp;". ","")</f>
        <v>#REF!</v>
      </c>
      <c r="AD30" s="39" t="e">
        <f>IF(AL31="15",Monitoreo!F25&amp;". ","")</f>
        <v>#REF!</v>
      </c>
      <c r="AE30" s="39" t="e">
        <f>IF(AL31="14",Monitoreo!F25&amp;". ","")</f>
        <v>#REF!</v>
      </c>
      <c r="AF30" s="39" t="e">
        <f>IF(AL31="13",Monitoreo!F25&amp;". ","")</f>
        <v>#REF!</v>
      </c>
      <c r="AG30" s="39" t="e">
        <f>IF(AL31="12",Monitoreo!F25&amp;". ","")</f>
        <v>#REF!</v>
      </c>
      <c r="AH30" s="85" t="e">
        <f>IF(AL31="11",Monitoreo!F25&amp;". ","")</f>
        <v>#REF!</v>
      </c>
      <c r="AI30" s="71"/>
      <c r="AJ30" s="88" t="e">
        <f>+IF(Monitoreo!#REF!="Casi Seguro",5,IF(Monitoreo!#REF!="Probable",4,IF(Monitoreo!#REF!="Posible",3,IF(Monitoreo!#REF!="Improbable",2,IF(Monitoreo!#REF!="Raro",1)))))</f>
        <v>#REF!</v>
      </c>
      <c r="AK30" s="88" t="e">
        <f>+IF(Monitoreo!#REF!="Severo",5,IF(Monitoreo!#REF!="Mayor",4,IF(Monitoreo!#REF!="Moderado",3,IF(Monitoreo!#REF!="Menor",2,IF(Monitoreo!#REF!="Insignificante",1)))))</f>
        <v>#REF!</v>
      </c>
      <c r="AL30" s="88" t="e">
        <f t="shared" si="0"/>
        <v>#REF!</v>
      </c>
    </row>
    <row r="31" spans="1:38" x14ac:dyDescent="0.25">
      <c r="I31" s="83"/>
      <c r="J31" s="84" t="e">
        <f>IF(AL32="55",Monitoreo!F26&amp;". ","")</f>
        <v>#REF!</v>
      </c>
      <c r="K31" s="39" t="e">
        <f>IF(AL32="54",Monitoreo!F26&amp;". ","")</f>
        <v>#REF!</v>
      </c>
      <c r="L31" s="39" t="e">
        <f>IF(AL32="53",Monitoreo!F26&amp;". ","")</f>
        <v>#REF!</v>
      </c>
      <c r="M31" s="39" t="e">
        <f>IF(AL32="52",Monitoreo!F26&amp;". ","")</f>
        <v>#REF!</v>
      </c>
      <c r="N31" s="39" t="e">
        <f>IF(AL32="51",Monitoreo!F26&amp;". ","")</f>
        <v>#REF!</v>
      </c>
      <c r="O31" s="39" t="e">
        <f>IF(AL32="45",Monitoreo!F26&amp;". ","")</f>
        <v>#REF!</v>
      </c>
      <c r="P31" s="39" t="e">
        <f>IF(AL32="44",Monitoreo!F26&amp;". ","")</f>
        <v>#REF!</v>
      </c>
      <c r="Q31" s="39" t="e">
        <f>IF(AL32="43",Monitoreo!F26&amp;". ","")</f>
        <v>#REF!</v>
      </c>
      <c r="R31" s="39" t="e">
        <f>IF(AL32="42",Monitoreo!F26&amp;". ","")</f>
        <v>#REF!</v>
      </c>
      <c r="S31" s="39" t="e">
        <f>IF(AL32="41",Monitoreo!F26&amp;". ","")</f>
        <v>#REF!</v>
      </c>
      <c r="T31" s="39" t="e">
        <f>IF(AL32="35",Monitoreo!F26&amp;". ","")</f>
        <v>#REF!</v>
      </c>
      <c r="U31" s="39" t="e">
        <f>IF(AL32="34",Monitoreo!F26&amp;". ","")</f>
        <v>#REF!</v>
      </c>
      <c r="V31" s="39" t="e">
        <f>IF(AL32="33",Monitoreo!F26&amp;". ","")</f>
        <v>#REF!</v>
      </c>
      <c r="W31" s="39" t="e">
        <f>IF(AL32="32",Monitoreo!F26&amp;". ","")</f>
        <v>#REF!</v>
      </c>
      <c r="X31" s="39" t="e">
        <f>IF(AL32="31",Monitoreo!F26&amp;". ","")</f>
        <v>#REF!</v>
      </c>
      <c r="Y31" s="39" t="e">
        <f>IF(AL32="25",Monitoreo!F26&amp;". ","")</f>
        <v>#REF!</v>
      </c>
      <c r="Z31" s="39" t="e">
        <f>IF(AL32="24",Monitoreo!F26&amp;". ","")</f>
        <v>#REF!</v>
      </c>
      <c r="AA31" s="39" t="e">
        <f>IF(AL32="23",Monitoreo!F26&amp;". ","")</f>
        <v>#REF!</v>
      </c>
      <c r="AB31" s="39" t="e">
        <f>IF(AL32="22",Monitoreo!F26&amp;". ","")</f>
        <v>#REF!</v>
      </c>
      <c r="AC31" s="39" t="e">
        <f>IF(AL32="21",Monitoreo!F26&amp;". ","")</f>
        <v>#REF!</v>
      </c>
      <c r="AD31" s="39" t="e">
        <f>IF(AL32="15",Monitoreo!F26&amp;". ","")</f>
        <v>#REF!</v>
      </c>
      <c r="AE31" s="39" t="e">
        <f>IF(AL32="14",Monitoreo!F26&amp;". ","")</f>
        <v>#REF!</v>
      </c>
      <c r="AF31" s="39" t="e">
        <f>IF(AL32="13",Monitoreo!F26&amp;". ","")</f>
        <v>#REF!</v>
      </c>
      <c r="AG31" s="39" t="e">
        <f>IF(AL32="12",Monitoreo!F26&amp;". ","")</f>
        <v>#REF!</v>
      </c>
      <c r="AH31" s="85" t="e">
        <f>IF(AL32="11",Monitoreo!F26&amp;". ","")</f>
        <v>#REF!</v>
      </c>
      <c r="AI31" s="71"/>
      <c r="AJ31" s="88" t="e">
        <f>+IF(Monitoreo!#REF!="Casi Seguro",5,IF(Monitoreo!#REF!="Probable",4,IF(Monitoreo!#REF!="Posible",3,IF(Monitoreo!#REF!="Improbable",2,IF(Monitoreo!#REF!="Raro",1)))))</f>
        <v>#REF!</v>
      </c>
      <c r="AK31" s="88" t="e">
        <f>+IF(Monitoreo!#REF!="Severo",5,IF(Monitoreo!#REF!="Mayor",4,IF(Monitoreo!#REF!="Moderado",3,IF(Monitoreo!#REF!="Menor",2,IF(Monitoreo!#REF!="Insignificante",1)))))</f>
        <v>#REF!</v>
      </c>
      <c r="AL31" s="88" t="e">
        <f t="shared" si="0"/>
        <v>#REF!</v>
      </c>
    </row>
    <row r="32" spans="1:38" x14ac:dyDescent="0.25">
      <c r="I32" s="83"/>
      <c r="J32" s="84" t="e">
        <f>IF(AL33="55",Monitoreo!F27&amp;". ","")</f>
        <v>#REF!</v>
      </c>
      <c r="K32" s="39" t="e">
        <f>IF(AL33="54",Monitoreo!F27&amp;". ","")</f>
        <v>#REF!</v>
      </c>
      <c r="L32" s="39" t="e">
        <f>IF(AL33="53",Monitoreo!F27&amp;". ","")</f>
        <v>#REF!</v>
      </c>
      <c r="M32" s="39" t="e">
        <f>IF(AL33="52",Monitoreo!F27&amp;". ","")</f>
        <v>#REF!</v>
      </c>
      <c r="N32" s="39" t="e">
        <f>IF(AL33="51",Monitoreo!F27&amp;". ","")</f>
        <v>#REF!</v>
      </c>
      <c r="O32" s="39" t="e">
        <f>IF(AL33="45",Monitoreo!F27&amp;". ","")</f>
        <v>#REF!</v>
      </c>
      <c r="P32" s="39" t="e">
        <f>IF(AL33="44",Monitoreo!F27&amp;". ","")</f>
        <v>#REF!</v>
      </c>
      <c r="Q32" s="39" t="e">
        <f>IF(AL33="43",Monitoreo!F27&amp;". ","")</f>
        <v>#REF!</v>
      </c>
      <c r="R32" s="39" t="e">
        <f>IF(AL33="42",Monitoreo!F27&amp;". ","")</f>
        <v>#REF!</v>
      </c>
      <c r="S32" s="39" t="e">
        <f>IF(AL33="41",Monitoreo!F27&amp;". ","")</f>
        <v>#REF!</v>
      </c>
      <c r="T32" s="39" t="e">
        <f>IF(AL33="35",Monitoreo!F27&amp;". ","")</f>
        <v>#REF!</v>
      </c>
      <c r="U32" s="39" t="e">
        <f>IF(AL33="34",Monitoreo!F27&amp;". ","")</f>
        <v>#REF!</v>
      </c>
      <c r="V32" s="39" t="e">
        <f>IF(AL33="33",Monitoreo!F27&amp;". ","")</f>
        <v>#REF!</v>
      </c>
      <c r="W32" s="39" t="e">
        <f>IF(AL33="32",Monitoreo!F27&amp;". ","")</f>
        <v>#REF!</v>
      </c>
      <c r="X32" s="39" t="e">
        <f>IF(AL33="31",Monitoreo!F27&amp;". ","")</f>
        <v>#REF!</v>
      </c>
      <c r="Y32" s="39" t="e">
        <f>IF(AL33="25",Monitoreo!F27&amp;". ","")</f>
        <v>#REF!</v>
      </c>
      <c r="Z32" s="39" t="e">
        <f>IF(AL33="24",Monitoreo!F27&amp;". ","")</f>
        <v>#REF!</v>
      </c>
      <c r="AA32" s="39" t="e">
        <f>IF(AL33="23",Monitoreo!F27&amp;". ","")</f>
        <v>#REF!</v>
      </c>
      <c r="AB32" s="39" t="e">
        <f>IF(AL33="22",Monitoreo!F27&amp;". ","")</f>
        <v>#REF!</v>
      </c>
      <c r="AC32" s="39" t="e">
        <f>IF(AL33="21",Monitoreo!F27&amp;". ","")</f>
        <v>#REF!</v>
      </c>
      <c r="AD32" s="39" t="e">
        <f>IF(AL33="15",Monitoreo!F27&amp;". ","")</f>
        <v>#REF!</v>
      </c>
      <c r="AE32" s="39" t="e">
        <f>IF(AL33="14",Monitoreo!F27&amp;". ","")</f>
        <v>#REF!</v>
      </c>
      <c r="AF32" s="39" t="e">
        <f>IF(AL33="13",Monitoreo!F27&amp;". ","")</f>
        <v>#REF!</v>
      </c>
      <c r="AG32" s="39" t="e">
        <f>IF(AL33="12",Monitoreo!F27&amp;". ","")</f>
        <v>#REF!</v>
      </c>
      <c r="AH32" s="85" t="e">
        <f>IF(AL33="11",Monitoreo!F27&amp;". ","")</f>
        <v>#REF!</v>
      </c>
      <c r="AI32" s="71"/>
      <c r="AJ32" s="88" t="e">
        <f>+IF(Monitoreo!#REF!="Casi Seguro",5,IF(Monitoreo!#REF!="Probable",4,IF(Monitoreo!#REF!="Posible",3,IF(Monitoreo!#REF!="Improbable",2,IF(Monitoreo!#REF!="Raro",1)))))</f>
        <v>#REF!</v>
      </c>
      <c r="AK32" s="88" t="e">
        <f>+IF(Monitoreo!#REF!="Severo",5,IF(Monitoreo!#REF!="Mayor",4,IF(Monitoreo!#REF!="Moderado",3,IF(Monitoreo!#REF!="Menor",2,IF(Monitoreo!#REF!="Insignificante",1)))))</f>
        <v>#REF!</v>
      </c>
      <c r="AL32" s="88" t="e">
        <f t="shared" si="0"/>
        <v>#REF!</v>
      </c>
    </row>
    <row r="33" spans="9:38" x14ac:dyDescent="0.25">
      <c r="I33" s="83"/>
      <c r="J33" s="84" t="e">
        <f>IF(AL34="55",Monitoreo!F28&amp;". ","")</f>
        <v>#REF!</v>
      </c>
      <c r="K33" s="39" t="e">
        <f>IF(AL34="54",Monitoreo!F28&amp;". ","")</f>
        <v>#REF!</v>
      </c>
      <c r="L33" s="39" t="e">
        <f>IF(AL34="53",Monitoreo!F28&amp;". ","")</f>
        <v>#REF!</v>
      </c>
      <c r="M33" s="39" t="e">
        <f>IF(AL34="52",Monitoreo!F28&amp;". ","")</f>
        <v>#REF!</v>
      </c>
      <c r="N33" s="39" t="e">
        <f>IF(AL34="51",Monitoreo!F28&amp;". ","")</f>
        <v>#REF!</v>
      </c>
      <c r="O33" s="39" t="e">
        <f>IF(AL34="45",Monitoreo!F28&amp;". ","")</f>
        <v>#REF!</v>
      </c>
      <c r="P33" s="39" t="e">
        <f>IF(AL34="44",Monitoreo!F28&amp;". ","")</f>
        <v>#REF!</v>
      </c>
      <c r="Q33" s="39" t="e">
        <f>IF(AL34="43",Monitoreo!F28&amp;". ","")</f>
        <v>#REF!</v>
      </c>
      <c r="R33" s="39" t="e">
        <f>IF(AL34="42",Monitoreo!F28&amp;". ","")</f>
        <v>#REF!</v>
      </c>
      <c r="S33" s="39" t="e">
        <f>IF(AL34="41",Monitoreo!F28&amp;". ","")</f>
        <v>#REF!</v>
      </c>
      <c r="T33" s="39" t="e">
        <f>IF(AL34="35",Monitoreo!F28&amp;". ","")</f>
        <v>#REF!</v>
      </c>
      <c r="U33" s="39" t="e">
        <f>IF(AL34="34",Monitoreo!F28&amp;". ","")</f>
        <v>#REF!</v>
      </c>
      <c r="V33" s="39" t="e">
        <f>IF(AL34="33",Monitoreo!F28&amp;". ","")</f>
        <v>#REF!</v>
      </c>
      <c r="W33" s="39" t="e">
        <f>IF(AL34="32",Monitoreo!F28&amp;". ","")</f>
        <v>#REF!</v>
      </c>
      <c r="X33" s="39" t="e">
        <f>IF(AL34="31",Monitoreo!F28&amp;". ","")</f>
        <v>#REF!</v>
      </c>
      <c r="Y33" s="39" t="e">
        <f>IF(AL34="25",Monitoreo!F28&amp;". ","")</f>
        <v>#REF!</v>
      </c>
      <c r="Z33" s="39" t="e">
        <f>IF(AL34="24",Monitoreo!F28&amp;". ","")</f>
        <v>#REF!</v>
      </c>
      <c r="AA33" s="39" t="e">
        <f>IF(AL34="23",Monitoreo!F28&amp;". ","")</f>
        <v>#REF!</v>
      </c>
      <c r="AB33" s="39" t="e">
        <f>IF(AL34="22",Monitoreo!F28&amp;". ","")</f>
        <v>#REF!</v>
      </c>
      <c r="AC33" s="39" t="e">
        <f>IF(AL34="21",Monitoreo!F28&amp;". ","")</f>
        <v>#REF!</v>
      </c>
      <c r="AD33" s="39" t="e">
        <f>IF(AL34="15",Monitoreo!F28&amp;". ","")</f>
        <v>#REF!</v>
      </c>
      <c r="AE33" s="39" t="e">
        <f>IF(AL34="14",Monitoreo!F28&amp;". ","")</f>
        <v>#REF!</v>
      </c>
      <c r="AF33" s="39" t="e">
        <f>IF(AL34="13",Monitoreo!F28&amp;". ","")</f>
        <v>#REF!</v>
      </c>
      <c r="AG33" s="39" t="e">
        <f>IF(AL34="12",Monitoreo!F28&amp;". ","")</f>
        <v>#REF!</v>
      </c>
      <c r="AH33" s="85" t="e">
        <f>IF(AL34="11",Monitoreo!F28&amp;". ","")</f>
        <v>#REF!</v>
      </c>
      <c r="AI33" s="71"/>
      <c r="AJ33" s="88" t="e">
        <f>+IF(Monitoreo!#REF!="Casi Seguro",5,IF(Monitoreo!#REF!="Probable",4,IF(Monitoreo!#REF!="Posible",3,IF(Monitoreo!#REF!="Improbable",2,IF(Monitoreo!#REF!="Raro",1)))))</f>
        <v>#REF!</v>
      </c>
      <c r="AK33" s="88" t="e">
        <f>+IF(Monitoreo!#REF!="Severo",5,IF(Monitoreo!#REF!="Mayor",4,IF(Monitoreo!#REF!="Moderado",3,IF(Monitoreo!#REF!="Menor",2,IF(Monitoreo!#REF!="Insignificante",1)))))</f>
        <v>#REF!</v>
      </c>
      <c r="AL33" s="88" t="e">
        <f t="shared" si="0"/>
        <v>#REF!</v>
      </c>
    </row>
    <row r="34" spans="9:38" x14ac:dyDescent="0.25">
      <c r="I34" s="83"/>
      <c r="J34" s="84" t="e">
        <f>IF(AL35="55",Monitoreo!F29&amp;". ","")</f>
        <v>#REF!</v>
      </c>
      <c r="K34" s="39" t="e">
        <f>IF(AL35="54",Monitoreo!F29&amp;". ","")</f>
        <v>#REF!</v>
      </c>
      <c r="L34" s="39" t="e">
        <f>IF(AL35="53",Monitoreo!F29&amp;". ","")</f>
        <v>#REF!</v>
      </c>
      <c r="M34" s="39" t="e">
        <f>IF(AL35="52",Monitoreo!F29&amp;". ","")</f>
        <v>#REF!</v>
      </c>
      <c r="N34" s="39" t="e">
        <f>IF(AL35="51",Monitoreo!F29&amp;". ","")</f>
        <v>#REF!</v>
      </c>
      <c r="O34" s="39" t="e">
        <f>IF(AL35="45",Monitoreo!F29&amp;". ","")</f>
        <v>#REF!</v>
      </c>
      <c r="P34" s="39" t="e">
        <f>IF(AL35="44",Monitoreo!F29&amp;". ","")</f>
        <v>#REF!</v>
      </c>
      <c r="Q34" s="39" t="e">
        <f>IF(AL35="43",Monitoreo!F29&amp;". ","")</f>
        <v>#REF!</v>
      </c>
      <c r="R34" s="39" t="e">
        <f>IF(AL35="42",Monitoreo!F29&amp;". ","")</f>
        <v>#REF!</v>
      </c>
      <c r="S34" s="39" t="e">
        <f>IF(AL35="41",Monitoreo!F29&amp;". ","")</f>
        <v>#REF!</v>
      </c>
      <c r="T34" s="39" t="e">
        <f>IF(AL35="35",Monitoreo!F29&amp;". ","")</f>
        <v>#REF!</v>
      </c>
      <c r="U34" s="39" t="e">
        <f>IF(AL35="34",Monitoreo!F29&amp;". ","")</f>
        <v>#REF!</v>
      </c>
      <c r="V34" s="39" t="e">
        <f>IF(AL35="33",Monitoreo!F29&amp;". ","")</f>
        <v>#REF!</v>
      </c>
      <c r="W34" s="39" t="e">
        <f>IF(AL35="32",Monitoreo!F29&amp;". ","")</f>
        <v>#REF!</v>
      </c>
      <c r="X34" s="39" t="e">
        <f>IF(AL35="31",Monitoreo!F29&amp;". ","")</f>
        <v>#REF!</v>
      </c>
      <c r="Y34" s="39" t="e">
        <f>IF(AL35="25",Monitoreo!F29&amp;". ","")</f>
        <v>#REF!</v>
      </c>
      <c r="Z34" s="39" t="e">
        <f>IF(AL35="24",Monitoreo!F29&amp;". ","")</f>
        <v>#REF!</v>
      </c>
      <c r="AA34" s="39" t="e">
        <f>IF(AL35="23",Monitoreo!F29&amp;". ","")</f>
        <v>#REF!</v>
      </c>
      <c r="AB34" s="39" t="e">
        <f>IF(AL35="22",Monitoreo!F29&amp;". ","")</f>
        <v>#REF!</v>
      </c>
      <c r="AC34" s="39" t="e">
        <f>IF(AL35="21",Monitoreo!F29&amp;". ","")</f>
        <v>#REF!</v>
      </c>
      <c r="AD34" s="39" t="e">
        <f>IF(AL35="15",Monitoreo!F29&amp;". ","")</f>
        <v>#REF!</v>
      </c>
      <c r="AE34" s="39" t="e">
        <f>IF(AL35="14",Monitoreo!F29&amp;". ","")</f>
        <v>#REF!</v>
      </c>
      <c r="AF34" s="39" t="e">
        <f>IF(AL35="13",Monitoreo!F29&amp;". ","")</f>
        <v>#REF!</v>
      </c>
      <c r="AG34" s="39" t="e">
        <f>IF(AL35="12",Monitoreo!F29&amp;". ","")</f>
        <v>#REF!</v>
      </c>
      <c r="AH34" s="85" t="e">
        <f>IF(AL35="11",Monitoreo!F29&amp;". ","")</f>
        <v>#REF!</v>
      </c>
      <c r="AI34" s="71"/>
      <c r="AJ34" s="88" t="e">
        <f>+IF(Monitoreo!#REF!="Casi Seguro",5,IF(Monitoreo!#REF!="Probable",4,IF(Monitoreo!#REF!="Posible",3,IF(Monitoreo!#REF!="Improbable",2,IF(Monitoreo!#REF!="Raro",1)))))</f>
        <v>#REF!</v>
      </c>
      <c r="AK34" s="88" t="e">
        <f>+IF(Monitoreo!#REF!="Severo",5,IF(Monitoreo!#REF!="Mayor",4,IF(Monitoreo!#REF!="Moderado",3,IF(Monitoreo!#REF!="Menor",2,IF(Monitoreo!#REF!="Insignificante",1)))))</f>
        <v>#REF!</v>
      </c>
      <c r="AL34" s="88" t="e">
        <f t="shared" si="0"/>
        <v>#REF!</v>
      </c>
    </row>
    <row r="35" spans="9:38" x14ac:dyDescent="0.25">
      <c r="I35" s="83"/>
      <c r="J35" s="84" t="e">
        <f>IF(AL36="55",Monitoreo!F30&amp;". ","")</f>
        <v>#REF!</v>
      </c>
      <c r="K35" s="39" t="e">
        <f>IF(AL36="54",Monitoreo!F30&amp;". ","")</f>
        <v>#REF!</v>
      </c>
      <c r="L35" s="39" t="e">
        <f>IF(AL36="53",Monitoreo!F30&amp;". ","")</f>
        <v>#REF!</v>
      </c>
      <c r="M35" s="39" t="e">
        <f>IF(AL36="52",Monitoreo!F30&amp;". ","")</f>
        <v>#REF!</v>
      </c>
      <c r="N35" s="39" t="e">
        <f>IF(AL36="51",Monitoreo!F30&amp;". ","")</f>
        <v>#REF!</v>
      </c>
      <c r="O35" s="39" t="e">
        <f>IF(AL36="45",Monitoreo!F30&amp;". ","")</f>
        <v>#REF!</v>
      </c>
      <c r="P35" s="39" t="e">
        <f>IF(AL36="44",Monitoreo!F30&amp;". ","")</f>
        <v>#REF!</v>
      </c>
      <c r="Q35" s="39" t="e">
        <f>IF(AL36="43",Monitoreo!F30&amp;". ","")</f>
        <v>#REF!</v>
      </c>
      <c r="R35" s="39" t="e">
        <f>IF(AL36="42",Monitoreo!F30&amp;". ","")</f>
        <v>#REF!</v>
      </c>
      <c r="S35" s="39" t="e">
        <f>IF(AL36="41",Monitoreo!F30&amp;". ","")</f>
        <v>#REF!</v>
      </c>
      <c r="T35" s="39" t="e">
        <f>IF(AL36="35",Monitoreo!F30&amp;". ","")</f>
        <v>#REF!</v>
      </c>
      <c r="U35" s="39" t="e">
        <f>IF(AL36="34",Monitoreo!F30&amp;". ","")</f>
        <v>#REF!</v>
      </c>
      <c r="V35" s="39" t="e">
        <f>IF(AL36="33",Monitoreo!F30&amp;". ","")</f>
        <v>#REF!</v>
      </c>
      <c r="W35" s="39" t="e">
        <f>IF(AL36="32",Monitoreo!F30&amp;". ","")</f>
        <v>#REF!</v>
      </c>
      <c r="X35" s="39" t="e">
        <f>IF(AL36="31",Monitoreo!F30&amp;". ","")</f>
        <v>#REF!</v>
      </c>
      <c r="Y35" s="39" t="e">
        <f>IF(AL36="25",Monitoreo!F30&amp;". ","")</f>
        <v>#REF!</v>
      </c>
      <c r="Z35" s="39" t="e">
        <f>IF(AL36="24",Monitoreo!F30&amp;". ","")</f>
        <v>#REF!</v>
      </c>
      <c r="AA35" s="39" t="e">
        <f>IF(AL36="23",Monitoreo!F30&amp;". ","")</f>
        <v>#REF!</v>
      </c>
      <c r="AB35" s="39" t="e">
        <f>IF(AL36="22",Monitoreo!F30&amp;". ","")</f>
        <v>#REF!</v>
      </c>
      <c r="AC35" s="39" t="e">
        <f>IF(AL36="21",Monitoreo!F30&amp;". ","")</f>
        <v>#REF!</v>
      </c>
      <c r="AD35" s="39" t="e">
        <f>IF(AL36="15",Monitoreo!F30&amp;". ","")</f>
        <v>#REF!</v>
      </c>
      <c r="AE35" s="39" t="e">
        <f>IF(AL36="14",Monitoreo!F30&amp;". ","")</f>
        <v>#REF!</v>
      </c>
      <c r="AF35" s="39" t="e">
        <f>IF(AL36="13",Monitoreo!F30&amp;". ","")</f>
        <v>#REF!</v>
      </c>
      <c r="AG35" s="39" t="e">
        <f>IF(AL36="12",Monitoreo!F30&amp;". ","")</f>
        <v>#REF!</v>
      </c>
      <c r="AH35" s="85" t="e">
        <f>IF(AL36="11",Monitoreo!F30&amp;". ","")</f>
        <v>#REF!</v>
      </c>
      <c r="AI35" s="71"/>
      <c r="AJ35" s="88" t="e">
        <f>+IF(Monitoreo!#REF!="Casi Seguro",5,IF(Monitoreo!#REF!="Probable",4,IF(Monitoreo!#REF!="Posible",3,IF(Monitoreo!#REF!="Improbable",2,IF(Monitoreo!#REF!="Raro",1)))))</f>
        <v>#REF!</v>
      </c>
      <c r="AK35" s="88" t="e">
        <f>+IF(Monitoreo!#REF!="Severo",5,IF(Monitoreo!#REF!="Mayor",4,IF(Monitoreo!#REF!="Moderado",3,IF(Monitoreo!#REF!="Menor",2,IF(Monitoreo!#REF!="Insignificante",1)))))</f>
        <v>#REF!</v>
      </c>
      <c r="AL35" s="88" t="e">
        <f t="shared" si="0"/>
        <v>#REF!</v>
      </c>
    </row>
    <row r="36" spans="9:38" x14ac:dyDescent="0.25">
      <c r="I36" s="83"/>
      <c r="J36" s="84" t="e">
        <f>IF(AL37="55",Monitoreo!F31&amp;". ","")</f>
        <v>#REF!</v>
      </c>
      <c r="K36" s="39" t="e">
        <f>IF(AL37="54",Monitoreo!F31&amp;". ","")</f>
        <v>#REF!</v>
      </c>
      <c r="L36" s="39" t="e">
        <f>IF(AL37="53",Monitoreo!F31&amp;". ","")</f>
        <v>#REF!</v>
      </c>
      <c r="M36" s="39" t="e">
        <f>IF(AL37="52",Monitoreo!F31&amp;". ","")</f>
        <v>#REF!</v>
      </c>
      <c r="N36" s="39" t="e">
        <f>IF(AL37="51",Monitoreo!F31&amp;". ","")</f>
        <v>#REF!</v>
      </c>
      <c r="O36" s="39" t="e">
        <f>IF(AL37="45",Monitoreo!F31&amp;". ","")</f>
        <v>#REF!</v>
      </c>
      <c r="P36" s="39" t="e">
        <f>IF(AL37="44",Monitoreo!F31&amp;". ","")</f>
        <v>#REF!</v>
      </c>
      <c r="Q36" s="39" t="e">
        <f>IF(AL37="43",Monitoreo!F31&amp;". ","")</f>
        <v>#REF!</v>
      </c>
      <c r="R36" s="39" t="e">
        <f>IF(AL37="42",Monitoreo!F31&amp;". ","")</f>
        <v>#REF!</v>
      </c>
      <c r="S36" s="39" t="e">
        <f>IF(AL37="41",Monitoreo!F31&amp;". ","")</f>
        <v>#REF!</v>
      </c>
      <c r="T36" s="39" t="e">
        <f>IF(AL37="35",Monitoreo!F31&amp;". ","")</f>
        <v>#REF!</v>
      </c>
      <c r="U36" s="39" t="e">
        <f>IF(AL37="34",Monitoreo!F31&amp;". ","")</f>
        <v>#REF!</v>
      </c>
      <c r="V36" s="39" t="e">
        <f>IF(AL37="33",Monitoreo!F31&amp;". ","")</f>
        <v>#REF!</v>
      </c>
      <c r="W36" s="39" t="e">
        <f>IF(AL37="32",Monitoreo!F31&amp;". ","")</f>
        <v>#REF!</v>
      </c>
      <c r="X36" s="39" t="e">
        <f>IF(AL37="31",Monitoreo!F31&amp;". ","")</f>
        <v>#REF!</v>
      </c>
      <c r="Y36" s="39" t="e">
        <f>IF(AL37="25",Monitoreo!F31&amp;". ","")</f>
        <v>#REF!</v>
      </c>
      <c r="Z36" s="39" t="e">
        <f>IF(AL37="24",Monitoreo!F31&amp;". ","")</f>
        <v>#REF!</v>
      </c>
      <c r="AA36" s="39" t="e">
        <f>IF(AL37="23",Monitoreo!F31&amp;". ","")</f>
        <v>#REF!</v>
      </c>
      <c r="AB36" s="39" t="e">
        <f>IF(AL37="22",Monitoreo!F31&amp;". ","")</f>
        <v>#REF!</v>
      </c>
      <c r="AC36" s="39" t="e">
        <f>IF(AL37="21",Monitoreo!F31&amp;". ","")</f>
        <v>#REF!</v>
      </c>
      <c r="AD36" s="39" t="e">
        <f>IF(AL37="15",Monitoreo!F31&amp;". ","")</f>
        <v>#REF!</v>
      </c>
      <c r="AE36" s="39" t="e">
        <f>IF(AL37="14",Monitoreo!F31&amp;". ","")</f>
        <v>#REF!</v>
      </c>
      <c r="AF36" s="39" t="e">
        <f>IF(AL37="13",Monitoreo!F31&amp;". ","")</f>
        <v>#REF!</v>
      </c>
      <c r="AG36" s="39" t="e">
        <f>IF(AL37="12",Monitoreo!F31&amp;". ","")</f>
        <v>#REF!</v>
      </c>
      <c r="AH36" s="85" t="e">
        <f>IF(AL37="11",Monitoreo!F31&amp;". ","")</f>
        <v>#REF!</v>
      </c>
      <c r="AI36" s="71"/>
      <c r="AJ36" s="88" t="e">
        <f>+IF(Monitoreo!#REF!="Casi Seguro",5,IF(Monitoreo!#REF!="Probable",4,IF(Monitoreo!#REF!="Posible",3,IF(Monitoreo!#REF!="Improbable",2,IF(Monitoreo!#REF!="Raro",1)))))</f>
        <v>#REF!</v>
      </c>
      <c r="AK36" s="88" t="e">
        <f>+IF(Monitoreo!#REF!="Severo",5,IF(Monitoreo!#REF!="Mayor",4,IF(Monitoreo!#REF!="Moderado",3,IF(Monitoreo!#REF!="Menor",2,IF(Monitoreo!#REF!="Insignificante",1)))))</f>
        <v>#REF!</v>
      </c>
      <c r="AL36" s="88" t="e">
        <f t="shared" si="0"/>
        <v>#REF!</v>
      </c>
    </row>
    <row r="37" spans="9:38" x14ac:dyDescent="0.25">
      <c r="I37" s="83"/>
      <c r="J37" s="84" t="e">
        <f>IF(AL38="55",Monitoreo!F32&amp;". ","")</f>
        <v>#REF!</v>
      </c>
      <c r="K37" s="39" t="e">
        <f>IF(AL38="54",Monitoreo!F32&amp;". ","")</f>
        <v>#REF!</v>
      </c>
      <c r="L37" s="39" t="e">
        <f>IF(AL38="53",Monitoreo!F32&amp;". ","")</f>
        <v>#REF!</v>
      </c>
      <c r="M37" s="39" t="e">
        <f>IF(AL38="52",Monitoreo!F32&amp;". ","")</f>
        <v>#REF!</v>
      </c>
      <c r="N37" s="39" t="e">
        <f>IF(AL38="51",Monitoreo!F32&amp;". ","")</f>
        <v>#REF!</v>
      </c>
      <c r="O37" s="39" t="e">
        <f>IF(AL38="45",Monitoreo!F32&amp;". ","")</f>
        <v>#REF!</v>
      </c>
      <c r="P37" s="39" t="e">
        <f>IF(AL38="44",Monitoreo!F32&amp;". ","")</f>
        <v>#REF!</v>
      </c>
      <c r="Q37" s="39" t="e">
        <f>IF(AL38="43",Monitoreo!F32&amp;". ","")</f>
        <v>#REF!</v>
      </c>
      <c r="R37" s="39" t="e">
        <f>IF(AL38="42",Monitoreo!F32&amp;". ","")</f>
        <v>#REF!</v>
      </c>
      <c r="S37" s="39" t="e">
        <f>IF(AL38="41",Monitoreo!F32&amp;". ","")</f>
        <v>#REF!</v>
      </c>
      <c r="T37" s="39" t="e">
        <f>IF(AL38="35",Monitoreo!F32&amp;". ","")</f>
        <v>#REF!</v>
      </c>
      <c r="U37" s="39" t="e">
        <f>IF(AL38="34",Monitoreo!F32&amp;". ","")</f>
        <v>#REF!</v>
      </c>
      <c r="V37" s="39" t="e">
        <f>IF(AL38="33",Monitoreo!F32&amp;". ","")</f>
        <v>#REF!</v>
      </c>
      <c r="W37" s="39" t="e">
        <f>IF(AL38="32",Monitoreo!F32&amp;". ","")</f>
        <v>#REF!</v>
      </c>
      <c r="X37" s="39" t="e">
        <f>IF(AL38="31",Monitoreo!F32&amp;". ","")</f>
        <v>#REF!</v>
      </c>
      <c r="Y37" s="39" t="e">
        <f>IF(AL38="25",Monitoreo!F32&amp;". ","")</f>
        <v>#REF!</v>
      </c>
      <c r="Z37" s="39" t="e">
        <f>IF(AL38="24",Monitoreo!F32&amp;". ","")</f>
        <v>#REF!</v>
      </c>
      <c r="AA37" s="39" t="e">
        <f>IF(AL38="23",Monitoreo!F32&amp;". ","")</f>
        <v>#REF!</v>
      </c>
      <c r="AB37" s="39" t="e">
        <f>IF(AL38="22",Monitoreo!F32&amp;". ","")</f>
        <v>#REF!</v>
      </c>
      <c r="AC37" s="39" t="e">
        <f>IF(AL38="21",Monitoreo!F32&amp;". ","")</f>
        <v>#REF!</v>
      </c>
      <c r="AD37" s="39" t="e">
        <f>IF(AL38="15",Monitoreo!F32&amp;". ","")</f>
        <v>#REF!</v>
      </c>
      <c r="AE37" s="39" t="e">
        <f>IF(AL38="14",Monitoreo!F32&amp;". ","")</f>
        <v>#REF!</v>
      </c>
      <c r="AF37" s="39" t="e">
        <f>IF(AL38="13",Monitoreo!F32&amp;". ","")</f>
        <v>#REF!</v>
      </c>
      <c r="AG37" s="39" t="e">
        <f>IF(AL38="12",Monitoreo!F32&amp;". ","")</f>
        <v>#REF!</v>
      </c>
      <c r="AH37" s="85" t="e">
        <f>IF(AL38="11",Monitoreo!F32&amp;". ","")</f>
        <v>#REF!</v>
      </c>
      <c r="AI37" s="71"/>
      <c r="AJ37" s="88" t="e">
        <f>+IF(Monitoreo!#REF!="Casi Seguro",5,IF(Monitoreo!#REF!="Probable",4,IF(Monitoreo!#REF!="Posible",3,IF(Monitoreo!#REF!="Improbable",2,IF(Monitoreo!#REF!="Raro",1)))))</f>
        <v>#REF!</v>
      </c>
      <c r="AK37" s="88" t="e">
        <f>+IF(Monitoreo!#REF!="Severo",5,IF(Monitoreo!#REF!="Mayor",4,IF(Monitoreo!#REF!="Moderado",3,IF(Monitoreo!#REF!="Menor",2,IF(Monitoreo!#REF!="Insignificante",1)))))</f>
        <v>#REF!</v>
      </c>
      <c r="AL37" s="88" t="e">
        <f t="shared" si="0"/>
        <v>#REF!</v>
      </c>
    </row>
    <row r="38" spans="9:38" x14ac:dyDescent="0.25">
      <c r="I38" s="83"/>
      <c r="J38" s="84" t="e">
        <f>IF(AL39="55",Monitoreo!F33&amp;". ","")</f>
        <v>#REF!</v>
      </c>
      <c r="K38" s="39" t="e">
        <f>IF(AL39="54",Monitoreo!F33&amp;". ","")</f>
        <v>#REF!</v>
      </c>
      <c r="L38" s="39" t="e">
        <f>IF(AL39="53",Monitoreo!F33&amp;". ","")</f>
        <v>#REF!</v>
      </c>
      <c r="M38" s="39" t="e">
        <f>IF(AL39="52",Monitoreo!F33&amp;". ","")</f>
        <v>#REF!</v>
      </c>
      <c r="N38" s="39" t="e">
        <f>IF(AL39="51",Monitoreo!F33&amp;". ","")</f>
        <v>#REF!</v>
      </c>
      <c r="O38" s="39" t="e">
        <f>IF(AL39="45",Monitoreo!F33&amp;". ","")</f>
        <v>#REF!</v>
      </c>
      <c r="P38" s="39" t="e">
        <f>IF(AL39="44",Monitoreo!F33&amp;". ","")</f>
        <v>#REF!</v>
      </c>
      <c r="Q38" s="39" t="e">
        <f>IF(AL39="43",Monitoreo!F33&amp;". ","")</f>
        <v>#REF!</v>
      </c>
      <c r="R38" s="39" t="e">
        <f>IF(AL39="42",Monitoreo!F33&amp;". ","")</f>
        <v>#REF!</v>
      </c>
      <c r="S38" s="39" t="e">
        <f>IF(AL39="41",Monitoreo!F33&amp;". ","")</f>
        <v>#REF!</v>
      </c>
      <c r="T38" s="39" t="e">
        <f>IF(AL39="35",Monitoreo!F33&amp;". ","")</f>
        <v>#REF!</v>
      </c>
      <c r="U38" s="39" t="e">
        <f>IF(AL39="34",Monitoreo!F33&amp;". ","")</f>
        <v>#REF!</v>
      </c>
      <c r="V38" s="39" t="e">
        <f>IF(AL39="33",Monitoreo!F33&amp;". ","")</f>
        <v>#REF!</v>
      </c>
      <c r="W38" s="39" t="e">
        <f>IF(AL39="32",Monitoreo!F33&amp;". ","")</f>
        <v>#REF!</v>
      </c>
      <c r="X38" s="39" t="e">
        <f>IF(AL39="31",Monitoreo!F33&amp;". ","")</f>
        <v>#REF!</v>
      </c>
      <c r="Y38" s="39" t="e">
        <f>IF(AL39="25",Monitoreo!F33&amp;". ","")</f>
        <v>#REF!</v>
      </c>
      <c r="Z38" s="39" t="e">
        <f>IF(AL39="24",Monitoreo!F33&amp;". ","")</f>
        <v>#REF!</v>
      </c>
      <c r="AA38" s="39" t="e">
        <f>IF(AL39="23",Monitoreo!F33&amp;". ","")</f>
        <v>#REF!</v>
      </c>
      <c r="AB38" s="39" t="e">
        <f>IF(AL39="22",Monitoreo!F33&amp;". ","")</f>
        <v>#REF!</v>
      </c>
      <c r="AC38" s="39" t="e">
        <f>IF(AL39="21",Monitoreo!F33&amp;". ","")</f>
        <v>#REF!</v>
      </c>
      <c r="AD38" s="39" t="e">
        <f>IF(AL39="15",Monitoreo!F33&amp;". ","")</f>
        <v>#REF!</v>
      </c>
      <c r="AE38" s="39" t="e">
        <f>IF(AL39="14",Monitoreo!F33&amp;". ","")</f>
        <v>#REF!</v>
      </c>
      <c r="AF38" s="39" t="e">
        <f>IF(AL39="13",Monitoreo!F33&amp;". ","")</f>
        <v>#REF!</v>
      </c>
      <c r="AG38" s="39" t="e">
        <f>IF(AL39="12",Monitoreo!F33&amp;". ","")</f>
        <v>#REF!</v>
      </c>
      <c r="AH38" s="85" t="e">
        <f>IF(AL39="11",Monitoreo!F33&amp;". ","")</f>
        <v>#REF!</v>
      </c>
      <c r="AI38" s="71"/>
      <c r="AJ38" s="88" t="e">
        <f>+IF(Monitoreo!#REF!="Casi Seguro",5,IF(Monitoreo!#REF!="Probable",4,IF(Monitoreo!#REF!="Posible",3,IF(Monitoreo!#REF!="Improbable",2,IF(Monitoreo!#REF!="Raro",1)))))</f>
        <v>#REF!</v>
      </c>
      <c r="AK38" s="88" t="e">
        <f>+IF(Monitoreo!#REF!="Severo",5,IF(Monitoreo!#REF!="Mayor",4,IF(Monitoreo!#REF!="Moderado",3,IF(Monitoreo!#REF!="Menor",2,IF(Monitoreo!#REF!="Insignificante",1)))))</f>
        <v>#REF!</v>
      </c>
      <c r="AL38" s="88" t="e">
        <f t="shared" si="0"/>
        <v>#REF!</v>
      </c>
    </row>
    <row r="39" spans="9:38" x14ac:dyDescent="0.25">
      <c r="I39" s="83"/>
      <c r="J39" s="84" t="e">
        <f>IF(AL40="55",Monitoreo!F34&amp;". ","")</f>
        <v>#REF!</v>
      </c>
      <c r="K39" s="39" t="e">
        <f>IF(AL40="54",Monitoreo!F34&amp;". ","")</f>
        <v>#REF!</v>
      </c>
      <c r="L39" s="39" t="e">
        <f>IF(AL40="53",Monitoreo!F34&amp;". ","")</f>
        <v>#REF!</v>
      </c>
      <c r="M39" s="39" t="e">
        <f>IF(AL40="52",Monitoreo!F34&amp;". ","")</f>
        <v>#REF!</v>
      </c>
      <c r="N39" s="39" t="e">
        <f>IF(AL40="51",Monitoreo!F34&amp;". ","")</f>
        <v>#REF!</v>
      </c>
      <c r="O39" s="39" t="e">
        <f>IF(AL40="45",Monitoreo!F34&amp;". ","")</f>
        <v>#REF!</v>
      </c>
      <c r="P39" s="39" t="e">
        <f>IF(AL40="44",Monitoreo!F34&amp;". ","")</f>
        <v>#REF!</v>
      </c>
      <c r="Q39" s="39" t="e">
        <f>IF(AL40="43",Monitoreo!F34&amp;". ","")</f>
        <v>#REF!</v>
      </c>
      <c r="R39" s="39" t="e">
        <f>IF(AL40="42",Monitoreo!F34&amp;". ","")</f>
        <v>#REF!</v>
      </c>
      <c r="S39" s="39" t="e">
        <f>IF(AL40="41",Monitoreo!F34&amp;". ","")</f>
        <v>#REF!</v>
      </c>
      <c r="T39" s="39" t="e">
        <f>IF(AL40="35",Monitoreo!F34&amp;". ","")</f>
        <v>#REF!</v>
      </c>
      <c r="U39" s="39" t="e">
        <f>IF(AL40="34",Monitoreo!F34&amp;". ","")</f>
        <v>#REF!</v>
      </c>
      <c r="V39" s="39" t="e">
        <f>IF(AL40="33",Monitoreo!F34&amp;". ","")</f>
        <v>#REF!</v>
      </c>
      <c r="W39" s="39" t="e">
        <f>IF(AL40="32",Monitoreo!F34&amp;". ","")</f>
        <v>#REF!</v>
      </c>
      <c r="X39" s="39" t="e">
        <f>IF(AL40="31",Monitoreo!F34&amp;". ","")</f>
        <v>#REF!</v>
      </c>
      <c r="Y39" s="39" t="e">
        <f>IF(AL40="25",Monitoreo!F34&amp;". ","")</f>
        <v>#REF!</v>
      </c>
      <c r="Z39" s="39" t="e">
        <f>IF(AL40="24",Monitoreo!F34&amp;". ","")</f>
        <v>#REF!</v>
      </c>
      <c r="AA39" s="39" t="e">
        <f>IF(AL40="23",Monitoreo!F34&amp;". ","")</f>
        <v>#REF!</v>
      </c>
      <c r="AB39" s="39" t="e">
        <f>IF(AL40="22",Monitoreo!F34&amp;". ","")</f>
        <v>#REF!</v>
      </c>
      <c r="AC39" s="39" t="e">
        <f>IF(AL40="21",Monitoreo!F34&amp;". ","")</f>
        <v>#REF!</v>
      </c>
      <c r="AD39" s="39" t="e">
        <f>IF(AL40="15",Monitoreo!F34&amp;". ","")</f>
        <v>#REF!</v>
      </c>
      <c r="AE39" s="39" t="e">
        <f>IF(AL40="14",Monitoreo!F34&amp;". ","")</f>
        <v>#REF!</v>
      </c>
      <c r="AF39" s="39" t="e">
        <f>IF(AL40="13",Monitoreo!F34&amp;". ","")</f>
        <v>#REF!</v>
      </c>
      <c r="AG39" s="39" t="e">
        <f>IF(AL40="12",Monitoreo!F34&amp;". ","")</f>
        <v>#REF!</v>
      </c>
      <c r="AH39" s="85" t="e">
        <f>IF(AL40="11",Monitoreo!F34&amp;". ","")</f>
        <v>#REF!</v>
      </c>
      <c r="AI39" s="71"/>
      <c r="AJ39" s="88" t="e">
        <f>+IF(Monitoreo!#REF!="Casi Seguro",5,IF(Monitoreo!#REF!="Probable",4,IF(Monitoreo!#REF!="Posible",3,IF(Monitoreo!#REF!="Improbable",2,IF(Monitoreo!#REF!="Raro",1)))))</f>
        <v>#REF!</v>
      </c>
      <c r="AK39" s="88" t="e">
        <f>+IF(Monitoreo!#REF!="Severo",5,IF(Monitoreo!#REF!="Mayor",4,IF(Monitoreo!#REF!="Moderado",3,IF(Monitoreo!#REF!="Menor",2,IF(Monitoreo!#REF!="Insignificante",1)))))</f>
        <v>#REF!</v>
      </c>
      <c r="AL39" s="88" t="e">
        <f t="shared" si="0"/>
        <v>#REF!</v>
      </c>
    </row>
    <row r="40" spans="9:38" x14ac:dyDescent="0.25">
      <c r="I40" s="83"/>
      <c r="J40" s="84" t="e">
        <f>IF(AL41="55",Monitoreo!F35&amp;". ","")</f>
        <v>#REF!</v>
      </c>
      <c r="K40" s="39" t="e">
        <f>IF(AL41="54",Monitoreo!F35&amp;". ","")</f>
        <v>#REF!</v>
      </c>
      <c r="L40" s="39" t="e">
        <f>IF(AL41="53",Monitoreo!F35&amp;". ","")</f>
        <v>#REF!</v>
      </c>
      <c r="M40" s="39" t="e">
        <f>IF(AL41="52",Monitoreo!F35&amp;". ","")</f>
        <v>#REF!</v>
      </c>
      <c r="N40" s="39" t="e">
        <f>IF(AL41="51",Monitoreo!F35&amp;". ","")</f>
        <v>#REF!</v>
      </c>
      <c r="O40" s="39" t="e">
        <f>IF(AL41="45",Monitoreo!F35&amp;". ","")</f>
        <v>#REF!</v>
      </c>
      <c r="P40" s="39" t="e">
        <f>IF(AL41="44",Monitoreo!F35&amp;". ","")</f>
        <v>#REF!</v>
      </c>
      <c r="Q40" s="39" t="e">
        <f>IF(AL41="43",Monitoreo!F35&amp;". ","")</f>
        <v>#REF!</v>
      </c>
      <c r="R40" s="39" t="e">
        <f>IF(AL41="42",Monitoreo!F35&amp;". ","")</f>
        <v>#REF!</v>
      </c>
      <c r="S40" s="39" t="e">
        <f>IF(AL41="41",Monitoreo!F35&amp;". ","")</f>
        <v>#REF!</v>
      </c>
      <c r="T40" s="39" t="e">
        <f>IF(AL41="35",Monitoreo!F35&amp;". ","")</f>
        <v>#REF!</v>
      </c>
      <c r="U40" s="39" t="e">
        <f>IF(AL41="34",Monitoreo!F35&amp;". ","")</f>
        <v>#REF!</v>
      </c>
      <c r="V40" s="39" t="e">
        <f>IF(AL41="33",Monitoreo!F35&amp;". ","")</f>
        <v>#REF!</v>
      </c>
      <c r="W40" s="39" t="e">
        <f>IF(AL41="32",Monitoreo!F35&amp;". ","")</f>
        <v>#REF!</v>
      </c>
      <c r="X40" s="39" t="e">
        <f>IF(AL41="31",Monitoreo!F35&amp;". ","")</f>
        <v>#REF!</v>
      </c>
      <c r="Y40" s="39" t="e">
        <f>IF(AL41="25",Monitoreo!F35&amp;". ","")</f>
        <v>#REF!</v>
      </c>
      <c r="Z40" s="39" t="e">
        <f>IF(AL41="24",Monitoreo!F35&amp;". ","")</f>
        <v>#REF!</v>
      </c>
      <c r="AA40" s="39" t="e">
        <f>IF(AL41="23",Monitoreo!F35&amp;". ","")</f>
        <v>#REF!</v>
      </c>
      <c r="AB40" s="39" t="e">
        <f>IF(AL41="22",Monitoreo!F35&amp;". ","")</f>
        <v>#REF!</v>
      </c>
      <c r="AC40" s="39" t="e">
        <f>IF(AL41="21",Monitoreo!F35&amp;". ","")</f>
        <v>#REF!</v>
      </c>
      <c r="AD40" s="39" t="e">
        <f>IF(AL41="15",Monitoreo!F35&amp;". ","")</f>
        <v>#REF!</v>
      </c>
      <c r="AE40" s="39" t="e">
        <f>IF(AL41="14",Monitoreo!F35&amp;". ","")</f>
        <v>#REF!</v>
      </c>
      <c r="AF40" s="39" t="e">
        <f>IF(AL41="13",Monitoreo!F35&amp;". ","")</f>
        <v>#REF!</v>
      </c>
      <c r="AG40" s="39" t="e">
        <f>IF(AL41="12",Monitoreo!F35&amp;". ","")</f>
        <v>#REF!</v>
      </c>
      <c r="AH40" s="85" t="e">
        <f>IF(AL41="11",Monitoreo!F35&amp;". ","")</f>
        <v>#REF!</v>
      </c>
      <c r="AI40" s="71"/>
      <c r="AJ40" s="88" t="e">
        <f>+IF(Monitoreo!#REF!="Casi Seguro",5,IF(Monitoreo!#REF!="Probable",4,IF(Monitoreo!#REF!="Posible",3,IF(Monitoreo!#REF!="Improbable",2,IF(Monitoreo!#REF!="Raro",1)))))</f>
        <v>#REF!</v>
      </c>
      <c r="AK40" s="88" t="e">
        <f>+IF(Monitoreo!#REF!="Severo",5,IF(Monitoreo!#REF!="Mayor",4,IF(Monitoreo!#REF!="Moderado",3,IF(Monitoreo!#REF!="Menor",2,IF(Monitoreo!#REF!="Insignificante",1)))))</f>
        <v>#REF!</v>
      </c>
      <c r="AL40" s="88" t="e">
        <f t="shared" si="0"/>
        <v>#REF!</v>
      </c>
    </row>
    <row r="41" spans="9:38" x14ac:dyDescent="0.25">
      <c r="I41" s="83"/>
      <c r="J41" s="84" t="e">
        <f>IF(AL42="55",Monitoreo!F36&amp;". ","")</f>
        <v>#REF!</v>
      </c>
      <c r="K41" s="39" t="e">
        <f>IF(AL42="54",Monitoreo!F36&amp;". ","")</f>
        <v>#REF!</v>
      </c>
      <c r="L41" s="39" t="e">
        <f>IF(AL42="53",Monitoreo!F36&amp;". ","")</f>
        <v>#REF!</v>
      </c>
      <c r="M41" s="39" t="e">
        <f>IF(AL42="52",Monitoreo!F36&amp;". ","")</f>
        <v>#REF!</v>
      </c>
      <c r="N41" s="39" t="e">
        <f>IF(AL42="51",Monitoreo!F36&amp;". ","")</f>
        <v>#REF!</v>
      </c>
      <c r="O41" s="39" t="e">
        <f>IF(AL42="45",Monitoreo!F36&amp;". ","")</f>
        <v>#REF!</v>
      </c>
      <c r="P41" s="39" t="e">
        <f>IF(AL42="44",Monitoreo!F36&amp;". ","")</f>
        <v>#REF!</v>
      </c>
      <c r="Q41" s="39" t="e">
        <f>IF(AL42="43",Monitoreo!F36&amp;". ","")</f>
        <v>#REF!</v>
      </c>
      <c r="R41" s="39" t="e">
        <f>IF(AL42="42",Monitoreo!F36&amp;". ","")</f>
        <v>#REF!</v>
      </c>
      <c r="S41" s="39" t="e">
        <f>IF(AL42="41",Monitoreo!F36&amp;". ","")</f>
        <v>#REF!</v>
      </c>
      <c r="T41" s="39" t="e">
        <f>IF(AL42="35",Monitoreo!F36&amp;". ","")</f>
        <v>#REF!</v>
      </c>
      <c r="U41" s="39" t="e">
        <f>IF(AL42="34",Monitoreo!F36&amp;". ","")</f>
        <v>#REF!</v>
      </c>
      <c r="V41" s="39" t="e">
        <f>IF(AL42="33",Monitoreo!F36&amp;". ","")</f>
        <v>#REF!</v>
      </c>
      <c r="W41" s="39" t="e">
        <f>IF(AL42="32",Monitoreo!F36&amp;". ","")</f>
        <v>#REF!</v>
      </c>
      <c r="X41" s="39" t="e">
        <f>IF(AL42="31",Monitoreo!F36&amp;". ","")</f>
        <v>#REF!</v>
      </c>
      <c r="Y41" s="39" t="e">
        <f>IF(AL42="25",Monitoreo!F36&amp;". ","")</f>
        <v>#REF!</v>
      </c>
      <c r="Z41" s="39" t="e">
        <f>IF(AL42="24",Monitoreo!F36&amp;". ","")</f>
        <v>#REF!</v>
      </c>
      <c r="AA41" s="39" t="e">
        <f>IF(AL42="23",Monitoreo!F36&amp;". ","")</f>
        <v>#REF!</v>
      </c>
      <c r="AB41" s="39" t="e">
        <f>IF(AL42="22",Monitoreo!F36&amp;". ","")</f>
        <v>#REF!</v>
      </c>
      <c r="AC41" s="39" t="e">
        <f>IF(AL42="21",Monitoreo!F36&amp;". ","")</f>
        <v>#REF!</v>
      </c>
      <c r="AD41" s="39" t="e">
        <f>IF(AL42="15",Monitoreo!F36&amp;". ","")</f>
        <v>#REF!</v>
      </c>
      <c r="AE41" s="39" t="e">
        <f>IF(AL42="14",Monitoreo!F36&amp;". ","")</f>
        <v>#REF!</v>
      </c>
      <c r="AF41" s="39" t="e">
        <f>IF(AL42="13",Monitoreo!F36&amp;". ","")</f>
        <v>#REF!</v>
      </c>
      <c r="AG41" s="39" t="e">
        <f>IF(AL42="12",Monitoreo!F36&amp;". ","")</f>
        <v>#REF!</v>
      </c>
      <c r="AH41" s="85" t="e">
        <f>IF(AL42="11",Monitoreo!F36&amp;". ","")</f>
        <v>#REF!</v>
      </c>
      <c r="AI41" s="71"/>
      <c r="AJ41" s="88" t="e">
        <f>+IF(Monitoreo!#REF!="Casi Seguro",5,IF(Monitoreo!#REF!="Probable",4,IF(Monitoreo!#REF!="Posible",3,IF(Monitoreo!#REF!="Improbable",2,IF(Monitoreo!#REF!="Raro",1)))))</f>
        <v>#REF!</v>
      </c>
      <c r="AK41" s="88" t="e">
        <f>+IF(Monitoreo!#REF!="Severo",5,IF(Monitoreo!#REF!="Mayor",4,IF(Monitoreo!#REF!="Moderado",3,IF(Monitoreo!#REF!="Menor",2,IF(Monitoreo!#REF!="Insignificante",1)))))</f>
        <v>#REF!</v>
      </c>
      <c r="AL41" s="88" t="e">
        <f t="shared" si="0"/>
        <v>#REF!</v>
      </c>
    </row>
    <row r="42" spans="9:38" x14ac:dyDescent="0.25">
      <c r="I42" s="83"/>
      <c r="J42" s="84" t="e">
        <f>IF(AL43="55",Monitoreo!F37&amp;". ","")</f>
        <v>#REF!</v>
      </c>
      <c r="K42" s="39" t="e">
        <f>IF(AL43="54",Monitoreo!F37&amp;". ","")</f>
        <v>#REF!</v>
      </c>
      <c r="L42" s="39" t="e">
        <f>IF(AL43="53",Monitoreo!F37&amp;". ","")</f>
        <v>#REF!</v>
      </c>
      <c r="M42" s="39" t="e">
        <f>IF(AL43="52",Monitoreo!F37&amp;". ","")</f>
        <v>#REF!</v>
      </c>
      <c r="N42" s="39" t="e">
        <f>IF(AL43="51",Monitoreo!F37&amp;". ","")</f>
        <v>#REF!</v>
      </c>
      <c r="O42" s="39" t="e">
        <f>IF(AL43="45",Monitoreo!F37&amp;". ","")</f>
        <v>#REF!</v>
      </c>
      <c r="P42" s="39" t="e">
        <f>IF(AL43="44",Monitoreo!F37&amp;". ","")</f>
        <v>#REF!</v>
      </c>
      <c r="Q42" s="39" t="e">
        <f>IF(AL43="43",Monitoreo!F37&amp;". ","")</f>
        <v>#REF!</v>
      </c>
      <c r="R42" s="39" t="e">
        <f>IF(AL43="42",Monitoreo!F37&amp;". ","")</f>
        <v>#REF!</v>
      </c>
      <c r="S42" s="39" t="e">
        <f>IF(AL43="41",Monitoreo!F37&amp;". ","")</f>
        <v>#REF!</v>
      </c>
      <c r="T42" s="39" t="e">
        <f>IF(AL43="35",Monitoreo!F37&amp;". ","")</f>
        <v>#REF!</v>
      </c>
      <c r="U42" s="39" t="e">
        <f>IF(AL43="34",Monitoreo!F37&amp;". ","")</f>
        <v>#REF!</v>
      </c>
      <c r="V42" s="39" t="e">
        <f>IF(AL43="33",Monitoreo!F37&amp;". ","")</f>
        <v>#REF!</v>
      </c>
      <c r="W42" s="39" t="e">
        <f>IF(AL43="32",Monitoreo!F37&amp;". ","")</f>
        <v>#REF!</v>
      </c>
      <c r="X42" s="39" t="e">
        <f>IF(AL43="31",Monitoreo!F37&amp;". ","")</f>
        <v>#REF!</v>
      </c>
      <c r="Y42" s="39" t="e">
        <f>IF(AL43="25",Monitoreo!F37&amp;". ","")</f>
        <v>#REF!</v>
      </c>
      <c r="Z42" s="39" t="e">
        <f>IF(AL43="24",Monitoreo!F37&amp;". ","")</f>
        <v>#REF!</v>
      </c>
      <c r="AA42" s="39" t="e">
        <f>IF(AL43="23",Monitoreo!F37&amp;". ","")</f>
        <v>#REF!</v>
      </c>
      <c r="AB42" s="39" t="e">
        <f>IF(AL43="22",Monitoreo!F37&amp;". ","")</f>
        <v>#REF!</v>
      </c>
      <c r="AC42" s="39" t="e">
        <f>IF(AL43="21",Monitoreo!F37&amp;". ","")</f>
        <v>#REF!</v>
      </c>
      <c r="AD42" s="39" t="e">
        <f>IF(AL43="15",Monitoreo!F37&amp;". ","")</f>
        <v>#REF!</v>
      </c>
      <c r="AE42" s="39" t="e">
        <f>IF(AL43="14",Monitoreo!F37&amp;". ","")</f>
        <v>#REF!</v>
      </c>
      <c r="AF42" s="39" t="e">
        <f>IF(AL43="13",Monitoreo!F37&amp;". ","")</f>
        <v>#REF!</v>
      </c>
      <c r="AG42" s="39" t="e">
        <f>IF(AL43="12",Monitoreo!F37&amp;". ","")</f>
        <v>#REF!</v>
      </c>
      <c r="AH42" s="85" t="e">
        <f>IF(AL43="11",Monitoreo!F37&amp;". ","")</f>
        <v>#REF!</v>
      </c>
      <c r="AI42" s="71"/>
      <c r="AJ42" s="88" t="e">
        <f>+IF(Monitoreo!#REF!="Casi Seguro",5,IF(Monitoreo!#REF!="Probable",4,IF(Monitoreo!#REF!="Posible",3,IF(Monitoreo!#REF!="Improbable",2,IF(Monitoreo!#REF!="Raro",1)))))</f>
        <v>#REF!</v>
      </c>
      <c r="AK42" s="88" t="e">
        <f>+IF(Monitoreo!#REF!="Severo",5,IF(Monitoreo!#REF!="Mayor",4,IF(Monitoreo!#REF!="Moderado",3,IF(Monitoreo!#REF!="Menor",2,IF(Monitoreo!#REF!="Insignificante",1)))))</f>
        <v>#REF!</v>
      </c>
      <c r="AL42" s="88" t="e">
        <f t="shared" si="0"/>
        <v>#REF!</v>
      </c>
    </row>
    <row r="43" spans="9:38" x14ac:dyDescent="0.25">
      <c r="I43" s="83"/>
      <c r="J43" s="84" t="e">
        <f>IF(AL44="55",Monitoreo!F38&amp;". ","")</f>
        <v>#REF!</v>
      </c>
      <c r="K43" s="39" t="e">
        <f>IF(AL44="54",Monitoreo!F38&amp;". ","")</f>
        <v>#REF!</v>
      </c>
      <c r="L43" s="39" t="e">
        <f>IF(AL44="53",Monitoreo!F38&amp;". ","")</f>
        <v>#REF!</v>
      </c>
      <c r="M43" s="39" t="e">
        <f>IF(AL44="52",Monitoreo!F38&amp;". ","")</f>
        <v>#REF!</v>
      </c>
      <c r="N43" s="39" t="e">
        <f>IF(AL44="51",Monitoreo!F38&amp;". ","")</f>
        <v>#REF!</v>
      </c>
      <c r="O43" s="39" t="e">
        <f>IF(AL44="45",Monitoreo!F38&amp;". ","")</f>
        <v>#REF!</v>
      </c>
      <c r="P43" s="39" t="e">
        <f>IF(AL44="44",Monitoreo!F38&amp;". ","")</f>
        <v>#REF!</v>
      </c>
      <c r="Q43" s="39" t="e">
        <f>IF(AL44="43",Monitoreo!F38&amp;". ","")</f>
        <v>#REF!</v>
      </c>
      <c r="R43" s="39" t="e">
        <f>IF(AL44="42",Monitoreo!F38&amp;". ","")</f>
        <v>#REF!</v>
      </c>
      <c r="S43" s="39" t="e">
        <f>IF(AL44="41",Monitoreo!F38&amp;". ","")</f>
        <v>#REF!</v>
      </c>
      <c r="T43" s="39" t="e">
        <f>IF(AL44="35",Monitoreo!F38&amp;". ","")</f>
        <v>#REF!</v>
      </c>
      <c r="U43" s="39" t="e">
        <f>IF(AL44="34",Monitoreo!F38&amp;". ","")</f>
        <v>#REF!</v>
      </c>
      <c r="V43" s="39" t="e">
        <f>IF(AL44="33",Monitoreo!F38&amp;". ","")</f>
        <v>#REF!</v>
      </c>
      <c r="W43" s="39" t="e">
        <f>IF(AL44="32",Monitoreo!F38&amp;". ","")</f>
        <v>#REF!</v>
      </c>
      <c r="X43" s="39" t="e">
        <f>IF(AL44="31",Monitoreo!F38&amp;". ","")</f>
        <v>#REF!</v>
      </c>
      <c r="Y43" s="39" t="e">
        <f>IF(AL44="25",Monitoreo!F38&amp;". ","")</f>
        <v>#REF!</v>
      </c>
      <c r="Z43" s="39" t="e">
        <f>IF(AL44="24",Monitoreo!F38&amp;". ","")</f>
        <v>#REF!</v>
      </c>
      <c r="AA43" s="39" t="e">
        <f>IF(AL44="23",Monitoreo!F38&amp;". ","")</f>
        <v>#REF!</v>
      </c>
      <c r="AB43" s="39" t="e">
        <f>IF(AL44="22",Monitoreo!F38&amp;". ","")</f>
        <v>#REF!</v>
      </c>
      <c r="AC43" s="39" t="e">
        <f>IF(AL44="21",Monitoreo!F38&amp;". ","")</f>
        <v>#REF!</v>
      </c>
      <c r="AD43" s="39" t="e">
        <f>IF(AL44="15",Monitoreo!F38&amp;". ","")</f>
        <v>#REF!</v>
      </c>
      <c r="AE43" s="39" t="e">
        <f>IF(AL44="14",Monitoreo!F38&amp;". ","")</f>
        <v>#REF!</v>
      </c>
      <c r="AF43" s="39" t="e">
        <f>IF(AL44="13",Monitoreo!F38&amp;". ","")</f>
        <v>#REF!</v>
      </c>
      <c r="AG43" s="39" t="e">
        <f>IF(AL44="12",Monitoreo!F38&amp;". ","")</f>
        <v>#REF!</v>
      </c>
      <c r="AH43" s="85" t="e">
        <f>IF(AL44="11",Monitoreo!F38&amp;". ","")</f>
        <v>#REF!</v>
      </c>
      <c r="AI43" s="71"/>
      <c r="AJ43" s="88" t="e">
        <f>+IF(Monitoreo!#REF!="Casi Seguro",5,IF(Monitoreo!#REF!="Probable",4,IF(Monitoreo!#REF!="Posible",3,IF(Monitoreo!#REF!="Improbable",2,IF(Monitoreo!#REF!="Raro",1)))))</f>
        <v>#REF!</v>
      </c>
      <c r="AK43" s="88" t="e">
        <f>+IF(Monitoreo!#REF!="Severo",5,IF(Monitoreo!#REF!="Mayor",4,IF(Monitoreo!#REF!="Moderado",3,IF(Monitoreo!#REF!="Menor",2,IF(Monitoreo!#REF!="Insignificante",1)))))</f>
        <v>#REF!</v>
      </c>
      <c r="AL43" s="88" t="e">
        <f t="shared" si="0"/>
        <v>#REF!</v>
      </c>
    </row>
    <row r="44" spans="9:38" x14ac:dyDescent="0.25">
      <c r="I44" s="83"/>
      <c r="J44" s="84" t="e">
        <f>IF(AL45="55",Monitoreo!F39&amp;". ","")</f>
        <v>#REF!</v>
      </c>
      <c r="K44" s="39" t="e">
        <f>IF(AL45="54",Monitoreo!F39&amp;". ","")</f>
        <v>#REF!</v>
      </c>
      <c r="L44" s="39" t="e">
        <f>IF(AL45="53",Monitoreo!F39&amp;". ","")</f>
        <v>#REF!</v>
      </c>
      <c r="M44" s="39" t="e">
        <f>IF(AL45="52",Monitoreo!F39&amp;". ","")</f>
        <v>#REF!</v>
      </c>
      <c r="N44" s="39" t="e">
        <f>IF(AL45="51",Monitoreo!F39&amp;". ","")</f>
        <v>#REF!</v>
      </c>
      <c r="O44" s="39" t="e">
        <f>IF(AL45="45",Monitoreo!F39&amp;". ","")</f>
        <v>#REF!</v>
      </c>
      <c r="P44" s="39" t="e">
        <f>IF(AL45="44",Monitoreo!F39&amp;". ","")</f>
        <v>#REF!</v>
      </c>
      <c r="Q44" s="39" t="e">
        <f>IF(AL45="43",Monitoreo!F39&amp;". ","")</f>
        <v>#REF!</v>
      </c>
      <c r="R44" s="39" t="e">
        <f>IF(AL45="42",Monitoreo!F39&amp;". ","")</f>
        <v>#REF!</v>
      </c>
      <c r="S44" s="39" t="e">
        <f>IF(AL45="41",Monitoreo!F39&amp;". ","")</f>
        <v>#REF!</v>
      </c>
      <c r="T44" s="39" t="e">
        <f>IF(AL45="35",Monitoreo!F39&amp;". ","")</f>
        <v>#REF!</v>
      </c>
      <c r="U44" s="39" t="e">
        <f>IF(AL45="34",Monitoreo!F39&amp;". ","")</f>
        <v>#REF!</v>
      </c>
      <c r="V44" s="39" t="e">
        <f>IF(AL45="33",Monitoreo!F39&amp;". ","")</f>
        <v>#REF!</v>
      </c>
      <c r="W44" s="39" t="e">
        <f>IF(AL45="32",Monitoreo!F39&amp;". ","")</f>
        <v>#REF!</v>
      </c>
      <c r="X44" s="39" t="e">
        <f>IF(AL45="31",Monitoreo!F39&amp;". ","")</f>
        <v>#REF!</v>
      </c>
      <c r="Y44" s="39" t="e">
        <f>IF(AL45="25",Monitoreo!F39&amp;". ","")</f>
        <v>#REF!</v>
      </c>
      <c r="Z44" s="39" t="e">
        <f>IF(AL45="24",Monitoreo!F39&amp;". ","")</f>
        <v>#REF!</v>
      </c>
      <c r="AA44" s="39" t="e">
        <f>IF(AL45="23",Monitoreo!F39&amp;". ","")</f>
        <v>#REF!</v>
      </c>
      <c r="AB44" s="39" t="e">
        <f>IF(AL45="22",Monitoreo!F39&amp;". ","")</f>
        <v>#REF!</v>
      </c>
      <c r="AC44" s="39" t="e">
        <f>IF(AL45="21",Monitoreo!F39&amp;". ","")</f>
        <v>#REF!</v>
      </c>
      <c r="AD44" s="39" t="e">
        <f>IF(AL45="15",Monitoreo!F39&amp;". ","")</f>
        <v>#REF!</v>
      </c>
      <c r="AE44" s="39" t="e">
        <f>IF(AL45="14",Monitoreo!F39&amp;". ","")</f>
        <v>#REF!</v>
      </c>
      <c r="AF44" s="39" t="e">
        <f>IF(AL45="13",Monitoreo!F39&amp;". ","")</f>
        <v>#REF!</v>
      </c>
      <c r="AG44" s="39" t="e">
        <f>IF(AL45="12",Monitoreo!F39&amp;". ","")</f>
        <v>#REF!</v>
      </c>
      <c r="AH44" s="85" t="e">
        <f>IF(AL45="11",Monitoreo!F39&amp;". ","")</f>
        <v>#REF!</v>
      </c>
      <c r="AI44" s="71"/>
      <c r="AJ44" s="88" t="e">
        <f>+IF(Monitoreo!#REF!="Casi Seguro",5,IF(Monitoreo!#REF!="Probable",4,IF(Monitoreo!#REF!="Posible",3,IF(Monitoreo!#REF!="Improbable",2,IF(Monitoreo!#REF!="Raro",1)))))</f>
        <v>#REF!</v>
      </c>
      <c r="AK44" s="88" t="e">
        <f>+IF(Monitoreo!#REF!="Severo",5,IF(Monitoreo!#REF!="Mayor",4,IF(Monitoreo!#REF!="Moderado",3,IF(Monitoreo!#REF!="Menor",2,IF(Monitoreo!#REF!="Insignificante",1)))))</f>
        <v>#REF!</v>
      </c>
      <c r="AL44" s="88" t="e">
        <f t="shared" si="0"/>
        <v>#REF!</v>
      </c>
    </row>
    <row r="45" spans="9:38" x14ac:dyDescent="0.25">
      <c r="I45" s="83"/>
      <c r="J45" s="84" t="e">
        <f>IF(AL46="55",Monitoreo!F40&amp;". ","")</f>
        <v>#REF!</v>
      </c>
      <c r="K45" s="39" t="e">
        <f>IF(AL46="54",Monitoreo!F40&amp;". ","")</f>
        <v>#REF!</v>
      </c>
      <c r="L45" s="39" t="e">
        <f>IF(AL46="53",Monitoreo!F40&amp;". ","")</f>
        <v>#REF!</v>
      </c>
      <c r="M45" s="39" t="e">
        <f>IF(AL46="52",Monitoreo!F40&amp;". ","")</f>
        <v>#REF!</v>
      </c>
      <c r="N45" s="39" t="e">
        <f>IF(AL46="51",Monitoreo!F40&amp;". ","")</f>
        <v>#REF!</v>
      </c>
      <c r="O45" s="39" t="e">
        <f>IF(AL46="45",Monitoreo!F40&amp;". ","")</f>
        <v>#REF!</v>
      </c>
      <c r="P45" s="39" t="e">
        <f>IF(AL46="44",Monitoreo!F40&amp;". ","")</f>
        <v>#REF!</v>
      </c>
      <c r="Q45" s="39" t="e">
        <f>IF(AL46="43",Monitoreo!F40&amp;". ","")</f>
        <v>#REF!</v>
      </c>
      <c r="R45" s="39" t="e">
        <f>IF(AL46="42",Monitoreo!F40&amp;". ","")</f>
        <v>#REF!</v>
      </c>
      <c r="S45" s="39" t="e">
        <f>IF(AL46="41",Monitoreo!F40&amp;". ","")</f>
        <v>#REF!</v>
      </c>
      <c r="T45" s="39" t="e">
        <f>IF(AL46="35",Monitoreo!F40&amp;". ","")</f>
        <v>#REF!</v>
      </c>
      <c r="U45" s="39" t="e">
        <f>IF(AL46="34",Monitoreo!F40&amp;". ","")</f>
        <v>#REF!</v>
      </c>
      <c r="V45" s="39" t="e">
        <f>IF(AL46="33",Monitoreo!F40&amp;". ","")</f>
        <v>#REF!</v>
      </c>
      <c r="W45" s="39" t="e">
        <f>IF(AL46="32",Monitoreo!F40&amp;". ","")</f>
        <v>#REF!</v>
      </c>
      <c r="X45" s="39" t="e">
        <f>IF(AL46="31",Monitoreo!F40&amp;". ","")</f>
        <v>#REF!</v>
      </c>
      <c r="Y45" s="39" t="e">
        <f>IF(AL46="25",Monitoreo!F40&amp;". ","")</f>
        <v>#REF!</v>
      </c>
      <c r="Z45" s="39" t="e">
        <f>IF(AL46="24",Monitoreo!F40&amp;". ","")</f>
        <v>#REF!</v>
      </c>
      <c r="AA45" s="39" t="e">
        <f>IF(AL46="23",Monitoreo!F40&amp;". ","")</f>
        <v>#REF!</v>
      </c>
      <c r="AB45" s="39" t="e">
        <f>IF(AL46="22",Monitoreo!F40&amp;". ","")</f>
        <v>#REF!</v>
      </c>
      <c r="AC45" s="39" t="e">
        <f>IF(AL46="21",Monitoreo!F40&amp;". ","")</f>
        <v>#REF!</v>
      </c>
      <c r="AD45" s="39" t="e">
        <f>IF(AL46="15",Monitoreo!F40&amp;". ","")</f>
        <v>#REF!</v>
      </c>
      <c r="AE45" s="39" t="e">
        <f>IF(AL46="14",Monitoreo!F40&amp;". ","")</f>
        <v>#REF!</v>
      </c>
      <c r="AF45" s="39" t="e">
        <f>IF(AL46="13",Monitoreo!F40&amp;". ","")</f>
        <v>#REF!</v>
      </c>
      <c r="AG45" s="39" t="e">
        <f>IF(AL46="12",Monitoreo!F40&amp;". ","")</f>
        <v>#REF!</v>
      </c>
      <c r="AH45" s="85" t="e">
        <f>IF(AL46="11",Monitoreo!F40&amp;". ","")</f>
        <v>#REF!</v>
      </c>
      <c r="AI45" s="71"/>
      <c r="AJ45" s="88" t="e">
        <f>+IF(Monitoreo!#REF!="Casi Seguro",5,IF(Monitoreo!#REF!="Probable",4,IF(Monitoreo!#REF!="Posible",3,IF(Monitoreo!#REF!="Improbable",2,IF(Monitoreo!#REF!="Raro",1)))))</f>
        <v>#REF!</v>
      </c>
      <c r="AK45" s="88" t="e">
        <f>+IF(Monitoreo!#REF!="Severo",5,IF(Monitoreo!#REF!="Mayor",4,IF(Monitoreo!#REF!="Moderado",3,IF(Monitoreo!#REF!="Menor",2,IF(Monitoreo!#REF!="Insignificante",1)))))</f>
        <v>#REF!</v>
      </c>
      <c r="AL45" s="88" t="e">
        <f t="shared" si="0"/>
        <v>#REF!</v>
      </c>
    </row>
    <row r="46" spans="9:38" x14ac:dyDescent="0.25">
      <c r="I46" s="83"/>
      <c r="J46" s="84" t="e">
        <f>IF(AL47="55",Monitoreo!F41&amp;". ","")</f>
        <v>#REF!</v>
      </c>
      <c r="K46" s="39" t="e">
        <f>IF(AL47="54",Monitoreo!F41&amp;". ","")</f>
        <v>#REF!</v>
      </c>
      <c r="L46" s="39" t="e">
        <f>IF(AL47="53",Monitoreo!F41&amp;". ","")</f>
        <v>#REF!</v>
      </c>
      <c r="M46" s="39" t="e">
        <f>IF(AL47="52",Monitoreo!F41&amp;". ","")</f>
        <v>#REF!</v>
      </c>
      <c r="N46" s="39" t="e">
        <f>IF(AL47="51",Monitoreo!F41&amp;". ","")</f>
        <v>#REF!</v>
      </c>
      <c r="O46" s="39" t="e">
        <f>IF(AL47="45",Monitoreo!F41&amp;". ","")</f>
        <v>#REF!</v>
      </c>
      <c r="P46" s="39" t="e">
        <f>IF(AL47="44",Monitoreo!F41&amp;". ","")</f>
        <v>#REF!</v>
      </c>
      <c r="Q46" s="39" t="e">
        <f>IF(AL47="43",Monitoreo!F41&amp;". ","")</f>
        <v>#REF!</v>
      </c>
      <c r="R46" s="39" t="e">
        <f>IF(AL47="42",Monitoreo!F41&amp;". ","")</f>
        <v>#REF!</v>
      </c>
      <c r="S46" s="39" t="e">
        <f>IF(AL47="41",Monitoreo!F41&amp;". ","")</f>
        <v>#REF!</v>
      </c>
      <c r="T46" s="39" t="e">
        <f>IF(AL47="35",Monitoreo!F41&amp;". ","")</f>
        <v>#REF!</v>
      </c>
      <c r="U46" s="39" t="e">
        <f>IF(AL47="34",Monitoreo!F41&amp;". ","")</f>
        <v>#REF!</v>
      </c>
      <c r="V46" s="39" t="e">
        <f>IF(AL47="33",Monitoreo!F41&amp;". ","")</f>
        <v>#REF!</v>
      </c>
      <c r="W46" s="39" t="e">
        <f>IF(AL47="32",Monitoreo!F41&amp;". ","")</f>
        <v>#REF!</v>
      </c>
      <c r="X46" s="39" t="e">
        <f>IF(AL47="31",Monitoreo!F41&amp;". ","")</f>
        <v>#REF!</v>
      </c>
      <c r="Y46" s="39" t="e">
        <f>IF(AL47="25",Monitoreo!F41&amp;". ","")</f>
        <v>#REF!</v>
      </c>
      <c r="Z46" s="39" t="e">
        <f>IF(AL47="24",Monitoreo!F41&amp;". ","")</f>
        <v>#REF!</v>
      </c>
      <c r="AA46" s="39" t="e">
        <f>IF(AL47="23",Monitoreo!F41&amp;". ","")</f>
        <v>#REF!</v>
      </c>
      <c r="AB46" s="39" t="e">
        <f>IF(AL47="22",Monitoreo!F41&amp;". ","")</f>
        <v>#REF!</v>
      </c>
      <c r="AC46" s="39" t="e">
        <f>IF(AL47="21",Monitoreo!F41&amp;". ","")</f>
        <v>#REF!</v>
      </c>
      <c r="AD46" s="39" t="e">
        <f>IF(AL47="15",Monitoreo!F41&amp;". ","")</f>
        <v>#REF!</v>
      </c>
      <c r="AE46" s="39" t="e">
        <f>IF(AL47="14",Monitoreo!F41&amp;". ","")</f>
        <v>#REF!</v>
      </c>
      <c r="AF46" s="39" t="e">
        <f>IF(AL47="13",Monitoreo!F41&amp;". ","")</f>
        <v>#REF!</v>
      </c>
      <c r="AG46" s="39" t="e">
        <f>IF(AL47="12",Monitoreo!F41&amp;". ","")</f>
        <v>#REF!</v>
      </c>
      <c r="AH46" s="85" t="e">
        <f>IF(AL47="11",Monitoreo!F41&amp;". ","")</f>
        <v>#REF!</v>
      </c>
      <c r="AI46" s="71"/>
      <c r="AJ46" s="88" t="e">
        <f>+IF(Monitoreo!#REF!="Casi Seguro",5,IF(Monitoreo!#REF!="Probable",4,IF(Monitoreo!#REF!="Posible",3,IF(Monitoreo!#REF!="Improbable",2,IF(Monitoreo!#REF!="Raro",1)))))</f>
        <v>#REF!</v>
      </c>
      <c r="AK46" s="88" t="e">
        <f>+IF(Monitoreo!#REF!="Severo",5,IF(Monitoreo!#REF!="Mayor",4,IF(Monitoreo!#REF!="Moderado",3,IF(Monitoreo!#REF!="Menor",2,IF(Monitoreo!#REF!="Insignificante",1)))))</f>
        <v>#REF!</v>
      </c>
      <c r="AL46" s="88" t="e">
        <f t="shared" si="0"/>
        <v>#REF!</v>
      </c>
    </row>
    <row r="47" spans="9:38" x14ac:dyDescent="0.25">
      <c r="I47" s="83"/>
      <c r="J47" s="84" t="e">
        <f>IF(AL48="55",Monitoreo!F42&amp;". ","")</f>
        <v>#REF!</v>
      </c>
      <c r="K47" s="39" t="e">
        <f>IF(AL48="54",Monitoreo!F42&amp;". ","")</f>
        <v>#REF!</v>
      </c>
      <c r="L47" s="39" t="e">
        <f>IF(AL48="53",Monitoreo!F42&amp;". ","")</f>
        <v>#REF!</v>
      </c>
      <c r="M47" s="39" t="e">
        <f>IF(AL48="52",Monitoreo!F42&amp;". ","")</f>
        <v>#REF!</v>
      </c>
      <c r="N47" s="39" t="e">
        <f>IF(AL48="51",Monitoreo!F42&amp;". ","")</f>
        <v>#REF!</v>
      </c>
      <c r="O47" s="39" t="e">
        <f>IF(AL48="45",Monitoreo!F42&amp;". ","")</f>
        <v>#REF!</v>
      </c>
      <c r="P47" s="39" t="e">
        <f>IF(AL48="44",Monitoreo!F42&amp;". ","")</f>
        <v>#REF!</v>
      </c>
      <c r="Q47" s="39" t="e">
        <f>IF(AL48="43",Monitoreo!F42&amp;". ","")</f>
        <v>#REF!</v>
      </c>
      <c r="R47" s="39" t="e">
        <f>IF(AL48="42",Monitoreo!F42&amp;". ","")</f>
        <v>#REF!</v>
      </c>
      <c r="S47" s="39" t="e">
        <f>IF(AL48="41",Monitoreo!F42&amp;". ","")</f>
        <v>#REF!</v>
      </c>
      <c r="T47" s="39" t="e">
        <f>IF(AL48="35",Monitoreo!F42&amp;". ","")</f>
        <v>#REF!</v>
      </c>
      <c r="U47" s="39" t="e">
        <f>IF(AL48="34",Monitoreo!F42&amp;". ","")</f>
        <v>#REF!</v>
      </c>
      <c r="V47" s="39" t="e">
        <f>IF(AL48="33",Monitoreo!F42&amp;". ","")</f>
        <v>#REF!</v>
      </c>
      <c r="W47" s="39" t="e">
        <f>IF(AL48="32",Monitoreo!F42&amp;". ","")</f>
        <v>#REF!</v>
      </c>
      <c r="X47" s="39" t="e">
        <f>IF(AL48="31",Monitoreo!F42&amp;". ","")</f>
        <v>#REF!</v>
      </c>
      <c r="Y47" s="39" t="e">
        <f>IF(AL48="25",Monitoreo!F42&amp;". ","")</f>
        <v>#REF!</v>
      </c>
      <c r="Z47" s="39" t="e">
        <f>IF(AL48="24",Monitoreo!F42&amp;". ","")</f>
        <v>#REF!</v>
      </c>
      <c r="AA47" s="39" t="e">
        <f>IF(AL48="23",Monitoreo!F42&amp;". ","")</f>
        <v>#REF!</v>
      </c>
      <c r="AB47" s="39" t="e">
        <f>IF(AL48="22",Monitoreo!F42&amp;". ","")</f>
        <v>#REF!</v>
      </c>
      <c r="AC47" s="39" t="e">
        <f>IF(AL48="21",Monitoreo!F42&amp;". ","")</f>
        <v>#REF!</v>
      </c>
      <c r="AD47" s="39" t="e">
        <f>IF(AL48="15",Monitoreo!F42&amp;". ","")</f>
        <v>#REF!</v>
      </c>
      <c r="AE47" s="39" t="e">
        <f>IF(AL48="14",Monitoreo!F42&amp;". ","")</f>
        <v>#REF!</v>
      </c>
      <c r="AF47" s="39" t="e">
        <f>IF(AL48="13",Monitoreo!F42&amp;". ","")</f>
        <v>#REF!</v>
      </c>
      <c r="AG47" s="39" t="e">
        <f>IF(AL48="12",Monitoreo!F42&amp;". ","")</f>
        <v>#REF!</v>
      </c>
      <c r="AH47" s="85" t="e">
        <f>IF(AL48="11",Monitoreo!F42&amp;". ","")</f>
        <v>#REF!</v>
      </c>
      <c r="AI47" s="71"/>
      <c r="AJ47" s="88" t="e">
        <f>+IF(Monitoreo!#REF!="Casi Seguro",5,IF(Monitoreo!#REF!="Probable",4,IF(Monitoreo!#REF!="Posible",3,IF(Monitoreo!#REF!="Improbable",2,IF(Monitoreo!#REF!="Raro",1)))))</f>
        <v>#REF!</v>
      </c>
      <c r="AK47" s="88" t="e">
        <f>+IF(Monitoreo!#REF!="Severo",5,IF(Monitoreo!#REF!="Mayor",4,IF(Monitoreo!#REF!="Moderado",3,IF(Monitoreo!#REF!="Menor",2,IF(Monitoreo!#REF!="Insignificante",1)))))</f>
        <v>#REF!</v>
      </c>
      <c r="AL47" s="88" t="e">
        <f t="shared" si="0"/>
        <v>#REF!</v>
      </c>
    </row>
    <row r="48" spans="9:38" x14ac:dyDescent="0.25">
      <c r="I48" s="83"/>
      <c r="J48" s="84" t="e">
        <f>IF(AL49="55",Monitoreo!F43&amp;". ","")</f>
        <v>#REF!</v>
      </c>
      <c r="K48" s="39" t="e">
        <f>IF(AL49="54",Monitoreo!F43&amp;". ","")</f>
        <v>#REF!</v>
      </c>
      <c r="L48" s="39" t="e">
        <f>IF(AL49="53",Monitoreo!F43&amp;". ","")</f>
        <v>#REF!</v>
      </c>
      <c r="M48" s="39" t="e">
        <f>IF(AL49="52",Monitoreo!F43&amp;". ","")</f>
        <v>#REF!</v>
      </c>
      <c r="N48" s="39" t="e">
        <f>IF(AL49="51",Monitoreo!F43&amp;". ","")</f>
        <v>#REF!</v>
      </c>
      <c r="O48" s="39" t="e">
        <f>IF(AL49="45",Monitoreo!F43&amp;". ","")</f>
        <v>#REF!</v>
      </c>
      <c r="P48" s="39" t="e">
        <f>IF(AL49="44",Monitoreo!F43&amp;". ","")</f>
        <v>#REF!</v>
      </c>
      <c r="Q48" s="39" t="e">
        <f>IF(AL49="43",Monitoreo!F43&amp;". ","")</f>
        <v>#REF!</v>
      </c>
      <c r="R48" s="39" t="e">
        <f>IF(AL49="42",Monitoreo!F43&amp;". ","")</f>
        <v>#REF!</v>
      </c>
      <c r="S48" s="39" t="e">
        <f>IF(AL49="41",Monitoreo!F43&amp;". ","")</f>
        <v>#REF!</v>
      </c>
      <c r="T48" s="39" t="e">
        <f>IF(AL49="35",Monitoreo!F43&amp;". ","")</f>
        <v>#REF!</v>
      </c>
      <c r="U48" s="39" t="e">
        <f>IF(AL49="34",Monitoreo!F43&amp;". ","")</f>
        <v>#REF!</v>
      </c>
      <c r="V48" s="39" t="e">
        <f>IF(AL49="33",Monitoreo!F43&amp;". ","")</f>
        <v>#REF!</v>
      </c>
      <c r="W48" s="39" t="e">
        <f>IF(AL49="32",Monitoreo!F43&amp;". ","")</f>
        <v>#REF!</v>
      </c>
      <c r="X48" s="39" t="e">
        <f>IF(AL49="31",Monitoreo!F43&amp;". ","")</f>
        <v>#REF!</v>
      </c>
      <c r="Y48" s="39" t="e">
        <f>IF(AL49="25",Monitoreo!F43&amp;". ","")</f>
        <v>#REF!</v>
      </c>
      <c r="Z48" s="39" t="e">
        <f>IF(AL49="24",Monitoreo!F43&amp;". ","")</f>
        <v>#REF!</v>
      </c>
      <c r="AA48" s="39" t="e">
        <f>IF(AL49="23",Monitoreo!F43&amp;". ","")</f>
        <v>#REF!</v>
      </c>
      <c r="AB48" s="39" t="e">
        <f>IF(AL49="22",Monitoreo!F43&amp;". ","")</f>
        <v>#REF!</v>
      </c>
      <c r="AC48" s="39" t="e">
        <f>IF(AL49="21",Monitoreo!F43&amp;". ","")</f>
        <v>#REF!</v>
      </c>
      <c r="AD48" s="39" t="e">
        <f>IF(AL49="15",Monitoreo!F43&amp;". ","")</f>
        <v>#REF!</v>
      </c>
      <c r="AE48" s="39" t="e">
        <f>IF(AL49="14",Monitoreo!F43&amp;". ","")</f>
        <v>#REF!</v>
      </c>
      <c r="AF48" s="39" t="e">
        <f>IF(AL49="13",Monitoreo!F43&amp;". ","")</f>
        <v>#REF!</v>
      </c>
      <c r="AG48" s="39" t="e">
        <f>IF(AL49="12",Monitoreo!F43&amp;". ","")</f>
        <v>#REF!</v>
      </c>
      <c r="AH48" s="85" t="e">
        <f>IF(AL49="11",Monitoreo!F43&amp;". ","")</f>
        <v>#REF!</v>
      </c>
      <c r="AI48" s="71"/>
      <c r="AJ48" s="88" t="e">
        <f>+IF(Monitoreo!#REF!="Casi Seguro",5,IF(Monitoreo!#REF!="Probable",4,IF(Monitoreo!#REF!="Posible",3,IF(Monitoreo!#REF!="Improbable",2,IF(Monitoreo!#REF!="Raro",1)))))</f>
        <v>#REF!</v>
      </c>
      <c r="AK48" s="88" t="e">
        <f>+IF(Monitoreo!#REF!="Severo",5,IF(Monitoreo!#REF!="Mayor",4,IF(Monitoreo!#REF!="Moderado",3,IF(Monitoreo!#REF!="Menor",2,IF(Monitoreo!#REF!="Insignificante",1)))))</f>
        <v>#REF!</v>
      </c>
      <c r="AL48" s="88" t="e">
        <f t="shared" si="0"/>
        <v>#REF!</v>
      </c>
    </row>
    <row r="49" spans="9:38" x14ac:dyDescent="0.25">
      <c r="I49" s="83"/>
      <c r="J49" s="84" t="e">
        <f>IF(AL50="55",Monitoreo!F44&amp;". ","")</f>
        <v>#REF!</v>
      </c>
      <c r="K49" s="39" t="e">
        <f>IF(AL50="54",Monitoreo!F44&amp;". ","")</f>
        <v>#REF!</v>
      </c>
      <c r="L49" s="39" t="e">
        <f>IF(AL50="53",Monitoreo!F44&amp;". ","")</f>
        <v>#REF!</v>
      </c>
      <c r="M49" s="39" t="e">
        <f>IF(AL50="52",Monitoreo!F44&amp;". ","")</f>
        <v>#REF!</v>
      </c>
      <c r="N49" s="39" t="e">
        <f>IF(AL50="51",Monitoreo!F44&amp;". ","")</f>
        <v>#REF!</v>
      </c>
      <c r="O49" s="39" t="e">
        <f>IF(AL50="45",Monitoreo!F44&amp;". ","")</f>
        <v>#REF!</v>
      </c>
      <c r="P49" s="39" t="e">
        <f>IF(AL50="44",Monitoreo!F44&amp;". ","")</f>
        <v>#REF!</v>
      </c>
      <c r="Q49" s="39" t="e">
        <f>IF(AL50="43",Monitoreo!F44&amp;". ","")</f>
        <v>#REF!</v>
      </c>
      <c r="R49" s="39" t="e">
        <f>IF(AL50="42",Monitoreo!F44&amp;". ","")</f>
        <v>#REF!</v>
      </c>
      <c r="S49" s="39" t="e">
        <f>IF(AL50="41",Monitoreo!F44&amp;". ","")</f>
        <v>#REF!</v>
      </c>
      <c r="T49" s="39" t="e">
        <f>IF(AL50="35",Monitoreo!F44&amp;". ","")</f>
        <v>#REF!</v>
      </c>
      <c r="U49" s="39" t="e">
        <f>IF(AL50="34",Monitoreo!F44&amp;". ","")</f>
        <v>#REF!</v>
      </c>
      <c r="V49" s="39" t="e">
        <f>IF(AL50="33",Monitoreo!F44&amp;". ","")</f>
        <v>#REF!</v>
      </c>
      <c r="W49" s="39" t="e">
        <f>IF(AL50="32",Monitoreo!F44&amp;". ","")</f>
        <v>#REF!</v>
      </c>
      <c r="X49" s="39" t="e">
        <f>IF(AL50="31",Monitoreo!F44&amp;". ","")</f>
        <v>#REF!</v>
      </c>
      <c r="Y49" s="39" t="e">
        <f>IF(AL50="25",Monitoreo!F44&amp;". ","")</f>
        <v>#REF!</v>
      </c>
      <c r="Z49" s="39" t="e">
        <f>IF(AL50="24",Monitoreo!F44&amp;". ","")</f>
        <v>#REF!</v>
      </c>
      <c r="AA49" s="39" t="e">
        <f>IF(AL50="23",Monitoreo!F44&amp;". ","")</f>
        <v>#REF!</v>
      </c>
      <c r="AB49" s="39" t="e">
        <f>IF(AL50="22",Monitoreo!F44&amp;". ","")</f>
        <v>#REF!</v>
      </c>
      <c r="AC49" s="39" t="e">
        <f>IF(AL50="21",Monitoreo!F44&amp;". ","")</f>
        <v>#REF!</v>
      </c>
      <c r="AD49" s="39" t="e">
        <f>IF(AL50="15",Monitoreo!F44&amp;". ","")</f>
        <v>#REF!</v>
      </c>
      <c r="AE49" s="39" t="e">
        <f>IF(AL50="14",Monitoreo!F44&amp;". ","")</f>
        <v>#REF!</v>
      </c>
      <c r="AF49" s="39" t="e">
        <f>IF(AL50="13",Monitoreo!F44&amp;". ","")</f>
        <v>#REF!</v>
      </c>
      <c r="AG49" s="39" t="e">
        <f>IF(AL50="12",Monitoreo!F44&amp;". ","")</f>
        <v>#REF!</v>
      </c>
      <c r="AH49" s="85" t="e">
        <f>IF(AL50="11",Monitoreo!F44&amp;". ","")</f>
        <v>#REF!</v>
      </c>
      <c r="AI49" s="71"/>
      <c r="AJ49" s="88" t="e">
        <f>+IF(Monitoreo!#REF!="Casi Seguro",5,IF(Monitoreo!#REF!="Probable",4,IF(Monitoreo!#REF!="Posible",3,IF(Monitoreo!#REF!="Improbable",2,IF(Monitoreo!#REF!="Raro",1)))))</f>
        <v>#REF!</v>
      </c>
      <c r="AK49" s="88" t="e">
        <f>+IF(Monitoreo!#REF!="Severo",5,IF(Monitoreo!#REF!="Mayor",4,IF(Monitoreo!#REF!="Moderado",3,IF(Monitoreo!#REF!="Menor",2,IF(Monitoreo!#REF!="Insignificante",1)))))</f>
        <v>#REF!</v>
      </c>
      <c r="AL49" s="88" t="e">
        <f t="shared" si="0"/>
        <v>#REF!</v>
      </c>
    </row>
    <row r="50" spans="9:38" x14ac:dyDescent="0.25">
      <c r="I50" s="83"/>
      <c r="J50" s="84" t="e">
        <f>IF(AL51="55",Monitoreo!F45&amp;". ","")</f>
        <v>#REF!</v>
      </c>
      <c r="K50" s="39" t="e">
        <f>IF(AL51="54",Monitoreo!F45&amp;". ","")</f>
        <v>#REF!</v>
      </c>
      <c r="L50" s="39" t="e">
        <f>IF(AL51="53",Monitoreo!F45&amp;". ","")</f>
        <v>#REF!</v>
      </c>
      <c r="M50" s="39" t="e">
        <f>IF(AL51="52",Monitoreo!F45&amp;". ","")</f>
        <v>#REF!</v>
      </c>
      <c r="N50" s="39" t="e">
        <f>IF(AL51="51",Monitoreo!F45&amp;". ","")</f>
        <v>#REF!</v>
      </c>
      <c r="O50" s="39" t="e">
        <f>IF(AL51="45",Monitoreo!F45&amp;". ","")</f>
        <v>#REF!</v>
      </c>
      <c r="P50" s="39" t="e">
        <f>IF(AL51="44",Monitoreo!F45&amp;". ","")</f>
        <v>#REF!</v>
      </c>
      <c r="Q50" s="39" t="e">
        <f>IF(AL51="43",Monitoreo!F45&amp;". ","")</f>
        <v>#REF!</v>
      </c>
      <c r="R50" s="39" t="e">
        <f>IF(AL51="42",Monitoreo!F45&amp;". ","")</f>
        <v>#REF!</v>
      </c>
      <c r="S50" s="39" t="e">
        <f>IF(AL51="41",Monitoreo!F45&amp;". ","")</f>
        <v>#REF!</v>
      </c>
      <c r="T50" s="39" t="e">
        <f>IF(AL51="35",Monitoreo!F45&amp;". ","")</f>
        <v>#REF!</v>
      </c>
      <c r="U50" s="39" t="e">
        <f>IF(AL51="34",Monitoreo!F45&amp;". ","")</f>
        <v>#REF!</v>
      </c>
      <c r="V50" s="39" t="e">
        <f>IF(AL51="33",Monitoreo!F45&amp;". ","")</f>
        <v>#REF!</v>
      </c>
      <c r="W50" s="39" t="e">
        <f>IF(AL51="32",Monitoreo!F45&amp;". ","")</f>
        <v>#REF!</v>
      </c>
      <c r="X50" s="39" t="e">
        <f>IF(AL51="31",Monitoreo!F45&amp;". ","")</f>
        <v>#REF!</v>
      </c>
      <c r="Y50" s="39" t="e">
        <f>IF(AL51="25",Monitoreo!F45&amp;". ","")</f>
        <v>#REF!</v>
      </c>
      <c r="Z50" s="39" t="e">
        <f>IF(AL51="24",Monitoreo!F45&amp;". ","")</f>
        <v>#REF!</v>
      </c>
      <c r="AA50" s="39" t="e">
        <f>IF(AL51="23",Monitoreo!F45&amp;". ","")</f>
        <v>#REF!</v>
      </c>
      <c r="AB50" s="39" t="e">
        <f>IF(AL51="22",Monitoreo!F45&amp;". ","")</f>
        <v>#REF!</v>
      </c>
      <c r="AC50" s="39" t="e">
        <f>IF(AL51="21",Monitoreo!F45&amp;". ","")</f>
        <v>#REF!</v>
      </c>
      <c r="AD50" s="39" t="e">
        <f>IF(AL51="15",Monitoreo!F45&amp;". ","")</f>
        <v>#REF!</v>
      </c>
      <c r="AE50" s="39" t="e">
        <f>IF(AL51="14",Monitoreo!F45&amp;". ","")</f>
        <v>#REF!</v>
      </c>
      <c r="AF50" s="39" t="e">
        <f>IF(AL51="13",Monitoreo!F45&amp;". ","")</f>
        <v>#REF!</v>
      </c>
      <c r="AG50" s="39" t="e">
        <f>IF(AL51="12",Monitoreo!F45&amp;". ","")</f>
        <v>#REF!</v>
      </c>
      <c r="AH50" s="85" t="e">
        <f>IF(AL51="11",Monitoreo!F45&amp;". ","")</f>
        <v>#REF!</v>
      </c>
      <c r="AI50" s="71"/>
      <c r="AJ50" s="88" t="e">
        <f>+IF(Monitoreo!#REF!="Casi Seguro",5,IF(Monitoreo!#REF!="Probable",4,IF(Monitoreo!#REF!="Posible",3,IF(Monitoreo!#REF!="Improbable",2,IF(Monitoreo!#REF!="Raro",1)))))</f>
        <v>#REF!</v>
      </c>
      <c r="AK50" s="88" t="e">
        <f>+IF(Monitoreo!#REF!="Severo",5,IF(Monitoreo!#REF!="Mayor",4,IF(Monitoreo!#REF!="Moderado",3,IF(Monitoreo!#REF!="Menor",2,IF(Monitoreo!#REF!="Insignificante",1)))))</f>
        <v>#REF!</v>
      </c>
      <c r="AL50" s="88" t="e">
        <f t="shared" si="0"/>
        <v>#REF!</v>
      </c>
    </row>
    <row r="51" spans="9:38" x14ac:dyDescent="0.25">
      <c r="I51" s="83"/>
      <c r="J51" s="84" t="e">
        <f>IF(AL52="55",Monitoreo!F46&amp;". ","")</f>
        <v>#REF!</v>
      </c>
      <c r="K51" s="39" t="e">
        <f>IF(AL52="54",Monitoreo!F46&amp;". ","")</f>
        <v>#REF!</v>
      </c>
      <c r="L51" s="39" t="e">
        <f>IF(AL52="53",Monitoreo!F46&amp;". ","")</f>
        <v>#REF!</v>
      </c>
      <c r="M51" s="39" t="e">
        <f>IF(AL52="52",Monitoreo!F46&amp;". ","")</f>
        <v>#REF!</v>
      </c>
      <c r="N51" s="39" t="e">
        <f>IF(AL52="51",Monitoreo!F46&amp;". ","")</f>
        <v>#REF!</v>
      </c>
      <c r="O51" s="39" t="e">
        <f>IF(AL52="45",Monitoreo!F46&amp;". ","")</f>
        <v>#REF!</v>
      </c>
      <c r="P51" s="39" t="e">
        <f>IF(AL52="44",Monitoreo!F46&amp;". ","")</f>
        <v>#REF!</v>
      </c>
      <c r="Q51" s="39" t="e">
        <f>IF(AL52="43",Monitoreo!F46&amp;". ","")</f>
        <v>#REF!</v>
      </c>
      <c r="R51" s="39" t="e">
        <f>IF(AL52="42",Monitoreo!F46&amp;". ","")</f>
        <v>#REF!</v>
      </c>
      <c r="S51" s="39" t="e">
        <f>IF(AL52="41",Monitoreo!F46&amp;". ","")</f>
        <v>#REF!</v>
      </c>
      <c r="T51" s="39" t="e">
        <f>IF(AL52="35",Monitoreo!F46&amp;". ","")</f>
        <v>#REF!</v>
      </c>
      <c r="U51" s="39" t="e">
        <f>IF(AL52="34",Monitoreo!F46&amp;". ","")</f>
        <v>#REF!</v>
      </c>
      <c r="V51" s="39" t="e">
        <f>IF(AL52="33",Monitoreo!F46&amp;". ","")</f>
        <v>#REF!</v>
      </c>
      <c r="W51" s="39" t="e">
        <f>IF(AL52="32",Monitoreo!F46&amp;". ","")</f>
        <v>#REF!</v>
      </c>
      <c r="X51" s="39" t="e">
        <f>IF(AL52="31",Monitoreo!F46&amp;". ","")</f>
        <v>#REF!</v>
      </c>
      <c r="Y51" s="39" t="e">
        <f>IF(AL52="25",Monitoreo!F46&amp;". ","")</f>
        <v>#REF!</v>
      </c>
      <c r="Z51" s="39" t="e">
        <f>IF(AL52="24",Monitoreo!F46&amp;". ","")</f>
        <v>#REF!</v>
      </c>
      <c r="AA51" s="39" t="e">
        <f>IF(AL52="23",Monitoreo!F46&amp;". ","")</f>
        <v>#REF!</v>
      </c>
      <c r="AB51" s="39" t="e">
        <f>IF(AL52="22",Monitoreo!F46&amp;". ","")</f>
        <v>#REF!</v>
      </c>
      <c r="AC51" s="39" t="e">
        <f>IF(AL52="21",Monitoreo!F46&amp;". ","")</f>
        <v>#REF!</v>
      </c>
      <c r="AD51" s="39" t="e">
        <f>IF(AL52="15",Monitoreo!F46&amp;". ","")</f>
        <v>#REF!</v>
      </c>
      <c r="AE51" s="39" t="e">
        <f>IF(AL52="14",Monitoreo!F46&amp;". ","")</f>
        <v>#REF!</v>
      </c>
      <c r="AF51" s="39" t="e">
        <f>IF(AL52="13",Monitoreo!F46&amp;". ","")</f>
        <v>#REF!</v>
      </c>
      <c r="AG51" s="39" t="e">
        <f>IF(AL52="12",Monitoreo!F46&amp;". ","")</f>
        <v>#REF!</v>
      </c>
      <c r="AH51" s="85" t="e">
        <f>IF(AL52="11",Monitoreo!F46&amp;". ","")</f>
        <v>#REF!</v>
      </c>
      <c r="AI51" s="71"/>
      <c r="AJ51" s="88" t="e">
        <f>+IF(Monitoreo!#REF!="Casi Seguro",5,IF(Monitoreo!#REF!="Probable",4,IF(Monitoreo!#REF!="Posible",3,IF(Monitoreo!#REF!="Improbable",2,IF(Monitoreo!#REF!="Raro",1)))))</f>
        <v>#REF!</v>
      </c>
      <c r="AK51" s="88" t="e">
        <f>+IF(Monitoreo!#REF!="Severo",5,IF(Monitoreo!#REF!="Mayor",4,IF(Monitoreo!#REF!="Moderado",3,IF(Monitoreo!#REF!="Menor",2,IF(Monitoreo!#REF!="Insignificante",1)))))</f>
        <v>#REF!</v>
      </c>
      <c r="AL51" s="88" t="e">
        <f t="shared" si="0"/>
        <v>#REF!</v>
      </c>
    </row>
    <row r="52" spans="9:38" x14ac:dyDescent="0.25">
      <c r="I52" s="83"/>
      <c r="J52" s="84" t="e">
        <f>IF(AL53="55",Monitoreo!F47&amp;". ","")</f>
        <v>#REF!</v>
      </c>
      <c r="K52" s="39" t="e">
        <f>IF(AL53="54",Monitoreo!F47&amp;". ","")</f>
        <v>#REF!</v>
      </c>
      <c r="L52" s="39" t="e">
        <f>IF(AL53="53",Monitoreo!F47&amp;". ","")</f>
        <v>#REF!</v>
      </c>
      <c r="M52" s="39" t="e">
        <f>IF(AL53="52",Monitoreo!F47&amp;". ","")</f>
        <v>#REF!</v>
      </c>
      <c r="N52" s="39" t="e">
        <f>IF(AL53="51",Monitoreo!F47&amp;". ","")</f>
        <v>#REF!</v>
      </c>
      <c r="O52" s="39" t="e">
        <f>IF(AL53="45",Monitoreo!F47&amp;". ","")</f>
        <v>#REF!</v>
      </c>
      <c r="P52" s="39" t="e">
        <f>IF(AL53="44",Monitoreo!F47&amp;". ","")</f>
        <v>#REF!</v>
      </c>
      <c r="Q52" s="39" t="e">
        <f>IF(AL53="43",Monitoreo!F47&amp;". ","")</f>
        <v>#REF!</v>
      </c>
      <c r="R52" s="39" t="e">
        <f>IF(AL53="42",Monitoreo!F47&amp;". ","")</f>
        <v>#REF!</v>
      </c>
      <c r="S52" s="39" t="e">
        <f>IF(AL53="41",Monitoreo!F47&amp;". ","")</f>
        <v>#REF!</v>
      </c>
      <c r="T52" s="39" t="e">
        <f>IF(AL53="35",Monitoreo!F47&amp;". ","")</f>
        <v>#REF!</v>
      </c>
      <c r="U52" s="39" t="e">
        <f>IF(AL53="34",Monitoreo!F47&amp;". ","")</f>
        <v>#REF!</v>
      </c>
      <c r="V52" s="39" t="e">
        <f>IF(AL53="33",Monitoreo!F47&amp;". ","")</f>
        <v>#REF!</v>
      </c>
      <c r="W52" s="39" t="e">
        <f>IF(AL53="32",Monitoreo!F47&amp;". ","")</f>
        <v>#REF!</v>
      </c>
      <c r="X52" s="39" t="e">
        <f>IF(AL53="31",Monitoreo!F47&amp;". ","")</f>
        <v>#REF!</v>
      </c>
      <c r="Y52" s="39" t="e">
        <f>IF(AL53="25",Monitoreo!F47&amp;". ","")</f>
        <v>#REF!</v>
      </c>
      <c r="Z52" s="39" t="e">
        <f>IF(AL53="24",Monitoreo!F47&amp;". ","")</f>
        <v>#REF!</v>
      </c>
      <c r="AA52" s="39" t="e">
        <f>IF(AL53="23",Monitoreo!F47&amp;". ","")</f>
        <v>#REF!</v>
      </c>
      <c r="AB52" s="39" t="e">
        <f>IF(AL53="22",Monitoreo!F47&amp;". ","")</f>
        <v>#REF!</v>
      </c>
      <c r="AC52" s="39" t="e">
        <f>IF(AL53="21",Monitoreo!F47&amp;". ","")</f>
        <v>#REF!</v>
      </c>
      <c r="AD52" s="39" t="e">
        <f>IF(AL53="15",Monitoreo!F47&amp;". ","")</f>
        <v>#REF!</v>
      </c>
      <c r="AE52" s="39" t="e">
        <f>IF(AL53="14",Monitoreo!F47&amp;". ","")</f>
        <v>#REF!</v>
      </c>
      <c r="AF52" s="39" t="e">
        <f>IF(AL53="13",Monitoreo!F47&amp;". ","")</f>
        <v>#REF!</v>
      </c>
      <c r="AG52" s="39" t="e">
        <f>IF(AL53="12",Monitoreo!F47&amp;". ","")</f>
        <v>#REF!</v>
      </c>
      <c r="AH52" s="85" t="e">
        <f>IF(AL53="11",Monitoreo!F47&amp;". ","")</f>
        <v>#REF!</v>
      </c>
      <c r="AI52" s="71"/>
      <c r="AJ52" s="88" t="e">
        <f>+IF(Monitoreo!#REF!="Casi Seguro",5,IF(Monitoreo!#REF!="Probable",4,IF(Monitoreo!#REF!="Posible",3,IF(Monitoreo!#REF!="Improbable",2,IF(Monitoreo!#REF!="Raro",1)))))</f>
        <v>#REF!</v>
      </c>
      <c r="AK52" s="88" t="e">
        <f>+IF(Monitoreo!#REF!="Severo",5,IF(Monitoreo!#REF!="Mayor",4,IF(Monitoreo!#REF!="Moderado",3,IF(Monitoreo!#REF!="Menor",2,IF(Monitoreo!#REF!="Insignificante",1)))))</f>
        <v>#REF!</v>
      </c>
      <c r="AL52" s="88" t="e">
        <f t="shared" si="0"/>
        <v>#REF!</v>
      </c>
    </row>
    <row r="53" spans="9:38" x14ac:dyDescent="0.25">
      <c r="I53" s="83"/>
      <c r="J53" s="84" t="e">
        <f>IF(AL54="55",Monitoreo!F48&amp;". ","")</f>
        <v>#REF!</v>
      </c>
      <c r="K53" s="39" t="e">
        <f>IF(AL54="54",Monitoreo!F48&amp;". ","")</f>
        <v>#REF!</v>
      </c>
      <c r="L53" s="39" t="e">
        <f>IF(AL54="53",Monitoreo!F48&amp;". ","")</f>
        <v>#REF!</v>
      </c>
      <c r="M53" s="39" t="e">
        <f>IF(AL54="52",Monitoreo!F48&amp;". ","")</f>
        <v>#REF!</v>
      </c>
      <c r="N53" s="39" t="e">
        <f>IF(AL54="51",Monitoreo!F48&amp;". ","")</f>
        <v>#REF!</v>
      </c>
      <c r="O53" s="39" t="e">
        <f>IF(AL54="45",Monitoreo!F48&amp;". ","")</f>
        <v>#REF!</v>
      </c>
      <c r="P53" s="39" t="e">
        <f>IF(AL54="44",Monitoreo!F48&amp;". ","")</f>
        <v>#REF!</v>
      </c>
      <c r="Q53" s="39" t="e">
        <f>IF(AL54="43",Monitoreo!F48&amp;". ","")</f>
        <v>#REF!</v>
      </c>
      <c r="R53" s="39" t="e">
        <f>IF(AL54="42",Monitoreo!F48&amp;". ","")</f>
        <v>#REF!</v>
      </c>
      <c r="S53" s="39" t="e">
        <f>IF(AL54="41",Monitoreo!F48&amp;". ","")</f>
        <v>#REF!</v>
      </c>
      <c r="T53" s="39" t="e">
        <f>IF(AL54="35",Monitoreo!F48&amp;". ","")</f>
        <v>#REF!</v>
      </c>
      <c r="U53" s="39" t="e">
        <f>IF(AL54="34",Monitoreo!F48&amp;". ","")</f>
        <v>#REF!</v>
      </c>
      <c r="V53" s="39" t="e">
        <f>IF(AL54="33",Monitoreo!F48&amp;". ","")</f>
        <v>#REF!</v>
      </c>
      <c r="W53" s="39" t="e">
        <f>IF(AL54="32",Monitoreo!F48&amp;". ","")</f>
        <v>#REF!</v>
      </c>
      <c r="X53" s="39" t="e">
        <f>IF(AL54="31",Monitoreo!F48&amp;". ","")</f>
        <v>#REF!</v>
      </c>
      <c r="Y53" s="39" t="e">
        <f>IF(AL54="25",Monitoreo!F48&amp;". ","")</f>
        <v>#REF!</v>
      </c>
      <c r="Z53" s="39" t="e">
        <f>IF(AL54="24",Monitoreo!F48&amp;". ","")</f>
        <v>#REF!</v>
      </c>
      <c r="AA53" s="39" t="e">
        <f>IF(AL54="23",Monitoreo!F48&amp;". ","")</f>
        <v>#REF!</v>
      </c>
      <c r="AB53" s="39" t="e">
        <f>IF(AL54="22",Monitoreo!F48&amp;". ","")</f>
        <v>#REF!</v>
      </c>
      <c r="AC53" s="39" t="e">
        <f>IF(AL54="21",Monitoreo!F48&amp;". ","")</f>
        <v>#REF!</v>
      </c>
      <c r="AD53" s="39" t="e">
        <f>IF(AL54="15",Monitoreo!F48&amp;". ","")</f>
        <v>#REF!</v>
      </c>
      <c r="AE53" s="39" t="e">
        <f>IF(AL54="14",Monitoreo!F48&amp;". ","")</f>
        <v>#REF!</v>
      </c>
      <c r="AF53" s="39" t="e">
        <f>IF(AL54="13",Monitoreo!F48&amp;". ","")</f>
        <v>#REF!</v>
      </c>
      <c r="AG53" s="39" t="e">
        <f>IF(AL54="12",Monitoreo!F48&amp;". ","")</f>
        <v>#REF!</v>
      </c>
      <c r="AH53" s="85" t="e">
        <f>IF(AL54="11",Monitoreo!F48&amp;". ","")</f>
        <v>#REF!</v>
      </c>
      <c r="AI53" s="71"/>
      <c r="AJ53" s="88" t="e">
        <f>+IF(Monitoreo!#REF!="Casi Seguro",5,IF(Monitoreo!#REF!="Probable",4,IF(Monitoreo!#REF!="Posible",3,IF(Monitoreo!#REF!="Improbable",2,IF(Monitoreo!#REF!="Raro",1)))))</f>
        <v>#REF!</v>
      </c>
      <c r="AK53" s="88" t="e">
        <f>+IF(Monitoreo!#REF!="Severo",5,IF(Monitoreo!#REF!="Mayor",4,IF(Monitoreo!#REF!="Moderado",3,IF(Monitoreo!#REF!="Menor",2,IF(Monitoreo!#REF!="Insignificante",1)))))</f>
        <v>#REF!</v>
      </c>
      <c r="AL53" s="88" t="e">
        <f t="shared" si="0"/>
        <v>#REF!</v>
      </c>
    </row>
    <row r="54" spans="9:38" x14ac:dyDescent="0.25">
      <c r="I54" s="83"/>
      <c r="J54" s="84" t="e">
        <f>IF(AL55="55",Monitoreo!F49&amp;". ","")</f>
        <v>#REF!</v>
      </c>
      <c r="K54" s="39" t="e">
        <f>IF(AL55="54",Monitoreo!F49&amp;". ","")</f>
        <v>#REF!</v>
      </c>
      <c r="L54" s="39" t="e">
        <f>IF(AL55="53",Monitoreo!F49&amp;". ","")</f>
        <v>#REF!</v>
      </c>
      <c r="M54" s="39" t="e">
        <f>IF(AL55="52",Monitoreo!F49&amp;". ","")</f>
        <v>#REF!</v>
      </c>
      <c r="N54" s="39" t="e">
        <f>IF(AL55="51",Monitoreo!F49&amp;". ","")</f>
        <v>#REF!</v>
      </c>
      <c r="O54" s="39" t="e">
        <f>IF(AL55="45",Monitoreo!F49&amp;". ","")</f>
        <v>#REF!</v>
      </c>
      <c r="P54" s="39" t="e">
        <f>IF(AL55="44",Monitoreo!F49&amp;". ","")</f>
        <v>#REF!</v>
      </c>
      <c r="Q54" s="39" t="e">
        <f>IF(AL55="43",Monitoreo!F49&amp;". ","")</f>
        <v>#REF!</v>
      </c>
      <c r="R54" s="39" t="e">
        <f>IF(AL55="42",Monitoreo!F49&amp;". ","")</f>
        <v>#REF!</v>
      </c>
      <c r="S54" s="39" t="e">
        <f>IF(AL55="41",Monitoreo!F49&amp;". ","")</f>
        <v>#REF!</v>
      </c>
      <c r="T54" s="39" t="e">
        <f>IF(AL55="35",Monitoreo!F49&amp;". ","")</f>
        <v>#REF!</v>
      </c>
      <c r="U54" s="39" t="e">
        <f>IF(AL55="34",Monitoreo!F49&amp;". ","")</f>
        <v>#REF!</v>
      </c>
      <c r="V54" s="39" t="e">
        <f>IF(AL55="33",Monitoreo!F49&amp;". ","")</f>
        <v>#REF!</v>
      </c>
      <c r="W54" s="39" t="e">
        <f>IF(AL55="32",Monitoreo!F49&amp;". ","")</f>
        <v>#REF!</v>
      </c>
      <c r="X54" s="39" t="e">
        <f>IF(AL55="31",Monitoreo!F49&amp;". ","")</f>
        <v>#REF!</v>
      </c>
      <c r="Y54" s="39" t="e">
        <f>IF(AL55="25",Monitoreo!F49&amp;". ","")</f>
        <v>#REF!</v>
      </c>
      <c r="Z54" s="39" t="e">
        <f>IF(AL55="24",Monitoreo!F49&amp;". ","")</f>
        <v>#REF!</v>
      </c>
      <c r="AA54" s="39" t="e">
        <f>IF(AL55="23",Monitoreo!F49&amp;". ","")</f>
        <v>#REF!</v>
      </c>
      <c r="AB54" s="39" t="e">
        <f>IF(AL55="22",Monitoreo!F49&amp;". ","")</f>
        <v>#REF!</v>
      </c>
      <c r="AC54" s="39" t="e">
        <f>IF(AL55="21",Monitoreo!F49&amp;". ","")</f>
        <v>#REF!</v>
      </c>
      <c r="AD54" s="39" t="e">
        <f>IF(AL55="15",Monitoreo!F49&amp;". ","")</f>
        <v>#REF!</v>
      </c>
      <c r="AE54" s="39" t="e">
        <f>IF(AL55="14",Monitoreo!F49&amp;". ","")</f>
        <v>#REF!</v>
      </c>
      <c r="AF54" s="39" t="e">
        <f>IF(AL55="13",Monitoreo!F49&amp;". ","")</f>
        <v>#REF!</v>
      </c>
      <c r="AG54" s="39" t="e">
        <f>IF(AL55="12",Monitoreo!F49&amp;". ","")</f>
        <v>#REF!</v>
      </c>
      <c r="AH54" s="85" t="e">
        <f>IF(AL55="11",Monitoreo!F49&amp;". ","")</f>
        <v>#REF!</v>
      </c>
      <c r="AI54" s="71"/>
      <c r="AJ54" s="88" t="e">
        <f>+IF(Monitoreo!#REF!="Casi Seguro",5,IF(Monitoreo!#REF!="Probable",4,IF(Monitoreo!#REF!="Posible",3,IF(Monitoreo!#REF!="Improbable",2,IF(Monitoreo!#REF!="Raro",1)))))</f>
        <v>#REF!</v>
      </c>
      <c r="AK54" s="88" t="e">
        <f>+IF(Monitoreo!#REF!="Severo",5,IF(Monitoreo!#REF!="Mayor",4,IF(Monitoreo!#REF!="Moderado",3,IF(Monitoreo!#REF!="Menor",2,IF(Monitoreo!#REF!="Insignificante",1)))))</f>
        <v>#REF!</v>
      </c>
      <c r="AL54" s="88" t="e">
        <f t="shared" si="0"/>
        <v>#REF!</v>
      </c>
    </row>
    <row r="55" spans="9:38" x14ac:dyDescent="0.25">
      <c r="I55" s="83"/>
      <c r="J55" s="84" t="e">
        <f>IF(AL56="55",Monitoreo!F50&amp;". ","")</f>
        <v>#REF!</v>
      </c>
      <c r="K55" s="39" t="e">
        <f>IF(AL56="54",Monitoreo!F50&amp;". ","")</f>
        <v>#REF!</v>
      </c>
      <c r="L55" s="39" t="e">
        <f>IF(AL56="53",Monitoreo!F50&amp;". ","")</f>
        <v>#REF!</v>
      </c>
      <c r="M55" s="39" t="e">
        <f>IF(AL56="52",Monitoreo!F50&amp;". ","")</f>
        <v>#REF!</v>
      </c>
      <c r="N55" s="39" t="e">
        <f>IF(AL56="51",Monitoreo!F50&amp;". ","")</f>
        <v>#REF!</v>
      </c>
      <c r="O55" s="39" t="e">
        <f>IF(AL56="45",Monitoreo!F50&amp;". ","")</f>
        <v>#REF!</v>
      </c>
      <c r="P55" s="39" t="e">
        <f>IF(AL56="44",Monitoreo!F50&amp;". ","")</f>
        <v>#REF!</v>
      </c>
      <c r="Q55" s="39" t="e">
        <f>IF(AL56="43",Monitoreo!F50&amp;". ","")</f>
        <v>#REF!</v>
      </c>
      <c r="R55" s="39" t="e">
        <f>IF(AL56="42",Monitoreo!F50&amp;". ","")</f>
        <v>#REF!</v>
      </c>
      <c r="S55" s="39" t="e">
        <f>IF(AL56="41",Monitoreo!F50&amp;". ","")</f>
        <v>#REF!</v>
      </c>
      <c r="T55" s="39" t="e">
        <f>IF(AL56="35",Monitoreo!F50&amp;". ","")</f>
        <v>#REF!</v>
      </c>
      <c r="U55" s="39" t="e">
        <f>IF(AL56="34",Monitoreo!F50&amp;". ","")</f>
        <v>#REF!</v>
      </c>
      <c r="V55" s="39" t="e">
        <f>IF(AL56="33",Monitoreo!F50&amp;". ","")</f>
        <v>#REF!</v>
      </c>
      <c r="W55" s="39" t="e">
        <f>IF(AL56="32",Monitoreo!F50&amp;". ","")</f>
        <v>#REF!</v>
      </c>
      <c r="X55" s="39" t="e">
        <f>IF(AL56="31",Monitoreo!F50&amp;". ","")</f>
        <v>#REF!</v>
      </c>
      <c r="Y55" s="39" t="e">
        <f>IF(AL56="25",Monitoreo!F50&amp;". ","")</f>
        <v>#REF!</v>
      </c>
      <c r="Z55" s="39" t="e">
        <f>IF(AL56="24",Monitoreo!F50&amp;". ","")</f>
        <v>#REF!</v>
      </c>
      <c r="AA55" s="39" t="e">
        <f>IF(AL56="23",Monitoreo!F50&amp;". ","")</f>
        <v>#REF!</v>
      </c>
      <c r="AB55" s="39" t="e">
        <f>IF(AL56="22",Monitoreo!F50&amp;". ","")</f>
        <v>#REF!</v>
      </c>
      <c r="AC55" s="39" t="e">
        <f>IF(AL56="21",Monitoreo!F50&amp;". ","")</f>
        <v>#REF!</v>
      </c>
      <c r="AD55" s="39" t="e">
        <f>IF(AL56="15",Monitoreo!F50&amp;". ","")</f>
        <v>#REF!</v>
      </c>
      <c r="AE55" s="39" t="e">
        <f>IF(AL56="14",Monitoreo!F50&amp;". ","")</f>
        <v>#REF!</v>
      </c>
      <c r="AF55" s="39" t="e">
        <f>IF(AL56="13",Monitoreo!F50&amp;". ","")</f>
        <v>#REF!</v>
      </c>
      <c r="AG55" s="39" t="e">
        <f>IF(AL56="12",Monitoreo!F50&amp;". ","")</f>
        <v>#REF!</v>
      </c>
      <c r="AH55" s="85" t="e">
        <f>IF(AL56="11",Monitoreo!F50&amp;". ","")</f>
        <v>#REF!</v>
      </c>
      <c r="AI55" s="71"/>
      <c r="AJ55" s="88" t="e">
        <f>+IF(Monitoreo!#REF!="Casi Seguro",5,IF(Monitoreo!#REF!="Probable",4,IF(Monitoreo!#REF!="Posible",3,IF(Monitoreo!#REF!="Improbable",2,IF(Monitoreo!#REF!="Raro",1)))))</f>
        <v>#REF!</v>
      </c>
      <c r="AK55" s="88" t="e">
        <f>+IF(Monitoreo!#REF!="Severo",5,IF(Monitoreo!#REF!="Mayor",4,IF(Monitoreo!#REF!="Moderado",3,IF(Monitoreo!#REF!="Menor",2,IF(Monitoreo!#REF!="Insignificante",1)))))</f>
        <v>#REF!</v>
      </c>
      <c r="AL55" s="88" t="e">
        <f t="shared" si="0"/>
        <v>#REF!</v>
      </c>
    </row>
    <row r="56" spans="9:38" x14ac:dyDescent="0.25">
      <c r="I56" s="83"/>
      <c r="J56" s="84" t="e">
        <f>IF(AL57="55",Monitoreo!F51&amp;". ","")</f>
        <v>#REF!</v>
      </c>
      <c r="K56" s="39" t="e">
        <f>IF(AL57="54",Monitoreo!F51&amp;". ","")</f>
        <v>#REF!</v>
      </c>
      <c r="L56" s="39" t="e">
        <f>IF(AL57="53",Monitoreo!F51&amp;". ","")</f>
        <v>#REF!</v>
      </c>
      <c r="M56" s="39" t="e">
        <f>IF(AL57="52",Monitoreo!F51&amp;". ","")</f>
        <v>#REF!</v>
      </c>
      <c r="N56" s="39" t="e">
        <f>IF(AL57="51",Monitoreo!F51&amp;". ","")</f>
        <v>#REF!</v>
      </c>
      <c r="O56" s="39" t="e">
        <f>IF(AL57="45",Monitoreo!F51&amp;". ","")</f>
        <v>#REF!</v>
      </c>
      <c r="P56" s="39" t="e">
        <f>IF(AL57="44",Monitoreo!F51&amp;". ","")</f>
        <v>#REF!</v>
      </c>
      <c r="Q56" s="39" t="e">
        <f>IF(AL57="43",Monitoreo!F51&amp;". ","")</f>
        <v>#REF!</v>
      </c>
      <c r="R56" s="39" t="e">
        <f>IF(AL57="42",Monitoreo!F51&amp;". ","")</f>
        <v>#REF!</v>
      </c>
      <c r="S56" s="39" t="e">
        <f>IF(AL57="41",Monitoreo!F51&amp;". ","")</f>
        <v>#REF!</v>
      </c>
      <c r="T56" s="39" t="e">
        <f>IF(AL57="35",Monitoreo!F51&amp;". ","")</f>
        <v>#REF!</v>
      </c>
      <c r="U56" s="39" t="e">
        <f>IF(AL57="34",Monitoreo!F51&amp;". ","")</f>
        <v>#REF!</v>
      </c>
      <c r="V56" s="39" t="e">
        <f>IF(AL57="33",Monitoreo!F51&amp;". ","")</f>
        <v>#REF!</v>
      </c>
      <c r="W56" s="39" t="e">
        <f>IF(AL57="32",Monitoreo!F51&amp;". ","")</f>
        <v>#REF!</v>
      </c>
      <c r="X56" s="39" t="e">
        <f>IF(AL57="31",Monitoreo!F51&amp;". ","")</f>
        <v>#REF!</v>
      </c>
      <c r="Y56" s="39" t="e">
        <f>IF(AL57="25",Monitoreo!F51&amp;". ","")</f>
        <v>#REF!</v>
      </c>
      <c r="Z56" s="39" t="e">
        <f>IF(AL57="24",Monitoreo!F51&amp;". ","")</f>
        <v>#REF!</v>
      </c>
      <c r="AA56" s="39" t="e">
        <f>IF(AL57="23",Monitoreo!F51&amp;". ","")</f>
        <v>#REF!</v>
      </c>
      <c r="AB56" s="39" t="e">
        <f>IF(AL57="22",Monitoreo!F51&amp;". ","")</f>
        <v>#REF!</v>
      </c>
      <c r="AC56" s="39" t="e">
        <f>IF(AL57="21",Monitoreo!F51&amp;". ","")</f>
        <v>#REF!</v>
      </c>
      <c r="AD56" s="39" t="e">
        <f>IF(AL57="15",Monitoreo!F51&amp;". ","")</f>
        <v>#REF!</v>
      </c>
      <c r="AE56" s="39" t="e">
        <f>IF(AL57="14",Monitoreo!F51&amp;". ","")</f>
        <v>#REF!</v>
      </c>
      <c r="AF56" s="39" t="e">
        <f>IF(AL57="13",Monitoreo!F51&amp;". ","")</f>
        <v>#REF!</v>
      </c>
      <c r="AG56" s="39" t="e">
        <f>IF(AL57="12",Monitoreo!F51&amp;". ","")</f>
        <v>#REF!</v>
      </c>
      <c r="AH56" s="85" t="e">
        <f>IF(AL57="11",Monitoreo!F51&amp;". ","")</f>
        <v>#REF!</v>
      </c>
      <c r="AI56" s="71"/>
      <c r="AJ56" s="88" t="e">
        <f>+IF(Monitoreo!#REF!="Casi Seguro",5,IF(Monitoreo!#REF!="Probable",4,IF(Monitoreo!#REF!="Posible",3,IF(Monitoreo!#REF!="Improbable",2,IF(Monitoreo!#REF!="Raro",1)))))</f>
        <v>#REF!</v>
      </c>
      <c r="AK56" s="88" t="e">
        <f>+IF(Monitoreo!#REF!="Severo",5,IF(Monitoreo!#REF!="Mayor",4,IF(Monitoreo!#REF!="Moderado",3,IF(Monitoreo!#REF!="Menor",2,IF(Monitoreo!#REF!="Insignificante",1)))))</f>
        <v>#REF!</v>
      </c>
      <c r="AL56" s="88" t="e">
        <f t="shared" si="0"/>
        <v>#REF!</v>
      </c>
    </row>
    <row r="57" spans="9:38" x14ac:dyDescent="0.25">
      <c r="I57" s="83"/>
      <c r="J57" s="84" t="e">
        <f>IF(AL58="55",Monitoreo!F52&amp;". ","")</f>
        <v>#REF!</v>
      </c>
      <c r="K57" s="39" t="e">
        <f>IF(AL58="54",Monitoreo!F52&amp;". ","")</f>
        <v>#REF!</v>
      </c>
      <c r="L57" s="39" t="e">
        <f>IF(AL58="53",Monitoreo!F52&amp;". ","")</f>
        <v>#REF!</v>
      </c>
      <c r="M57" s="39" t="e">
        <f>IF(AL58="52",Monitoreo!F52&amp;". ","")</f>
        <v>#REF!</v>
      </c>
      <c r="N57" s="39" t="e">
        <f>IF(AL58="51",Monitoreo!F52&amp;". ","")</f>
        <v>#REF!</v>
      </c>
      <c r="O57" s="39" t="e">
        <f>IF(AL58="45",Monitoreo!F52&amp;". ","")</f>
        <v>#REF!</v>
      </c>
      <c r="P57" s="39" t="e">
        <f>IF(AL58="44",Monitoreo!F52&amp;". ","")</f>
        <v>#REF!</v>
      </c>
      <c r="Q57" s="39" t="e">
        <f>IF(AL58="43",Monitoreo!F52&amp;". ","")</f>
        <v>#REF!</v>
      </c>
      <c r="R57" s="39" t="e">
        <f>IF(AL58="42",Monitoreo!F52&amp;". ","")</f>
        <v>#REF!</v>
      </c>
      <c r="S57" s="39" t="e">
        <f>IF(AL58="41",Monitoreo!F52&amp;". ","")</f>
        <v>#REF!</v>
      </c>
      <c r="T57" s="39" t="e">
        <f>IF(AL58="35",Monitoreo!F52&amp;". ","")</f>
        <v>#REF!</v>
      </c>
      <c r="U57" s="39" t="e">
        <f>IF(AL58="34",Monitoreo!F52&amp;". ","")</f>
        <v>#REF!</v>
      </c>
      <c r="V57" s="39" t="e">
        <f>IF(AL58="33",Monitoreo!F52&amp;". ","")</f>
        <v>#REF!</v>
      </c>
      <c r="W57" s="39" t="e">
        <f>IF(AL58="32",Monitoreo!F52&amp;". ","")</f>
        <v>#REF!</v>
      </c>
      <c r="X57" s="39" t="e">
        <f>IF(AL58="31",Monitoreo!F52&amp;". ","")</f>
        <v>#REF!</v>
      </c>
      <c r="Y57" s="39" t="e">
        <f>IF(AL58="25",Monitoreo!F52&amp;". ","")</f>
        <v>#REF!</v>
      </c>
      <c r="Z57" s="39" t="e">
        <f>IF(AL58="24",Monitoreo!F52&amp;". ","")</f>
        <v>#REF!</v>
      </c>
      <c r="AA57" s="39" t="e">
        <f>IF(AL58="23",Monitoreo!F52&amp;". ","")</f>
        <v>#REF!</v>
      </c>
      <c r="AB57" s="39" t="e">
        <f>IF(AL58="22",Monitoreo!F52&amp;". ","")</f>
        <v>#REF!</v>
      </c>
      <c r="AC57" s="39" t="e">
        <f>IF(AL58="21",Monitoreo!F52&amp;". ","")</f>
        <v>#REF!</v>
      </c>
      <c r="AD57" s="39" t="e">
        <f>IF(AL58="15",Monitoreo!F52&amp;". ","")</f>
        <v>#REF!</v>
      </c>
      <c r="AE57" s="39" t="e">
        <f>IF(AL58="14",Monitoreo!F52&amp;". ","")</f>
        <v>#REF!</v>
      </c>
      <c r="AF57" s="39" t="e">
        <f>IF(AL58="13",Monitoreo!F52&amp;". ","")</f>
        <v>#REF!</v>
      </c>
      <c r="AG57" s="39" t="e">
        <f>IF(AL58="12",Monitoreo!F52&amp;". ","")</f>
        <v>#REF!</v>
      </c>
      <c r="AH57" s="85" t="e">
        <f>IF(AL58="11",Monitoreo!F52&amp;". ","")</f>
        <v>#REF!</v>
      </c>
      <c r="AI57" s="71"/>
      <c r="AJ57" s="88" t="e">
        <f>+IF(Monitoreo!#REF!="Casi Seguro",5,IF(Monitoreo!#REF!="Probable",4,IF(Monitoreo!#REF!="Posible",3,IF(Monitoreo!#REF!="Improbable",2,IF(Monitoreo!#REF!="Raro",1)))))</f>
        <v>#REF!</v>
      </c>
      <c r="AK57" s="88" t="e">
        <f>+IF(Monitoreo!#REF!="Severo",5,IF(Monitoreo!#REF!="Mayor",4,IF(Monitoreo!#REF!="Moderado",3,IF(Monitoreo!#REF!="Menor",2,IF(Monitoreo!#REF!="Insignificante",1)))))</f>
        <v>#REF!</v>
      </c>
      <c r="AL57" s="88" t="e">
        <f t="shared" si="0"/>
        <v>#REF!</v>
      </c>
    </row>
    <row r="58" spans="9:38" x14ac:dyDescent="0.25">
      <c r="I58" s="83"/>
      <c r="J58" s="84" t="e">
        <f>IF(AL59="55",Monitoreo!F53&amp;". ","")</f>
        <v>#REF!</v>
      </c>
      <c r="K58" s="39" t="e">
        <f>IF(AL59="54",Monitoreo!F53&amp;". ","")</f>
        <v>#REF!</v>
      </c>
      <c r="L58" s="39" t="e">
        <f>IF(AL59="53",Monitoreo!F53&amp;". ","")</f>
        <v>#REF!</v>
      </c>
      <c r="M58" s="39" t="e">
        <f>IF(AL59="52",Monitoreo!F53&amp;". ","")</f>
        <v>#REF!</v>
      </c>
      <c r="N58" s="39" t="e">
        <f>IF(AL59="51",Monitoreo!F53&amp;". ","")</f>
        <v>#REF!</v>
      </c>
      <c r="O58" s="39" t="e">
        <f>IF(AL59="45",Monitoreo!F53&amp;". ","")</f>
        <v>#REF!</v>
      </c>
      <c r="P58" s="39" t="e">
        <f>IF(AL59="44",Monitoreo!F53&amp;". ","")</f>
        <v>#REF!</v>
      </c>
      <c r="Q58" s="39" t="e">
        <f>IF(AL59="43",Monitoreo!F53&amp;". ","")</f>
        <v>#REF!</v>
      </c>
      <c r="R58" s="39" t="e">
        <f>IF(AL59="42",Monitoreo!F53&amp;". ","")</f>
        <v>#REF!</v>
      </c>
      <c r="S58" s="39" t="e">
        <f>IF(AL59="41",Monitoreo!F53&amp;". ","")</f>
        <v>#REF!</v>
      </c>
      <c r="T58" s="39" t="e">
        <f>IF(AL59="35",Monitoreo!F53&amp;". ","")</f>
        <v>#REF!</v>
      </c>
      <c r="U58" s="39" t="e">
        <f>IF(AL59="34",Monitoreo!F53&amp;". ","")</f>
        <v>#REF!</v>
      </c>
      <c r="V58" s="39" t="e">
        <f>IF(AL59="33",Monitoreo!F53&amp;". ","")</f>
        <v>#REF!</v>
      </c>
      <c r="W58" s="39" t="e">
        <f>IF(AL59="32",Monitoreo!F53&amp;". ","")</f>
        <v>#REF!</v>
      </c>
      <c r="X58" s="39" t="e">
        <f>IF(AL59="31",Monitoreo!F53&amp;". ","")</f>
        <v>#REF!</v>
      </c>
      <c r="Y58" s="39" t="e">
        <f>IF(AL59="25",Monitoreo!F53&amp;". ","")</f>
        <v>#REF!</v>
      </c>
      <c r="Z58" s="39" t="e">
        <f>IF(AL59="24",Monitoreo!F53&amp;". ","")</f>
        <v>#REF!</v>
      </c>
      <c r="AA58" s="39" t="e">
        <f>IF(AL59="23",Monitoreo!F53&amp;". ","")</f>
        <v>#REF!</v>
      </c>
      <c r="AB58" s="39" t="e">
        <f>IF(AL59="22",Monitoreo!F53&amp;". ","")</f>
        <v>#REF!</v>
      </c>
      <c r="AC58" s="39" t="e">
        <f>IF(AL59="21",Monitoreo!F53&amp;". ","")</f>
        <v>#REF!</v>
      </c>
      <c r="AD58" s="39" t="e">
        <f>IF(AL59="15",Monitoreo!F53&amp;". ","")</f>
        <v>#REF!</v>
      </c>
      <c r="AE58" s="39" t="e">
        <f>IF(AL59="14",Monitoreo!F53&amp;". ","")</f>
        <v>#REF!</v>
      </c>
      <c r="AF58" s="39" t="e">
        <f>IF(AL59="13",Monitoreo!F53&amp;". ","")</f>
        <v>#REF!</v>
      </c>
      <c r="AG58" s="39" t="e">
        <f>IF(AL59="12",Monitoreo!F53&amp;". ","")</f>
        <v>#REF!</v>
      </c>
      <c r="AH58" s="85" t="e">
        <f>IF(AL59="11",Monitoreo!F53&amp;". ","")</f>
        <v>#REF!</v>
      </c>
      <c r="AI58" s="71"/>
      <c r="AJ58" s="88" t="e">
        <f>+IF(Monitoreo!#REF!="Casi Seguro",5,IF(Monitoreo!#REF!="Probable",4,IF(Monitoreo!#REF!="Posible",3,IF(Monitoreo!#REF!="Improbable",2,IF(Monitoreo!#REF!="Raro",1)))))</f>
        <v>#REF!</v>
      </c>
      <c r="AK58" s="88" t="e">
        <f>+IF(Monitoreo!#REF!="Severo",5,IF(Monitoreo!#REF!="Mayor",4,IF(Monitoreo!#REF!="Moderado",3,IF(Monitoreo!#REF!="Menor",2,IF(Monitoreo!#REF!="Insignificante",1)))))</f>
        <v>#REF!</v>
      </c>
      <c r="AL58" s="88" t="e">
        <f t="shared" si="0"/>
        <v>#REF!</v>
      </c>
    </row>
    <row r="59" spans="9:38" x14ac:dyDescent="0.25">
      <c r="I59" s="83"/>
      <c r="J59" s="84" t="e">
        <f>IF(AL60="55",Monitoreo!F54&amp;". ","")</f>
        <v>#REF!</v>
      </c>
      <c r="K59" s="39" t="e">
        <f>IF(AL60="54",Monitoreo!F54&amp;". ","")</f>
        <v>#REF!</v>
      </c>
      <c r="L59" s="39" t="e">
        <f>IF(AL60="53",Monitoreo!F54&amp;". ","")</f>
        <v>#REF!</v>
      </c>
      <c r="M59" s="39" t="e">
        <f>IF(AL60="52",Monitoreo!F54&amp;". ","")</f>
        <v>#REF!</v>
      </c>
      <c r="N59" s="39" t="e">
        <f>IF(AL60="51",Monitoreo!F54&amp;". ","")</f>
        <v>#REF!</v>
      </c>
      <c r="O59" s="39" t="e">
        <f>IF(AL60="45",Monitoreo!F54&amp;". ","")</f>
        <v>#REF!</v>
      </c>
      <c r="P59" s="39" t="e">
        <f>IF(AL60="44",Monitoreo!F54&amp;". ","")</f>
        <v>#REF!</v>
      </c>
      <c r="Q59" s="39" t="e">
        <f>IF(AL60="43",Monitoreo!F54&amp;". ","")</f>
        <v>#REF!</v>
      </c>
      <c r="R59" s="39" t="e">
        <f>IF(AL60="42",Monitoreo!F54&amp;". ","")</f>
        <v>#REF!</v>
      </c>
      <c r="S59" s="39" t="e">
        <f>IF(AL60="41",Monitoreo!F54&amp;". ","")</f>
        <v>#REF!</v>
      </c>
      <c r="T59" s="39" t="e">
        <f>IF(AL60="35",Monitoreo!F54&amp;". ","")</f>
        <v>#REF!</v>
      </c>
      <c r="U59" s="39" t="e">
        <f>IF(AL60="34",Monitoreo!F54&amp;". ","")</f>
        <v>#REF!</v>
      </c>
      <c r="V59" s="39" t="e">
        <f>IF(AL60="33",Monitoreo!F54&amp;". ","")</f>
        <v>#REF!</v>
      </c>
      <c r="W59" s="39" t="e">
        <f>IF(AL60="32",Monitoreo!F54&amp;". ","")</f>
        <v>#REF!</v>
      </c>
      <c r="X59" s="39" t="e">
        <f>IF(AL60="31",Monitoreo!F54&amp;". ","")</f>
        <v>#REF!</v>
      </c>
      <c r="Y59" s="39" t="e">
        <f>IF(AL60="25",Monitoreo!F54&amp;". ","")</f>
        <v>#REF!</v>
      </c>
      <c r="Z59" s="39" t="e">
        <f>IF(AL60="24",Monitoreo!F54&amp;". ","")</f>
        <v>#REF!</v>
      </c>
      <c r="AA59" s="39" t="e">
        <f>IF(AL60="23",Monitoreo!F54&amp;". ","")</f>
        <v>#REF!</v>
      </c>
      <c r="AB59" s="39" t="e">
        <f>IF(AL60="22",Monitoreo!F54&amp;". ","")</f>
        <v>#REF!</v>
      </c>
      <c r="AC59" s="39" t="e">
        <f>IF(AL60="21",Monitoreo!F54&amp;". ","")</f>
        <v>#REF!</v>
      </c>
      <c r="AD59" s="39" t="e">
        <f>IF(AL60="15",Monitoreo!F54&amp;". ","")</f>
        <v>#REF!</v>
      </c>
      <c r="AE59" s="39" t="e">
        <f>IF(AL60="14",Monitoreo!F54&amp;". ","")</f>
        <v>#REF!</v>
      </c>
      <c r="AF59" s="39" t="e">
        <f>IF(AL60="13",Monitoreo!F54&amp;". ","")</f>
        <v>#REF!</v>
      </c>
      <c r="AG59" s="39" t="e">
        <f>IF(AL60="12",Monitoreo!F54&amp;". ","")</f>
        <v>#REF!</v>
      </c>
      <c r="AH59" s="85" t="e">
        <f>IF(AL60="11",Monitoreo!F54&amp;". ","")</f>
        <v>#REF!</v>
      </c>
      <c r="AI59" s="71"/>
      <c r="AJ59" s="88" t="e">
        <f>+IF(Monitoreo!#REF!="Casi Seguro",5,IF(Monitoreo!#REF!="Probable",4,IF(Monitoreo!#REF!="Posible",3,IF(Monitoreo!#REF!="Improbable",2,IF(Monitoreo!#REF!="Raro",1)))))</f>
        <v>#REF!</v>
      </c>
      <c r="AK59" s="88" t="e">
        <f>+IF(Monitoreo!#REF!="Severo",5,IF(Monitoreo!#REF!="Mayor",4,IF(Monitoreo!#REF!="Moderado",3,IF(Monitoreo!#REF!="Menor",2,IF(Monitoreo!#REF!="Insignificante",1)))))</f>
        <v>#REF!</v>
      </c>
      <c r="AL59" s="88" t="e">
        <f t="shared" si="0"/>
        <v>#REF!</v>
      </c>
    </row>
    <row r="60" spans="9:38" x14ac:dyDescent="0.25">
      <c r="I60" s="83"/>
      <c r="J60" s="84" t="e">
        <f>IF(AL61="55",Monitoreo!F55&amp;". ","")</f>
        <v>#REF!</v>
      </c>
      <c r="K60" s="39" t="e">
        <f>IF(AL61="54",Monitoreo!F55&amp;". ","")</f>
        <v>#REF!</v>
      </c>
      <c r="L60" s="39" t="e">
        <f>IF(AL61="53",Monitoreo!F55&amp;". ","")</f>
        <v>#REF!</v>
      </c>
      <c r="M60" s="39" t="e">
        <f>IF(AL61="52",Monitoreo!F55&amp;". ","")</f>
        <v>#REF!</v>
      </c>
      <c r="N60" s="39" t="e">
        <f>IF(AL61="51",Monitoreo!F55&amp;". ","")</f>
        <v>#REF!</v>
      </c>
      <c r="O60" s="39" t="e">
        <f>IF(AL61="45",Monitoreo!F55&amp;". ","")</f>
        <v>#REF!</v>
      </c>
      <c r="P60" s="39" t="e">
        <f>IF(AL61="44",Monitoreo!F55&amp;". ","")</f>
        <v>#REF!</v>
      </c>
      <c r="Q60" s="39" t="e">
        <f>IF(AL61="43",Monitoreo!F55&amp;". ","")</f>
        <v>#REF!</v>
      </c>
      <c r="R60" s="39" t="e">
        <f>IF(AL61="42",Monitoreo!F55&amp;". ","")</f>
        <v>#REF!</v>
      </c>
      <c r="S60" s="39" t="e">
        <f>IF(AL61="41",Monitoreo!F55&amp;". ","")</f>
        <v>#REF!</v>
      </c>
      <c r="T60" s="39" t="e">
        <f>IF(AL61="35",Monitoreo!F55&amp;". ","")</f>
        <v>#REF!</v>
      </c>
      <c r="U60" s="39" t="e">
        <f>IF(AL61="34",Monitoreo!F55&amp;". ","")</f>
        <v>#REF!</v>
      </c>
      <c r="V60" s="39" t="e">
        <f>IF(AL61="33",Monitoreo!F55&amp;". ","")</f>
        <v>#REF!</v>
      </c>
      <c r="W60" s="39" t="e">
        <f>IF(AL61="32",Monitoreo!F55&amp;". ","")</f>
        <v>#REF!</v>
      </c>
      <c r="X60" s="39" t="e">
        <f>IF(AL61="31",Monitoreo!F55&amp;". ","")</f>
        <v>#REF!</v>
      </c>
      <c r="Y60" s="39" t="e">
        <f>IF(AL61="25",Monitoreo!F55&amp;". ","")</f>
        <v>#REF!</v>
      </c>
      <c r="Z60" s="39" t="e">
        <f>IF(AL61="24",Monitoreo!F55&amp;". ","")</f>
        <v>#REF!</v>
      </c>
      <c r="AA60" s="39" t="e">
        <f>IF(AL61="23",Monitoreo!F55&amp;". ","")</f>
        <v>#REF!</v>
      </c>
      <c r="AB60" s="39" t="e">
        <f>IF(AL61="22",Monitoreo!F55&amp;". ","")</f>
        <v>#REF!</v>
      </c>
      <c r="AC60" s="39" t="e">
        <f>IF(AL61="21",Monitoreo!F55&amp;". ","")</f>
        <v>#REF!</v>
      </c>
      <c r="AD60" s="39" t="e">
        <f>IF(AL61="15",Monitoreo!F55&amp;". ","")</f>
        <v>#REF!</v>
      </c>
      <c r="AE60" s="39" t="e">
        <f>IF(AL61="14",Monitoreo!F55&amp;". ","")</f>
        <v>#REF!</v>
      </c>
      <c r="AF60" s="39" t="e">
        <f>IF(AL61="13",Monitoreo!F55&amp;". ","")</f>
        <v>#REF!</v>
      </c>
      <c r="AG60" s="39" t="e">
        <f>IF(AL61="12",Monitoreo!F55&amp;". ","")</f>
        <v>#REF!</v>
      </c>
      <c r="AH60" s="85" t="e">
        <f>IF(AL61="11",Monitoreo!F55&amp;". ","")</f>
        <v>#REF!</v>
      </c>
      <c r="AI60" s="71"/>
      <c r="AJ60" s="88" t="e">
        <f>+IF(Monitoreo!#REF!="Casi Seguro",5,IF(Monitoreo!#REF!="Probable",4,IF(Monitoreo!#REF!="Posible",3,IF(Monitoreo!#REF!="Improbable",2,IF(Monitoreo!#REF!="Raro",1)))))</f>
        <v>#REF!</v>
      </c>
      <c r="AK60" s="88" t="e">
        <f>+IF(Monitoreo!#REF!="Severo",5,IF(Monitoreo!#REF!="Mayor",4,IF(Monitoreo!#REF!="Moderado",3,IF(Monitoreo!#REF!="Menor",2,IF(Monitoreo!#REF!="Insignificante",1)))))</f>
        <v>#REF!</v>
      </c>
      <c r="AL60" s="88" t="e">
        <f t="shared" si="0"/>
        <v>#REF!</v>
      </c>
    </row>
    <row r="61" spans="9:38" x14ac:dyDescent="0.25">
      <c r="I61" s="83"/>
      <c r="J61" s="84" t="e">
        <f>IF(AL62="55",Monitoreo!F56&amp;". ","")</f>
        <v>#REF!</v>
      </c>
      <c r="K61" s="39" t="e">
        <f>IF(AL62="54",Monitoreo!F56&amp;". ","")</f>
        <v>#REF!</v>
      </c>
      <c r="L61" s="39" t="e">
        <f>IF(AL62="53",Monitoreo!F56&amp;". ","")</f>
        <v>#REF!</v>
      </c>
      <c r="M61" s="39" t="e">
        <f>IF(AL62="52",Monitoreo!F56&amp;". ","")</f>
        <v>#REF!</v>
      </c>
      <c r="N61" s="39" t="e">
        <f>IF(AL62="51",Monitoreo!F56&amp;". ","")</f>
        <v>#REF!</v>
      </c>
      <c r="O61" s="39" t="e">
        <f>IF(AL62="45",Monitoreo!F56&amp;". ","")</f>
        <v>#REF!</v>
      </c>
      <c r="P61" s="39" t="e">
        <f>IF(AL62="44",Monitoreo!F56&amp;". ","")</f>
        <v>#REF!</v>
      </c>
      <c r="Q61" s="39" t="e">
        <f>IF(AL62="43",Monitoreo!F56&amp;". ","")</f>
        <v>#REF!</v>
      </c>
      <c r="R61" s="39" t="e">
        <f>IF(AL62="42",Monitoreo!F56&amp;". ","")</f>
        <v>#REF!</v>
      </c>
      <c r="S61" s="39" t="e">
        <f>IF(AL62="41",Monitoreo!F56&amp;". ","")</f>
        <v>#REF!</v>
      </c>
      <c r="T61" s="39" t="e">
        <f>IF(AL62="35",Monitoreo!F56&amp;". ","")</f>
        <v>#REF!</v>
      </c>
      <c r="U61" s="39" t="e">
        <f>IF(AL62="34",Monitoreo!F56&amp;". ","")</f>
        <v>#REF!</v>
      </c>
      <c r="V61" s="39" t="e">
        <f>IF(AL62="33",Monitoreo!F56&amp;". ","")</f>
        <v>#REF!</v>
      </c>
      <c r="W61" s="39" t="e">
        <f>IF(AL62="32",Monitoreo!F56&amp;". ","")</f>
        <v>#REF!</v>
      </c>
      <c r="X61" s="39" t="e">
        <f>IF(AL62="31",Monitoreo!F56&amp;". ","")</f>
        <v>#REF!</v>
      </c>
      <c r="Y61" s="39" t="e">
        <f>IF(AL62="25",Monitoreo!F56&amp;". ","")</f>
        <v>#REF!</v>
      </c>
      <c r="Z61" s="39" t="e">
        <f>IF(AL62="24",Monitoreo!F56&amp;". ","")</f>
        <v>#REF!</v>
      </c>
      <c r="AA61" s="39" t="e">
        <f>IF(AL62="23",Monitoreo!F56&amp;". ","")</f>
        <v>#REF!</v>
      </c>
      <c r="AB61" s="39" t="e">
        <f>IF(AL62="22",Monitoreo!F56&amp;". ","")</f>
        <v>#REF!</v>
      </c>
      <c r="AC61" s="39" t="e">
        <f>IF(AL62="21",Monitoreo!F56&amp;". ","")</f>
        <v>#REF!</v>
      </c>
      <c r="AD61" s="39" t="e">
        <f>IF(AL62="15",Monitoreo!F56&amp;". ","")</f>
        <v>#REF!</v>
      </c>
      <c r="AE61" s="39" t="e">
        <f>IF(AL62="14",Monitoreo!F56&amp;". ","")</f>
        <v>#REF!</v>
      </c>
      <c r="AF61" s="39" t="e">
        <f>IF(AL62="13",Monitoreo!F56&amp;". ","")</f>
        <v>#REF!</v>
      </c>
      <c r="AG61" s="39" t="e">
        <f>IF(AL62="12",Monitoreo!F56&amp;". ","")</f>
        <v>#REF!</v>
      </c>
      <c r="AH61" s="85" t="e">
        <f>IF(AL62="11",Monitoreo!F56&amp;". ","")</f>
        <v>#REF!</v>
      </c>
      <c r="AI61" s="71"/>
      <c r="AJ61" s="88" t="e">
        <f>+IF(Monitoreo!#REF!="Casi Seguro",5,IF(Monitoreo!#REF!="Probable",4,IF(Monitoreo!#REF!="Posible",3,IF(Monitoreo!#REF!="Improbable",2,IF(Monitoreo!#REF!="Raro",1)))))</f>
        <v>#REF!</v>
      </c>
      <c r="AK61" s="88" t="e">
        <f>+IF(Monitoreo!#REF!="Severo",5,IF(Monitoreo!#REF!="Mayor",4,IF(Monitoreo!#REF!="Moderado",3,IF(Monitoreo!#REF!="Menor",2,IF(Monitoreo!#REF!="Insignificante",1)))))</f>
        <v>#REF!</v>
      </c>
      <c r="AL61" s="88" t="e">
        <f t="shared" si="0"/>
        <v>#REF!</v>
      </c>
    </row>
    <row r="62" spans="9:38" x14ac:dyDescent="0.25">
      <c r="I62" s="83"/>
      <c r="J62" s="84" t="e">
        <f>IF(AL63="55",Monitoreo!F57&amp;". ","")</f>
        <v>#REF!</v>
      </c>
      <c r="K62" s="39" t="e">
        <f>IF(AL63="54",Monitoreo!F57&amp;". ","")</f>
        <v>#REF!</v>
      </c>
      <c r="L62" s="39" t="e">
        <f>IF(AL63="53",Monitoreo!F57&amp;". ","")</f>
        <v>#REF!</v>
      </c>
      <c r="M62" s="39" t="e">
        <f>IF(AL63="52",Monitoreo!F57&amp;". ","")</f>
        <v>#REF!</v>
      </c>
      <c r="N62" s="39" t="e">
        <f>IF(AL63="51",Monitoreo!F57&amp;". ","")</f>
        <v>#REF!</v>
      </c>
      <c r="O62" s="39" t="e">
        <f>IF(AL63="45",Monitoreo!F57&amp;". ","")</f>
        <v>#REF!</v>
      </c>
      <c r="P62" s="39" t="e">
        <f>IF(AL63="44",Monitoreo!F57&amp;". ","")</f>
        <v>#REF!</v>
      </c>
      <c r="Q62" s="39" t="e">
        <f>IF(AL63="43",Monitoreo!F57&amp;". ","")</f>
        <v>#REF!</v>
      </c>
      <c r="R62" s="39" t="e">
        <f>IF(AL63="42",Monitoreo!F57&amp;". ","")</f>
        <v>#REF!</v>
      </c>
      <c r="S62" s="39" t="e">
        <f>IF(AL63="41",Monitoreo!F57&amp;". ","")</f>
        <v>#REF!</v>
      </c>
      <c r="T62" s="39" t="e">
        <f>IF(AL63="35",Monitoreo!F57&amp;". ","")</f>
        <v>#REF!</v>
      </c>
      <c r="U62" s="39" t="e">
        <f>IF(AL63="34",Monitoreo!F57&amp;". ","")</f>
        <v>#REF!</v>
      </c>
      <c r="V62" s="39" t="e">
        <f>IF(AL63="33",Monitoreo!F57&amp;". ","")</f>
        <v>#REF!</v>
      </c>
      <c r="W62" s="39" t="e">
        <f>IF(AL63="32",Monitoreo!F57&amp;". ","")</f>
        <v>#REF!</v>
      </c>
      <c r="X62" s="39" t="e">
        <f>IF(AL63="31",Monitoreo!F57&amp;". ","")</f>
        <v>#REF!</v>
      </c>
      <c r="Y62" s="39" t="e">
        <f>IF(AL63="25",Monitoreo!F57&amp;". ","")</f>
        <v>#REF!</v>
      </c>
      <c r="Z62" s="39" t="e">
        <f>IF(AL63="24",Monitoreo!F57&amp;". ","")</f>
        <v>#REF!</v>
      </c>
      <c r="AA62" s="39" t="e">
        <f>IF(AL63="23",Monitoreo!F57&amp;". ","")</f>
        <v>#REF!</v>
      </c>
      <c r="AB62" s="39" t="e">
        <f>IF(AL63="22",Monitoreo!F57&amp;". ","")</f>
        <v>#REF!</v>
      </c>
      <c r="AC62" s="39" t="e">
        <f>IF(AL63="21",Monitoreo!F57&amp;". ","")</f>
        <v>#REF!</v>
      </c>
      <c r="AD62" s="39" t="e">
        <f>IF(AL63="15",Monitoreo!F57&amp;". ","")</f>
        <v>#REF!</v>
      </c>
      <c r="AE62" s="39" t="e">
        <f>IF(AL63="14",Monitoreo!F57&amp;". ","")</f>
        <v>#REF!</v>
      </c>
      <c r="AF62" s="39" t="e">
        <f>IF(AL63="13",Monitoreo!F57&amp;". ","")</f>
        <v>#REF!</v>
      </c>
      <c r="AG62" s="39" t="e">
        <f>IF(AL63="12",Monitoreo!F57&amp;". ","")</f>
        <v>#REF!</v>
      </c>
      <c r="AH62" s="85" t="e">
        <f>IF(AL63="11",Monitoreo!F57&amp;". ","")</f>
        <v>#REF!</v>
      </c>
      <c r="AI62" s="71"/>
      <c r="AJ62" s="88" t="e">
        <f>+IF(Monitoreo!#REF!="Casi Seguro",5,IF(Monitoreo!#REF!="Probable",4,IF(Monitoreo!#REF!="Posible",3,IF(Monitoreo!#REF!="Improbable",2,IF(Monitoreo!#REF!="Raro",1)))))</f>
        <v>#REF!</v>
      </c>
      <c r="AK62" s="88" t="e">
        <f>+IF(Monitoreo!#REF!="Severo",5,IF(Monitoreo!#REF!="Mayor",4,IF(Monitoreo!#REF!="Moderado",3,IF(Monitoreo!#REF!="Menor",2,IF(Monitoreo!#REF!="Insignificante",1)))))</f>
        <v>#REF!</v>
      </c>
      <c r="AL62" s="88" t="e">
        <f t="shared" si="0"/>
        <v>#REF!</v>
      </c>
    </row>
    <row r="63" spans="9:38" x14ac:dyDescent="0.25">
      <c r="I63" s="83"/>
      <c r="J63" s="84" t="e">
        <f>IF(AL64="55",Monitoreo!F58&amp;". ","")</f>
        <v>#REF!</v>
      </c>
      <c r="K63" s="39" t="e">
        <f>IF(AL64="54",Monitoreo!F58&amp;". ","")</f>
        <v>#REF!</v>
      </c>
      <c r="L63" s="39" t="e">
        <f>IF(AL64="53",Monitoreo!F58&amp;". ","")</f>
        <v>#REF!</v>
      </c>
      <c r="M63" s="39" t="e">
        <f>IF(AL64="52",Monitoreo!F58&amp;". ","")</f>
        <v>#REF!</v>
      </c>
      <c r="N63" s="39" t="e">
        <f>IF(AL64="51",Monitoreo!F58&amp;". ","")</f>
        <v>#REF!</v>
      </c>
      <c r="O63" s="39" t="e">
        <f>IF(AL64="45",Monitoreo!F58&amp;". ","")</f>
        <v>#REF!</v>
      </c>
      <c r="P63" s="39" t="e">
        <f>IF(AL64="44",Monitoreo!F58&amp;". ","")</f>
        <v>#REF!</v>
      </c>
      <c r="Q63" s="39" t="e">
        <f>IF(AL64="43",Monitoreo!F58&amp;". ","")</f>
        <v>#REF!</v>
      </c>
      <c r="R63" s="39" t="e">
        <f>IF(AL64="42",Monitoreo!F58&amp;". ","")</f>
        <v>#REF!</v>
      </c>
      <c r="S63" s="39" t="e">
        <f>IF(AL64="41",Monitoreo!F58&amp;". ","")</f>
        <v>#REF!</v>
      </c>
      <c r="T63" s="39" t="e">
        <f>IF(AL64="35",Monitoreo!F58&amp;". ","")</f>
        <v>#REF!</v>
      </c>
      <c r="U63" s="39" t="e">
        <f>IF(AL64="34",Monitoreo!F58&amp;". ","")</f>
        <v>#REF!</v>
      </c>
      <c r="V63" s="39" t="e">
        <f>IF(AL64="33",Monitoreo!F58&amp;". ","")</f>
        <v>#REF!</v>
      </c>
      <c r="W63" s="39" t="e">
        <f>IF(AL64="32",Monitoreo!F58&amp;". ","")</f>
        <v>#REF!</v>
      </c>
      <c r="X63" s="39" t="e">
        <f>IF(AL64="31",Monitoreo!F58&amp;". ","")</f>
        <v>#REF!</v>
      </c>
      <c r="Y63" s="39" t="e">
        <f>IF(AL64="25",Monitoreo!F58&amp;". ","")</f>
        <v>#REF!</v>
      </c>
      <c r="Z63" s="39" t="e">
        <f>IF(AL64="24",Monitoreo!F58&amp;". ","")</f>
        <v>#REF!</v>
      </c>
      <c r="AA63" s="39" t="e">
        <f>IF(AL64="23",Monitoreo!F58&amp;". ","")</f>
        <v>#REF!</v>
      </c>
      <c r="AB63" s="39" t="e">
        <f>IF(AL64="22",Monitoreo!F58&amp;". ","")</f>
        <v>#REF!</v>
      </c>
      <c r="AC63" s="39" t="e">
        <f>IF(AL64="21",Monitoreo!F58&amp;". ","")</f>
        <v>#REF!</v>
      </c>
      <c r="AD63" s="39" t="e">
        <f>IF(AL64="15",Monitoreo!F58&amp;". ","")</f>
        <v>#REF!</v>
      </c>
      <c r="AE63" s="39" t="e">
        <f>IF(AL64="14",Monitoreo!F58&amp;". ","")</f>
        <v>#REF!</v>
      </c>
      <c r="AF63" s="39" t="e">
        <f>IF(AL64="13",Monitoreo!F58&amp;". ","")</f>
        <v>#REF!</v>
      </c>
      <c r="AG63" s="39" t="e">
        <f>IF(AL64="12",Monitoreo!F58&amp;". ","")</f>
        <v>#REF!</v>
      </c>
      <c r="AH63" s="85" t="e">
        <f>IF(AL64="11",Monitoreo!F58&amp;". ","")</f>
        <v>#REF!</v>
      </c>
      <c r="AI63" s="71"/>
      <c r="AJ63" s="88" t="e">
        <f>+IF(Monitoreo!#REF!="Casi Seguro",5,IF(Monitoreo!#REF!="Probable",4,IF(Monitoreo!#REF!="Posible",3,IF(Monitoreo!#REF!="Improbable",2,IF(Monitoreo!#REF!="Raro",1)))))</f>
        <v>#REF!</v>
      </c>
      <c r="AK63" s="88" t="e">
        <f>+IF(Monitoreo!#REF!="Severo",5,IF(Monitoreo!#REF!="Mayor",4,IF(Monitoreo!#REF!="Moderado",3,IF(Monitoreo!#REF!="Menor",2,IF(Monitoreo!#REF!="Insignificante",1)))))</f>
        <v>#REF!</v>
      </c>
      <c r="AL63" s="88" t="e">
        <f t="shared" si="0"/>
        <v>#REF!</v>
      </c>
    </row>
    <row r="64" spans="9:38" x14ac:dyDescent="0.25">
      <c r="I64" s="83"/>
      <c r="J64" s="84" t="e">
        <f>IF(AL65="55",Monitoreo!F59&amp;". ","")</f>
        <v>#REF!</v>
      </c>
      <c r="K64" s="39" t="e">
        <f>IF(AL65="54",Monitoreo!F59&amp;". ","")</f>
        <v>#REF!</v>
      </c>
      <c r="L64" s="39" t="e">
        <f>IF(AL65="53",Monitoreo!F59&amp;". ","")</f>
        <v>#REF!</v>
      </c>
      <c r="M64" s="39" t="e">
        <f>IF(AL65="52",Monitoreo!F59&amp;". ","")</f>
        <v>#REF!</v>
      </c>
      <c r="N64" s="39" t="e">
        <f>IF(AL65="51",Monitoreo!F59&amp;". ","")</f>
        <v>#REF!</v>
      </c>
      <c r="O64" s="39" t="e">
        <f>IF(AL65="45",Monitoreo!F59&amp;". ","")</f>
        <v>#REF!</v>
      </c>
      <c r="P64" s="39" t="e">
        <f>IF(AL65="44",Monitoreo!F59&amp;". ","")</f>
        <v>#REF!</v>
      </c>
      <c r="Q64" s="39" t="e">
        <f>IF(AL65="43",Monitoreo!F59&amp;". ","")</f>
        <v>#REF!</v>
      </c>
      <c r="R64" s="39" t="e">
        <f>IF(AL65="42",Monitoreo!F59&amp;". ","")</f>
        <v>#REF!</v>
      </c>
      <c r="S64" s="39" t="e">
        <f>IF(AL65="41",Monitoreo!F59&amp;". ","")</f>
        <v>#REF!</v>
      </c>
      <c r="T64" s="39" t="e">
        <f>IF(AL65="35",Monitoreo!F59&amp;". ","")</f>
        <v>#REF!</v>
      </c>
      <c r="U64" s="39" t="e">
        <f>IF(AL65="34",Monitoreo!F59&amp;". ","")</f>
        <v>#REF!</v>
      </c>
      <c r="V64" s="39" t="e">
        <f>IF(AL65="33",Monitoreo!F59&amp;". ","")</f>
        <v>#REF!</v>
      </c>
      <c r="W64" s="39" t="e">
        <f>IF(AL65="32",Monitoreo!F59&amp;". ","")</f>
        <v>#REF!</v>
      </c>
      <c r="X64" s="39" t="e">
        <f>IF(AL65="31",Monitoreo!F59&amp;". ","")</f>
        <v>#REF!</v>
      </c>
      <c r="Y64" s="39" t="e">
        <f>IF(AL65="25",Monitoreo!F59&amp;". ","")</f>
        <v>#REF!</v>
      </c>
      <c r="Z64" s="39" t="e">
        <f>IF(AL65="24",Monitoreo!F59&amp;". ","")</f>
        <v>#REF!</v>
      </c>
      <c r="AA64" s="39" t="e">
        <f>IF(AL65="23",Monitoreo!F59&amp;". ","")</f>
        <v>#REF!</v>
      </c>
      <c r="AB64" s="39" t="e">
        <f>IF(AL65="22",Monitoreo!F59&amp;". ","")</f>
        <v>#REF!</v>
      </c>
      <c r="AC64" s="39" t="e">
        <f>IF(AL65="21",Monitoreo!F59&amp;". ","")</f>
        <v>#REF!</v>
      </c>
      <c r="AD64" s="39" t="e">
        <f>IF(AL65="15",Monitoreo!F59&amp;". ","")</f>
        <v>#REF!</v>
      </c>
      <c r="AE64" s="39" t="e">
        <f>IF(AL65="14",Monitoreo!F59&amp;". ","")</f>
        <v>#REF!</v>
      </c>
      <c r="AF64" s="39" t="e">
        <f>IF(AL65="13",Monitoreo!F59&amp;". ","")</f>
        <v>#REF!</v>
      </c>
      <c r="AG64" s="39" t="e">
        <f>IF(AL65="12",Monitoreo!F59&amp;". ","")</f>
        <v>#REF!</v>
      </c>
      <c r="AH64" s="85" t="e">
        <f>IF(AL65="11",Monitoreo!F59&amp;". ","")</f>
        <v>#REF!</v>
      </c>
      <c r="AI64" s="71"/>
      <c r="AJ64" s="88" t="e">
        <f>+IF(Monitoreo!#REF!="Casi Seguro",5,IF(Monitoreo!#REF!="Probable",4,IF(Monitoreo!#REF!="Posible",3,IF(Monitoreo!#REF!="Improbable",2,IF(Monitoreo!#REF!="Raro",1)))))</f>
        <v>#REF!</v>
      </c>
      <c r="AK64" s="88" t="e">
        <f>+IF(Monitoreo!#REF!="Severo",5,IF(Monitoreo!#REF!="Mayor",4,IF(Monitoreo!#REF!="Moderado",3,IF(Monitoreo!#REF!="Menor",2,IF(Monitoreo!#REF!="Insignificante",1)))))</f>
        <v>#REF!</v>
      </c>
      <c r="AL64" s="88" t="e">
        <f t="shared" si="0"/>
        <v>#REF!</v>
      </c>
    </row>
    <row r="65" spans="9:38" x14ac:dyDescent="0.25">
      <c r="I65" s="83"/>
      <c r="J65" s="84" t="e">
        <f>IF(AL66="55",Monitoreo!F60&amp;". ","")</f>
        <v>#REF!</v>
      </c>
      <c r="K65" s="39" t="e">
        <f>IF(AL66="54",Monitoreo!F60&amp;". ","")</f>
        <v>#REF!</v>
      </c>
      <c r="L65" s="39" t="e">
        <f>IF(AL66="53",Monitoreo!F60&amp;". ","")</f>
        <v>#REF!</v>
      </c>
      <c r="M65" s="39" t="e">
        <f>IF(AL66="52",Monitoreo!F60&amp;". ","")</f>
        <v>#REF!</v>
      </c>
      <c r="N65" s="39" t="e">
        <f>IF(AL66="51",Monitoreo!F60&amp;". ","")</f>
        <v>#REF!</v>
      </c>
      <c r="O65" s="39" t="e">
        <f>IF(AL66="45",Monitoreo!F60&amp;". ","")</f>
        <v>#REF!</v>
      </c>
      <c r="P65" s="39" t="e">
        <f>IF(AL66="44",Monitoreo!F60&amp;". ","")</f>
        <v>#REF!</v>
      </c>
      <c r="Q65" s="39" t="e">
        <f>IF(AL66="43",Monitoreo!F60&amp;". ","")</f>
        <v>#REF!</v>
      </c>
      <c r="R65" s="39" t="e">
        <f>IF(AL66="42",Monitoreo!F60&amp;". ","")</f>
        <v>#REF!</v>
      </c>
      <c r="S65" s="39" t="e">
        <f>IF(AL66="41",Monitoreo!F60&amp;". ","")</f>
        <v>#REF!</v>
      </c>
      <c r="T65" s="39" t="e">
        <f>IF(AL66="35",Monitoreo!F60&amp;". ","")</f>
        <v>#REF!</v>
      </c>
      <c r="U65" s="39" t="e">
        <f>IF(AL66="34",Monitoreo!F60&amp;". ","")</f>
        <v>#REF!</v>
      </c>
      <c r="V65" s="39" t="e">
        <f>IF(AL66="33",Monitoreo!F60&amp;". ","")</f>
        <v>#REF!</v>
      </c>
      <c r="W65" s="39" t="e">
        <f>IF(AL66="32",Monitoreo!F60&amp;". ","")</f>
        <v>#REF!</v>
      </c>
      <c r="X65" s="39" t="e">
        <f>IF(AL66="31",Monitoreo!F60&amp;". ","")</f>
        <v>#REF!</v>
      </c>
      <c r="Y65" s="39" t="e">
        <f>IF(AL66="25",Monitoreo!F60&amp;". ","")</f>
        <v>#REF!</v>
      </c>
      <c r="Z65" s="39" t="e">
        <f>IF(AL66="24",Monitoreo!F60&amp;". ","")</f>
        <v>#REF!</v>
      </c>
      <c r="AA65" s="39" t="e">
        <f>IF(AL66="23",Monitoreo!F60&amp;". ","")</f>
        <v>#REF!</v>
      </c>
      <c r="AB65" s="39" t="e">
        <f>IF(AL66="22",Monitoreo!F60&amp;". ","")</f>
        <v>#REF!</v>
      </c>
      <c r="AC65" s="39" t="e">
        <f>IF(AL66="21",Monitoreo!F60&amp;". ","")</f>
        <v>#REF!</v>
      </c>
      <c r="AD65" s="39" t="e">
        <f>IF(AL66="15",Monitoreo!F60&amp;". ","")</f>
        <v>#REF!</v>
      </c>
      <c r="AE65" s="39" t="e">
        <f>IF(AL66="14",Monitoreo!F60&amp;". ","")</f>
        <v>#REF!</v>
      </c>
      <c r="AF65" s="39" t="e">
        <f>IF(AL66="13",Monitoreo!F60&amp;". ","")</f>
        <v>#REF!</v>
      </c>
      <c r="AG65" s="39" t="e">
        <f>IF(AL66="12",Monitoreo!F60&amp;". ","")</f>
        <v>#REF!</v>
      </c>
      <c r="AH65" s="85" t="e">
        <f>IF(AL66="11",Monitoreo!F60&amp;". ","")</f>
        <v>#REF!</v>
      </c>
      <c r="AI65" s="71"/>
      <c r="AJ65" s="88" t="e">
        <f>+IF(Monitoreo!#REF!="Casi Seguro",5,IF(Monitoreo!#REF!="Probable",4,IF(Monitoreo!#REF!="Posible",3,IF(Monitoreo!#REF!="Improbable",2,IF(Monitoreo!#REF!="Raro",1)))))</f>
        <v>#REF!</v>
      </c>
      <c r="AK65" s="88" t="e">
        <f>+IF(Monitoreo!#REF!="Severo",5,IF(Monitoreo!#REF!="Mayor",4,IF(Monitoreo!#REF!="Moderado",3,IF(Monitoreo!#REF!="Menor",2,IF(Monitoreo!#REF!="Insignificante",1)))))</f>
        <v>#REF!</v>
      </c>
      <c r="AL65" s="88" t="e">
        <f t="shared" si="0"/>
        <v>#REF!</v>
      </c>
    </row>
    <row r="66" spans="9:38" x14ac:dyDescent="0.25">
      <c r="I66" s="83"/>
      <c r="J66" s="84" t="e">
        <f>IF(AL67="55",Monitoreo!F61&amp;". ","")</f>
        <v>#REF!</v>
      </c>
      <c r="K66" s="39" t="e">
        <f>IF(AL67="54",Monitoreo!F61&amp;". ","")</f>
        <v>#REF!</v>
      </c>
      <c r="L66" s="39" t="e">
        <f>IF(AL67="53",Monitoreo!F61&amp;". ","")</f>
        <v>#REF!</v>
      </c>
      <c r="M66" s="39" t="e">
        <f>IF(AL67="52",Monitoreo!F61&amp;". ","")</f>
        <v>#REF!</v>
      </c>
      <c r="N66" s="39" t="e">
        <f>IF(AL67="51",Monitoreo!F61&amp;". ","")</f>
        <v>#REF!</v>
      </c>
      <c r="O66" s="39" t="e">
        <f>IF(AL67="45",Monitoreo!F61&amp;". ","")</f>
        <v>#REF!</v>
      </c>
      <c r="P66" s="39" t="e">
        <f>IF(AL67="44",Monitoreo!F61&amp;". ","")</f>
        <v>#REF!</v>
      </c>
      <c r="Q66" s="39" t="e">
        <f>IF(AL67="43",Monitoreo!F61&amp;". ","")</f>
        <v>#REF!</v>
      </c>
      <c r="R66" s="39" t="e">
        <f>IF(AL67="42",Monitoreo!F61&amp;". ","")</f>
        <v>#REF!</v>
      </c>
      <c r="S66" s="39" t="e">
        <f>IF(AL67="41",Monitoreo!F61&amp;". ","")</f>
        <v>#REF!</v>
      </c>
      <c r="T66" s="39" t="e">
        <f>IF(AL67="35",Monitoreo!F61&amp;". ","")</f>
        <v>#REF!</v>
      </c>
      <c r="U66" s="39" t="e">
        <f>IF(AL67="34",Monitoreo!F61&amp;". ","")</f>
        <v>#REF!</v>
      </c>
      <c r="V66" s="39" t="e">
        <f>IF(AL67="33",Monitoreo!F61&amp;". ","")</f>
        <v>#REF!</v>
      </c>
      <c r="W66" s="39" t="e">
        <f>IF(AL67="32",Monitoreo!F61&amp;". ","")</f>
        <v>#REF!</v>
      </c>
      <c r="X66" s="39" t="e">
        <f>IF(AL67="31",Monitoreo!F61&amp;". ","")</f>
        <v>#REF!</v>
      </c>
      <c r="Y66" s="39" t="e">
        <f>IF(AL67="25",Monitoreo!F61&amp;". ","")</f>
        <v>#REF!</v>
      </c>
      <c r="Z66" s="39" t="e">
        <f>IF(AL67="24",Monitoreo!F61&amp;". ","")</f>
        <v>#REF!</v>
      </c>
      <c r="AA66" s="39" t="e">
        <f>IF(AL67="23",Monitoreo!F61&amp;". ","")</f>
        <v>#REF!</v>
      </c>
      <c r="AB66" s="39" t="e">
        <f>IF(AL67="22",Monitoreo!F61&amp;". ","")</f>
        <v>#REF!</v>
      </c>
      <c r="AC66" s="39" t="e">
        <f>IF(AL67="21",Monitoreo!F61&amp;". ","")</f>
        <v>#REF!</v>
      </c>
      <c r="AD66" s="39" t="e">
        <f>IF(AL67="15",Monitoreo!F61&amp;". ","")</f>
        <v>#REF!</v>
      </c>
      <c r="AE66" s="39" t="e">
        <f>IF(AL67="14",Monitoreo!F61&amp;". ","")</f>
        <v>#REF!</v>
      </c>
      <c r="AF66" s="39" t="e">
        <f>IF(AL67="13",Monitoreo!F61&amp;". ","")</f>
        <v>#REF!</v>
      </c>
      <c r="AG66" s="39" t="e">
        <f>IF(AL67="12",Monitoreo!F61&amp;". ","")</f>
        <v>#REF!</v>
      </c>
      <c r="AH66" s="85" t="e">
        <f>IF(AL67="11",Monitoreo!F61&amp;". ","")</f>
        <v>#REF!</v>
      </c>
      <c r="AI66" s="71"/>
      <c r="AJ66" s="88" t="e">
        <f>+IF(Monitoreo!#REF!="Casi Seguro",5,IF(Monitoreo!#REF!="Probable",4,IF(Monitoreo!#REF!="Posible",3,IF(Monitoreo!#REF!="Improbable",2,IF(Monitoreo!#REF!="Raro",1)))))</f>
        <v>#REF!</v>
      </c>
      <c r="AK66" s="88" t="e">
        <f>+IF(Monitoreo!#REF!="Severo",5,IF(Monitoreo!#REF!="Mayor",4,IF(Monitoreo!#REF!="Moderado",3,IF(Monitoreo!#REF!="Menor",2,IF(Monitoreo!#REF!="Insignificante",1)))))</f>
        <v>#REF!</v>
      </c>
      <c r="AL66" s="88" t="e">
        <f t="shared" si="0"/>
        <v>#REF!</v>
      </c>
    </row>
    <row r="67" spans="9:38" x14ac:dyDescent="0.25">
      <c r="I67" s="83"/>
      <c r="J67" s="84" t="e">
        <f>IF(AL68="55",Monitoreo!F62&amp;". ","")</f>
        <v>#REF!</v>
      </c>
      <c r="K67" s="39" t="e">
        <f>IF(AL68="54",Monitoreo!F62&amp;". ","")</f>
        <v>#REF!</v>
      </c>
      <c r="L67" s="39" t="e">
        <f>IF(AL68="53",Monitoreo!F62&amp;". ","")</f>
        <v>#REF!</v>
      </c>
      <c r="M67" s="39" t="e">
        <f>IF(AL68="52",Monitoreo!F62&amp;". ","")</f>
        <v>#REF!</v>
      </c>
      <c r="N67" s="39" t="e">
        <f>IF(AL68="51",Monitoreo!F62&amp;". ","")</f>
        <v>#REF!</v>
      </c>
      <c r="O67" s="39" t="e">
        <f>IF(AL68="45",Monitoreo!F62&amp;". ","")</f>
        <v>#REF!</v>
      </c>
      <c r="P67" s="39" t="e">
        <f>IF(AL68="44",Monitoreo!F62&amp;". ","")</f>
        <v>#REF!</v>
      </c>
      <c r="Q67" s="39" t="e">
        <f>IF(AL68="43",Monitoreo!F62&amp;". ","")</f>
        <v>#REF!</v>
      </c>
      <c r="R67" s="39" t="e">
        <f>IF(AL68="42",Monitoreo!F62&amp;". ","")</f>
        <v>#REF!</v>
      </c>
      <c r="S67" s="39" t="e">
        <f>IF(AL68="41",Monitoreo!F62&amp;". ","")</f>
        <v>#REF!</v>
      </c>
      <c r="T67" s="39" t="e">
        <f>IF(AL68="35",Monitoreo!F62&amp;". ","")</f>
        <v>#REF!</v>
      </c>
      <c r="U67" s="39" t="e">
        <f>IF(AL68="34",Monitoreo!F62&amp;". ","")</f>
        <v>#REF!</v>
      </c>
      <c r="V67" s="39" t="e">
        <f>IF(AL68="33",Monitoreo!F62&amp;". ","")</f>
        <v>#REF!</v>
      </c>
      <c r="W67" s="39" t="e">
        <f>IF(AL68="32",Monitoreo!F62&amp;". ","")</f>
        <v>#REF!</v>
      </c>
      <c r="X67" s="39" t="e">
        <f>IF(AL68="31",Monitoreo!F62&amp;". ","")</f>
        <v>#REF!</v>
      </c>
      <c r="Y67" s="39" t="e">
        <f>IF(AL68="25",Monitoreo!F62&amp;". ","")</f>
        <v>#REF!</v>
      </c>
      <c r="Z67" s="39" t="e">
        <f>IF(AL68="24",Monitoreo!F62&amp;". ","")</f>
        <v>#REF!</v>
      </c>
      <c r="AA67" s="39" t="e">
        <f>IF(AL68="23",Monitoreo!F62&amp;". ","")</f>
        <v>#REF!</v>
      </c>
      <c r="AB67" s="39" t="e">
        <f>IF(AL68="22",Monitoreo!F62&amp;". ","")</f>
        <v>#REF!</v>
      </c>
      <c r="AC67" s="39" t="e">
        <f>IF(AL68="21",Monitoreo!F62&amp;". ","")</f>
        <v>#REF!</v>
      </c>
      <c r="AD67" s="39" t="e">
        <f>IF(AL68="15",Monitoreo!F62&amp;". ","")</f>
        <v>#REF!</v>
      </c>
      <c r="AE67" s="39" t="e">
        <f>IF(AL68="14",Monitoreo!F62&amp;". ","")</f>
        <v>#REF!</v>
      </c>
      <c r="AF67" s="39" t="e">
        <f>IF(AL68="13",Monitoreo!F62&amp;". ","")</f>
        <v>#REF!</v>
      </c>
      <c r="AG67" s="39" t="e">
        <f>IF(AL68="12",Monitoreo!F62&amp;". ","")</f>
        <v>#REF!</v>
      </c>
      <c r="AH67" s="85" t="e">
        <f>IF(AL68="11",Monitoreo!F62&amp;". ","")</f>
        <v>#REF!</v>
      </c>
      <c r="AI67" s="71"/>
      <c r="AJ67" s="88" t="e">
        <f>+IF(Monitoreo!#REF!="Casi Seguro",5,IF(Monitoreo!#REF!="Probable",4,IF(Monitoreo!#REF!="Posible",3,IF(Monitoreo!#REF!="Improbable",2,IF(Monitoreo!#REF!="Raro",1)))))</f>
        <v>#REF!</v>
      </c>
      <c r="AK67" s="88" t="e">
        <f>+IF(Monitoreo!#REF!="Severo",5,IF(Monitoreo!#REF!="Mayor",4,IF(Monitoreo!#REF!="Moderado",3,IF(Monitoreo!#REF!="Menor",2,IF(Monitoreo!#REF!="Insignificante",1)))))</f>
        <v>#REF!</v>
      </c>
      <c r="AL67" s="88" t="e">
        <f t="shared" si="0"/>
        <v>#REF!</v>
      </c>
    </row>
    <row r="68" spans="9:38" x14ac:dyDescent="0.25">
      <c r="I68" s="83"/>
      <c r="J68" s="84" t="e">
        <f>IF(AL69="55",Monitoreo!F63&amp;". ","")</f>
        <v>#REF!</v>
      </c>
      <c r="K68" s="39" t="e">
        <f>IF(AL69="54",Monitoreo!F63&amp;". ","")</f>
        <v>#REF!</v>
      </c>
      <c r="L68" s="39" t="e">
        <f>IF(AL69="53",Monitoreo!F63&amp;". ","")</f>
        <v>#REF!</v>
      </c>
      <c r="M68" s="39" t="e">
        <f>IF(AL69="52",Monitoreo!F63&amp;". ","")</f>
        <v>#REF!</v>
      </c>
      <c r="N68" s="39" t="e">
        <f>IF(AL69="51",Monitoreo!F63&amp;". ","")</f>
        <v>#REF!</v>
      </c>
      <c r="O68" s="39" t="e">
        <f>IF(AL69="45",Monitoreo!F63&amp;". ","")</f>
        <v>#REF!</v>
      </c>
      <c r="P68" s="39" t="e">
        <f>IF(AL69="44",Monitoreo!F63&amp;". ","")</f>
        <v>#REF!</v>
      </c>
      <c r="Q68" s="39" t="e">
        <f>IF(AL69="43",Monitoreo!F63&amp;". ","")</f>
        <v>#REF!</v>
      </c>
      <c r="R68" s="39" t="e">
        <f>IF(AL69="42",Monitoreo!F63&amp;". ","")</f>
        <v>#REF!</v>
      </c>
      <c r="S68" s="39" t="e">
        <f>IF(AL69="41",Monitoreo!F63&amp;". ","")</f>
        <v>#REF!</v>
      </c>
      <c r="T68" s="39" t="e">
        <f>IF(AL69="35",Monitoreo!F63&amp;". ","")</f>
        <v>#REF!</v>
      </c>
      <c r="U68" s="39" t="e">
        <f>IF(AL69="34",Monitoreo!F63&amp;". ","")</f>
        <v>#REF!</v>
      </c>
      <c r="V68" s="39" t="e">
        <f>IF(AL69="33",Monitoreo!F63&amp;". ","")</f>
        <v>#REF!</v>
      </c>
      <c r="W68" s="39" t="e">
        <f>IF(AL69="32",Monitoreo!F63&amp;". ","")</f>
        <v>#REF!</v>
      </c>
      <c r="X68" s="39" t="e">
        <f>IF(AL69="31",Monitoreo!F63&amp;". ","")</f>
        <v>#REF!</v>
      </c>
      <c r="Y68" s="39" t="e">
        <f>IF(AL69="25",Monitoreo!F63&amp;". ","")</f>
        <v>#REF!</v>
      </c>
      <c r="Z68" s="39" t="e">
        <f>IF(AL69="24",Monitoreo!F63&amp;". ","")</f>
        <v>#REF!</v>
      </c>
      <c r="AA68" s="39" t="e">
        <f>IF(AL69="23",Monitoreo!F63&amp;". ","")</f>
        <v>#REF!</v>
      </c>
      <c r="AB68" s="39" t="e">
        <f>IF(AL69="22",Monitoreo!F63&amp;". ","")</f>
        <v>#REF!</v>
      </c>
      <c r="AC68" s="39" t="e">
        <f>IF(AL69="21",Monitoreo!F63&amp;". ","")</f>
        <v>#REF!</v>
      </c>
      <c r="AD68" s="39" t="e">
        <f>IF(AL69="15",Monitoreo!F63&amp;". ","")</f>
        <v>#REF!</v>
      </c>
      <c r="AE68" s="39" t="e">
        <f>IF(AL69="14",Monitoreo!F63&amp;". ","")</f>
        <v>#REF!</v>
      </c>
      <c r="AF68" s="39" t="e">
        <f>IF(AL69="13",Monitoreo!F63&amp;". ","")</f>
        <v>#REF!</v>
      </c>
      <c r="AG68" s="39" t="e">
        <f>IF(AL69="12",Monitoreo!F63&amp;". ","")</f>
        <v>#REF!</v>
      </c>
      <c r="AH68" s="85" t="e">
        <f>IF(AL69="11",Monitoreo!F63&amp;". ","")</f>
        <v>#REF!</v>
      </c>
      <c r="AI68" s="71"/>
      <c r="AJ68" s="88" t="e">
        <f>+IF(Monitoreo!#REF!="Casi Seguro",5,IF(Monitoreo!#REF!="Probable",4,IF(Monitoreo!#REF!="Posible",3,IF(Monitoreo!#REF!="Improbable",2,IF(Monitoreo!#REF!="Raro",1)))))</f>
        <v>#REF!</v>
      </c>
      <c r="AK68" s="88" t="e">
        <f>+IF(Monitoreo!#REF!="Severo",5,IF(Monitoreo!#REF!="Mayor",4,IF(Monitoreo!#REF!="Moderado",3,IF(Monitoreo!#REF!="Menor",2,IF(Monitoreo!#REF!="Insignificante",1)))))</f>
        <v>#REF!</v>
      </c>
      <c r="AL68" s="88" t="e">
        <f t="shared" si="0"/>
        <v>#REF!</v>
      </c>
    </row>
    <row r="69" spans="9:38" x14ac:dyDescent="0.25">
      <c r="I69" s="83"/>
      <c r="J69" s="84" t="e">
        <f>IF(AL70="55",Monitoreo!F64&amp;". ","")</f>
        <v>#REF!</v>
      </c>
      <c r="K69" s="39" t="e">
        <f>IF(AL70="54",Monitoreo!F64&amp;". ","")</f>
        <v>#REF!</v>
      </c>
      <c r="L69" s="39" t="e">
        <f>IF(AL70="53",Monitoreo!F64&amp;". ","")</f>
        <v>#REF!</v>
      </c>
      <c r="M69" s="39" t="e">
        <f>IF(AL70="52",Monitoreo!F64&amp;". ","")</f>
        <v>#REF!</v>
      </c>
      <c r="N69" s="39" t="e">
        <f>IF(AL70="51",Monitoreo!F64&amp;". ","")</f>
        <v>#REF!</v>
      </c>
      <c r="O69" s="39" t="e">
        <f>IF(AL70="45",Monitoreo!F64&amp;". ","")</f>
        <v>#REF!</v>
      </c>
      <c r="P69" s="39" t="e">
        <f>IF(AL70="44",Monitoreo!F64&amp;". ","")</f>
        <v>#REF!</v>
      </c>
      <c r="Q69" s="39" t="e">
        <f>IF(AL70="43",Monitoreo!F64&amp;". ","")</f>
        <v>#REF!</v>
      </c>
      <c r="R69" s="39" t="e">
        <f>IF(AL70="42",Monitoreo!F64&amp;". ","")</f>
        <v>#REF!</v>
      </c>
      <c r="S69" s="39" t="e">
        <f>IF(AL70="41",Monitoreo!F64&amp;". ","")</f>
        <v>#REF!</v>
      </c>
      <c r="T69" s="39" t="e">
        <f>IF(AL70="35",Monitoreo!F64&amp;". ","")</f>
        <v>#REF!</v>
      </c>
      <c r="U69" s="39" t="e">
        <f>IF(AL70="34",Monitoreo!F64&amp;". ","")</f>
        <v>#REF!</v>
      </c>
      <c r="V69" s="39" t="e">
        <f>IF(AL70="33",Monitoreo!F64&amp;". ","")</f>
        <v>#REF!</v>
      </c>
      <c r="W69" s="39" t="e">
        <f>IF(AL70="32",Monitoreo!F64&amp;". ","")</f>
        <v>#REF!</v>
      </c>
      <c r="X69" s="39" t="e">
        <f>IF(AL70="31",Monitoreo!F64&amp;". ","")</f>
        <v>#REF!</v>
      </c>
      <c r="Y69" s="39" t="e">
        <f>IF(AL70="25",Monitoreo!F64&amp;". ","")</f>
        <v>#REF!</v>
      </c>
      <c r="Z69" s="39" t="e">
        <f>IF(AL70="24",Monitoreo!F64&amp;". ","")</f>
        <v>#REF!</v>
      </c>
      <c r="AA69" s="39" t="e">
        <f>IF(AL70="23",Monitoreo!F64&amp;". ","")</f>
        <v>#REF!</v>
      </c>
      <c r="AB69" s="39" t="e">
        <f>IF(AL70="22",Monitoreo!F64&amp;". ","")</f>
        <v>#REF!</v>
      </c>
      <c r="AC69" s="39" t="e">
        <f>IF(AL70="21",Monitoreo!F64&amp;". ","")</f>
        <v>#REF!</v>
      </c>
      <c r="AD69" s="39" t="e">
        <f>IF(AL70="15",Monitoreo!F64&amp;". ","")</f>
        <v>#REF!</v>
      </c>
      <c r="AE69" s="39" t="e">
        <f>IF(AL70="14",Monitoreo!F64&amp;". ","")</f>
        <v>#REF!</v>
      </c>
      <c r="AF69" s="39" t="e">
        <f>IF(AL70="13",Monitoreo!F64&amp;". ","")</f>
        <v>#REF!</v>
      </c>
      <c r="AG69" s="39" t="e">
        <f>IF(AL70="12",Monitoreo!F64&amp;". ","")</f>
        <v>#REF!</v>
      </c>
      <c r="AH69" s="85" t="e">
        <f>IF(AL70="11",Monitoreo!F64&amp;". ","")</f>
        <v>#REF!</v>
      </c>
      <c r="AI69" s="71"/>
      <c r="AJ69" s="88" t="e">
        <f>+IF(Monitoreo!#REF!="Casi Seguro",5,IF(Monitoreo!#REF!="Probable",4,IF(Monitoreo!#REF!="Posible",3,IF(Monitoreo!#REF!="Improbable",2,IF(Monitoreo!#REF!="Raro",1)))))</f>
        <v>#REF!</v>
      </c>
      <c r="AK69" s="88" t="e">
        <f>+IF(Monitoreo!#REF!="Severo",5,IF(Monitoreo!#REF!="Mayor",4,IF(Monitoreo!#REF!="Moderado",3,IF(Monitoreo!#REF!="Menor",2,IF(Monitoreo!#REF!="Insignificante",1)))))</f>
        <v>#REF!</v>
      </c>
      <c r="AL69" s="88" t="e">
        <f t="shared" si="0"/>
        <v>#REF!</v>
      </c>
    </row>
    <row r="70" spans="9:38" x14ac:dyDescent="0.25">
      <c r="I70" s="83"/>
      <c r="J70" s="84" t="e">
        <f>IF(AL71="55",Monitoreo!F65&amp;". ","")</f>
        <v>#REF!</v>
      </c>
      <c r="K70" s="39" t="e">
        <f>IF(AL71="54",Monitoreo!F65&amp;". ","")</f>
        <v>#REF!</v>
      </c>
      <c r="L70" s="39" t="e">
        <f>IF(AL71="53",Monitoreo!F65&amp;". ","")</f>
        <v>#REF!</v>
      </c>
      <c r="M70" s="39" t="e">
        <f>IF(AL71="52",Monitoreo!F65&amp;". ","")</f>
        <v>#REF!</v>
      </c>
      <c r="N70" s="39" t="e">
        <f>IF(AL71="51",Monitoreo!F65&amp;". ","")</f>
        <v>#REF!</v>
      </c>
      <c r="O70" s="39" t="e">
        <f>IF(AL71="45",Monitoreo!F65&amp;". ","")</f>
        <v>#REF!</v>
      </c>
      <c r="P70" s="39" t="e">
        <f>IF(AL71="44",Monitoreo!F65&amp;". ","")</f>
        <v>#REF!</v>
      </c>
      <c r="Q70" s="39" t="e">
        <f>IF(AL71="43",Monitoreo!F65&amp;". ","")</f>
        <v>#REF!</v>
      </c>
      <c r="R70" s="39" t="e">
        <f>IF(AL71="42",Monitoreo!F65&amp;". ","")</f>
        <v>#REF!</v>
      </c>
      <c r="S70" s="39" t="e">
        <f>IF(AL71="41",Monitoreo!F65&amp;". ","")</f>
        <v>#REF!</v>
      </c>
      <c r="T70" s="39" t="e">
        <f>IF(AL71="35",Monitoreo!F65&amp;". ","")</f>
        <v>#REF!</v>
      </c>
      <c r="U70" s="39" t="e">
        <f>IF(AL71="34",Monitoreo!F65&amp;". ","")</f>
        <v>#REF!</v>
      </c>
      <c r="V70" s="39" t="e">
        <f>IF(AL71="33",Monitoreo!F65&amp;". ","")</f>
        <v>#REF!</v>
      </c>
      <c r="W70" s="39" t="e">
        <f>IF(AL71="32",Monitoreo!F65&amp;". ","")</f>
        <v>#REF!</v>
      </c>
      <c r="X70" s="39" t="e">
        <f>IF(AL71="31",Monitoreo!F65&amp;". ","")</f>
        <v>#REF!</v>
      </c>
      <c r="Y70" s="39" t="e">
        <f>IF(AL71="25",Monitoreo!F65&amp;". ","")</f>
        <v>#REF!</v>
      </c>
      <c r="Z70" s="39" t="e">
        <f>IF(AL71="24",Monitoreo!F65&amp;". ","")</f>
        <v>#REF!</v>
      </c>
      <c r="AA70" s="39" t="e">
        <f>IF(AL71="23",Monitoreo!F65&amp;". ","")</f>
        <v>#REF!</v>
      </c>
      <c r="AB70" s="39" t="e">
        <f>IF(AL71="22",Monitoreo!F65&amp;". ","")</f>
        <v>#REF!</v>
      </c>
      <c r="AC70" s="39" t="e">
        <f>IF(AL71="21",Monitoreo!F65&amp;". ","")</f>
        <v>#REF!</v>
      </c>
      <c r="AD70" s="39" t="e">
        <f>IF(AL71="15",Monitoreo!F65&amp;". ","")</f>
        <v>#REF!</v>
      </c>
      <c r="AE70" s="39" t="e">
        <f>IF(AL71="14",Monitoreo!F65&amp;". ","")</f>
        <v>#REF!</v>
      </c>
      <c r="AF70" s="39" t="e">
        <f>IF(AL71="13",Monitoreo!F65&amp;". ","")</f>
        <v>#REF!</v>
      </c>
      <c r="AG70" s="39" t="e">
        <f>IF(AL71="12",Monitoreo!F65&amp;". ","")</f>
        <v>#REF!</v>
      </c>
      <c r="AH70" s="85" t="e">
        <f>IF(AL71="11",Monitoreo!F65&amp;". ","")</f>
        <v>#REF!</v>
      </c>
      <c r="AI70" s="71"/>
      <c r="AJ70" s="88" t="e">
        <f>+IF(Monitoreo!#REF!="Casi Seguro",5,IF(Monitoreo!#REF!="Probable",4,IF(Monitoreo!#REF!="Posible",3,IF(Monitoreo!#REF!="Improbable",2,IF(Monitoreo!#REF!="Raro",1)))))</f>
        <v>#REF!</v>
      </c>
      <c r="AK70" s="88" t="e">
        <f>+IF(Monitoreo!#REF!="Severo",5,IF(Monitoreo!#REF!="Mayor",4,IF(Monitoreo!#REF!="Moderado",3,IF(Monitoreo!#REF!="Menor",2,IF(Monitoreo!#REF!="Insignificante",1)))))</f>
        <v>#REF!</v>
      </c>
      <c r="AL70" s="88" t="e">
        <f t="shared" si="0"/>
        <v>#REF!</v>
      </c>
    </row>
    <row r="71" spans="9:38" x14ac:dyDescent="0.25">
      <c r="I71" s="83"/>
      <c r="J71" s="84" t="e">
        <f>IF(AL72="55",Monitoreo!F66&amp;". ","")</f>
        <v>#REF!</v>
      </c>
      <c r="K71" s="39" t="e">
        <f>IF(AL72="54",Monitoreo!F66&amp;". ","")</f>
        <v>#REF!</v>
      </c>
      <c r="L71" s="39" t="e">
        <f>IF(AL72="53",Monitoreo!F66&amp;". ","")</f>
        <v>#REF!</v>
      </c>
      <c r="M71" s="39" t="e">
        <f>IF(AL72="52",Monitoreo!F66&amp;". ","")</f>
        <v>#REF!</v>
      </c>
      <c r="N71" s="39" t="e">
        <f>IF(AL72="51",Monitoreo!F66&amp;". ","")</f>
        <v>#REF!</v>
      </c>
      <c r="O71" s="39" t="e">
        <f>IF(AL72="45",Monitoreo!F66&amp;". ","")</f>
        <v>#REF!</v>
      </c>
      <c r="P71" s="39" t="e">
        <f>IF(AL72="44",Monitoreo!F66&amp;". ","")</f>
        <v>#REF!</v>
      </c>
      <c r="Q71" s="39" t="e">
        <f>IF(AL72="43",Monitoreo!F66&amp;". ","")</f>
        <v>#REF!</v>
      </c>
      <c r="R71" s="39" t="e">
        <f>IF(AL72="42",Monitoreo!F66&amp;". ","")</f>
        <v>#REF!</v>
      </c>
      <c r="S71" s="39" t="e">
        <f>IF(AL72="41",Monitoreo!F66&amp;". ","")</f>
        <v>#REF!</v>
      </c>
      <c r="T71" s="39" t="e">
        <f>IF(AL72="35",Monitoreo!F66&amp;". ","")</f>
        <v>#REF!</v>
      </c>
      <c r="U71" s="39" t="e">
        <f>IF(AL72="34",Monitoreo!F66&amp;". ","")</f>
        <v>#REF!</v>
      </c>
      <c r="V71" s="39" t="e">
        <f>IF(AL72="33",Monitoreo!F66&amp;". ","")</f>
        <v>#REF!</v>
      </c>
      <c r="W71" s="39" t="e">
        <f>IF(AL72="32",Monitoreo!F66&amp;". ","")</f>
        <v>#REF!</v>
      </c>
      <c r="X71" s="39" t="e">
        <f>IF(AL72="31",Monitoreo!F66&amp;". ","")</f>
        <v>#REF!</v>
      </c>
      <c r="Y71" s="39" t="e">
        <f>IF(AL72="25",Monitoreo!F66&amp;". ","")</f>
        <v>#REF!</v>
      </c>
      <c r="Z71" s="39" t="e">
        <f>IF(AL72="24",Monitoreo!F66&amp;". ","")</f>
        <v>#REF!</v>
      </c>
      <c r="AA71" s="39" t="e">
        <f>IF(AL72="23",Monitoreo!F66&amp;". ","")</f>
        <v>#REF!</v>
      </c>
      <c r="AB71" s="39" t="e">
        <f>IF(AL72="22",Monitoreo!F66&amp;". ","")</f>
        <v>#REF!</v>
      </c>
      <c r="AC71" s="39" t="e">
        <f>IF(AL72="21",Monitoreo!F66&amp;". ","")</f>
        <v>#REF!</v>
      </c>
      <c r="AD71" s="39" t="e">
        <f>IF(AL72="15",Monitoreo!F66&amp;". ","")</f>
        <v>#REF!</v>
      </c>
      <c r="AE71" s="39" t="e">
        <f>IF(AL72="14",Monitoreo!F66&amp;". ","")</f>
        <v>#REF!</v>
      </c>
      <c r="AF71" s="39" t="e">
        <f>IF(AL72="13",Monitoreo!F66&amp;". ","")</f>
        <v>#REF!</v>
      </c>
      <c r="AG71" s="39" t="e">
        <f>IF(AL72="12",Monitoreo!F66&amp;". ","")</f>
        <v>#REF!</v>
      </c>
      <c r="AH71" s="85" t="e">
        <f>IF(AL72="11",Monitoreo!F66&amp;". ","")</f>
        <v>#REF!</v>
      </c>
      <c r="AI71" s="71"/>
      <c r="AJ71" s="88" t="e">
        <f>+IF(Monitoreo!#REF!="Casi Seguro",5,IF(Monitoreo!#REF!="Probable",4,IF(Monitoreo!#REF!="Posible",3,IF(Monitoreo!#REF!="Improbable",2,IF(Monitoreo!#REF!="Raro",1)))))</f>
        <v>#REF!</v>
      </c>
      <c r="AK71" s="88" t="e">
        <f>+IF(Monitoreo!#REF!="Severo",5,IF(Monitoreo!#REF!="Mayor",4,IF(Monitoreo!#REF!="Moderado",3,IF(Monitoreo!#REF!="Menor",2,IF(Monitoreo!#REF!="Insignificante",1)))))</f>
        <v>#REF!</v>
      </c>
      <c r="AL71" s="88" t="e">
        <f t="shared" si="0"/>
        <v>#REF!</v>
      </c>
    </row>
    <row r="72" spans="9:38" x14ac:dyDescent="0.25">
      <c r="I72" s="83"/>
      <c r="J72" s="84" t="e">
        <f>IF(AL73="55",Monitoreo!F67&amp;". ","")</f>
        <v>#REF!</v>
      </c>
      <c r="K72" s="39" t="e">
        <f>IF(AL73="54",Monitoreo!F67&amp;". ","")</f>
        <v>#REF!</v>
      </c>
      <c r="L72" s="39" t="e">
        <f>IF(AL73="53",Monitoreo!F67&amp;". ","")</f>
        <v>#REF!</v>
      </c>
      <c r="M72" s="39" t="e">
        <f>IF(AL73="52",Monitoreo!F67&amp;". ","")</f>
        <v>#REF!</v>
      </c>
      <c r="N72" s="39" t="e">
        <f>IF(AL73="51",Monitoreo!F67&amp;". ","")</f>
        <v>#REF!</v>
      </c>
      <c r="O72" s="39" t="e">
        <f>IF(AL73="45",Monitoreo!F67&amp;". ","")</f>
        <v>#REF!</v>
      </c>
      <c r="P72" s="39" t="e">
        <f>IF(AL73="44",Monitoreo!F67&amp;". ","")</f>
        <v>#REF!</v>
      </c>
      <c r="Q72" s="39" t="e">
        <f>IF(AL73="43",Monitoreo!F67&amp;". ","")</f>
        <v>#REF!</v>
      </c>
      <c r="R72" s="39" t="e">
        <f>IF(AL73="42",Monitoreo!F67&amp;". ","")</f>
        <v>#REF!</v>
      </c>
      <c r="S72" s="39" t="e">
        <f>IF(AL73="41",Monitoreo!F67&amp;". ","")</f>
        <v>#REF!</v>
      </c>
      <c r="T72" s="39" t="e">
        <f>IF(AL73="35",Monitoreo!F67&amp;". ","")</f>
        <v>#REF!</v>
      </c>
      <c r="U72" s="39" t="e">
        <f>IF(AL73="34",Monitoreo!F67&amp;". ","")</f>
        <v>#REF!</v>
      </c>
      <c r="V72" s="39" t="e">
        <f>IF(AL73="33",Monitoreo!F67&amp;". ","")</f>
        <v>#REF!</v>
      </c>
      <c r="W72" s="39" t="e">
        <f>IF(AL73="32",Monitoreo!F67&amp;". ","")</f>
        <v>#REF!</v>
      </c>
      <c r="X72" s="39" t="e">
        <f>IF(AL73="31",Monitoreo!F67&amp;". ","")</f>
        <v>#REF!</v>
      </c>
      <c r="Y72" s="39" t="e">
        <f>IF(AL73="25",Monitoreo!F67&amp;". ","")</f>
        <v>#REF!</v>
      </c>
      <c r="Z72" s="39" t="e">
        <f>IF(AL73="24",Monitoreo!F67&amp;". ","")</f>
        <v>#REF!</v>
      </c>
      <c r="AA72" s="39" t="e">
        <f>IF(AL73="23",Monitoreo!F67&amp;". ","")</f>
        <v>#REF!</v>
      </c>
      <c r="AB72" s="39" t="e">
        <f>IF(AL73="22",Monitoreo!F67&amp;". ","")</f>
        <v>#REF!</v>
      </c>
      <c r="AC72" s="39" t="e">
        <f>IF(AL73="21",Monitoreo!F67&amp;". ","")</f>
        <v>#REF!</v>
      </c>
      <c r="AD72" s="39" t="e">
        <f>IF(AL73="15",Monitoreo!F67&amp;". ","")</f>
        <v>#REF!</v>
      </c>
      <c r="AE72" s="39" t="e">
        <f>IF(AL73="14",Monitoreo!F67&amp;". ","")</f>
        <v>#REF!</v>
      </c>
      <c r="AF72" s="39" t="e">
        <f>IF(AL73="13",Monitoreo!F67&amp;". ","")</f>
        <v>#REF!</v>
      </c>
      <c r="AG72" s="39" t="e">
        <f>IF(AL73="12",Monitoreo!F67&amp;". ","")</f>
        <v>#REF!</v>
      </c>
      <c r="AH72" s="85" t="e">
        <f>IF(AL73="11",Monitoreo!F67&amp;". ","")</f>
        <v>#REF!</v>
      </c>
      <c r="AI72" s="71"/>
      <c r="AJ72" s="88" t="e">
        <f>+IF(Monitoreo!#REF!="Casi Seguro",5,IF(Monitoreo!#REF!="Probable",4,IF(Monitoreo!#REF!="Posible",3,IF(Monitoreo!#REF!="Improbable",2,IF(Monitoreo!#REF!="Raro",1)))))</f>
        <v>#REF!</v>
      </c>
      <c r="AK72" s="88" t="e">
        <f>+IF(Monitoreo!#REF!="Severo",5,IF(Monitoreo!#REF!="Mayor",4,IF(Monitoreo!#REF!="Moderado",3,IF(Monitoreo!#REF!="Menor",2,IF(Monitoreo!#REF!="Insignificante",1)))))</f>
        <v>#REF!</v>
      </c>
      <c r="AL72" s="88" t="e">
        <f t="shared" si="0"/>
        <v>#REF!</v>
      </c>
    </row>
    <row r="73" spans="9:38" x14ac:dyDescent="0.25">
      <c r="I73" s="83"/>
      <c r="J73" s="84" t="e">
        <f>IF(AL74="55",Monitoreo!F68&amp;". ","")</f>
        <v>#REF!</v>
      </c>
      <c r="K73" s="39" t="e">
        <f>IF(AL74="54",Monitoreo!F68&amp;". ","")</f>
        <v>#REF!</v>
      </c>
      <c r="L73" s="39" t="e">
        <f>IF(AL74="53",Monitoreo!F68&amp;". ","")</f>
        <v>#REF!</v>
      </c>
      <c r="M73" s="39" t="e">
        <f>IF(AL74="52",Monitoreo!F68&amp;". ","")</f>
        <v>#REF!</v>
      </c>
      <c r="N73" s="39" t="e">
        <f>IF(AL74="51",Monitoreo!F68&amp;". ","")</f>
        <v>#REF!</v>
      </c>
      <c r="O73" s="39" t="e">
        <f>IF(AL74="45",Monitoreo!F68&amp;". ","")</f>
        <v>#REF!</v>
      </c>
      <c r="P73" s="39" t="e">
        <f>IF(AL74="44",Monitoreo!F68&amp;". ","")</f>
        <v>#REF!</v>
      </c>
      <c r="Q73" s="39" t="e">
        <f>IF(AL74="43",Monitoreo!F68&amp;". ","")</f>
        <v>#REF!</v>
      </c>
      <c r="R73" s="39" t="e">
        <f>IF(AL74="42",Monitoreo!F68&amp;". ","")</f>
        <v>#REF!</v>
      </c>
      <c r="S73" s="39" t="e">
        <f>IF(AL74="41",Monitoreo!F68&amp;". ","")</f>
        <v>#REF!</v>
      </c>
      <c r="T73" s="39" t="e">
        <f>IF(AL74="35",Monitoreo!F68&amp;". ","")</f>
        <v>#REF!</v>
      </c>
      <c r="U73" s="39" t="e">
        <f>IF(AL74="34",Monitoreo!F68&amp;". ","")</f>
        <v>#REF!</v>
      </c>
      <c r="V73" s="39" t="e">
        <f>IF(AL74="33",Monitoreo!F68&amp;". ","")</f>
        <v>#REF!</v>
      </c>
      <c r="W73" s="39" t="e">
        <f>IF(AL74="32",Monitoreo!F68&amp;". ","")</f>
        <v>#REF!</v>
      </c>
      <c r="X73" s="39" t="e">
        <f>IF(AL74="31",Monitoreo!F68&amp;". ","")</f>
        <v>#REF!</v>
      </c>
      <c r="Y73" s="39" t="e">
        <f>IF(AL74="25",Monitoreo!F68&amp;". ","")</f>
        <v>#REF!</v>
      </c>
      <c r="Z73" s="39" t="e">
        <f>IF(AL74="24",Monitoreo!F68&amp;". ","")</f>
        <v>#REF!</v>
      </c>
      <c r="AA73" s="39" t="e">
        <f>IF(AL74="23",Monitoreo!F68&amp;". ","")</f>
        <v>#REF!</v>
      </c>
      <c r="AB73" s="39" t="e">
        <f>IF(AL74="22",Monitoreo!F68&amp;". ","")</f>
        <v>#REF!</v>
      </c>
      <c r="AC73" s="39" t="e">
        <f>IF(AL74="21",Monitoreo!F68&amp;". ","")</f>
        <v>#REF!</v>
      </c>
      <c r="AD73" s="39" t="e">
        <f>IF(AL74="15",Monitoreo!F68&amp;". ","")</f>
        <v>#REF!</v>
      </c>
      <c r="AE73" s="39" t="e">
        <f>IF(AL74="14",Monitoreo!F68&amp;". ","")</f>
        <v>#REF!</v>
      </c>
      <c r="AF73" s="39" t="e">
        <f>IF(AL74="13",Monitoreo!F68&amp;". ","")</f>
        <v>#REF!</v>
      </c>
      <c r="AG73" s="39" t="e">
        <f>IF(AL74="12",Monitoreo!F68&amp;". ","")</f>
        <v>#REF!</v>
      </c>
      <c r="AH73" s="85" t="e">
        <f>IF(AL74="11",Monitoreo!F68&amp;". ","")</f>
        <v>#REF!</v>
      </c>
      <c r="AI73" s="71"/>
      <c r="AJ73" s="88" t="e">
        <f>+IF(Monitoreo!#REF!="Casi Seguro",5,IF(Monitoreo!#REF!="Probable",4,IF(Monitoreo!#REF!="Posible",3,IF(Monitoreo!#REF!="Improbable",2,IF(Monitoreo!#REF!="Raro",1)))))</f>
        <v>#REF!</v>
      </c>
      <c r="AK73" s="88" t="e">
        <f>+IF(Monitoreo!#REF!="Severo",5,IF(Monitoreo!#REF!="Mayor",4,IF(Monitoreo!#REF!="Moderado",3,IF(Monitoreo!#REF!="Menor",2,IF(Monitoreo!#REF!="Insignificante",1)))))</f>
        <v>#REF!</v>
      </c>
      <c r="AL73" s="88" t="e">
        <f t="shared" ref="AL73:AL136" si="1">AJ73&amp;AK73</f>
        <v>#REF!</v>
      </c>
    </row>
    <row r="74" spans="9:38" x14ac:dyDescent="0.25">
      <c r="I74" s="83"/>
      <c r="J74" s="84" t="e">
        <f>IF(AL75="55",Monitoreo!F69&amp;". ","")</f>
        <v>#REF!</v>
      </c>
      <c r="K74" s="39" t="e">
        <f>IF(AL75="54",Monitoreo!F69&amp;". ","")</f>
        <v>#REF!</v>
      </c>
      <c r="L74" s="39" t="e">
        <f>IF(AL75="53",Monitoreo!F69&amp;". ","")</f>
        <v>#REF!</v>
      </c>
      <c r="M74" s="39" t="e">
        <f>IF(AL75="52",Monitoreo!F69&amp;". ","")</f>
        <v>#REF!</v>
      </c>
      <c r="N74" s="39" t="e">
        <f>IF(AL75="51",Monitoreo!F69&amp;". ","")</f>
        <v>#REF!</v>
      </c>
      <c r="O74" s="39" t="e">
        <f>IF(AL75="45",Monitoreo!F69&amp;". ","")</f>
        <v>#REF!</v>
      </c>
      <c r="P74" s="39" t="e">
        <f>IF(AL75="44",Monitoreo!F69&amp;". ","")</f>
        <v>#REF!</v>
      </c>
      <c r="Q74" s="39" t="e">
        <f>IF(AL75="43",Monitoreo!F69&amp;". ","")</f>
        <v>#REF!</v>
      </c>
      <c r="R74" s="39" t="e">
        <f>IF(AL75="42",Monitoreo!F69&amp;". ","")</f>
        <v>#REF!</v>
      </c>
      <c r="S74" s="39" t="e">
        <f>IF(AL75="41",Monitoreo!F69&amp;". ","")</f>
        <v>#REF!</v>
      </c>
      <c r="T74" s="39" t="e">
        <f>IF(AL75="35",Monitoreo!F69&amp;". ","")</f>
        <v>#REF!</v>
      </c>
      <c r="U74" s="39" t="e">
        <f>IF(AL75="34",Monitoreo!F69&amp;". ","")</f>
        <v>#REF!</v>
      </c>
      <c r="V74" s="39" t="e">
        <f>IF(AL75="33",Monitoreo!F69&amp;". ","")</f>
        <v>#REF!</v>
      </c>
      <c r="W74" s="39" t="e">
        <f>IF(AL75="32",Monitoreo!F69&amp;". ","")</f>
        <v>#REF!</v>
      </c>
      <c r="X74" s="39" t="e">
        <f>IF(AL75="31",Monitoreo!F69&amp;". ","")</f>
        <v>#REF!</v>
      </c>
      <c r="Y74" s="39" t="e">
        <f>IF(AL75="25",Monitoreo!F69&amp;". ","")</f>
        <v>#REF!</v>
      </c>
      <c r="Z74" s="39" t="e">
        <f>IF(AL75="24",Monitoreo!F69&amp;". ","")</f>
        <v>#REF!</v>
      </c>
      <c r="AA74" s="39" t="e">
        <f>IF(AL75="23",Monitoreo!F69&amp;". ","")</f>
        <v>#REF!</v>
      </c>
      <c r="AB74" s="39" t="e">
        <f>IF(AL75="22",Monitoreo!F69&amp;". ","")</f>
        <v>#REF!</v>
      </c>
      <c r="AC74" s="39" t="e">
        <f>IF(AL75="21",Monitoreo!F69&amp;". ","")</f>
        <v>#REF!</v>
      </c>
      <c r="AD74" s="39" t="e">
        <f>IF(AL75="15",Monitoreo!F69&amp;". ","")</f>
        <v>#REF!</v>
      </c>
      <c r="AE74" s="39" t="e">
        <f>IF(AL75="14",Monitoreo!F69&amp;". ","")</f>
        <v>#REF!</v>
      </c>
      <c r="AF74" s="39" t="e">
        <f>IF(AL75="13",Monitoreo!F69&amp;". ","")</f>
        <v>#REF!</v>
      </c>
      <c r="AG74" s="39" t="e">
        <f>IF(AL75="12",Monitoreo!F69&amp;". ","")</f>
        <v>#REF!</v>
      </c>
      <c r="AH74" s="85" t="e">
        <f>IF(AL75="11",Monitoreo!F69&amp;". ","")</f>
        <v>#REF!</v>
      </c>
      <c r="AI74" s="71"/>
      <c r="AJ74" s="88" t="e">
        <f>+IF(Monitoreo!#REF!="Casi Seguro",5,IF(Monitoreo!#REF!="Probable",4,IF(Monitoreo!#REF!="Posible",3,IF(Monitoreo!#REF!="Improbable",2,IF(Monitoreo!#REF!="Raro",1)))))</f>
        <v>#REF!</v>
      </c>
      <c r="AK74" s="88" t="e">
        <f>+IF(Monitoreo!#REF!="Severo",5,IF(Monitoreo!#REF!="Mayor",4,IF(Monitoreo!#REF!="Moderado",3,IF(Monitoreo!#REF!="Menor",2,IF(Monitoreo!#REF!="Insignificante",1)))))</f>
        <v>#REF!</v>
      </c>
      <c r="AL74" s="88" t="e">
        <f t="shared" si="1"/>
        <v>#REF!</v>
      </c>
    </row>
    <row r="75" spans="9:38" x14ac:dyDescent="0.25">
      <c r="I75" s="83"/>
      <c r="J75" s="84" t="e">
        <f>IF(AL76="55",Monitoreo!F70&amp;". ","")</f>
        <v>#REF!</v>
      </c>
      <c r="K75" s="39" t="e">
        <f>IF(AL76="54",Monitoreo!F70&amp;". ","")</f>
        <v>#REF!</v>
      </c>
      <c r="L75" s="39" t="e">
        <f>IF(AL76="53",Monitoreo!F70&amp;". ","")</f>
        <v>#REF!</v>
      </c>
      <c r="M75" s="39" t="e">
        <f>IF(AL76="52",Monitoreo!F70&amp;". ","")</f>
        <v>#REF!</v>
      </c>
      <c r="N75" s="39" t="e">
        <f>IF(AL76="51",Monitoreo!F70&amp;". ","")</f>
        <v>#REF!</v>
      </c>
      <c r="O75" s="39" t="e">
        <f>IF(AL76="45",Monitoreo!F70&amp;". ","")</f>
        <v>#REF!</v>
      </c>
      <c r="P75" s="39" t="e">
        <f>IF(AL76="44",Monitoreo!F70&amp;". ","")</f>
        <v>#REF!</v>
      </c>
      <c r="Q75" s="39" t="e">
        <f>IF(AL76="43",Monitoreo!F70&amp;". ","")</f>
        <v>#REF!</v>
      </c>
      <c r="R75" s="39" t="e">
        <f>IF(AL76="42",Monitoreo!F70&amp;". ","")</f>
        <v>#REF!</v>
      </c>
      <c r="S75" s="39" t="e">
        <f>IF(AL76="41",Monitoreo!F70&amp;". ","")</f>
        <v>#REF!</v>
      </c>
      <c r="T75" s="39" t="e">
        <f>IF(AL76="35",Monitoreo!F70&amp;". ","")</f>
        <v>#REF!</v>
      </c>
      <c r="U75" s="39" t="e">
        <f>IF(AL76="34",Monitoreo!F70&amp;". ","")</f>
        <v>#REF!</v>
      </c>
      <c r="V75" s="39" t="e">
        <f>IF(AL76="33",Monitoreo!F70&amp;". ","")</f>
        <v>#REF!</v>
      </c>
      <c r="W75" s="39" t="e">
        <f>IF(AL76="32",Monitoreo!F70&amp;". ","")</f>
        <v>#REF!</v>
      </c>
      <c r="X75" s="39" t="e">
        <f>IF(AL76="31",Monitoreo!F70&amp;". ","")</f>
        <v>#REF!</v>
      </c>
      <c r="Y75" s="39" t="e">
        <f>IF(AL76="25",Monitoreo!F70&amp;". ","")</f>
        <v>#REF!</v>
      </c>
      <c r="Z75" s="39" t="e">
        <f>IF(AL76="24",Monitoreo!F70&amp;". ","")</f>
        <v>#REF!</v>
      </c>
      <c r="AA75" s="39" t="e">
        <f>IF(AL76="23",Monitoreo!F70&amp;". ","")</f>
        <v>#REF!</v>
      </c>
      <c r="AB75" s="39" t="e">
        <f>IF(AL76="22",Monitoreo!F70&amp;". ","")</f>
        <v>#REF!</v>
      </c>
      <c r="AC75" s="39" t="e">
        <f>IF(AL76="21",Monitoreo!F70&amp;". ","")</f>
        <v>#REF!</v>
      </c>
      <c r="AD75" s="39" t="e">
        <f>IF(AL76="15",Monitoreo!F70&amp;". ","")</f>
        <v>#REF!</v>
      </c>
      <c r="AE75" s="39" t="e">
        <f>IF(AL76="14",Monitoreo!F70&amp;". ","")</f>
        <v>#REF!</v>
      </c>
      <c r="AF75" s="39" t="e">
        <f>IF(AL76="13",Monitoreo!F70&amp;". ","")</f>
        <v>#REF!</v>
      </c>
      <c r="AG75" s="39" t="e">
        <f>IF(AL76="12",Monitoreo!F70&amp;". ","")</f>
        <v>#REF!</v>
      </c>
      <c r="AH75" s="85" t="e">
        <f>IF(AL76="11",Monitoreo!F70&amp;". ","")</f>
        <v>#REF!</v>
      </c>
      <c r="AI75" s="71"/>
      <c r="AJ75" s="88" t="e">
        <f>+IF(Monitoreo!#REF!="Casi Seguro",5,IF(Monitoreo!#REF!="Probable",4,IF(Monitoreo!#REF!="Posible",3,IF(Monitoreo!#REF!="Improbable",2,IF(Monitoreo!#REF!="Raro",1)))))</f>
        <v>#REF!</v>
      </c>
      <c r="AK75" s="88" t="e">
        <f>+IF(Monitoreo!#REF!="Severo",5,IF(Monitoreo!#REF!="Mayor",4,IF(Monitoreo!#REF!="Moderado",3,IF(Monitoreo!#REF!="Menor",2,IF(Monitoreo!#REF!="Insignificante",1)))))</f>
        <v>#REF!</v>
      </c>
      <c r="AL75" s="88" t="e">
        <f t="shared" si="1"/>
        <v>#REF!</v>
      </c>
    </row>
    <row r="76" spans="9:38" x14ac:dyDescent="0.25">
      <c r="I76" s="83"/>
      <c r="J76" s="84" t="e">
        <f>IF(AL77="55",Monitoreo!F71&amp;". ","")</f>
        <v>#REF!</v>
      </c>
      <c r="K76" s="39" t="e">
        <f>IF(AL77="54",Monitoreo!F71&amp;". ","")</f>
        <v>#REF!</v>
      </c>
      <c r="L76" s="39" t="e">
        <f>IF(AL77="53",Monitoreo!F71&amp;". ","")</f>
        <v>#REF!</v>
      </c>
      <c r="M76" s="39" t="e">
        <f>IF(AL77="52",Monitoreo!F71&amp;". ","")</f>
        <v>#REF!</v>
      </c>
      <c r="N76" s="39" t="e">
        <f>IF(AL77="51",Monitoreo!F71&amp;". ","")</f>
        <v>#REF!</v>
      </c>
      <c r="O76" s="39" t="e">
        <f>IF(AL77="45",Monitoreo!F71&amp;". ","")</f>
        <v>#REF!</v>
      </c>
      <c r="P76" s="39" t="e">
        <f>IF(AL77="44",Monitoreo!F71&amp;". ","")</f>
        <v>#REF!</v>
      </c>
      <c r="Q76" s="39" t="e">
        <f>IF(AL77="43",Monitoreo!F71&amp;". ","")</f>
        <v>#REF!</v>
      </c>
      <c r="R76" s="39" t="e">
        <f>IF(AL77="42",Monitoreo!F71&amp;". ","")</f>
        <v>#REF!</v>
      </c>
      <c r="S76" s="39" t="e">
        <f>IF(AL77="41",Monitoreo!F71&amp;". ","")</f>
        <v>#REF!</v>
      </c>
      <c r="T76" s="39" t="e">
        <f>IF(AL77="35",Monitoreo!F71&amp;". ","")</f>
        <v>#REF!</v>
      </c>
      <c r="U76" s="39" t="e">
        <f>IF(AL77="34",Monitoreo!F71&amp;". ","")</f>
        <v>#REF!</v>
      </c>
      <c r="V76" s="39" t="e">
        <f>IF(AL77="33",Monitoreo!F71&amp;". ","")</f>
        <v>#REF!</v>
      </c>
      <c r="W76" s="39" t="e">
        <f>IF(AL77="32",Monitoreo!F71&amp;". ","")</f>
        <v>#REF!</v>
      </c>
      <c r="X76" s="39" t="e">
        <f>IF(AL77="31",Monitoreo!F71&amp;". ","")</f>
        <v>#REF!</v>
      </c>
      <c r="Y76" s="39" t="e">
        <f>IF(AL77="25",Monitoreo!F71&amp;". ","")</f>
        <v>#REF!</v>
      </c>
      <c r="Z76" s="39" t="e">
        <f>IF(AL77="24",Monitoreo!F71&amp;". ","")</f>
        <v>#REF!</v>
      </c>
      <c r="AA76" s="39" t="e">
        <f>IF(AL77="23",Monitoreo!F71&amp;". ","")</f>
        <v>#REF!</v>
      </c>
      <c r="AB76" s="39" t="e">
        <f>IF(AL77="22",Monitoreo!F71&amp;". ","")</f>
        <v>#REF!</v>
      </c>
      <c r="AC76" s="39" t="e">
        <f>IF(AL77="21",Monitoreo!F71&amp;". ","")</f>
        <v>#REF!</v>
      </c>
      <c r="AD76" s="39" t="e">
        <f>IF(AL77="15",Monitoreo!F71&amp;". ","")</f>
        <v>#REF!</v>
      </c>
      <c r="AE76" s="39" t="e">
        <f>IF(AL77="14",Monitoreo!F71&amp;". ","")</f>
        <v>#REF!</v>
      </c>
      <c r="AF76" s="39" t="e">
        <f>IF(AL77="13",Monitoreo!F71&amp;". ","")</f>
        <v>#REF!</v>
      </c>
      <c r="AG76" s="39" t="e">
        <f>IF(AL77="12",Monitoreo!F71&amp;". ","")</f>
        <v>#REF!</v>
      </c>
      <c r="AH76" s="85" t="e">
        <f>IF(AL77="11",Monitoreo!F71&amp;". ","")</f>
        <v>#REF!</v>
      </c>
      <c r="AI76" s="71"/>
      <c r="AJ76" s="88" t="e">
        <f>+IF(Monitoreo!#REF!="Casi Seguro",5,IF(Monitoreo!#REF!="Probable",4,IF(Monitoreo!#REF!="Posible",3,IF(Monitoreo!#REF!="Improbable",2,IF(Monitoreo!#REF!="Raro",1)))))</f>
        <v>#REF!</v>
      </c>
      <c r="AK76" s="88" t="e">
        <f>+IF(Monitoreo!#REF!="Severo",5,IF(Monitoreo!#REF!="Mayor",4,IF(Monitoreo!#REF!="Moderado",3,IF(Monitoreo!#REF!="Menor",2,IF(Monitoreo!#REF!="Insignificante",1)))))</f>
        <v>#REF!</v>
      </c>
      <c r="AL76" s="88" t="e">
        <f t="shared" si="1"/>
        <v>#REF!</v>
      </c>
    </row>
    <row r="77" spans="9:38" x14ac:dyDescent="0.25">
      <c r="I77" s="83"/>
      <c r="J77" s="84" t="e">
        <f>IF(AL78="55",Monitoreo!F72&amp;". ","")</f>
        <v>#REF!</v>
      </c>
      <c r="K77" s="39" t="e">
        <f>IF(AL78="54",Monitoreo!F72&amp;". ","")</f>
        <v>#REF!</v>
      </c>
      <c r="L77" s="39" t="e">
        <f>IF(AL78="53",Monitoreo!F72&amp;". ","")</f>
        <v>#REF!</v>
      </c>
      <c r="M77" s="39" t="e">
        <f>IF(AL78="52",Monitoreo!F72&amp;". ","")</f>
        <v>#REF!</v>
      </c>
      <c r="N77" s="39" t="e">
        <f>IF(AL78="51",Monitoreo!F72&amp;". ","")</f>
        <v>#REF!</v>
      </c>
      <c r="O77" s="39" t="e">
        <f>IF(AL78="45",Monitoreo!F72&amp;". ","")</f>
        <v>#REF!</v>
      </c>
      <c r="P77" s="39" t="e">
        <f>IF(AL78="44",Monitoreo!F72&amp;". ","")</f>
        <v>#REF!</v>
      </c>
      <c r="Q77" s="39" t="e">
        <f>IF(AL78="43",Monitoreo!F72&amp;". ","")</f>
        <v>#REF!</v>
      </c>
      <c r="R77" s="39" t="e">
        <f>IF(AL78="42",Monitoreo!F72&amp;". ","")</f>
        <v>#REF!</v>
      </c>
      <c r="S77" s="39" t="e">
        <f>IF(AL78="41",Monitoreo!F72&amp;". ","")</f>
        <v>#REF!</v>
      </c>
      <c r="T77" s="39" t="e">
        <f>IF(AL78="35",Monitoreo!F72&amp;". ","")</f>
        <v>#REF!</v>
      </c>
      <c r="U77" s="39" t="e">
        <f>IF(AL78="34",Monitoreo!F72&amp;". ","")</f>
        <v>#REF!</v>
      </c>
      <c r="V77" s="39" t="e">
        <f>IF(AL78="33",Monitoreo!F72&amp;". ","")</f>
        <v>#REF!</v>
      </c>
      <c r="W77" s="39" t="e">
        <f>IF(AL78="32",Monitoreo!F72&amp;". ","")</f>
        <v>#REF!</v>
      </c>
      <c r="X77" s="39" t="e">
        <f>IF(AL78="31",Monitoreo!F72&amp;". ","")</f>
        <v>#REF!</v>
      </c>
      <c r="Y77" s="39" t="e">
        <f>IF(AL78="25",Monitoreo!F72&amp;". ","")</f>
        <v>#REF!</v>
      </c>
      <c r="Z77" s="39" t="e">
        <f>IF(AL78="24",Monitoreo!F72&amp;". ","")</f>
        <v>#REF!</v>
      </c>
      <c r="AA77" s="39" t="e">
        <f>IF(AL78="23",Monitoreo!F72&amp;". ","")</f>
        <v>#REF!</v>
      </c>
      <c r="AB77" s="39" t="e">
        <f>IF(AL78="22",Monitoreo!F72&amp;". ","")</f>
        <v>#REF!</v>
      </c>
      <c r="AC77" s="39" t="e">
        <f>IF(AL78="21",Monitoreo!F72&amp;". ","")</f>
        <v>#REF!</v>
      </c>
      <c r="AD77" s="39" t="e">
        <f>IF(AL78="15",Monitoreo!F72&amp;". ","")</f>
        <v>#REF!</v>
      </c>
      <c r="AE77" s="39" t="e">
        <f>IF(AL78="14",Monitoreo!F72&amp;". ","")</f>
        <v>#REF!</v>
      </c>
      <c r="AF77" s="39" t="e">
        <f>IF(AL78="13",Monitoreo!F72&amp;". ","")</f>
        <v>#REF!</v>
      </c>
      <c r="AG77" s="39" t="e">
        <f>IF(AL78="12",Monitoreo!F72&amp;". ","")</f>
        <v>#REF!</v>
      </c>
      <c r="AH77" s="85" t="e">
        <f>IF(AL78="11",Monitoreo!F72&amp;". ","")</f>
        <v>#REF!</v>
      </c>
      <c r="AI77" s="71"/>
      <c r="AJ77" s="88" t="e">
        <f>+IF(Monitoreo!#REF!="Casi Seguro",5,IF(Monitoreo!#REF!="Probable",4,IF(Monitoreo!#REF!="Posible",3,IF(Monitoreo!#REF!="Improbable",2,IF(Monitoreo!#REF!="Raro",1)))))</f>
        <v>#REF!</v>
      </c>
      <c r="AK77" s="88" t="e">
        <f>+IF(Monitoreo!#REF!="Severo",5,IF(Monitoreo!#REF!="Mayor",4,IF(Monitoreo!#REF!="Moderado",3,IF(Monitoreo!#REF!="Menor",2,IF(Monitoreo!#REF!="Insignificante",1)))))</f>
        <v>#REF!</v>
      </c>
      <c r="AL77" s="88" t="e">
        <f t="shared" si="1"/>
        <v>#REF!</v>
      </c>
    </row>
    <row r="78" spans="9:38" x14ac:dyDescent="0.25">
      <c r="I78" s="83"/>
      <c r="J78" s="84" t="e">
        <f>IF(AL79="55",Monitoreo!F73&amp;". ","")</f>
        <v>#REF!</v>
      </c>
      <c r="K78" s="39" t="e">
        <f>IF(AL79="54",Monitoreo!F73&amp;". ","")</f>
        <v>#REF!</v>
      </c>
      <c r="L78" s="39" t="e">
        <f>IF(AL79="53",Monitoreo!F73&amp;". ","")</f>
        <v>#REF!</v>
      </c>
      <c r="M78" s="39" t="e">
        <f>IF(AL79="52",Monitoreo!F73&amp;". ","")</f>
        <v>#REF!</v>
      </c>
      <c r="N78" s="39" t="e">
        <f>IF(AL79="51",Monitoreo!F73&amp;". ","")</f>
        <v>#REF!</v>
      </c>
      <c r="O78" s="39" t="e">
        <f>IF(AL79="45",Monitoreo!F73&amp;". ","")</f>
        <v>#REF!</v>
      </c>
      <c r="P78" s="39" t="e">
        <f>IF(AL79="44",Monitoreo!F73&amp;". ","")</f>
        <v>#REF!</v>
      </c>
      <c r="Q78" s="39" t="e">
        <f>IF(AL79="43",Monitoreo!F73&amp;". ","")</f>
        <v>#REF!</v>
      </c>
      <c r="R78" s="39" t="e">
        <f>IF(AL79="42",Monitoreo!F73&amp;". ","")</f>
        <v>#REF!</v>
      </c>
      <c r="S78" s="39" t="e">
        <f>IF(AL79="41",Monitoreo!F73&amp;". ","")</f>
        <v>#REF!</v>
      </c>
      <c r="T78" s="39" t="e">
        <f>IF(AL79="35",Monitoreo!F73&amp;". ","")</f>
        <v>#REF!</v>
      </c>
      <c r="U78" s="39" t="e">
        <f>IF(AL79="34",Monitoreo!F73&amp;". ","")</f>
        <v>#REF!</v>
      </c>
      <c r="V78" s="39" t="e">
        <f>IF(AL79="33",Monitoreo!F73&amp;". ","")</f>
        <v>#REF!</v>
      </c>
      <c r="W78" s="39" t="e">
        <f>IF(AL79="32",Monitoreo!F73&amp;". ","")</f>
        <v>#REF!</v>
      </c>
      <c r="X78" s="39" t="e">
        <f>IF(AL79="31",Monitoreo!F73&amp;". ","")</f>
        <v>#REF!</v>
      </c>
      <c r="Y78" s="39" t="e">
        <f>IF(AL79="25",Monitoreo!F73&amp;". ","")</f>
        <v>#REF!</v>
      </c>
      <c r="Z78" s="39" t="e">
        <f>IF(AL79="24",Monitoreo!F73&amp;". ","")</f>
        <v>#REF!</v>
      </c>
      <c r="AA78" s="39" t="e">
        <f>IF(AL79="23",Monitoreo!F73&amp;". ","")</f>
        <v>#REF!</v>
      </c>
      <c r="AB78" s="39" t="e">
        <f>IF(AL79="22",Monitoreo!F73&amp;". ","")</f>
        <v>#REF!</v>
      </c>
      <c r="AC78" s="39" t="e">
        <f>IF(AL79="21",Monitoreo!F73&amp;". ","")</f>
        <v>#REF!</v>
      </c>
      <c r="AD78" s="39" t="e">
        <f>IF(AL79="15",Monitoreo!F73&amp;". ","")</f>
        <v>#REF!</v>
      </c>
      <c r="AE78" s="39" t="e">
        <f>IF(AL79="14",Monitoreo!F73&amp;". ","")</f>
        <v>#REF!</v>
      </c>
      <c r="AF78" s="39" t="e">
        <f>IF(AL79="13",Monitoreo!F73&amp;". ","")</f>
        <v>#REF!</v>
      </c>
      <c r="AG78" s="39" t="e">
        <f>IF(AL79="12",Monitoreo!F73&amp;". ","")</f>
        <v>#REF!</v>
      </c>
      <c r="AH78" s="85" t="e">
        <f>IF(AL79="11",Monitoreo!F73&amp;". ","")</f>
        <v>#REF!</v>
      </c>
      <c r="AI78" s="71"/>
      <c r="AJ78" s="88" t="e">
        <f>+IF(Monitoreo!#REF!="Casi Seguro",5,IF(Monitoreo!#REF!="Probable",4,IF(Monitoreo!#REF!="Posible",3,IF(Monitoreo!#REF!="Improbable",2,IF(Monitoreo!#REF!="Raro",1)))))</f>
        <v>#REF!</v>
      </c>
      <c r="AK78" s="88" t="e">
        <f>+IF(Monitoreo!#REF!="Severo",5,IF(Monitoreo!#REF!="Mayor",4,IF(Monitoreo!#REF!="Moderado",3,IF(Monitoreo!#REF!="Menor",2,IF(Monitoreo!#REF!="Insignificante",1)))))</f>
        <v>#REF!</v>
      </c>
      <c r="AL78" s="88" t="e">
        <f t="shared" si="1"/>
        <v>#REF!</v>
      </c>
    </row>
    <row r="79" spans="9:38" x14ac:dyDescent="0.25">
      <c r="I79" s="83"/>
      <c r="J79" s="84" t="e">
        <f>IF(AL80="55",Monitoreo!F75&amp;". ","")</f>
        <v>#REF!</v>
      </c>
      <c r="K79" s="39" t="e">
        <f>IF(AL80="54",Monitoreo!F75&amp;". ","")</f>
        <v>#REF!</v>
      </c>
      <c r="L79" s="39" t="e">
        <f>IF(AL80="53",Monitoreo!F75&amp;". ","")</f>
        <v>#REF!</v>
      </c>
      <c r="M79" s="39" t="e">
        <f>IF(AL80="52",Monitoreo!F75&amp;". ","")</f>
        <v>#REF!</v>
      </c>
      <c r="N79" s="39" t="e">
        <f>IF(AL80="51",Monitoreo!F75&amp;". ","")</f>
        <v>#REF!</v>
      </c>
      <c r="O79" s="39" t="e">
        <f>IF(AL80="45",Monitoreo!F75&amp;". ","")</f>
        <v>#REF!</v>
      </c>
      <c r="P79" s="39" t="e">
        <f>IF(AL80="44",Monitoreo!F75&amp;". ","")</f>
        <v>#REF!</v>
      </c>
      <c r="Q79" s="39" t="e">
        <f>IF(AL80="43",Monitoreo!F75&amp;". ","")</f>
        <v>#REF!</v>
      </c>
      <c r="R79" s="39" t="e">
        <f>IF(AL80="42",Monitoreo!F75&amp;". ","")</f>
        <v>#REF!</v>
      </c>
      <c r="S79" s="39" t="e">
        <f>IF(AL80="41",Monitoreo!F75&amp;". ","")</f>
        <v>#REF!</v>
      </c>
      <c r="T79" s="39" t="e">
        <f>IF(AL80="35",Monitoreo!F75&amp;". ","")</f>
        <v>#REF!</v>
      </c>
      <c r="U79" s="39" t="e">
        <f>IF(AL80="34",Monitoreo!F75&amp;". ","")</f>
        <v>#REF!</v>
      </c>
      <c r="V79" s="39" t="e">
        <f>IF(AL80="33",Monitoreo!F75&amp;". ","")</f>
        <v>#REF!</v>
      </c>
      <c r="W79" s="39" t="e">
        <f>IF(AL80="32",Monitoreo!F75&amp;". ","")</f>
        <v>#REF!</v>
      </c>
      <c r="X79" s="39" t="e">
        <f>IF(AL80="31",Monitoreo!F75&amp;". ","")</f>
        <v>#REF!</v>
      </c>
      <c r="Y79" s="39" t="e">
        <f>IF(AL80="25",Monitoreo!F75&amp;". ","")</f>
        <v>#REF!</v>
      </c>
      <c r="Z79" s="39" t="e">
        <f>IF(AL80="24",Monitoreo!F75&amp;". ","")</f>
        <v>#REF!</v>
      </c>
      <c r="AA79" s="39" t="e">
        <f>IF(AL80="23",Monitoreo!F75&amp;". ","")</f>
        <v>#REF!</v>
      </c>
      <c r="AB79" s="39" t="e">
        <f>IF(AL80="22",Monitoreo!F75&amp;". ","")</f>
        <v>#REF!</v>
      </c>
      <c r="AC79" s="39" t="e">
        <f>IF(AL80="21",Monitoreo!F75&amp;". ","")</f>
        <v>#REF!</v>
      </c>
      <c r="AD79" s="39" t="e">
        <f>IF(AL80="15",Monitoreo!F75&amp;". ","")</f>
        <v>#REF!</v>
      </c>
      <c r="AE79" s="39" t="e">
        <f>IF(AL80="14",Monitoreo!F75&amp;". ","")</f>
        <v>#REF!</v>
      </c>
      <c r="AF79" s="39" t="e">
        <f>IF(AL80="13",Monitoreo!F75&amp;". ","")</f>
        <v>#REF!</v>
      </c>
      <c r="AG79" s="39" t="e">
        <f>IF(AL80="12",Monitoreo!F75&amp;". ","")</f>
        <v>#REF!</v>
      </c>
      <c r="AH79" s="85" t="e">
        <f>IF(AL80="11",Monitoreo!F75&amp;". ","")</f>
        <v>#REF!</v>
      </c>
      <c r="AI79" s="71"/>
      <c r="AJ79" s="88" t="e">
        <f>+IF(Monitoreo!#REF!="Casi Seguro",5,IF(Monitoreo!#REF!="Probable",4,IF(Monitoreo!#REF!="Posible",3,IF(Monitoreo!#REF!="Improbable",2,IF(Monitoreo!#REF!="Raro",1)))))</f>
        <v>#REF!</v>
      </c>
      <c r="AK79" s="88" t="e">
        <f>+IF(Monitoreo!#REF!="Severo",5,IF(Monitoreo!#REF!="Mayor",4,IF(Monitoreo!#REF!="Moderado",3,IF(Monitoreo!#REF!="Menor",2,IF(Monitoreo!#REF!="Insignificante",1)))))</f>
        <v>#REF!</v>
      </c>
      <c r="AL79" s="88" t="e">
        <f t="shared" si="1"/>
        <v>#REF!</v>
      </c>
    </row>
    <row r="80" spans="9:38" x14ac:dyDescent="0.25">
      <c r="I80" s="83"/>
      <c r="J80" s="84" t="e">
        <f>IF(AL81="55",Monitoreo!F76&amp;". ","")</f>
        <v>#REF!</v>
      </c>
      <c r="K80" s="39" t="e">
        <f>IF(AL81="54",Monitoreo!F76&amp;". ","")</f>
        <v>#REF!</v>
      </c>
      <c r="L80" s="39" t="e">
        <f>IF(AL81="53",Monitoreo!F76&amp;". ","")</f>
        <v>#REF!</v>
      </c>
      <c r="M80" s="39" t="e">
        <f>IF(AL81="52",Monitoreo!F76&amp;". ","")</f>
        <v>#REF!</v>
      </c>
      <c r="N80" s="39" t="e">
        <f>IF(AL81="51",Monitoreo!F76&amp;". ","")</f>
        <v>#REF!</v>
      </c>
      <c r="O80" s="39" t="e">
        <f>IF(AL81="45",Monitoreo!F76&amp;". ","")</f>
        <v>#REF!</v>
      </c>
      <c r="P80" s="39" t="e">
        <f>IF(AL81="44",Monitoreo!F76&amp;". ","")</f>
        <v>#REF!</v>
      </c>
      <c r="Q80" s="39" t="e">
        <f>IF(AL81="43",Monitoreo!F76&amp;". ","")</f>
        <v>#REF!</v>
      </c>
      <c r="R80" s="39" t="e">
        <f>IF(AL81="42",Monitoreo!F76&amp;". ","")</f>
        <v>#REF!</v>
      </c>
      <c r="S80" s="39" t="e">
        <f>IF(AL81="41",Monitoreo!F76&amp;". ","")</f>
        <v>#REF!</v>
      </c>
      <c r="T80" s="39" t="e">
        <f>IF(AL81="35",Monitoreo!F76&amp;". ","")</f>
        <v>#REF!</v>
      </c>
      <c r="U80" s="39" t="e">
        <f>IF(AL81="34",Monitoreo!F76&amp;". ","")</f>
        <v>#REF!</v>
      </c>
      <c r="V80" s="39" t="e">
        <f>IF(AL81="33",Monitoreo!F76&amp;". ","")</f>
        <v>#REF!</v>
      </c>
      <c r="W80" s="39" t="e">
        <f>IF(AL81="32",Monitoreo!F76&amp;". ","")</f>
        <v>#REF!</v>
      </c>
      <c r="X80" s="39" t="e">
        <f>IF(AL81="31",Monitoreo!F76&amp;". ","")</f>
        <v>#REF!</v>
      </c>
      <c r="Y80" s="39" t="e">
        <f>IF(AL81="25",Monitoreo!F76&amp;". ","")</f>
        <v>#REF!</v>
      </c>
      <c r="Z80" s="39" t="e">
        <f>IF(AL81="24",Monitoreo!F76&amp;". ","")</f>
        <v>#REF!</v>
      </c>
      <c r="AA80" s="39" t="e">
        <f>IF(AL81="23",Monitoreo!F76&amp;". ","")</f>
        <v>#REF!</v>
      </c>
      <c r="AB80" s="39" t="e">
        <f>IF(AL81="22",Monitoreo!F76&amp;". ","")</f>
        <v>#REF!</v>
      </c>
      <c r="AC80" s="39" t="e">
        <f>IF(AL81="21",Monitoreo!F76&amp;". ","")</f>
        <v>#REF!</v>
      </c>
      <c r="AD80" s="39" t="e">
        <f>IF(AL81="15",Monitoreo!F76&amp;". ","")</f>
        <v>#REF!</v>
      </c>
      <c r="AE80" s="39" t="e">
        <f>IF(AL81="14",Monitoreo!F76&amp;". ","")</f>
        <v>#REF!</v>
      </c>
      <c r="AF80" s="39" t="e">
        <f>IF(AL81="13",Monitoreo!F76&amp;". ","")</f>
        <v>#REF!</v>
      </c>
      <c r="AG80" s="39" t="e">
        <f>IF(AL81="12",Monitoreo!F76&amp;". ","")</f>
        <v>#REF!</v>
      </c>
      <c r="AH80" s="85" t="e">
        <f>IF(AL81="11",Monitoreo!F76&amp;". ","")</f>
        <v>#REF!</v>
      </c>
      <c r="AI80" s="71"/>
      <c r="AJ80" s="88" t="e">
        <f>+IF(Monitoreo!#REF!="Casi Seguro",5,IF(Monitoreo!#REF!="Probable",4,IF(Monitoreo!#REF!="Posible",3,IF(Monitoreo!#REF!="Improbable",2,IF(Monitoreo!#REF!="Raro",1)))))</f>
        <v>#REF!</v>
      </c>
      <c r="AK80" s="88" t="e">
        <f>+IF(Monitoreo!#REF!="Severo",5,IF(Monitoreo!#REF!="Mayor",4,IF(Monitoreo!#REF!="Moderado",3,IF(Monitoreo!#REF!="Menor",2,IF(Monitoreo!#REF!="Insignificante",1)))))</f>
        <v>#REF!</v>
      </c>
      <c r="AL80" s="88" t="e">
        <f t="shared" si="1"/>
        <v>#REF!</v>
      </c>
    </row>
    <row r="81" spans="9:38" x14ac:dyDescent="0.25">
      <c r="I81" s="83"/>
      <c r="J81" s="84" t="e">
        <f>IF(AL82="55",Monitoreo!F77&amp;". ","")</f>
        <v>#REF!</v>
      </c>
      <c r="K81" s="39" t="e">
        <f>IF(AL82="54",Monitoreo!F77&amp;". ","")</f>
        <v>#REF!</v>
      </c>
      <c r="L81" s="39" t="e">
        <f>IF(AL82="53",Monitoreo!F77&amp;". ","")</f>
        <v>#REF!</v>
      </c>
      <c r="M81" s="39" t="e">
        <f>IF(AL82="52",Monitoreo!F77&amp;". ","")</f>
        <v>#REF!</v>
      </c>
      <c r="N81" s="39" t="e">
        <f>IF(AL82="51",Monitoreo!F77&amp;". ","")</f>
        <v>#REF!</v>
      </c>
      <c r="O81" s="39" t="e">
        <f>IF(AL82="45",Monitoreo!F77&amp;". ","")</f>
        <v>#REF!</v>
      </c>
      <c r="P81" s="39" t="e">
        <f>IF(AL82="44",Monitoreo!F77&amp;". ","")</f>
        <v>#REF!</v>
      </c>
      <c r="Q81" s="39" t="e">
        <f>IF(AL82="43",Monitoreo!F77&amp;". ","")</f>
        <v>#REF!</v>
      </c>
      <c r="R81" s="39" t="e">
        <f>IF(AL82="42",Monitoreo!F77&amp;". ","")</f>
        <v>#REF!</v>
      </c>
      <c r="S81" s="39" t="e">
        <f>IF(AL82="41",Monitoreo!F77&amp;". ","")</f>
        <v>#REF!</v>
      </c>
      <c r="T81" s="39" t="e">
        <f>IF(AL82="35",Monitoreo!F77&amp;". ","")</f>
        <v>#REF!</v>
      </c>
      <c r="U81" s="39" t="e">
        <f>IF(AL82="34",Monitoreo!F77&amp;". ","")</f>
        <v>#REF!</v>
      </c>
      <c r="V81" s="39" t="e">
        <f>IF(AL82="33",Monitoreo!F77&amp;". ","")</f>
        <v>#REF!</v>
      </c>
      <c r="W81" s="39" t="e">
        <f>IF(AL82="32",Monitoreo!F77&amp;". ","")</f>
        <v>#REF!</v>
      </c>
      <c r="X81" s="39" t="e">
        <f>IF(AL82="31",Monitoreo!F77&amp;". ","")</f>
        <v>#REF!</v>
      </c>
      <c r="Y81" s="39" t="e">
        <f>IF(AL82="25",Monitoreo!F77&amp;". ","")</f>
        <v>#REF!</v>
      </c>
      <c r="Z81" s="39" t="e">
        <f>IF(AL82="24",Monitoreo!F77&amp;". ","")</f>
        <v>#REF!</v>
      </c>
      <c r="AA81" s="39" t="e">
        <f>IF(AL82="23",Monitoreo!F77&amp;". ","")</f>
        <v>#REF!</v>
      </c>
      <c r="AB81" s="39" t="e">
        <f>IF(AL82="22",Monitoreo!F77&amp;". ","")</f>
        <v>#REF!</v>
      </c>
      <c r="AC81" s="39" t="e">
        <f>IF(AL82="21",Monitoreo!F77&amp;". ","")</f>
        <v>#REF!</v>
      </c>
      <c r="AD81" s="39" t="e">
        <f>IF(AL82="15",Monitoreo!F77&amp;". ","")</f>
        <v>#REF!</v>
      </c>
      <c r="AE81" s="39" t="e">
        <f>IF(AL82="14",Monitoreo!F77&amp;". ","")</f>
        <v>#REF!</v>
      </c>
      <c r="AF81" s="39" t="e">
        <f>IF(AL82="13",Monitoreo!F77&amp;". ","")</f>
        <v>#REF!</v>
      </c>
      <c r="AG81" s="39" t="e">
        <f>IF(AL82="12",Monitoreo!F77&amp;". ","")</f>
        <v>#REF!</v>
      </c>
      <c r="AH81" s="85" t="e">
        <f>IF(AL82="11",Monitoreo!F77&amp;". ","")</f>
        <v>#REF!</v>
      </c>
      <c r="AI81" s="71"/>
      <c r="AJ81" s="88" t="e">
        <f>+IF(Monitoreo!#REF!="Casi Seguro",5,IF(Monitoreo!#REF!="Probable",4,IF(Monitoreo!#REF!="Posible",3,IF(Monitoreo!#REF!="Improbable",2,IF(Monitoreo!#REF!="Raro",1)))))</f>
        <v>#REF!</v>
      </c>
      <c r="AK81" s="88" t="e">
        <f>+IF(Monitoreo!#REF!="Severo",5,IF(Monitoreo!#REF!="Mayor",4,IF(Monitoreo!#REF!="Moderado",3,IF(Monitoreo!#REF!="Menor",2,IF(Monitoreo!#REF!="Insignificante",1)))))</f>
        <v>#REF!</v>
      </c>
      <c r="AL81" s="88" t="e">
        <f t="shared" si="1"/>
        <v>#REF!</v>
      </c>
    </row>
    <row r="82" spans="9:38" x14ac:dyDescent="0.25">
      <c r="I82" s="83"/>
      <c r="J82" s="84" t="e">
        <f>IF(AL83="55",Monitoreo!F78&amp;". ","")</f>
        <v>#REF!</v>
      </c>
      <c r="K82" s="39" t="e">
        <f>IF(AL83="54",Monitoreo!F78&amp;". ","")</f>
        <v>#REF!</v>
      </c>
      <c r="L82" s="39" t="e">
        <f>IF(AL83="53",Monitoreo!F78&amp;". ","")</f>
        <v>#REF!</v>
      </c>
      <c r="M82" s="39" t="e">
        <f>IF(AL83="52",Monitoreo!F78&amp;". ","")</f>
        <v>#REF!</v>
      </c>
      <c r="N82" s="39" t="e">
        <f>IF(AL83="51",Monitoreo!F78&amp;". ","")</f>
        <v>#REF!</v>
      </c>
      <c r="O82" s="39" t="e">
        <f>IF(AL83="45",Monitoreo!F78&amp;". ","")</f>
        <v>#REF!</v>
      </c>
      <c r="P82" s="39" t="e">
        <f>IF(AL83="44",Monitoreo!F78&amp;". ","")</f>
        <v>#REF!</v>
      </c>
      <c r="Q82" s="39" t="e">
        <f>IF(AL83="43",Monitoreo!F78&amp;". ","")</f>
        <v>#REF!</v>
      </c>
      <c r="R82" s="39" t="e">
        <f>IF(AL83="42",Monitoreo!F78&amp;". ","")</f>
        <v>#REF!</v>
      </c>
      <c r="S82" s="39" t="e">
        <f>IF(AL83="41",Monitoreo!F78&amp;". ","")</f>
        <v>#REF!</v>
      </c>
      <c r="T82" s="39" t="e">
        <f>IF(AL83="35",Monitoreo!F78&amp;". ","")</f>
        <v>#REF!</v>
      </c>
      <c r="U82" s="39" t="e">
        <f>IF(AL83="34",Monitoreo!F78&amp;". ","")</f>
        <v>#REF!</v>
      </c>
      <c r="V82" s="39" t="e">
        <f>IF(AL83="33",Monitoreo!F78&amp;". ","")</f>
        <v>#REF!</v>
      </c>
      <c r="W82" s="39" t="e">
        <f>IF(AL83="32",Monitoreo!F78&amp;". ","")</f>
        <v>#REF!</v>
      </c>
      <c r="X82" s="39" t="e">
        <f>IF(AL83="31",Monitoreo!F78&amp;". ","")</f>
        <v>#REF!</v>
      </c>
      <c r="Y82" s="39" t="e">
        <f>IF(AL83="25",Monitoreo!F78&amp;". ","")</f>
        <v>#REF!</v>
      </c>
      <c r="Z82" s="39" t="e">
        <f>IF(AL83="24",Monitoreo!F78&amp;". ","")</f>
        <v>#REF!</v>
      </c>
      <c r="AA82" s="39" t="e">
        <f>IF(AL83="23",Monitoreo!F78&amp;". ","")</f>
        <v>#REF!</v>
      </c>
      <c r="AB82" s="39" t="e">
        <f>IF(AL83="22",Monitoreo!F78&amp;". ","")</f>
        <v>#REF!</v>
      </c>
      <c r="AC82" s="39" t="e">
        <f>IF(AL83="21",Monitoreo!F78&amp;". ","")</f>
        <v>#REF!</v>
      </c>
      <c r="AD82" s="39" t="e">
        <f>IF(AL83="15",Monitoreo!F78&amp;". ","")</f>
        <v>#REF!</v>
      </c>
      <c r="AE82" s="39" t="e">
        <f>IF(AL83="14",Monitoreo!F78&amp;". ","")</f>
        <v>#REF!</v>
      </c>
      <c r="AF82" s="39" t="e">
        <f>IF(AL83="13",Monitoreo!F78&amp;". ","")</f>
        <v>#REF!</v>
      </c>
      <c r="AG82" s="39" t="e">
        <f>IF(AL83="12",Monitoreo!F78&amp;". ","")</f>
        <v>#REF!</v>
      </c>
      <c r="AH82" s="85" t="e">
        <f>IF(AL83="11",Monitoreo!F78&amp;". ","")</f>
        <v>#REF!</v>
      </c>
      <c r="AI82" s="71"/>
      <c r="AJ82" s="88" t="e">
        <f>+IF(Monitoreo!#REF!="Casi Seguro",5,IF(Monitoreo!#REF!="Probable",4,IF(Monitoreo!#REF!="Posible",3,IF(Monitoreo!#REF!="Improbable",2,IF(Monitoreo!#REF!="Raro",1)))))</f>
        <v>#REF!</v>
      </c>
      <c r="AK82" s="88" t="e">
        <f>+IF(Monitoreo!#REF!="Severo",5,IF(Monitoreo!#REF!="Mayor",4,IF(Monitoreo!#REF!="Moderado",3,IF(Monitoreo!#REF!="Menor",2,IF(Monitoreo!#REF!="Insignificante",1)))))</f>
        <v>#REF!</v>
      </c>
      <c r="AL82" s="88" t="e">
        <f t="shared" si="1"/>
        <v>#REF!</v>
      </c>
    </row>
    <row r="83" spans="9:38" x14ac:dyDescent="0.25">
      <c r="I83" s="83"/>
      <c r="J83" s="84" t="e">
        <f>IF(AL84="55",Monitoreo!F79&amp;". ","")</f>
        <v>#REF!</v>
      </c>
      <c r="K83" s="39" t="e">
        <f>IF(AL84="54",Monitoreo!F79&amp;". ","")</f>
        <v>#REF!</v>
      </c>
      <c r="L83" s="39" t="e">
        <f>IF(AL84="53",Monitoreo!F79&amp;". ","")</f>
        <v>#REF!</v>
      </c>
      <c r="M83" s="39" t="e">
        <f>IF(AL84="52",Monitoreo!F79&amp;". ","")</f>
        <v>#REF!</v>
      </c>
      <c r="N83" s="39" t="e">
        <f>IF(AL84="51",Monitoreo!F79&amp;". ","")</f>
        <v>#REF!</v>
      </c>
      <c r="O83" s="39" t="e">
        <f>IF(AL84="45",Monitoreo!F79&amp;". ","")</f>
        <v>#REF!</v>
      </c>
      <c r="P83" s="39" t="e">
        <f>IF(AL84="44",Monitoreo!F79&amp;". ","")</f>
        <v>#REF!</v>
      </c>
      <c r="Q83" s="39" t="e">
        <f>IF(AL84="43",Monitoreo!F79&amp;". ","")</f>
        <v>#REF!</v>
      </c>
      <c r="R83" s="39" t="e">
        <f>IF(AL84="42",Monitoreo!F79&amp;". ","")</f>
        <v>#REF!</v>
      </c>
      <c r="S83" s="39" t="e">
        <f>IF(AL84="41",Monitoreo!F79&amp;". ","")</f>
        <v>#REF!</v>
      </c>
      <c r="T83" s="39" t="e">
        <f>IF(AL84="35",Monitoreo!F79&amp;". ","")</f>
        <v>#REF!</v>
      </c>
      <c r="U83" s="39" t="e">
        <f>IF(AL84="34",Monitoreo!F79&amp;". ","")</f>
        <v>#REF!</v>
      </c>
      <c r="V83" s="39" t="e">
        <f>IF(AL84="33",Monitoreo!F79&amp;". ","")</f>
        <v>#REF!</v>
      </c>
      <c r="W83" s="39" t="e">
        <f>IF(AL84="32",Monitoreo!F79&amp;". ","")</f>
        <v>#REF!</v>
      </c>
      <c r="X83" s="39" t="e">
        <f>IF(AL84="31",Monitoreo!F79&amp;". ","")</f>
        <v>#REF!</v>
      </c>
      <c r="Y83" s="39" t="e">
        <f>IF(AL84="25",Monitoreo!F79&amp;". ","")</f>
        <v>#REF!</v>
      </c>
      <c r="Z83" s="39" t="e">
        <f>IF(AL84="24",Monitoreo!F79&amp;". ","")</f>
        <v>#REF!</v>
      </c>
      <c r="AA83" s="39" t="e">
        <f>IF(AL84="23",Monitoreo!F79&amp;". ","")</f>
        <v>#REF!</v>
      </c>
      <c r="AB83" s="39" t="e">
        <f>IF(AL84="22",Monitoreo!F79&amp;". ","")</f>
        <v>#REF!</v>
      </c>
      <c r="AC83" s="39" t="e">
        <f>IF(AL84="21",Monitoreo!F79&amp;". ","")</f>
        <v>#REF!</v>
      </c>
      <c r="AD83" s="39" t="e">
        <f>IF(AL84="15",Monitoreo!F79&amp;". ","")</f>
        <v>#REF!</v>
      </c>
      <c r="AE83" s="39" t="e">
        <f>IF(AL84="14",Monitoreo!F79&amp;". ","")</f>
        <v>#REF!</v>
      </c>
      <c r="AF83" s="39" t="e">
        <f>IF(AL84="13",Monitoreo!F79&amp;". ","")</f>
        <v>#REF!</v>
      </c>
      <c r="AG83" s="39" t="e">
        <f>IF(AL84="12",Monitoreo!F79&amp;". ","")</f>
        <v>#REF!</v>
      </c>
      <c r="AH83" s="85" t="e">
        <f>IF(AL84="11",Monitoreo!F79&amp;". ","")</f>
        <v>#REF!</v>
      </c>
      <c r="AI83" s="71"/>
      <c r="AJ83" s="88" t="e">
        <f>+IF(Monitoreo!#REF!="Casi Seguro",5,IF(Monitoreo!#REF!="Probable",4,IF(Monitoreo!#REF!="Posible",3,IF(Monitoreo!#REF!="Improbable",2,IF(Monitoreo!#REF!="Raro",1)))))</f>
        <v>#REF!</v>
      </c>
      <c r="AK83" s="88" t="e">
        <f>+IF(Monitoreo!#REF!="Severo",5,IF(Monitoreo!#REF!="Mayor",4,IF(Monitoreo!#REF!="Moderado",3,IF(Monitoreo!#REF!="Menor",2,IF(Monitoreo!#REF!="Insignificante",1)))))</f>
        <v>#REF!</v>
      </c>
      <c r="AL83" s="88" t="e">
        <f t="shared" si="1"/>
        <v>#REF!</v>
      </c>
    </row>
    <row r="84" spans="9:38" x14ac:dyDescent="0.25">
      <c r="I84" s="83"/>
      <c r="J84" s="84" t="e">
        <f>IF(AL85="55",Monitoreo!F80&amp;". ","")</f>
        <v>#REF!</v>
      </c>
      <c r="K84" s="39" t="e">
        <f>IF(AL85="54",Monitoreo!F80&amp;". ","")</f>
        <v>#REF!</v>
      </c>
      <c r="L84" s="39" t="e">
        <f>IF(AL85="53",Monitoreo!F80&amp;". ","")</f>
        <v>#REF!</v>
      </c>
      <c r="M84" s="39" t="e">
        <f>IF(AL85="52",Monitoreo!F80&amp;". ","")</f>
        <v>#REF!</v>
      </c>
      <c r="N84" s="39" t="e">
        <f>IF(AL85="51",Monitoreo!F80&amp;". ","")</f>
        <v>#REF!</v>
      </c>
      <c r="O84" s="39" t="e">
        <f>IF(AL85="45",Monitoreo!F80&amp;". ","")</f>
        <v>#REF!</v>
      </c>
      <c r="P84" s="39" t="e">
        <f>IF(AL85="44",Monitoreo!F80&amp;". ","")</f>
        <v>#REF!</v>
      </c>
      <c r="Q84" s="39" t="e">
        <f>IF(AL85="43",Monitoreo!F80&amp;". ","")</f>
        <v>#REF!</v>
      </c>
      <c r="R84" s="39" t="e">
        <f>IF(AL85="42",Monitoreo!F80&amp;". ","")</f>
        <v>#REF!</v>
      </c>
      <c r="S84" s="39" t="e">
        <f>IF(AL85="41",Monitoreo!F80&amp;". ","")</f>
        <v>#REF!</v>
      </c>
      <c r="T84" s="39" t="e">
        <f>IF(AL85="35",Monitoreo!F80&amp;". ","")</f>
        <v>#REF!</v>
      </c>
      <c r="U84" s="39" t="e">
        <f>IF(AL85="34",Monitoreo!F80&amp;". ","")</f>
        <v>#REF!</v>
      </c>
      <c r="V84" s="39" t="e">
        <f>IF(AL85="33",Monitoreo!F80&amp;". ","")</f>
        <v>#REF!</v>
      </c>
      <c r="W84" s="39" t="e">
        <f>IF(AL85="32",Monitoreo!F80&amp;". ","")</f>
        <v>#REF!</v>
      </c>
      <c r="X84" s="39" t="e">
        <f>IF(AL85="31",Monitoreo!F80&amp;". ","")</f>
        <v>#REF!</v>
      </c>
      <c r="Y84" s="39" t="e">
        <f>IF(AL85="25",Monitoreo!F80&amp;". ","")</f>
        <v>#REF!</v>
      </c>
      <c r="Z84" s="39" t="e">
        <f>IF(AL85="24",Monitoreo!F80&amp;". ","")</f>
        <v>#REF!</v>
      </c>
      <c r="AA84" s="39" t="e">
        <f>IF(AL85="23",Monitoreo!F80&amp;". ","")</f>
        <v>#REF!</v>
      </c>
      <c r="AB84" s="39" t="e">
        <f>IF(AL85="22",Monitoreo!F80&amp;". ","")</f>
        <v>#REF!</v>
      </c>
      <c r="AC84" s="39" t="e">
        <f>IF(AL85="21",Monitoreo!F80&amp;". ","")</f>
        <v>#REF!</v>
      </c>
      <c r="AD84" s="39" t="e">
        <f>IF(AL85="15",Monitoreo!F80&amp;". ","")</f>
        <v>#REF!</v>
      </c>
      <c r="AE84" s="39" t="e">
        <f>IF(AL85="14",Monitoreo!F80&amp;". ","")</f>
        <v>#REF!</v>
      </c>
      <c r="AF84" s="39" t="e">
        <f>IF(AL85="13",Monitoreo!F80&amp;". ","")</f>
        <v>#REF!</v>
      </c>
      <c r="AG84" s="39" t="e">
        <f>IF(AL85="12",Monitoreo!F80&amp;". ","")</f>
        <v>#REF!</v>
      </c>
      <c r="AH84" s="85" t="e">
        <f>IF(AL85="11",Monitoreo!F80&amp;". ","")</f>
        <v>#REF!</v>
      </c>
      <c r="AI84" s="71"/>
      <c r="AJ84" s="88" t="e">
        <f>+IF(Monitoreo!#REF!="Casi Seguro",5,IF(Monitoreo!#REF!="Probable",4,IF(Monitoreo!#REF!="Posible",3,IF(Monitoreo!#REF!="Improbable",2,IF(Monitoreo!#REF!="Raro",1)))))</f>
        <v>#REF!</v>
      </c>
      <c r="AK84" s="88" t="e">
        <f>+IF(Monitoreo!#REF!="Severo",5,IF(Monitoreo!#REF!="Mayor",4,IF(Monitoreo!#REF!="Moderado",3,IF(Monitoreo!#REF!="Menor",2,IF(Monitoreo!#REF!="Insignificante",1)))))</f>
        <v>#REF!</v>
      </c>
      <c r="AL84" s="88" t="e">
        <f t="shared" si="1"/>
        <v>#REF!</v>
      </c>
    </row>
    <row r="85" spans="9:38" x14ac:dyDescent="0.25">
      <c r="I85" s="83"/>
      <c r="J85" s="84" t="e">
        <f>IF(AL86="55",Monitoreo!F81&amp;". ","")</f>
        <v>#REF!</v>
      </c>
      <c r="K85" s="39" t="e">
        <f>IF(AL86="54",Monitoreo!F81&amp;". ","")</f>
        <v>#REF!</v>
      </c>
      <c r="L85" s="39" t="e">
        <f>IF(AL86="53",Monitoreo!F81&amp;". ","")</f>
        <v>#REF!</v>
      </c>
      <c r="M85" s="39" t="e">
        <f>IF(AL86="52",Monitoreo!F81&amp;". ","")</f>
        <v>#REF!</v>
      </c>
      <c r="N85" s="39" t="e">
        <f>IF(AL86="51",Monitoreo!F81&amp;". ","")</f>
        <v>#REF!</v>
      </c>
      <c r="O85" s="39" t="e">
        <f>IF(AL86="45",Monitoreo!F81&amp;". ","")</f>
        <v>#REF!</v>
      </c>
      <c r="P85" s="39" t="e">
        <f>IF(AL86="44",Monitoreo!F81&amp;". ","")</f>
        <v>#REF!</v>
      </c>
      <c r="Q85" s="39" t="e">
        <f>IF(AL86="43",Monitoreo!F81&amp;". ","")</f>
        <v>#REF!</v>
      </c>
      <c r="R85" s="39" t="e">
        <f>IF(AL86="42",Monitoreo!F81&amp;". ","")</f>
        <v>#REF!</v>
      </c>
      <c r="S85" s="39" t="e">
        <f>IF(AL86="41",Monitoreo!F81&amp;". ","")</f>
        <v>#REF!</v>
      </c>
      <c r="T85" s="39" t="e">
        <f>IF(AL86="35",Monitoreo!F81&amp;". ","")</f>
        <v>#REF!</v>
      </c>
      <c r="U85" s="39" t="e">
        <f>IF(AL86="34",Monitoreo!F81&amp;". ","")</f>
        <v>#REF!</v>
      </c>
      <c r="V85" s="39" t="e">
        <f>IF(AL86="33",Monitoreo!F81&amp;". ","")</f>
        <v>#REF!</v>
      </c>
      <c r="W85" s="39" t="e">
        <f>IF(AL86="32",Monitoreo!F81&amp;". ","")</f>
        <v>#REF!</v>
      </c>
      <c r="X85" s="39" t="e">
        <f>IF(AL86="31",Monitoreo!F81&amp;". ","")</f>
        <v>#REF!</v>
      </c>
      <c r="Y85" s="39" t="e">
        <f>IF(AL86="25",Monitoreo!F81&amp;". ","")</f>
        <v>#REF!</v>
      </c>
      <c r="Z85" s="39" t="e">
        <f>IF(AL86="24",Monitoreo!F81&amp;". ","")</f>
        <v>#REF!</v>
      </c>
      <c r="AA85" s="39" t="e">
        <f>IF(AL86="23",Monitoreo!F81&amp;". ","")</f>
        <v>#REF!</v>
      </c>
      <c r="AB85" s="39" t="e">
        <f>IF(AL86="22",Monitoreo!F81&amp;". ","")</f>
        <v>#REF!</v>
      </c>
      <c r="AC85" s="39" t="e">
        <f>IF(AL86="21",Monitoreo!F81&amp;". ","")</f>
        <v>#REF!</v>
      </c>
      <c r="AD85" s="39" t="e">
        <f>IF(AL86="15",Monitoreo!F81&amp;". ","")</f>
        <v>#REF!</v>
      </c>
      <c r="AE85" s="39" t="e">
        <f>IF(AL86="14",Monitoreo!F81&amp;". ","")</f>
        <v>#REF!</v>
      </c>
      <c r="AF85" s="39" t="e">
        <f>IF(AL86="13",Monitoreo!F81&amp;". ","")</f>
        <v>#REF!</v>
      </c>
      <c r="AG85" s="39" t="e">
        <f>IF(AL86="12",Monitoreo!F81&amp;". ","")</f>
        <v>#REF!</v>
      </c>
      <c r="AH85" s="85" t="e">
        <f>IF(AL86="11",Monitoreo!F81&amp;". ","")</f>
        <v>#REF!</v>
      </c>
      <c r="AI85" s="71"/>
      <c r="AJ85" s="88" t="e">
        <f>+IF(Monitoreo!#REF!="Casi Seguro",5,IF(Monitoreo!#REF!="Probable",4,IF(Monitoreo!#REF!="Posible",3,IF(Monitoreo!#REF!="Improbable",2,IF(Monitoreo!#REF!="Raro",1)))))</f>
        <v>#REF!</v>
      </c>
      <c r="AK85" s="88" t="e">
        <f>+IF(Monitoreo!#REF!="Severo",5,IF(Monitoreo!#REF!="Mayor",4,IF(Monitoreo!#REF!="Moderado",3,IF(Monitoreo!#REF!="Menor",2,IF(Monitoreo!#REF!="Insignificante",1)))))</f>
        <v>#REF!</v>
      </c>
      <c r="AL85" s="88" t="e">
        <f t="shared" si="1"/>
        <v>#REF!</v>
      </c>
    </row>
    <row r="86" spans="9:38" x14ac:dyDescent="0.25">
      <c r="I86" s="83"/>
      <c r="J86" s="84" t="e">
        <f>IF(AL87="55",Monitoreo!F82&amp;". ","")</f>
        <v>#REF!</v>
      </c>
      <c r="K86" s="39" t="e">
        <f>IF(AL87="54",Monitoreo!F82&amp;". ","")</f>
        <v>#REF!</v>
      </c>
      <c r="L86" s="39" t="e">
        <f>IF(AL87="53",Monitoreo!F82&amp;". ","")</f>
        <v>#REF!</v>
      </c>
      <c r="M86" s="39" t="e">
        <f>IF(AL87="52",Monitoreo!F82&amp;". ","")</f>
        <v>#REF!</v>
      </c>
      <c r="N86" s="39" t="e">
        <f>IF(AL87="51",Monitoreo!F82&amp;". ","")</f>
        <v>#REF!</v>
      </c>
      <c r="O86" s="39" t="e">
        <f>IF(AL87="45",Monitoreo!F82&amp;". ","")</f>
        <v>#REF!</v>
      </c>
      <c r="P86" s="39" t="e">
        <f>IF(AL87="44",Monitoreo!F82&amp;". ","")</f>
        <v>#REF!</v>
      </c>
      <c r="Q86" s="39" t="e">
        <f>IF(AL87="43",Monitoreo!F82&amp;". ","")</f>
        <v>#REF!</v>
      </c>
      <c r="R86" s="39" t="e">
        <f>IF(AL87="42",Monitoreo!F82&amp;". ","")</f>
        <v>#REF!</v>
      </c>
      <c r="S86" s="39" t="e">
        <f>IF(AL87="41",Monitoreo!F82&amp;". ","")</f>
        <v>#REF!</v>
      </c>
      <c r="T86" s="39" t="e">
        <f>IF(AL87="35",Monitoreo!F82&amp;". ","")</f>
        <v>#REF!</v>
      </c>
      <c r="U86" s="39" t="e">
        <f>IF(AL87="34",Monitoreo!F82&amp;". ","")</f>
        <v>#REF!</v>
      </c>
      <c r="V86" s="39" t="e">
        <f>IF(AL87="33",Monitoreo!F82&amp;". ","")</f>
        <v>#REF!</v>
      </c>
      <c r="W86" s="39" t="e">
        <f>IF(AL87="32",Monitoreo!F82&amp;". ","")</f>
        <v>#REF!</v>
      </c>
      <c r="X86" s="39" t="e">
        <f>IF(AL87="31",Monitoreo!F82&amp;". ","")</f>
        <v>#REF!</v>
      </c>
      <c r="Y86" s="39" t="e">
        <f>IF(AL87="25",Monitoreo!F82&amp;". ","")</f>
        <v>#REF!</v>
      </c>
      <c r="Z86" s="39" t="e">
        <f>IF(AL87="24",Monitoreo!F82&amp;". ","")</f>
        <v>#REF!</v>
      </c>
      <c r="AA86" s="39" t="e">
        <f>IF(AL87="23",Monitoreo!F82&amp;". ","")</f>
        <v>#REF!</v>
      </c>
      <c r="AB86" s="39" t="e">
        <f>IF(AL87="22",Monitoreo!F82&amp;". ","")</f>
        <v>#REF!</v>
      </c>
      <c r="AC86" s="39" t="e">
        <f>IF(AL87="21",Monitoreo!F82&amp;". ","")</f>
        <v>#REF!</v>
      </c>
      <c r="AD86" s="39" t="e">
        <f>IF(AL87="15",Monitoreo!F82&amp;". ","")</f>
        <v>#REF!</v>
      </c>
      <c r="AE86" s="39" t="e">
        <f>IF(AL87="14",Monitoreo!F82&amp;". ","")</f>
        <v>#REF!</v>
      </c>
      <c r="AF86" s="39" t="e">
        <f>IF(AL87="13",Monitoreo!F82&amp;". ","")</f>
        <v>#REF!</v>
      </c>
      <c r="AG86" s="39" t="e">
        <f>IF(AL87="12",Monitoreo!F82&amp;". ","")</f>
        <v>#REF!</v>
      </c>
      <c r="AH86" s="85" t="e">
        <f>IF(AL87="11",Monitoreo!F82&amp;". ","")</f>
        <v>#REF!</v>
      </c>
      <c r="AI86" s="71"/>
      <c r="AJ86" s="88" t="e">
        <f>+IF(Monitoreo!#REF!="Casi Seguro",5,IF(Monitoreo!#REF!="Probable",4,IF(Monitoreo!#REF!="Posible",3,IF(Monitoreo!#REF!="Improbable",2,IF(Monitoreo!#REF!="Raro",1)))))</f>
        <v>#REF!</v>
      </c>
      <c r="AK86" s="88" t="e">
        <f>+IF(Monitoreo!#REF!="Severo",5,IF(Monitoreo!#REF!="Mayor",4,IF(Monitoreo!#REF!="Moderado",3,IF(Monitoreo!#REF!="Menor",2,IF(Monitoreo!#REF!="Insignificante",1)))))</f>
        <v>#REF!</v>
      </c>
      <c r="AL86" s="88" t="e">
        <f t="shared" si="1"/>
        <v>#REF!</v>
      </c>
    </row>
    <row r="87" spans="9:38" x14ac:dyDescent="0.25">
      <c r="I87" s="83"/>
      <c r="J87" s="84" t="e">
        <f>IF(AL88="55",Monitoreo!F83&amp;". ","")</f>
        <v>#REF!</v>
      </c>
      <c r="K87" s="39" t="e">
        <f>IF(AL88="54",Monitoreo!F83&amp;". ","")</f>
        <v>#REF!</v>
      </c>
      <c r="L87" s="39" t="e">
        <f>IF(AL88="53",Monitoreo!F83&amp;". ","")</f>
        <v>#REF!</v>
      </c>
      <c r="M87" s="39" t="e">
        <f>IF(AL88="52",Monitoreo!F83&amp;". ","")</f>
        <v>#REF!</v>
      </c>
      <c r="N87" s="39" t="e">
        <f>IF(AL88="51",Monitoreo!F83&amp;". ","")</f>
        <v>#REF!</v>
      </c>
      <c r="O87" s="39" t="e">
        <f>IF(AL88="45",Monitoreo!F83&amp;". ","")</f>
        <v>#REF!</v>
      </c>
      <c r="P87" s="39" t="e">
        <f>IF(AL88="44",Monitoreo!F83&amp;". ","")</f>
        <v>#REF!</v>
      </c>
      <c r="Q87" s="39" t="e">
        <f>IF(AL88="43",Monitoreo!F83&amp;". ","")</f>
        <v>#REF!</v>
      </c>
      <c r="R87" s="39" t="e">
        <f>IF(AL88="42",Monitoreo!F83&amp;". ","")</f>
        <v>#REF!</v>
      </c>
      <c r="S87" s="39" t="e">
        <f>IF(AL88="41",Monitoreo!F83&amp;". ","")</f>
        <v>#REF!</v>
      </c>
      <c r="T87" s="39" t="e">
        <f>IF(AL88="35",Monitoreo!F83&amp;". ","")</f>
        <v>#REF!</v>
      </c>
      <c r="U87" s="39" t="e">
        <f>IF(AL88="34",Monitoreo!F83&amp;". ","")</f>
        <v>#REF!</v>
      </c>
      <c r="V87" s="39" t="e">
        <f>IF(AL88="33",Monitoreo!F83&amp;". ","")</f>
        <v>#REF!</v>
      </c>
      <c r="W87" s="39" t="e">
        <f>IF(AL88="32",Monitoreo!F83&amp;". ","")</f>
        <v>#REF!</v>
      </c>
      <c r="X87" s="39" t="e">
        <f>IF(AL88="31",Monitoreo!F83&amp;". ","")</f>
        <v>#REF!</v>
      </c>
      <c r="Y87" s="39" t="e">
        <f>IF(AL88="25",Monitoreo!F83&amp;". ","")</f>
        <v>#REF!</v>
      </c>
      <c r="Z87" s="39" t="e">
        <f>IF(AL88="24",Monitoreo!F83&amp;". ","")</f>
        <v>#REF!</v>
      </c>
      <c r="AA87" s="39" t="e">
        <f>IF(AL88="23",Monitoreo!F83&amp;". ","")</f>
        <v>#REF!</v>
      </c>
      <c r="AB87" s="39" t="e">
        <f>IF(AL88="22",Monitoreo!F83&amp;". ","")</f>
        <v>#REF!</v>
      </c>
      <c r="AC87" s="39" t="e">
        <f>IF(AL88="21",Monitoreo!F83&amp;". ","")</f>
        <v>#REF!</v>
      </c>
      <c r="AD87" s="39" t="e">
        <f>IF(AL88="15",Monitoreo!F83&amp;". ","")</f>
        <v>#REF!</v>
      </c>
      <c r="AE87" s="39" t="e">
        <f>IF(AL88="14",Monitoreo!F83&amp;". ","")</f>
        <v>#REF!</v>
      </c>
      <c r="AF87" s="39" t="e">
        <f>IF(AL88="13",Monitoreo!F83&amp;". ","")</f>
        <v>#REF!</v>
      </c>
      <c r="AG87" s="39" t="e">
        <f>IF(AL88="12",Monitoreo!F83&amp;". ","")</f>
        <v>#REF!</v>
      </c>
      <c r="AH87" s="85" t="e">
        <f>IF(AL88="11",Monitoreo!F83&amp;". ","")</f>
        <v>#REF!</v>
      </c>
      <c r="AI87" s="71"/>
      <c r="AJ87" s="88" t="e">
        <f>+IF(Monitoreo!#REF!="Casi Seguro",5,IF(Monitoreo!#REF!="Probable",4,IF(Monitoreo!#REF!="Posible",3,IF(Monitoreo!#REF!="Improbable",2,IF(Monitoreo!#REF!="Raro",1)))))</f>
        <v>#REF!</v>
      </c>
      <c r="AK87" s="88" t="e">
        <f>+IF(Monitoreo!#REF!="Severo",5,IF(Monitoreo!#REF!="Mayor",4,IF(Monitoreo!#REF!="Moderado",3,IF(Monitoreo!#REF!="Menor",2,IF(Monitoreo!#REF!="Insignificante",1)))))</f>
        <v>#REF!</v>
      </c>
      <c r="AL87" s="88" t="e">
        <f t="shared" si="1"/>
        <v>#REF!</v>
      </c>
    </row>
    <row r="88" spans="9:38" x14ac:dyDescent="0.25">
      <c r="I88" s="83"/>
      <c r="J88" s="84" t="e">
        <f>IF(AL89="55",Monitoreo!F84&amp;". ","")</f>
        <v>#REF!</v>
      </c>
      <c r="K88" s="39" t="e">
        <f>IF(AL89="54",Monitoreo!F84&amp;". ","")</f>
        <v>#REF!</v>
      </c>
      <c r="L88" s="39" t="e">
        <f>IF(AL89="53",Monitoreo!F84&amp;". ","")</f>
        <v>#REF!</v>
      </c>
      <c r="M88" s="39" t="e">
        <f>IF(AL89="52",Monitoreo!F84&amp;". ","")</f>
        <v>#REF!</v>
      </c>
      <c r="N88" s="39" t="e">
        <f>IF(AL89="51",Monitoreo!F84&amp;". ","")</f>
        <v>#REF!</v>
      </c>
      <c r="O88" s="39" t="e">
        <f>IF(AL89="45",Monitoreo!F84&amp;". ","")</f>
        <v>#REF!</v>
      </c>
      <c r="P88" s="39" t="e">
        <f>IF(AL89="44",Monitoreo!F84&amp;". ","")</f>
        <v>#REF!</v>
      </c>
      <c r="Q88" s="39" t="e">
        <f>IF(AL89="43",Monitoreo!F84&amp;". ","")</f>
        <v>#REF!</v>
      </c>
      <c r="R88" s="39" t="e">
        <f>IF(AL89="42",Monitoreo!F84&amp;". ","")</f>
        <v>#REF!</v>
      </c>
      <c r="S88" s="39" t="e">
        <f>IF(AL89="41",Monitoreo!F84&amp;". ","")</f>
        <v>#REF!</v>
      </c>
      <c r="T88" s="39" t="e">
        <f>IF(AL89="35",Monitoreo!F84&amp;". ","")</f>
        <v>#REF!</v>
      </c>
      <c r="U88" s="39" t="e">
        <f>IF(AL89="34",Monitoreo!F84&amp;". ","")</f>
        <v>#REF!</v>
      </c>
      <c r="V88" s="39" t="e">
        <f>IF(AL89="33",Monitoreo!F84&amp;". ","")</f>
        <v>#REF!</v>
      </c>
      <c r="W88" s="39" t="e">
        <f>IF(AL89="32",Monitoreo!F84&amp;". ","")</f>
        <v>#REF!</v>
      </c>
      <c r="X88" s="39" t="e">
        <f>IF(AL89="31",Monitoreo!F84&amp;". ","")</f>
        <v>#REF!</v>
      </c>
      <c r="Y88" s="39" t="e">
        <f>IF(AL89="25",Monitoreo!F84&amp;". ","")</f>
        <v>#REF!</v>
      </c>
      <c r="Z88" s="39" t="e">
        <f>IF(AL89="24",Monitoreo!F84&amp;". ","")</f>
        <v>#REF!</v>
      </c>
      <c r="AA88" s="39" t="e">
        <f>IF(AL89="23",Monitoreo!F84&amp;". ","")</f>
        <v>#REF!</v>
      </c>
      <c r="AB88" s="39" t="e">
        <f>IF(AL89="22",Monitoreo!F84&amp;". ","")</f>
        <v>#REF!</v>
      </c>
      <c r="AC88" s="39" t="e">
        <f>IF(AL89="21",Monitoreo!F84&amp;". ","")</f>
        <v>#REF!</v>
      </c>
      <c r="AD88" s="39" t="e">
        <f>IF(AL89="15",Monitoreo!F84&amp;". ","")</f>
        <v>#REF!</v>
      </c>
      <c r="AE88" s="39" t="e">
        <f>IF(AL89="14",Monitoreo!F84&amp;". ","")</f>
        <v>#REF!</v>
      </c>
      <c r="AF88" s="39" t="e">
        <f>IF(AL89="13",Monitoreo!F84&amp;". ","")</f>
        <v>#REF!</v>
      </c>
      <c r="AG88" s="39" t="e">
        <f>IF(AL89="12",Monitoreo!F84&amp;". ","")</f>
        <v>#REF!</v>
      </c>
      <c r="AH88" s="85" t="e">
        <f>IF(AL89="11",Monitoreo!F84&amp;". ","")</f>
        <v>#REF!</v>
      </c>
      <c r="AI88" s="71"/>
      <c r="AJ88" s="88" t="e">
        <f>+IF(Monitoreo!#REF!="Casi Seguro",5,IF(Monitoreo!#REF!="Probable",4,IF(Monitoreo!#REF!="Posible",3,IF(Monitoreo!#REF!="Improbable",2,IF(Monitoreo!#REF!="Raro",1)))))</f>
        <v>#REF!</v>
      </c>
      <c r="AK88" s="88" t="e">
        <f>+IF(Monitoreo!#REF!="Severo",5,IF(Monitoreo!#REF!="Mayor",4,IF(Monitoreo!#REF!="Moderado",3,IF(Monitoreo!#REF!="Menor",2,IF(Monitoreo!#REF!="Insignificante",1)))))</f>
        <v>#REF!</v>
      </c>
      <c r="AL88" s="88" t="e">
        <f t="shared" si="1"/>
        <v>#REF!</v>
      </c>
    </row>
    <row r="89" spans="9:38" x14ac:dyDescent="0.25">
      <c r="I89" s="83"/>
      <c r="J89" s="84" t="e">
        <f>IF(AL90="55",Monitoreo!F85&amp;". ","")</f>
        <v>#REF!</v>
      </c>
      <c r="K89" s="39" t="e">
        <f>IF(AL90="54",Monitoreo!F85&amp;". ","")</f>
        <v>#REF!</v>
      </c>
      <c r="L89" s="39" t="e">
        <f>IF(AL90="53",Monitoreo!F85&amp;". ","")</f>
        <v>#REF!</v>
      </c>
      <c r="M89" s="39" t="e">
        <f>IF(AL90="52",Monitoreo!F85&amp;". ","")</f>
        <v>#REF!</v>
      </c>
      <c r="N89" s="39" t="e">
        <f>IF(AL90="51",Monitoreo!F85&amp;". ","")</f>
        <v>#REF!</v>
      </c>
      <c r="O89" s="39" t="e">
        <f>IF(AL90="45",Monitoreo!F85&amp;". ","")</f>
        <v>#REF!</v>
      </c>
      <c r="P89" s="39" t="e">
        <f>IF(AL90="44",Monitoreo!F85&amp;". ","")</f>
        <v>#REF!</v>
      </c>
      <c r="Q89" s="39" t="e">
        <f>IF(AL90="43",Monitoreo!F85&amp;". ","")</f>
        <v>#REF!</v>
      </c>
      <c r="R89" s="39" t="e">
        <f>IF(AL90="42",Monitoreo!F85&amp;". ","")</f>
        <v>#REF!</v>
      </c>
      <c r="S89" s="39" t="e">
        <f>IF(AL90="41",Monitoreo!F85&amp;". ","")</f>
        <v>#REF!</v>
      </c>
      <c r="T89" s="39" t="e">
        <f>IF(AL90="35",Monitoreo!F85&amp;". ","")</f>
        <v>#REF!</v>
      </c>
      <c r="U89" s="39" t="e">
        <f>IF(AL90="34",Monitoreo!F85&amp;". ","")</f>
        <v>#REF!</v>
      </c>
      <c r="V89" s="39" t="e">
        <f>IF(AL90="33",Monitoreo!F85&amp;". ","")</f>
        <v>#REF!</v>
      </c>
      <c r="W89" s="39" t="e">
        <f>IF(AL90="32",Monitoreo!F85&amp;". ","")</f>
        <v>#REF!</v>
      </c>
      <c r="X89" s="39" t="e">
        <f>IF(AL90="31",Monitoreo!F85&amp;". ","")</f>
        <v>#REF!</v>
      </c>
      <c r="Y89" s="39" t="e">
        <f>IF(AL90="25",Monitoreo!F85&amp;". ","")</f>
        <v>#REF!</v>
      </c>
      <c r="Z89" s="39" t="e">
        <f>IF(AL90="24",Monitoreo!F85&amp;". ","")</f>
        <v>#REF!</v>
      </c>
      <c r="AA89" s="39" t="e">
        <f>IF(AL90="23",Monitoreo!F85&amp;". ","")</f>
        <v>#REF!</v>
      </c>
      <c r="AB89" s="39" t="e">
        <f>IF(AL90="22",Monitoreo!F85&amp;". ","")</f>
        <v>#REF!</v>
      </c>
      <c r="AC89" s="39" t="e">
        <f>IF(AL90="21",Monitoreo!F85&amp;". ","")</f>
        <v>#REF!</v>
      </c>
      <c r="AD89" s="39" t="e">
        <f>IF(AL90="15",Monitoreo!F85&amp;". ","")</f>
        <v>#REF!</v>
      </c>
      <c r="AE89" s="39" t="e">
        <f>IF(AL90="14",Monitoreo!F85&amp;". ","")</f>
        <v>#REF!</v>
      </c>
      <c r="AF89" s="39" t="e">
        <f>IF(AL90="13",Monitoreo!F85&amp;". ","")</f>
        <v>#REF!</v>
      </c>
      <c r="AG89" s="39" t="e">
        <f>IF(AL90="12",Monitoreo!F85&amp;". ","")</f>
        <v>#REF!</v>
      </c>
      <c r="AH89" s="85" t="e">
        <f>IF(AL90="11",Monitoreo!F85&amp;". ","")</f>
        <v>#REF!</v>
      </c>
      <c r="AI89" s="71"/>
      <c r="AJ89" s="88" t="e">
        <f>+IF(Monitoreo!#REF!="Casi Seguro",5,IF(Monitoreo!#REF!="Probable",4,IF(Monitoreo!#REF!="Posible",3,IF(Monitoreo!#REF!="Improbable",2,IF(Monitoreo!#REF!="Raro",1)))))</f>
        <v>#REF!</v>
      </c>
      <c r="AK89" s="88" t="e">
        <f>+IF(Monitoreo!#REF!="Severo",5,IF(Monitoreo!#REF!="Mayor",4,IF(Monitoreo!#REF!="Moderado",3,IF(Monitoreo!#REF!="Menor",2,IF(Monitoreo!#REF!="Insignificante",1)))))</f>
        <v>#REF!</v>
      </c>
      <c r="AL89" s="88" t="e">
        <f t="shared" si="1"/>
        <v>#REF!</v>
      </c>
    </row>
    <row r="90" spans="9:38" x14ac:dyDescent="0.25">
      <c r="I90" s="83"/>
      <c r="J90" s="84" t="e">
        <f>IF(AL91="55",Monitoreo!F86&amp;". ","")</f>
        <v>#REF!</v>
      </c>
      <c r="K90" s="39" t="e">
        <f>IF(AL91="54",Monitoreo!F86&amp;". ","")</f>
        <v>#REF!</v>
      </c>
      <c r="L90" s="39" t="e">
        <f>IF(AL91="53",Monitoreo!F86&amp;". ","")</f>
        <v>#REF!</v>
      </c>
      <c r="M90" s="39" t="e">
        <f>IF(AL91="52",Monitoreo!F86&amp;". ","")</f>
        <v>#REF!</v>
      </c>
      <c r="N90" s="39" t="e">
        <f>IF(AL91="51",Monitoreo!F86&amp;". ","")</f>
        <v>#REF!</v>
      </c>
      <c r="O90" s="39" t="e">
        <f>IF(AL91="45",Monitoreo!F86&amp;". ","")</f>
        <v>#REF!</v>
      </c>
      <c r="P90" s="39" t="e">
        <f>IF(AL91="44",Monitoreo!F86&amp;". ","")</f>
        <v>#REF!</v>
      </c>
      <c r="Q90" s="39" t="e">
        <f>IF(AL91="43",Monitoreo!F86&amp;". ","")</f>
        <v>#REF!</v>
      </c>
      <c r="R90" s="39" t="e">
        <f>IF(AL91="42",Monitoreo!F86&amp;". ","")</f>
        <v>#REF!</v>
      </c>
      <c r="S90" s="39" t="e">
        <f>IF(AL91="41",Monitoreo!F86&amp;". ","")</f>
        <v>#REF!</v>
      </c>
      <c r="T90" s="39" t="e">
        <f>IF(AL91="35",Monitoreo!F86&amp;". ","")</f>
        <v>#REF!</v>
      </c>
      <c r="U90" s="39" t="e">
        <f>IF(AL91="34",Monitoreo!F86&amp;". ","")</f>
        <v>#REF!</v>
      </c>
      <c r="V90" s="39" t="e">
        <f>IF(AL91="33",Monitoreo!F86&amp;". ","")</f>
        <v>#REF!</v>
      </c>
      <c r="W90" s="39" t="e">
        <f>IF(AL91="32",Monitoreo!F86&amp;". ","")</f>
        <v>#REF!</v>
      </c>
      <c r="X90" s="39" t="e">
        <f>IF(AL91="31",Monitoreo!F86&amp;". ","")</f>
        <v>#REF!</v>
      </c>
      <c r="Y90" s="39" t="e">
        <f>IF(AL91="25",Monitoreo!F86&amp;". ","")</f>
        <v>#REF!</v>
      </c>
      <c r="Z90" s="39" t="e">
        <f>IF(AL91="24",Monitoreo!F86&amp;". ","")</f>
        <v>#REF!</v>
      </c>
      <c r="AA90" s="39" t="e">
        <f>IF(AL91="23",Monitoreo!F86&amp;". ","")</f>
        <v>#REF!</v>
      </c>
      <c r="AB90" s="39" t="e">
        <f>IF(AL91="22",Monitoreo!F86&amp;". ","")</f>
        <v>#REF!</v>
      </c>
      <c r="AC90" s="39" t="e">
        <f>IF(AL91="21",Monitoreo!F86&amp;". ","")</f>
        <v>#REF!</v>
      </c>
      <c r="AD90" s="39" t="e">
        <f>IF(AL91="15",Monitoreo!F86&amp;". ","")</f>
        <v>#REF!</v>
      </c>
      <c r="AE90" s="39" t="e">
        <f>IF(AL91="14",Monitoreo!F86&amp;". ","")</f>
        <v>#REF!</v>
      </c>
      <c r="AF90" s="39" t="e">
        <f>IF(AL91="13",Monitoreo!F86&amp;". ","")</f>
        <v>#REF!</v>
      </c>
      <c r="AG90" s="39" t="e">
        <f>IF(AL91="12",Monitoreo!F86&amp;". ","")</f>
        <v>#REF!</v>
      </c>
      <c r="AH90" s="85" t="e">
        <f>IF(AL91="11",Monitoreo!F86&amp;". ","")</f>
        <v>#REF!</v>
      </c>
      <c r="AI90" s="71"/>
      <c r="AJ90" s="88" t="e">
        <f>+IF(Monitoreo!#REF!="Casi Seguro",5,IF(Monitoreo!#REF!="Probable",4,IF(Monitoreo!#REF!="Posible",3,IF(Monitoreo!#REF!="Improbable",2,IF(Monitoreo!#REF!="Raro",1)))))</f>
        <v>#REF!</v>
      </c>
      <c r="AK90" s="88" t="e">
        <f>+IF(Monitoreo!#REF!="Severo",5,IF(Monitoreo!#REF!="Mayor",4,IF(Monitoreo!#REF!="Moderado",3,IF(Monitoreo!#REF!="Menor",2,IF(Monitoreo!#REF!="Insignificante",1)))))</f>
        <v>#REF!</v>
      </c>
      <c r="AL90" s="88" t="e">
        <f t="shared" si="1"/>
        <v>#REF!</v>
      </c>
    </row>
    <row r="91" spans="9:38" x14ac:dyDescent="0.25">
      <c r="I91" s="83"/>
      <c r="J91" s="84" t="e">
        <f>IF(AL92="55",Monitoreo!F87&amp;". ","")</f>
        <v>#REF!</v>
      </c>
      <c r="K91" s="39" t="e">
        <f>IF(AL92="54",Monitoreo!F87&amp;". ","")</f>
        <v>#REF!</v>
      </c>
      <c r="L91" s="39" t="e">
        <f>IF(AL92="53",Monitoreo!F87&amp;". ","")</f>
        <v>#REF!</v>
      </c>
      <c r="M91" s="39" t="e">
        <f>IF(AL92="52",Monitoreo!F87&amp;". ","")</f>
        <v>#REF!</v>
      </c>
      <c r="N91" s="39" t="e">
        <f>IF(AL92="51",Monitoreo!F87&amp;". ","")</f>
        <v>#REF!</v>
      </c>
      <c r="O91" s="39" t="e">
        <f>IF(AL92="45",Monitoreo!F87&amp;". ","")</f>
        <v>#REF!</v>
      </c>
      <c r="P91" s="39" t="e">
        <f>IF(AL92="44",Monitoreo!F87&amp;". ","")</f>
        <v>#REF!</v>
      </c>
      <c r="Q91" s="39" t="e">
        <f>IF(AL92="43",Monitoreo!F87&amp;". ","")</f>
        <v>#REF!</v>
      </c>
      <c r="R91" s="39" t="e">
        <f>IF(AL92="42",Monitoreo!F87&amp;". ","")</f>
        <v>#REF!</v>
      </c>
      <c r="S91" s="39" t="e">
        <f>IF(AL92="41",Monitoreo!F87&amp;". ","")</f>
        <v>#REF!</v>
      </c>
      <c r="T91" s="39" t="e">
        <f>IF(AL92="35",Monitoreo!F87&amp;". ","")</f>
        <v>#REF!</v>
      </c>
      <c r="U91" s="39" t="e">
        <f>IF(AL92="34",Monitoreo!F87&amp;". ","")</f>
        <v>#REF!</v>
      </c>
      <c r="V91" s="39" t="e">
        <f>IF(AL92="33",Monitoreo!F87&amp;". ","")</f>
        <v>#REF!</v>
      </c>
      <c r="W91" s="39" t="e">
        <f>IF(AL92="32",Monitoreo!F87&amp;". ","")</f>
        <v>#REF!</v>
      </c>
      <c r="X91" s="39" t="e">
        <f>IF(AL92="31",Monitoreo!F87&amp;". ","")</f>
        <v>#REF!</v>
      </c>
      <c r="Y91" s="39" t="e">
        <f>IF(AL92="25",Monitoreo!F87&amp;". ","")</f>
        <v>#REF!</v>
      </c>
      <c r="Z91" s="39" t="e">
        <f>IF(AL92="24",Monitoreo!F87&amp;". ","")</f>
        <v>#REF!</v>
      </c>
      <c r="AA91" s="39" t="e">
        <f>IF(AL92="23",Monitoreo!F87&amp;". ","")</f>
        <v>#REF!</v>
      </c>
      <c r="AB91" s="39" t="e">
        <f>IF(AL92="22",Monitoreo!F87&amp;". ","")</f>
        <v>#REF!</v>
      </c>
      <c r="AC91" s="39" t="e">
        <f>IF(AL92="21",Monitoreo!F87&amp;". ","")</f>
        <v>#REF!</v>
      </c>
      <c r="AD91" s="39" t="e">
        <f>IF(AL92="15",Monitoreo!F87&amp;". ","")</f>
        <v>#REF!</v>
      </c>
      <c r="AE91" s="39" t="e">
        <f>IF(AL92="14",Monitoreo!F87&amp;". ","")</f>
        <v>#REF!</v>
      </c>
      <c r="AF91" s="39" t="e">
        <f>IF(AL92="13",Monitoreo!F87&amp;". ","")</f>
        <v>#REF!</v>
      </c>
      <c r="AG91" s="39" t="e">
        <f>IF(AL92="12",Monitoreo!F87&amp;". ","")</f>
        <v>#REF!</v>
      </c>
      <c r="AH91" s="85" t="e">
        <f>IF(AL92="11",Monitoreo!F87&amp;". ","")</f>
        <v>#REF!</v>
      </c>
      <c r="AI91" s="71"/>
      <c r="AJ91" s="88" t="e">
        <f>+IF(Monitoreo!#REF!="Casi Seguro",5,IF(Monitoreo!#REF!="Probable",4,IF(Monitoreo!#REF!="Posible",3,IF(Monitoreo!#REF!="Improbable",2,IF(Monitoreo!#REF!="Raro",1)))))</f>
        <v>#REF!</v>
      </c>
      <c r="AK91" s="88" t="e">
        <f>+IF(Monitoreo!#REF!="Severo",5,IF(Monitoreo!#REF!="Mayor",4,IF(Monitoreo!#REF!="Moderado",3,IF(Monitoreo!#REF!="Menor",2,IF(Monitoreo!#REF!="Insignificante",1)))))</f>
        <v>#REF!</v>
      </c>
      <c r="AL91" s="88" t="e">
        <f t="shared" si="1"/>
        <v>#REF!</v>
      </c>
    </row>
    <row r="92" spans="9:38" x14ac:dyDescent="0.25">
      <c r="I92" s="83"/>
      <c r="J92" s="84" t="e">
        <f>IF(AL93="55",Monitoreo!F88&amp;". ","")</f>
        <v>#REF!</v>
      </c>
      <c r="K92" s="39" t="e">
        <f>IF(AL93="54",Monitoreo!F88&amp;". ","")</f>
        <v>#REF!</v>
      </c>
      <c r="L92" s="39" t="e">
        <f>IF(AL93="53",Monitoreo!F88&amp;". ","")</f>
        <v>#REF!</v>
      </c>
      <c r="M92" s="39" t="e">
        <f>IF(AL93="52",Monitoreo!F88&amp;". ","")</f>
        <v>#REF!</v>
      </c>
      <c r="N92" s="39" t="e">
        <f>IF(AL93="51",Monitoreo!F88&amp;". ","")</f>
        <v>#REF!</v>
      </c>
      <c r="O92" s="39" t="e">
        <f>IF(AL93="45",Monitoreo!F88&amp;". ","")</f>
        <v>#REF!</v>
      </c>
      <c r="P92" s="39" t="e">
        <f>IF(AL93="44",Monitoreo!F88&amp;". ","")</f>
        <v>#REF!</v>
      </c>
      <c r="Q92" s="39" t="e">
        <f>IF(AL93="43",Monitoreo!F88&amp;". ","")</f>
        <v>#REF!</v>
      </c>
      <c r="R92" s="39" t="e">
        <f>IF(AL93="42",Monitoreo!F88&amp;". ","")</f>
        <v>#REF!</v>
      </c>
      <c r="S92" s="39" t="e">
        <f>IF(AL93="41",Monitoreo!F88&amp;". ","")</f>
        <v>#REF!</v>
      </c>
      <c r="T92" s="39" t="e">
        <f>IF(AL93="35",Monitoreo!F88&amp;". ","")</f>
        <v>#REF!</v>
      </c>
      <c r="U92" s="39" t="e">
        <f>IF(AL93="34",Monitoreo!F88&amp;". ","")</f>
        <v>#REF!</v>
      </c>
      <c r="V92" s="39" t="e">
        <f>IF(AL93="33",Monitoreo!F88&amp;". ","")</f>
        <v>#REF!</v>
      </c>
      <c r="W92" s="39" t="e">
        <f>IF(AL93="32",Monitoreo!F88&amp;". ","")</f>
        <v>#REF!</v>
      </c>
      <c r="X92" s="39" t="e">
        <f>IF(AL93="31",Monitoreo!F88&amp;". ","")</f>
        <v>#REF!</v>
      </c>
      <c r="Y92" s="39" t="e">
        <f>IF(AL93="25",Monitoreo!F88&amp;". ","")</f>
        <v>#REF!</v>
      </c>
      <c r="Z92" s="39" t="e">
        <f>IF(AL93="24",Monitoreo!F88&amp;". ","")</f>
        <v>#REF!</v>
      </c>
      <c r="AA92" s="39" t="e">
        <f>IF(AL93="23",Monitoreo!F88&amp;". ","")</f>
        <v>#REF!</v>
      </c>
      <c r="AB92" s="39" t="e">
        <f>IF(AL93="22",Monitoreo!F88&amp;". ","")</f>
        <v>#REF!</v>
      </c>
      <c r="AC92" s="39" t="e">
        <f>IF(AL93="21",Monitoreo!F88&amp;". ","")</f>
        <v>#REF!</v>
      </c>
      <c r="AD92" s="39" t="e">
        <f>IF(AL93="15",Monitoreo!F88&amp;". ","")</f>
        <v>#REF!</v>
      </c>
      <c r="AE92" s="39" t="e">
        <f>IF(AL93="14",Monitoreo!F88&amp;". ","")</f>
        <v>#REF!</v>
      </c>
      <c r="AF92" s="39" t="e">
        <f>IF(AL93="13",Monitoreo!F88&amp;". ","")</f>
        <v>#REF!</v>
      </c>
      <c r="AG92" s="39" t="e">
        <f>IF(AL93="12",Monitoreo!F88&amp;". ","")</f>
        <v>#REF!</v>
      </c>
      <c r="AH92" s="85" t="e">
        <f>IF(AL93="11",Monitoreo!F88&amp;". ","")</f>
        <v>#REF!</v>
      </c>
      <c r="AI92" s="71"/>
      <c r="AJ92" s="88" t="e">
        <f>+IF(Monitoreo!#REF!="Casi Seguro",5,IF(Monitoreo!#REF!="Probable",4,IF(Monitoreo!#REF!="Posible",3,IF(Monitoreo!#REF!="Improbable",2,IF(Monitoreo!#REF!="Raro",1)))))</f>
        <v>#REF!</v>
      </c>
      <c r="AK92" s="88" t="e">
        <f>+IF(Monitoreo!#REF!="Severo",5,IF(Monitoreo!#REF!="Mayor",4,IF(Monitoreo!#REF!="Moderado",3,IF(Monitoreo!#REF!="Menor",2,IF(Monitoreo!#REF!="Insignificante",1)))))</f>
        <v>#REF!</v>
      </c>
      <c r="AL92" s="88" t="e">
        <f t="shared" si="1"/>
        <v>#REF!</v>
      </c>
    </row>
    <row r="93" spans="9:38" x14ac:dyDescent="0.25">
      <c r="I93" s="83"/>
      <c r="J93" s="84" t="e">
        <f>IF(AL94="55",Monitoreo!F89&amp;". ","")</f>
        <v>#REF!</v>
      </c>
      <c r="K93" s="39" t="e">
        <f>IF(AL94="54",Monitoreo!F89&amp;". ","")</f>
        <v>#REF!</v>
      </c>
      <c r="L93" s="39" t="e">
        <f>IF(AL94="53",Monitoreo!F89&amp;". ","")</f>
        <v>#REF!</v>
      </c>
      <c r="M93" s="39" t="e">
        <f>IF(AL94="52",Monitoreo!F89&amp;". ","")</f>
        <v>#REF!</v>
      </c>
      <c r="N93" s="39" t="e">
        <f>IF(AL94="51",Monitoreo!F89&amp;". ","")</f>
        <v>#REF!</v>
      </c>
      <c r="O93" s="39" t="e">
        <f>IF(AL94="45",Monitoreo!F89&amp;". ","")</f>
        <v>#REF!</v>
      </c>
      <c r="P93" s="39" t="e">
        <f>IF(AL94="44",Monitoreo!F89&amp;". ","")</f>
        <v>#REF!</v>
      </c>
      <c r="Q93" s="39" t="e">
        <f>IF(AL94="43",Monitoreo!F89&amp;". ","")</f>
        <v>#REF!</v>
      </c>
      <c r="R93" s="39" t="e">
        <f>IF(AL94="42",Monitoreo!F89&amp;". ","")</f>
        <v>#REF!</v>
      </c>
      <c r="S93" s="39" t="e">
        <f>IF(AL94="41",Monitoreo!F89&amp;". ","")</f>
        <v>#REF!</v>
      </c>
      <c r="T93" s="39" t="e">
        <f>IF(AL94="35",Monitoreo!F89&amp;". ","")</f>
        <v>#REF!</v>
      </c>
      <c r="U93" s="39" t="e">
        <f>IF(AL94="34",Monitoreo!F89&amp;". ","")</f>
        <v>#REF!</v>
      </c>
      <c r="V93" s="39" t="e">
        <f>IF(AL94="33",Monitoreo!F89&amp;". ","")</f>
        <v>#REF!</v>
      </c>
      <c r="W93" s="39" t="e">
        <f>IF(AL94="32",Monitoreo!F89&amp;". ","")</f>
        <v>#REF!</v>
      </c>
      <c r="X93" s="39" t="e">
        <f>IF(AL94="31",Monitoreo!F89&amp;". ","")</f>
        <v>#REF!</v>
      </c>
      <c r="Y93" s="39" t="e">
        <f>IF(AL94="25",Monitoreo!F89&amp;". ","")</f>
        <v>#REF!</v>
      </c>
      <c r="Z93" s="39" t="e">
        <f>IF(AL94="24",Monitoreo!F89&amp;". ","")</f>
        <v>#REF!</v>
      </c>
      <c r="AA93" s="39" t="e">
        <f>IF(AL94="23",Monitoreo!F89&amp;". ","")</f>
        <v>#REF!</v>
      </c>
      <c r="AB93" s="39" t="e">
        <f>IF(AL94="22",Monitoreo!F89&amp;". ","")</f>
        <v>#REF!</v>
      </c>
      <c r="AC93" s="39" t="e">
        <f>IF(AL94="21",Monitoreo!F89&amp;". ","")</f>
        <v>#REF!</v>
      </c>
      <c r="AD93" s="39" t="e">
        <f>IF(AL94="15",Monitoreo!F89&amp;". ","")</f>
        <v>#REF!</v>
      </c>
      <c r="AE93" s="39" t="e">
        <f>IF(AL94="14",Monitoreo!F89&amp;". ","")</f>
        <v>#REF!</v>
      </c>
      <c r="AF93" s="39" t="e">
        <f>IF(AL94="13",Monitoreo!F89&amp;". ","")</f>
        <v>#REF!</v>
      </c>
      <c r="AG93" s="39" t="e">
        <f>IF(AL94="12",Monitoreo!F89&amp;". ","")</f>
        <v>#REF!</v>
      </c>
      <c r="AH93" s="85" t="e">
        <f>IF(AL94="11",Monitoreo!F89&amp;". ","")</f>
        <v>#REF!</v>
      </c>
      <c r="AI93" s="71"/>
      <c r="AJ93" s="88" t="e">
        <f>+IF(Monitoreo!#REF!="Casi Seguro",5,IF(Monitoreo!#REF!="Probable",4,IF(Monitoreo!#REF!="Posible",3,IF(Monitoreo!#REF!="Improbable",2,IF(Monitoreo!#REF!="Raro",1)))))</f>
        <v>#REF!</v>
      </c>
      <c r="AK93" s="88" t="e">
        <f>+IF(Monitoreo!#REF!="Severo",5,IF(Monitoreo!#REF!="Mayor",4,IF(Monitoreo!#REF!="Moderado",3,IF(Monitoreo!#REF!="Menor",2,IF(Monitoreo!#REF!="Insignificante",1)))))</f>
        <v>#REF!</v>
      </c>
      <c r="AL93" s="88" t="e">
        <f t="shared" si="1"/>
        <v>#REF!</v>
      </c>
    </row>
    <row r="94" spans="9:38" x14ac:dyDescent="0.25">
      <c r="I94" s="83"/>
      <c r="J94" s="84" t="e">
        <f>IF(AL95="55",Monitoreo!F90&amp;". ","")</f>
        <v>#REF!</v>
      </c>
      <c r="K94" s="39" t="e">
        <f>IF(AL95="54",Monitoreo!F90&amp;". ","")</f>
        <v>#REF!</v>
      </c>
      <c r="L94" s="39" t="e">
        <f>IF(AL95="53",Monitoreo!F90&amp;". ","")</f>
        <v>#REF!</v>
      </c>
      <c r="M94" s="39" t="e">
        <f>IF(AL95="52",Monitoreo!F90&amp;". ","")</f>
        <v>#REF!</v>
      </c>
      <c r="N94" s="39" t="e">
        <f>IF(AL95="51",Monitoreo!F90&amp;". ","")</f>
        <v>#REF!</v>
      </c>
      <c r="O94" s="39" t="e">
        <f>IF(AL95="45",Monitoreo!F90&amp;". ","")</f>
        <v>#REF!</v>
      </c>
      <c r="P94" s="39" t="e">
        <f>IF(AL95="44",Monitoreo!F90&amp;". ","")</f>
        <v>#REF!</v>
      </c>
      <c r="Q94" s="39" t="e">
        <f>IF(AL95="43",Monitoreo!F90&amp;". ","")</f>
        <v>#REF!</v>
      </c>
      <c r="R94" s="39" t="e">
        <f>IF(AL95="42",Monitoreo!F90&amp;". ","")</f>
        <v>#REF!</v>
      </c>
      <c r="S94" s="39" t="e">
        <f>IF(AL95="41",Monitoreo!F90&amp;". ","")</f>
        <v>#REF!</v>
      </c>
      <c r="T94" s="39" t="e">
        <f>IF(AL95="35",Monitoreo!F90&amp;". ","")</f>
        <v>#REF!</v>
      </c>
      <c r="U94" s="39" t="e">
        <f>IF(AL95="34",Monitoreo!F90&amp;". ","")</f>
        <v>#REF!</v>
      </c>
      <c r="V94" s="39" t="e">
        <f>IF(AL95="33",Monitoreo!F90&amp;". ","")</f>
        <v>#REF!</v>
      </c>
      <c r="W94" s="39" t="e">
        <f>IF(AL95="32",Monitoreo!F90&amp;". ","")</f>
        <v>#REF!</v>
      </c>
      <c r="X94" s="39" t="e">
        <f>IF(AL95="31",Monitoreo!F90&amp;". ","")</f>
        <v>#REF!</v>
      </c>
      <c r="Y94" s="39" t="e">
        <f>IF(AL95="25",Monitoreo!F90&amp;". ","")</f>
        <v>#REF!</v>
      </c>
      <c r="Z94" s="39" t="e">
        <f>IF(AL95="24",Monitoreo!F90&amp;". ","")</f>
        <v>#REF!</v>
      </c>
      <c r="AA94" s="39" t="e">
        <f>IF(AL95="23",Monitoreo!F90&amp;". ","")</f>
        <v>#REF!</v>
      </c>
      <c r="AB94" s="39" t="e">
        <f>IF(AL95="22",Monitoreo!F90&amp;". ","")</f>
        <v>#REF!</v>
      </c>
      <c r="AC94" s="39" t="e">
        <f>IF(AL95="21",Monitoreo!F90&amp;". ","")</f>
        <v>#REF!</v>
      </c>
      <c r="AD94" s="39" t="e">
        <f>IF(AL95="15",Monitoreo!F90&amp;". ","")</f>
        <v>#REF!</v>
      </c>
      <c r="AE94" s="39" t="e">
        <f>IF(AL95="14",Monitoreo!F90&amp;". ","")</f>
        <v>#REF!</v>
      </c>
      <c r="AF94" s="39" t="e">
        <f>IF(AL95="13",Monitoreo!F90&amp;". ","")</f>
        <v>#REF!</v>
      </c>
      <c r="AG94" s="39" t="e">
        <f>IF(AL95="12",Monitoreo!F90&amp;". ","")</f>
        <v>#REF!</v>
      </c>
      <c r="AH94" s="85" t="e">
        <f>IF(AL95="11",Monitoreo!F90&amp;". ","")</f>
        <v>#REF!</v>
      </c>
      <c r="AI94" s="71"/>
      <c r="AJ94" s="88" t="e">
        <f>+IF(Monitoreo!#REF!="Casi Seguro",5,IF(Monitoreo!#REF!="Probable",4,IF(Monitoreo!#REF!="Posible",3,IF(Monitoreo!#REF!="Improbable",2,IF(Monitoreo!#REF!="Raro",1)))))</f>
        <v>#REF!</v>
      </c>
      <c r="AK94" s="88" t="e">
        <f>+IF(Monitoreo!#REF!="Severo",5,IF(Monitoreo!#REF!="Mayor",4,IF(Monitoreo!#REF!="Moderado",3,IF(Monitoreo!#REF!="Menor",2,IF(Monitoreo!#REF!="Insignificante",1)))))</f>
        <v>#REF!</v>
      </c>
      <c r="AL94" s="88" t="e">
        <f t="shared" si="1"/>
        <v>#REF!</v>
      </c>
    </row>
    <row r="95" spans="9:38" x14ac:dyDescent="0.25">
      <c r="I95" s="83"/>
      <c r="J95" s="84" t="e">
        <f>IF(AL96="55",Monitoreo!F91&amp;". ","")</f>
        <v>#REF!</v>
      </c>
      <c r="K95" s="39" t="e">
        <f>IF(AL96="54",Monitoreo!F91&amp;". ","")</f>
        <v>#REF!</v>
      </c>
      <c r="L95" s="39" t="e">
        <f>IF(AL96="53",Monitoreo!F91&amp;". ","")</f>
        <v>#REF!</v>
      </c>
      <c r="M95" s="39" t="e">
        <f>IF(AL96="52",Monitoreo!F91&amp;". ","")</f>
        <v>#REF!</v>
      </c>
      <c r="N95" s="39" t="e">
        <f>IF(AL96="51",Monitoreo!F91&amp;". ","")</f>
        <v>#REF!</v>
      </c>
      <c r="O95" s="39" t="e">
        <f>IF(AL96="45",Monitoreo!F91&amp;". ","")</f>
        <v>#REF!</v>
      </c>
      <c r="P95" s="39" t="e">
        <f>IF(AL96="44",Monitoreo!F91&amp;". ","")</f>
        <v>#REF!</v>
      </c>
      <c r="Q95" s="39" t="e">
        <f>IF(AL96="43",Monitoreo!F91&amp;". ","")</f>
        <v>#REF!</v>
      </c>
      <c r="R95" s="39" t="e">
        <f>IF(AL96="42",Monitoreo!F91&amp;". ","")</f>
        <v>#REF!</v>
      </c>
      <c r="S95" s="39" t="e">
        <f>IF(AL96="41",Monitoreo!F91&amp;". ","")</f>
        <v>#REF!</v>
      </c>
      <c r="T95" s="39" t="e">
        <f>IF(AL96="35",Monitoreo!F91&amp;". ","")</f>
        <v>#REF!</v>
      </c>
      <c r="U95" s="39" t="e">
        <f>IF(AL96="34",Monitoreo!F91&amp;". ","")</f>
        <v>#REF!</v>
      </c>
      <c r="V95" s="39" t="e">
        <f>IF(AL96="33",Monitoreo!F91&amp;". ","")</f>
        <v>#REF!</v>
      </c>
      <c r="W95" s="39" t="e">
        <f>IF(AL96="32",Monitoreo!F91&amp;". ","")</f>
        <v>#REF!</v>
      </c>
      <c r="X95" s="39" t="e">
        <f>IF(AL96="31",Monitoreo!F91&amp;". ","")</f>
        <v>#REF!</v>
      </c>
      <c r="Y95" s="39" t="e">
        <f>IF(AL96="25",Monitoreo!F91&amp;". ","")</f>
        <v>#REF!</v>
      </c>
      <c r="Z95" s="39" t="e">
        <f>IF(AL96="24",Monitoreo!F91&amp;". ","")</f>
        <v>#REF!</v>
      </c>
      <c r="AA95" s="39" t="e">
        <f>IF(AL96="23",Monitoreo!F91&amp;". ","")</f>
        <v>#REF!</v>
      </c>
      <c r="AB95" s="39" t="e">
        <f>IF(AL96="22",Monitoreo!F91&amp;". ","")</f>
        <v>#REF!</v>
      </c>
      <c r="AC95" s="39" t="e">
        <f>IF(AL96="21",Monitoreo!F91&amp;". ","")</f>
        <v>#REF!</v>
      </c>
      <c r="AD95" s="39" t="e">
        <f>IF(AL96="15",Monitoreo!F91&amp;". ","")</f>
        <v>#REF!</v>
      </c>
      <c r="AE95" s="39" t="e">
        <f>IF(AL96="14",Monitoreo!F91&amp;". ","")</f>
        <v>#REF!</v>
      </c>
      <c r="AF95" s="39" t="e">
        <f>IF(AL96="13",Monitoreo!F91&amp;". ","")</f>
        <v>#REF!</v>
      </c>
      <c r="AG95" s="39" t="e">
        <f>IF(AL96="12",Monitoreo!F91&amp;". ","")</f>
        <v>#REF!</v>
      </c>
      <c r="AH95" s="85" t="e">
        <f>IF(AL96="11",Monitoreo!F91&amp;". ","")</f>
        <v>#REF!</v>
      </c>
      <c r="AI95" s="71"/>
      <c r="AJ95" s="88" t="e">
        <f>+IF(Monitoreo!#REF!="Casi Seguro",5,IF(Monitoreo!#REF!="Probable",4,IF(Monitoreo!#REF!="Posible",3,IF(Monitoreo!#REF!="Improbable",2,IF(Monitoreo!#REF!="Raro",1)))))</f>
        <v>#REF!</v>
      </c>
      <c r="AK95" s="88" t="e">
        <f>+IF(Monitoreo!#REF!="Severo",5,IF(Monitoreo!#REF!="Mayor",4,IF(Monitoreo!#REF!="Moderado",3,IF(Monitoreo!#REF!="Menor",2,IF(Monitoreo!#REF!="Insignificante",1)))))</f>
        <v>#REF!</v>
      </c>
      <c r="AL95" s="88" t="e">
        <f t="shared" si="1"/>
        <v>#REF!</v>
      </c>
    </row>
    <row r="96" spans="9:38" x14ac:dyDescent="0.25">
      <c r="I96" s="83"/>
      <c r="J96" s="84" t="e">
        <f>IF(AL97="55",Monitoreo!F92&amp;". ","")</f>
        <v>#REF!</v>
      </c>
      <c r="K96" s="39" t="e">
        <f>IF(AL97="54",Monitoreo!F92&amp;". ","")</f>
        <v>#REF!</v>
      </c>
      <c r="L96" s="39" t="e">
        <f>IF(AL97="53",Monitoreo!F92&amp;". ","")</f>
        <v>#REF!</v>
      </c>
      <c r="M96" s="39" t="e">
        <f>IF(AL97="52",Monitoreo!F92&amp;". ","")</f>
        <v>#REF!</v>
      </c>
      <c r="N96" s="39" t="e">
        <f>IF(AL97="51",Monitoreo!F92&amp;". ","")</f>
        <v>#REF!</v>
      </c>
      <c r="O96" s="39" t="e">
        <f>IF(AL97="45",Monitoreo!F92&amp;". ","")</f>
        <v>#REF!</v>
      </c>
      <c r="P96" s="39" t="e">
        <f>IF(AL97="44",Monitoreo!F92&amp;". ","")</f>
        <v>#REF!</v>
      </c>
      <c r="Q96" s="39" t="e">
        <f>IF(AL97="43",Monitoreo!F92&amp;". ","")</f>
        <v>#REF!</v>
      </c>
      <c r="R96" s="39" t="e">
        <f>IF(AL97="42",Monitoreo!F92&amp;". ","")</f>
        <v>#REF!</v>
      </c>
      <c r="S96" s="39" t="e">
        <f>IF(AL97="41",Monitoreo!F92&amp;". ","")</f>
        <v>#REF!</v>
      </c>
      <c r="T96" s="39" t="e">
        <f>IF(AL97="35",Monitoreo!F92&amp;". ","")</f>
        <v>#REF!</v>
      </c>
      <c r="U96" s="39" t="e">
        <f>IF(AL97="34",Monitoreo!F92&amp;". ","")</f>
        <v>#REF!</v>
      </c>
      <c r="V96" s="39" t="e">
        <f>IF(AL97="33",Monitoreo!F92&amp;". ","")</f>
        <v>#REF!</v>
      </c>
      <c r="W96" s="39" t="e">
        <f>IF(AL97="32",Monitoreo!F92&amp;". ","")</f>
        <v>#REF!</v>
      </c>
      <c r="X96" s="39" t="e">
        <f>IF(AL97="31",Monitoreo!F92&amp;". ","")</f>
        <v>#REF!</v>
      </c>
      <c r="Y96" s="39" t="e">
        <f>IF(AL97="25",Monitoreo!F92&amp;". ","")</f>
        <v>#REF!</v>
      </c>
      <c r="Z96" s="39" t="e">
        <f>IF(AL97="24",Monitoreo!F92&amp;". ","")</f>
        <v>#REF!</v>
      </c>
      <c r="AA96" s="39" t="e">
        <f>IF(AL97="23",Monitoreo!F92&amp;". ","")</f>
        <v>#REF!</v>
      </c>
      <c r="AB96" s="39" t="e">
        <f>IF(AL97="22",Monitoreo!F92&amp;". ","")</f>
        <v>#REF!</v>
      </c>
      <c r="AC96" s="39" t="e">
        <f>IF(AL97="21",Monitoreo!F92&amp;". ","")</f>
        <v>#REF!</v>
      </c>
      <c r="AD96" s="39" t="e">
        <f>IF(AL97="15",Monitoreo!F92&amp;". ","")</f>
        <v>#REF!</v>
      </c>
      <c r="AE96" s="39" t="e">
        <f>IF(AL97="14",Monitoreo!F92&amp;". ","")</f>
        <v>#REF!</v>
      </c>
      <c r="AF96" s="39" t="e">
        <f>IF(AL97="13",Monitoreo!F92&amp;". ","")</f>
        <v>#REF!</v>
      </c>
      <c r="AG96" s="39" t="e">
        <f>IF(AL97="12",Monitoreo!F92&amp;". ","")</f>
        <v>#REF!</v>
      </c>
      <c r="AH96" s="85" t="e">
        <f>IF(AL97="11",Monitoreo!F92&amp;". ","")</f>
        <v>#REF!</v>
      </c>
      <c r="AI96" s="71"/>
      <c r="AJ96" s="88" t="e">
        <f>+IF(Monitoreo!#REF!="Casi Seguro",5,IF(Monitoreo!#REF!="Probable",4,IF(Monitoreo!#REF!="Posible",3,IF(Monitoreo!#REF!="Improbable",2,IF(Monitoreo!#REF!="Raro",1)))))</f>
        <v>#REF!</v>
      </c>
      <c r="AK96" s="88" t="e">
        <f>+IF(Monitoreo!#REF!="Severo",5,IF(Monitoreo!#REF!="Mayor",4,IF(Monitoreo!#REF!="Moderado",3,IF(Monitoreo!#REF!="Menor",2,IF(Monitoreo!#REF!="Insignificante",1)))))</f>
        <v>#REF!</v>
      </c>
      <c r="AL96" s="88" t="e">
        <f t="shared" si="1"/>
        <v>#REF!</v>
      </c>
    </row>
    <row r="97" spans="9:38" x14ac:dyDescent="0.25">
      <c r="I97" s="83"/>
      <c r="J97" s="84" t="e">
        <f>IF(AL98="55",Monitoreo!F93&amp;". ","")</f>
        <v>#REF!</v>
      </c>
      <c r="K97" s="39" t="e">
        <f>IF(AL98="54",Monitoreo!F93&amp;". ","")</f>
        <v>#REF!</v>
      </c>
      <c r="L97" s="39" t="e">
        <f>IF(AL98="53",Monitoreo!F93&amp;". ","")</f>
        <v>#REF!</v>
      </c>
      <c r="M97" s="39" t="e">
        <f>IF(AL98="52",Monitoreo!F93&amp;". ","")</f>
        <v>#REF!</v>
      </c>
      <c r="N97" s="39" t="e">
        <f>IF(AL98="51",Monitoreo!F93&amp;". ","")</f>
        <v>#REF!</v>
      </c>
      <c r="O97" s="39" t="e">
        <f>IF(AL98="45",Monitoreo!F93&amp;". ","")</f>
        <v>#REF!</v>
      </c>
      <c r="P97" s="39" t="e">
        <f>IF(AL98="44",Monitoreo!F93&amp;". ","")</f>
        <v>#REF!</v>
      </c>
      <c r="Q97" s="39" t="e">
        <f>IF(AL98="43",Monitoreo!F93&amp;". ","")</f>
        <v>#REF!</v>
      </c>
      <c r="R97" s="39" t="e">
        <f>IF(AL98="42",Monitoreo!F93&amp;". ","")</f>
        <v>#REF!</v>
      </c>
      <c r="S97" s="39" t="e">
        <f>IF(AL98="41",Monitoreo!F93&amp;". ","")</f>
        <v>#REF!</v>
      </c>
      <c r="T97" s="39" t="e">
        <f>IF(AL98="35",Monitoreo!F93&amp;". ","")</f>
        <v>#REF!</v>
      </c>
      <c r="U97" s="39" t="e">
        <f>IF(AL98="34",Monitoreo!F93&amp;". ","")</f>
        <v>#REF!</v>
      </c>
      <c r="V97" s="39" t="e">
        <f>IF(AL98="33",Monitoreo!F93&amp;". ","")</f>
        <v>#REF!</v>
      </c>
      <c r="W97" s="39" t="e">
        <f>IF(AL98="32",Monitoreo!F93&amp;". ","")</f>
        <v>#REF!</v>
      </c>
      <c r="X97" s="39" t="e">
        <f>IF(AL98="31",Monitoreo!F93&amp;". ","")</f>
        <v>#REF!</v>
      </c>
      <c r="Y97" s="39" t="e">
        <f>IF(AL98="25",Monitoreo!F93&amp;". ","")</f>
        <v>#REF!</v>
      </c>
      <c r="Z97" s="39" t="e">
        <f>IF(AL98="24",Monitoreo!F93&amp;". ","")</f>
        <v>#REF!</v>
      </c>
      <c r="AA97" s="39" t="e">
        <f>IF(AL98="23",Monitoreo!F93&amp;". ","")</f>
        <v>#REF!</v>
      </c>
      <c r="AB97" s="39" t="e">
        <f>IF(AL98="22",Monitoreo!F93&amp;". ","")</f>
        <v>#REF!</v>
      </c>
      <c r="AC97" s="39" t="e">
        <f>IF(AL98="21",Monitoreo!F93&amp;". ","")</f>
        <v>#REF!</v>
      </c>
      <c r="AD97" s="39" t="e">
        <f>IF(AL98="15",Monitoreo!F93&amp;". ","")</f>
        <v>#REF!</v>
      </c>
      <c r="AE97" s="39" t="e">
        <f>IF(AL98="14",Monitoreo!F93&amp;". ","")</f>
        <v>#REF!</v>
      </c>
      <c r="AF97" s="39" t="e">
        <f>IF(AL98="13",Monitoreo!F93&amp;". ","")</f>
        <v>#REF!</v>
      </c>
      <c r="AG97" s="39" t="e">
        <f>IF(AL98="12",Monitoreo!F93&amp;". ","")</f>
        <v>#REF!</v>
      </c>
      <c r="AH97" s="85" t="e">
        <f>IF(AL98="11",Monitoreo!F93&amp;". ","")</f>
        <v>#REF!</v>
      </c>
      <c r="AI97" s="71"/>
      <c r="AJ97" s="88" t="e">
        <f>+IF(Monitoreo!#REF!="Casi Seguro",5,IF(Monitoreo!#REF!="Probable",4,IF(Monitoreo!#REF!="Posible",3,IF(Monitoreo!#REF!="Improbable",2,IF(Monitoreo!#REF!="Raro",1)))))</f>
        <v>#REF!</v>
      </c>
      <c r="AK97" s="88" t="e">
        <f>+IF(Monitoreo!#REF!="Severo",5,IF(Monitoreo!#REF!="Mayor",4,IF(Monitoreo!#REF!="Moderado",3,IF(Monitoreo!#REF!="Menor",2,IF(Monitoreo!#REF!="Insignificante",1)))))</f>
        <v>#REF!</v>
      </c>
      <c r="AL97" s="88" t="e">
        <f t="shared" si="1"/>
        <v>#REF!</v>
      </c>
    </row>
    <row r="98" spans="9:38" x14ac:dyDescent="0.25">
      <c r="I98" s="83"/>
      <c r="J98" s="84" t="e">
        <f>IF(AL99="55",Monitoreo!F94&amp;". ","")</f>
        <v>#REF!</v>
      </c>
      <c r="K98" s="39" t="e">
        <f>IF(AL99="54",Monitoreo!F94&amp;". ","")</f>
        <v>#REF!</v>
      </c>
      <c r="L98" s="39" t="e">
        <f>IF(AL99="53",Monitoreo!F94&amp;". ","")</f>
        <v>#REF!</v>
      </c>
      <c r="M98" s="39" t="e">
        <f>IF(AL99="52",Monitoreo!F94&amp;". ","")</f>
        <v>#REF!</v>
      </c>
      <c r="N98" s="39" t="e">
        <f>IF(AL99="51",Monitoreo!F94&amp;". ","")</f>
        <v>#REF!</v>
      </c>
      <c r="O98" s="39" t="e">
        <f>IF(AL99="45",Monitoreo!F94&amp;". ","")</f>
        <v>#REF!</v>
      </c>
      <c r="P98" s="39" t="e">
        <f>IF(AL99="44",Monitoreo!F94&amp;". ","")</f>
        <v>#REF!</v>
      </c>
      <c r="Q98" s="39" t="e">
        <f>IF(AL99="43",Monitoreo!F94&amp;". ","")</f>
        <v>#REF!</v>
      </c>
      <c r="R98" s="39" t="e">
        <f>IF(AL99="42",Monitoreo!F94&amp;". ","")</f>
        <v>#REF!</v>
      </c>
      <c r="S98" s="39" t="e">
        <f>IF(AL99="41",Monitoreo!F94&amp;". ","")</f>
        <v>#REF!</v>
      </c>
      <c r="T98" s="39" t="e">
        <f>IF(AL99="35",Monitoreo!F94&amp;". ","")</f>
        <v>#REF!</v>
      </c>
      <c r="U98" s="39" t="e">
        <f>IF(AL99="34",Monitoreo!F94&amp;". ","")</f>
        <v>#REF!</v>
      </c>
      <c r="V98" s="39" t="e">
        <f>IF(AL99="33",Monitoreo!F94&amp;". ","")</f>
        <v>#REF!</v>
      </c>
      <c r="W98" s="39" t="e">
        <f>IF(AL99="32",Monitoreo!F94&amp;". ","")</f>
        <v>#REF!</v>
      </c>
      <c r="X98" s="39" t="e">
        <f>IF(AL99="31",Monitoreo!F94&amp;". ","")</f>
        <v>#REF!</v>
      </c>
      <c r="Y98" s="39" t="e">
        <f>IF(AL99="25",Monitoreo!F94&amp;". ","")</f>
        <v>#REF!</v>
      </c>
      <c r="Z98" s="39" t="e">
        <f>IF(AL99="24",Monitoreo!F94&amp;". ","")</f>
        <v>#REF!</v>
      </c>
      <c r="AA98" s="39" t="e">
        <f>IF(AL99="23",Monitoreo!F94&amp;". ","")</f>
        <v>#REF!</v>
      </c>
      <c r="AB98" s="39" t="e">
        <f>IF(AL99="22",Monitoreo!F94&amp;". ","")</f>
        <v>#REF!</v>
      </c>
      <c r="AC98" s="39" t="e">
        <f>IF(AL99="21",Monitoreo!F94&amp;". ","")</f>
        <v>#REF!</v>
      </c>
      <c r="AD98" s="39" t="e">
        <f>IF(AL99="15",Monitoreo!F94&amp;". ","")</f>
        <v>#REF!</v>
      </c>
      <c r="AE98" s="39" t="e">
        <f>IF(AL99="14",Monitoreo!F94&amp;". ","")</f>
        <v>#REF!</v>
      </c>
      <c r="AF98" s="39" t="e">
        <f>IF(AL99="13",Monitoreo!F94&amp;". ","")</f>
        <v>#REF!</v>
      </c>
      <c r="AG98" s="39" t="e">
        <f>IF(AL99="12",Monitoreo!F94&amp;". ","")</f>
        <v>#REF!</v>
      </c>
      <c r="AH98" s="85" t="e">
        <f>IF(AL99="11",Monitoreo!F94&amp;". ","")</f>
        <v>#REF!</v>
      </c>
      <c r="AI98" s="71"/>
      <c r="AJ98" s="88" t="e">
        <f>+IF(Monitoreo!#REF!="Casi Seguro",5,IF(Monitoreo!#REF!="Probable",4,IF(Monitoreo!#REF!="Posible",3,IF(Monitoreo!#REF!="Improbable",2,IF(Monitoreo!#REF!="Raro",1)))))</f>
        <v>#REF!</v>
      </c>
      <c r="AK98" s="88" t="e">
        <f>+IF(Monitoreo!#REF!="Severo",5,IF(Monitoreo!#REF!="Mayor",4,IF(Monitoreo!#REF!="Moderado",3,IF(Monitoreo!#REF!="Menor",2,IF(Monitoreo!#REF!="Insignificante",1)))))</f>
        <v>#REF!</v>
      </c>
      <c r="AL98" s="88" t="e">
        <f t="shared" si="1"/>
        <v>#REF!</v>
      </c>
    </row>
    <row r="99" spans="9:38" x14ac:dyDescent="0.25">
      <c r="I99" s="83"/>
      <c r="J99" s="84" t="e">
        <f>IF(AL100="55",Monitoreo!F95&amp;". ","")</f>
        <v>#REF!</v>
      </c>
      <c r="K99" s="39" t="e">
        <f>IF(AL100="54",Monitoreo!F95&amp;". ","")</f>
        <v>#REF!</v>
      </c>
      <c r="L99" s="39" t="e">
        <f>IF(AL100="53",Monitoreo!F95&amp;". ","")</f>
        <v>#REF!</v>
      </c>
      <c r="M99" s="39" t="e">
        <f>IF(AL100="52",Monitoreo!F95&amp;". ","")</f>
        <v>#REF!</v>
      </c>
      <c r="N99" s="39" t="e">
        <f>IF(AL100="51",Monitoreo!F95&amp;". ","")</f>
        <v>#REF!</v>
      </c>
      <c r="O99" s="39" t="e">
        <f>IF(AL100="45",Monitoreo!F95&amp;". ","")</f>
        <v>#REF!</v>
      </c>
      <c r="P99" s="39" t="e">
        <f>IF(AL100="44",Monitoreo!F95&amp;". ","")</f>
        <v>#REF!</v>
      </c>
      <c r="Q99" s="39" t="e">
        <f>IF(AL100="43",Monitoreo!F95&amp;". ","")</f>
        <v>#REF!</v>
      </c>
      <c r="R99" s="39" t="e">
        <f>IF(AL100="42",Monitoreo!F95&amp;". ","")</f>
        <v>#REF!</v>
      </c>
      <c r="S99" s="39" t="e">
        <f>IF(AL100="41",Monitoreo!F95&amp;". ","")</f>
        <v>#REF!</v>
      </c>
      <c r="T99" s="39" t="e">
        <f>IF(AL100="35",Monitoreo!F95&amp;". ","")</f>
        <v>#REF!</v>
      </c>
      <c r="U99" s="39" t="e">
        <f>IF(AL100="34",Monitoreo!F95&amp;". ","")</f>
        <v>#REF!</v>
      </c>
      <c r="V99" s="39" t="e">
        <f>IF(AL100="33",Monitoreo!F95&amp;". ","")</f>
        <v>#REF!</v>
      </c>
      <c r="W99" s="39" t="e">
        <f>IF(AL100="32",Monitoreo!F95&amp;". ","")</f>
        <v>#REF!</v>
      </c>
      <c r="X99" s="39" t="e">
        <f>IF(AL100="31",Monitoreo!F95&amp;". ","")</f>
        <v>#REF!</v>
      </c>
      <c r="Y99" s="39" t="e">
        <f>IF(AL100="25",Monitoreo!F95&amp;". ","")</f>
        <v>#REF!</v>
      </c>
      <c r="Z99" s="39" t="e">
        <f>IF(AL100="24",Monitoreo!F95&amp;". ","")</f>
        <v>#REF!</v>
      </c>
      <c r="AA99" s="39" t="e">
        <f>IF(AL100="23",Monitoreo!F95&amp;". ","")</f>
        <v>#REF!</v>
      </c>
      <c r="AB99" s="39" t="e">
        <f>IF(AL100="22",Monitoreo!F95&amp;". ","")</f>
        <v>#REF!</v>
      </c>
      <c r="AC99" s="39" t="e">
        <f>IF(AL100="21",Monitoreo!F95&amp;". ","")</f>
        <v>#REF!</v>
      </c>
      <c r="AD99" s="39" t="e">
        <f>IF(AL100="15",Monitoreo!F95&amp;". ","")</f>
        <v>#REF!</v>
      </c>
      <c r="AE99" s="39" t="e">
        <f>IF(AL100="14",Monitoreo!F95&amp;". ","")</f>
        <v>#REF!</v>
      </c>
      <c r="AF99" s="39" t="e">
        <f>IF(AL100="13",Monitoreo!F95&amp;". ","")</f>
        <v>#REF!</v>
      </c>
      <c r="AG99" s="39" t="e">
        <f>IF(AL100="12",Monitoreo!F95&amp;". ","")</f>
        <v>#REF!</v>
      </c>
      <c r="AH99" s="85" t="e">
        <f>IF(AL100="11",Monitoreo!F95&amp;". ","")</f>
        <v>#REF!</v>
      </c>
      <c r="AI99" s="71"/>
      <c r="AJ99" s="88" t="e">
        <f>+IF(Monitoreo!#REF!="Casi Seguro",5,IF(Monitoreo!#REF!="Probable",4,IF(Monitoreo!#REF!="Posible",3,IF(Monitoreo!#REF!="Improbable",2,IF(Monitoreo!#REF!="Raro",1)))))</f>
        <v>#REF!</v>
      </c>
      <c r="AK99" s="88" t="e">
        <f>+IF(Monitoreo!#REF!="Severo",5,IF(Monitoreo!#REF!="Mayor",4,IF(Monitoreo!#REF!="Moderado",3,IF(Monitoreo!#REF!="Menor",2,IF(Monitoreo!#REF!="Insignificante",1)))))</f>
        <v>#REF!</v>
      </c>
      <c r="AL99" s="88" t="e">
        <f t="shared" si="1"/>
        <v>#REF!</v>
      </c>
    </row>
    <row r="100" spans="9:38" x14ac:dyDescent="0.25">
      <c r="I100" s="83"/>
      <c r="J100" s="84" t="e">
        <f>IF(AL101="55",Monitoreo!F96&amp;". ","")</f>
        <v>#REF!</v>
      </c>
      <c r="K100" s="39" t="e">
        <f>IF(AL101="54",Monitoreo!F96&amp;". ","")</f>
        <v>#REF!</v>
      </c>
      <c r="L100" s="39" t="e">
        <f>IF(AL101="53",Monitoreo!F96&amp;". ","")</f>
        <v>#REF!</v>
      </c>
      <c r="M100" s="39" t="e">
        <f>IF(AL101="52",Monitoreo!F96&amp;". ","")</f>
        <v>#REF!</v>
      </c>
      <c r="N100" s="39" t="e">
        <f>IF(AL101="51",Monitoreo!F96&amp;". ","")</f>
        <v>#REF!</v>
      </c>
      <c r="O100" s="39" t="e">
        <f>IF(AL101="45",Monitoreo!F96&amp;". ","")</f>
        <v>#REF!</v>
      </c>
      <c r="P100" s="39" t="e">
        <f>IF(AL101="44",Monitoreo!F96&amp;". ","")</f>
        <v>#REF!</v>
      </c>
      <c r="Q100" s="39" t="e">
        <f>IF(AL101="43",Monitoreo!F96&amp;". ","")</f>
        <v>#REF!</v>
      </c>
      <c r="R100" s="39" t="e">
        <f>IF(AL101="42",Monitoreo!F96&amp;". ","")</f>
        <v>#REF!</v>
      </c>
      <c r="S100" s="39" t="e">
        <f>IF(AL101="41",Monitoreo!F96&amp;". ","")</f>
        <v>#REF!</v>
      </c>
      <c r="T100" s="39" t="e">
        <f>IF(AL101="35",Monitoreo!F96&amp;". ","")</f>
        <v>#REF!</v>
      </c>
      <c r="U100" s="39" t="e">
        <f>IF(AL101="34",Monitoreo!F96&amp;". ","")</f>
        <v>#REF!</v>
      </c>
      <c r="V100" s="39" t="e">
        <f>IF(AL101="33",Monitoreo!F96&amp;". ","")</f>
        <v>#REF!</v>
      </c>
      <c r="W100" s="39" t="e">
        <f>IF(AL101="32",Monitoreo!F96&amp;". ","")</f>
        <v>#REF!</v>
      </c>
      <c r="X100" s="39" t="e">
        <f>IF(AL101="31",Monitoreo!F96&amp;". ","")</f>
        <v>#REF!</v>
      </c>
      <c r="Y100" s="39" t="e">
        <f>IF(AL101="25",Monitoreo!F96&amp;". ","")</f>
        <v>#REF!</v>
      </c>
      <c r="Z100" s="39" t="e">
        <f>IF(AL101="24",Monitoreo!F96&amp;". ","")</f>
        <v>#REF!</v>
      </c>
      <c r="AA100" s="39" t="e">
        <f>IF(AL101="23",Monitoreo!F96&amp;". ","")</f>
        <v>#REF!</v>
      </c>
      <c r="AB100" s="39" t="e">
        <f>IF(AL101="22",Monitoreo!F96&amp;". ","")</f>
        <v>#REF!</v>
      </c>
      <c r="AC100" s="39" t="e">
        <f>IF(AL101="21",Monitoreo!F96&amp;". ","")</f>
        <v>#REF!</v>
      </c>
      <c r="AD100" s="39" t="e">
        <f>IF(AL101="15",Monitoreo!F96&amp;". ","")</f>
        <v>#REF!</v>
      </c>
      <c r="AE100" s="39" t="e">
        <f>IF(AL101="14",Monitoreo!F96&amp;". ","")</f>
        <v>#REF!</v>
      </c>
      <c r="AF100" s="39" t="e">
        <f>IF(AL101="13",Monitoreo!F96&amp;". ","")</f>
        <v>#REF!</v>
      </c>
      <c r="AG100" s="39" t="e">
        <f>IF(AL101="12",Monitoreo!F96&amp;". ","")</f>
        <v>#REF!</v>
      </c>
      <c r="AH100" s="85" t="e">
        <f>IF(AL101="11",Monitoreo!F96&amp;". ","")</f>
        <v>#REF!</v>
      </c>
      <c r="AI100" s="71"/>
      <c r="AJ100" s="88" t="e">
        <f>+IF(Monitoreo!#REF!="Casi Seguro",5,IF(Monitoreo!#REF!="Probable",4,IF(Monitoreo!#REF!="Posible",3,IF(Monitoreo!#REF!="Improbable",2,IF(Monitoreo!#REF!="Raro",1)))))</f>
        <v>#REF!</v>
      </c>
      <c r="AK100" s="88" t="e">
        <f>+IF(Monitoreo!#REF!="Severo",5,IF(Monitoreo!#REF!="Mayor",4,IF(Monitoreo!#REF!="Moderado",3,IF(Monitoreo!#REF!="Menor",2,IF(Monitoreo!#REF!="Insignificante",1)))))</f>
        <v>#REF!</v>
      </c>
      <c r="AL100" s="88" t="e">
        <f t="shared" si="1"/>
        <v>#REF!</v>
      </c>
    </row>
    <row r="101" spans="9:38" x14ac:dyDescent="0.25">
      <c r="I101" s="83"/>
      <c r="J101" s="84" t="e">
        <f>IF(AL102="55",Monitoreo!F97&amp;". ","")</f>
        <v>#REF!</v>
      </c>
      <c r="K101" s="39" t="e">
        <f>IF(AL102="54",Monitoreo!F97&amp;". ","")</f>
        <v>#REF!</v>
      </c>
      <c r="L101" s="39" t="e">
        <f>IF(AL102="53",Monitoreo!F97&amp;". ","")</f>
        <v>#REF!</v>
      </c>
      <c r="M101" s="39" t="e">
        <f>IF(AL102="52",Monitoreo!F97&amp;". ","")</f>
        <v>#REF!</v>
      </c>
      <c r="N101" s="39" t="e">
        <f>IF(AL102="51",Monitoreo!F97&amp;". ","")</f>
        <v>#REF!</v>
      </c>
      <c r="O101" s="39" t="e">
        <f>IF(AL102="45",Monitoreo!F97&amp;". ","")</f>
        <v>#REF!</v>
      </c>
      <c r="P101" s="39" t="e">
        <f>IF(AL102="44",Monitoreo!F97&amp;". ","")</f>
        <v>#REF!</v>
      </c>
      <c r="Q101" s="39" t="e">
        <f>IF(AL102="43",Monitoreo!F97&amp;". ","")</f>
        <v>#REF!</v>
      </c>
      <c r="R101" s="39" t="e">
        <f>IF(AL102="42",Monitoreo!F97&amp;". ","")</f>
        <v>#REF!</v>
      </c>
      <c r="S101" s="39" t="e">
        <f>IF(AL102="41",Monitoreo!F97&amp;". ","")</f>
        <v>#REF!</v>
      </c>
      <c r="T101" s="39" t="e">
        <f>IF(AL102="35",Monitoreo!F97&amp;". ","")</f>
        <v>#REF!</v>
      </c>
      <c r="U101" s="39" t="e">
        <f>IF(AL102="34",Monitoreo!F97&amp;". ","")</f>
        <v>#REF!</v>
      </c>
      <c r="V101" s="39" t="e">
        <f>IF(AL102="33",Monitoreo!F97&amp;". ","")</f>
        <v>#REF!</v>
      </c>
      <c r="W101" s="39" t="e">
        <f>IF(AL102="32",Monitoreo!F97&amp;". ","")</f>
        <v>#REF!</v>
      </c>
      <c r="X101" s="39" t="e">
        <f>IF(AL102="31",Monitoreo!F97&amp;". ","")</f>
        <v>#REF!</v>
      </c>
      <c r="Y101" s="39" t="e">
        <f>IF(AL102="25",Monitoreo!F97&amp;". ","")</f>
        <v>#REF!</v>
      </c>
      <c r="Z101" s="39" t="e">
        <f>IF(AL102="24",Monitoreo!F97&amp;". ","")</f>
        <v>#REF!</v>
      </c>
      <c r="AA101" s="39" t="e">
        <f>IF(AL102="23",Monitoreo!F97&amp;". ","")</f>
        <v>#REF!</v>
      </c>
      <c r="AB101" s="39" t="e">
        <f>IF(AL102="22",Monitoreo!F97&amp;". ","")</f>
        <v>#REF!</v>
      </c>
      <c r="AC101" s="39" t="e">
        <f>IF(AL102="21",Monitoreo!F97&amp;". ","")</f>
        <v>#REF!</v>
      </c>
      <c r="AD101" s="39" t="e">
        <f>IF(AL102="15",Monitoreo!F97&amp;". ","")</f>
        <v>#REF!</v>
      </c>
      <c r="AE101" s="39" t="e">
        <f>IF(AL102="14",Monitoreo!F97&amp;". ","")</f>
        <v>#REF!</v>
      </c>
      <c r="AF101" s="39" t="e">
        <f>IF(AL102="13",Monitoreo!F97&amp;". ","")</f>
        <v>#REF!</v>
      </c>
      <c r="AG101" s="39" t="e">
        <f>IF(AL102="12",Monitoreo!F97&amp;". ","")</f>
        <v>#REF!</v>
      </c>
      <c r="AH101" s="85" t="e">
        <f>IF(AL102="11",Monitoreo!F97&amp;". ","")</f>
        <v>#REF!</v>
      </c>
      <c r="AI101" s="71"/>
      <c r="AJ101" s="88" t="e">
        <f>+IF(Monitoreo!#REF!="Casi Seguro",5,IF(Monitoreo!#REF!="Probable",4,IF(Monitoreo!#REF!="Posible",3,IF(Monitoreo!#REF!="Improbable",2,IF(Monitoreo!#REF!="Raro",1)))))</f>
        <v>#REF!</v>
      </c>
      <c r="AK101" s="88" t="e">
        <f>+IF(Monitoreo!#REF!="Severo",5,IF(Monitoreo!#REF!="Mayor",4,IF(Monitoreo!#REF!="Moderado",3,IF(Monitoreo!#REF!="Menor",2,IF(Monitoreo!#REF!="Insignificante",1)))))</f>
        <v>#REF!</v>
      </c>
      <c r="AL101" s="88" t="e">
        <f t="shared" si="1"/>
        <v>#REF!</v>
      </c>
    </row>
    <row r="102" spans="9:38" x14ac:dyDescent="0.25">
      <c r="I102" s="83"/>
      <c r="J102" s="84" t="e">
        <f>IF(AL103="55",Monitoreo!F98&amp;". ","")</f>
        <v>#REF!</v>
      </c>
      <c r="K102" s="39" t="e">
        <f>IF(AL103="54",Monitoreo!F98&amp;". ","")</f>
        <v>#REF!</v>
      </c>
      <c r="L102" s="39" t="e">
        <f>IF(AL103="53",Monitoreo!F98&amp;". ","")</f>
        <v>#REF!</v>
      </c>
      <c r="M102" s="39" t="e">
        <f>IF(AL103="52",Monitoreo!F98&amp;". ","")</f>
        <v>#REF!</v>
      </c>
      <c r="N102" s="39" t="e">
        <f>IF(AL103="51",Monitoreo!F98&amp;". ","")</f>
        <v>#REF!</v>
      </c>
      <c r="O102" s="39" t="e">
        <f>IF(AL103="45",Monitoreo!F98&amp;". ","")</f>
        <v>#REF!</v>
      </c>
      <c r="P102" s="39" t="e">
        <f>IF(AL103="44",Monitoreo!F98&amp;". ","")</f>
        <v>#REF!</v>
      </c>
      <c r="Q102" s="39" t="e">
        <f>IF(AL103="43",Monitoreo!F98&amp;". ","")</f>
        <v>#REF!</v>
      </c>
      <c r="R102" s="39" t="e">
        <f>IF(AL103="42",Monitoreo!F98&amp;". ","")</f>
        <v>#REF!</v>
      </c>
      <c r="S102" s="39" t="e">
        <f>IF(AL103="41",Monitoreo!F98&amp;". ","")</f>
        <v>#REF!</v>
      </c>
      <c r="T102" s="39" t="e">
        <f>IF(AL103="35",Monitoreo!F98&amp;". ","")</f>
        <v>#REF!</v>
      </c>
      <c r="U102" s="39" t="e">
        <f>IF(AL103="34",Monitoreo!F98&amp;". ","")</f>
        <v>#REF!</v>
      </c>
      <c r="V102" s="39" t="e">
        <f>IF(AL103="33",Monitoreo!F98&amp;". ","")</f>
        <v>#REF!</v>
      </c>
      <c r="W102" s="39" t="e">
        <f>IF(AL103="32",Monitoreo!F98&amp;". ","")</f>
        <v>#REF!</v>
      </c>
      <c r="X102" s="39" t="e">
        <f>IF(AL103="31",Monitoreo!F98&amp;". ","")</f>
        <v>#REF!</v>
      </c>
      <c r="Y102" s="39" t="e">
        <f>IF(AL103="25",Monitoreo!F98&amp;". ","")</f>
        <v>#REF!</v>
      </c>
      <c r="Z102" s="39" t="e">
        <f>IF(AL103="24",Monitoreo!F98&amp;". ","")</f>
        <v>#REF!</v>
      </c>
      <c r="AA102" s="39" t="e">
        <f>IF(AL103="23",Monitoreo!F98&amp;". ","")</f>
        <v>#REF!</v>
      </c>
      <c r="AB102" s="39" t="e">
        <f>IF(AL103="22",Monitoreo!F98&amp;". ","")</f>
        <v>#REF!</v>
      </c>
      <c r="AC102" s="39" t="e">
        <f>IF(AL103="21",Monitoreo!F98&amp;". ","")</f>
        <v>#REF!</v>
      </c>
      <c r="AD102" s="39" t="e">
        <f>IF(AL103="15",Monitoreo!F98&amp;". ","")</f>
        <v>#REF!</v>
      </c>
      <c r="AE102" s="39" t="e">
        <f>IF(AL103="14",Monitoreo!F98&amp;". ","")</f>
        <v>#REF!</v>
      </c>
      <c r="AF102" s="39" t="e">
        <f>IF(AL103="13",Monitoreo!F98&amp;". ","")</f>
        <v>#REF!</v>
      </c>
      <c r="AG102" s="39" t="e">
        <f>IF(AL103="12",Monitoreo!F98&amp;". ","")</f>
        <v>#REF!</v>
      </c>
      <c r="AH102" s="85" t="e">
        <f>IF(AL103="11",Monitoreo!F98&amp;". ","")</f>
        <v>#REF!</v>
      </c>
      <c r="AI102" s="71"/>
      <c r="AJ102" s="88" t="e">
        <f>+IF(Monitoreo!#REF!="Casi Seguro",5,IF(Monitoreo!#REF!="Probable",4,IF(Monitoreo!#REF!="Posible",3,IF(Monitoreo!#REF!="Improbable",2,IF(Monitoreo!#REF!="Raro",1)))))</f>
        <v>#REF!</v>
      </c>
      <c r="AK102" s="88" t="e">
        <f>+IF(Monitoreo!#REF!="Severo",5,IF(Monitoreo!#REF!="Mayor",4,IF(Monitoreo!#REF!="Moderado",3,IF(Monitoreo!#REF!="Menor",2,IF(Monitoreo!#REF!="Insignificante",1)))))</f>
        <v>#REF!</v>
      </c>
      <c r="AL102" s="88" t="e">
        <f t="shared" si="1"/>
        <v>#REF!</v>
      </c>
    </row>
    <row r="103" spans="9:38" x14ac:dyDescent="0.25">
      <c r="I103" s="83"/>
      <c r="J103" s="84" t="e">
        <f>IF(AL104="55",Monitoreo!F99&amp;". ","")</f>
        <v>#REF!</v>
      </c>
      <c r="K103" s="39" t="e">
        <f>IF(AL104="54",Monitoreo!F99&amp;". ","")</f>
        <v>#REF!</v>
      </c>
      <c r="L103" s="39" t="e">
        <f>IF(AL104="53",Monitoreo!F99&amp;". ","")</f>
        <v>#REF!</v>
      </c>
      <c r="M103" s="39" t="e">
        <f>IF(AL104="52",Monitoreo!F99&amp;". ","")</f>
        <v>#REF!</v>
      </c>
      <c r="N103" s="39" t="e">
        <f>IF(AL104="51",Monitoreo!F99&amp;". ","")</f>
        <v>#REF!</v>
      </c>
      <c r="O103" s="39" t="e">
        <f>IF(AL104="45",Monitoreo!F99&amp;". ","")</f>
        <v>#REF!</v>
      </c>
      <c r="P103" s="39" t="e">
        <f>IF(AL104="44",Monitoreo!F99&amp;". ","")</f>
        <v>#REF!</v>
      </c>
      <c r="Q103" s="39" t="e">
        <f>IF(AL104="43",Monitoreo!F99&amp;". ","")</f>
        <v>#REF!</v>
      </c>
      <c r="R103" s="39" t="e">
        <f>IF(AL104="42",Monitoreo!F99&amp;". ","")</f>
        <v>#REF!</v>
      </c>
      <c r="S103" s="39" t="e">
        <f>IF(AL104="41",Monitoreo!F99&amp;". ","")</f>
        <v>#REF!</v>
      </c>
      <c r="T103" s="39" t="e">
        <f>IF(AL104="35",Monitoreo!F99&amp;". ","")</f>
        <v>#REF!</v>
      </c>
      <c r="U103" s="39" t="e">
        <f>IF(AL104="34",Monitoreo!F99&amp;". ","")</f>
        <v>#REF!</v>
      </c>
      <c r="V103" s="39" t="e">
        <f>IF(AL104="33",Monitoreo!F99&amp;". ","")</f>
        <v>#REF!</v>
      </c>
      <c r="W103" s="39" t="e">
        <f>IF(AL104="32",Monitoreo!F99&amp;". ","")</f>
        <v>#REF!</v>
      </c>
      <c r="X103" s="39" t="e">
        <f>IF(AL104="31",Monitoreo!F99&amp;". ","")</f>
        <v>#REF!</v>
      </c>
      <c r="Y103" s="39" t="e">
        <f>IF(AL104="25",Monitoreo!F99&amp;". ","")</f>
        <v>#REF!</v>
      </c>
      <c r="Z103" s="39" t="e">
        <f>IF(AL104="24",Monitoreo!F99&amp;". ","")</f>
        <v>#REF!</v>
      </c>
      <c r="AA103" s="39" t="e">
        <f>IF(AL104="23",Monitoreo!F99&amp;". ","")</f>
        <v>#REF!</v>
      </c>
      <c r="AB103" s="39" t="e">
        <f>IF(AL104="22",Monitoreo!F99&amp;". ","")</f>
        <v>#REF!</v>
      </c>
      <c r="AC103" s="39" t="e">
        <f>IF(AL104="21",Monitoreo!F99&amp;". ","")</f>
        <v>#REF!</v>
      </c>
      <c r="AD103" s="39" t="e">
        <f>IF(AL104="15",Monitoreo!F99&amp;". ","")</f>
        <v>#REF!</v>
      </c>
      <c r="AE103" s="39" t="e">
        <f>IF(AL104="14",Monitoreo!F99&amp;". ","")</f>
        <v>#REF!</v>
      </c>
      <c r="AF103" s="39" t="e">
        <f>IF(AL104="13",Monitoreo!F99&amp;". ","")</f>
        <v>#REF!</v>
      </c>
      <c r="AG103" s="39" t="e">
        <f>IF(AL104="12",Monitoreo!F99&amp;". ","")</f>
        <v>#REF!</v>
      </c>
      <c r="AH103" s="85" t="e">
        <f>IF(AL104="11",Monitoreo!F99&amp;". ","")</f>
        <v>#REF!</v>
      </c>
      <c r="AI103" s="71"/>
      <c r="AJ103" s="88" t="e">
        <f>+IF(Monitoreo!#REF!="Casi Seguro",5,IF(Monitoreo!#REF!="Probable",4,IF(Monitoreo!#REF!="Posible",3,IF(Monitoreo!#REF!="Improbable",2,IF(Monitoreo!#REF!="Raro",1)))))</f>
        <v>#REF!</v>
      </c>
      <c r="AK103" s="88" t="e">
        <f>+IF(Monitoreo!#REF!="Severo",5,IF(Monitoreo!#REF!="Mayor",4,IF(Monitoreo!#REF!="Moderado",3,IF(Monitoreo!#REF!="Menor",2,IF(Monitoreo!#REF!="Insignificante",1)))))</f>
        <v>#REF!</v>
      </c>
      <c r="AL103" s="88" t="e">
        <f t="shared" si="1"/>
        <v>#REF!</v>
      </c>
    </row>
    <row r="104" spans="9:38" x14ac:dyDescent="0.25">
      <c r="I104" s="83"/>
      <c r="J104" s="84" t="e">
        <f>IF(AL105="55",Monitoreo!F100&amp;". ","")</f>
        <v>#REF!</v>
      </c>
      <c r="K104" s="39" t="e">
        <f>IF(AL105="54",Monitoreo!F100&amp;". ","")</f>
        <v>#REF!</v>
      </c>
      <c r="L104" s="39" t="e">
        <f>IF(AL105="53",Monitoreo!F100&amp;". ","")</f>
        <v>#REF!</v>
      </c>
      <c r="M104" s="39" t="e">
        <f>IF(AL105="52",Monitoreo!F100&amp;". ","")</f>
        <v>#REF!</v>
      </c>
      <c r="N104" s="39" t="e">
        <f>IF(AL105="51",Monitoreo!F100&amp;". ","")</f>
        <v>#REF!</v>
      </c>
      <c r="O104" s="39" t="e">
        <f>IF(AL105="45",Monitoreo!F100&amp;". ","")</f>
        <v>#REF!</v>
      </c>
      <c r="P104" s="39" t="e">
        <f>IF(AL105="44",Monitoreo!F100&amp;". ","")</f>
        <v>#REF!</v>
      </c>
      <c r="Q104" s="39" t="e">
        <f>IF(AL105="43",Monitoreo!F100&amp;". ","")</f>
        <v>#REF!</v>
      </c>
      <c r="R104" s="39" t="e">
        <f>IF(AL105="42",Monitoreo!F100&amp;". ","")</f>
        <v>#REF!</v>
      </c>
      <c r="S104" s="39" t="e">
        <f>IF(AL105="41",Monitoreo!F100&amp;". ","")</f>
        <v>#REF!</v>
      </c>
      <c r="T104" s="39" t="e">
        <f>IF(AL105="35",Monitoreo!F100&amp;". ","")</f>
        <v>#REF!</v>
      </c>
      <c r="U104" s="39" t="e">
        <f>IF(AL105="34",Monitoreo!F100&amp;". ","")</f>
        <v>#REF!</v>
      </c>
      <c r="V104" s="39" t="e">
        <f>IF(AL105="33",Monitoreo!F100&amp;". ","")</f>
        <v>#REF!</v>
      </c>
      <c r="W104" s="39" t="e">
        <f>IF(AL105="32",Monitoreo!F100&amp;". ","")</f>
        <v>#REF!</v>
      </c>
      <c r="X104" s="39" t="e">
        <f>IF(AL105="31",Monitoreo!F100&amp;". ","")</f>
        <v>#REF!</v>
      </c>
      <c r="Y104" s="39" t="e">
        <f>IF(AL105="25",Monitoreo!F100&amp;". ","")</f>
        <v>#REF!</v>
      </c>
      <c r="Z104" s="39" t="e">
        <f>IF(AL105="24",Monitoreo!F100&amp;". ","")</f>
        <v>#REF!</v>
      </c>
      <c r="AA104" s="39" t="e">
        <f>IF(AL105="23",Monitoreo!F100&amp;". ","")</f>
        <v>#REF!</v>
      </c>
      <c r="AB104" s="39" t="e">
        <f>IF(AL105="22",Monitoreo!F100&amp;". ","")</f>
        <v>#REF!</v>
      </c>
      <c r="AC104" s="39" t="e">
        <f>IF(AL105="21",Monitoreo!F100&amp;". ","")</f>
        <v>#REF!</v>
      </c>
      <c r="AD104" s="39" t="e">
        <f>IF(AL105="15",Monitoreo!F100&amp;". ","")</f>
        <v>#REF!</v>
      </c>
      <c r="AE104" s="39" t="e">
        <f>IF(AL105="14",Monitoreo!F100&amp;". ","")</f>
        <v>#REF!</v>
      </c>
      <c r="AF104" s="39" t="e">
        <f>IF(AL105="13",Monitoreo!F100&amp;". ","")</f>
        <v>#REF!</v>
      </c>
      <c r="AG104" s="39" t="e">
        <f>IF(AL105="12",Monitoreo!F100&amp;". ","")</f>
        <v>#REF!</v>
      </c>
      <c r="AH104" s="85" t="e">
        <f>IF(AL105="11",Monitoreo!F100&amp;". ","")</f>
        <v>#REF!</v>
      </c>
      <c r="AI104" s="71"/>
      <c r="AJ104" s="88" t="e">
        <f>+IF(Monitoreo!#REF!="Casi Seguro",5,IF(Monitoreo!#REF!="Probable",4,IF(Monitoreo!#REF!="Posible",3,IF(Monitoreo!#REF!="Improbable",2,IF(Monitoreo!#REF!="Raro",1)))))</f>
        <v>#REF!</v>
      </c>
      <c r="AK104" s="88" t="e">
        <f>+IF(Monitoreo!#REF!="Severo",5,IF(Monitoreo!#REF!="Mayor",4,IF(Monitoreo!#REF!="Moderado",3,IF(Monitoreo!#REF!="Menor",2,IF(Monitoreo!#REF!="Insignificante",1)))))</f>
        <v>#REF!</v>
      </c>
      <c r="AL104" s="88" t="e">
        <f t="shared" si="1"/>
        <v>#REF!</v>
      </c>
    </row>
    <row r="105" spans="9:38" x14ac:dyDescent="0.25">
      <c r="I105" s="83"/>
      <c r="J105" s="84" t="e">
        <f>IF(AL106="55",Monitoreo!F101&amp;". ","")</f>
        <v>#REF!</v>
      </c>
      <c r="K105" s="39" t="e">
        <f>IF(AL106="54",Monitoreo!F101&amp;". ","")</f>
        <v>#REF!</v>
      </c>
      <c r="L105" s="39" t="e">
        <f>IF(AL106="53",Monitoreo!F101&amp;". ","")</f>
        <v>#REF!</v>
      </c>
      <c r="M105" s="39" t="e">
        <f>IF(AL106="52",Monitoreo!F101&amp;". ","")</f>
        <v>#REF!</v>
      </c>
      <c r="N105" s="39" t="e">
        <f>IF(AL106="51",Monitoreo!F101&amp;". ","")</f>
        <v>#REF!</v>
      </c>
      <c r="O105" s="39" t="e">
        <f>IF(AL106="45",Monitoreo!F101&amp;". ","")</f>
        <v>#REF!</v>
      </c>
      <c r="P105" s="39" t="e">
        <f>IF(AL106="44",Monitoreo!F101&amp;". ","")</f>
        <v>#REF!</v>
      </c>
      <c r="Q105" s="39" t="e">
        <f>IF(AL106="43",Monitoreo!F101&amp;". ","")</f>
        <v>#REF!</v>
      </c>
      <c r="R105" s="39" t="e">
        <f>IF(AL106="42",Monitoreo!F101&amp;". ","")</f>
        <v>#REF!</v>
      </c>
      <c r="S105" s="39" t="e">
        <f>IF(AL106="41",Monitoreo!F101&amp;". ","")</f>
        <v>#REF!</v>
      </c>
      <c r="T105" s="39" t="e">
        <f>IF(AL106="35",Monitoreo!F101&amp;". ","")</f>
        <v>#REF!</v>
      </c>
      <c r="U105" s="39" t="e">
        <f>IF(AL106="34",Monitoreo!F101&amp;". ","")</f>
        <v>#REF!</v>
      </c>
      <c r="V105" s="39" t="e">
        <f>IF(AL106="33",Monitoreo!F101&amp;". ","")</f>
        <v>#REF!</v>
      </c>
      <c r="W105" s="39" t="e">
        <f>IF(AL106="32",Monitoreo!F101&amp;". ","")</f>
        <v>#REF!</v>
      </c>
      <c r="X105" s="39" t="e">
        <f>IF(AL106="31",Monitoreo!F101&amp;". ","")</f>
        <v>#REF!</v>
      </c>
      <c r="Y105" s="39" t="e">
        <f>IF(AL106="25",Monitoreo!F101&amp;". ","")</f>
        <v>#REF!</v>
      </c>
      <c r="Z105" s="39" t="e">
        <f>IF(AL106="24",Monitoreo!F101&amp;". ","")</f>
        <v>#REF!</v>
      </c>
      <c r="AA105" s="39" t="e">
        <f>IF(AL106="23",Monitoreo!F101&amp;". ","")</f>
        <v>#REF!</v>
      </c>
      <c r="AB105" s="39" t="e">
        <f>IF(AL106="22",Monitoreo!F101&amp;". ","")</f>
        <v>#REF!</v>
      </c>
      <c r="AC105" s="39" t="e">
        <f>IF(AL106="21",Monitoreo!F101&amp;". ","")</f>
        <v>#REF!</v>
      </c>
      <c r="AD105" s="39" t="e">
        <f>IF(AL106="15",Monitoreo!F101&amp;". ","")</f>
        <v>#REF!</v>
      </c>
      <c r="AE105" s="39" t="e">
        <f>IF(AL106="14",Monitoreo!F101&amp;". ","")</f>
        <v>#REF!</v>
      </c>
      <c r="AF105" s="39" t="e">
        <f>IF(AL106="13",Monitoreo!F101&amp;". ","")</f>
        <v>#REF!</v>
      </c>
      <c r="AG105" s="39" t="e">
        <f>IF(AL106="12",Monitoreo!F101&amp;". ","")</f>
        <v>#REF!</v>
      </c>
      <c r="AH105" s="85" t="e">
        <f>IF(AL106="11",Monitoreo!F101&amp;". ","")</f>
        <v>#REF!</v>
      </c>
      <c r="AI105" s="71"/>
      <c r="AJ105" s="88" t="e">
        <f>+IF(Monitoreo!#REF!="Casi Seguro",5,IF(Monitoreo!#REF!="Probable",4,IF(Monitoreo!#REF!="Posible",3,IF(Monitoreo!#REF!="Improbable",2,IF(Monitoreo!#REF!="Raro",1)))))</f>
        <v>#REF!</v>
      </c>
      <c r="AK105" s="88" t="e">
        <f>+IF(Monitoreo!#REF!="Severo",5,IF(Monitoreo!#REF!="Mayor",4,IF(Monitoreo!#REF!="Moderado",3,IF(Monitoreo!#REF!="Menor",2,IF(Monitoreo!#REF!="Insignificante",1)))))</f>
        <v>#REF!</v>
      </c>
      <c r="AL105" s="88" t="e">
        <f t="shared" si="1"/>
        <v>#REF!</v>
      </c>
    </row>
    <row r="106" spans="9:38" x14ac:dyDescent="0.25">
      <c r="I106" s="83"/>
      <c r="J106" s="84" t="e">
        <f>IF(AL107="55",Monitoreo!F102&amp;". ","")</f>
        <v>#REF!</v>
      </c>
      <c r="K106" s="39" t="e">
        <f>IF(AL107="54",Monitoreo!F102&amp;". ","")</f>
        <v>#REF!</v>
      </c>
      <c r="L106" s="39" t="e">
        <f>IF(AL107="53",Monitoreo!F102&amp;". ","")</f>
        <v>#REF!</v>
      </c>
      <c r="M106" s="39" t="e">
        <f>IF(AL107="52",Monitoreo!F102&amp;". ","")</f>
        <v>#REF!</v>
      </c>
      <c r="N106" s="39" t="e">
        <f>IF(AL107="51",Monitoreo!F102&amp;". ","")</f>
        <v>#REF!</v>
      </c>
      <c r="O106" s="39" t="e">
        <f>IF(AL107="45",Monitoreo!F102&amp;". ","")</f>
        <v>#REF!</v>
      </c>
      <c r="P106" s="39" t="e">
        <f>IF(AL107="44",Monitoreo!F102&amp;". ","")</f>
        <v>#REF!</v>
      </c>
      <c r="Q106" s="39" t="e">
        <f>IF(AL107="43",Monitoreo!F102&amp;". ","")</f>
        <v>#REF!</v>
      </c>
      <c r="R106" s="39" t="e">
        <f>IF(AL107="42",Monitoreo!F102&amp;". ","")</f>
        <v>#REF!</v>
      </c>
      <c r="S106" s="39" t="e">
        <f>IF(AL107="41",Monitoreo!F102&amp;". ","")</f>
        <v>#REF!</v>
      </c>
      <c r="T106" s="39" t="e">
        <f>IF(AL107="35",Monitoreo!F102&amp;". ","")</f>
        <v>#REF!</v>
      </c>
      <c r="U106" s="39" t="e">
        <f>IF(AL107="34",Monitoreo!F102&amp;". ","")</f>
        <v>#REF!</v>
      </c>
      <c r="V106" s="39" t="e">
        <f>IF(AL107="33",Monitoreo!F102&amp;". ","")</f>
        <v>#REF!</v>
      </c>
      <c r="W106" s="39" t="e">
        <f>IF(AL107="32",Monitoreo!F102&amp;". ","")</f>
        <v>#REF!</v>
      </c>
      <c r="X106" s="39" t="e">
        <f>IF(AL107="31",Monitoreo!F102&amp;". ","")</f>
        <v>#REF!</v>
      </c>
      <c r="Y106" s="39" t="e">
        <f>IF(AL107="25",Monitoreo!F102&amp;". ","")</f>
        <v>#REF!</v>
      </c>
      <c r="Z106" s="39" t="e">
        <f>IF(AL107="24",Monitoreo!F102&amp;". ","")</f>
        <v>#REF!</v>
      </c>
      <c r="AA106" s="39" t="e">
        <f>IF(AL107="23",Monitoreo!F102&amp;". ","")</f>
        <v>#REF!</v>
      </c>
      <c r="AB106" s="39" t="e">
        <f>IF(AL107="22",Monitoreo!F102&amp;". ","")</f>
        <v>#REF!</v>
      </c>
      <c r="AC106" s="39" t="e">
        <f>IF(AL107="21",Monitoreo!F102&amp;". ","")</f>
        <v>#REF!</v>
      </c>
      <c r="AD106" s="39" t="e">
        <f>IF(AL107="15",Monitoreo!F102&amp;". ","")</f>
        <v>#REF!</v>
      </c>
      <c r="AE106" s="39" t="e">
        <f>IF(AL107="14",Monitoreo!F102&amp;". ","")</f>
        <v>#REF!</v>
      </c>
      <c r="AF106" s="39" t="e">
        <f>IF(AL107="13",Monitoreo!F102&amp;". ","")</f>
        <v>#REF!</v>
      </c>
      <c r="AG106" s="39" t="e">
        <f>IF(AL107="12",Monitoreo!F102&amp;". ","")</f>
        <v>#REF!</v>
      </c>
      <c r="AH106" s="85" t="e">
        <f>IF(AL107="11",Monitoreo!F102&amp;". ","")</f>
        <v>#REF!</v>
      </c>
      <c r="AI106" s="71"/>
      <c r="AJ106" s="88" t="e">
        <f>+IF(Monitoreo!#REF!="Casi Seguro",5,IF(Monitoreo!#REF!="Probable",4,IF(Monitoreo!#REF!="Posible",3,IF(Monitoreo!#REF!="Improbable",2,IF(Monitoreo!#REF!="Raro",1)))))</f>
        <v>#REF!</v>
      </c>
      <c r="AK106" s="88" t="e">
        <f>+IF(Monitoreo!#REF!="Severo",5,IF(Monitoreo!#REF!="Mayor",4,IF(Monitoreo!#REF!="Moderado",3,IF(Monitoreo!#REF!="Menor",2,IF(Monitoreo!#REF!="Insignificante",1)))))</f>
        <v>#REF!</v>
      </c>
      <c r="AL106" s="88" t="e">
        <f t="shared" si="1"/>
        <v>#REF!</v>
      </c>
    </row>
    <row r="107" spans="9:38" x14ac:dyDescent="0.25">
      <c r="I107" s="83"/>
      <c r="J107" s="84" t="e">
        <f>IF(AL108="55",Monitoreo!F103&amp;". ","")</f>
        <v>#REF!</v>
      </c>
      <c r="K107" s="39" t="e">
        <f>IF(AL108="54",Monitoreo!F103&amp;". ","")</f>
        <v>#REF!</v>
      </c>
      <c r="L107" s="39" t="e">
        <f>IF(AL108="53",Monitoreo!F103&amp;". ","")</f>
        <v>#REF!</v>
      </c>
      <c r="M107" s="39" t="e">
        <f>IF(AL108="52",Monitoreo!F103&amp;". ","")</f>
        <v>#REF!</v>
      </c>
      <c r="N107" s="39" t="e">
        <f>IF(AL108="51",Monitoreo!F103&amp;". ","")</f>
        <v>#REF!</v>
      </c>
      <c r="O107" s="39" t="e">
        <f>IF(AL108="45",Monitoreo!F103&amp;". ","")</f>
        <v>#REF!</v>
      </c>
      <c r="P107" s="39" t="e">
        <f>IF(AL108="44",Monitoreo!F103&amp;". ","")</f>
        <v>#REF!</v>
      </c>
      <c r="Q107" s="39" t="e">
        <f>IF(AL108="43",Monitoreo!F103&amp;". ","")</f>
        <v>#REF!</v>
      </c>
      <c r="R107" s="39" t="e">
        <f>IF(AL108="42",Monitoreo!F103&amp;". ","")</f>
        <v>#REF!</v>
      </c>
      <c r="S107" s="39" t="e">
        <f>IF(AL108="41",Monitoreo!F103&amp;". ","")</f>
        <v>#REF!</v>
      </c>
      <c r="T107" s="39" t="e">
        <f>IF(AL108="35",Monitoreo!F103&amp;". ","")</f>
        <v>#REF!</v>
      </c>
      <c r="U107" s="39" t="e">
        <f>IF(AL108="34",Monitoreo!F103&amp;". ","")</f>
        <v>#REF!</v>
      </c>
      <c r="V107" s="39" t="e">
        <f>IF(AL108="33",Monitoreo!F103&amp;". ","")</f>
        <v>#REF!</v>
      </c>
      <c r="W107" s="39" t="e">
        <f>IF(AL108="32",Monitoreo!F103&amp;". ","")</f>
        <v>#REF!</v>
      </c>
      <c r="X107" s="39" t="e">
        <f>IF(AL108="31",Monitoreo!F103&amp;". ","")</f>
        <v>#REF!</v>
      </c>
      <c r="Y107" s="39" t="e">
        <f>IF(AL108="25",Monitoreo!F103&amp;". ","")</f>
        <v>#REF!</v>
      </c>
      <c r="Z107" s="39" t="e">
        <f>IF(AL108="24",Monitoreo!F103&amp;". ","")</f>
        <v>#REF!</v>
      </c>
      <c r="AA107" s="39" t="e">
        <f>IF(AL108="23",Monitoreo!F103&amp;". ","")</f>
        <v>#REF!</v>
      </c>
      <c r="AB107" s="39" t="e">
        <f>IF(AL108="22",Monitoreo!F103&amp;". ","")</f>
        <v>#REF!</v>
      </c>
      <c r="AC107" s="39" t="e">
        <f>IF(AL108="21",Monitoreo!F103&amp;". ","")</f>
        <v>#REF!</v>
      </c>
      <c r="AD107" s="39" t="e">
        <f>IF(AL108="15",Monitoreo!F103&amp;". ","")</f>
        <v>#REF!</v>
      </c>
      <c r="AE107" s="39" t="e">
        <f>IF(AL108="14",Monitoreo!F103&amp;". ","")</f>
        <v>#REF!</v>
      </c>
      <c r="AF107" s="39" t="e">
        <f>IF(AL108="13",Monitoreo!F103&amp;". ","")</f>
        <v>#REF!</v>
      </c>
      <c r="AG107" s="39" t="e">
        <f>IF(AL108="12",Monitoreo!F103&amp;". ","")</f>
        <v>#REF!</v>
      </c>
      <c r="AH107" s="85" t="e">
        <f>IF(AL108="11",Monitoreo!F103&amp;". ","")</f>
        <v>#REF!</v>
      </c>
      <c r="AI107" s="71"/>
      <c r="AJ107" s="88" t="e">
        <f>+IF(Monitoreo!#REF!="Casi Seguro",5,IF(Monitoreo!#REF!="Probable",4,IF(Monitoreo!#REF!="Posible",3,IF(Monitoreo!#REF!="Improbable",2,IF(Monitoreo!#REF!="Raro",1)))))</f>
        <v>#REF!</v>
      </c>
      <c r="AK107" s="88" t="e">
        <f>+IF(Monitoreo!#REF!="Severo",5,IF(Monitoreo!#REF!="Mayor",4,IF(Monitoreo!#REF!="Moderado",3,IF(Monitoreo!#REF!="Menor",2,IF(Monitoreo!#REF!="Insignificante",1)))))</f>
        <v>#REF!</v>
      </c>
      <c r="AL107" s="88" t="e">
        <f t="shared" si="1"/>
        <v>#REF!</v>
      </c>
    </row>
    <row r="108" spans="9:38" x14ac:dyDescent="0.25">
      <c r="I108" s="83"/>
      <c r="J108" s="84" t="e">
        <f>IF(AL109="55",Monitoreo!F104&amp;". ","")</f>
        <v>#REF!</v>
      </c>
      <c r="K108" s="39" t="e">
        <f>IF(AL109="54",Monitoreo!F104&amp;". ","")</f>
        <v>#REF!</v>
      </c>
      <c r="L108" s="39" t="e">
        <f>IF(AL109="53",Monitoreo!F104&amp;". ","")</f>
        <v>#REF!</v>
      </c>
      <c r="M108" s="39" t="e">
        <f>IF(AL109="52",Monitoreo!F104&amp;". ","")</f>
        <v>#REF!</v>
      </c>
      <c r="N108" s="39" t="e">
        <f>IF(AL109="51",Monitoreo!F104&amp;". ","")</f>
        <v>#REF!</v>
      </c>
      <c r="O108" s="39" t="e">
        <f>IF(AL109="45",Monitoreo!F104&amp;". ","")</f>
        <v>#REF!</v>
      </c>
      <c r="P108" s="39" t="e">
        <f>IF(AL109="44",Monitoreo!F104&amp;". ","")</f>
        <v>#REF!</v>
      </c>
      <c r="Q108" s="39" t="e">
        <f>IF(AL109="43",Monitoreo!F104&amp;". ","")</f>
        <v>#REF!</v>
      </c>
      <c r="R108" s="39" t="e">
        <f>IF(AL109="42",Monitoreo!F104&amp;". ","")</f>
        <v>#REF!</v>
      </c>
      <c r="S108" s="39" t="e">
        <f>IF(AL109="41",Monitoreo!F104&amp;". ","")</f>
        <v>#REF!</v>
      </c>
      <c r="T108" s="39" t="e">
        <f>IF(AL109="35",Monitoreo!F104&amp;". ","")</f>
        <v>#REF!</v>
      </c>
      <c r="U108" s="39" t="e">
        <f>IF(AL109="34",Monitoreo!F104&amp;". ","")</f>
        <v>#REF!</v>
      </c>
      <c r="V108" s="39" t="e">
        <f>IF(AL109="33",Monitoreo!F104&amp;". ","")</f>
        <v>#REF!</v>
      </c>
      <c r="W108" s="39" t="e">
        <f>IF(AL109="32",Monitoreo!F104&amp;". ","")</f>
        <v>#REF!</v>
      </c>
      <c r="X108" s="39" t="e">
        <f>IF(AL109="31",Monitoreo!F104&amp;". ","")</f>
        <v>#REF!</v>
      </c>
      <c r="Y108" s="39" t="e">
        <f>IF(AL109="25",Monitoreo!F104&amp;". ","")</f>
        <v>#REF!</v>
      </c>
      <c r="Z108" s="39" t="e">
        <f>IF(AL109="24",Monitoreo!F104&amp;". ","")</f>
        <v>#REF!</v>
      </c>
      <c r="AA108" s="39" t="e">
        <f>IF(AL109="23",Monitoreo!F104&amp;". ","")</f>
        <v>#REF!</v>
      </c>
      <c r="AB108" s="39" t="e">
        <f>IF(AL109="22",Monitoreo!F104&amp;". ","")</f>
        <v>#REF!</v>
      </c>
      <c r="AC108" s="39" t="e">
        <f>IF(AL109="21",Monitoreo!F104&amp;". ","")</f>
        <v>#REF!</v>
      </c>
      <c r="AD108" s="39" t="e">
        <f>IF(AL109="15",Monitoreo!F104&amp;". ","")</f>
        <v>#REF!</v>
      </c>
      <c r="AE108" s="39" t="e">
        <f>IF(AL109="14",Monitoreo!F104&amp;". ","")</f>
        <v>#REF!</v>
      </c>
      <c r="AF108" s="39" t="e">
        <f>IF(AL109="13",Monitoreo!F104&amp;". ","")</f>
        <v>#REF!</v>
      </c>
      <c r="AG108" s="39" t="e">
        <f>IF(AL109="12",Monitoreo!F104&amp;". ","")</f>
        <v>#REF!</v>
      </c>
      <c r="AH108" s="85" t="e">
        <f>IF(AL109="11",Monitoreo!F104&amp;". ","")</f>
        <v>#REF!</v>
      </c>
      <c r="AI108" s="71"/>
      <c r="AJ108" s="88" t="e">
        <f>+IF(Monitoreo!#REF!="Casi Seguro",5,IF(Monitoreo!#REF!="Probable",4,IF(Monitoreo!#REF!="Posible",3,IF(Monitoreo!#REF!="Improbable",2,IF(Monitoreo!#REF!="Raro",1)))))</f>
        <v>#REF!</v>
      </c>
      <c r="AK108" s="88" t="e">
        <f>+IF(Monitoreo!#REF!="Severo",5,IF(Monitoreo!#REF!="Mayor",4,IF(Monitoreo!#REF!="Moderado",3,IF(Monitoreo!#REF!="Menor",2,IF(Monitoreo!#REF!="Insignificante",1)))))</f>
        <v>#REF!</v>
      </c>
      <c r="AL108" s="88" t="e">
        <f t="shared" si="1"/>
        <v>#REF!</v>
      </c>
    </row>
    <row r="109" spans="9:38" x14ac:dyDescent="0.25">
      <c r="I109" s="83"/>
      <c r="J109" s="84" t="e">
        <f>IF(AL110="55",Monitoreo!F105&amp;". ","")</f>
        <v>#REF!</v>
      </c>
      <c r="K109" s="39" t="e">
        <f>IF(AL110="54",Monitoreo!F105&amp;". ","")</f>
        <v>#REF!</v>
      </c>
      <c r="L109" s="39" t="e">
        <f>IF(AL110="53",Monitoreo!F105&amp;". ","")</f>
        <v>#REF!</v>
      </c>
      <c r="M109" s="39" t="e">
        <f>IF(AL110="52",Monitoreo!F105&amp;". ","")</f>
        <v>#REF!</v>
      </c>
      <c r="N109" s="39" t="e">
        <f>IF(AL110="51",Monitoreo!F105&amp;". ","")</f>
        <v>#REF!</v>
      </c>
      <c r="O109" s="39" t="e">
        <f>IF(AL110="45",Monitoreo!F105&amp;". ","")</f>
        <v>#REF!</v>
      </c>
      <c r="P109" s="39" t="e">
        <f>IF(AL110="44",Monitoreo!F105&amp;". ","")</f>
        <v>#REF!</v>
      </c>
      <c r="Q109" s="39" t="e">
        <f>IF(AL110="43",Monitoreo!F105&amp;". ","")</f>
        <v>#REF!</v>
      </c>
      <c r="R109" s="39" t="e">
        <f>IF(AL110="42",Monitoreo!F105&amp;". ","")</f>
        <v>#REF!</v>
      </c>
      <c r="S109" s="39" t="e">
        <f>IF(AL110="41",Monitoreo!F105&amp;". ","")</f>
        <v>#REF!</v>
      </c>
      <c r="T109" s="39" t="e">
        <f>IF(AL110="35",Monitoreo!F105&amp;". ","")</f>
        <v>#REF!</v>
      </c>
      <c r="U109" s="39" t="e">
        <f>IF(AL110="34",Monitoreo!F105&amp;". ","")</f>
        <v>#REF!</v>
      </c>
      <c r="V109" s="39" t="e">
        <f>IF(AL110="33",Monitoreo!F105&amp;". ","")</f>
        <v>#REF!</v>
      </c>
      <c r="W109" s="39" t="e">
        <f>IF(AL110="32",Monitoreo!F105&amp;". ","")</f>
        <v>#REF!</v>
      </c>
      <c r="X109" s="39" t="e">
        <f>IF(AL110="31",Monitoreo!F105&amp;". ","")</f>
        <v>#REF!</v>
      </c>
      <c r="Y109" s="39" t="e">
        <f>IF(AL110="25",Monitoreo!F105&amp;". ","")</f>
        <v>#REF!</v>
      </c>
      <c r="Z109" s="39" t="e">
        <f>IF(AL110="24",Monitoreo!F105&amp;". ","")</f>
        <v>#REF!</v>
      </c>
      <c r="AA109" s="39" t="e">
        <f>IF(AL110="23",Monitoreo!F105&amp;". ","")</f>
        <v>#REF!</v>
      </c>
      <c r="AB109" s="39" t="e">
        <f>IF(AL110="22",Monitoreo!F105&amp;". ","")</f>
        <v>#REF!</v>
      </c>
      <c r="AC109" s="39" t="e">
        <f>IF(AL110="21",Monitoreo!F105&amp;". ","")</f>
        <v>#REF!</v>
      </c>
      <c r="AD109" s="39" t="e">
        <f>IF(AL110="15",Monitoreo!F105&amp;". ","")</f>
        <v>#REF!</v>
      </c>
      <c r="AE109" s="39" t="e">
        <f>IF(AL110="14",Monitoreo!F105&amp;". ","")</f>
        <v>#REF!</v>
      </c>
      <c r="AF109" s="39" t="e">
        <f>IF(AL110="13",Monitoreo!F105&amp;". ","")</f>
        <v>#REF!</v>
      </c>
      <c r="AG109" s="39" t="e">
        <f>IF(AL110="12",Monitoreo!F105&amp;". ","")</f>
        <v>#REF!</v>
      </c>
      <c r="AH109" s="85" t="e">
        <f>IF(AL110="11",Monitoreo!F105&amp;". ","")</f>
        <v>#REF!</v>
      </c>
      <c r="AI109" s="71"/>
      <c r="AJ109" s="88" t="e">
        <f>+IF(Monitoreo!#REF!="Casi Seguro",5,IF(Monitoreo!#REF!="Probable",4,IF(Monitoreo!#REF!="Posible",3,IF(Monitoreo!#REF!="Improbable",2,IF(Monitoreo!#REF!="Raro",1)))))</f>
        <v>#REF!</v>
      </c>
      <c r="AK109" s="88" t="e">
        <f>+IF(Monitoreo!#REF!="Severo",5,IF(Monitoreo!#REF!="Mayor",4,IF(Monitoreo!#REF!="Moderado",3,IF(Monitoreo!#REF!="Menor",2,IF(Monitoreo!#REF!="Insignificante",1)))))</f>
        <v>#REF!</v>
      </c>
      <c r="AL109" s="88" t="e">
        <f t="shared" si="1"/>
        <v>#REF!</v>
      </c>
    </row>
    <row r="110" spans="9:38" x14ac:dyDescent="0.25">
      <c r="I110" s="83"/>
      <c r="J110" s="84" t="e">
        <f>IF(AL111="55",Monitoreo!F106&amp;". ","")</f>
        <v>#REF!</v>
      </c>
      <c r="K110" s="39" t="e">
        <f>IF(AL111="54",Monitoreo!F106&amp;". ","")</f>
        <v>#REF!</v>
      </c>
      <c r="L110" s="39" t="e">
        <f>IF(AL111="53",Monitoreo!F106&amp;". ","")</f>
        <v>#REF!</v>
      </c>
      <c r="M110" s="39" t="e">
        <f>IF(AL111="52",Monitoreo!F106&amp;". ","")</f>
        <v>#REF!</v>
      </c>
      <c r="N110" s="39" t="e">
        <f>IF(AL111="51",Monitoreo!F106&amp;". ","")</f>
        <v>#REF!</v>
      </c>
      <c r="O110" s="39" t="e">
        <f>IF(AL111="45",Monitoreo!F106&amp;". ","")</f>
        <v>#REF!</v>
      </c>
      <c r="P110" s="39" t="e">
        <f>IF(AL111="44",Monitoreo!F106&amp;". ","")</f>
        <v>#REF!</v>
      </c>
      <c r="Q110" s="39" t="e">
        <f>IF(AL111="43",Monitoreo!F106&amp;". ","")</f>
        <v>#REF!</v>
      </c>
      <c r="R110" s="39" t="e">
        <f>IF(AL111="42",Monitoreo!F106&amp;". ","")</f>
        <v>#REF!</v>
      </c>
      <c r="S110" s="39" t="e">
        <f>IF(AL111="41",Monitoreo!F106&amp;". ","")</f>
        <v>#REF!</v>
      </c>
      <c r="T110" s="39" t="e">
        <f>IF(AL111="35",Monitoreo!F106&amp;". ","")</f>
        <v>#REF!</v>
      </c>
      <c r="U110" s="39" t="e">
        <f>IF(AL111="34",Monitoreo!F106&amp;". ","")</f>
        <v>#REF!</v>
      </c>
      <c r="V110" s="39" t="e">
        <f>IF(AL111="33",Monitoreo!F106&amp;". ","")</f>
        <v>#REF!</v>
      </c>
      <c r="W110" s="39" t="e">
        <f>IF(AL111="32",Monitoreo!F106&amp;". ","")</f>
        <v>#REF!</v>
      </c>
      <c r="X110" s="39" t="e">
        <f>IF(AL111="31",Monitoreo!F106&amp;". ","")</f>
        <v>#REF!</v>
      </c>
      <c r="Y110" s="39" t="e">
        <f>IF(AL111="25",Monitoreo!F106&amp;". ","")</f>
        <v>#REF!</v>
      </c>
      <c r="Z110" s="39" t="e">
        <f>IF(AL111="24",Monitoreo!F106&amp;". ","")</f>
        <v>#REF!</v>
      </c>
      <c r="AA110" s="39" t="e">
        <f>IF(AL111="23",Monitoreo!F106&amp;". ","")</f>
        <v>#REF!</v>
      </c>
      <c r="AB110" s="39" t="e">
        <f>IF(AL111="22",Monitoreo!F106&amp;". ","")</f>
        <v>#REF!</v>
      </c>
      <c r="AC110" s="39" t="e">
        <f>IF(AL111="21",Monitoreo!F106&amp;". ","")</f>
        <v>#REF!</v>
      </c>
      <c r="AD110" s="39" t="e">
        <f>IF(AL111="15",Monitoreo!F106&amp;". ","")</f>
        <v>#REF!</v>
      </c>
      <c r="AE110" s="39" t="e">
        <f>IF(AL111="14",Monitoreo!F106&amp;". ","")</f>
        <v>#REF!</v>
      </c>
      <c r="AF110" s="39" t="e">
        <f>IF(AL111="13",Monitoreo!F106&amp;". ","")</f>
        <v>#REF!</v>
      </c>
      <c r="AG110" s="39" t="e">
        <f>IF(AL111="12",Monitoreo!F106&amp;". ","")</f>
        <v>#REF!</v>
      </c>
      <c r="AH110" s="85" t="e">
        <f>IF(AL111="11",Monitoreo!F106&amp;". ","")</f>
        <v>#REF!</v>
      </c>
      <c r="AI110" s="71"/>
      <c r="AJ110" s="88" t="e">
        <f>+IF(Monitoreo!#REF!="Casi Seguro",5,IF(Monitoreo!#REF!="Probable",4,IF(Monitoreo!#REF!="Posible",3,IF(Monitoreo!#REF!="Improbable",2,IF(Monitoreo!#REF!="Raro",1)))))</f>
        <v>#REF!</v>
      </c>
      <c r="AK110" s="88" t="e">
        <f>+IF(Monitoreo!#REF!="Severo",5,IF(Monitoreo!#REF!="Mayor",4,IF(Monitoreo!#REF!="Moderado",3,IF(Monitoreo!#REF!="Menor",2,IF(Monitoreo!#REF!="Insignificante",1)))))</f>
        <v>#REF!</v>
      </c>
      <c r="AL110" s="88" t="e">
        <f t="shared" si="1"/>
        <v>#REF!</v>
      </c>
    </row>
    <row r="111" spans="9:38" x14ac:dyDescent="0.25">
      <c r="I111" s="83"/>
      <c r="J111" s="84" t="e">
        <f>IF(AL112="55",Monitoreo!F107&amp;". ","")</f>
        <v>#REF!</v>
      </c>
      <c r="K111" s="39" t="e">
        <f>IF(AL112="54",Monitoreo!F107&amp;". ","")</f>
        <v>#REF!</v>
      </c>
      <c r="L111" s="39" t="e">
        <f>IF(AL112="53",Monitoreo!F107&amp;". ","")</f>
        <v>#REF!</v>
      </c>
      <c r="M111" s="39" t="e">
        <f>IF(AL112="52",Monitoreo!F107&amp;". ","")</f>
        <v>#REF!</v>
      </c>
      <c r="N111" s="39" t="e">
        <f>IF(AL112="51",Monitoreo!F107&amp;". ","")</f>
        <v>#REF!</v>
      </c>
      <c r="O111" s="39" t="e">
        <f>IF(AL112="45",Monitoreo!F107&amp;". ","")</f>
        <v>#REF!</v>
      </c>
      <c r="P111" s="39" t="e">
        <f>IF(AL112="44",Monitoreo!F107&amp;". ","")</f>
        <v>#REF!</v>
      </c>
      <c r="Q111" s="39" t="e">
        <f>IF(AL112="43",Monitoreo!F107&amp;". ","")</f>
        <v>#REF!</v>
      </c>
      <c r="R111" s="39" t="e">
        <f>IF(AL112="42",Monitoreo!F107&amp;". ","")</f>
        <v>#REF!</v>
      </c>
      <c r="S111" s="39" t="e">
        <f>IF(AL112="41",Monitoreo!F107&amp;". ","")</f>
        <v>#REF!</v>
      </c>
      <c r="T111" s="39" t="e">
        <f>IF(AL112="35",Monitoreo!F107&amp;". ","")</f>
        <v>#REF!</v>
      </c>
      <c r="U111" s="39" t="e">
        <f>IF(AL112="34",Monitoreo!F107&amp;". ","")</f>
        <v>#REF!</v>
      </c>
      <c r="V111" s="39" t="e">
        <f>IF(AL112="33",Monitoreo!F107&amp;". ","")</f>
        <v>#REF!</v>
      </c>
      <c r="W111" s="39" t="e">
        <f>IF(AL112="32",Monitoreo!F107&amp;". ","")</f>
        <v>#REF!</v>
      </c>
      <c r="X111" s="39" t="e">
        <f>IF(AL112="31",Monitoreo!F107&amp;". ","")</f>
        <v>#REF!</v>
      </c>
      <c r="Y111" s="39" t="e">
        <f>IF(AL112="25",Monitoreo!F107&amp;". ","")</f>
        <v>#REF!</v>
      </c>
      <c r="Z111" s="39" t="e">
        <f>IF(AL112="24",Monitoreo!F107&amp;". ","")</f>
        <v>#REF!</v>
      </c>
      <c r="AA111" s="39" t="e">
        <f>IF(AL112="23",Monitoreo!F107&amp;". ","")</f>
        <v>#REF!</v>
      </c>
      <c r="AB111" s="39" t="e">
        <f>IF(AL112="22",Monitoreo!F107&amp;". ","")</f>
        <v>#REF!</v>
      </c>
      <c r="AC111" s="39" t="e">
        <f>IF(AL112="21",Monitoreo!F107&amp;". ","")</f>
        <v>#REF!</v>
      </c>
      <c r="AD111" s="39" t="e">
        <f>IF(AL112="15",Monitoreo!F107&amp;". ","")</f>
        <v>#REF!</v>
      </c>
      <c r="AE111" s="39" t="e">
        <f>IF(AL112="14",Monitoreo!F107&amp;". ","")</f>
        <v>#REF!</v>
      </c>
      <c r="AF111" s="39" t="e">
        <f>IF(AL112="13",Monitoreo!F107&amp;". ","")</f>
        <v>#REF!</v>
      </c>
      <c r="AG111" s="39" t="e">
        <f>IF(AL112="12",Monitoreo!F107&amp;". ","")</f>
        <v>#REF!</v>
      </c>
      <c r="AH111" s="85" t="e">
        <f>IF(AL112="11",Monitoreo!F107&amp;". ","")</f>
        <v>#REF!</v>
      </c>
      <c r="AI111" s="71"/>
      <c r="AJ111" s="88" t="e">
        <f>+IF(Monitoreo!#REF!="Casi Seguro",5,IF(Monitoreo!#REF!="Probable",4,IF(Monitoreo!#REF!="Posible",3,IF(Monitoreo!#REF!="Improbable",2,IF(Monitoreo!#REF!="Raro",1)))))</f>
        <v>#REF!</v>
      </c>
      <c r="AK111" s="88" t="e">
        <f>+IF(Monitoreo!#REF!="Severo",5,IF(Monitoreo!#REF!="Mayor",4,IF(Monitoreo!#REF!="Moderado",3,IF(Monitoreo!#REF!="Menor",2,IF(Monitoreo!#REF!="Insignificante",1)))))</f>
        <v>#REF!</v>
      </c>
      <c r="AL111" s="88" t="e">
        <f t="shared" si="1"/>
        <v>#REF!</v>
      </c>
    </row>
    <row r="112" spans="9:38" x14ac:dyDescent="0.25">
      <c r="I112" s="83"/>
      <c r="J112" s="84" t="e">
        <f>IF(AL113="55",Monitoreo!F108&amp;". ","")</f>
        <v>#REF!</v>
      </c>
      <c r="K112" s="39" t="e">
        <f>IF(AL113="54",Monitoreo!F108&amp;". ","")</f>
        <v>#REF!</v>
      </c>
      <c r="L112" s="39" t="e">
        <f>IF(AL113="53",Monitoreo!F108&amp;". ","")</f>
        <v>#REF!</v>
      </c>
      <c r="M112" s="39" t="e">
        <f>IF(AL113="52",Monitoreo!F108&amp;". ","")</f>
        <v>#REF!</v>
      </c>
      <c r="N112" s="39" t="e">
        <f>IF(AL113="51",Monitoreo!F108&amp;". ","")</f>
        <v>#REF!</v>
      </c>
      <c r="O112" s="39" t="e">
        <f>IF(AL113="45",Monitoreo!F108&amp;". ","")</f>
        <v>#REF!</v>
      </c>
      <c r="P112" s="39" t="e">
        <f>IF(AL113="44",Monitoreo!F108&amp;". ","")</f>
        <v>#REF!</v>
      </c>
      <c r="Q112" s="39" t="e">
        <f>IF(AL113="43",Monitoreo!F108&amp;". ","")</f>
        <v>#REF!</v>
      </c>
      <c r="R112" s="39" t="e">
        <f>IF(AL113="42",Monitoreo!F108&amp;". ","")</f>
        <v>#REF!</v>
      </c>
      <c r="S112" s="39" t="e">
        <f>IF(AL113="41",Monitoreo!F108&amp;". ","")</f>
        <v>#REF!</v>
      </c>
      <c r="T112" s="39" t="e">
        <f>IF(AL113="35",Monitoreo!F108&amp;". ","")</f>
        <v>#REF!</v>
      </c>
      <c r="U112" s="39" t="e">
        <f>IF(AL113="34",Monitoreo!F108&amp;". ","")</f>
        <v>#REF!</v>
      </c>
      <c r="V112" s="39" t="e">
        <f>IF(AL113="33",Monitoreo!F108&amp;". ","")</f>
        <v>#REF!</v>
      </c>
      <c r="W112" s="39" t="e">
        <f>IF(AL113="32",Monitoreo!F108&amp;". ","")</f>
        <v>#REF!</v>
      </c>
      <c r="X112" s="39" t="e">
        <f>IF(AL113="31",Monitoreo!F108&amp;". ","")</f>
        <v>#REF!</v>
      </c>
      <c r="Y112" s="39" t="e">
        <f>IF(AL113="25",Monitoreo!F108&amp;". ","")</f>
        <v>#REF!</v>
      </c>
      <c r="Z112" s="39" t="e">
        <f>IF(AL113="24",Monitoreo!F108&amp;". ","")</f>
        <v>#REF!</v>
      </c>
      <c r="AA112" s="39" t="e">
        <f>IF(AL113="23",Monitoreo!F108&amp;". ","")</f>
        <v>#REF!</v>
      </c>
      <c r="AB112" s="39" t="e">
        <f>IF(AL113="22",Monitoreo!F108&amp;". ","")</f>
        <v>#REF!</v>
      </c>
      <c r="AC112" s="39" t="e">
        <f>IF(AL113="21",Monitoreo!F108&amp;". ","")</f>
        <v>#REF!</v>
      </c>
      <c r="AD112" s="39" t="e">
        <f>IF(AL113="15",Monitoreo!F108&amp;". ","")</f>
        <v>#REF!</v>
      </c>
      <c r="AE112" s="39" t="e">
        <f>IF(AL113="14",Monitoreo!F108&amp;". ","")</f>
        <v>#REF!</v>
      </c>
      <c r="AF112" s="39" t="e">
        <f>IF(AL113="13",Monitoreo!F108&amp;". ","")</f>
        <v>#REF!</v>
      </c>
      <c r="AG112" s="39" t="e">
        <f>IF(AL113="12",Monitoreo!F108&amp;". ","")</f>
        <v>#REF!</v>
      </c>
      <c r="AH112" s="85" t="e">
        <f>IF(AL113="11",Monitoreo!F108&amp;". ","")</f>
        <v>#REF!</v>
      </c>
      <c r="AI112" s="71"/>
      <c r="AJ112" s="88" t="e">
        <f>+IF(Monitoreo!#REF!="Casi Seguro",5,IF(Monitoreo!#REF!="Probable",4,IF(Monitoreo!#REF!="Posible",3,IF(Monitoreo!#REF!="Improbable",2,IF(Monitoreo!#REF!="Raro",1)))))</f>
        <v>#REF!</v>
      </c>
      <c r="AK112" s="88" t="e">
        <f>+IF(Monitoreo!#REF!="Severo",5,IF(Monitoreo!#REF!="Mayor",4,IF(Monitoreo!#REF!="Moderado",3,IF(Monitoreo!#REF!="Menor",2,IF(Monitoreo!#REF!="Insignificante",1)))))</f>
        <v>#REF!</v>
      </c>
      <c r="AL112" s="88" t="e">
        <f t="shared" si="1"/>
        <v>#REF!</v>
      </c>
    </row>
    <row r="113" spans="9:38" x14ac:dyDescent="0.25">
      <c r="I113" s="83"/>
      <c r="J113" s="84" t="e">
        <f>IF(AL114="55",Monitoreo!F109&amp;". ","")</f>
        <v>#REF!</v>
      </c>
      <c r="K113" s="39" t="e">
        <f>IF(AL114="54",Monitoreo!F109&amp;". ","")</f>
        <v>#REF!</v>
      </c>
      <c r="L113" s="39" t="e">
        <f>IF(AL114="53",Monitoreo!F109&amp;". ","")</f>
        <v>#REF!</v>
      </c>
      <c r="M113" s="39" t="e">
        <f>IF(AL114="52",Monitoreo!F109&amp;". ","")</f>
        <v>#REF!</v>
      </c>
      <c r="N113" s="39" t="e">
        <f>IF(AL114="51",Monitoreo!F109&amp;". ","")</f>
        <v>#REF!</v>
      </c>
      <c r="O113" s="39" t="e">
        <f>IF(AL114="45",Monitoreo!F109&amp;". ","")</f>
        <v>#REF!</v>
      </c>
      <c r="P113" s="39" t="e">
        <f>IF(AL114="44",Monitoreo!F109&amp;". ","")</f>
        <v>#REF!</v>
      </c>
      <c r="Q113" s="39" t="e">
        <f>IF(AL114="43",Monitoreo!F109&amp;". ","")</f>
        <v>#REF!</v>
      </c>
      <c r="R113" s="39" t="e">
        <f>IF(AL114="42",Monitoreo!F109&amp;". ","")</f>
        <v>#REF!</v>
      </c>
      <c r="S113" s="39" t="e">
        <f>IF(AL114="41",Monitoreo!F109&amp;". ","")</f>
        <v>#REF!</v>
      </c>
      <c r="T113" s="39" t="e">
        <f>IF(AL114="35",Monitoreo!F109&amp;". ","")</f>
        <v>#REF!</v>
      </c>
      <c r="U113" s="39" t="e">
        <f>IF(AL114="34",Monitoreo!F109&amp;". ","")</f>
        <v>#REF!</v>
      </c>
      <c r="V113" s="39" t="e">
        <f>IF(AL114="33",Monitoreo!F109&amp;". ","")</f>
        <v>#REF!</v>
      </c>
      <c r="W113" s="39" t="e">
        <f>IF(AL114="32",Monitoreo!F109&amp;". ","")</f>
        <v>#REF!</v>
      </c>
      <c r="X113" s="39" t="e">
        <f>IF(AL114="31",Monitoreo!F109&amp;". ","")</f>
        <v>#REF!</v>
      </c>
      <c r="Y113" s="39" t="e">
        <f>IF(AL114="25",Monitoreo!F109&amp;". ","")</f>
        <v>#REF!</v>
      </c>
      <c r="Z113" s="39" t="e">
        <f>IF(AL114="24",Monitoreo!F109&amp;". ","")</f>
        <v>#REF!</v>
      </c>
      <c r="AA113" s="39" t="e">
        <f>IF(AL114="23",Monitoreo!F109&amp;". ","")</f>
        <v>#REF!</v>
      </c>
      <c r="AB113" s="39" t="e">
        <f>IF(AL114="22",Monitoreo!F109&amp;". ","")</f>
        <v>#REF!</v>
      </c>
      <c r="AC113" s="39" t="e">
        <f>IF(AL114="21",Monitoreo!F109&amp;". ","")</f>
        <v>#REF!</v>
      </c>
      <c r="AD113" s="39" t="e">
        <f>IF(AL114="15",Monitoreo!F109&amp;". ","")</f>
        <v>#REF!</v>
      </c>
      <c r="AE113" s="39" t="e">
        <f>IF(AL114="14",Monitoreo!F109&amp;". ","")</f>
        <v>#REF!</v>
      </c>
      <c r="AF113" s="39" t="e">
        <f>IF(AL114="13",Monitoreo!F109&amp;". ","")</f>
        <v>#REF!</v>
      </c>
      <c r="AG113" s="39" t="e">
        <f>IF(AL114="12",Monitoreo!F109&amp;". ","")</f>
        <v>#REF!</v>
      </c>
      <c r="AH113" s="85" t="e">
        <f>IF(AL114="11",Monitoreo!F109&amp;". ","")</f>
        <v>#REF!</v>
      </c>
      <c r="AI113" s="71"/>
      <c r="AJ113" s="88" t="e">
        <f>+IF(Monitoreo!#REF!="Casi Seguro",5,IF(Monitoreo!#REF!="Probable",4,IF(Monitoreo!#REF!="Posible",3,IF(Monitoreo!#REF!="Improbable",2,IF(Monitoreo!#REF!="Raro",1)))))</f>
        <v>#REF!</v>
      </c>
      <c r="AK113" s="88" t="e">
        <f>+IF(Monitoreo!#REF!="Severo",5,IF(Monitoreo!#REF!="Mayor",4,IF(Monitoreo!#REF!="Moderado",3,IF(Monitoreo!#REF!="Menor",2,IF(Monitoreo!#REF!="Insignificante",1)))))</f>
        <v>#REF!</v>
      </c>
      <c r="AL113" s="88" t="e">
        <f t="shared" si="1"/>
        <v>#REF!</v>
      </c>
    </row>
    <row r="114" spans="9:38" x14ac:dyDescent="0.25">
      <c r="I114" s="83"/>
      <c r="J114" s="84" t="e">
        <f>IF(AL115="55",Monitoreo!F110&amp;". ","")</f>
        <v>#REF!</v>
      </c>
      <c r="K114" s="39" t="e">
        <f>IF(AL115="54",Monitoreo!F110&amp;". ","")</f>
        <v>#REF!</v>
      </c>
      <c r="L114" s="39" t="e">
        <f>IF(AL115="53",Monitoreo!F110&amp;". ","")</f>
        <v>#REF!</v>
      </c>
      <c r="M114" s="39" t="e">
        <f>IF(AL115="52",Monitoreo!F110&amp;". ","")</f>
        <v>#REF!</v>
      </c>
      <c r="N114" s="39" t="e">
        <f>IF(AL115="51",Monitoreo!F110&amp;". ","")</f>
        <v>#REF!</v>
      </c>
      <c r="O114" s="39" t="e">
        <f>IF(AL115="45",Monitoreo!F110&amp;". ","")</f>
        <v>#REF!</v>
      </c>
      <c r="P114" s="39" t="e">
        <f>IF(AL115="44",Monitoreo!F110&amp;". ","")</f>
        <v>#REF!</v>
      </c>
      <c r="Q114" s="39" t="e">
        <f>IF(AL115="43",Monitoreo!F110&amp;". ","")</f>
        <v>#REF!</v>
      </c>
      <c r="R114" s="39" t="e">
        <f>IF(AL115="42",Monitoreo!F110&amp;". ","")</f>
        <v>#REF!</v>
      </c>
      <c r="S114" s="39" t="e">
        <f>IF(AL115="41",Monitoreo!F110&amp;". ","")</f>
        <v>#REF!</v>
      </c>
      <c r="T114" s="39" t="e">
        <f>IF(AL115="35",Monitoreo!F110&amp;". ","")</f>
        <v>#REF!</v>
      </c>
      <c r="U114" s="39" t="e">
        <f>IF(AL115="34",Monitoreo!F110&amp;". ","")</f>
        <v>#REF!</v>
      </c>
      <c r="V114" s="39" t="e">
        <f>IF(AL115="33",Monitoreo!F110&amp;". ","")</f>
        <v>#REF!</v>
      </c>
      <c r="W114" s="39" t="e">
        <f>IF(AL115="32",Monitoreo!F110&amp;". ","")</f>
        <v>#REF!</v>
      </c>
      <c r="X114" s="39" t="e">
        <f>IF(AL115="31",Monitoreo!F110&amp;". ","")</f>
        <v>#REF!</v>
      </c>
      <c r="Y114" s="39" t="e">
        <f>IF(AL115="25",Monitoreo!F110&amp;". ","")</f>
        <v>#REF!</v>
      </c>
      <c r="Z114" s="39" t="e">
        <f>IF(AL115="24",Monitoreo!F110&amp;". ","")</f>
        <v>#REF!</v>
      </c>
      <c r="AA114" s="39" t="e">
        <f>IF(AL115="23",Monitoreo!F110&amp;". ","")</f>
        <v>#REF!</v>
      </c>
      <c r="AB114" s="39" t="e">
        <f>IF(AL115="22",Monitoreo!F110&amp;". ","")</f>
        <v>#REF!</v>
      </c>
      <c r="AC114" s="39" t="e">
        <f>IF(AL115="21",Monitoreo!F110&amp;". ","")</f>
        <v>#REF!</v>
      </c>
      <c r="AD114" s="39" t="e">
        <f>IF(AL115="15",Monitoreo!F110&amp;". ","")</f>
        <v>#REF!</v>
      </c>
      <c r="AE114" s="39" t="e">
        <f>IF(AL115="14",Monitoreo!F110&amp;". ","")</f>
        <v>#REF!</v>
      </c>
      <c r="AF114" s="39" t="e">
        <f>IF(AL115="13",Monitoreo!F110&amp;". ","")</f>
        <v>#REF!</v>
      </c>
      <c r="AG114" s="39" t="e">
        <f>IF(AL115="12",Monitoreo!F110&amp;". ","")</f>
        <v>#REF!</v>
      </c>
      <c r="AH114" s="85" t="e">
        <f>IF(AL115="11",Monitoreo!F110&amp;". ","")</f>
        <v>#REF!</v>
      </c>
      <c r="AI114" s="71"/>
      <c r="AJ114" s="88" t="e">
        <f>+IF(Monitoreo!#REF!="Casi Seguro",5,IF(Monitoreo!#REF!="Probable",4,IF(Monitoreo!#REF!="Posible",3,IF(Monitoreo!#REF!="Improbable",2,IF(Monitoreo!#REF!="Raro",1)))))</f>
        <v>#REF!</v>
      </c>
      <c r="AK114" s="88" t="e">
        <f>+IF(Monitoreo!#REF!="Severo",5,IF(Monitoreo!#REF!="Mayor",4,IF(Monitoreo!#REF!="Moderado",3,IF(Monitoreo!#REF!="Menor",2,IF(Monitoreo!#REF!="Insignificante",1)))))</f>
        <v>#REF!</v>
      </c>
      <c r="AL114" s="88" t="e">
        <f t="shared" si="1"/>
        <v>#REF!</v>
      </c>
    </row>
    <row r="115" spans="9:38" x14ac:dyDescent="0.25">
      <c r="I115" s="83"/>
      <c r="J115" s="84" t="e">
        <f>IF(AL116="55",Monitoreo!#REF!&amp;". ","")</f>
        <v>#REF!</v>
      </c>
      <c r="K115" s="39" t="e">
        <f>IF(AL116="54",Monitoreo!#REF!&amp;". ","")</f>
        <v>#REF!</v>
      </c>
      <c r="L115" s="39" t="e">
        <f>IF(AL116="53",Monitoreo!#REF!&amp;". ","")</f>
        <v>#REF!</v>
      </c>
      <c r="M115" s="39" t="e">
        <f>IF(AL116="52",Monitoreo!#REF!&amp;". ","")</f>
        <v>#REF!</v>
      </c>
      <c r="N115" s="39" t="e">
        <f>IF(AL116="51",Monitoreo!#REF!&amp;". ","")</f>
        <v>#REF!</v>
      </c>
      <c r="O115" s="39" t="e">
        <f>IF(AL116="45",Monitoreo!#REF!&amp;". ","")</f>
        <v>#REF!</v>
      </c>
      <c r="P115" s="39" t="e">
        <f>IF(AL116="44",Monitoreo!#REF!&amp;". ","")</f>
        <v>#REF!</v>
      </c>
      <c r="Q115" s="39" t="e">
        <f>IF(AL116="43",Monitoreo!#REF!&amp;". ","")</f>
        <v>#REF!</v>
      </c>
      <c r="R115" s="39" t="e">
        <f>IF(AL116="42",Monitoreo!#REF!&amp;". ","")</f>
        <v>#REF!</v>
      </c>
      <c r="S115" s="39" t="e">
        <f>IF(AL116="41",Monitoreo!#REF!&amp;". ","")</f>
        <v>#REF!</v>
      </c>
      <c r="T115" s="39" t="e">
        <f>IF(AL116="35",Monitoreo!#REF!&amp;". ","")</f>
        <v>#REF!</v>
      </c>
      <c r="U115" s="39" t="e">
        <f>IF(AL116="34",Monitoreo!#REF!&amp;". ","")</f>
        <v>#REF!</v>
      </c>
      <c r="V115" s="39" t="e">
        <f>IF(AL116="33",Monitoreo!#REF!&amp;". ","")</f>
        <v>#REF!</v>
      </c>
      <c r="W115" s="39" t="e">
        <f>IF(AL116="32",Monitoreo!#REF!&amp;". ","")</f>
        <v>#REF!</v>
      </c>
      <c r="X115" s="39" t="e">
        <f>IF(AL116="31",Monitoreo!#REF!&amp;". ","")</f>
        <v>#REF!</v>
      </c>
      <c r="Y115" s="39" t="e">
        <f>IF(AL116="25",Monitoreo!#REF!&amp;". ","")</f>
        <v>#REF!</v>
      </c>
      <c r="Z115" s="39" t="e">
        <f>IF(AL116="24",Monitoreo!#REF!&amp;". ","")</f>
        <v>#REF!</v>
      </c>
      <c r="AA115" s="39" t="e">
        <f>IF(AL116="23",Monitoreo!#REF!&amp;". ","")</f>
        <v>#REF!</v>
      </c>
      <c r="AB115" s="39" t="e">
        <f>IF(AL116="22",Monitoreo!#REF!&amp;". ","")</f>
        <v>#REF!</v>
      </c>
      <c r="AC115" s="39" t="e">
        <f>IF(AL116="21",Monitoreo!#REF!&amp;". ","")</f>
        <v>#REF!</v>
      </c>
      <c r="AD115" s="39" t="e">
        <f>IF(AL116="15",Monitoreo!#REF!&amp;". ","")</f>
        <v>#REF!</v>
      </c>
      <c r="AE115" s="39" t="e">
        <f>IF(AL116="14",Monitoreo!#REF!&amp;". ","")</f>
        <v>#REF!</v>
      </c>
      <c r="AF115" s="39" t="e">
        <f>IF(AL116="13",Monitoreo!#REF!&amp;". ","")</f>
        <v>#REF!</v>
      </c>
      <c r="AG115" s="39" t="e">
        <f>IF(AL116="12",Monitoreo!#REF!&amp;". ","")</f>
        <v>#REF!</v>
      </c>
      <c r="AH115" s="85" t="e">
        <f>IF(AL116="11",Monitoreo!#REF!&amp;". ","")</f>
        <v>#REF!</v>
      </c>
      <c r="AI115" s="71"/>
      <c r="AJ115" s="88" t="e">
        <f>+IF(Monitoreo!#REF!="Casi Seguro",5,IF(Monitoreo!#REF!="Probable",4,IF(Monitoreo!#REF!="Posible",3,IF(Monitoreo!#REF!="Improbable",2,IF(Monitoreo!#REF!="Raro",1)))))</f>
        <v>#REF!</v>
      </c>
      <c r="AK115" s="88" t="e">
        <f>+IF(Monitoreo!#REF!="Severo",5,IF(Monitoreo!#REF!="Mayor",4,IF(Monitoreo!#REF!="Moderado",3,IF(Monitoreo!#REF!="Menor",2,IF(Monitoreo!#REF!="Insignificante",1)))))</f>
        <v>#REF!</v>
      </c>
      <c r="AL115" s="88" t="e">
        <f t="shared" si="1"/>
        <v>#REF!</v>
      </c>
    </row>
    <row r="116" spans="9:38" x14ac:dyDescent="0.25">
      <c r="I116" s="83"/>
      <c r="J116" s="84" t="e">
        <f>IF(AL117="55",Monitoreo!#REF!&amp;". ","")</f>
        <v>#REF!</v>
      </c>
      <c r="K116" s="39" t="e">
        <f>IF(AL117="54",Monitoreo!#REF!&amp;". ","")</f>
        <v>#REF!</v>
      </c>
      <c r="L116" s="39" t="e">
        <f>IF(AL117="53",Monitoreo!#REF!&amp;". ","")</f>
        <v>#REF!</v>
      </c>
      <c r="M116" s="39" t="e">
        <f>IF(AL117="52",Monitoreo!#REF!&amp;". ","")</f>
        <v>#REF!</v>
      </c>
      <c r="N116" s="39" t="e">
        <f>IF(AL117="51",Monitoreo!#REF!&amp;". ","")</f>
        <v>#REF!</v>
      </c>
      <c r="O116" s="39" t="e">
        <f>IF(AL117="45",Monitoreo!#REF!&amp;". ","")</f>
        <v>#REF!</v>
      </c>
      <c r="P116" s="39" t="e">
        <f>IF(AL117="44",Monitoreo!#REF!&amp;". ","")</f>
        <v>#REF!</v>
      </c>
      <c r="Q116" s="39" t="e">
        <f>IF(AL117="43",Monitoreo!#REF!&amp;". ","")</f>
        <v>#REF!</v>
      </c>
      <c r="R116" s="39" t="e">
        <f>IF(AL117="42",Monitoreo!#REF!&amp;". ","")</f>
        <v>#REF!</v>
      </c>
      <c r="S116" s="39" t="e">
        <f>IF(AL117="41",Monitoreo!#REF!&amp;". ","")</f>
        <v>#REF!</v>
      </c>
      <c r="T116" s="39" t="e">
        <f>IF(AL117="35",Monitoreo!#REF!&amp;". ","")</f>
        <v>#REF!</v>
      </c>
      <c r="U116" s="39" t="e">
        <f>IF(AL117="34",Monitoreo!#REF!&amp;". ","")</f>
        <v>#REF!</v>
      </c>
      <c r="V116" s="39" t="e">
        <f>IF(AL117="33",Monitoreo!#REF!&amp;". ","")</f>
        <v>#REF!</v>
      </c>
      <c r="W116" s="39" t="e">
        <f>IF(AL117="32",Monitoreo!#REF!&amp;". ","")</f>
        <v>#REF!</v>
      </c>
      <c r="X116" s="39" t="e">
        <f>IF(AL117="31",Monitoreo!#REF!&amp;". ","")</f>
        <v>#REF!</v>
      </c>
      <c r="Y116" s="39" t="e">
        <f>IF(AL117="25",Monitoreo!#REF!&amp;". ","")</f>
        <v>#REF!</v>
      </c>
      <c r="Z116" s="39" t="e">
        <f>IF(AL117="24",Monitoreo!#REF!&amp;". ","")</f>
        <v>#REF!</v>
      </c>
      <c r="AA116" s="39" t="e">
        <f>IF(AL117="23",Monitoreo!#REF!&amp;". ","")</f>
        <v>#REF!</v>
      </c>
      <c r="AB116" s="39" t="e">
        <f>IF(AL117="22",Monitoreo!#REF!&amp;". ","")</f>
        <v>#REF!</v>
      </c>
      <c r="AC116" s="39" t="e">
        <f>IF(AL117="21",Monitoreo!#REF!&amp;". ","")</f>
        <v>#REF!</v>
      </c>
      <c r="AD116" s="39" t="e">
        <f>IF(AL117="15",Monitoreo!#REF!&amp;". ","")</f>
        <v>#REF!</v>
      </c>
      <c r="AE116" s="39" t="e">
        <f>IF(AL117="14",Monitoreo!#REF!&amp;". ","")</f>
        <v>#REF!</v>
      </c>
      <c r="AF116" s="39" t="e">
        <f>IF(AL117="13",Monitoreo!#REF!&amp;". ","")</f>
        <v>#REF!</v>
      </c>
      <c r="AG116" s="39" t="e">
        <f>IF(AL117="12",Monitoreo!#REF!&amp;". ","")</f>
        <v>#REF!</v>
      </c>
      <c r="AH116" s="85" t="e">
        <f>IF(AL117="11",Monitoreo!#REF!&amp;". ","")</f>
        <v>#REF!</v>
      </c>
      <c r="AI116" s="71"/>
      <c r="AJ116" s="88" t="e">
        <f>+IF(Monitoreo!#REF!="Casi Seguro",5,IF(Monitoreo!#REF!="Probable",4,IF(Monitoreo!#REF!="Posible",3,IF(Monitoreo!#REF!="Improbable",2,IF(Monitoreo!#REF!="Raro",1)))))</f>
        <v>#REF!</v>
      </c>
      <c r="AK116" s="88" t="e">
        <f>+IF(Monitoreo!#REF!="Severo",5,IF(Monitoreo!#REF!="Mayor",4,IF(Monitoreo!#REF!="Moderado",3,IF(Monitoreo!#REF!="Menor",2,IF(Monitoreo!#REF!="Insignificante",1)))))</f>
        <v>#REF!</v>
      </c>
      <c r="AL116" s="88" t="e">
        <f t="shared" si="1"/>
        <v>#REF!</v>
      </c>
    </row>
    <row r="117" spans="9:38" x14ac:dyDescent="0.25">
      <c r="I117" s="83"/>
      <c r="J117" s="84" t="e">
        <f>IF(AL118="55",Monitoreo!#REF!&amp;". ","")</f>
        <v>#REF!</v>
      </c>
      <c r="K117" s="39" t="e">
        <f>IF(AL118="54",Monitoreo!#REF!&amp;". ","")</f>
        <v>#REF!</v>
      </c>
      <c r="L117" s="39" t="e">
        <f>IF(AL118="53",Monitoreo!#REF!&amp;". ","")</f>
        <v>#REF!</v>
      </c>
      <c r="M117" s="39" t="e">
        <f>IF(AL118="52",Monitoreo!#REF!&amp;". ","")</f>
        <v>#REF!</v>
      </c>
      <c r="N117" s="39" t="e">
        <f>IF(AL118="51",Monitoreo!#REF!&amp;". ","")</f>
        <v>#REF!</v>
      </c>
      <c r="O117" s="39" t="e">
        <f>IF(AL118="45",Monitoreo!#REF!&amp;". ","")</f>
        <v>#REF!</v>
      </c>
      <c r="P117" s="39" t="e">
        <f>IF(AL118="44",Monitoreo!#REF!&amp;". ","")</f>
        <v>#REF!</v>
      </c>
      <c r="Q117" s="39" t="e">
        <f>IF(AL118="43",Monitoreo!#REF!&amp;". ","")</f>
        <v>#REF!</v>
      </c>
      <c r="R117" s="39" t="e">
        <f>IF(AL118="42",Monitoreo!#REF!&amp;". ","")</f>
        <v>#REF!</v>
      </c>
      <c r="S117" s="39" t="e">
        <f>IF(AL118="41",Monitoreo!#REF!&amp;". ","")</f>
        <v>#REF!</v>
      </c>
      <c r="T117" s="39" t="e">
        <f>IF(AL118="35",Monitoreo!#REF!&amp;". ","")</f>
        <v>#REF!</v>
      </c>
      <c r="U117" s="39" t="e">
        <f>IF(AL118="34",Monitoreo!#REF!&amp;". ","")</f>
        <v>#REF!</v>
      </c>
      <c r="V117" s="39" t="e">
        <f>IF(AL118="33",Monitoreo!#REF!&amp;". ","")</f>
        <v>#REF!</v>
      </c>
      <c r="W117" s="39" t="e">
        <f>IF(AL118="32",Monitoreo!#REF!&amp;". ","")</f>
        <v>#REF!</v>
      </c>
      <c r="X117" s="39" t="e">
        <f>IF(AL118="31",Monitoreo!#REF!&amp;". ","")</f>
        <v>#REF!</v>
      </c>
      <c r="Y117" s="39" t="e">
        <f>IF(AL118="25",Monitoreo!#REF!&amp;". ","")</f>
        <v>#REF!</v>
      </c>
      <c r="Z117" s="39" t="e">
        <f>IF(AL118="24",Monitoreo!#REF!&amp;". ","")</f>
        <v>#REF!</v>
      </c>
      <c r="AA117" s="39" t="e">
        <f>IF(AL118="23",Monitoreo!#REF!&amp;". ","")</f>
        <v>#REF!</v>
      </c>
      <c r="AB117" s="39" t="e">
        <f>IF(AL118="22",Monitoreo!#REF!&amp;". ","")</f>
        <v>#REF!</v>
      </c>
      <c r="AC117" s="39" t="e">
        <f>IF(AL118="21",Monitoreo!#REF!&amp;". ","")</f>
        <v>#REF!</v>
      </c>
      <c r="AD117" s="39" t="e">
        <f>IF(AL118="15",Monitoreo!#REF!&amp;". ","")</f>
        <v>#REF!</v>
      </c>
      <c r="AE117" s="39" t="e">
        <f>IF(AL118="14",Monitoreo!#REF!&amp;". ","")</f>
        <v>#REF!</v>
      </c>
      <c r="AF117" s="39" t="e">
        <f>IF(AL118="13",Monitoreo!#REF!&amp;". ","")</f>
        <v>#REF!</v>
      </c>
      <c r="AG117" s="39" t="e">
        <f>IF(AL118="12",Monitoreo!#REF!&amp;". ","")</f>
        <v>#REF!</v>
      </c>
      <c r="AH117" s="85" t="e">
        <f>IF(AL118="11",Monitoreo!#REF!&amp;". ","")</f>
        <v>#REF!</v>
      </c>
      <c r="AI117" s="71"/>
      <c r="AJ117" s="88" t="e">
        <f>+IF(Monitoreo!#REF!="Casi Seguro",5,IF(Monitoreo!#REF!="Probable",4,IF(Monitoreo!#REF!="Posible",3,IF(Monitoreo!#REF!="Improbable",2,IF(Monitoreo!#REF!="Raro",1)))))</f>
        <v>#REF!</v>
      </c>
      <c r="AK117" s="88" t="e">
        <f>+IF(Monitoreo!#REF!="Severo",5,IF(Monitoreo!#REF!="Mayor",4,IF(Monitoreo!#REF!="Moderado",3,IF(Monitoreo!#REF!="Menor",2,IF(Monitoreo!#REF!="Insignificante",1)))))</f>
        <v>#REF!</v>
      </c>
      <c r="AL117" s="88" t="e">
        <f t="shared" si="1"/>
        <v>#REF!</v>
      </c>
    </row>
    <row r="118" spans="9:38" x14ac:dyDescent="0.25">
      <c r="I118" s="83"/>
      <c r="J118" s="84" t="e">
        <f>IF(AL119="55",Monitoreo!#REF!&amp;". ","")</f>
        <v>#REF!</v>
      </c>
      <c r="K118" s="39" t="e">
        <f>IF(AL119="54",Monitoreo!#REF!&amp;". ","")</f>
        <v>#REF!</v>
      </c>
      <c r="L118" s="39" t="e">
        <f>IF(AL119="53",Monitoreo!#REF!&amp;". ","")</f>
        <v>#REF!</v>
      </c>
      <c r="M118" s="39" t="e">
        <f>IF(AL119="52",Monitoreo!#REF!&amp;". ","")</f>
        <v>#REF!</v>
      </c>
      <c r="N118" s="39" t="e">
        <f>IF(AL119="51",Monitoreo!#REF!&amp;". ","")</f>
        <v>#REF!</v>
      </c>
      <c r="O118" s="39" t="e">
        <f>IF(AL119="45",Monitoreo!#REF!&amp;". ","")</f>
        <v>#REF!</v>
      </c>
      <c r="P118" s="39" t="e">
        <f>IF(AL119="44",Monitoreo!#REF!&amp;". ","")</f>
        <v>#REF!</v>
      </c>
      <c r="Q118" s="39" t="e">
        <f>IF(AL119="43",Monitoreo!#REF!&amp;". ","")</f>
        <v>#REF!</v>
      </c>
      <c r="R118" s="39" t="e">
        <f>IF(AL119="42",Monitoreo!#REF!&amp;". ","")</f>
        <v>#REF!</v>
      </c>
      <c r="S118" s="39" t="e">
        <f>IF(AL119="41",Monitoreo!#REF!&amp;". ","")</f>
        <v>#REF!</v>
      </c>
      <c r="T118" s="39" t="e">
        <f>IF(AL119="35",Monitoreo!#REF!&amp;". ","")</f>
        <v>#REF!</v>
      </c>
      <c r="U118" s="39" t="e">
        <f>IF(AL119="34",Monitoreo!#REF!&amp;". ","")</f>
        <v>#REF!</v>
      </c>
      <c r="V118" s="39" t="e">
        <f>IF(AL119="33",Monitoreo!#REF!&amp;". ","")</f>
        <v>#REF!</v>
      </c>
      <c r="W118" s="39" t="e">
        <f>IF(AL119="32",Monitoreo!#REF!&amp;". ","")</f>
        <v>#REF!</v>
      </c>
      <c r="X118" s="39" t="e">
        <f>IF(AL119="31",Monitoreo!#REF!&amp;". ","")</f>
        <v>#REF!</v>
      </c>
      <c r="Y118" s="39" t="e">
        <f>IF(AL119="25",Monitoreo!#REF!&amp;". ","")</f>
        <v>#REF!</v>
      </c>
      <c r="Z118" s="39" t="e">
        <f>IF(AL119="24",Monitoreo!#REF!&amp;". ","")</f>
        <v>#REF!</v>
      </c>
      <c r="AA118" s="39" t="e">
        <f>IF(AL119="23",Monitoreo!#REF!&amp;". ","")</f>
        <v>#REF!</v>
      </c>
      <c r="AB118" s="39" t="e">
        <f>IF(AL119="22",Monitoreo!#REF!&amp;". ","")</f>
        <v>#REF!</v>
      </c>
      <c r="AC118" s="39" t="e">
        <f>IF(AL119="21",Monitoreo!#REF!&amp;". ","")</f>
        <v>#REF!</v>
      </c>
      <c r="AD118" s="39" t="e">
        <f>IF(AL119="15",Monitoreo!#REF!&amp;". ","")</f>
        <v>#REF!</v>
      </c>
      <c r="AE118" s="39" t="e">
        <f>IF(AL119="14",Monitoreo!#REF!&amp;". ","")</f>
        <v>#REF!</v>
      </c>
      <c r="AF118" s="39" t="e">
        <f>IF(AL119="13",Monitoreo!#REF!&amp;". ","")</f>
        <v>#REF!</v>
      </c>
      <c r="AG118" s="39" t="e">
        <f>IF(AL119="12",Monitoreo!#REF!&amp;". ","")</f>
        <v>#REF!</v>
      </c>
      <c r="AH118" s="85" t="e">
        <f>IF(AL119="11",Monitoreo!#REF!&amp;". ","")</f>
        <v>#REF!</v>
      </c>
      <c r="AI118" s="71"/>
      <c r="AJ118" s="88" t="e">
        <f>+IF(Monitoreo!#REF!="Casi Seguro",5,IF(Monitoreo!#REF!="Probable",4,IF(Monitoreo!#REF!="Posible",3,IF(Monitoreo!#REF!="Improbable",2,IF(Monitoreo!#REF!="Raro",1)))))</f>
        <v>#REF!</v>
      </c>
      <c r="AK118" s="88" t="e">
        <f>+IF(Monitoreo!#REF!="Severo",5,IF(Monitoreo!#REF!="Mayor",4,IF(Monitoreo!#REF!="Moderado",3,IF(Monitoreo!#REF!="Menor",2,IF(Monitoreo!#REF!="Insignificante",1)))))</f>
        <v>#REF!</v>
      </c>
      <c r="AL118" s="88" t="e">
        <f t="shared" si="1"/>
        <v>#REF!</v>
      </c>
    </row>
    <row r="119" spans="9:38" x14ac:dyDescent="0.25">
      <c r="I119" s="83"/>
      <c r="J119" s="84" t="e">
        <f>IF(AL120="55",Monitoreo!#REF!&amp;". ","")</f>
        <v>#REF!</v>
      </c>
      <c r="K119" s="39" t="e">
        <f>IF(AL120="54",Monitoreo!#REF!&amp;". ","")</f>
        <v>#REF!</v>
      </c>
      <c r="L119" s="39" t="e">
        <f>IF(AL120="53",Monitoreo!#REF!&amp;". ","")</f>
        <v>#REF!</v>
      </c>
      <c r="M119" s="39" t="e">
        <f>IF(AL120="52",Monitoreo!#REF!&amp;". ","")</f>
        <v>#REF!</v>
      </c>
      <c r="N119" s="39" t="e">
        <f>IF(AL120="51",Monitoreo!#REF!&amp;". ","")</f>
        <v>#REF!</v>
      </c>
      <c r="O119" s="39" t="e">
        <f>IF(AL120="45",Monitoreo!#REF!&amp;". ","")</f>
        <v>#REF!</v>
      </c>
      <c r="P119" s="39" t="e">
        <f>IF(AL120="44",Monitoreo!#REF!&amp;". ","")</f>
        <v>#REF!</v>
      </c>
      <c r="Q119" s="39" t="e">
        <f>IF(AL120="43",Monitoreo!#REF!&amp;". ","")</f>
        <v>#REF!</v>
      </c>
      <c r="R119" s="39" t="e">
        <f>IF(AL120="42",Monitoreo!#REF!&amp;". ","")</f>
        <v>#REF!</v>
      </c>
      <c r="S119" s="39" t="e">
        <f>IF(AL120="41",Monitoreo!#REF!&amp;". ","")</f>
        <v>#REF!</v>
      </c>
      <c r="T119" s="39" t="e">
        <f>IF(AL120="35",Monitoreo!#REF!&amp;". ","")</f>
        <v>#REF!</v>
      </c>
      <c r="U119" s="39" t="e">
        <f>IF(AL120="34",Monitoreo!#REF!&amp;". ","")</f>
        <v>#REF!</v>
      </c>
      <c r="V119" s="39" t="e">
        <f>IF(AL120="33",Monitoreo!#REF!&amp;". ","")</f>
        <v>#REF!</v>
      </c>
      <c r="W119" s="39" t="e">
        <f>IF(AL120="32",Monitoreo!#REF!&amp;". ","")</f>
        <v>#REF!</v>
      </c>
      <c r="X119" s="39" t="e">
        <f>IF(AL120="31",Monitoreo!#REF!&amp;". ","")</f>
        <v>#REF!</v>
      </c>
      <c r="Y119" s="39" t="e">
        <f>IF(AL120="25",Monitoreo!#REF!&amp;". ","")</f>
        <v>#REF!</v>
      </c>
      <c r="Z119" s="39" t="e">
        <f>IF(AL120="24",Monitoreo!#REF!&amp;". ","")</f>
        <v>#REF!</v>
      </c>
      <c r="AA119" s="39" t="e">
        <f>IF(AL120="23",Monitoreo!#REF!&amp;". ","")</f>
        <v>#REF!</v>
      </c>
      <c r="AB119" s="39" t="e">
        <f>IF(AL120="22",Monitoreo!#REF!&amp;". ","")</f>
        <v>#REF!</v>
      </c>
      <c r="AC119" s="39" t="e">
        <f>IF(AL120="21",Monitoreo!#REF!&amp;". ","")</f>
        <v>#REF!</v>
      </c>
      <c r="AD119" s="39" t="e">
        <f>IF(AL120="15",Monitoreo!#REF!&amp;". ","")</f>
        <v>#REF!</v>
      </c>
      <c r="AE119" s="39" t="e">
        <f>IF(AL120="14",Monitoreo!#REF!&amp;". ","")</f>
        <v>#REF!</v>
      </c>
      <c r="AF119" s="39" t="e">
        <f>IF(AL120="13",Monitoreo!#REF!&amp;". ","")</f>
        <v>#REF!</v>
      </c>
      <c r="AG119" s="39" t="e">
        <f>IF(AL120="12",Monitoreo!#REF!&amp;". ","")</f>
        <v>#REF!</v>
      </c>
      <c r="AH119" s="85" t="e">
        <f>IF(AL120="11",Monitoreo!#REF!&amp;". ","")</f>
        <v>#REF!</v>
      </c>
      <c r="AI119" s="71"/>
      <c r="AJ119" s="88" t="e">
        <f>+IF(Monitoreo!#REF!="Casi Seguro",5,IF(Monitoreo!#REF!="Probable",4,IF(Monitoreo!#REF!="Posible",3,IF(Monitoreo!#REF!="Improbable",2,IF(Monitoreo!#REF!="Raro",1)))))</f>
        <v>#REF!</v>
      </c>
      <c r="AK119" s="88" t="e">
        <f>+IF(Monitoreo!#REF!="Severo",5,IF(Monitoreo!#REF!="Mayor",4,IF(Monitoreo!#REF!="Moderado",3,IF(Monitoreo!#REF!="Menor",2,IF(Monitoreo!#REF!="Insignificante",1)))))</f>
        <v>#REF!</v>
      </c>
      <c r="AL119" s="88" t="e">
        <f t="shared" si="1"/>
        <v>#REF!</v>
      </c>
    </row>
    <row r="120" spans="9:38" x14ac:dyDescent="0.25">
      <c r="I120" s="83"/>
      <c r="J120" s="84" t="e">
        <f>IF(AL121="55",Monitoreo!#REF!&amp;". ","")</f>
        <v>#REF!</v>
      </c>
      <c r="K120" s="39" t="e">
        <f>IF(AL121="54",Monitoreo!#REF!&amp;". ","")</f>
        <v>#REF!</v>
      </c>
      <c r="L120" s="39" t="e">
        <f>IF(AL121="53",Monitoreo!#REF!&amp;". ","")</f>
        <v>#REF!</v>
      </c>
      <c r="M120" s="39" t="e">
        <f>IF(AL121="52",Monitoreo!#REF!&amp;". ","")</f>
        <v>#REF!</v>
      </c>
      <c r="N120" s="39" t="e">
        <f>IF(AL121="51",Monitoreo!#REF!&amp;". ","")</f>
        <v>#REF!</v>
      </c>
      <c r="O120" s="39" t="e">
        <f>IF(AL121="45",Monitoreo!#REF!&amp;". ","")</f>
        <v>#REF!</v>
      </c>
      <c r="P120" s="39" t="e">
        <f>IF(AL121="44",Monitoreo!#REF!&amp;". ","")</f>
        <v>#REF!</v>
      </c>
      <c r="Q120" s="39" t="e">
        <f>IF(AL121="43",Monitoreo!#REF!&amp;". ","")</f>
        <v>#REF!</v>
      </c>
      <c r="R120" s="39" t="e">
        <f>IF(AL121="42",Monitoreo!#REF!&amp;". ","")</f>
        <v>#REF!</v>
      </c>
      <c r="S120" s="39" t="e">
        <f>IF(AL121="41",Monitoreo!#REF!&amp;". ","")</f>
        <v>#REF!</v>
      </c>
      <c r="T120" s="39" t="e">
        <f>IF(AL121="35",Monitoreo!#REF!&amp;". ","")</f>
        <v>#REF!</v>
      </c>
      <c r="U120" s="39" t="e">
        <f>IF(AL121="34",Monitoreo!#REF!&amp;". ","")</f>
        <v>#REF!</v>
      </c>
      <c r="V120" s="39" t="e">
        <f>IF(AL121="33",Monitoreo!#REF!&amp;". ","")</f>
        <v>#REF!</v>
      </c>
      <c r="W120" s="39" t="e">
        <f>IF(AL121="32",Monitoreo!#REF!&amp;". ","")</f>
        <v>#REF!</v>
      </c>
      <c r="X120" s="39" t="e">
        <f>IF(AL121="31",Monitoreo!#REF!&amp;". ","")</f>
        <v>#REF!</v>
      </c>
      <c r="Y120" s="39" t="e">
        <f>IF(AL121="25",Monitoreo!#REF!&amp;". ","")</f>
        <v>#REF!</v>
      </c>
      <c r="Z120" s="39" t="e">
        <f>IF(AL121="24",Monitoreo!#REF!&amp;". ","")</f>
        <v>#REF!</v>
      </c>
      <c r="AA120" s="39" t="e">
        <f>IF(AL121="23",Monitoreo!#REF!&amp;". ","")</f>
        <v>#REF!</v>
      </c>
      <c r="AB120" s="39" t="e">
        <f>IF(AL121="22",Monitoreo!#REF!&amp;". ","")</f>
        <v>#REF!</v>
      </c>
      <c r="AC120" s="39" t="e">
        <f>IF(AL121="21",Monitoreo!#REF!&amp;". ","")</f>
        <v>#REF!</v>
      </c>
      <c r="AD120" s="39" t="e">
        <f>IF(AL121="15",Monitoreo!#REF!&amp;". ","")</f>
        <v>#REF!</v>
      </c>
      <c r="AE120" s="39" t="e">
        <f>IF(AL121="14",Monitoreo!#REF!&amp;". ","")</f>
        <v>#REF!</v>
      </c>
      <c r="AF120" s="39" t="e">
        <f>IF(AL121="13",Monitoreo!#REF!&amp;". ","")</f>
        <v>#REF!</v>
      </c>
      <c r="AG120" s="39" t="e">
        <f>IF(AL121="12",Monitoreo!#REF!&amp;". ","")</f>
        <v>#REF!</v>
      </c>
      <c r="AH120" s="85" t="e">
        <f>IF(AL121="11",Monitoreo!#REF!&amp;". ","")</f>
        <v>#REF!</v>
      </c>
      <c r="AI120" s="71"/>
      <c r="AJ120" s="88" t="e">
        <f>+IF(Monitoreo!#REF!="Casi Seguro",5,IF(Monitoreo!#REF!="Probable",4,IF(Monitoreo!#REF!="Posible",3,IF(Monitoreo!#REF!="Improbable",2,IF(Monitoreo!#REF!="Raro",1)))))</f>
        <v>#REF!</v>
      </c>
      <c r="AK120" s="88" t="e">
        <f>+IF(Monitoreo!#REF!="Severo",5,IF(Monitoreo!#REF!="Mayor",4,IF(Monitoreo!#REF!="Moderado",3,IF(Monitoreo!#REF!="Menor",2,IF(Monitoreo!#REF!="Insignificante",1)))))</f>
        <v>#REF!</v>
      </c>
      <c r="AL120" s="88" t="e">
        <f t="shared" si="1"/>
        <v>#REF!</v>
      </c>
    </row>
    <row r="121" spans="9:38" x14ac:dyDescent="0.25">
      <c r="I121" s="83"/>
      <c r="J121" s="84" t="e">
        <f>IF(AL122="55",Monitoreo!#REF!&amp;". ","")</f>
        <v>#REF!</v>
      </c>
      <c r="K121" s="39" t="e">
        <f>IF(AL122="54",Monitoreo!#REF!&amp;". ","")</f>
        <v>#REF!</v>
      </c>
      <c r="L121" s="39" t="e">
        <f>IF(AL122="53",Monitoreo!#REF!&amp;". ","")</f>
        <v>#REF!</v>
      </c>
      <c r="M121" s="39" t="e">
        <f>IF(AL122="52",Monitoreo!#REF!&amp;". ","")</f>
        <v>#REF!</v>
      </c>
      <c r="N121" s="39" t="e">
        <f>IF(AL122="51",Monitoreo!#REF!&amp;". ","")</f>
        <v>#REF!</v>
      </c>
      <c r="O121" s="39" t="e">
        <f>IF(AL122="45",Monitoreo!#REF!&amp;". ","")</f>
        <v>#REF!</v>
      </c>
      <c r="P121" s="39" t="e">
        <f>IF(AL122="44",Monitoreo!#REF!&amp;". ","")</f>
        <v>#REF!</v>
      </c>
      <c r="Q121" s="39" t="e">
        <f>IF(AL122="43",Monitoreo!#REF!&amp;". ","")</f>
        <v>#REF!</v>
      </c>
      <c r="R121" s="39" t="e">
        <f>IF(AL122="42",Monitoreo!#REF!&amp;". ","")</f>
        <v>#REF!</v>
      </c>
      <c r="S121" s="39" t="e">
        <f>IF(AL122="41",Monitoreo!#REF!&amp;". ","")</f>
        <v>#REF!</v>
      </c>
      <c r="T121" s="39" t="e">
        <f>IF(AL122="35",Monitoreo!#REF!&amp;". ","")</f>
        <v>#REF!</v>
      </c>
      <c r="U121" s="39" t="e">
        <f>IF(AL122="34",Monitoreo!#REF!&amp;". ","")</f>
        <v>#REF!</v>
      </c>
      <c r="V121" s="39" t="e">
        <f>IF(AL122="33",Monitoreo!#REF!&amp;". ","")</f>
        <v>#REF!</v>
      </c>
      <c r="W121" s="39" t="e">
        <f>IF(AL122="32",Monitoreo!#REF!&amp;". ","")</f>
        <v>#REF!</v>
      </c>
      <c r="X121" s="39" t="e">
        <f>IF(AL122="31",Monitoreo!#REF!&amp;". ","")</f>
        <v>#REF!</v>
      </c>
      <c r="Y121" s="39" t="e">
        <f>IF(AL122="25",Monitoreo!#REF!&amp;". ","")</f>
        <v>#REF!</v>
      </c>
      <c r="Z121" s="39" t="e">
        <f>IF(AL122="24",Monitoreo!#REF!&amp;". ","")</f>
        <v>#REF!</v>
      </c>
      <c r="AA121" s="39" t="e">
        <f>IF(AL122="23",Monitoreo!#REF!&amp;". ","")</f>
        <v>#REF!</v>
      </c>
      <c r="AB121" s="39" t="e">
        <f>IF(AL122="22",Monitoreo!#REF!&amp;". ","")</f>
        <v>#REF!</v>
      </c>
      <c r="AC121" s="39" t="e">
        <f>IF(AL122="21",Monitoreo!#REF!&amp;". ","")</f>
        <v>#REF!</v>
      </c>
      <c r="AD121" s="39" t="e">
        <f>IF(AL122="15",Monitoreo!#REF!&amp;". ","")</f>
        <v>#REF!</v>
      </c>
      <c r="AE121" s="39" t="e">
        <f>IF(AL122="14",Monitoreo!#REF!&amp;". ","")</f>
        <v>#REF!</v>
      </c>
      <c r="AF121" s="39" t="e">
        <f>IF(AL122="13",Monitoreo!#REF!&amp;". ","")</f>
        <v>#REF!</v>
      </c>
      <c r="AG121" s="39" t="e">
        <f>IF(AL122="12",Monitoreo!#REF!&amp;". ","")</f>
        <v>#REF!</v>
      </c>
      <c r="AH121" s="85" t="e">
        <f>IF(AL122="11",Monitoreo!#REF!&amp;". ","")</f>
        <v>#REF!</v>
      </c>
      <c r="AI121" s="71"/>
      <c r="AJ121" s="88" t="e">
        <f>+IF(Monitoreo!#REF!="Casi Seguro",5,IF(Monitoreo!#REF!="Probable",4,IF(Monitoreo!#REF!="Posible",3,IF(Monitoreo!#REF!="Improbable",2,IF(Monitoreo!#REF!="Raro",1)))))</f>
        <v>#REF!</v>
      </c>
      <c r="AK121" s="88" t="e">
        <f>+IF(Monitoreo!#REF!="Severo",5,IF(Monitoreo!#REF!="Mayor",4,IF(Monitoreo!#REF!="Moderado",3,IF(Monitoreo!#REF!="Menor",2,IF(Monitoreo!#REF!="Insignificante",1)))))</f>
        <v>#REF!</v>
      </c>
      <c r="AL121" s="88" t="e">
        <f t="shared" si="1"/>
        <v>#REF!</v>
      </c>
    </row>
    <row r="122" spans="9:38" x14ac:dyDescent="0.25">
      <c r="I122" s="83"/>
      <c r="J122" s="84" t="e">
        <f>IF(AL123="55",Monitoreo!#REF!&amp;". ","")</f>
        <v>#REF!</v>
      </c>
      <c r="K122" s="39" t="e">
        <f>IF(AL123="54",Monitoreo!#REF!&amp;". ","")</f>
        <v>#REF!</v>
      </c>
      <c r="L122" s="39" t="e">
        <f>IF(AL123="53",Monitoreo!#REF!&amp;". ","")</f>
        <v>#REF!</v>
      </c>
      <c r="M122" s="39" t="e">
        <f>IF(AL123="52",Monitoreo!#REF!&amp;". ","")</f>
        <v>#REF!</v>
      </c>
      <c r="N122" s="39" t="e">
        <f>IF(AL123="51",Monitoreo!#REF!&amp;". ","")</f>
        <v>#REF!</v>
      </c>
      <c r="O122" s="39" t="e">
        <f>IF(AL123="45",Monitoreo!#REF!&amp;". ","")</f>
        <v>#REF!</v>
      </c>
      <c r="P122" s="39" t="e">
        <f>IF(AL123="44",Monitoreo!#REF!&amp;". ","")</f>
        <v>#REF!</v>
      </c>
      <c r="Q122" s="39" t="e">
        <f>IF(AL123="43",Monitoreo!#REF!&amp;". ","")</f>
        <v>#REF!</v>
      </c>
      <c r="R122" s="39" t="e">
        <f>IF(AL123="42",Monitoreo!#REF!&amp;". ","")</f>
        <v>#REF!</v>
      </c>
      <c r="S122" s="39" t="e">
        <f>IF(AL123="41",Monitoreo!#REF!&amp;". ","")</f>
        <v>#REF!</v>
      </c>
      <c r="T122" s="39" t="e">
        <f>IF(AL123="35",Monitoreo!#REF!&amp;". ","")</f>
        <v>#REF!</v>
      </c>
      <c r="U122" s="39" t="e">
        <f>IF(AL123="34",Monitoreo!#REF!&amp;". ","")</f>
        <v>#REF!</v>
      </c>
      <c r="V122" s="39" t="e">
        <f>IF(AL123="33",Monitoreo!#REF!&amp;". ","")</f>
        <v>#REF!</v>
      </c>
      <c r="W122" s="39" t="e">
        <f>IF(AL123="32",Monitoreo!#REF!&amp;". ","")</f>
        <v>#REF!</v>
      </c>
      <c r="X122" s="39" t="e">
        <f>IF(AL123="31",Monitoreo!#REF!&amp;". ","")</f>
        <v>#REF!</v>
      </c>
      <c r="Y122" s="39" t="e">
        <f>IF(AL123="25",Monitoreo!#REF!&amp;". ","")</f>
        <v>#REF!</v>
      </c>
      <c r="Z122" s="39" t="e">
        <f>IF(AL123="24",Monitoreo!#REF!&amp;". ","")</f>
        <v>#REF!</v>
      </c>
      <c r="AA122" s="39" t="e">
        <f>IF(AL123="23",Monitoreo!#REF!&amp;". ","")</f>
        <v>#REF!</v>
      </c>
      <c r="AB122" s="39" t="e">
        <f>IF(AL123="22",Monitoreo!#REF!&amp;". ","")</f>
        <v>#REF!</v>
      </c>
      <c r="AC122" s="39" t="e">
        <f>IF(AL123="21",Monitoreo!#REF!&amp;". ","")</f>
        <v>#REF!</v>
      </c>
      <c r="AD122" s="39" t="e">
        <f>IF(AL123="15",Monitoreo!#REF!&amp;". ","")</f>
        <v>#REF!</v>
      </c>
      <c r="AE122" s="39" t="e">
        <f>IF(AL123="14",Monitoreo!#REF!&amp;". ","")</f>
        <v>#REF!</v>
      </c>
      <c r="AF122" s="39" t="e">
        <f>IF(AL123="13",Monitoreo!#REF!&amp;". ","")</f>
        <v>#REF!</v>
      </c>
      <c r="AG122" s="39" t="e">
        <f>IF(AL123="12",Monitoreo!#REF!&amp;". ","")</f>
        <v>#REF!</v>
      </c>
      <c r="AH122" s="85" t="e">
        <f>IF(AL123="11",Monitoreo!#REF!&amp;". ","")</f>
        <v>#REF!</v>
      </c>
      <c r="AI122" s="71"/>
      <c r="AJ122" s="88" t="e">
        <f>+IF(Monitoreo!#REF!="Casi Seguro",5,IF(Monitoreo!#REF!="Probable",4,IF(Monitoreo!#REF!="Posible",3,IF(Monitoreo!#REF!="Improbable",2,IF(Monitoreo!#REF!="Raro",1)))))</f>
        <v>#REF!</v>
      </c>
      <c r="AK122" s="88" t="e">
        <f>+IF(Monitoreo!#REF!="Severo",5,IF(Monitoreo!#REF!="Mayor",4,IF(Monitoreo!#REF!="Moderado",3,IF(Monitoreo!#REF!="Menor",2,IF(Monitoreo!#REF!="Insignificante",1)))))</f>
        <v>#REF!</v>
      </c>
      <c r="AL122" s="88" t="e">
        <f t="shared" si="1"/>
        <v>#REF!</v>
      </c>
    </row>
    <row r="123" spans="9:38" x14ac:dyDescent="0.25">
      <c r="I123" s="83"/>
      <c r="J123" s="84" t="e">
        <f>IF(AL124="55",Monitoreo!#REF!&amp;". ","")</f>
        <v>#REF!</v>
      </c>
      <c r="K123" s="39" t="e">
        <f>IF(AL124="54",Monitoreo!#REF!&amp;". ","")</f>
        <v>#REF!</v>
      </c>
      <c r="L123" s="39" t="e">
        <f>IF(AL124="53",Monitoreo!#REF!&amp;". ","")</f>
        <v>#REF!</v>
      </c>
      <c r="M123" s="39" t="e">
        <f>IF(AL124="52",Monitoreo!#REF!&amp;". ","")</f>
        <v>#REF!</v>
      </c>
      <c r="N123" s="39" t="e">
        <f>IF(AL124="51",Monitoreo!#REF!&amp;". ","")</f>
        <v>#REF!</v>
      </c>
      <c r="O123" s="39" t="e">
        <f>IF(AL124="45",Monitoreo!#REF!&amp;". ","")</f>
        <v>#REF!</v>
      </c>
      <c r="P123" s="39" t="e">
        <f>IF(AL124="44",Monitoreo!#REF!&amp;". ","")</f>
        <v>#REF!</v>
      </c>
      <c r="Q123" s="39" t="e">
        <f>IF(AL124="43",Monitoreo!#REF!&amp;". ","")</f>
        <v>#REF!</v>
      </c>
      <c r="R123" s="39" t="e">
        <f>IF(AL124="42",Monitoreo!#REF!&amp;". ","")</f>
        <v>#REF!</v>
      </c>
      <c r="S123" s="39" t="e">
        <f>IF(AL124="41",Monitoreo!#REF!&amp;". ","")</f>
        <v>#REF!</v>
      </c>
      <c r="T123" s="39" t="e">
        <f>IF(AL124="35",Monitoreo!#REF!&amp;". ","")</f>
        <v>#REF!</v>
      </c>
      <c r="U123" s="39" t="e">
        <f>IF(AL124="34",Monitoreo!#REF!&amp;". ","")</f>
        <v>#REF!</v>
      </c>
      <c r="V123" s="39" t="e">
        <f>IF(AL124="33",Monitoreo!#REF!&amp;". ","")</f>
        <v>#REF!</v>
      </c>
      <c r="W123" s="39" t="e">
        <f>IF(AL124="32",Monitoreo!#REF!&amp;". ","")</f>
        <v>#REF!</v>
      </c>
      <c r="X123" s="39" t="e">
        <f>IF(AL124="31",Monitoreo!#REF!&amp;". ","")</f>
        <v>#REF!</v>
      </c>
      <c r="Y123" s="39" t="e">
        <f>IF(AL124="25",Monitoreo!#REF!&amp;". ","")</f>
        <v>#REF!</v>
      </c>
      <c r="Z123" s="39" t="e">
        <f>IF(AL124="24",Monitoreo!#REF!&amp;". ","")</f>
        <v>#REF!</v>
      </c>
      <c r="AA123" s="39" t="e">
        <f>IF(AL124="23",Monitoreo!#REF!&amp;". ","")</f>
        <v>#REF!</v>
      </c>
      <c r="AB123" s="39" t="e">
        <f>IF(AL124="22",Monitoreo!#REF!&amp;". ","")</f>
        <v>#REF!</v>
      </c>
      <c r="AC123" s="39" t="e">
        <f>IF(AL124="21",Monitoreo!#REF!&amp;". ","")</f>
        <v>#REF!</v>
      </c>
      <c r="AD123" s="39" t="e">
        <f>IF(AL124="15",Monitoreo!#REF!&amp;". ","")</f>
        <v>#REF!</v>
      </c>
      <c r="AE123" s="39" t="e">
        <f>IF(AL124="14",Monitoreo!#REF!&amp;". ","")</f>
        <v>#REF!</v>
      </c>
      <c r="AF123" s="39" t="e">
        <f>IF(AL124="13",Monitoreo!#REF!&amp;". ","")</f>
        <v>#REF!</v>
      </c>
      <c r="AG123" s="39" t="e">
        <f>IF(AL124="12",Monitoreo!#REF!&amp;". ","")</f>
        <v>#REF!</v>
      </c>
      <c r="AH123" s="85" t="e">
        <f>IF(AL124="11",Monitoreo!#REF!&amp;". ","")</f>
        <v>#REF!</v>
      </c>
      <c r="AI123" s="71"/>
      <c r="AJ123" s="88" t="e">
        <f>+IF(Monitoreo!#REF!="Casi Seguro",5,IF(Monitoreo!#REF!="Probable",4,IF(Monitoreo!#REF!="Posible",3,IF(Monitoreo!#REF!="Improbable",2,IF(Monitoreo!#REF!="Raro",1)))))</f>
        <v>#REF!</v>
      </c>
      <c r="AK123" s="88" t="e">
        <f>+IF(Monitoreo!#REF!="Severo",5,IF(Monitoreo!#REF!="Mayor",4,IF(Monitoreo!#REF!="Moderado",3,IF(Monitoreo!#REF!="Menor",2,IF(Monitoreo!#REF!="Insignificante",1)))))</f>
        <v>#REF!</v>
      </c>
      <c r="AL123" s="88" t="e">
        <f t="shared" si="1"/>
        <v>#REF!</v>
      </c>
    </row>
    <row r="124" spans="9:38" x14ac:dyDescent="0.25">
      <c r="I124" s="83"/>
      <c r="J124" s="84" t="e">
        <f>IF(AL125="55",Monitoreo!#REF!&amp;". ","")</f>
        <v>#REF!</v>
      </c>
      <c r="K124" s="39" t="e">
        <f>IF(AL125="54",Monitoreo!#REF!&amp;". ","")</f>
        <v>#REF!</v>
      </c>
      <c r="L124" s="39" t="e">
        <f>IF(AL125="53",Monitoreo!#REF!&amp;". ","")</f>
        <v>#REF!</v>
      </c>
      <c r="M124" s="39" t="e">
        <f>IF(AL125="52",Monitoreo!#REF!&amp;". ","")</f>
        <v>#REF!</v>
      </c>
      <c r="N124" s="39" t="e">
        <f>IF(AL125="51",Monitoreo!#REF!&amp;". ","")</f>
        <v>#REF!</v>
      </c>
      <c r="O124" s="39" t="e">
        <f>IF(AL125="45",Monitoreo!#REF!&amp;". ","")</f>
        <v>#REF!</v>
      </c>
      <c r="P124" s="39" t="e">
        <f>IF(AL125="44",Monitoreo!#REF!&amp;". ","")</f>
        <v>#REF!</v>
      </c>
      <c r="Q124" s="39" t="e">
        <f>IF(AL125="43",Monitoreo!#REF!&amp;". ","")</f>
        <v>#REF!</v>
      </c>
      <c r="R124" s="39" t="e">
        <f>IF(AL125="42",Monitoreo!#REF!&amp;". ","")</f>
        <v>#REF!</v>
      </c>
      <c r="S124" s="39" t="e">
        <f>IF(AL125="41",Monitoreo!#REF!&amp;". ","")</f>
        <v>#REF!</v>
      </c>
      <c r="T124" s="39" t="e">
        <f>IF(AL125="35",Monitoreo!#REF!&amp;". ","")</f>
        <v>#REF!</v>
      </c>
      <c r="U124" s="39" t="e">
        <f>IF(AL125="34",Monitoreo!#REF!&amp;". ","")</f>
        <v>#REF!</v>
      </c>
      <c r="V124" s="39" t="e">
        <f>IF(AL125="33",Monitoreo!#REF!&amp;". ","")</f>
        <v>#REF!</v>
      </c>
      <c r="W124" s="39" t="e">
        <f>IF(AL125="32",Monitoreo!#REF!&amp;". ","")</f>
        <v>#REF!</v>
      </c>
      <c r="X124" s="39" t="e">
        <f>IF(AL125="31",Monitoreo!#REF!&amp;". ","")</f>
        <v>#REF!</v>
      </c>
      <c r="Y124" s="39" t="e">
        <f>IF(AL125="25",Monitoreo!#REF!&amp;". ","")</f>
        <v>#REF!</v>
      </c>
      <c r="Z124" s="39" t="e">
        <f>IF(AL125="24",Monitoreo!#REF!&amp;". ","")</f>
        <v>#REF!</v>
      </c>
      <c r="AA124" s="39" t="e">
        <f>IF(AL125="23",Monitoreo!#REF!&amp;". ","")</f>
        <v>#REF!</v>
      </c>
      <c r="AB124" s="39" t="e">
        <f>IF(AL125="22",Monitoreo!#REF!&amp;". ","")</f>
        <v>#REF!</v>
      </c>
      <c r="AC124" s="39" t="e">
        <f>IF(AL125="21",Monitoreo!#REF!&amp;". ","")</f>
        <v>#REF!</v>
      </c>
      <c r="AD124" s="39" t="e">
        <f>IF(AL125="15",Monitoreo!#REF!&amp;". ","")</f>
        <v>#REF!</v>
      </c>
      <c r="AE124" s="39" t="e">
        <f>IF(AL125="14",Monitoreo!#REF!&amp;". ","")</f>
        <v>#REF!</v>
      </c>
      <c r="AF124" s="39" t="e">
        <f>IF(AL125="13",Monitoreo!#REF!&amp;". ","")</f>
        <v>#REF!</v>
      </c>
      <c r="AG124" s="39" t="e">
        <f>IF(AL125="12",Monitoreo!#REF!&amp;". ","")</f>
        <v>#REF!</v>
      </c>
      <c r="AH124" s="85" t="e">
        <f>IF(AL125="11",Monitoreo!#REF!&amp;". ","")</f>
        <v>#REF!</v>
      </c>
      <c r="AI124" s="71"/>
      <c r="AJ124" s="88" t="e">
        <f>+IF(Monitoreo!#REF!="Casi Seguro",5,IF(Monitoreo!#REF!="Probable",4,IF(Monitoreo!#REF!="Posible",3,IF(Monitoreo!#REF!="Improbable",2,IF(Monitoreo!#REF!="Raro",1)))))</f>
        <v>#REF!</v>
      </c>
      <c r="AK124" s="88" t="e">
        <f>+IF(Monitoreo!#REF!="Severo",5,IF(Monitoreo!#REF!="Mayor",4,IF(Monitoreo!#REF!="Moderado",3,IF(Monitoreo!#REF!="Menor",2,IF(Monitoreo!#REF!="Insignificante",1)))))</f>
        <v>#REF!</v>
      </c>
      <c r="AL124" s="88" t="e">
        <f t="shared" si="1"/>
        <v>#REF!</v>
      </c>
    </row>
    <row r="125" spans="9:38" x14ac:dyDescent="0.25">
      <c r="I125" s="83"/>
      <c r="J125" s="84" t="e">
        <f>IF(AL126="55",Monitoreo!#REF!&amp;". ","")</f>
        <v>#REF!</v>
      </c>
      <c r="K125" s="39" t="e">
        <f>IF(AL126="54",Monitoreo!#REF!&amp;". ","")</f>
        <v>#REF!</v>
      </c>
      <c r="L125" s="39" t="e">
        <f>IF(AL126="53",Monitoreo!#REF!&amp;". ","")</f>
        <v>#REF!</v>
      </c>
      <c r="M125" s="39" t="e">
        <f>IF(AL126="52",Monitoreo!#REF!&amp;". ","")</f>
        <v>#REF!</v>
      </c>
      <c r="N125" s="39" t="e">
        <f>IF(AL126="51",Monitoreo!#REF!&amp;". ","")</f>
        <v>#REF!</v>
      </c>
      <c r="O125" s="39" t="e">
        <f>IF(AL126="45",Monitoreo!#REF!&amp;". ","")</f>
        <v>#REF!</v>
      </c>
      <c r="P125" s="39" t="e">
        <f>IF(AL126="44",Monitoreo!#REF!&amp;". ","")</f>
        <v>#REF!</v>
      </c>
      <c r="Q125" s="39" t="e">
        <f>IF(AL126="43",Monitoreo!#REF!&amp;". ","")</f>
        <v>#REF!</v>
      </c>
      <c r="R125" s="39" t="e">
        <f>IF(AL126="42",Monitoreo!#REF!&amp;". ","")</f>
        <v>#REF!</v>
      </c>
      <c r="S125" s="39" t="e">
        <f>IF(AL126="41",Monitoreo!#REF!&amp;". ","")</f>
        <v>#REF!</v>
      </c>
      <c r="T125" s="39" t="e">
        <f>IF(AL126="35",Monitoreo!#REF!&amp;". ","")</f>
        <v>#REF!</v>
      </c>
      <c r="U125" s="39" t="e">
        <f>IF(AL126="34",Monitoreo!#REF!&amp;". ","")</f>
        <v>#REF!</v>
      </c>
      <c r="V125" s="39" t="e">
        <f>IF(AL126="33",Monitoreo!#REF!&amp;". ","")</f>
        <v>#REF!</v>
      </c>
      <c r="W125" s="39" t="e">
        <f>IF(AL126="32",Monitoreo!#REF!&amp;". ","")</f>
        <v>#REF!</v>
      </c>
      <c r="X125" s="39" t="e">
        <f>IF(AL126="31",Monitoreo!#REF!&amp;". ","")</f>
        <v>#REF!</v>
      </c>
      <c r="Y125" s="39" t="e">
        <f>IF(AL126="25",Monitoreo!#REF!&amp;". ","")</f>
        <v>#REF!</v>
      </c>
      <c r="Z125" s="39" t="e">
        <f>IF(AL126="24",Monitoreo!#REF!&amp;". ","")</f>
        <v>#REF!</v>
      </c>
      <c r="AA125" s="39" t="e">
        <f>IF(AL126="23",Monitoreo!#REF!&amp;". ","")</f>
        <v>#REF!</v>
      </c>
      <c r="AB125" s="39" t="e">
        <f>IF(AL126="22",Monitoreo!#REF!&amp;". ","")</f>
        <v>#REF!</v>
      </c>
      <c r="AC125" s="39" t="e">
        <f>IF(AL126="21",Monitoreo!#REF!&amp;". ","")</f>
        <v>#REF!</v>
      </c>
      <c r="AD125" s="39" t="e">
        <f>IF(AL126="15",Monitoreo!#REF!&amp;". ","")</f>
        <v>#REF!</v>
      </c>
      <c r="AE125" s="39" t="e">
        <f>IF(AL126="14",Monitoreo!#REF!&amp;". ","")</f>
        <v>#REF!</v>
      </c>
      <c r="AF125" s="39" t="e">
        <f>IF(AL126="13",Monitoreo!#REF!&amp;". ","")</f>
        <v>#REF!</v>
      </c>
      <c r="AG125" s="39" t="e">
        <f>IF(AL126="12",Monitoreo!#REF!&amp;". ","")</f>
        <v>#REF!</v>
      </c>
      <c r="AH125" s="85" t="e">
        <f>IF(AL126="11",Monitoreo!#REF!&amp;". ","")</f>
        <v>#REF!</v>
      </c>
      <c r="AI125" s="71"/>
      <c r="AJ125" s="88" t="e">
        <f>+IF(Monitoreo!#REF!="Casi Seguro",5,IF(Monitoreo!#REF!="Probable",4,IF(Monitoreo!#REF!="Posible",3,IF(Monitoreo!#REF!="Improbable",2,IF(Monitoreo!#REF!="Raro",1)))))</f>
        <v>#REF!</v>
      </c>
      <c r="AK125" s="88" t="e">
        <f>+IF(Monitoreo!#REF!="Severo",5,IF(Monitoreo!#REF!="Mayor",4,IF(Monitoreo!#REF!="Moderado",3,IF(Monitoreo!#REF!="Menor",2,IF(Monitoreo!#REF!="Insignificante",1)))))</f>
        <v>#REF!</v>
      </c>
      <c r="AL125" s="88" t="e">
        <f t="shared" si="1"/>
        <v>#REF!</v>
      </c>
    </row>
    <row r="126" spans="9:38" x14ac:dyDescent="0.25">
      <c r="I126" s="83"/>
      <c r="J126" s="84" t="e">
        <f>IF(AL127="55",Monitoreo!#REF!&amp;". ","")</f>
        <v>#REF!</v>
      </c>
      <c r="K126" s="39" t="e">
        <f>IF(AL127="54",Monitoreo!#REF!&amp;". ","")</f>
        <v>#REF!</v>
      </c>
      <c r="L126" s="39" t="e">
        <f>IF(AL127="53",Monitoreo!#REF!&amp;". ","")</f>
        <v>#REF!</v>
      </c>
      <c r="M126" s="39" t="e">
        <f>IF(AL127="52",Monitoreo!#REF!&amp;". ","")</f>
        <v>#REF!</v>
      </c>
      <c r="N126" s="39" t="e">
        <f>IF(AL127="51",Monitoreo!#REF!&amp;". ","")</f>
        <v>#REF!</v>
      </c>
      <c r="O126" s="39" t="e">
        <f>IF(AL127="45",Monitoreo!#REF!&amp;". ","")</f>
        <v>#REF!</v>
      </c>
      <c r="P126" s="39" t="e">
        <f>IF(AL127="44",Monitoreo!#REF!&amp;". ","")</f>
        <v>#REF!</v>
      </c>
      <c r="Q126" s="39" t="e">
        <f>IF(AL127="43",Monitoreo!#REF!&amp;". ","")</f>
        <v>#REF!</v>
      </c>
      <c r="R126" s="39" t="e">
        <f>IF(AL127="42",Monitoreo!#REF!&amp;". ","")</f>
        <v>#REF!</v>
      </c>
      <c r="S126" s="39" t="e">
        <f>IF(AL127="41",Monitoreo!#REF!&amp;". ","")</f>
        <v>#REF!</v>
      </c>
      <c r="T126" s="39" t="e">
        <f>IF(AL127="35",Monitoreo!#REF!&amp;". ","")</f>
        <v>#REF!</v>
      </c>
      <c r="U126" s="39" t="e">
        <f>IF(AL127="34",Monitoreo!#REF!&amp;". ","")</f>
        <v>#REF!</v>
      </c>
      <c r="V126" s="39" t="e">
        <f>IF(AL127="33",Monitoreo!#REF!&amp;". ","")</f>
        <v>#REF!</v>
      </c>
      <c r="W126" s="39" t="e">
        <f>IF(AL127="32",Monitoreo!#REF!&amp;". ","")</f>
        <v>#REF!</v>
      </c>
      <c r="X126" s="39" t="e">
        <f>IF(AL127="31",Monitoreo!#REF!&amp;". ","")</f>
        <v>#REF!</v>
      </c>
      <c r="Y126" s="39" t="e">
        <f>IF(AL127="25",Monitoreo!#REF!&amp;". ","")</f>
        <v>#REF!</v>
      </c>
      <c r="Z126" s="39" t="e">
        <f>IF(AL127="24",Monitoreo!#REF!&amp;". ","")</f>
        <v>#REF!</v>
      </c>
      <c r="AA126" s="39" t="e">
        <f>IF(AL127="23",Monitoreo!#REF!&amp;". ","")</f>
        <v>#REF!</v>
      </c>
      <c r="AB126" s="39" t="e">
        <f>IF(AL127="22",Monitoreo!#REF!&amp;". ","")</f>
        <v>#REF!</v>
      </c>
      <c r="AC126" s="39" t="e">
        <f>IF(AL127="21",Monitoreo!#REF!&amp;". ","")</f>
        <v>#REF!</v>
      </c>
      <c r="AD126" s="39" t="e">
        <f>IF(AL127="15",Monitoreo!#REF!&amp;". ","")</f>
        <v>#REF!</v>
      </c>
      <c r="AE126" s="39" t="e">
        <f>IF(AL127="14",Monitoreo!#REF!&amp;". ","")</f>
        <v>#REF!</v>
      </c>
      <c r="AF126" s="39" t="e">
        <f>IF(AL127="13",Monitoreo!#REF!&amp;". ","")</f>
        <v>#REF!</v>
      </c>
      <c r="AG126" s="39" t="e">
        <f>IF(AL127="12",Monitoreo!#REF!&amp;". ","")</f>
        <v>#REF!</v>
      </c>
      <c r="AH126" s="85" t="e">
        <f>IF(AL127="11",Monitoreo!#REF!&amp;". ","")</f>
        <v>#REF!</v>
      </c>
      <c r="AI126" s="71"/>
      <c r="AJ126" s="88" t="e">
        <f>+IF(Monitoreo!#REF!="Casi Seguro",5,IF(Monitoreo!#REF!="Probable",4,IF(Monitoreo!#REF!="Posible",3,IF(Monitoreo!#REF!="Improbable",2,IF(Monitoreo!#REF!="Raro",1)))))</f>
        <v>#REF!</v>
      </c>
      <c r="AK126" s="88" t="e">
        <f>+IF(Monitoreo!#REF!="Severo",5,IF(Monitoreo!#REF!="Mayor",4,IF(Monitoreo!#REF!="Moderado",3,IF(Monitoreo!#REF!="Menor",2,IF(Monitoreo!#REF!="Insignificante",1)))))</f>
        <v>#REF!</v>
      </c>
      <c r="AL126" s="88" t="e">
        <f t="shared" si="1"/>
        <v>#REF!</v>
      </c>
    </row>
    <row r="127" spans="9:38" x14ac:dyDescent="0.25">
      <c r="I127" s="83"/>
      <c r="J127" s="84" t="e">
        <f>IF(AL128="55",Monitoreo!#REF!&amp;". ","")</f>
        <v>#REF!</v>
      </c>
      <c r="K127" s="39" t="e">
        <f>IF(AL128="54",Monitoreo!#REF!&amp;". ","")</f>
        <v>#REF!</v>
      </c>
      <c r="L127" s="39" t="e">
        <f>IF(AL128="53",Monitoreo!#REF!&amp;". ","")</f>
        <v>#REF!</v>
      </c>
      <c r="M127" s="39" t="e">
        <f>IF(AL128="52",Monitoreo!#REF!&amp;". ","")</f>
        <v>#REF!</v>
      </c>
      <c r="N127" s="39" t="e">
        <f>IF(AL128="51",Monitoreo!#REF!&amp;". ","")</f>
        <v>#REF!</v>
      </c>
      <c r="O127" s="39" t="e">
        <f>IF(AL128="45",Monitoreo!#REF!&amp;". ","")</f>
        <v>#REF!</v>
      </c>
      <c r="P127" s="39" t="e">
        <f>IF(AL128="44",Monitoreo!#REF!&amp;". ","")</f>
        <v>#REF!</v>
      </c>
      <c r="Q127" s="39" t="e">
        <f>IF(AL128="43",Monitoreo!#REF!&amp;". ","")</f>
        <v>#REF!</v>
      </c>
      <c r="R127" s="39" t="e">
        <f>IF(AL128="42",Monitoreo!#REF!&amp;". ","")</f>
        <v>#REF!</v>
      </c>
      <c r="S127" s="39" t="e">
        <f>IF(AL128="41",Monitoreo!#REF!&amp;". ","")</f>
        <v>#REF!</v>
      </c>
      <c r="T127" s="39" t="e">
        <f>IF(AL128="35",Monitoreo!#REF!&amp;". ","")</f>
        <v>#REF!</v>
      </c>
      <c r="U127" s="39" t="e">
        <f>IF(AL128="34",Monitoreo!#REF!&amp;". ","")</f>
        <v>#REF!</v>
      </c>
      <c r="V127" s="39" t="e">
        <f>IF(AL128="33",Monitoreo!#REF!&amp;". ","")</f>
        <v>#REF!</v>
      </c>
      <c r="W127" s="39" t="e">
        <f>IF(AL128="32",Monitoreo!#REF!&amp;". ","")</f>
        <v>#REF!</v>
      </c>
      <c r="X127" s="39" t="e">
        <f>IF(AL128="31",Monitoreo!#REF!&amp;". ","")</f>
        <v>#REF!</v>
      </c>
      <c r="Y127" s="39" t="e">
        <f>IF(AL128="25",Monitoreo!#REF!&amp;". ","")</f>
        <v>#REF!</v>
      </c>
      <c r="Z127" s="39" t="e">
        <f>IF(AL128="24",Monitoreo!#REF!&amp;". ","")</f>
        <v>#REF!</v>
      </c>
      <c r="AA127" s="39" t="e">
        <f>IF(AL128="23",Monitoreo!#REF!&amp;". ","")</f>
        <v>#REF!</v>
      </c>
      <c r="AB127" s="39" t="e">
        <f>IF(AL128="22",Monitoreo!#REF!&amp;". ","")</f>
        <v>#REF!</v>
      </c>
      <c r="AC127" s="39" t="e">
        <f>IF(AL128="21",Monitoreo!#REF!&amp;". ","")</f>
        <v>#REF!</v>
      </c>
      <c r="AD127" s="39" t="e">
        <f>IF(AL128="15",Monitoreo!#REF!&amp;". ","")</f>
        <v>#REF!</v>
      </c>
      <c r="AE127" s="39" t="e">
        <f>IF(AL128="14",Monitoreo!#REF!&amp;". ","")</f>
        <v>#REF!</v>
      </c>
      <c r="AF127" s="39" t="e">
        <f>IF(AL128="13",Monitoreo!#REF!&amp;". ","")</f>
        <v>#REF!</v>
      </c>
      <c r="AG127" s="39" t="e">
        <f>IF(AL128="12",Monitoreo!#REF!&amp;". ","")</f>
        <v>#REF!</v>
      </c>
      <c r="AH127" s="85" t="e">
        <f>IF(AL128="11",Monitoreo!#REF!&amp;". ","")</f>
        <v>#REF!</v>
      </c>
      <c r="AI127" s="71"/>
      <c r="AJ127" s="88" t="e">
        <f>+IF(Monitoreo!#REF!="Casi Seguro",5,IF(Monitoreo!#REF!="Probable",4,IF(Monitoreo!#REF!="Posible",3,IF(Monitoreo!#REF!="Improbable",2,IF(Monitoreo!#REF!="Raro",1)))))</f>
        <v>#REF!</v>
      </c>
      <c r="AK127" s="88" t="e">
        <f>+IF(Monitoreo!#REF!="Severo",5,IF(Monitoreo!#REF!="Mayor",4,IF(Monitoreo!#REF!="Moderado",3,IF(Monitoreo!#REF!="Menor",2,IF(Monitoreo!#REF!="Insignificante",1)))))</f>
        <v>#REF!</v>
      </c>
      <c r="AL127" s="88" t="e">
        <f t="shared" si="1"/>
        <v>#REF!</v>
      </c>
    </row>
    <row r="128" spans="9:38" x14ac:dyDescent="0.25">
      <c r="I128" s="83"/>
      <c r="J128" s="84" t="e">
        <f>IF(AL129="55",Monitoreo!#REF!&amp;". ","")</f>
        <v>#REF!</v>
      </c>
      <c r="K128" s="39" t="e">
        <f>IF(AL129="54",Monitoreo!#REF!&amp;". ","")</f>
        <v>#REF!</v>
      </c>
      <c r="L128" s="39" t="e">
        <f>IF(AL129="53",Monitoreo!#REF!&amp;". ","")</f>
        <v>#REF!</v>
      </c>
      <c r="M128" s="39" t="e">
        <f>IF(AL129="52",Monitoreo!#REF!&amp;". ","")</f>
        <v>#REF!</v>
      </c>
      <c r="N128" s="39" t="e">
        <f>IF(AL129="51",Monitoreo!#REF!&amp;". ","")</f>
        <v>#REF!</v>
      </c>
      <c r="O128" s="39" t="e">
        <f>IF(AL129="45",Monitoreo!#REF!&amp;". ","")</f>
        <v>#REF!</v>
      </c>
      <c r="P128" s="39" t="e">
        <f>IF(AL129="44",Monitoreo!#REF!&amp;". ","")</f>
        <v>#REF!</v>
      </c>
      <c r="Q128" s="39" t="e">
        <f>IF(AL129="43",Monitoreo!#REF!&amp;". ","")</f>
        <v>#REF!</v>
      </c>
      <c r="R128" s="39" t="e">
        <f>IF(AL129="42",Monitoreo!#REF!&amp;". ","")</f>
        <v>#REF!</v>
      </c>
      <c r="S128" s="39" t="e">
        <f>IF(AL129="41",Monitoreo!#REF!&amp;". ","")</f>
        <v>#REF!</v>
      </c>
      <c r="T128" s="39" t="e">
        <f>IF(AL129="35",Monitoreo!#REF!&amp;". ","")</f>
        <v>#REF!</v>
      </c>
      <c r="U128" s="39" t="e">
        <f>IF(AL129="34",Monitoreo!#REF!&amp;". ","")</f>
        <v>#REF!</v>
      </c>
      <c r="V128" s="39" t="e">
        <f>IF(AL129="33",Monitoreo!#REF!&amp;". ","")</f>
        <v>#REF!</v>
      </c>
      <c r="W128" s="39" t="e">
        <f>IF(AL129="32",Monitoreo!#REF!&amp;". ","")</f>
        <v>#REF!</v>
      </c>
      <c r="X128" s="39" t="e">
        <f>IF(AL129="31",Monitoreo!#REF!&amp;". ","")</f>
        <v>#REF!</v>
      </c>
      <c r="Y128" s="39" t="e">
        <f>IF(AL129="25",Monitoreo!#REF!&amp;". ","")</f>
        <v>#REF!</v>
      </c>
      <c r="Z128" s="39" t="e">
        <f>IF(AL129="24",Monitoreo!#REF!&amp;". ","")</f>
        <v>#REF!</v>
      </c>
      <c r="AA128" s="39" t="e">
        <f>IF(AL129="23",Monitoreo!#REF!&amp;". ","")</f>
        <v>#REF!</v>
      </c>
      <c r="AB128" s="39" t="e">
        <f>IF(AL129="22",Monitoreo!#REF!&amp;". ","")</f>
        <v>#REF!</v>
      </c>
      <c r="AC128" s="39" t="e">
        <f>IF(AL129="21",Monitoreo!#REF!&amp;". ","")</f>
        <v>#REF!</v>
      </c>
      <c r="AD128" s="39" t="e">
        <f>IF(AL129="15",Monitoreo!#REF!&amp;". ","")</f>
        <v>#REF!</v>
      </c>
      <c r="AE128" s="39" t="e">
        <f>IF(AL129="14",Monitoreo!#REF!&amp;". ","")</f>
        <v>#REF!</v>
      </c>
      <c r="AF128" s="39" t="e">
        <f>IF(AL129="13",Monitoreo!#REF!&amp;". ","")</f>
        <v>#REF!</v>
      </c>
      <c r="AG128" s="39" t="e">
        <f>IF(AL129="12",Monitoreo!#REF!&amp;". ","")</f>
        <v>#REF!</v>
      </c>
      <c r="AH128" s="85" t="e">
        <f>IF(AL129="11",Monitoreo!#REF!&amp;". ","")</f>
        <v>#REF!</v>
      </c>
      <c r="AI128" s="71"/>
      <c r="AJ128" s="88" t="e">
        <f>+IF(Monitoreo!#REF!="Casi Seguro",5,IF(Monitoreo!#REF!="Probable",4,IF(Monitoreo!#REF!="Posible",3,IF(Monitoreo!#REF!="Improbable",2,IF(Monitoreo!#REF!="Raro",1)))))</f>
        <v>#REF!</v>
      </c>
      <c r="AK128" s="88" t="e">
        <f>+IF(Monitoreo!#REF!="Severo",5,IF(Monitoreo!#REF!="Mayor",4,IF(Monitoreo!#REF!="Moderado",3,IF(Monitoreo!#REF!="Menor",2,IF(Monitoreo!#REF!="Insignificante",1)))))</f>
        <v>#REF!</v>
      </c>
      <c r="AL128" s="88" t="e">
        <f t="shared" si="1"/>
        <v>#REF!</v>
      </c>
    </row>
    <row r="129" spans="9:38" x14ac:dyDescent="0.25">
      <c r="I129" s="83"/>
      <c r="J129" s="84" t="e">
        <f>IF(AL130="55",Monitoreo!#REF!&amp;". ","")</f>
        <v>#REF!</v>
      </c>
      <c r="K129" s="39" t="e">
        <f>IF(AL130="54",Monitoreo!#REF!&amp;". ","")</f>
        <v>#REF!</v>
      </c>
      <c r="L129" s="39" t="e">
        <f>IF(AL130="53",Monitoreo!#REF!&amp;". ","")</f>
        <v>#REF!</v>
      </c>
      <c r="M129" s="39" t="e">
        <f>IF(AL130="52",Monitoreo!#REF!&amp;". ","")</f>
        <v>#REF!</v>
      </c>
      <c r="N129" s="39" t="e">
        <f>IF(AL130="51",Monitoreo!#REF!&amp;". ","")</f>
        <v>#REF!</v>
      </c>
      <c r="O129" s="39" t="e">
        <f>IF(AL130="45",Monitoreo!#REF!&amp;". ","")</f>
        <v>#REF!</v>
      </c>
      <c r="P129" s="39" t="e">
        <f>IF(AL130="44",Monitoreo!#REF!&amp;". ","")</f>
        <v>#REF!</v>
      </c>
      <c r="Q129" s="39" t="e">
        <f>IF(AL130="43",Monitoreo!#REF!&amp;". ","")</f>
        <v>#REF!</v>
      </c>
      <c r="R129" s="39" t="e">
        <f>IF(AL130="42",Monitoreo!#REF!&amp;". ","")</f>
        <v>#REF!</v>
      </c>
      <c r="S129" s="39" t="e">
        <f>IF(AL130="41",Monitoreo!#REF!&amp;". ","")</f>
        <v>#REF!</v>
      </c>
      <c r="T129" s="39" t="e">
        <f>IF(AL130="35",Monitoreo!#REF!&amp;". ","")</f>
        <v>#REF!</v>
      </c>
      <c r="U129" s="39" t="e">
        <f>IF(AL130="34",Monitoreo!#REF!&amp;". ","")</f>
        <v>#REF!</v>
      </c>
      <c r="V129" s="39" t="e">
        <f>IF(AL130="33",Monitoreo!#REF!&amp;". ","")</f>
        <v>#REF!</v>
      </c>
      <c r="W129" s="39" t="e">
        <f>IF(AL130="32",Monitoreo!#REF!&amp;". ","")</f>
        <v>#REF!</v>
      </c>
      <c r="X129" s="39" t="e">
        <f>IF(AL130="31",Monitoreo!#REF!&amp;". ","")</f>
        <v>#REF!</v>
      </c>
      <c r="Y129" s="39" t="e">
        <f>IF(AL130="25",Monitoreo!#REF!&amp;". ","")</f>
        <v>#REF!</v>
      </c>
      <c r="Z129" s="39" t="e">
        <f>IF(AL130="24",Monitoreo!#REF!&amp;". ","")</f>
        <v>#REF!</v>
      </c>
      <c r="AA129" s="39" t="e">
        <f>IF(AL130="23",Monitoreo!#REF!&amp;". ","")</f>
        <v>#REF!</v>
      </c>
      <c r="AB129" s="39" t="e">
        <f>IF(AL130="22",Monitoreo!#REF!&amp;". ","")</f>
        <v>#REF!</v>
      </c>
      <c r="AC129" s="39" t="e">
        <f>IF(AL130="21",Monitoreo!#REF!&amp;". ","")</f>
        <v>#REF!</v>
      </c>
      <c r="AD129" s="39" t="e">
        <f>IF(AL130="15",Monitoreo!#REF!&amp;". ","")</f>
        <v>#REF!</v>
      </c>
      <c r="AE129" s="39" t="e">
        <f>IF(AL130="14",Monitoreo!#REF!&amp;". ","")</f>
        <v>#REF!</v>
      </c>
      <c r="AF129" s="39" t="e">
        <f>IF(AL130="13",Monitoreo!#REF!&amp;". ","")</f>
        <v>#REF!</v>
      </c>
      <c r="AG129" s="39" t="e">
        <f>IF(AL130="12",Monitoreo!#REF!&amp;". ","")</f>
        <v>#REF!</v>
      </c>
      <c r="AH129" s="85" t="e">
        <f>IF(AL130="11",Monitoreo!#REF!&amp;". ","")</f>
        <v>#REF!</v>
      </c>
      <c r="AI129" s="71"/>
      <c r="AJ129" s="88" t="e">
        <f>+IF(Monitoreo!#REF!="Casi Seguro",5,IF(Monitoreo!#REF!="Probable",4,IF(Monitoreo!#REF!="Posible",3,IF(Monitoreo!#REF!="Improbable",2,IF(Monitoreo!#REF!="Raro",1)))))</f>
        <v>#REF!</v>
      </c>
      <c r="AK129" s="88" t="e">
        <f>+IF(Monitoreo!#REF!="Severo",5,IF(Monitoreo!#REF!="Mayor",4,IF(Monitoreo!#REF!="Moderado",3,IF(Monitoreo!#REF!="Menor",2,IF(Monitoreo!#REF!="Insignificante",1)))))</f>
        <v>#REF!</v>
      </c>
      <c r="AL129" s="88" t="e">
        <f t="shared" si="1"/>
        <v>#REF!</v>
      </c>
    </row>
    <row r="130" spans="9:38" x14ac:dyDescent="0.25">
      <c r="I130" s="83"/>
      <c r="J130" s="84" t="e">
        <f>IF(AL131="55",Monitoreo!#REF!&amp;". ","")</f>
        <v>#REF!</v>
      </c>
      <c r="K130" s="39" t="e">
        <f>IF(AL131="54",Monitoreo!#REF!&amp;". ","")</f>
        <v>#REF!</v>
      </c>
      <c r="L130" s="39" t="e">
        <f>IF(AL131="53",Monitoreo!#REF!&amp;". ","")</f>
        <v>#REF!</v>
      </c>
      <c r="M130" s="39" t="e">
        <f>IF(AL131="52",Monitoreo!#REF!&amp;". ","")</f>
        <v>#REF!</v>
      </c>
      <c r="N130" s="39" t="e">
        <f>IF(AL131="51",Monitoreo!#REF!&amp;". ","")</f>
        <v>#REF!</v>
      </c>
      <c r="O130" s="39" t="e">
        <f>IF(AL131="45",Monitoreo!#REF!&amp;". ","")</f>
        <v>#REF!</v>
      </c>
      <c r="P130" s="39" t="e">
        <f>IF(AL131="44",Monitoreo!#REF!&amp;". ","")</f>
        <v>#REF!</v>
      </c>
      <c r="Q130" s="39" t="e">
        <f>IF(AL131="43",Monitoreo!#REF!&amp;". ","")</f>
        <v>#REF!</v>
      </c>
      <c r="R130" s="39" t="e">
        <f>IF(AL131="42",Monitoreo!#REF!&amp;". ","")</f>
        <v>#REF!</v>
      </c>
      <c r="S130" s="39" t="e">
        <f>IF(AL131="41",Monitoreo!#REF!&amp;". ","")</f>
        <v>#REF!</v>
      </c>
      <c r="T130" s="39" t="e">
        <f>IF(AL131="35",Monitoreo!#REF!&amp;". ","")</f>
        <v>#REF!</v>
      </c>
      <c r="U130" s="39" t="e">
        <f>IF(AL131="34",Monitoreo!#REF!&amp;". ","")</f>
        <v>#REF!</v>
      </c>
      <c r="V130" s="39" t="e">
        <f>IF(AL131="33",Monitoreo!#REF!&amp;". ","")</f>
        <v>#REF!</v>
      </c>
      <c r="W130" s="39" t="e">
        <f>IF(AL131="32",Monitoreo!#REF!&amp;". ","")</f>
        <v>#REF!</v>
      </c>
      <c r="X130" s="39" t="e">
        <f>IF(AL131="31",Monitoreo!#REF!&amp;". ","")</f>
        <v>#REF!</v>
      </c>
      <c r="Y130" s="39" t="e">
        <f>IF(AL131="25",Monitoreo!#REF!&amp;". ","")</f>
        <v>#REF!</v>
      </c>
      <c r="Z130" s="39" t="e">
        <f>IF(AL131="24",Monitoreo!#REF!&amp;". ","")</f>
        <v>#REF!</v>
      </c>
      <c r="AA130" s="39" t="e">
        <f>IF(AL131="23",Monitoreo!#REF!&amp;". ","")</f>
        <v>#REF!</v>
      </c>
      <c r="AB130" s="39" t="e">
        <f>IF(AL131="22",Monitoreo!#REF!&amp;". ","")</f>
        <v>#REF!</v>
      </c>
      <c r="AC130" s="39" t="e">
        <f>IF(AL131="21",Monitoreo!#REF!&amp;". ","")</f>
        <v>#REF!</v>
      </c>
      <c r="AD130" s="39" t="e">
        <f>IF(AL131="15",Monitoreo!#REF!&amp;". ","")</f>
        <v>#REF!</v>
      </c>
      <c r="AE130" s="39" t="e">
        <f>IF(AL131="14",Monitoreo!#REF!&amp;". ","")</f>
        <v>#REF!</v>
      </c>
      <c r="AF130" s="39" t="e">
        <f>IF(AL131="13",Monitoreo!#REF!&amp;". ","")</f>
        <v>#REF!</v>
      </c>
      <c r="AG130" s="39" t="e">
        <f>IF(AL131="12",Monitoreo!#REF!&amp;". ","")</f>
        <v>#REF!</v>
      </c>
      <c r="AH130" s="85" t="e">
        <f>IF(AL131="11",Monitoreo!#REF!&amp;". ","")</f>
        <v>#REF!</v>
      </c>
      <c r="AI130" s="71"/>
      <c r="AJ130" s="88" t="e">
        <f>+IF(Monitoreo!#REF!="Casi Seguro",5,IF(Monitoreo!#REF!="Probable",4,IF(Monitoreo!#REF!="Posible",3,IF(Monitoreo!#REF!="Improbable",2,IF(Monitoreo!#REF!="Raro",1)))))</f>
        <v>#REF!</v>
      </c>
      <c r="AK130" s="88" t="e">
        <f>+IF(Monitoreo!#REF!="Severo",5,IF(Monitoreo!#REF!="Mayor",4,IF(Monitoreo!#REF!="Moderado",3,IF(Monitoreo!#REF!="Menor",2,IF(Monitoreo!#REF!="Insignificante",1)))))</f>
        <v>#REF!</v>
      </c>
      <c r="AL130" s="88" t="e">
        <f t="shared" si="1"/>
        <v>#REF!</v>
      </c>
    </row>
    <row r="131" spans="9:38" x14ac:dyDescent="0.25">
      <c r="I131" s="83"/>
      <c r="J131" s="84" t="e">
        <f>IF(AL132="55",Monitoreo!#REF!&amp;". ","")</f>
        <v>#REF!</v>
      </c>
      <c r="K131" s="39" t="e">
        <f>IF(AL132="54",Monitoreo!#REF!&amp;". ","")</f>
        <v>#REF!</v>
      </c>
      <c r="L131" s="39" t="e">
        <f>IF(AL132="53",Monitoreo!#REF!&amp;". ","")</f>
        <v>#REF!</v>
      </c>
      <c r="M131" s="39" t="e">
        <f>IF(AL132="52",Monitoreo!#REF!&amp;". ","")</f>
        <v>#REF!</v>
      </c>
      <c r="N131" s="39" t="e">
        <f>IF(AL132="51",Monitoreo!#REF!&amp;". ","")</f>
        <v>#REF!</v>
      </c>
      <c r="O131" s="39" t="e">
        <f>IF(AL132="45",Monitoreo!#REF!&amp;". ","")</f>
        <v>#REF!</v>
      </c>
      <c r="P131" s="39" t="e">
        <f>IF(AL132="44",Monitoreo!#REF!&amp;". ","")</f>
        <v>#REF!</v>
      </c>
      <c r="Q131" s="39" t="e">
        <f>IF(AL132="43",Monitoreo!#REF!&amp;". ","")</f>
        <v>#REF!</v>
      </c>
      <c r="R131" s="39" t="e">
        <f>IF(AL132="42",Monitoreo!#REF!&amp;". ","")</f>
        <v>#REF!</v>
      </c>
      <c r="S131" s="39" t="e">
        <f>IF(AL132="41",Monitoreo!#REF!&amp;". ","")</f>
        <v>#REF!</v>
      </c>
      <c r="T131" s="39" t="e">
        <f>IF(AL132="35",Monitoreo!#REF!&amp;". ","")</f>
        <v>#REF!</v>
      </c>
      <c r="U131" s="39" t="e">
        <f>IF(AL132="34",Monitoreo!#REF!&amp;". ","")</f>
        <v>#REF!</v>
      </c>
      <c r="V131" s="39" t="e">
        <f>IF(AL132="33",Monitoreo!#REF!&amp;". ","")</f>
        <v>#REF!</v>
      </c>
      <c r="W131" s="39" t="e">
        <f>IF(AL132="32",Monitoreo!#REF!&amp;". ","")</f>
        <v>#REF!</v>
      </c>
      <c r="X131" s="39" t="e">
        <f>IF(AL132="31",Monitoreo!#REF!&amp;". ","")</f>
        <v>#REF!</v>
      </c>
      <c r="Y131" s="39" t="e">
        <f>IF(AL132="25",Monitoreo!#REF!&amp;". ","")</f>
        <v>#REF!</v>
      </c>
      <c r="Z131" s="39" t="e">
        <f>IF(AL132="24",Monitoreo!#REF!&amp;". ","")</f>
        <v>#REF!</v>
      </c>
      <c r="AA131" s="39" t="e">
        <f>IF(AL132="23",Monitoreo!#REF!&amp;". ","")</f>
        <v>#REF!</v>
      </c>
      <c r="AB131" s="39" t="e">
        <f>IF(AL132="22",Monitoreo!#REF!&amp;". ","")</f>
        <v>#REF!</v>
      </c>
      <c r="AC131" s="39" t="e">
        <f>IF(AL132="21",Monitoreo!#REF!&amp;". ","")</f>
        <v>#REF!</v>
      </c>
      <c r="AD131" s="39" t="e">
        <f>IF(AL132="15",Monitoreo!#REF!&amp;". ","")</f>
        <v>#REF!</v>
      </c>
      <c r="AE131" s="39" t="e">
        <f>IF(AL132="14",Monitoreo!#REF!&amp;". ","")</f>
        <v>#REF!</v>
      </c>
      <c r="AF131" s="39" t="e">
        <f>IF(AL132="13",Monitoreo!#REF!&amp;". ","")</f>
        <v>#REF!</v>
      </c>
      <c r="AG131" s="39" t="e">
        <f>IF(AL132="12",Monitoreo!#REF!&amp;". ","")</f>
        <v>#REF!</v>
      </c>
      <c r="AH131" s="85" t="e">
        <f>IF(AL132="11",Monitoreo!#REF!&amp;". ","")</f>
        <v>#REF!</v>
      </c>
      <c r="AI131" s="71"/>
      <c r="AJ131" s="88" t="e">
        <f>+IF(Monitoreo!#REF!="Casi Seguro",5,IF(Monitoreo!#REF!="Probable",4,IF(Monitoreo!#REF!="Posible",3,IF(Monitoreo!#REF!="Improbable",2,IF(Monitoreo!#REF!="Raro",1)))))</f>
        <v>#REF!</v>
      </c>
      <c r="AK131" s="88" t="e">
        <f>+IF(Monitoreo!#REF!="Severo",5,IF(Monitoreo!#REF!="Mayor",4,IF(Monitoreo!#REF!="Moderado",3,IF(Monitoreo!#REF!="Menor",2,IF(Monitoreo!#REF!="Insignificante",1)))))</f>
        <v>#REF!</v>
      </c>
      <c r="AL131" s="88" t="e">
        <f t="shared" si="1"/>
        <v>#REF!</v>
      </c>
    </row>
    <row r="132" spans="9:38" x14ac:dyDescent="0.25">
      <c r="I132" s="83"/>
      <c r="J132" s="84" t="e">
        <f>IF(AL133="55",Monitoreo!#REF!&amp;". ","")</f>
        <v>#REF!</v>
      </c>
      <c r="K132" s="39" t="e">
        <f>IF(AL133="54",Monitoreo!#REF!&amp;". ","")</f>
        <v>#REF!</v>
      </c>
      <c r="L132" s="39" t="e">
        <f>IF(AL133="53",Monitoreo!#REF!&amp;". ","")</f>
        <v>#REF!</v>
      </c>
      <c r="M132" s="39" t="e">
        <f>IF(AL133="52",Monitoreo!#REF!&amp;". ","")</f>
        <v>#REF!</v>
      </c>
      <c r="N132" s="39" t="e">
        <f>IF(AL133="51",Monitoreo!#REF!&amp;". ","")</f>
        <v>#REF!</v>
      </c>
      <c r="O132" s="39" t="e">
        <f>IF(AL133="45",Monitoreo!#REF!&amp;". ","")</f>
        <v>#REF!</v>
      </c>
      <c r="P132" s="39" t="e">
        <f>IF(AL133="44",Monitoreo!#REF!&amp;". ","")</f>
        <v>#REF!</v>
      </c>
      <c r="Q132" s="39" t="e">
        <f>IF(AL133="43",Monitoreo!#REF!&amp;". ","")</f>
        <v>#REF!</v>
      </c>
      <c r="R132" s="39" t="e">
        <f>IF(AL133="42",Monitoreo!#REF!&amp;". ","")</f>
        <v>#REF!</v>
      </c>
      <c r="S132" s="39" t="e">
        <f>IF(AL133="41",Monitoreo!#REF!&amp;". ","")</f>
        <v>#REF!</v>
      </c>
      <c r="T132" s="39" t="e">
        <f>IF(AL133="35",Monitoreo!#REF!&amp;". ","")</f>
        <v>#REF!</v>
      </c>
      <c r="U132" s="39" t="e">
        <f>IF(AL133="34",Monitoreo!#REF!&amp;". ","")</f>
        <v>#REF!</v>
      </c>
      <c r="V132" s="39" t="e">
        <f>IF(AL133="33",Monitoreo!#REF!&amp;". ","")</f>
        <v>#REF!</v>
      </c>
      <c r="W132" s="39" t="e">
        <f>IF(AL133="32",Monitoreo!#REF!&amp;". ","")</f>
        <v>#REF!</v>
      </c>
      <c r="X132" s="39" t="e">
        <f>IF(AL133="31",Monitoreo!#REF!&amp;". ","")</f>
        <v>#REF!</v>
      </c>
      <c r="Y132" s="39" t="e">
        <f>IF(AL133="25",Monitoreo!#REF!&amp;". ","")</f>
        <v>#REF!</v>
      </c>
      <c r="Z132" s="39" t="e">
        <f>IF(AL133="24",Monitoreo!#REF!&amp;". ","")</f>
        <v>#REF!</v>
      </c>
      <c r="AA132" s="39" t="e">
        <f>IF(AL133="23",Monitoreo!#REF!&amp;". ","")</f>
        <v>#REF!</v>
      </c>
      <c r="AB132" s="39" t="e">
        <f>IF(AL133="22",Monitoreo!#REF!&amp;". ","")</f>
        <v>#REF!</v>
      </c>
      <c r="AC132" s="39" t="e">
        <f>IF(AL133="21",Monitoreo!#REF!&amp;". ","")</f>
        <v>#REF!</v>
      </c>
      <c r="AD132" s="39" t="e">
        <f>IF(AL133="15",Monitoreo!#REF!&amp;". ","")</f>
        <v>#REF!</v>
      </c>
      <c r="AE132" s="39" t="e">
        <f>IF(AL133="14",Monitoreo!#REF!&amp;". ","")</f>
        <v>#REF!</v>
      </c>
      <c r="AF132" s="39" t="e">
        <f>IF(AL133="13",Monitoreo!#REF!&amp;". ","")</f>
        <v>#REF!</v>
      </c>
      <c r="AG132" s="39" t="e">
        <f>IF(AL133="12",Monitoreo!#REF!&amp;". ","")</f>
        <v>#REF!</v>
      </c>
      <c r="AH132" s="85" t="e">
        <f>IF(AL133="11",Monitoreo!#REF!&amp;". ","")</f>
        <v>#REF!</v>
      </c>
      <c r="AI132" s="71"/>
      <c r="AJ132" s="88" t="e">
        <f>+IF(Monitoreo!#REF!="Casi Seguro",5,IF(Monitoreo!#REF!="Probable",4,IF(Monitoreo!#REF!="Posible",3,IF(Monitoreo!#REF!="Improbable",2,IF(Monitoreo!#REF!="Raro",1)))))</f>
        <v>#REF!</v>
      </c>
      <c r="AK132" s="88" t="e">
        <f>+IF(Monitoreo!#REF!="Severo",5,IF(Monitoreo!#REF!="Mayor",4,IF(Monitoreo!#REF!="Moderado",3,IF(Monitoreo!#REF!="Menor",2,IF(Monitoreo!#REF!="Insignificante",1)))))</f>
        <v>#REF!</v>
      </c>
      <c r="AL132" s="88" t="e">
        <f t="shared" si="1"/>
        <v>#REF!</v>
      </c>
    </row>
    <row r="133" spans="9:38" x14ac:dyDescent="0.25">
      <c r="I133" s="83"/>
      <c r="J133" s="84" t="e">
        <f>IF(AL134="55",Monitoreo!#REF!&amp;". ","")</f>
        <v>#REF!</v>
      </c>
      <c r="K133" s="39" t="e">
        <f>IF(AL134="54",Monitoreo!#REF!&amp;". ","")</f>
        <v>#REF!</v>
      </c>
      <c r="L133" s="39" t="e">
        <f>IF(AL134="53",Monitoreo!#REF!&amp;". ","")</f>
        <v>#REF!</v>
      </c>
      <c r="M133" s="39" t="e">
        <f>IF(AL134="52",Monitoreo!#REF!&amp;". ","")</f>
        <v>#REF!</v>
      </c>
      <c r="N133" s="39" t="e">
        <f>IF(AL134="51",Monitoreo!#REF!&amp;". ","")</f>
        <v>#REF!</v>
      </c>
      <c r="O133" s="39" t="e">
        <f>IF(AL134="45",Monitoreo!#REF!&amp;". ","")</f>
        <v>#REF!</v>
      </c>
      <c r="P133" s="39" t="e">
        <f>IF(AL134="44",Monitoreo!#REF!&amp;". ","")</f>
        <v>#REF!</v>
      </c>
      <c r="Q133" s="39" t="e">
        <f>IF(AL134="43",Monitoreo!#REF!&amp;". ","")</f>
        <v>#REF!</v>
      </c>
      <c r="R133" s="39" t="e">
        <f>IF(AL134="42",Monitoreo!#REF!&amp;". ","")</f>
        <v>#REF!</v>
      </c>
      <c r="S133" s="39" t="e">
        <f>IF(AL134="41",Monitoreo!#REF!&amp;". ","")</f>
        <v>#REF!</v>
      </c>
      <c r="T133" s="39" t="e">
        <f>IF(AL134="35",Monitoreo!#REF!&amp;". ","")</f>
        <v>#REF!</v>
      </c>
      <c r="U133" s="39" t="e">
        <f>IF(AL134="34",Monitoreo!#REF!&amp;". ","")</f>
        <v>#REF!</v>
      </c>
      <c r="V133" s="39" t="e">
        <f>IF(AL134="33",Monitoreo!#REF!&amp;". ","")</f>
        <v>#REF!</v>
      </c>
      <c r="W133" s="39" t="e">
        <f>IF(AL134="32",Monitoreo!#REF!&amp;". ","")</f>
        <v>#REF!</v>
      </c>
      <c r="X133" s="39" t="e">
        <f>IF(AL134="31",Monitoreo!#REF!&amp;". ","")</f>
        <v>#REF!</v>
      </c>
      <c r="Y133" s="39" t="e">
        <f>IF(AL134="25",Monitoreo!#REF!&amp;". ","")</f>
        <v>#REF!</v>
      </c>
      <c r="Z133" s="39" t="e">
        <f>IF(AL134="24",Monitoreo!#REF!&amp;". ","")</f>
        <v>#REF!</v>
      </c>
      <c r="AA133" s="39" t="e">
        <f>IF(AL134="23",Monitoreo!#REF!&amp;". ","")</f>
        <v>#REF!</v>
      </c>
      <c r="AB133" s="39" t="e">
        <f>IF(AL134="22",Monitoreo!#REF!&amp;". ","")</f>
        <v>#REF!</v>
      </c>
      <c r="AC133" s="39" t="e">
        <f>IF(AL134="21",Monitoreo!#REF!&amp;". ","")</f>
        <v>#REF!</v>
      </c>
      <c r="AD133" s="39" t="e">
        <f>IF(AL134="15",Monitoreo!#REF!&amp;". ","")</f>
        <v>#REF!</v>
      </c>
      <c r="AE133" s="39" t="e">
        <f>IF(AL134="14",Monitoreo!#REF!&amp;". ","")</f>
        <v>#REF!</v>
      </c>
      <c r="AF133" s="39" t="e">
        <f>IF(AL134="13",Monitoreo!#REF!&amp;". ","")</f>
        <v>#REF!</v>
      </c>
      <c r="AG133" s="39" t="e">
        <f>IF(AL134="12",Monitoreo!#REF!&amp;". ","")</f>
        <v>#REF!</v>
      </c>
      <c r="AH133" s="85" t="e">
        <f>IF(AL134="11",Monitoreo!#REF!&amp;". ","")</f>
        <v>#REF!</v>
      </c>
      <c r="AI133" s="71"/>
      <c r="AJ133" s="88" t="e">
        <f>+IF(Monitoreo!#REF!="Casi Seguro",5,IF(Monitoreo!#REF!="Probable",4,IF(Monitoreo!#REF!="Posible",3,IF(Monitoreo!#REF!="Improbable",2,IF(Monitoreo!#REF!="Raro",1)))))</f>
        <v>#REF!</v>
      </c>
      <c r="AK133" s="88" t="e">
        <f>+IF(Monitoreo!#REF!="Severo",5,IF(Monitoreo!#REF!="Mayor",4,IF(Monitoreo!#REF!="Moderado",3,IF(Monitoreo!#REF!="Menor",2,IF(Monitoreo!#REF!="Insignificante",1)))))</f>
        <v>#REF!</v>
      </c>
      <c r="AL133" s="88" t="e">
        <f t="shared" si="1"/>
        <v>#REF!</v>
      </c>
    </row>
    <row r="134" spans="9:38" x14ac:dyDescent="0.25">
      <c r="I134" s="83"/>
      <c r="J134" s="84" t="e">
        <f>IF(AL135="55",Monitoreo!#REF!&amp;". ","")</f>
        <v>#REF!</v>
      </c>
      <c r="K134" s="39" t="e">
        <f>IF(AL135="54",Monitoreo!#REF!&amp;". ","")</f>
        <v>#REF!</v>
      </c>
      <c r="L134" s="39" t="e">
        <f>IF(AL135="53",Monitoreo!#REF!&amp;". ","")</f>
        <v>#REF!</v>
      </c>
      <c r="M134" s="39" t="e">
        <f>IF(AL135="52",Monitoreo!#REF!&amp;". ","")</f>
        <v>#REF!</v>
      </c>
      <c r="N134" s="39" t="e">
        <f>IF(AL135="51",Monitoreo!#REF!&amp;". ","")</f>
        <v>#REF!</v>
      </c>
      <c r="O134" s="39" t="e">
        <f>IF(AL135="45",Monitoreo!#REF!&amp;". ","")</f>
        <v>#REF!</v>
      </c>
      <c r="P134" s="39" t="e">
        <f>IF(AL135="44",Monitoreo!#REF!&amp;". ","")</f>
        <v>#REF!</v>
      </c>
      <c r="Q134" s="39" t="e">
        <f>IF(AL135="43",Monitoreo!#REF!&amp;". ","")</f>
        <v>#REF!</v>
      </c>
      <c r="R134" s="39" t="e">
        <f>IF(AL135="42",Monitoreo!#REF!&amp;". ","")</f>
        <v>#REF!</v>
      </c>
      <c r="S134" s="39" t="e">
        <f>IF(AL135="41",Monitoreo!#REF!&amp;". ","")</f>
        <v>#REF!</v>
      </c>
      <c r="T134" s="39" t="e">
        <f>IF(AL135="35",Monitoreo!#REF!&amp;". ","")</f>
        <v>#REF!</v>
      </c>
      <c r="U134" s="39" t="e">
        <f>IF(AL135="34",Monitoreo!#REF!&amp;". ","")</f>
        <v>#REF!</v>
      </c>
      <c r="V134" s="39" t="e">
        <f>IF(AL135="33",Monitoreo!#REF!&amp;". ","")</f>
        <v>#REF!</v>
      </c>
      <c r="W134" s="39" t="e">
        <f>IF(AL135="32",Monitoreo!#REF!&amp;". ","")</f>
        <v>#REF!</v>
      </c>
      <c r="X134" s="39" t="e">
        <f>IF(AL135="31",Monitoreo!#REF!&amp;". ","")</f>
        <v>#REF!</v>
      </c>
      <c r="Y134" s="39" t="e">
        <f>IF(AL135="25",Monitoreo!#REF!&amp;". ","")</f>
        <v>#REF!</v>
      </c>
      <c r="Z134" s="39" t="e">
        <f>IF(AL135="24",Monitoreo!#REF!&amp;". ","")</f>
        <v>#REF!</v>
      </c>
      <c r="AA134" s="39" t="e">
        <f>IF(AL135="23",Monitoreo!#REF!&amp;". ","")</f>
        <v>#REF!</v>
      </c>
      <c r="AB134" s="39" t="e">
        <f>IF(AL135="22",Monitoreo!#REF!&amp;". ","")</f>
        <v>#REF!</v>
      </c>
      <c r="AC134" s="39" t="e">
        <f>IF(AL135="21",Monitoreo!#REF!&amp;". ","")</f>
        <v>#REF!</v>
      </c>
      <c r="AD134" s="39" t="e">
        <f>IF(AL135="15",Monitoreo!#REF!&amp;". ","")</f>
        <v>#REF!</v>
      </c>
      <c r="AE134" s="39" t="e">
        <f>IF(AL135="14",Monitoreo!#REF!&amp;". ","")</f>
        <v>#REF!</v>
      </c>
      <c r="AF134" s="39" t="e">
        <f>IF(AL135="13",Monitoreo!#REF!&amp;". ","")</f>
        <v>#REF!</v>
      </c>
      <c r="AG134" s="39" t="e">
        <f>IF(AL135="12",Monitoreo!#REF!&amp;". ","")</f>
        <v>#REF!</v>
      </c>
      <c r="AH134" s="85" t="e">
        <f>IF(AL135="11",Monitoreo!#REF!&amp;". ","")</f>
        <v>#REF!</v>
      </c>
      <c r="AI134" s="71"/>
      <c r="AJ134" s="88" t="e">
        <f>+IF(Monitoreo!#REF!="Casi Seguro",5,IF(Monitoreo!#REF!="Probable",4,IF(Monitoreo!#REF!="Posible",3,IF(Monitoreo!#REF!="Improbable",2,IF(Monitoreo!#REF!="Raro",1)))))</f>
        <v>#REF!</v>
      </c>
      <c r="AK134" s="88" t="e">
        <f>+IF(Monitoreo!#REF!="Severo",5,IF(Monitoreo!#REF!="Mayor",4,IF(Monitoreo!#REF!="Moderado",3,IF(Monitoreo!#REF!="Menor",2,IF(Monitoreo!#REF!="Insignificante",1)))))</f>
        <v>#REF!</v>
      </c>
      <c r="AL134" s="88" t="e">
        <f t="shared" si="1"/>
        <v>#REF!</v>
      </c>
    </row>
    <row r="135" spans="9:38" x14ac:dyDescent="0.25">
      <c r="I135" s="83"/>
      <c r="J135" s="84" t="e">
        <f>IF(AL136="55",Monitoreo!#REF!&amp;". ","")</f>
        <v>#REF!</v>
      </c>
      <c r="K135" s="39" t="e">
        <f>IF(AL136="54",Monitoreo!#REF!&amp;". ","")</f>
        <v>#REF!</v>
      </c>
      <c r="L135" s="39" t="e">
        <f>IF(AL136="53",Monitoreo!#REF!&amp;". ","")</f>
        <v>#REF!</v>
      </c>
      <c r="M135" s="39" t="e">
        <f>IF(AL136="52",Monitoreo!#REF!&amp;". ","")</f>
        <v>#REF!</v>
      </c>
      <c r="N135" s="39" t="e">
        <f>IF(AL136="51",Monitoreo!#REF!&amp;". ","")</f>
        <v>#REF!</v>
      </c>
      <c r="O135" s="39" t="e">
        <f>IF(AL136="45",Monitoreo!#REF!&amp;". ","")</f>
        <v>#REF!</v>
      </c>
      <c r="P135" s="39" t="e">
        <f>IF(AL136="44",Monitoreo!#REF!&amp;". ","")</f>
        <v>#REF!</v>
      </c>
      <c r="Q135" s="39" t="e">
        <f>IF(AL136="43",Monitoreo!#REF!&amp;". ","")</f>
        <v>#REF!</v>
      </c>
      <c r="R135" s="39" t="e">
        <f>IF(AL136="42",Monitoreo!#REF!&amp;". ","")</f>
        <v>#REF!</v>
      </c>
      <c r="S135" s="39" t="e">
        <f>IF(AL136="41",Monitoreo!#REF!&amp;". ","")</f>
        <v>#REF!</v>
      </c>
      <c r="T135" s="39" t="e">
        <f>IF(AL136="35",Monitoreo!#REF!&amp;". ","")</f>
        <v>#REF!</v>
      </c>
      <c r="U135" s="39" t="e">
        <f>IF(AL136="34",Monitoreo!#REF!&amp;". ","")</f>
        <v>#REF!</v>
      </c>
      <c r="V135" s="39" t="e">
        <f>IF(AL136="33",Monitoreo!#REF!&amp;". ","")</f>
        <v>#REF!</v>
      </c>
      <c r="W135" s="39" t="e">
        <f>IF(AL136="32",Monitoreo!#REF!&amp;". ","")</f>
        <v>#REF!</v>
      </c>
      <c r="X135" s="39" t="e">
        <f>IF(AL136="31",Monitoreo!#REF!&amp;". ","")</f>
        <v>#REF!</v>
      </c>
      <c r="Y135" s="39" t="e">
        <f>IF(AL136="25",Monitoreo!#REF!&amp;". ","")</f>
        <v>#REF!</v>
      </c>
      <c r="Z135" s="39" t="e">
        <f>IF(AL136="24",Monitoreo!#REF!&amp;". ","")</f>
        <v>#REF!</v>
      </c>
      <c r="AA135" s="39" t="e">
        <f>IF(AL136="23",Monitoreo!#REF!&amp;". ","")</f>
        <v>#REF!</v>
      </c>
      <c r="AB135" s="39" t="e">
        <f>IF(AL136="22",Monitoreo!#REF!&amp;". ","")</f>
        <v>#REF!</v>
      </c>
      <c r="AC135" s="39" t="e">
        <f>IF(AL136="21",Monitoreo!#REF!&amp;". ","")</f>
        <v>#REF!</v>
      </c>
      <c r="AD135" s="39" t="e">
        <f>IF(AL136="15",Monitoreo!#REF!&amp;". ","")</f>
        <v>#REF!</v>
      </c>
      <c r="AE135" s="39" t="e">
        <f>IF(AL136="14",Monitoreo!#REF!&amp;". ","")</f>
        <v>#REF!</v>
      </c>
      <c r="AF135" s="39" t="e">
        <f>IF(AL136="13",Monitoreo!#REF!&amp;". ","")</f>
        <v>#REF!</v>
      </c>
      <c r="AG135" s="39" t="e">
        <f>IF(AL136="12",Monitoreo!#REF!&amp;". ","")</f>
        <v>#REF!</v>
      </c>
      <c r="AH135" s="85" t="e">
        <f>IF(AL136="11",Monitoreo!#REF!&amp;". ","")</f>
        <v>#REF!</v>
      </c>
      <c r="AI135" s="71"/>
      <c r="AJ135" s="88" t="e">
        <f>+IF(Monitoreo!#REF!="Casi Seguro",5,IF(Monitoreo!#REF!="Probable",4,IF(Monitoreo!#REF!="Posible",3,IF(Monitoreo!#REF!="Improbable",2,IF(Monitoreo!#REF!="Raro",1)))))</f>
        <v>#REF!</v>
      </c>
      <c r="AK135" s="88" t="e">
        <f>+IF(Monitoreo!#REF!="Severo",5,IF(Monitoreo!#REF!="Mayor",4,IF(Monitoreo!#REF!="Moderado",3,IF(Monitoreo!#REF!="Menor",2,IF(Monitoreo!#REF!="Insignificante",1)))))</f>
        <v>#REF!</v>
      </c>
      <c r="AL135" s="88" t="e">
        <f t="shared" si="1"/>
        <v>#REF!</v>
      </c>
    </row>
    <row r="136" spans="9:38" x14ac:dyDescent="0.25">
      <c r="I136" s="83"/>
      <c r="J136" s="84" t="e">
        <f>IF(AL137="55",Monitoreo!#REF!&amp;". ","")</f>
        <v>#REF!</v>
      </c>
      <c r="K136" s="39" t="e">
        <f>IF(AL137="54",Monitoreo!#REF!&amp;". ","")</f>
        <v>#REF!</v>
      </c>
      <c r="L136" s="39" t="e">
        <f>IF(AL137="53",Monitoreo!#REF!&amp;". ","")</f>
        <v>#REF!</v>
      </c>
      <c r="M136" s="39" t="e">
        <f>IF(AL137="52",Monitoreo!#REF!&amp;". ","")</f>
        <v>#REF!</v>
      </c>
      <c r="N136" s="39" t="e">
        <f>IF(AL137="51",Monitoreo!#REF!&amp;". ","")</f>
        <v>#REF!</v>
      </c>
      <c r="O136" s="39" t="e">
        <f>IF(AL137="45",Monitoreo!#REF!&amp;". ","")</f>
        <v>#REF!</v>
      </c>
      <c r="P136" s="39" t="e">
        <f>IF(AL137="44",Monitoreo!#REF!&amp;". ","")</f>
        <v>#REF!</v>
      </c>
      <c r="Q136" s="39" t="e">
        <f>IF(AL137="43",Monitoreo!#REF!&amp;". ","")</f>
        <v>#REF!</v>
      </c>
      <c r="R136" s="39" t="e">
        <f>IF(AL137="42",Monitoreo!#REF!&amp;". ","")</f>
        <v>#REF!</v>
      </c>
      <c r="S136" s="39" t="e">
        <f>IF(AL137="41",Monitoreo!#REF!&amp;". ","")</f>
        <v>#REF!</v>
      </c>
      <c r="T136" s="39" t="e">
        <f>IF(AL137="35",Monitoreo!#REF!&amp;". ","")</f>
        <v>#REF!</v>
      </c>
      <c r="U136" s="39" t="e">
        <f>IF(AL137="34",Monitoreo!#REF!&amp;". ","")</f>
        <v>#REF!</v>
      </c>
      <c r="V136" s="39" t="e">
        <f>IF(AL137="33",Monitoreo!#REF!&amp;". ","")</f>
        <v>#REF!</v>
      </c>
      <c r="W136" s="39" t="e">
        <f>IF(AL137="32",Monitoreo!#REF!&amp;". ","")</f>
        <v>#REF!</v>
      </c>
      <c r="X136" s="39" t="e">
        <f>IF(AL137="31",Monitoreo!#REF!&amp;". ","")</f>
        <v>#REF!</v>
      </c>
      <c r="Y136" s="39" t="e">
        <f>IF(AL137="25",Monitoreo!#REF!&amp;". ","")</f>
        <v>#REF!</v>
      </c>
      <c r="Z136" s="39" t="e">
        <f>IF(AL137="24",Monitoreo!#REF!&amp;". ","")</f>
        <v>#REF!</v>
      </c>
      <c r="AA136" s="39" t="e">
        <f>IF(AL137="23",Monitoreo!#REF!&amp;". ","")</f>
        <v>#REF!</v>
      </c>
      <c r="AB136" s="39" t="e">
        <f>IF(AL137="22",Monitoreo!#REF!&amp;". ","")</f>
        <v>#REF!</v>
      </c>
      <c r="AC136" s="39" t="e">
        <f>IF(AL137="21",Monitoreo!#REF!&amp;". ","")</f>
        <v>#REF!</v>
      </c>
      <c r="AD136" s="39" t="e">
        <f>IF(AL137="15",Monitoreo!#REF!&amp;". ","")</f>
        <v>#REF!</v>
      </c>
      <c r="AE136" s="39" t="e">
        <f>IF(AL137="14",Monitoreo!#REF!&amp;". ","")</f>
        <v>#REF!</v>
      </c>
      <c r="AF136" s="39" t="e">
        <f>IF(AL137="13",Monitoreo!#REF!&amp;". ","")</f>
        <v>#REF!</v>
      </c>
      <c r="AG136" s="39" t="e">
        <f>IF(AL137="12",Monitoreo!#REF!&amp;". ","")</f>
        <v>#REF!</v>
      </c>
      <c r="AH136" s="85" t="e">
        <f>IF(AL137="11",Monitoreo!#REF!&amp;". ","")</f>
        <v>#REF!</v>
      </c>
      <c r="AI136" s="71"/>
      <c r="AJ136" s="88" t="e">
        <f>+IF(Monitoreo!#REF!="Casi Seguro",5,IF(Monitoreo!#REF!="Probable",4,IF(Monitoreo!#REF!="Posible",3,IF(Monitoreo!#REF!="Improbable",2,IF(Monitoreo!#REF!="Raro",1)))))</f>
        <v>#REF!</v>
      </c>
      <c r="AK136" s="88" t="e">
        <f>+IF(Monitoreo!#REF!="Severo",5,IF(Monitoreo!#REF!="Mayor",4,IF(Monitoreo!#REF!="Moderado",3,IF(Monitoreo!#REF!="Menor",2,IF(Monitoreo!#REF!="Insignificante",1)))))</f>
        <v>#REF!</v>
      </c>
      <c r="AL136" s="88" t="e">
        <f t="shared" si="1"/>
        <v>#REF!</v>
      </c>
    </row>
    <row r="137" spans="9:38" x14ac:dyDescent="0.25">
      <c r="I137" s="83"/>
      <c r="J137" s="84" t="e">
        <f>IF(AL138="55",Monitoreo!#REF!&amp;". ","")</f>
        <v>#REF!</v>
      </c>
      <c r="K137" s="39" t="e">
        <f>IF(AL138="54",Monitoreo!#REF!&amp;". ","")</f>
        <v>#REF!</v>
      </c>
      <c r="L137" s="39" t="e">
        <f>IF(AL138="53",Monitoreo!#REF!&amp;". ","")</f>
        <v>#REF!</v>
      </c>
      <c r="M137" s="39" t="e">
        <f>IF(AL138="52",Monitoreo!#REF!&amp;". ","")</f>
        <v>#REF!</v>
      </c>
      <c r="N137" s="39" t="e">
        <f>IF(AL138="51",Monitoreo!#REF!&amp;". ","")</f>
        <v>#REF!</v>
      </c>
      <c r="O137" s="39" t="e">
        <f>IF(AL138="45",Monitoreo!#REF!&amp;". ","")</f>
        <v>#REF!</v>
      </c>
      <c r="P137" s="39" t="e">
        <f>IF(AL138="44",Monitoreo!#REF!&amp;". ","")</f>
        <v>#REF!</v>
      </c>
      <c r="Q137" s="39" t="e">
        <f>IF(AL138="43",Monitoreo!#REF!&amp;". ","")</f>
        <v>#REF!</v>
      </c>
      <c r="R137" s="39" t="e">
        <f>IF(AL138="42",Monitoreo!#REF!&amp;". ","")</f>
        <v>#REF!</v>
      </c>
      <c r="S137" s="39" t="e">
        <f>IF(AL138="41",Monitoreo!#REF!&amp;". ","")</f>
        <v>#REF!</v>
      </c>
      <c r="T137" s="39" t="e">
        <f>IF(AL138="35",Monitoreo!#REF!&amp;". ","")</f>
        <v>#REF!</v>
      </c>
      <c r="U137" s="39" t="e">
        <f>IF(AL138="34",Monitoreo!#REF!&amp;". ","")</f>
        <v>#REF!</v>
      </c>
      <c r="V137" s="39" t="e">
        <f>IF(AL138="33",Monitoreo!#REF!&amp;". ","")</f>
        <v>#REF!</v>
      </c>
      <c r="W137" s="39" t="e">
        <f>IF(AL138="32",Monitoreo!#REF!&amp;". ","")</f>
        <v>#REF!</v>
      </c>
      <c r="X137" s="39" t="e">
        <f>IF(AL138="31",Monitoreo!#REF!&amp;". ","")</f>
        <v>#REF!</v>
      </c>
      <c r="Y137" s="39" t="e">
        <f>IF(AL138="25",Monitoreo!#REF!&amp;". ","")</f>
        <v>#REF!</v>
      </c>
      <c r="Z137" s="39" t="e">
        <f>IF(AL138="24",Monitoreo!#REF!&amp;". ","")</f>
        <v>#REF!</v>
      </c>
      <c r="AA137" s="39" t="e">
        <f>IF(AL138="23",Monitoreo!#REF!&amp;". ","")</f>
        <v>#REF!</v>
      </c>
      <c r="AB137" s="39" t="e">
        <f>IF(AL138="22",Monitoreo!#REF!&amp;". ","")</f>
        <v>#REF!</v>
      </c>
      <c r="AC137" s="39" t="e">
        <f>IF(AL138="21",Monitoreo!#REF!&amp;". ","")</f>
        <v>#REF!</v>
      </c>
      <c r="AD137" s="39" t="e">
        <f>IF(AL138="15",Monitoreo!#REF!&amp;". ","")</f>
        <v>#REF!</v>
      </c>
      <c r="AE137" s="39" t="e">
        <f>IF(AL138="14",Monitoreo!#REF!&amp;". ","")</f>
        <v>#REF!</v>
      </c>
      <c r="AF137" s="39" t="e">
        <f>IF(AL138="13",Monitoreo!#REF!&amp;". ","")</f>
        <v>#REF!</v>
      </c>
      <c r="AG137" s="39" t="e">
        <f>IF(AL138="12",Monitoreo!#REF!&amp;". ","")</f>
        <v>#REF!</v>
      </c>
      <c r="AH137" s="85" t="e">
        <f>IF(AL138="11",Monitoreo!#REF!&amp;". ","")</f>
        <v>#REF!</v>
      </c>
      <c r="AI137" s="71"/>
      <c r="AJ137" s="88" t="e">
        <f>+IF(Monitoreo!#REF!="Casi Seguro",5,IF(Monitoreo!#REF!="Probable",4,IF(Monitoreo!#REF!="Posible",3,IF(Monitoreo!#REF!="Improbable",2,IF(Monitoreo!#REF!="Raro",1)))))</f>
        <v>#REF!</v>
      </c>
      <c r="AK137" s="88" t="e">
        <f>+IF(Monitoreo!#REF!="Severo",5,IF(Monitoreo!#REF!="Mayor",4,IF(Monitoreo!#REF!="Moderado",3,IF(Monitoreo!#REF!="Menor",2,IF(Monitoreo!#REF!="Insignificante",1)))))</f>
        <v>#REF!</v>
      </c>
      <c r="AL137" s="88" t="e">
        <f t="shared" ref="AL137:AL200" si="2">AJ137&amp;AK137</f>
        <v>#REF!</v>
      </c>
    </row>
    <row r="138" spans="9:38" x14ac:dyDescent="0.25">
      <c r="I138" s="83"/>
      <c r="J138" s="84" t="e">
        <f>IF(AL139="55",Monitoreo!#REF!&amp;". ","")</f>
        <v>#REF!</v>
      </c>
      <c r="K138" s="39" t="e">
        <f>IF(AL139="54",Monitoreo!#REF!&amp;". ","")</f>
        <v>#REF!</v>
      </c>
      <c r="L138" s="39" t="e">
        <f>IF(AL139="53",Monitoreo!#REF!&amp;". ","")</f>
        <v>#REF!</v>
      </c>
      <c r="M138" s="39" t="e">
        <f>IF(AL139="52",Monitoreo!#REF!&amp;". ","")</f>
        <v>#REF!</v>
      </c>
      <c r="N138" s="39" t="e">
        <f>IF(AL139="51",Monitoreo!#REF!&amp;". ","")</f>
        <v>#REF!</v>
      </c>
      <c r="O138" s="39" t="e">
        <f>IF(AL139="45",Monitoreo!#REF!&amp;". ","")</f>
        <v>#REF!</v>
      </c>
      <c r="P138" s="39" t="e">
        <f>IF(AL139="44",Monitoreo!#REF!&amp;". ","")</f>
        <v>#REF!</v>
      </c>
      <c r="Q138" s="39" t="e">
        <f>IF(AL139="43",Monitoreo!#REF!&amp;". ","")</f>
        <v>#REF!</v>
      </c>
      <c r="R138" s="39" t="e">
        <f>IF(AL139="42",Monitoreo!#REF!&amp;". ","")</f>
        <v>#REF!</v>
      </c>
      <c r="S138" s="39" t="e">
        <f>IF(AL139="41",Monitoreo!#REF!&amp;". ","")</f>
        <v>#REF!</v>
      </c>
      <c r="T138" s="39" t="e">
        <f>IF(AL139="35",Monitoreo!#REF!&amp;". ","")</f>
        <v>#REF!</v>
      </c>
      <c r="U138" s="39" t="e">
        <f>IF(AL139="34",Monitoreo!#REF!&amp;". ","")</f>
        <v>#REF!</v>
      </c>
      <c r="V138" s="39" t="e">
        <f>IF(AL139="33",Monitoreo!#REF!&amp;". ","")</f>
        <v>#REF!</v>
      </c>
      <c r="W138" s="39" t="e">
        <f>IF(AL139="32",Monitoreo!#REF!&amp;". ","")</f>
        <v>#REF!</v>
      </c>
      <c r="X138" s="39" t="e">
        <f>IF(AL139="31",Monitoreo!#REF!&amp;". ","")</f>
        <v>#REF!</v>
      </c>
      <c r="Y138" s="39" t="e">
        <f>IF(AL139="25",Monitoreo!#REF!&amp;". ","")</f>
        <v>#REF!</v>
      </c>
      <c r="Z138" s="39" t="e">
        <f>IF(AL139="24",Monitoreo!#REF!&amp;". ","")</f>
        <v>#REF!</v>
      </c>
      <c r="AA138" s="39" t="e">
        <f>IF(AL139="23",Monitoreo!#REF!&amp;". ","")</f>
        <v>#REF!</v>
      </c>
      <c r="AB138" s="39" t="e">
        <f>IF(AL139="22",Monitoreo!#REF!&amp;". ","")</f>
        <v>#REF!</v>
      </c>
      <c r="AC138" s="39" t="e">
        <f>IF(AL139="21",Monitoreo!#REF!&amp;". ","")</f>
        <v>#REF!</v>
      </c>
      <c r="AD138" s="39" t="e">
        <f>IF(AL139="15",Monitoreo!#REF!&amp;". ","")</f>
        <v>#REF!</v>
      </c>
      <c r="AE138" s="39" t="e">
        <f>IF(AL139="14",Monitoreo!#REF!&amp;". ","")</f>
        <v>#REF!</v>
      </c>
      <c r="AF138" s="39" t="e">
        <f>IF(AL139="13",Monitoreo!#REF!&amp;". ","")</f>
        <v>#REF!</v>
      </c>
      <c r="AG138" s="39" t="e">
        <f>IF(AL139="12",Monitoreo!#REF!&amp;". ","")</f>
        <v>#REF!</v>
      </c>
      <c r="AH138" s="85" t="e">
        <f>IF(AL139="11",Monitoreo!#REF!&amp;". ","")</f>
        <v>#REF!</v>
      </c>
      <c r="AI138" s="71"/>
      <c r="AJ138" s="88" t="e">
        <f>+IF(Monitoreo!#REF!="Casi Seguro",5,IF(Monitoreo!#REF!="Probable",4,IF(Monitoreo!#REF!="Posible",3,IF(Monitoreo!#REF!="Improbable",2,IF(Monitoreo!#REF!="Raro",1)))))</f>
        <v>#REF!</v>
      </c>
      <c r="AK138" s="88" t="e">
        <f>+IF(Monitoreo!#REF!="Severo",5,IF(Monitoreo!#REF!="Mayor",4,IF(Monitoreo!#REF!="Moderado",3,IF(Monitoreo!#REF!="Menor",2,IF(Monitoreo!#REF!="Insignificante",1)))))</f>
        <v>#REF!</v>
      </c>
      <c r="AL138" s="88" t="e">
        <f t="shared" si="2"/>
        <v>#REF!</v>
      </c>
    </row>
    <row r="139" spans="9:38" x14ac:dyDescent="0.25">
      <c r="I139" s="83"/>
      <c r="J139" s="84" t="e">
        <f>IF(AL140="55",Monitoreo!#REF!&amp;". ","")</f>
        <v>#REF!</v>
      </c>
      <c r="K139" s="39" t="e">
        <f>IF(AL140="54",Monitoreo!#REF!&amp;". ","")</f>
        <v>#REF!</v>
      </c>
      <c r="L139" s="39" t="e">
        <f>IF(AL140="53",Monitoreo!#REF!&amp;". ","")</f>
        <v>#REF!</v>
      </c>
      <c r="M139" s="39" t="e">
        <f>IF(AL140="52",Monitoreo!#REF!&amp;". ","")</f>
        <v>#REF!</v>
      </c>
      <c r="N139" s="39" t="e">
        <f>IF(AL140="51",Monitoreo!#REF!&amp;". ","")</f>
        <v>#REF!</v>
      </c>
      <c r="O139" s="39" t="e">
        <f>IF(AL140="45",Monitoreo!#REF!&amp;". ","")</f>
        <v>#REF!</v>
      </c>
      <c r="P139" s="39" t="e">
        <f>IF(AL140="44",Monitoreo!#REF!&amp;". ","")</f>
        <v>#REF!</v>
      </c>
      <c r="Q139" s="39" t="e">
        <f>IF(AL140="43",Monitoreo!#REF!&amp;". ","")</f>
        <v>#REF!</v>
      </c>
      <c r="R139" s="39" t="e">
        <f>IF(AL140="42",Monitoreo!#REF!&amp;". ","")</f>
        <v>#REF!</v>
      </c>
      <c r="S139" s="39" t="e">
        <f>IF(AL140="41",Monitoreo!#REF!&amp;". ","")</f>
        <v>#REF!</v>
      </c>
      <c r="T139" s="39" t="e">
        <f>IF(AL140="35",Monitoreo!#REF!&amp;". ","")</f>
        <v>#REF!</v>
      </c>
      <c r="U139" s="39" t="e">
        <f>IF(AL140="34",Monitoreo!#REF!&amp;". ","")</f>
        <v>#REF!</v>
      </c>
      <c r="V139" s="39" t="e">
        <f>IF(AL140="33",Monitoreo!#REF!&amp;". ","")</f>
        <v>#REF!</v>
      </c>
      <c r="W139" s="39" t="e">
        <f>IF(AL140="32",Monitoreo!#REF!&amp;". ","")</f>
        <v>#REF!</v>
      </c>
      <c r="X139" s="39" t="e">
        <f>IF(AL140="31",Monitoreo!#REF!&amp;". ","")</f>
        <v>#REF!</v>
      </c>
      <c r="Y139" s="39" t="e">
        <f>IF(AL140="25",Monitoreo!#REF!&amp;". ","")</f>
        <v>#REF!</v>
      </c>
      <c r="Z139" s="39" t="e">
        <f>IF(AL140="24",Monitoreo!#REF!&amp;". ","")</f>
        <v>#REF!</v>
      </c>
      <c r="AA139" s="39" t="e">
        <f>IF(AL140="23",Monitoreo!#REF!&amp;". ","")</f>
        <v>#REF!</v>
      </c>
      <c r="AB139" s="39" t="e">
        <f>IF(AL140="22",Monitoreo!#REF!&amp;". ","")</f>
        <v>#REF!</v>
      </c>
      <c r="AC139" s="39" t="e">
        <f>IF(AL140="21",Monitoreo!#REF!&amp;". ","")</f>
        <v>#REF!</v>
      </c>
      <c r="AD139" s="39" t="e">
        <f>IF(AL140="15",Monitoreo!#REF!&amp;". ","")</f>
        <v>#REF!</v>
      </c>
      <c r="AE139" s="39" t="e">
        <f>IF(AL140="14",Monitoreo!#REF!&amp;". ","")</f>
        <v>#REF!</v>
      </c>
      <c r="AF139" s="39" t="e">
        <f>IF(AL140="13",Monitoreo!#REF!&amp;". ","")</f>
        <v>#REF!</v>
      </c>
      <c r="AG139" s="39" t="e">
        <f>IF(AL140="12",Monitoreo!#REF!&amp;". ","")</f>
        <v>#REF!</v>
      </c>
      <c r="AH139" s="85" t="e">
        <f>IF(AL140="11",Monitoreo!#REF!&amp;". ","")</f>
        <v>#REF!</v>
      </c>
      <c r="AI139" s="71"/>
      <c r="AJ139" s="88" t="e">
        <f>+IF(Monitoreo!#REF!="Casi Seguro",5,IF(Monitoreo!#REF!="Probable",4,IF(Monitoreo!#REF!="Posible",3,IF(Monitoreo!#REF!="Improbable",2,IF(Monitoreo!#REF!="Raro",1)))))</f>
        <v>#REF!</v>
      </c>
      <c r="AK139" s="88" t="e">
        <f>+IF(Monitoreo!#REF!="Severo",5,IF(Monitoreo!#REF!="Mayor",4,IF(Monitoreo!#REF!="Moderado",3,IF(Monitoreo!#REF!="Menor",2,IF(Monitoreo!#REF!="Insignificante",1)))))</f>
        <v>#REF!</v>
      </c>
      <c r="AL139" s="88" t="e">
        <f t="shared" si="2"/>
        <v>#REF!</v>
      </c>
    </row>
    <row r="140" spans="9:38" x14ac:dyDescent="0.25">
      <c r="I140" s="83"/>
      <c r="J140" s="84" t="e">
        <f>IF(AL141="55",Monitoreo!#REF!&amp;". ","")</f>
        <v>#REF!</v>
      </c>
      <c r="K140" s="39" t="e">
        <f>IF(AL141="54",Monitoreo!#REF!&amp;". ","")</f>
        <v>#REF!</v>
      </c>
      <c r="L140" s="39" t="e">
        <f>IF(AL141="53",Monitoreo!#REF!&amp;". ","")</f>
        <v>#REF!</v>
      </c>
      <c r="M140" s="39" t="e">
        <f>IF(AL141="52",Monitoreo!#REF!&amp;". ","")</f>
        <v>#REF!</v>
      </c>
      <c r="N140" s="39" t="e">
        <f>IF(AL141="51",Monitoreo!#REF!&amp;". ","")</f>
        <v>#REF!</v>
      </c>
      <c r="O140" s="39" t="e">
        <f>IF(AL141="45",Monitoreo!#REF!&amp;". ","")</f>
        <v>#REF!</v>
      </c>
      <c r="P140" s="39" t="e">
        <f>IF(AL141="44",Monitoreo!#REF!&amp;". ","")</f>
        <v>#REF!</v>
      </c>
      <c r="Q140" s="39" t="e">
        <f>IF(AL141="43",Monitoreo!#REF!&amp;". ","")</f>
        <v>#REF!</v>
      </c>
      <c r="R140" s="39" t="e">
        <f>IF(AL141="42",Monitoreo!#REF!&amp;". ","")</f>
        <v>#REF!</v>
      </c>
      <c r="S140" s="39" t="e">
        <f>IF(AL141="41",Monitoreo!#REF!&amp;". ","")</f>
        <v>#REF!</v>
      </c>
      <c r="T140" s="39" t="e">
        <f>IF(AL141="35",Monitoreo!#REF!&amp;". ","")</f>
        <v>#REF!</v>
      </c>
      <c r="U140" s="39" t="e">
        <f>IF(AL141="34",Monitoreo!#REF!&amp;". ","")</f>
        <v>#REF!</v>
      </c>
      <c r="V140" s="39" t="e">
        <f>IF(AL141="33",Monitoreo!#REF!&amp;". ","")</f>
        <v>#REF!</v>
      </c>
      <c r="W140" s="39" t="e">
        <f>IF(AL141="32",Monitoreo!#REF!&amp;". ","")</f>
        <v>#REF!</v>
      </c>
      <c r="X140" s="39" t="e">
        <f>IF(AL141="31",Monitoreo!#REF!&amp;". ","")</f>
        <v>#REF!</v>
      </c>
      <c r="Y140" s="39" t="e">
        <f>IF(AL141="25",Monitoreo!#REF!&amp;". ","")</f>
        <v>#REF!</v>
      </c>
      <c r="Z140" s="39" t="e">
        <f>IF(AL141="24",Monitoreo!#REF!&amp;". ","")</f>
        <v>#REF!</v>
      </c>
      <c r="AA140" s="39" t="e">
        <f>IF(AL141="23",Monitoreo!#REF!&amp;". ","")</f>
        <v>#REF!</v>
      </c>
      <c r="AB140" s="39" t="e">
        <f>IF(AL141="22",Monitoreo!#REF!&amp;". ","")</f>
        <v>#REF!</v>
      </c>
      <c r="AC140" s="39" t="e">
        <f>IF(AL141="21",Monitoreo!#REF!&amp;". ","")</f>
        <v>#REF!</v>
      </c>
      <c r="AD140" s="39" t="e">
        <f>IF(AL141="15",Monitoreo!#REF!&amp;". ","")</f>
        <v>#REF!</v>
      </c>
      <c r="AE140" s="39" t="e">
        <f>IF(AL141="14",Monitoreo!#REF!&amp;". ","")</f>
        <v>#REF!</v>
      </c>
      <c r="AF140" s="39" t="e">
        <f>IF(AL141="13",Monitoreo!#REF!&amp;". ","")</f>
        <v>#REF!</v>
      </c>
      <c r="AG140" s="39" t="e">
        <f>IF(AL141="12",Monitoreo!#REF!&amp;". ","")</f>
        <v>#REF!</v>
      </c>
      <c r="AH140" s="85" t="e">
        <f>IF(AL141="11",Monitoreo!#REF!&amp;". ","")</f>
        <v>#REF!</v>
      </c>
      <c r="AI140" s="71"/>
      <c r="AJ140" s="88" t="e">
        <f>+IF(Monitoreo!#REF!="Casi Seguro",5,IF(Monitoreo!#REF!="Probable",4,IF(Monitoreo!#REF!="Posible",3,IF(Monitoreo!#REF!="Improbable",2,IF(Monitoreo!#REF!="Raro",1)))))</f>
        <v>#REF!</v>
      </c>
      <c r="AK140" s="88" t="e">
        <f>+IF(Monitoreo!#REF!="Severo",5,IF(Monitoreo!#REF!="Mayor",4,IF(Monitoreo!#REF!="Moderado",3,IF(Monitoreo!#REF!="Menor",2,IF(Monitoreo!#REF!="Insignificante",1)))))</f>
        <v>#REF!</v>
      </c>
      <c r="AL140" s="88" t="e">
        <f t="shared" si="2"/>
        <v>#REF!</v>
      </c>
    </row>
    <row r="141" spans="9:38" x14ac:dyDescent="0.25">
      <c r="I141" s="83"/>
      <c r="J141" s="84" t="e">
        <f>IF(AL142="55",Monitoreo!#REF!&amp;". ","")</f>
        <v>#REF!</v>
      </c>
      <c r="K141" s="39" t="e">
        <f>IF(AL142="54",Monitoreo!#REF!&amp;". ","")</f>
        <v>#REF!</v>
      </c>
      <c r="L141" s="39" t="e">
        <f>IF(AL142="53",Monitoreo!#REF!&amp;". ","")</f>
        <v>#REF!</v>
      </c>
      <c r="M141" s="39" t="e">
        <f>IF(AL142="52",Monitoreo!#REF!&amp;". ","")</f>
        <v>#REF!</v>
      </c>
      <c r="N141" s="39" t="e">
        <f>IF(AL142="51",Monitoreo!#REF!&amp;". ","")</f>
        <v>#REF!</v>
      </c>
      <c r="O141" s="39" t="e">
        <f>IF(AL142="45",Monitoreo!#REF!&amp;". ","")</f>
        <v>#REF!</v>
      </c>
      <c r="P141" s="39" t="e">
        <f>IF(AL142="44",Monitoreo!#REF!&amp;". ","")</f>
        <v>#REF!</v>
      </c>
      <c r="Q141" s="39" t="e">
        <f>IF(AL142="43",Monitoreo!#REF!&amp;". ","")</f>
        <v>#REF!</v>
      </c>
      <c r="R141" s="39" t="e">
        <f>IF(AL142="42",Monitoreo!#REF!&amp;". ","")</f>
        <v>#REF!</v>
      </c>
      <c r="S141" s="39" t="e">
        <f>IF(AL142="41",Monitoreo!#REF!&amp;". ","")</f>
        <v>#REF!</v>
      </c>
      <c r="T141" s="39" t="e">
        <f>IF(AL142="35",Monitoreo!#REF!&amp;". ","")</f>
        <v>#REF!</v>
      </c>
      <c r="U141" s="39" t="e">
        <f>IF(AL142="34",Monitoreo!#REF!&amp;". ","")</f>
        <v>#REF!</v>
      </c>
      <c r="V141" s="39" t="e">
        <f>IF(AL142="33",Monitoreo!#REF!&amp;". ","")</f>
        <v>#REF!</v>
      </c>
      <c r="W141" s="39" t="e">
        <f>IF(AL142="32",Monitoreo!#REF!&amp;". ","")</f>
        <v>#REF!</v>
      </c>
      <c r="X141" s="39" t="e">
        <f>IF(AL142="31",Monitoreo!#REF!&amp;". ","")</f>
        <v>#REF!</v>
      </c>
      <c r="Y141" s="39" t="e">
        <f>IF(AL142="25",Monitoreo!#REF!&amp;". ","")</f>
        <v>#REF!</v>
      </c>
      <c r="Z141" s="39" t="e">
        <f>IF(AL142="24",Monitoreo!#REF!&amp;". ","")</f>
        <v>#REF!</v>
      </c>
      <c r="AA141" s="39" t="e">
        <f>IF(AL142="23",Monitoreo!#REF!&amp;". ","")</f>
        <v>#REF!</v>
      </c>
      <c r="AB141" s="39" t="e">
        <f>IF(AL142="22",Monitoreo!#REF!&amp;". ","")</f>
        <v>#REF!</v>
      </c>
      <c r="AC141" s="39" t="e">
        <f>IF(AL142="21",Monitoreo!#REF!&amp;". ","")</f>
        <v>#REF!</v>
      </c>
      <c r="AD141" s="39" t="e">
        <f>IF(AL142="15",Monitoreo!#REF!&amp;". ","")</f>
        <v>#REF!</v>
      </c>
      <c r="AE141" s="39" t="e">
        <f>IF(AL142="14",Monitoreo!#REF!&amp;". ","")</f>
        <v>#REF!</v>
      </c>
      <c r="AF141" s="39" t="e">
        <f>IF(AL142="13",Monitoreo!#REF!&amp;". ","")</f>
        <v>#REF!</v>
      </c>
      <c r="AG141" s="39" t="e">
        <f>IF(AL142="12",Monitoreo!#REF!&amp;". ","")</f>
        <v>#REF!</v>
      </c>
      <c r="AH141" s="85" t="e">
        <f>IF(AL142="11",Monitoreo!#REF!&amp;". ","")</f>
        <v>#REF!</v>
      </c>
      <c r="AI141" s="71"/>
      <c r="AJ141" s="88" t="e">
        <f>+IF(Monitoreo!#REF!="Casi Seguro",5,IF(Monitoreo!#REF!="Probable",4,IF(Monitoreo!#REF!="Posible",3,IF(Monitoreo!#REF!="Improbable",2,IF(Monitoreo!#REF!="Raro",1)))))</f>
        <v>#REF!</v>
      </c>
      <c r="AK141" s="88" t="e">
        <f>+IF(Monitoreo!#REF!="Severo",5,IF(Monitoreo!#REF!="Mayor",4,IF(Monitoreo!#REF!="Moderado",3,IF(Monitoreo!#REF!="Menor",2,IF(Monitoreo!#REF!="Insignificante",1)))))</f>
        <v>#REF!</v>
      </c>
      <c r="AL141" s="88" t="e">
        <f t="shared" si="2"/>
        <v>#REF!</v>
      </c>
    </row>
    <row r="142" spans="9:38" x14ac:dyDescent="0.25">
      <c r="I142" s="83"/>
      <c r="J142" s="84" t="e">
        <f>IF(AL143="55",Monitoreo!#REF!&amp;". ","")</f>
        <v>#REF!</v>
      </c>
      <c r="K142" s="39" t="e">
        <f>IF(AL143="54",Monitoreo!#REF!&amp;". ","")</f>
        <v>#REF!</v>
      </c>
      <c r="L142" s="39" t="e">
        <f>IF(AL143="53",Monitoreo!#REF!&amp;". ","")</f>
        <v>#REF!</v>
      </c>
      <c r="M142" s="39" t="e">
        <f>IF(AL143="52",Monitoreo!#REF!&amp;". ","")</f>
        <v>#REF!</v>
      </c>
      <c r="N142" s="39" t="e">
        <f>IF(AL143="51",Monitoreo!#REF!&amp;". ","")</f>
        <v>#REF!</v>
      </c>
      <c r="O142" s="39" t="e">
        <f>IF(AL143="45",Monitoreo!#REF!&amp;". ","")</f>
        <v>#REF!</v>
      </c>
      <c r="P142" s="39" t="e">
        <f>IF(AL143="44",Monitoreo!#REF!&amp;". ","")</f>
        <v>#REF!</v>
      </c>
      <c r="Q142" s="39" t="e">
        <f>IF(AL143="43",Monitoreo!#REF!&amp;". ","")</f>
        <v>#REF!</v>
      </c>
      <c r="R142" s="39" t="e">
        <f>IF(AL143="42",Monitoreo!#REF!&amp;". ","")</f>
        <v>#REF!</v>
      </c>
      <c r="S142" s="39" t="e">
        <f>IF(AL143="41",Monitoreo!#REF!&amp;". ","")</f>
        <v>#REF!</v>
      </c>
      <c r="T142" s="39" t="e">
        <f>IF(AL143="35",Monitoreo!#REF!&amp;". ","")</f>
        <v>#REF!</v>
      </c>
      <c r="U142" s="39" t="e">
        <f>IF(AL143="34",Monitoreo!#REF!&amp;". ","")</f>
        <v>#REF!</v>
      </c>
      <c r="V142" s="39" t="e">
        <f>IF(AL143="33",Monitoreo!#REF!&amp;". ","")</f>
        <v>#REF!</v>
      </c>
      <c r="W142" s="39" t="e">
        <f>IF(AL143="32",Monitoreo!#REF!&amp;". ","")</f>
        <v>#REF!</v>
      </c>
      <c r="X142" s="39" t="e">
        <f>IF(AL143="31",Monitoreo!#REF!&amp;". ","")</f>
        <v>#REF!</v>
      </c>
      <c r="Y142" s="39" t="e">
        <f>IF(AL143="25",Monitoreo!#REF!&amp;". ","")</f>
        <v>#REF!</v>
      </c>
      <c r="Z142" s="39" t="e">
        <f>IF(AL143="24",Monitoreo!#REF!&amp;". ","")</f>
        <v>#REF!</v>
      </c>
      <c r="AA142" s="39" t="e">
        <f>IF(AL143="23",Monitoreo!#REF!&amp;". ","")</f>
        <v>#REF!</v>
      </c>
      <c r="AB142" s="39" t="e">
        <f>IF(AL143="22",Monitoreo!#REF!&amp;". ","")</f>
        <v>#REF!</v>
      </c>
      <c r="AC142" s="39" t="e">
        <f>IF(AL143="21",Monitoreo!#REF!&amp;". ","")</f>
        <v>#REF!</v>
      </c>
      <c r="AD142" s="39" t="e">
        <f>IF(AL143="15",Monitoreo!#REF!&amp;". ","")</f>
        <v>#REF!</v>
      </c>
      <c r="AE142" s="39" t="e">
        <f>IF(AL143="14",Monitoreo!#REF!&amp;". ","")</f>
        <v>#REF!</v>
      </c>
      <c r="AF142" s="39" t="e">
        <f>IF(AL143="13",Monitoreo!#REF!&amp;". ","")</f>
        <v>#REF!</v>
      </c>
      <c r="AG142" s="39" t="e">
        <f>IF(AL143="12",Monitoreo!#REF!&amp;". ","")</f>
        <v>#REF!</v>
      </c>
      <c r="AH142" s="85" t="e">
        <f>IF(AL143="11",Monitoreo!#REF!&amp;". ","")</f>
        <v>#REF!</v>
      </c>
      <c r="AI142" s="71"/>
      <c r="AJ142" s="88" t="e">
        <f>+IF(Monitoreo!#REF!="Casi Seguro",5,IF(Monitoreo!#REF!="Probable",4,IF(Monitoreo!#REF!="Posible",3,IF(Monitoreo!#REF!="Improbable",2,IF(Monitoreo!#REF!="Raro",1)))))</f>
        <v>#REF!</v>
      </c>
      <c r="AK142" s="88" t="e">
        <f>+IF(Monitoreo!#REF!="Severo",5,IF(Monitoreo!#REF!="Mayor",4,IF(Monitoreo!#REF!="Moderado",3,IF(Monitoreo!#REF!="Menor",2,IF(Monitoreo!#REF!="Insignificante",1)))))</f>
        <v>#REF!</v>
      </c>
      <c r="AL142" s="88" t="e">
        <f t="shared" si="2"/>
        <v>#REF!</v>
      </c>
    </row>
    <row r="143" spans="9:38" x14ac:dyDescent="0.25">
      <c r="I143" s="83"/>
      <c r="J143" s="84" t="e">
        <f>IF(AL144="55",Monitoreo!#REF!&amp;". ","")</f>
        <v>#REF!</v>
      </c>
      <c r="K143" s="39" t="e">
        <f>IF(AL144="54",Monitoreo!#REF!&amp;". ","")</f>
        <v>#REF!</v>
      </c>
      <c r="L143" s="39" t="e">
        <f>IF(AL144="53",Monitoreo!#REF!&amp;". ","")</f>
        <v>#REF!</v>
      </c>
      <c r="M143" s="39" t="e">
        <f>IF(AL144="52",Monitoreo!#REF!&amp;". ","")</f>
        <v>#REF!</v>
      </c>
      <c r="N143" s="39" t="e">
        <f>IF(AL144="51",Monitoreo!#REF!&amp;". ","")</f>
        <v>#REF!</v>
      </c>
      <c r="O143" s="39" t="e">
        <f>IF(AL144="45",Monitoreo!#REF!&amp;". ","")</f>
        <v>#REF!</v>
      </c>
      <c r="P143" s="39" t="e">
        <f>IF(AL144="44",Monitoreo!#REF!&amp;". ","")</f>
        <v>#REF!</v>
      </c>
      <c r="Q143" s="39" t="e">
        <f>IF(AL144="43",Monitoreo!#REF!&amp;". ","")</f>
        <v>#REF!</v>
      </c>
      <c r="R143" s="39" t="e">
        <f>IF(AL144="42",Monitoreo!#REF!&amp;". ","")</f>
        <v>#REF!</v>
      </c>
      <c r="S143" s="39" t="e">
        <f>IF(AL144="41",Monitoreo!#REF!&amp;". ","")</f>
        <v>#REF!</v>
      </c>
      <c r="T143" s="39" t="e">
        <f>IF(AL144="35",Monitoreo!#REF!&amp;". ","")</f>
        <v>#REF!</v>
      </c>
      <c r="U143" s="39" t="e">
        <f>IF(AL144="34",Monitoreo!#REF!&amp;". ","")</f>
        <v>#REF!</v>
      </c>
      <c r="V143" s="39" t="e">
        <f>IF(AL144="33",Monitoreo!#REF!&amp;". ","")</f>
        <v>#REF!</v>
      </c>
      <c r="W143" s="39" t="e">
        <f>IF(AL144="32",Monitoreo!#REF!&amp;". ","")</f>
        <v>#REF!</v>
      </c>
      <c r="X143" s="39" t="e">
        <f>IF(AL144="31",Monitoreo!#REF!&amp;". ","")</f>
        <v>#REF!</v>
      </c>
      <c r="Y143" s="39" t="e">
        <f>IF(AL144="25",Monitoreo!#REF!&amp;". ","")</f>
        <v>#REF!</v>
      </c>
      <c r="Z143" s="39" t="e">
        <f>IF(AL144="24",Monitoreo!#REF!&amp;". ","")</f>
        <v>#REF!</v>
      </c>
      <c r="AA143" s="39" t="e">
        <f>IF(AL144="23",Monitoreo!#REF!&amp;". ","")</f>
        <v>#REF!</v>
      </c>
      <c r="AB143" s="39" t="e">
        <f>IF(AL144="22",Monitoreo!#REF!&amp;". ","")</f>
        <v>#REF!</v>
      </c>
      <c r="AC143" s="39" t="e">
        <f>IF(AL144="21",Monitoreo!#REF!&amp;". ","")</f>
        <v>#REF!</v>
      </c>
      <c r="AD143" s="39" t="e">
        <f>IF(AL144="15",Monitoreo!#REF!&amp;". ","")</f>
        <v>#REF!</v>
      </c>
      <c r="AE143" s="39" t="e">
        <f>IF(AL144="14",Monitoreo!#REF!&amp;". ","")</f>
        <v>#REF!</v>
      </c>
      <c r="AF143" s="39" t="e">
        <f>IF(AL144="13",Monitoreo!#REF!&amp;". ","")</f>
        <v>#REF!</v>
      </c>
      <c r="AG143" s="39" t="e">
        <f>IF(AL144="12",Monitoreo!#REF!&amp;". ","")</f>
        <v>#REF!</v>
      </c>
      <c r="AH143" s="85" t="e">
        <f>IF(AL144="11",Monitoreo!#REF!&amp;". ","")</f>
        <v>#REF!</v>
      </c>
      <c r="AI143" s="71"/>
      <c r="AJ143" s="88" t="e">
        <f>+IF(Monitoreo!#REF!="Casi Seguro",5,IF(Monitoreo!#REF!="Probable",4,IF(Monitoreo!#REF!="Posible",3,IF(Monitoreo!#REF!="Improbable",2,IF(Monitoreo!#REF!="Raro",1)))))</f>
        <v>#REF!</v>
      </c>
      <c r="AK143" s="88" t="e">
        <f>+IF(Monitoreo!#REF!="Severo",5,IF(Monitoreo!#REF!="Mayor",4,IF(Monitoreo!#REF!="Moderado",3,IF(Monitoreo!#REF!="Menor",2,IF(Monitoreo!#REF!="Insignificante",1)))))</f>
        <v>#REF!</v>
      </c>
      <c r="AL143" s="88" t="e">
        <f t="shared" si="2"/>
        <v>#REF!</v>
      </c>
    </row>
    <row r="144" spans="9:38" x14ac:dyDescent="0.25">
      <c r="I144" s="83"/>
      <c r="J144" s="84" t="e">
        <f>IF(AL145="55",Monitoreo!#REF!&amp;". ","")</f>
        <v>#REF!</v>
      </c>
      <c r="K144" s="39" t="e">
        <f>IF(AL145="54",Monitoreo!#REF!&amp;". ","")</f>
        <v>#REF!</v>
      </c>
      <c r="L144" s="39" t="e">
        <f>IF(AL145="53",Monitoreo!#REF!&amp;". ","")</f>
        <v>#REF!</v>
      </c>
      <c r="M144" s="39" t="e">
        <f>IF(AL145="52",Monitoreo!#REF!&amp;". ","")</f>
        <v>#REF!</v>
      </c>
      <c r="N144" s="39" t="e">
        <f>IF(AL145="51",Monitoreo!#REF!&amp;". ","")</f>
        <v>#REF!</v>
      </c>
      <c r="O144" s="39" t="e">
        <f>IF(AL145="45",Monitoreo!#REF!&amp;". ","")</f>
        <v>#REF!</v>
      </c>
      <c r="P144" s="39" t="e">
        <f>IF(AL145="44",Monitoreo!#REF!&amp;". ","")</f>
        <v>#REF!</v>
      </c>
      <c r="Q144" s="39" t="e">
        <f>IF(AL145="43",Monitoreo!#REF!&amp;". ","")</f>
        <v>#REF!</v>
      </c>
      <c r="R144" s="39" t="e">
        <f>IF(AL145="42",Monitoreo!#REF!&amp;". ","")</f>
        <v>#REF!</v>
      </c>
      <c r="S144" s="39" t="e">
        <f>IF(AL145="41",Monitoreo!#REF!&amp;". ","")</f>
        <v>#REF!</v>
      </c>
      <c r="T144" s="39" t="e">
        <f>IF(AL145="35",Monitoreo!#REF!&amp;". ","")</f>
        <v>#REF!</v>
      </c>
      <c r="U144" s="39" t="e">
        <f>IF(AL145="34",Monitoreo!#REF!&amp;". ","")</f>
        <v>#REF!</v>
      </c>
      <c r="V144" s="39" t="e">
        <f>IF(AL145="33",Monitoreo!#REF!&amp;". ","")</f>
        <v>#REF!</v>
      </c>
      <c r="W144" s="39" t="e">
        <f>IF(AL145="32",Monitoreo!#REF!&amp;". ","")</f>
        <v>#REF!</v>
      </c>
      <c r="X144" s="39" t="e">
        <f>IF(AL145="31",Monitoreo!#REF!&amp;". ","")</f>
        <v>#REF!</v>
      </c>
      <c r="Y144" s="39" t="e">
        <f>IF(AL145="25",Monitoreo!#REF!&amp;". ","")</f>
        <v>#REF!</v>
      </c>
      <c r="Z144" s="39" t="e">
        <f>IF(AL145="24",Monitoreo!#REF!&amp;". ","")</f>
        <v>#REF!</v>
      </c>
      <c r="AA144" s="39" t="e">
        <f>IF(AL145="23",Monitoreo!#REF!&amp;". ","")</f>
        <v>#REF!</v>
      </c>
      <c r="AB144" s="39" t="e">
        <f>IF(AL145="22",Monitoreo!#REF!&amp;". ","")</f>
        <v>#REF!</v>
      </c>
      <c r="AC144" s="39" t="e">
        <f>IF(AL145="21",Monitoreo!#REF!&amp;". ","")</f>
        <v>#REF!</v>
      </c>
      <c r="AD144" s="39" t="e">
        <f>IF(AL145="15",Monitoreo!#REF!&amp;". ","")</f>
        <v>#REF!</v>
      </c>
      <c r="AE144" s="39" t="e">
        <f>IF(AL145="14",Monitoreo!#REF!&amp;". ","")</f>
        <v>#REF!</v>
      </c>
      <c r="AF144" s="39" t="e">
        <f>IF(AL145="13",Monitoreo!#REF!&amp;". ","")</f>
        <v>#REF!</v>
      </c>
      <c r="AG144" s="39" t="e">
        <f>IF(AL145="12",Monitoreo!#REF!&amp;". ","")</f>
        <v>#REF!</v>
      </c>
      <c r="AH144" s="85" t="e">
        <f>IF(AL145="11",Monitoreo!#REF!&amp;". ","")</f>
        <v>#REF!</v>
      </c>
      <c r="AI144" s="71"/>
      <c r="AJ144" s="88" t="e">
        <f>+IF(Monitoreo!#REF!="Casi Seguro",5,IF(Monitoreo!#REF!="Probable",4,IF(Monitoreo!#REF!="Posible",3,IF(Monitoreo!#REF!="Improbable",2,IF(Monitoreo!#REF!="Raro",1)))))</f>
        <v>#REF!</v>
      </c>
      <c r="AK144" s="88" t="e">
        <f>+IF(Monitoreo!#REF!="Severo",5,IF(Monitoreo!#REF!="Mayor",4,IF(Monitoreo!#REF!="Moderado",3,IF(Monitoreo!#REF!="Menor",2,IF(Monitoreo!#REF!="Insignificante",1)))))</f>
        <v>#REF!</v>
      </c>
      <c r="AL144" s="88" t="e">
        <f t="shared" si="2"/>
        <v>#REF!</v>
      </c>
    </row>
    <row r="145" spans="9:38" x14ac:dyDescent="0.25">
      <c r="I145" s="83"/>
      <c r="J145" s="84" t="e">
        <f>IF(AL146="55",Monitoreo!#REF!&amp;". ","")</f>
        <v>#REF!</v>
      </c>
      <c r="K145" s="39" t="e">
        <f>IF(AL146="54",Monitoreo!#REF!&amp;". ","")</f>
        <v>#REF!</v>
      </c>
      <c r="L145" s="39" t="e">
        <f>IF(AL146="53",Monitoreo!#REF!&amp;". ","")</f>
        <v>#REF!</v>
      </c>
      <c r="M145" s="39" t="e">
        <f>IF(AL146="52",Monitoreo!#REF!&amp;". ","")</f>
        <v>#REF!</v>
      </c>
      <c r="N145" s="39" t="e">
        <f>IF(AL146="51",Monitoreo!#REF!&amp;". ","")</f>
        <v>#REF!</v>
      </c>
      <c r="O145" s="39" t="e">
        <f>IF(AL146="45",Monitoreo!#REF!&amp;". ","")</f>
        <v>#REF!</v>
      </c>
      <c r="P145" s="39" t="e">
        <f>IF(AL146="44",Monitoreo!#REF!&amp;". ","")</f>
        <v>#REF!</v>
      </c>
      <c r="Q145" s="39" t="e">
        <f>IF(AL146="43",Monitoreo!#REF!&amp;". ","")</f>
        <v>#REF!</v>
      </c>
      <c r="R145" s="39" t="e">
        <f>IF(AL146="42",Monitoreo!#REF!&amp;". ","")</f>
        <v>#REF!</v>
      </c>
      <c r="S145" s="39" t="e">
        <f>IF(AL146="41",Monitoreo!#REF!&amp;". ","")</f>
        <v>#REF!</v>
      </c>
      <c r="T145" s="39" t="e">
        <f>IF(AL146="35",Monitoreo!#REF!&amp;". ","")</f>
        <v>#REF!</v>
      </c>
      <c r="U145" s="39" t="e">
        <f>IF(AL146="34",Monitoreo!#REF!&amp;". ","")</f>
        <v>#REF!</v>
      </c>
      <c r="V145" s="39" t="e">
        <f>IF(AL146="33",Monitoreo!#REF!&amp;". ","")</f>
        <v>#REF!</v>
      </c>
      <c r="W145" s="39" t="e">
        <f>IF(AL146="32",Monitoreo!#REF!&amp;". ","")</f>
        <v>#REF!</v>
      </c>
      <c r="X145" s="39" t="e">
        <f>IF(AL146="31",Monitoreo!#REF!&amp;". ","")</f>
        <v>#REF!</v>
      </c>
      <c r="Y145" s="39" t="e">
        <f>IF(AL146="25",Monitoreo!#REF!&amp;". ","")</f>
        <v>#REF!</v>
      </c>
      <c r="Z145" s="39" t="e">
        <f>IF(AL146="24",Monitoreo!#REF!&amp;". ","")</f>
        <v>#REF!</v>
      </c>
      <c r="AA145" s="39" t="e">
        <f>IF(AL146="23",Monitoreo!#REF!&amp;". ","")</f>
        <v>#REF!</v>
      </c>
      <c r="AB145" s="39" t="e">
        <f>IF(AL146="22",Monitoreo!#REF!&amp;". ","")</f>
        <v>#REF!</v>
      </c>
      <c r="AC145" s="39" t="e">
        <f>IF(AL146="21",Monitoreo!#REF!&amp;". ","")</f>
        <v>#REF!</v>
      </c>
      <c r="AD145" s="39" t="e">
        <f>IF(AL146="15",Monitoreo!#REF!&amp;". ","")</f>
        <v>#REF!</v>
      </c>
      <c r="AE145" s="39" t="e">
        <f>IF(AL146="14",Monitoreo!#REF!&amp;". ","")</f>
        <v>#REF!</v>
      </c>
      <c r="AF145" s="39" t="e">
        <f>IF(AL146="13",Monitoreo!#REF!&amp;". ","")</f>
        <v>#REF!</v>
      </c>
      <c r="AG145" s="39" t="e">
        <f>IF(AL146="12",Monitoreo!#REF!&amp;". ","")</f>
        <v>#REF!</v>
      </c>
      <c r="AH145" s="85" t="e">
        <f>IF(AL146="11",Monitoreo!#REF!&amp;". ","")</f>
        <v>#REF!</v>
      </c>
      <c r="AI145" s="71"/>
      <c r="AJ145" s="88" t="e">
        <f>+IF(Monitoreo!#REF!="Casi Seguro",5,IF(Monitoreo!#REF!="Probable",4,IF(Monitoreo!#REF!="Posible",3,IF(Monitoreo!#REF!="Improbable",2,IF(Monitoreo!#REF!="Raro",1)))))</f>
        <v>#REF!</v>
      </c>
      <c r="AK145" s="88" t="e">
        <f>+IF(Monitoreo!#REF!="Severo",5,IF(Monitoreo!#REF!="Mayor",4,IF(Monitoreo!#REF!="Moderado",3,IF(Monitoreo!#REF!="Menor",2,IF(Monitoreo!#REF!="Insignificante",1)))))</f>
        <v>#REF!</v>
      </c>
      <c r="AL145" s="88" t="e">
        <f t="shared" si="2"/>
        <v>#REF!</v>
      </c>
    </row>
    <row r="146" spans="9:38" x14ac:dyDescent="0.25">
      <c r="I146" s="83"/>
      <c r="J146" s="84" t="e">
        <f>IF(AL147="55",Monitoreo!#REF!&amp;". ","")</f>
        <v>#REF!</v>
      </c>
      <c r="K146" s="39" t="e">
        <f>IF(AL147="54",Monitoreo!#REF!&amp;". ","")</f>
        <v>#REF!</v>
      </c>
      <c r="L146" s="39" t="e">
        <f>IF(AL147="53",Monitoreo!#REF!&amp;". ","")</f>
        <v>#REF!</v>
      </c>
      <c r="M146" s="39" t="e">
        <f>IF(AL147="52",Monitoreo!#REF!&amp;". ","")</f>
        <v>#REF!</v>
      </c>
      <c r="N146" s="39" t="e">
        <f>IF(AL147="51",Monitoreo!#REF!&amp;". ","")</f>
        <v>#REF!</v>
      </c>
      <c r="O146" s="39" t="e">
        <f>IF(AL147="45",Monitoreo!#REF!&amp;". ","")</f>
        <v>#REF!</v>
      </c>
      <c r="P146" s="39" t="e">
        <f>IF(AL147="44",Monitoreo!#REF!&amp;". ","")</f>
        <v>#REF!</v>
      </c>
      <c r="Q146" s="39" t="e">
        <f>IF(AL147="43",Monitoreo!#REF!&amp;". ","")</f>
        <v>#REF!</v>
      </c>
      <c r="R146" s="39" t="e">
        <f>IF(AL147="42",Monitoreo!#REF!&amp;". ","")</f>
        <v>#REF!</v>
      </c>
      <c r="S146" s="39" t="e">
        <f>IF(AL147="41",Monitoreo!#REF!&amp;". ","")</f>
        <v>#REF!</v>
      </c>
      <c r="T146" s="39" t="e">
        <f>IF(AL147="35",Monitoreo!#REF!&amp;". ","")</f>
        <v>#REF!</v>
      </c>
      <c r="U146" s="39" t="e">
        <f>IF(AL147="34",Monitoreo!#REF!&amp;". ","")</f>
        <v>#REF!</v>
      </c>
      <c r="V146" s="39" t="e">
        <f>IF(AL147="33",Monitoreo!#REF!&amp;". ","")</f>
        <v>#REF!</v>
      </c>
      <c r="W146" s="39" t="e">
        <f>IF(AL147="32",Monitoreo!#REF!&amp;". ","")</f>
        <v>#REF!</v>
      </c>
      <c r="X146" s="39" t="e">
        <f>IF(AL147="31",Monitoreo!#REF!&amp;". ","")</f>
        <v>#REF!</v>
      </c>
      <c r="Y146" s="39" t="e">
        <f>IF(AL147="25",Monitoreo!#REF!&amp;". ","")</f>
        <v>#REF!</v>
      </c>
      <c r="Z146" s="39" t="e">
        <f>IF(AL147="24",Monitoreo!#REF!&amp;". ","")</f>
        <v>#REF!</v>
      </c>
      <c r="AA146" s="39" t="e">
        <f>IF(AL147="23",Monitoreo!#REF!&amp;". ","")</f>
        <v>#REF!</v>
      </c>
      <c r="AB146" s="39" t="e">
        <f>IF(AL147="22",Monitoreo!#REF!&amp;". ","")</f>
        <v>#REF!</v>
      </c>
      <c r="AC146" s="39" t="e">
        <f>IF(AL147="21",Monitoreo!#REF!&amp;". ","")</f>
        <v>#REF!</v>
      </c>
      <c r="AD146" s="39" t="e">
        <f>IF(AL147="15",Monitoreo!#REF!&amp;". ","")</f>
        <v>#REF!</v>
      </c>
      <c r="AE146" s="39" t="e">
        <f>IF(AL147="14",Monitoreo!#REF!&amp;". ","")</f>
        <v>#REF!</v>
      </c>
      <c r="AF146" s="39" t="e">
        <f>IF(AL147="13",Monitoreo!#REF!&amp;". ","")</f>
        <v>#REF!</v>
      </c>
      <c r="AG146" s="39" t="e">
        <f>IF(AL147="12",Monitoreo!#REF!&amp;". ","")</f>
        <v>#REF!</v>
      </c>
      <c r="AH146" s="85" t="e">
        <f>IF(AL147="11",Monitoreo!#REF!&amp;". ","")</f>
        <v>#REF!</v>
      </c>
      <c r="AI146" s="71"/>
      <c r="AJ146" s="88" t="e">
        <f>+IF(Monitoreo!#REF!="Casi Seguro",5,IF(Monitoreo!#REF!="Probable",4,IF(Monitoreo!#REF!="Posible",3,IF(Monitoreo!#REF!="Improbable",2,IF(Monitoreo!#REF!="Raro",1)))))</f>
        <v>#REF!</v>
      </c>
      <c r="AK146" s="88" t="e">
        <f>+IF(Monitoreo!#REF!="Severo",5,IF(Monitoreo!#REF!="Mayor",4,IF(Monitoreo!#REF!="Moderado",3,IF(Monitoreo!#REF!="Menor",2,IF(Monitoreo!#REF!="Insignificante",1)))))</f>
        <v>#REF!</v>
      </c>
      <c r="AL146" s="88" t="e">
        <f t="shared" si="2"/>
        <v>#REF!</v>
      </c>
    </row>
    <row r="147" spans="9:38" x14ac:dyDescent="0.25">
      <c r="I147" s="83"/>
      <c r="J147" s="84" t="e">
        <f>IF(AL148="55",Monitoreo!#REF!&amp;". ","")</f>
        <v>#REF!</v>
      </c>
      <c r="K147" s="39" t="e">
        <f>IF(AL148="54",Monitoreo!#REF!&amp;". ","")</f>
        <v>#REF!</v>
      </c>
      <c r="L147" s="39" t="e">
        <f>IF(AL148="53",Monitoreo!#REF!&amp;". ","")</f>
        <v>#REF!</v>
      </c>
      <c r="M147" s="39" t="e">
        <f>IF(AL148="52",Monitoreo!#REF!&amp;". ","")</f>
        <v>#REF!</v>
      </c>
      <c r="N147" s="39" t="e">
        <f>IF(AL148="51",Monitoreo!#REF!&amp;". ","")</f>
        <v>#REF!</v>
      </c>
      <c r="O147" s="39" t="e">
        <f>IF(AL148="45",Monitoreo!#REF!&amp;". ","")</f>
        <v>#REF!</v>
      </c>
      <c r="P147" s="39" t="e">
        <f>IF(AL148="44",Monitoreo!#REF!&amp;". ","")</f>
        <v>#REF!</v>
      </c>
      <c r="Q147" s="39" t="e">
        <f>IF(AL148="43",Monitoreo!#REF!&amp;". ","")</f>
        <v>#REF!</v>
      </c>
      <c r="R147" s="39" t="e">
        <f>IF(AL148="42",Monitoreo!#REF!&amp;". ","")</f>
        <v>#REF!</v>
      </c>
      <c r="S147" s="39" t="e">
        <f>IF(AL148="41",Monitoreo!#REF!&amp;". ","")</f>
        <v>#REF!</v>
      </c>
      <c r="T147" s="39" t="e">
        <f>IF(AL148="35",Monitoreo!#REF!&amp;". ","")</f>
        <v>#REF!</v>
      </c>
      <c r="U147" s="39" t="e">
        <f>IF(AL148="34",Monitoreo!#REF!&amp;". ","")</f>
        <v>#REF!</v>
      </c>
      <c r="V147" s="39" t="e">
        <f>IF(AL148="33",Monitoreo!#REF!&amp;". ","")</f>
        <v>#REF!</v>
      </c>
      <c r="W147" s="39" t="e">
        <f>IF(AL148="32",Monitoreo!#REF!&amp;". ","")</f>
        <v>#REF!</v>
      </c>
      <c r="X147" s="39" t="e">
        <f>IF(AL148="31",Monitoreo!#REF!&amp;". ","")</f>
        <v>#REF!</v>
      </c>
      <c r="Y147" s="39" t="e">
        <f>IF(AL148="25",Monitoreo!#REF!&amp;". ","")</f>
        <v>#REF!</v>
      </c>
      <c r="Z147" s="39" t="e">
        <f>IF(AL148="24",Monitoreo!#REF!&amp;". ","")</f>
        <v>#REF!</v>
      </c>
      <c r="AA147" s="39" t="e">
        <f>IF(AL148="23",Monitoreo!#REF!&amp;". ","")</f>
        <v>#REF!</v>
      </c>
      <c r="AB147" s="39" t="e">
        <f>IF(AL148="22",Monitoreo!#REF!&amp;". ","")</f>
        <v>#REF!</v>
      </c>
      <c r="AC147" s="39" t="e">
        <f>IF(AL148="21",Monitoreo!#REF!&amp;". ","")</f>
        <v>#REF!</v>
      </c>
      <c r="AD147" s="39" t="e">
        <f>IF(AL148="15",Monitoreo!#REF!&amp;". ","")</f>
        <v>#REF!</v>
      </c>
      <c r="AE147" s="39" t="e">
        <f>IF(AL148="14",Monitoreo!#REF!&amp;". ","")</f>
        <v>#REF!</v>
      </c>
      <c r="AF147" s="39" t="e">
        <f>IF(AL148="13",Monitoreo!#REF!&amp;". ","")</f>
        <v>#REF!</v>
      </c>
      <c r="AG147" s="39" t="e">
        <f>IF(AL148="12",Monitoreo!#REF!&amp;". ","")</f>
        <v>#REF!</v>
      </c>
      <c r="AH147" s="85" t="e">
        <f>IF(AL148="11",Monitoreo!#REF!&amp;". ","")</f>
        <v>#REF!</v>
      </c>
      <c r="AI147" s="71"/>
      <c r="AJ147" s="88" t="e">
        <f>+IF(Monitoreo!#REF!="Casi Seguro",5,IF(Monitoreo!#REF!="Probable",4,IF(Monitoreo!#REF!="Posible",3,IF(Monitoreo!#REF!="Improbable",2,IF(Monitoreo!#REF!="Raro",1)))))</f>
        <v>#REF!</v>
      </c>
      <c r="AK147" s="88" t="e">
        <f>+IF(Monitoreo!#REF!="Severo",5,IF(Monitoreo!#REF!="Mayor",4,IF(Monitoreo!#REF!="Moderado",3,IF(Monitoreo!#REF!="Menor",2,IF(Monitoreo!#REF!="Insignificante",1)))))</f>
        <v>#REF!</v>
      </c>
      <c r="AL147" s="88" t="e">
        <f t="shared" si="2"/>
        <v>#REF!</v>
      </c>
    </row>
    <row r="148" spans="9:38" x14ac:dyDescent="0.25">
      <c r="I148" s="83"/>
      <c r="J148" s="84" t="e">
        <f>IF(AL149="55",Monitoreo!#REF!&amp;". ","")</f>
        <v>#REF!</v>
      </c>
      <c r="K148" s="39" t="e">
        <f>IF(AL149="54",Monitoreo!#REF!&amp;". ","")</f>
        <v>#REF!</v>
      </c>
      <c r="L148" s="39" t="e">
        <f>IF(AL149="53",Monitoreo!#REF!&amp;". ","")</f>
        <v>#REF!</v>
      </c>
      <c r="M148" s="39" t="e">
        <f>IF(AL149="52",Monitoreo!#REF!&amp;". ","")</f>
        <v>#REF!</v>
      </c>
      <c r="N148" s="39" t="e">
        <f>IF(AL149="51",Monitoreo!#REF!&amp;". ","")</f>
        <v>#REF!</v>
      </c>
      <c r="O148" s="39" t="e">
        <f>IF(AL149="45",Monitoreo!#REF!&amp;". ","")</f>
        <v>#REF!</v>
      </c>
      <c r="P148" s="39" t="e">
        <f>IF(AL149="44",Monitoreo!#REF!&amp;". ","")</f>
        <v>#REF!</v>
      </c>
      <c r="Q148" s="39" t="e">
        <f>IF(AL149="43",Monitoreo!#REF!&amp;". ","")</f>
        <v>#REF!</v>
      </c>
      <c r="R148" s="39" t="e">
        <f>IF(AL149="42",Monitoreo!#REF!&amp;". ","")</f>
        <v>#REF!</v>
      </c>
      <c r="S148" s="39" t="e">
        <f>IF(AL149="41",Monitoreo!#REF!&amp;". ","")</f>
        <v>#REF!</v>
      </c>
      <c r="T148" s="39" t="e">
        <f>IF(AL149="35",Monitoreo!#REF!&amp;". ","")</f>
        <v>#REF!</v>
      </c>
      <c r="U148" s="39" t="e">
        <f>IF(AL149="34",Monitoreo!#REF!&amp;". ","")</f>
        <v>#REF!</v>
      </c>
      <c r="V148" s="39" t="e">
        <f>IF(AL149="33",Monitoreo!#REF!&amp;". ","")</f>
        <v>#REF!</v>
      </c>
      <c r="W148" s="39" t="e">
        <f>IF(AL149="32",Monitoreo!#REF!&amp;". ","")</f>
        <v>#REF!</v>
      </c>
      <c r="X148" s="39" t="e">
        <f>IF(AL149="31",Monitoreo!#REF!&amp;". ","")</f>
        <v>#REF!</v>
      </c>
      <c r="Y148" s="39" t="e">
        <f>IF(AL149="25",Monitoreo!#REF!&amp;". ","")</f>
        <v>#REF!</v>
      </c>
      <c r="Z148" s="39" t="e">
        <f>IF(AL149="24",Monitoreo!#REF!&amp;". ","")</f>
        <v>#REF!</v>
      </c>
      <c r="AA148" s="39" t="e">
        <f>IF(AL149="23",Monitoreo!#REF!&amp;". ","")</f>
        <v>#REF!</v>
      </c>
      <c r="AB148" s="39" t="e">
        <f>IF(AL149="22",Monitoreo!#REF!&amp;". ","")</f>
        <v>#REF!</v>
      </c>
      <c r="AC148" s="39" t="e">
        <f>IF(AL149="21",Monitoreo!#REF!&amp;". ","")</f>
        <v>#REF!</v>
      </c>
      <c r="AD148" s="39" t="e">
        <f>IF(AL149="15",Monitoreo!#REF!&amp;". ","")</f>
        <v>#REF!</v>
      </c>
      <c r="AE148" s="39" t="e">
        <f>IF(AL149="14",Monitoreo!#REF!&amp;". ","")</f>
        <v>#REF!</v>
      </c>
      <c r="AF148" s="39" t="e">
        <f>IF(AL149="13",Monitoreo!#REF!&amp;". ","")</f>
        <v>#REF!</v>
      </c>
      <c r="AG148" s="39" t="e">
        <f>IF(AL149="12",Monitoreo!#REF!&amp;". ","")</f>
        <v>#REF!</v>
      </c>
      <c r="AH148" s="85" t="e">
        <f>IF(AL149="11",Monitoreo!#REF!&amp;". ","")</f>
        <v>#REF!</v>
      </c>
      <c r="AI148" s="71"/>
      <c r="AJ148" s="88" t="e">
        <f>+IF(Monitoreo!#REF!="Casi Seguro",5,IF(Monitoreo!#REF!="Probable",4,IF(Monitoreo!#REF!="Posible",3,IF(Monitoreo!#REF!="Improbable",2,IF(Monitoreo!#REF!="Raro",1)))))</f>
        <v>#REF!</v>
      </c>
      <c r="AK148" s="88" t="e">
        <f>+IF(Monitoreo!#REF!="Severo",5,IF(Monitoreo!#REF!="Mayor",4,IF(Monitoreo!#REF!="Moderado",3,IF(Monitoreo!#REF!="Menor",2,IF(Monitoreo!#REF!="Insignificante",1)))))</f>
        <v>#REF!</v>
      </c>
      <c r="AL148" s="88" t="e">
        <f t="shared" si="2"/>
        <v>#REF!</v>
      </c>
    </row>
    <row r="149" spans="9:38" x14ac:dyDescent="0.25">
      <c r="I149" s="83"/>
      <c r="J149" s="84" t="e">
        <f>IF(AL150="55",Monitoreo!#REF!&amp;". ","")</f>
        <v>#REF!</v>
      </c>
      <c r="K149" s="39" t="e">
        <f>IF(AL150="54",Monitoreo!#REF!&amp;". ","")</f>
        <v>#REF!</v>
      </c>
      <c r="L149" s="39" t="e">
        <f>IF(AL150="53",Monitoreo!#REF!&amp;". ","")</f>
        <v>#REF!</v>
      </c>
      <c r="M149" s="39" t="e">
        <f>IF(AL150="52",Monitoreo!#REF!&amp;". ","")</f>
        <v>#REF!</v>
      </c>
      <c r="N149" s="39" t="e">
        <f>IF(AL150="51",Monitoreo!#REF!&amp;". ","")</f>
        <v>#REF!</v>
      </c>
      <c r="O149" s="39" t="e">
        <f>IF(AL150="45",Monitoreo!#REF!&amp;". ","")</f>
        <v>#REF!</v>
      </c>
      <c r="P149" s="39" t="e">
        <f>IF(AL150="44",Monitoreo!#REF!&amp;". ","")</f>
        <v>#REF!</v>
      </c>
      <c r="Q149" s="39" t="e">
        <f>IF(AL150="43",Monitoreo!#REF!&amp;". ","")</f>
        <v>#REF!</v>
      </c>
      <c r="R149" s="39" t="e">
        <f>IF(AL150="42",Monitoreo!#REF!&amp;". ","")</f>
        <v>#REF!</v>
      </c>
      <c r="S149" s="39" t="e">
        <f>IF(AL150="41",Monitoreo!#REF!&amp;". ","")</f>
        <v>#REF!</v>
      </c>
      <c r="T149" s="39" t="e">
        <f>IF(AL150="35",Monitoreo!#REF!&amp;". ","")</f>
        <v>#REF!</v>
      </c>
      <c r="U149" s="39" t="e">
        <f>IF(AL150="34",Monitoreo!#REF!&amp;". ","")</f>
        <v>#REF!</v>
      </c>
      <c r="V149" s="39" t="e">
        <f>IF(AL150="33",Monitoreo!#REF!&amp;". ","")</f>
        <v>#REF!</v>
      </c>
      <c r="W149" s="39" t="e">
        <f>IF(AL150="32",Monitoreo!#REF!&amp;". ","")</f>
        <v>#REF!</v>
      </c>
      <c r="X149" s="39" t="e">
        <f>IF(AL150="31",Monitoreo!#REF!&amp;". ","")</f>
        <v>#REF!</v>
      </c>
      <c r="Y149" s="39" t="e">
        <f>IF(AL150="25",Monitoreo!#REF!&amp;". ","")</f>
        <v>#REF!</v>
      </c>
      <c r="Z149" s="39" t="e">
        <f>IF(AL150="24",Monitoreo!#REF!&amp;". ","")</f>
        <v>#REF!</v>
      </c>
      <c r="AA149" s="39" t="e">
        <f>IF(AL150="23",Monitoreo!#REF!&amp;". ","")</f>
        <v>#REF!</v>
      </c>
      <c r="AB149" s="39" t="e">
        <f>IF(AL150="22",Monitoreo!#REF!&amp;". ","")</f>
        <v>#REF!</v>
      </c>
      <c r="AC149" s="39" t="e">
        <f>IF(AL150="21",Monitoreo!#REF!&amp;". ","")</f>
        <v>#REF!</v>
      </c>
      <c r="AD149" s="39" t="e">
        <f>IF(AL150="15",Monitoreo!#REF!&amp;". ","")</f>
        <v>#REF!</v>
      </c>
      <c r="AE149" s="39" t="e">
        <f>IF(AL150="14",Monitoreo!#REF!&amp;". ","")</f>
        <v>#REF!</v>
      </c>
      <c r="AF149" s="39" t="e">
        <f>IF(AL150="13",Monitoreo!#REF!&amp;". ","")</f>
        <v>#REF!</v>
      </c>
      <c r="AG149" s="39" t="e">
        <f>IF(AL150="12",Monitoreo!#REF!&amp;". ","")</f>
        <v>#REF!</v>
      </c>
      <c r="AH149" s="85" t="e">
        <f>IF(AL150="11",Monitoreo!#REF!&amp;". ","")</f>
        <v>#REF!</v>
      </c>
      <c r="AI149" s="71"/>
      <c r="AJ149" s="88" t="e">
        <f>+IF(Monitoreo!#REF!="Casi Seguro",5,IF(Monitoreo!#REF!="Probable",4,IF(Monitoreo!#REF!="Posible",3,IF(Monitoreo!#REF!="Improbable",2,IF(Monitoreo!#REF!="Raro",1)))))</f>
        <v>#REF!</v>
      </c>
      <c r="AK149" s="88" t="e">
        <f>+IF(Monitoreo!#REF!="Severo",5,IF(Monitoreo!#REF!="Mayor",4,IF(Monitoreo!#REF!="Moderado",3,IF(Monitoreo!#REF!="Menor",2,IF(Monitoreo!#REF!="Insignificante",1)))))</f>
        <v>#REF!</v>
      </c>
      <c r="AL149" s="88" t="e">
        <f t="shared" si="2"/>
        <v>#REF!</v>
      </c>
    </row>
    <row r="150" spans="9:38" x14ac:dyDescent="0.25">
      <c r="I150" s="83"/>
      <c r="J150" s="84" t="e">
        <f>IF(AL151="55",Monitoreo!#REF!&amp;". ","")</f>
        <v>#REF!</v>
      </c>
      <c r="K150" s="39" t="e">
        <f>IF(AL151="54",Monitoreo!#REF!&amp;". ","")</f>
        <v>#REF!</v>
      </c>
      <c r="L150" s="39" t="e">
        <f>IF(AL151="53",Monitoreo!#REF!&amp;". ","")</f>
        <v>#REF!</v>
      </c>
      <c r="M150" s="39" t="e">
        <f>IF(AL151="52",Monitoreo!#REF!&amp;". ","")</f>
        <v>#REF!</v>
      </c>
      <c r="N150" s="39" t="e">
        <f>IF(AL151="51",Monitoreo!#REF!&amp;". ","")</f>
        <v>#REF!</v>
      </c>
      <c r="O150" s="39" t="e">
        <f>IF(AL151="45",Monitoreo!#REF!&amp;". ","")</f>
        <v>#REF!</v>
      </c>
      <c r="P150" s="39" t="e">
        <f>IF(AL151="44",Monitoreo!#REF!&amp;". ","")</f>
        <v>#REF!</v>
      </c>
      <c r="Q150" s="39" t="e">
        <f>IF(AL151="43",Monitoreo!#REF!&amp;". ","")</f>
        <v>#REF!</v>
      </c>
      <c r="R150" s="39" t="e">
        <f>IF(AL151="42",Monitoreo!#REF!&amp;". ","")</f>
        <v>#REF!</v>
      </c>
      <c r="S150" s="39" t="e">
        <f>IF(AL151="41",Monitoreo!#REF!&amp;". ","")</f>
        <v>#REF!</v>
      </c>
      <c r="T150" s="39" t="e">
        <f>IF(AL151="35",Monitoreo!#REF!&amp;". ","")</f>
        <v>#REF!</v>
      </c>
      <c r="U150" s="39" t="e">
        <f>IF(AL151="34",Monitoreo!#REF!&amp;". ","")</f>
        <v>#REF!</v>
      </c>
      <c r="V150" s="39" t="e">
        <f>IF(AL151="33",Monitoreo!#REF!&amp;". ","")</f>
        <v>#REF!</v>
      </c>
      <c r="W150" s="39" t="e">
        <f>IF(AL151="32",Monitoreo!#REF!&amp;". ","")</f>
        <v>#REF!</v>
      </c>
      <c r="X150" s="39" t="e">
        <f>IF(AL151="31",Monitoreo!#REF!&amp;". ","")</f>
        <v>#REF!</v>
      </c>
      <c r="Y150" s="39" t="e">
        <f>IF(AL151="25",Monitoreo!#REF!&amp;". ","")</f>
        <v>#REF!</v>
      </c>
      <c r="Z150" s="39" t="e">
        <f>IF(AL151="24",Monitoreo!#REF!&amp;". ","")</f>
        <v>#REF!</v>
      </c>
      <c r="AA150" s="39" t="e">
        <f>IF(AL151="23",Monitoreo!#REF!&amp;". ","")</f>
        <v>#REF!</v>
      </c>
      <c r="AB150" s="39" t="e">
        <f>IF(AL151="22",Monitoreo!#REF!&amp;". ","")</f>
        <v>#REF!</v>
      </c>
      <c r="AC150" s="39" t="e">
        <f>IF(AL151="21",Monitoreo!#REF!&amp;". ","")</f>
        <v>#REF!</v>
      </c>
      <c r="AD150" s="39" t="e">
        <f>IF(AL151="15",Monitoreo!#REF!&amp;". ","")</f>
        <v>#REF!</v>
      </c>
      <c r="AE150" s="39" t="e">
        <f>IF(AL151="14",Monitoreo!#REF!&amp;". ","")</f>
        <v>#REF!</v>
      </c>
      <c r="AF150" s="39" t="e">
        <f>IF(AL151="13",Monitoreo!#REF!&amp;". ","")</f>
        <v>#REF!</v>
      </c>
      <c r="AG150" s="39" t="e">
        <f>IF(AL151="12",Monitoreo!#REF!&amp;". ","")</f>
        <v>#REF!</v>
      </c>
      <c r="AH150" s="85" t="e">
        <f>IF(AL151="11",Monitoreo!#REF!&amp;". ","")</f>
        <v>#REF!</v>
      </c>
      <c r="AI150" s="71"/>
      <c r="AJ150" s="88" t="e">
        <f>+IF(Monitoreo!#REF!="Casi Seguro",5,IF(Monitoreo!#REF!="Probable",4,IF(Monitoreo!#REF!="Posible",3,IF(Monitoreo!#REF!="Improbable",2,IF(Monitoreo!#REF!="Raro",1)))))</f>
        <v>#REF!</v>
      </c>
      <c r="AK150" s="88" t="e">
        <f>+IF(Monitoreo!#REF!="Severo",5,IF(Monitoreo!#REF!="Mayor",4,IF(Monitoreo!#REF!="Moderado",3,IF(Monitoreo!#REF!="Menor",2,IF(Monitoreo!#REF!="Insignificante",1)))))</f>
        <v>#REF!</v>
      </c>
      <c r="AL150" s="88" t="e">
        <f t="shared" si="2"/>
        <v>#REF!</v>
      </c>
    </row>
    <row r="151" spans="9:38" x14ac:dyDescent="0.25">
      <c r="I151" s="83"/>
      <c r="J151" s="84" t="e">
        <f>IF(AL152="55",Monitoreo!#REF!&amp;". ","")</f>
        <v>#REF!</v>
      </c>
      <c r="K151" s="39" t="e">
        <f>IF(AL152="54",Monitoreo!#REF!&amp;". ","")</f>
        <v>#REF!</v>
      </c>
      <c r="L151" s="39" t="e">
        <f>IF(AL152="53",Monitoreo!#REF!&amp;". ","")</f>
        <v>#REF!</v>
      </c>
      <c r="M151" s="39" t="e">
        <f>IF(AL152="52",Monitoreo!#REF!&amp;". ","")</f>
        <v>#REF!</v>
      </c>
      <c r="N151" s="39" t="e">
        <f>IF(AL152="51",Monitoreo!#REF!&amp;". ","")</f>
        <v>#REF!</v>
      </c>
      <c r="O151" s="39" t="e">
        <f>IF(AL152="45",Monitoreo!#REF!&amp;". ","")</f>
        <v>#REF!</v>
      </c>
      <c r="P151" s="39" t="e">
        <f>IF(AL152="44",Monitoreo!#REF!&amp;". ","")</f>
        <v>#REF!</v>
      </c>
      <c r="Q151" s="39" t="e">
        <f>IF(AL152="43",Monitoreo!#REF!&amp;". ","")</f>
        <v>#REF!</v>
      </c>
      <c r="R151" s="39" t="e">
        <f>IF(AL152="42",Monitoreo!#REF!&amp;". ","")</f>
        <v>#REF!</v>
      </c>
      <c r="S151" s="39" t="e">
        <f>IF(AL152="41",Monitoreo!#REF!&amp;". ","")</f>
        <v>#REF!</v>
      </c>
      <c r="T151" s="39" t="e">
        <f>IF(AL152="35",Monitoreo!#REF!&amp;". ","")</f>
        <v>#REF!</v>
      </c>
      <c r="U151" s="39" t="e">
        <f>IF(AL152="34",Monitoreo!#REF!&amp;". ","")</f>
        <v>#REF!</v>
      </c>
      <c r="V151" s="39" t="e">
        <f>IF(AL152="33",Monitoreo!#REF!&amp;". ","")</f>
        <v>#REF!</v>
      </c>
      <c r="W151" s="39" t="e">
        <f>IF(AL152="32",Monitoreo!#REF!&amp;". ","")</f>
        <v>#REF!</v>
      </c>
      <c r="X151" s="39" t="e">
        <f>IF(AL152="31",Monitoreo!#REF!&amp;". ","")</f>
        <v>#REF!</v>
      </c>
      <c r="Y151" s="39" t="e">
        <f>IF(AL152="25",Monitoreo!#REF!&amp;". ","")</f>
        <v>#REF!</v>
      </c>
      <c r="Z151" s="39" t="e">
        <f>IF(AL152="24",Monitoreo!#REF!&amp;". ","")</f>
        <v>#REF!</v>
      </c>
      <c r="AA151" s="39" t="e">
        <f>IF(AL152="23",Monitoreo!#REF!&amp;". ","")</f>
        <v>#REF!</v>
      </c>
      <c r="AB151" s="39" t="e">
        <f>IF(AL152="22",Monitoreo!#REF!&amp;". ","")</f>
        <v>#REF!</v>
      </c>
      <c r="AC151" s="39" t="e">
        <f>IF(AL152="21",Monitoreo!#REF!&amp;". ","")</f>
        <v>#REF!</v>
      </c>
      <c r="AD151" s="39" t="e">
        <f>IF(AL152="15",Monitoreo!#REF!&amp;". ","")</f>
        <v>#REF!</v>
      </c>
      <c r="AE151" s="39" t="e">
        <f>IF(AL152="14",Monitoreo!#REF!&amp;". ","")</f>
        <v>#REF!</v>
      </c>
      <c r="AF151" s="39" t="e">
        <f>IF(AL152="13",Monitoreo!#REF!&amp;". ","")</f>
        <v>#REF!</v>
      </c>
      <c r="AG151" s="39" t="e">
        <f>IF(AL152="12",Monitoreo!#REF!&amp;". ","")</f>
        <v>#REF!</v>
      </c>
      <c r="AH151" s="85" t="e">
        <f>IF(AL152="11",Monitoreo!#REF!&amp;". ","")</f>
        <v>#REF!</v>
      </c>
      <c r="AI151" s="71"/>
      <c r="AJ151" s="88" t="e">
        <f>+IF(Monitoreo!#REF!="Casi Seguro",5,IF(Monitoreo!#REF!="Probable",4,IF(Monitoreo!#REF!="Posible",3,IF(Monitoreo!#REF!="Improbable",2,IF(Monitoreo!#REF!="Raro",1)))))</f>
        <v>#REF!</v>
      </c>
      <c r="AK151" s="88" t="e">
        <f>+IF(Monitoreo!#REF!="Severo",5,IF(Monitoreo!#REF!="Mayor",4,IF(Monitoreo!#REF!="Moderado",3,IF(Monitoreo!#REF!="Menor",2,IF(Monitoreo!#REF!="Insignificante",1)))))</f>
        <v>#REF!</v>
      </c>
      <c r="AL151" s="88" t="e">
        <f t="shared" si="2"/>
        <v>#REF!</v>
      </c>
    </row>
    <row r="152" spans="9:38" x14ac:dyDescent="0.25">
      <c r="I152" s="83"/>
      <c r="J152" s="84" t="e">
        <f>IF(AL153="55",Monitoreo!#REF!&amp;". ","")</f>
        <v>#REF!</v>
      </c>
      <c r="K152" s="39" t="e">
        <f>IF(AL153="54",Monitoreo!#REF!&amp;". ","")</f>
        <v>#REF!</v>
      </c>
      <c r="L152" s="39" t="e">
        <f>IF(AL153="53",Monitoreo!#REF!&amp;". ","")</f>
        <v>#REF!</v>
      </c>
      <c r="M152" s="39" t="e">
        <f>IF(AL153="52",Monitoreo!#REF!&amp;". ","")</f>
        <v>#REF!</v>
      </c>
      <c r="N152" s="39" t="e">
        <f>IF(AL153="51",Monitoreo!#REF!&amp;". ","")</f>
        <v>#REF!</v>
      </c>
      <c r="O152" s="39" t="e">
        <f>IF(AL153="45",Monitoreo!#REF!&amp;". ","")</f>
        <v>#REF!</v>
      </c>
      <c r="P152" s="39" t="e">
        <f>IF(AL153="44",Monitoreo!#REF!&amp;". ","")</f>
        <v>#REF!</v>
      </c>
      <c r="Q152" s="39" t="e">
        <f>IF(AL153="43",Monitoreo!#REF!&amp;". ","")</f>
        <v>#REF!</v>
      </c>
      <c r="R152" s="39" t="e">
        <f>IF(AL153="42",Monitoreo!#REF!&amp;". ","")</f>
        <v>#REF!</v>
      </c>
      <c r="S152" s="39" t="e">
        <f>IF(AL153="41",Monitoreo!#REF!&amp;". ","")</f>
        <v>#REF!</v>
      </c>
      <c r="T152" s="39" t="e">
        <f>IF(AL153="35",Monitoreo!#REF!&amp;". ","")</f>
        <v>#REF!</v>
      </c>
      <c r="U152" s="39" t="e">
        <f>IF(AL153="34",Monitoreo!#REF!&amp;". ","")</f>
        <v>#REF!</v>
      </c>
      <c r="V152" s="39" t="e">
        <f>IF(AL153="33",Monitoreo!#REF!&amp;". ","")</f>
        <v>#REF!</v>
      </c>
      <c r="W152" s="39" t="e">
        <f>IF(AL153="32",Monitoreo!#REF!&amp;". ","")</f>
        <v>#REF!</v>
      </c>
      <c r="X152" s="39" t="e">
        <f>IF(AL153="31",Monitoreo!#REF!&amp;". ","")</f>
        <v>#REF!</v>
      </c>
      <c r="Y152" s="39" t="e">
        <f>IF(AL153="25",Monitoreo!#REF!&amp;". ","")</f>
        <v>#REF!</v>
      </c>
      <c r="Z152" s="39" t="e">
        <f>IF(AL153="24",Monitoreo!#REF!&amp;". ","")</f>
        <v>#REF!</v>
      </c>
      <c r="AA152" s="39" t="e">
        <f>IF(AL153="23",Monitoreo!#REF!&amp;". ","")</f>
        <v>#REF!</v>
      </c>
      <c r="AB152" s="39" t="e">
        <f>IF(AL153="22",Monitoreo!#REF!&amp;". ","")</f>
        <v>#REF!</v>
      </c>
      <c r="AC152" s="39" t="e">
        <f>IF(AL153="21",Monitoreo!#REF!&amp;". ","")</f>
        <v>#REF!</v>
      </c>
      <c r="AD152" s="39" t="e">
        <f>IF(AL153="15",Monitoreo!#REF!&amp;". ","")</f>
        <v>#REF!</v>
      </c>
      <c r="AE152" s="39" t="e">
        <f>IF(AL153="14",Monitoreo!#REF!&amp;". ","")</f>
        <v>#REF!</v>
      </c>
      <c r="AF152" s="39" t="e">
        <f>IF(AL153="13",Monitoreo!#REF!&amp;". ","")</f>
        <v>#REF!</v>
      </c>
      <c r="AG152" s="39" t="e">
        <f>IF(AL153="12",Monitoreo!#REF!&amp;". ","")</f>
        <v>#REF!</v>
      </c>
      <c r="AH152" s="85" t="e">
        <f>IF(AL153="11",Monitoreo!#REF!&amp;". ","")</f>
        <v>#REF!</v>
      </c>
      <c r="AI152" s="71"/>
      <c r="AJ152" s="88" t="e">
        <f>+IF(Monitoreo!#REF!="Casi Seguro",5,IF(Monitoreo!#REF!="Probable",4,IF(Monitoreo!#REF!="Posible",3,IF(Monitoreo!#REF!="Improbable",2,IF(Monitoreo!#REF!="Raro",1)))))</f>
        <v>#REF!</v>
      </c>
      <c r="AK152" s="88" t="e">
        <f>+IF(Monitoreo!#REF!="Severo",5,IF(Monitoreo!#REF!="Mayor",4,IF(Monitoreo!#REF!="Moderado",3,IF(Monitoreo!#REF!="Menor",2,IF(Monitoreo!#REF!="Insignificante",1)))))</f>
        <v>#REF!</v>
      </c>
      <c r="AL152" s="88" t="e">
        <f t="shared" si="2"/>
        <v>#REF!</v>
      </c>
    </row>
    <row r="153" spans="9:38" x14ac:dyDescent="0.25">
      <c r="I153" s="83"/>
      <c r="J153" s="84" t="e">
        <f>IF(AL154="55",Monitoreo!#REF!&amp;". ","")</f>
        <v>#REF!</v>
      </c>
      <c r="K153" s="39" t="e">
        <f>IF(AL154="54",Monitoreo!#REF!&amp;". ","")</f>
        <v>#REF!</v>
      </c>
      <c r="L153" s="39" t="e">
        <f>IF(AL154="53",Monitoreo!#REF!&amp;". ","")</f>
        <v>#REF!</v>
      </c>
      <c r="M153" s="39" t="e">
        <f>IF(AL154="52",Monitoreo!#REF!&amp;". ","")</f>
        <v>#REF!</v>
      </c>
      <c r="N153" s="39" t="e">
        <f>IF(AL154="51",Monitoreo!#REF!&amp;". ","")</f>
        <v>#REF!</v>
      </c>
      <c r="O153" s="39" t="e">
        <f>IF(AL154="45",Monitoreo!#REF!&amp;". ","")</f>
        <v>#REF!</v>
      </c>
      <c r="P153" s="39" t="e">
        <f>IF(AL154="44",Monitoreo!#REF!&amp;". ","")</f>
        <v>#REF!</v>
      </c>
      <c r="Q153" s="39" t="e">
        <f>IF(AL154="43",Monitoreo!#REF!&amp;". ","")</f>
        <v>#REF!</v>
      </c>
      <c r="R153" s="39" t="e">
        <f>IF(AL154="42",Monitoreo!#REF!&amp;". ","")</f>
        <v>#REF!</v>
      </c>
      <c r="S153" s="39" t="e">
        <f>IF(AL154="41",Monitoreo!#REF!&amp;". ","")</f>
        <v>#REF!</v>
      </c>
      <c r="T153" s="39" t="e">
        <f>IF(AL154="35",Monitoreo!#REF!&amp;". ","")</f>
        <v>#REF!</v>
      </c>
      <c r="U153" s="39" t="e">
        <f>IF(AL154="34",Monitoreo!#REF!&amp;". ","")</f>
        <v>#REF!</v>
      </c>
      <c r="V153" s="39" t="e">
        <f>IF(AL154="33",Monitoreo!#REF!&amp;". ","")</f>
        <v>#REF!</v>
      </c>
      <c r="W153" s="39" t="e">
        <f>IF(AL154="32",Monitoreo!#REF!&amp;". ","")</f>
        <v>#REF!</v>
      </c>
      <c r="X153" s="39" t="e">
        <f>IF(AL154="31",Monitoreo!#REF!&amp;". ","")</f>
        <v>#REF!</v>
      </c>
      <c r="Y153" s="39" t="e">
        <f>IF(AL154="25",Monitoreo!#REF!&amp;". ","")</f>
        <v>#REF!</v>
      </c>
      <c r="Z153" s="39" t="e">
        <f>IF(AL154="24",Monitoreo!#REF!&amp;". ","")</f>
        <v>#REF!</v>
      </c>
      <c r="AA153" s="39" t="e">
        <f>IF(AL154="23",Monitoreo!#REF!&amp;". ","")</f>
        <v>#REF!</v>
      </c>
      <c r="AB153" s="39" t="e">
        <f>IF(AL154="22",Monitoreo!#REF!&amp;". ","")</f>
        <v>#REF!</v>
      </c>
      <c r="AC153" s="39" t="e">
        <f>IF(AL154="21",Monitoreo!#REF!&amp;". ","")</f>
        <v>#REF!</v>
      </c>
      <c r="AD153" s="39" t="e">
        <f>IF(AL154="15",Monitoreo!#REF!&amp;". ","")</f>
        <v>#REF!</v>
      </c>
      <c r="AE153" s="39" t="e">
        <f>IF(AL154="14",Monitoreo!#REF!&amp;". ","")</f>
        <v>#REF!</v>
      </c>
      <c r="AF153" s="39" t="e">
        <f>IF(AL154="13",Monitoreo!#REF!&amp;". ","")</f>
        <v>#REF!</v>
      </c>
      <c r="AG153" s="39" t="e">
        <f>IF(AL154="12",Monitoreo!#REF!&amp;". ","")</f>
        <v>#REF!</v>
      </c>
      <c r="AH153" s="85" t="e">
        <f>IF(AL154="11",Monitoreo!#REF!&amp;". ","")</f>
        <v>#REF!</v>
      </c>
      <c r="AI153" s="71"/>
      <c r="AJ153" s="88" t="e">
        <f>+IF(Monitoreo!#REF!="Casi Seguro",5,IF(Monitoreo!#REF!="Probable",4,IF(Monitoreo!#REF!="Posible",3,IF(Monitoreo!#REF!="Improbable",2,IF(Monitoreo!#REF!="Raro",1)))))</f>
        <v>#REF!</v>
      </c>
      <c r="AK153" s="88" t="e">
        <f>+IF(Monitoreo!#REF!="Severo",5,IF(Monitoreo!#REF!="Mayor",4,IF(Monitoreo!#REF!="Moderado",3,IF(Monitoreo!#REF!="Menor",2,IF(Monitoreo!#REF!="Insignificante",1)))))</f>
        <v>#REF!</v>
      </c>
      <c r="AL153" s="88" t="e">
        <f t="shared" si="2"/>
        <v>#REF!</v>
      </c>
    </row>
    <row r="154" spans="9:38" x14ac:dyDescent="0.25">
      <c r="I154" s="83"/>
      <c r="J154" s="84" t="e">
        <f>IF(AL155="55",Monitoreo!#REF!&amp;". ","")</f>
        <v>#REF!</v>
      </c>
      <c r="K154" s="39" t="e">
        <f>IF(AL155="54",Monitoreo!#REF!&amp;". ","")</f>
        <v>#REF!</v>
      </c>
      <c r="L154" s="39" t="e">
        <f>IF(AL155="53",Monitoreo!#REF!&amp;". ","")</f>
        <v>#REF!</v>
      </c>
      <c r="M154" s="39" t="e">
        <f>IF(AL155="52",Monitoreo!#REF!&amp;". ","")</f>
        <v>#REF!</v>
      </c>
      <c r="N154" s="39" t="e">
        <f>IF(AL155="51",Monitoreo!#REF!&amp;". ","")</f>
        <v>#REF!</v>
      </c>
      <c r="O154" s="39" t="e">
        <f>IF(AL155="45",Monitoreo!#REF!&amp;". ","")</f>
        <v>#REF!</v>
      </c>
      <c r="P154" s="39" t="e">
        <f>IF(AL155="44",Monitoreo!#REF!&amp;". ","")</f>
        <v>#REF!</v>
      </c>
      <c r="Q154" s="39" t="e">
        <f>IF(AL155="43",Monitoreo!#REF!&amp;". ","")</f>
        <v>#REF!</v>
      </c>
      <c r="R154" s="39" t="e">
        <f>IF(AL155="42",Monitoreo!#REF!&amp;". ","")</f>
        <v>#REF!</v>
      </c>
      <c r="S154" s="39" t="e">
        <f>IF(AL155="41",Monitoreo!#REF!&amp;". ","")</f>
        <v>#REF!</v>
      </c>
      <c r="T154" s="39" t="e">
        <f>IF(AL155="35",Monitoreo!#REF!&amp;". ","")</f>
        <v>#REF!</v>
      </c>
      <c r="U154" s="39" t="e">
        <f>IF(AL155="34",Monitoreo!#REF!&amp;". ","")</f>
        <v>#REF!</v>
      </c>
      <c r="V154" s="39" t="e">
        <f>IF(AL155="33",Monitoreo!#REF!&amp;". ","")</f>
        <v>#REF!</v>
      </c>
      <c r="W154" s="39" t="e">
        <f>IF(AL155="32",Monitoreo!#REF!&amp;". ","")</f>
        <v>#REF!</v>
      </c>
      <c r="X154" s="39" t="e">
        <f>IF(AL155="31",Monitoreo!#REF!&amp;". ","")</f>
        <v>#REF!</v>
      </c>
      <c r="Y154" s="39" t="e">
        <f>IF(AL155="25",Monitoreo!#REF!&amp;". ","")</f>
        <v>#REF!</v>
      </c>
      <c r="Z154" s="39" t="e">
        <f>IF(AL155="24",Monitoreo!#REF!&amp;". ","")</f>
        <v>#REF!</v>
      </c>
      <c r="AA154" s="39" t="e">
        <f>IF(AL155="23",Monitoreo!#REF!&amp;". ","")</f>
        <v>#REF!</v>
      </c>
      <c r="AB154" s="39" t="e">
        <f>IF(AL155="22",Monitoreo!#REF!&amp;". ","")</f>
        <v>#REF!</v>
      </c>
      <c r="AC154" s="39" t="e">
        <f>IF(AL155="21",Monitoreo!#REF!&amp;". ","")</f>
        <v>#REF!</v>
      </c>
      <c r="AD154" s="39" t="e">
        <f>IF(AL155="15",Monitoreo!#REF!&amp;". ","")</f>
        <v>#REF!</v>
      </c>
      <c r="AE154" s="39" t="e">
        <f>IF(AL155="14",Monitoreo!#REF!&amp;". ","")</f>
        <v>#REF!</v>
      </c>
      <c r="AF154" s="39" t="e">
        <f>IF(AL155="13",Monitoreo!#REF!&amp;". ","")</f>
        <v>#REF!</v>
      </c>
      <c r="AG154" s="39" t="e">
        <f>IF(AL155="12",Monitoreo!#REF!&amp;". ","")</f>
        <v>#REF!</v>
      </c>
      <c r="AH154" s="85" t="e">
        <f>IF(AL155="11",Monitoreo!#REF!&amp;". ","")</f>
        <v>#REF!</v>
      </c>
      <c r="AI154" s="71"/>
      <c r="AJ154" s="88" t="e">
        <f>+IF(Monitoreo!#REF!="Casi Seguro",5,IF(Monitoreo!#REF!="Probable",4,IF(Monitoreo!#REF!="Posible",3,IF(Monitoreo!#REF!="Improbable",2,IF(Monitoreo!#REF!="Raro",1)))))</f>
        <v>#REF!</v>
      </c>
      <c r="AK154" s="88" t="e">
        <f>+IF(Monitoreo!#REF!="Severo",5,IF(Monitoreo!#REF!="Mayor",4,IF(Monitoreo!#REF!="Moderado",3,IF(Monitoreo!#REF!="Menor",2,IF(Monitoreo!#REF!="Insignificante",1)))))</f>
        <v>#REF!</v>
      </c>
      <c r="AL154" s="88" t="e">
        <f t="shared" si="2"/>
        <v>#REF!</v>
      </c>
    </row>
    <row r="155" spans="9:38" x14ac:dyDescent="0.25">
      <c r="I155" s="83"/>
      <c r="J155" s="84" t="e">
        <f>IF(AL156="55",Monitoreo!#REF!&amp;". ","")</f>
        <v>#REF!</v>
      </c>
      <c r="K155" s="39" t="e">
        <f>IF(AL156="54",Monitoreo!#REF!&amp;". ","")</f>
        <v>#REF!</v>
      </c>
      <c r="L155" s="39" t="e">
        <f>IF(AL156="53",Monitoreo!#REF!&amp;". ","")</f>
        <v>#REF!</v>
      </c>
      <c r="M155" s="39" t="e">
        <f>IF(AL156="52",Monitoreo!#REF!&amp;". ","")</f>
        <v>#REF!</v>
      </c>
      <c r="N155" s="39" t="e">
        <f>IF(AL156="51",Monitoreo!#REF!&amp;". ","")</f>
        <v>#REF!</v>
      </c>
      <c r="O155" s="39" t="e">
        <f>IF(AL156="45",Monitoreo!#REF!&amp;". ","")</f>
        <v>#REF!</v>
      </c>
      <c r="P155" s="39" t="e">
        <f>IF(AL156="44",Monitoreo!#REF!&amp;". ","")</f>
        <v>#REF!</v>
      </c>
      <c r="Q155" s="39" t="e">
        <f>IF(AL156="43",Monitoreo!#REF!&amp;". ","")</f>
        <v>#REF!</v>
      </c>
      <c r="R155" s="39" t="e">
        <f>IF(AL156="42",Monitoreo!#REF!&amp;". ","")</f>
        <v>#REF!</v>
      </c>
      <c r="S155" s="39" t="e">
        <f>IF(AL156="41",Monitoreo!#REF!&amp;". ","")</f>
        <v>#REF!</v>
      </c>
      <c r="T155" s="39" t="e">
        <f>IF(AL156="35",Monitoreo!#REF!&amp;". ","")</f>
        <v>#REF!</v>
      </c>
      <c r="U155" s="39" t="e">
        <f>IF(AL156="34",Monitoreo!#REF!&amp;". ","")</f>
        <v>#REF!</v>
      </c>
      <c r="V155" s="39" t="e">
        <f>IF(AL156="33",Monitoreo!#REF!&amp;". ","")</f>
        <v>#REF!</v>
      </c>
      <c r="W155" s="39" t="e">
        <f>IF(AL156="32",Monitoreo!#REF!&amp;". ","")</f>
        <v>#REF!</v>
      </c>
      <c r="X155" s="39" t="e">
        <f>IF(AL156="31",Monitoreo!#REF!&amp;". ","")</f>
        <v>#REF!</v>
      </c>
      <c r="Y155" s="39" t="e">
        <f>IF(AL156="25",Monitoreo!#REF!&amp;". ","")</f>
        <v>#REF!</v>
      </c>
      <c r="Z155" s="39" t="e">
        <f>IF(AL156="24",Monitoreo!#REF!&amp;". ","")</f>
        <v>#REF!</v>
      </c>
      <c r="AA155" s="39" t="e">
        <f>IF(AL156="23",Monitoreo!#REF!&amp;". ","")</f>
        <v>#REF!</v>
      </c>
      <c r="AB155" s="39" t="e">
        <f>IF(AL156="22",Monitoreo!#REF!&amp;". ","")</f>
        <v>#REF!</v>
      </c>
      <c r="AC155" s="39" t="e">
        <f>IF(AL156="21",Monitoreo!#REF!&amp;". ","")</f>
        <v>#REF!</v>
      </c>
      <c r="AD155" s="39" t="e">
        <f>IF(AL156="15",Monitoreo!#REF!&amp;". ","")</f>
        <v>#REF!</v>
      </c>
      <c r="AE155" s="39" t="e">
        <f>IF(AL156="14",Monitoreo!#REF!&amp;". ","")</f>
        <v>#REF!</v>
      </c>
      <c r="AF155" s="39" t="e">
        <f>IF(AL156="13",Monitoreo!#REF!&amp;". ","")</f>
        <v>#REF!</v>
      </c>
      <c r="AG155" s="39" t="e">
        <f>IF(AL156="12",Monitoreo!#REF!&amp;". ","")</f>
        <v>#REF!</v>
      </c>
      <c r="AH155" s="85" t="e">
        <f>IF(AL156="11",Monitoreo!#REF!&amp;". ","")</f>
        <v>#REF!</v>
      </c>
      <c r="AI155" s="71"/>
      <c r="AJ155" s="88" t="e">
        <f>+IF(Monitoreo!#REF!="Casi Seguro",5,IF(Monitoreo!#REF!="Probable",4,IF(Monitoreo!#REF!="Posible",3,IF(Monitoreo!#REF!="Improbable",2,IF(Monitoreo!#REF!="Raro",1)))))</f>
        <v>#REF!</v>
      </c>
      <c r="AK155" s="88" t="e">
        <f>+IF(Monitoreo!#REF!="Severo",5,IF(Monitoreo!#REF!="Mayor",4,IF(Monitoreo!#REF!="Moderado",3,IF(Monitoreo!#REF!="Menor",2,IF(Monitoreo!#REF!="Insignificante",1)))))</f>
        <v>#REF!</v>
      </c>
      <c r="AL155" s="88" t="e">
        <f t="shared" si="2"/>
        <v>#REF!</v>
      </c>
    </row>
    <row r="156" spans="9:38" x14ac:dyDescent="0.25">
      <c r="I156" s="83"/>
      <c r="J156" s="84" t="e">
        <f>IF(AL157="55",Monitoreo!#REF!&amp;". ","")</f>
        <v>#REF!</v>
      </c>
      <c r="K156" s="39" t="e">
        <f>IF(AL157="54",Monitoreo!#REF!&amp;". ","")</f>
        <v>#REF!</v>
      </c>
      <c r="L156" s="39" t="e">
        <f>IF(AL157="53",Monitoreo!#REF!&amp;". ","")</f>
        <v>#REF!</v>
      </c>
      <c r="M156" s="39" t="e">
        <f>IF(AL157="52",Monitoreo!#REF!&amp;". ","")</f>
        <v>#REF!</v>
      </c>
      <c r="N156" s="39" t="e">
        <f>IF(AL157="51",Monitoreo!#REF!&amp;". ","")</f>
        <v>#REF!</v>
      </c>
      <c r="O156" s="39" t="e">
        <f>IF(AL157="45",Monitoreo!#REF!&amp;". ","")</f>
        <v>#REF!</v>
      </c>
      <c r="P156" s="39" t="e">
        <f>IF(AL157="44",Monitoreo!#REF!&amp;". ","")</f>
        <v>#REF!</v>
      </c>
      <c r="Q156" s="39" t="e">
        <f>IF(AL157="43",Monitoreo!#REF!&amp;". ","")</f>
        <v>#REF!</v>
      </c>
      <c r="R156" s="39" t="e">
        <f>IF(AL157="42",Monitoreo!#REF!&amp;". ","")</f>
        <v>#REF!</v>
      </c>
      <c r="S156" s="39" t="e">
        <f>IF(AL157="41",Monitoreo!#REF!&amp;". ","")</f>
        <v>#REF!</v>
      </c>
      <c r="T156" s="39" t="e">
        <f>IF(AL157="35",Monitoreo!#REF!&amp;". ","")</f>
        <v>#REF!</v>
      </c>
      <c r="U156" s="39" t="e">
        <f>IF(AL157="34",Monitoreo!#REF!&amp;". ","")</f>
        <v>#REF!</v>
      </c>
      <c r="V156" s="39" t="e">
        <f>IF(AL157="33",Monitoreo!#REF!&amp;". ","")</f>
        <v>#REF!</v>
      </c>
      <c r="W156" s="39" t="e">
        <f>IF(AL157="32",Monitoreo!#REF!&amp;". ","")</f>
        <v>#REF!</v>
      </c>
      <c r="X156" s="39" t="e">
        <f>IF(AL157="31",Monitoreo!#REF!&amp;". ","")</f>
        <v>#REF!</v>
      </c>
      <c r="Y156" s="39" t="e">
        <f>IF(AL157="25",Monitoreo!#REF!&amp;". ","")</f>
        <v>#REF!</v>
      </c>
      <c r="Z156" s="39" t="e">
        <f>IF(AL157="24",Monitoreo!#REF!&amp;". ","")</f>
        <v>#REF!</v>
      </c>
      <c r="AA156" s="39" t="e">
        <f>IF(AL157="23",Monitoreo!#REF!&amp;". ","")</f>
        <v>#REF!</v>
      </c>
      <c r="AB156" s="39" t="e">
        <f>IF(AL157="22",Monitoreo!#REF!&amp;". ","")</f>
        <v>#REF!</v>
      </c>
      <c r="AC156" s="39" t="e">
        <f>IF(AL157="21",Monitoreo!#REF!&amp;". ","")</f>
        <v>#REF!</v>
      </c>
      <c r="AD156" s="39" t="e">
        <f>IF(AL157="15",Monitoreo!#REF!&amp;". ","")</f>
        <v>#REF!</v>
      </c>
      <c r="AE156" s="39" t="e">
        <f>IF(AL157="14",Monitoreo!#REF!&amp;". ","")</f>
        <v>#REF!</v>
      </c>
      <c r="AF156" s="39" t="e">
        <f>IF(AL157="13",Monitoreo!#REF!&amp;". ","")</f>
        <v>#REF!</v>
      </c>
      <c r="AG156" s="39" t="e">
        <f>IF(AL157="12",Monitoreo!#REF!&amp;". ","")</f>
        <v>#REF!</v>
      </c>
      <c r="AH156" s="85" t="e">
        <f>IF(AL157="11",Monitoreo!#REF!&amp;". ","")</f>
        <v>#REF!</v>
      </c>
      <c r="AI156" s="71"/>
      <c r="AJ156" s="88" t="e">
        <f>+IF(Monitoreo!#REF!="Casi Seguro",5,IF(Monitoreo!#REF!="Probable",4,IF(Monitoreo!#REF!="Posible",3,IF(Monitoreo!#REF!="Improbable",2,IF(Monitoreo!#REF!="Raro",1)))))</f>
        <v>#REF!</v>
      </c>
      <c r="AK156" s="88" t="e">
        <f>+IF(Monitoreo!#REF!="Severo",5,IF(Monitoreo!#REF!="Mayor",4,IF(Monitoreo!#REF!="Moderado",3,IF(Monitoreo!#REF!="Menor",2,IF(Monitoreo!#REF!="Insignificante",1)))))</f>
        <v>#REF!</v>
      </c>
      <c r="AL156" s="88" t="e">
        <f t="shared" si="2"/>
        <v>#REF!</v>
      </c>
    </row>
    <row r="157" spans="9:38" x14ac:dyDescent="0.25">
      <c r="I157" s="83"/>
      <c r="J157" s="84" t="e">
        <f>IF(AL158="55",Monitoreo!#REF!&amp;". ","")</f>
        <v>#REF!</v>
      </c>
      <c r="K157" s="39" t="e">
        <f>IF(AL158="54",Monitoreo!#REF!&amp;". ","")</f>
        <v>#REF!</v>
      </c>
      <c r="L157" s="39" t="e">
        <f>IF(AL158="53",Monitoreo!#REF!&amp;". ","")</f>
        <v>#REF!</v>
      </c>
      <c r="M157" s="39" t="e">
        <f>IF(AL158="52",Monitoreo!#REF!&amp;". ","")</f>
        <v>#REF!</v>
      </c>
      <c r="N157" s="39" t="e">
        <f>IF(AL158="51",Monitoreo!#REF!&amp;". ","")</f>
        <v>#REF!</v>
      </c>
      <c r="O157" s="39" t="e">
        <f>IF(AL158="45",Monitoreo!#REF!&amp;". ","")</f>
        <v>#REF!</v>
      </c>
      <c r="P157" s="39" t="e">
        <f>IF(AL158="44",Monitoreo!#REF!&amp;". ","")</f>
        <v>#REF!</v>
      </c>
      <c r="Q157" s="39" t="e">
        <f>IF(AL158="43",Monitoreo!#REF!&amp;". ","")</f>
        <v>#REF!</v>
      </c>
      <c r="R157" s="39" t="e">
        <f>IF(AL158="42",Monitoreo!#REF!&amp;". ","")</f>
        <v>#REF!</v>
      </c>
      <c r="S157" s="39" t="e">
        <f>IF(AL158="41",Monitoreo!#REF!&amp;". ","")</f>
        <v>#REF!</v>
      </c>
      <c r="T157" s="39" t="e">
        <f>IF(AL158="35",Monitoreo!#REF!&amp;". ","")</f>
        <v>#REF!</v>
      </c>
      <c r="U157" s="39" t="e">
        <f>IF(AL158="34",Monitoreo!#REF!&amp;". ","")</f>
        <v>#REF!</v>
      </c>
      <c r="V157" s="39" t="e">
        <f>IF(AL158="33",Monitoreo!#REF!&amp;". ","")</f>
        <v>#REF!</v>
      </c>
      <c r="W157" s="39" t="e">
        <f>IF(AL158="32",Monitoreo!#REF!&amp;". ","")</f>
        <v>#REF!</v>
      </c>
      <c r="X157" s="39" t="e">
        <f>IF(AL158="31",Monitoreo!#REF!&amp;". ","")</f>
        <v>#REF!</v>
      </c>
      <c r="Y157" s="39" t="e">
        <f>IF(AL158="25",Monitoreo!#REF!&amp;". ","")</f>
        <v>#REF!</v>
      </c>
      <c r="Z157" s="39" t="e">
        <f>IF(AL158="24",Monitoreo!#REF!&amp;". ","")</f>
        <v>#REF!</v>
      </c>
      <c r="AA157" s="39" t="e">
        <f>IF(AL158="23",Monitoreo!#REF!&amp;". ","")</f>
        <v>#REF!</v>
      </c>
      <c r="AB157" s="39" t="e">
        <f>IF(AL158="22",Monitoreo!#REF!&amp;". ","")</f>
        <v>#REF!</v>
      </c>
      <c r="AC157" s="39" t="e">
        <f>IF(AL158="21",Monitoreo!#REF!&amp;". ","")</f>
        <v>#REF!</v>
      </c>
      <c r="AD157" s="39" t="e">
        <f>IF(AL158="15",Monitoreo!#REF!&amp;". ","")</f>
        <v>#REF!</v>
      </c>
      <c r="AE157" s="39" t="e">
        <f>IF(AL158="14",Monitoreo!#REF!&amp;". ","")</f>
        <v>#REF!</v>
      </c>
      <c r="AF157" s="39" t="e">
        <f>IF(AL158="13",Monitoreo!#REF!&amp;". ","")</f>
        <v>#REF!</v>
      </c>
      <c r="AG157" s="39" t="e">
        <f>IF(AL158="12",Monitoreo!#REF!&amp;". ","")</f>
        <v>#REF!</v>
      </c>
      <c r="AH157" s="85" t="e">
        <f>IF(AL158="11",Monitoreo!#REF!&amp;". ","")</f>
        <v>#REF!</v>
      </c>
      <c r="AI157" s="71"/>
      <c r="AJ157" s="88" t="e">
        <f>+IF(Monitoreo!#REF!="Casi Seguro",5,IF(Monitoreo!#REF!="Probable",4,IF(Monitoreo!#REF!="Posible",3,IF(Monitoreo!#REF!="Improbable",2,IF(Monitoreo!#REF!="Raro",1)))))</f>
        <v>#REF!</v>
      </c>
      <c r="AK157" s="88" t="e">
        <f>+IF(Monitoreo!#REF!="Severo",5,IF(Monitoreo!#REF!="Mayor",4,IF(Monitoreo!#REF!="Moderado",3,IF(Monitoreo!#REF!="Menor",2,IF(Monitoreo!#REF!="Insignificante",1)))))</f>
        <v>#REF!</v>
      </c>
      <c r="AL157" s="88" t="e">
        <f t="shared" si="2"/>
        <v>#REF!</v>
      </c>
    </row>
    <row r="158" spans="9:38" x14ac:dyDescent="0.25">
      <c r="I158" s="83"/>
      <c r="J158" s="84" t="e">
        <f>IF(AL159="55",Monitoreo!#REF!&amp;". ","")</f>
        <v>#REF!</v>
      </c>
      <c r="K158" s="39" t="e">
        <f>IF(AL159="54",Monitoreo!#REF!&amp;". ","")</f>
        <v>#REF!</v>
      </c>
      <c r="L158" s="39" t="e">
        <f>IF(AL159="53",Monitoreo!#REF!&amp;". ","")</f>
        <v>#REF!</v>
      </c>
      <c r="M158" s="39" t="e">
        <f>IF(AL159="52",Monitoreo!#REF!&amp;". ","")</f>
        <v>#REF!</v>
      </c>
      <c r="N158" s="39" t="e">
        <f>IF(AL159="51",Monitoreo!#REF!&amp;". ","")</f>
        <v>#REF!</v>
      </c>
      <c r="O158" s="39" t="e">
        <f>IF(AL159="45",Monitoreo!#REF!&amp;". ","")</f>
        <v>#REF!</v>
      </c>
      <c r="P158" s="39" t="e">
        <f>IF(AL159="44",Monitoreo!#REF!&amp;". ","")</f>
        <v>#REF!</v>
      </c>
      <c r="Q158" s="39" t="e">
        <f>IF(AL159="43",Monitoreo!#REF!&amp;". ","")</f>
        <v>#REF!</v>
      </c>
      <c r="R158" s="39" t="e">
        <f>IF(AL159="42",Monitoreo!#REF!&amp;". ","")</f>
        <v>#REF!</v>
      </c>
      <c r="S158" s="39" t="e">
        <f>IF(AL159="41",Monitoreo!#REF!&amp;". ","")</f>
        <v>#REF!</v>
      </c>
      <c r="T158" s="39" t="e">
        <f>IF(AL159="35",Monitoreo!#REF!&amp;". ","")</f>
        <v>#REF!</v>
      </c>
      <c r="U158" s="39" t="e">
        <f>IF(AL159="34",Monitoreo!#REF!&amp;". ","")</f>
        <v>#REF!</v>
      </c>
      <c r="V158" s="39" t="e">
        <f>IF(AL159="33",Monitoreo!#REF!&amp;". ","")</f>
        <v>#REF!</v>
      </c>
      <c r="W158" s="39" t="e">
        <f>IF(AL159="32",Monitoreo!#REF!&amp;". ","")</f>
        <v>#REF!</v>
      </c>
      <c r="X158" s="39" t="e">
        <f>IF(AL159="31",Monitoreo!#REF!&amp;". ","")</f>
        <v>#REF!</v>
      </c>
      <c r="Y158" s="39" t="e">
        <f>IF(AL159="25",Monitoreo!#REF!&amp;". ","")</f>
        <v>#REF!</v>
      </c>
      <c r="Z158" s="39" t="e">
        <f>IF(AL159="24",Monitoreo!#REF!&amp;". ","")</f>
        <v>#REF!</v>
      </c>
      <c r="AA158" s="39" t="e">
        <f>IF(AL159="23",Monitoreo!#REF!&amp;". ","")</f>
        <v>#REF!</v>
      </c>
      <c r="AB158" s="39" t="e">
        <f>IF(AL159="22",Monitoreo!#REF!&amp;". ","")</f>
        <v>#REF!</v>
      </c>
      <c r="AC158" s="39" t="e">
        <f>IF(AL159="21",Monitoreo!#REF!&amp;". ","")</f>
        <v>#REF!</v>
      </c>
      <c r="AD158" s="39" t="e">
        <f>IF(AL159="15",Monitoreo!#REF!&amp;". ","")</f>
        <v>#REF!</v>
      </c>
      <c r="AE158" s="39" t="e">
        <f>IF(AL159="14",Monitoreo!#REF!&amp;". ","")</f>
        <v>#REF!</v>
      </c>
      <c r="AF158" s="39" t="e">
        <f>IF(AL159="13",Monitoreo!#REF!&amp;". ","")</f>
        <v>#REF!</v>
      </c>
      <c r="AG158" s="39" t="e">
        <f>IF(AL159="12",Monitoreo!#REF!&amp;". ","")</f>
        <v>#REF!</v>
      </c>
      <c r="AH158" s="85" t="e">
        <f>IF(AL159="11",Monitoreo!#REF!&amp;". ","")</f>
        <v>#REF!</v>
      </c>
      <c r="AI158" s="71"/>
      <c r="AJ158" s="88" t="e">
        <f>+IF(Monitoreo!#REF!="Casi Seguro",5,IF(Monitoreo!#REF!="Probable",4,IF(Monitoreo!#REF!="Posible",3,IF(Monitoreo!#REF!="Improbable",2,IF(Monitoreo!#REF!="Raro",1)))))</f>
        <v>#REF!</v>
      </c>
      <c r="AK158" s="88" t="e">
        <f>+IF(Monitoreo!#REF!="Severo",5,IF(Monitoreo!#REF!="Mayor",4,IF(Monitoreo!#REF!="Moderado",3,IF(Monitoreo!#REF!="Menor",2,IF(Monitoreo!#REF!="Insignificante",1)))))</f>
        <v>#REF!</v>
      </c>
      <c r="AL158" s="88" t="e">
        <f t="shared" si="2"/>
        <v>#REF!</v>
      </c>
    </row>
    <row r="159" spans="9:38" x14ac:dyDescent="0.25">
      <c r="I159" s="83"/>
      <c r="J159" s="84" t="e">
        <f>IF(AL160="55",Monitoreo!#REF!&amp;". ","")</f>
        <v>#REF!</v>
      </c>
      <c r="K159" s="39" t="e">
        <f>IF(AL160="54",Monitoreo!#REF!&amp;". ","")</f>
        <v>#REF!</v>
      </c>
      <c r="L159" s="39" t="e">
        <f>IF(AL160="53",Monitoreo!#REF!&amp;". ","")</f>
        <v>#REF!</v>
      </c>
      <c r="M159" s="39" t="e">
        <f>IF(AL160="52",Monitoreo!#REF!&amp;". ","")</f>
        <v>#REF!</v>
      </c>
      <c r="N159" s="39" t="e">
        <f>IF(AL160="51",Monitoreo!#REF!&amp;". ","")</f>
        <v>#REF!</v>
      </c>
      <c r="O159" s="39" t="e">
        <f>IF(AL160="45",Monitoreo!#REF!&amp;". ","")</f>
        <v>#REF!</v>
      </c>
      <c r="P159" s="39" t="e">
        <f>IF(AL160="44",Monitoreo!#REF!&amp;". ","")</f>
        <v>#REF!</v>
      </c>
      <c r="Q159" s="39" t="e">
        <f>IF(AL160="43",Monitoreo!#REF!&amp;". ","")</f>
        <v>#REF!</v>
      </c>
      <c r="R159" s="39" t="e">
        <f>IF(AL160="42",Monitoreo!#REF!&amp;". ","")</f>
        <v>#REF!</v>
      </c>
      <c r="S159" s="39" t="e">
        <f>IF(AL160="41",Monitoreo!#REF!&amp;". ","")</f>
        <v>#REF!</v>
      </c>
      <c r="T159" s="39" t="e">
        <f>IF(AL160="35",Monitoreo!#REF!&amp;". ","")</f>
        <v>#REF!</v>
      </c>
      <c r="U159" s="39" t="e">
        <f>IF(AL160="34",Monitoreo!#REF!&amp;". ","")</f>
        <v>#REF!</v>
      </c>
      <c r="V159" s="39" t="e">
        <f>IF(AL160="33",Monitoreo!#REF!&amp;". ","")</f>
        <v>#REF!</v>
      </c>
      <c r="W159" s="39" t="e">
        <f>IF(AL160="32",Monitoreo!#REF!&amp;". ","")</f>
        <v>#REF!</v>
      </c>
      <c r="X159" s="39" t="e">
        <f>IF(AL160="31",Monitoreo!#REF!&amp;". ","")</f>
        <v>#REF!</v>
      </c>
      <c r="Y159" s="39" t="e">
        <f>IF(AL160="25",Monitoreo!#REF!&amp;". ","")</f>
        <v>#REF!</v>
      </c>
      <c r="Z159" s="39" t="e">
        <f>IF(AL160="24",Monitoreo!#REF!&amp;". ","")</f>
        <v>#REF!</v>
      </c>
      <c r="AA159" s="39" t="e">
        <f>IF(AL160="23",Monitoreo!#REF!&amp;". ","")</f>
        <v>#REF!</v>
      </c>
      <c r="AB159" s="39" t="e">
        <f>IF(AL160="22",Monitoreo!#REF!&amp;". ","")</f>
        <v>#REF!</v>
      </c>
      <c r="AC159" s="39" t="e">
        <f>IF(AL160="21",Monitoreo!#REF!&amp;". ","")</f>
        <v>#REF!</v>
      </c>
      <c r="AD159" s="39" t="e">
        <f>IF(AL160="15",Monitoreo!#REF!&amp;". ","")</f>
        <v>#REF!</v>
      </c>
      <c r="AE159" s="39" t="e">
        <f>IF(AL160="14",Monitoreo!#REF!&amp;". ","")</f>
        <v>#REF!</v>
      </c>
      <c r="AF159" s="39" t="e">
        <f>IF(AL160="13",Monitoreo!#REF!&amp;". ","")</f>
        <v>#REF!</v>
      </c>
      <c r="AG159" s="39" t="e">
        <f>IF(AL160="12",Monitoreo!#REF!&amp;". ","")</f>
        <v>#REF!</v>
      </c>
      <c r="AH159" s="85" t="e">
        <f>IF(AL160="11",Monitoreo!#REF!&amp;". ","")</f>
        <v>#REF!</v>
      </c>
      <c r="AI159" s="71"/>
      <c r="AJ159" s="88" t="e">
        <f>+IF(Monitoreo!#REF!="Casi Seguro",5,IF(Monitoreo!#REF!="Probable",4,IF(Monitoreo!#REF!="Posible",3,IF(Monitoreo!#REF!="Improbable",2,IF(Monitoreo!#REF!="Raro",1)))))</f>
        <v>#REF!</v>
      </c>
      <c r="AK159" s="88" t="e">
        <f>+IF(Monitoreo!#REF!="Severo",5,IF(Monitoreo!#REF!="Mayor",4,IF(Monitoreo!#REF!="Moderado",3,IF(Monitoreo!#REF!="Menor",2,IF(Monitoreo!#REF!="Insignificante",1)))))</f>
        <v>#REF!</v>
      </c>
      <c r="AL159" s="88" t="e">
        <f t="shared" si="2"/>
        <v>#REF!</v>
      </c>
    </row>
    <row r="160" spans="9:38" x14ac:dyDescent="0.25">
      <c r="I160" s="83"/>
      <c r="J160" s="84" t="e">
        <f>IF(AL161="55",Monitoreo!#REF!&amp;". ","")</f>
        <v>#REF!</v>
      </c>
      <c r="K160" s="39" t="e">
        <f>IF(AL161="54",Monitoreo!#REF!&amp;". ","")</f>
        <v>#REF!</v>
      </c>
      <c r="L160" s="39" t="e">
        <f>IF(AL161="53",Monitoreo!#REF!&amp;". ","")</f>
        <v>#REF!</v>
      </c>
      <c r="M160" s="39" t="e">
        <f>IF(AL161="52",Monitoreo!#REF!&amp;". ","")</f>
        <v>#REF!</v>
      </c>
      <c r="N160" s="39" t="e">
        <f>IF(AL161="51",Monitoreo!#REF!&amp;". ","")</f>
        <v>#REF!</v>
      </c>
      <c r="O160" s="39" t="e">
        <f>IF(AL161="45",Monitoreo!#REF!&amp;". ","")</f>
        <v>#REF!</v>
      </c>
      <c r="P160" s="39" t="e">
        <f>IF(AL161="44",Monitoreo!#REF!&amp;". ","")</f>
        <v>#REF!</v>
      </c>
      <c r="Q160" s="39" t="e">
        <f>IF(AL161="43",Monitoreo!#REF!&amp;". ","")</f>
        <v>#REF!</v>
      </c>
      <c r="R160" s="39" t="e">
        <f>IF(AL161="42",Monitoreo!#REF!&amp;". ","")</f>
        <v>#REF!</v>
      </c>
      <c r="S160" s="39" t="e">
        <f>IF(AL161="41",Monitoreo!#REF!&amp;". ","")</f>
        <v>#REF!</v>
      </c>
      <c r="T160" s="39" t="e">
        <f>IF(AL161="35",Monitoreo!#REF!&amp;". ","")</f>
        <v>#REF!</v>
      </c>
      <c r="U160" s="39" t="e">
        <f>IF(AL161="34",Monitoreo!#REF!&amp;". ","")</f>
        <v>#REF!</v>
      </c>
      <c r="V160" s="39" t="e">
        <f>IF(AL161="33",Monitoreo!#REF!&amp;". ","")</f>
        <v>#REF!</v>
      </c>
      <c r="W160" s="39" t="e">
        <f>IF(AL161="32",Monitoreo!#REF!&amp;". ","")</f>
        <v>#REF!</v>
      </c>
      <c r="X160" s="39" t="e">
        <f>IF(AL161="31",Monitoreo!#REF!&amp;". ","")</f>
        <v>#REF!</v>
      </c>
      <c r="Y160" s="39" t="e">
        <f>IF(AL161="25",Monitoreo!#REF!&amp;". ","")</f>
        <v>#REF!</v>
      </c>
      <c r="Z160" s="39" t="e">
        <f>IF(AL161="24",Monitoreo!#REF!&amp;". ","")</f>
        <v>#REF!</v>
      </c>
      <c r="AA160" s="39" t="e">
        <f>IF(AL161="23",Monitoreo!#REF!&amp;". ","")</f>
        <v>#REF!</v>
      </c>
      <c r="AB160" s="39" t="e">
        <f>IF(AL161="22",Monitoreo!#REF!&amp;". ","")</f>
        <v>#REF!</v>
      </c>
      <c r="AC160" s="39" t="e">
        <f>IF(AL161="21",Monitoreo!#REF!&amp;". ","")</f>
        <v>#REF!</v>
      </c>
      <c r="AD160" s="39" t="e">
        <f>IF(AL161="15",Monitoreo!#REF!&amp;". ","")</f>
        <v>#REF!</v>
      </c>
      <c r="AE160" s="39" t="e">
        <f>IF(AL161="14",Monitoreo!#REF!&amp;". ","")</f>
        <v>#REF!</v>
      </c>
      <c r="AF160" s="39" t="e">
        <f>IF(AL161="13",Monitoreo!#REF!&amp;". ","")</f>
        <v>#REF!</v>
      </c>
      <c r="AG160" s="39" t="e">
        <f>IF(AL161="12",Monitoreo!#REF!&amp;". ","")</f>
        <v>#REF!</v>
      </c>
      <c r="AH160" s="85" t="e">
        <f>IF(AL161="11",Monitoreo!#REF!&amp;". ","")</f>
        <v>#REF!</v>
      </c>
      <c r="AI160" s="71"/>
      <c r="AJ160" s="88" t="e">
        <f>+IF(Monitoreo!#REF!="Casi Seguro",5,IF(Monitoreo!#REF!="Probable",4,IF(Monitoreo!#REF!="Posible",3,IF(Monitoreo!#REF!="Improbable",2,IF(Monitoreo!#REF!="Raro",1)))))</f>
        <v>#REF!</v>
      </c>
      <c r="AK160" s="88" t="e">
        <f>+IF(Monitoreo!#REF!="Severo",5,IF(Monitoreo!#REF!="Mayor",4,IF(Monitoreo!#REF!="Moderado",3,IF(Monitoreo!#REF!="Menor",2,IF(Monitoreo!#REF!="Insignificante",1)))))</f>
        <v>#REF!</v>
      </c>
      <c r="AL160" s="88" t="e">
        <f t="shared" si="2"/>
        <v>#REF!</v>
      </c>
    </row>
    <row r="161" spans="9:38" x14ac:dyDescent="0.25">
      <c r="I161" s="83"/>
      <c r="J161" s="84" t="e">
        <f>IF(AL162="55",Monitoreo!#REF!&amp;". ","")</f>
        <v>#REF!</v>
      </c>
      <c r="K161" s="39" t="e">
        <f>IF(AL162="54",Monitoreo!#REF!&amp;". ","")</f>
        <v>#REF!</v>
      </c>
      <c r="L161" s="39" t="e">
        <f>IF(AL162="53",Monitoreo!#REF!&amp;". ","")</f>
        <v>#REF!</v>
      </c>
      <c r="M161" s="39" t="e">
        <f>IF(AL162="52",Monitoreo!#REF!&amp;". ","")</f>
        <v>#REF!</v>
      </c>
      <c r="N161" s="39" t="e">
        <f>IF(AL162="51",Monitoreo!#REF!&amp;". ","")</f>
        <v>#REF!</v>
      </c>
      <c r="O161" s="39" t="e">
        <f>IF(AL162="45",Monitoreo!#REF!&amp;". ","")</f>
        <v>#REF!</v>
      </c>
      <c r="P161" s="39" t="e">
        <f>IF(AL162="44",Monitoreo!#REF!&amp;". ","")</f>
        <v>#REF!</v>
      </c>
      <c r="Q161" s="39" t="e">
        <f>IF(AL162="43",Monitoreo!#REF!&amp;". ","")</f>
        <v>#REF!</v>
      </c>
      <c r="R161" s="39" t="e">
        <f>IF(AL162="42",Monitoreo!#REF!&amp;". ","")</f>
        <v>#REF!</v>
      </c>
      <c r="S161" s="39" t="e">
        <f>IF(AL162="41",Monitoreo!#REF!&amp;". ","")</f>
        <v>#REF!</v>
      </c>
      <c r="T161" s="39" t="e">
        <f>IF(AL162="35",Monitoreo!#REF!&amp;". ","")</f>
        <v>#REF!</v>
      </c>
      <c r="U161" s="39" t="e">
        <f>IF(AL162="34",Monitoreo!#REF!&amp;". ","")</f>
        <v>#REF!</v>
      </c>
      <c r="V161" s="39" t="e">
        <f>IF(AL162="33",Monitoreo!#REF!&amp;". ","")</f>
        <v>#REF!</v>
      </c>
      <c r="W161" s="39" t="e">
        <f>IF(AL162="32",Monitoreo!#REF!&amp;". ","")</f>
        <v>#REF!</v>
      </c>
      <c r="X161" s="39" t="e">
        <f>IF(AL162="31",Monitoreo!#REF!&amp;". ","")</f>
        <v>#REF!</v>
      </c>
      <c r="Y161" s="39" t="e">
        <f>IF(AL162="25",Monitoreo!#REF!&amp;". ","")</f>
        <v>#REF!</v>
      </c>
      <c r="Z161" s="39" t="e">
        <f>IF(AL162="24",Monitoreo!#REF!&amp;". ","")</f>
        <v>#REF!</v>
      </c>
      <c r="AA161" s="39" t="e">
        <f>IF(AL162="23",Monitoreo!#REF!&amp;". ","")</f>
        <v>#REF!</v>
      </c>
      <c r="AB161" s="39" t="e">
        <f>IF(AL162="22",Monitoreo!#REF!&amp;". ","")</f>
        <v>#REF!</v>
      </c>
      <c r="AC161" s="39" t="e">
        <f>IF(AL162="21",Monitoreo!#REF!&amp;". ","")</f>
        <v>#REF!</v>
      </c>
      <c r="AD161" s="39" t="e">
        <f>IF(AL162="15",Monitoreo!#REF!&amp;". ","")</f>
        <v>#REF!</v>
      </c>
      <c r="AE161" s="39" t="e">
        <f>IF(AL162="14",Monitoreo!#REF!&amp;". ","")</f>
        <v>#REF!</v>
      </c>
      <c r="AF161" s="39" t="e">
        <f>IF(AL162="13",Monitoreo!#REF!&amp;". ","")</f>
        <v>#REF!</v>
      </c>
      <c r="AG161" s="39" t="e">
        <f>IF(AL162="12",Monitoreo!#REF!&amp;". ","")</f>
        <v>#REF!</v>
      </c>
      <c r="AH161" s="85" t="e">
        <f>IF(AL162="11",Monitoreo!#REF!&amp;". ","")</f>
        <v>#REF!</v>
      </c>
      <c r="AI161" s="71"/>
      <c r="AJ161" s="88" t="e">
        <f>+IF(Monitoreo!#REF!="Casi Seguro",5,IF(Monitoreo!#REF!="Probable",4,IF(Monitoreo!#REF!="Posible",3,IF(Monitoreo!#REF!="Improbable",2,IF(Monitoreo!#REF!="Raro",1)))))</f>
        <v>#REF!</v>
      </c>
      <c r="AK161" s="88" t="e">
        <f>+IF(Monitoreo!#REF!="Severo",5,IF(Monitoreo!#REF!="Mayor",4,IF(Monitoreo!#REF!="Moderado",3,IF(Monitoreo!#REF!="Menor",2,IF(Monitoreo!#REF!="Insignificante",1)))))</f>
        <v>#REF!</v>
      </c>
      <c r="AL161" s="88" t="e">
        <f t="shared" si="2"/>
        <v>#REF!</v>
      </c>
    </row>
    <row r="162" spans="9:38" x14ac:dyDescent="0.25">
      <c r="I162" s="83"/>
      <c r="J162" s="84" t="e">
        <f>IF(AL163="55",Monitoreo!#REF!&amp;". ","")</f>
        <v>#REF!</v>
      </c>
      <c r="K162" s="39" t="e">
        <f>IF(AL163="54",Monitoreo!#REF!&amp;". ","")</f>
        <v>#REF!</v>
      </c>
      <c r="L162" s="39" t="e">
        <f>IF(AL163="53",Monitoreo!#REF!&amp;". ","")</f>
        <v>#REF!</v>
      </c>
      <c r="M162" s="39" t="e">
        <f>IF(AL163="52",Monitoreo!#REF!&amp;". ","")</f>
        <v>#REF!</v>
      </c>
      <c r="N162" s="39" t="e">
        <f>IF(AL163="51",Monitoreo!#REF!&amp;". ","")</f>
        <v>#REF!</v>
      </c>
      <c r="O162" s="39" t="e">
        <f>IF(AL163="45",Monitoreo!#REF!&amp;". ","")</f>
        <v>#REF!</v>
      </c>
      <c r="P162" s="39" t="e">
        <f>IF(AL163="44",Monitoreo!#REF!&amp;". ","")</f>
        <v>#REF!</v>
      </c>
      <c r="Q162" s="39" t="e">
        <f>IF(AL163="43",Monitoreo!#REF!&amp;". ","")</f>
        <v>#REF!</v>
      </c>
      <c r="R162" s="39" t="e">
        <f>IF(AL163="42",Monitoreo!#REF!&amp;". ","")</f>
        <v>#REF!</v>
      </c>
      <c r="S162" s="39" t="e">
        <f>IF(AL163="41",Monitoreo!#REF!&amp;". ","")</f>
        <v>#REF!</v>
      </c>
      <c r="T162" s="39" t="e">
        <f>IF(AL163="35",Monitoreo!#REF!&amp;". ","")</f>
        <v>#REF!</v>
      </c>
      <c r="U162" s="39" t="e">
        <f>IF(AL163="34",Monitoreo!#REF!&amp;". ","")</f>
        <v>#REF!</v>
      </c>
      <c r="V162" s="39" t="e">
        <f>IF(AL163="33",Monitoreo!#REF!&amp;". ","")</f>
        <v>#REF!</v>
      </c>
      <c r="W162" s="39" t="e">
        <f>IF(AL163="32",Monitoreo!#REF!&amp;". ","")</f>
        <v>#REF!</v>
      </c>
      <c r="X162" s="39" t="e">
        <f>IF(AL163="31",Monitoreo!#REF!&amp;". ","")</f>
        <v>#REF!</v>
      </c>
      <c r="Y162" s="39" t="e">
        <f>IF(AL163="25",Monitoreo!#REF!&amp;". ","")</f>
        <v>#REF!</v>
      </c>
      <c r="Z162" s="39" t="e">
        <f>IF(AL163="24",Monitoreo!#REF!&amp;". ","")</f>
        <v>#REF!</v>
      </c>
      <c r="AA162" s="39" t="e">
        <f>IF(AL163="23",Monitoreo!#REF!&amp;". ","")</f>
        <v>#REF!</v>
      </c>
      <c r="AB162" s="39" t="e">
        <f>IF(AL163="22",Monitoreo!#REF!&amp;". ","")</f>
        <v>#REF!</v>
      </c>
      <c r="AC162" s="39" t="e">
        <f>IF(AL163="21",Monitoreo!#REF!&amp;". ","")</f>
        <v>#REF!</v>
      </c>
      <c r="AD162" s="39" t="e">
        <f>IF(AL163="15",Monitoreo!#REF!&amp;". ","")</f>
        <v>#REF!</v>
      </c>
      <c r="AE162" s="39" t="e">
        <f>IF(AL163="14",Monitoreo!#REF!&amp;". ","")</f>
        <v>#REF!</v>
      </c>
      <c r="AF162" s="39" t="e">
        <f>IF(AL163="13",Monitoreo!#REF!&amp;". ","")</f>
        <v>#REF!</v>
      </c>
      <c r="AG162" s="39" t="e">
        <f>IF(AL163="12",Monitoreo!#REF!&amp;". ","")</f>
        <v>#REF!</v>
      </c>
      <c r="AH162" s="85" t="e">
        <f>IF(AL163="11",Monitoreo!#REF!&amp;". ","")</f>
        <v>#REF!</v>
      </c>
      <c r="AI162" s="71"/>
      <c r="AJ162" s="88" t="e">
        <f>+IF(Monitoreo!#REF!="Casi Seguro",5,IF(Monitoreo!#REF!="Probable",4,IF(Monitoreo!#REF!="Posible",3,IF(Monitoreo!#REF!="Improbable",2,IF(Monitoreo!#REF!="Raro",1)))))</f>
        <v>#REF!</v>
      </c>
      <c r="AK162" s="88" t="e">
        <f>+IF(Monitoreo!#REF!="Severo",5,IF(Monitoreo!#REF!="Mayor",4,IF(Monitoreo!#REF!="Moderado",3,IF(Monitoreo!#REF!="Menor",2,IF(Monitoreo!#REF!="Insignificante",1)))))</f>
        <v>#REF!</v>
      </c>
      <c r="AL162" s="88" t="e">
        <f t="shared" si="2"/>
        <v>#REF!</v>
      </c>
    </row>
    <row r="163" spans="9:38" x14ac:dyDescent="0.25">
      <c r="I163" s="83"/>
      <c r="J163" s="84" t="e">
        <f>IF(AL164="55",Monitoreo!#REF!&amp;". ","")</f>
        <v>#REF!</v>
      </c>
      <c r="K163" s="39" t="e">
        <f>IF(AL164="54",Monitoreo!#REF!&amp;". ","")</f>
        <v>#REF!</v>
      </c>
      <c r="L163" s="39" t="e">
        <f>IF(AL164="53",Monitoreo!#REF!&amp;". ","")</f>
        <v>#REF!</v>
      </c>
      <c r="M163" s="39" t="e">
        <f>IF(AL164="52",Monitoreo!#REF!&amp;". ","")</f>
        <v>#REF!</v>
      </c>
      <c r="N163" s="39" t="e">
        <f>IF(AL164="51",Monitoreo!#REF!&amp;". ","")</f>
        <v>#REF!</v>
      </c>
      <c r="O163" s="39" t="e">
        <f>IF(AL164="45",Monitoreo!#REF!&amp;". ","")</f>
        <v>#REF!</v>
      </c>
      <c r="P163" s="39" t="e">
        <f>IF(AL164="44",Monitoreo!#REF!&amp;". ","")</f>
        <v>#REF!</v>
      </c>
      <c r="Q163" s="39" t="e">
        <f>IF(AL164="43",Monitoreo!#REF!&amp;". ","")</f>
        <v>#REF!</v>
      </c>
      <c r="R163" s="39" t="e">
        <f>IF(AL164="42",Monitoreo!#REF!&amp;". ","")</f>
        <v>#REF!</v>
      </c>
      <c r="S163" s="39" t="e">
        <f>IF(AL164="41",Monitoreo!#REF!&amp;". ","")</f>
        <v>#REF!</v>
      </c>
      <c r="T163" s="39" t="e">
        <f>IF(AL164="35",Monitoreo!#REF!&amp;". ","")</f>
        <v>#REF!</v>
      </c>
      <c r="U163" s="39" t="e">
        <f>IF(AL164="34",Monitoreo!#REF!&amp;". ","")</f>
        <v>#REF!</v>
      </c>
      <c r="V163" s="39" t="e">
        <f>IF(AL164="33",Monitoreo!#REF!&amp;". ","")</f>
        <v>#REF!</v>
      </c>
      <c r="W163" s="39" t="e">
        <f>IF(AL164="32",Monitoreo!#REF!&amp;". ","")</f>
        <v>#REF!</v>
      </c>
      <c r="X163" s="39" t="e">
        <f>IF(AL164="31",Monitoreo!#REF!&amp;". ","")</f>
        <v>#REF!</v>
      </c>
      <c r="Y163" s="39" t="e">
        <f>IF(AL164="25",Monitoreo!#REF!&amp;". ","")</f>
        <v>#REF!</v>
      </c>
      <c r="Z163" s="39" t="e">
        <f>IF(AL164="24",Monitoreo!#REF!&amp;". ","")</f>
        <v>#REF!</v>
      </c>
      <c r="AA163" s="39" t="e">
        <f>IF(AL164="23",Monitoreo!#REF!&amp;". ","")</f>
        <v>#REF!</v>
      </c>
      <c r="AB163" s="39" t="e">
        <f>IF(AL164="22",Monitoreo!#REF!&amp;". ","")</f>
        <v>#REF!</v>
      </c>
      <c r="AC163" s="39" t="e">
        <f>IF(AL164="21",Monitoreo!#REF!&amp;". ","")</f>
        <v>#REF!</v>
      </c>
      <c r="AD163" s="39" t="e">
        <f>IF(AL164="15",Monitoreo!#REF!&amp;". ","")</f>
        <v>#REF!</v>
      </c>
      <c r="AE163" s="39" t="e">
        <f>IF(AL164="14",Monitoreo!#REF!&amp;". ","")</f>
        <v>#REF!</v>
      </c>
      <c r="AF163" s="39" t="e">
        <f>IF(AL164="13",Monitoreo!#REF!&amp;". ","")</f>
        <v>#REF!</v>
      </c>
      <c r="AG163" s="39" t="e">
        <f>IF(AL164="12",Monitoreo!#REF!&amp;". ","")</f>
        <v>#REF!</v>
      </c>
      <c r="AH163" s="85" t="e">
        <f>IF(AL164="11",Monitoreo!#REF!&amp;". ","")</f>
        <v>#REF!</v>
      </c>
      <c r="AI163" s="71"/>
      <c r="AJ163" s="88" t="e">
        <f>+IF(Monitoreo!#REF!="Casi Seguro",5,IF(Monitoreo!#REF!="Probable",4,IF(Monitoreo!#REF!="Posible",3,IF(Monitoreo!#REF!="Improbable",2,IF(Monitoreo!#REF!="Raro",1)))))</f>
        <v>#REF!</v>
      </c>
      <c r="AK163" s="88" t="e">
        <f>+IF(Monitoreo!#REF!="Severo",5,IF(Monitoreo!#REF!="Mayor",4,IF(Monitoreo!#REF!="Moderado",3,IF(Monitoreo!#REF!="Menor",2,IF(Monitoreo!#REF!="Insignificante",1)))))</f>
        <v>#REF!</v>
      </c>
      <c r="AL163" s="88" t="e">
        <f t="shared" si="2"/>
        <v>#REF!</v>
      </c>
    </row>
    <row r="164" spans="9:38" x14ac:dyDescent="0.25">
      <c r="I164" s="83"/>
      <c r="J164" s="84" t="e">
        <f>IF(AL165="55",Monitoreo!#REF!&amp;". ","")</f>
        <v>#REF!</v>
      </c>
      <c r="K164" s="39" t="e">
        <f>IF(AL165="54",Monitoreo!#REF!&amp;". ","")</f>
        <v>#REF!</v>
      </c>
      <c r="L164" s="39" t="e">
        <f>IF(AL165="53",Monitoreo!#REF!&amp;". ","")</f>
        <v>#REF!</v>
      </c>
      <c r="M164" s="39" t="e">
        <f>IF(AL165="52",Monitoreo!#REF!&amp;". ","")</f>
        <v>#REF!</v>
      </c>
      <c r="N164" s="39" t="e">
        <f>IF(AL165="51",Monitoreo!#REF!&amp;". ","")</f>
        <v>#REF!</v>
      </c>
      <c r="O164" s="39" t="e">
        <f>IF(AL165="45",Monitoreo!#REF!&amp;". ","")</f>
        <v>#REF!</v>
      </c>
      <c r="P164" s="39" t="e">
        <f>IF(AL165="44",Monitoreo!#REF!&amp;". ","")</f>
        <v>#REF!</v>
      </c>
      <c r="Q164" s="39" t="e">
        <f>IF(AL165="43",Monitoreo!#REF!&amp;". ","")</f>
        <v>#REF!</v>
      </c>
      <c r="R164" s="39" t="e">
        <f>IF(AL165="42",Monitoreo!#REF!&amp;". ","")</f>
        <v>#REF!</v>
      </c>
      <c r="S164" s="39" t="e">
        <f>IF(AL165="41",Monitoreo!#REF!&amp;". ","")</f>
        <v>#REF!</v>
      </c>
      <c r="T164" s="39" t="e">
        <f>IF(AL165="35",Monitoreo!#REF!&amp;". ","")</f>
        <v>#REF!</v>
      </c>
      <c r="U164" s="39" t="e">
        <f>IF(AL165="34",Monitoreo!#REF!&amp;". ","")</f>
        <v>#REF!</v>
      </c>
      <c r="V164" s="39" t="e">
        <f>IF(AL165="33",Monitoreo!#REF!&amp;". ","")</f>
        <v>#REF!</v>
      </c>
      <c r="W164" s="39" t="e">
        <f>IF(AL165="32",Monitoreo!#REF!&amp;". ","")</f>
        <v>#REF!</v>
      </c>
      <c r="X164" s="39" t="e">
        <f>IF(AL165="31",Monitoreo!#REF!&amp;". ","")</f>
        <v>#REF!</v>
      </c>
      <c r="Y164" s="39" t="e">
        <f>IF(AL165="25",Monitoreo!#REF!&amp;". ","")</f>
        <v>#REF!</v>
      </c>
      <c r="Z164" s="39" t="e">
        <f>IF(AL165="24",Monitoreo!#REF!&amp;". ","")</f>
        <v>#REF!</v>
      </c>
      <c r="AA164" s="39" t="e">
        <f>IF(AL165="23",Monitoreo!#REF!&amp;". ","")</f>
        <v>#REF!</v>
      </c>
      <c r="AB164" s="39" t="e">
        <f>IF(AL165="22",Monitoreo!#REF!&amp;". ","")</f>
        <v>#REF!</v>
      </c>
      <c r="AC164" s="39" t="e">
        <f>IF(AL165="21",Monitoreo!#REF!&amp;". ","")</f>
        <v>#REF!</v>
      </c>
      <c r="AD164" s="39" t="e">
        <f>IF(AL165="15",Monitoreo!#REF!&amp;". ","")</f>
        <v>#REF!</v>
      </c>
      <c r="AE164" s="39" t="e">
        <f>IF(AL165="14",Monitoreo!#REF!&amp;". ","")</f>
        <v>#REF!</v>
      </c>
      <c r="AF164" s="39" t="e">
        <f>IF(AL165="13",Monitoreo!#REF!&amp;". ","")</f>
        <v>#REF!</v>
      </c>
      <c r="AG164" s="39" t="e">
        <f>IF(AL165="12",Monitoreo!#REF!&amp;". ","")</f>
        <v>#REF!</v>
      </c>
      <c r="AH164" s="85" t="e">
        <f>IF(AL165="11",Monitoreo!#REF!&amp;". ","")</f>
        <v>#REF!</v>
      </c>
      <c r="AI164" s="71"/>
      <c r="AJ164" s="88" t="e">
        <f>+IF(Monitoreo!#REF!="Casi Seguro",5,IF(Monitoreo!#REF!="Probable",4,IF(Monitoreo!#REF!="Posible",3,IF(Monitoreo!#REF!="Improbable",2,IF(Monitoreo!#REF!="Raro",1)))))</f>
        <v>#REF!</v>
      </c>
      <c r="AK164" s="88" t="e">
        <f>+IF(Monitoreo!#REF!="Severo",5,IF(Monitoreo!#REF!="Mayor",4,IF(Monitoreo!#REF!="Moderado",3,IF(Monitoreo!#REF!="Menor",2,IF(Monitoreo!#REF!="Insignificante",1)))))</f>
        <v>#REF!</v>
      </c>
      <c r="AL164" s="88" t="e">
        <f t="shared" si="2"/>
        <v>#REF!</v>
      </c>
    </row>
    <row r="165" spans="9:38" x14ac:dyDescent="0.25">
      <c r="I165" s="83"/>
      <c r="J165" s="84" t="e">
        <f>IF(AL166="55",Monitoreo!#REF!&amp;". ","")</f>
        <v>#REF!</v>
      </c>
      <c r="K165" s="39" t="e">
        <f>IF(AL166="54",Monitoreo!#REF!&amp;". ","")</f>
        <v>#REF!</v>
      </c>
      <c r="L165" s="39" t="e">
        <f>IF(AL166="53",Monitoreo!#REF!&amp;". ","")</f>
        <v>#REF!</v>
      </c>
      <c r="M165" s="39" t="e">
        <f>IF(AL166="52",Monitoreo!#REF!&amp;". ","")</f>
        <v>#REF!</v>
      </c>
      <c r="N165" s="39" t="e">
        <f>IF(AL166="51",Monitoreo!#REF!&amp;". ","")</f>
        <v>#REF!</v>
      </c>
      <c r="O165" s="39" t="e">
        <f>IF(AL166="45",Monitoreo!#REF!&amp;". ","")</f>
        <v>#REF!</v>
      </c>
      <c r="P165" s="39" t="e">
        <f>IF(AL166="44",Monitoreo!#REF!&amp;". ","")</f>
        <v>#REF!</v>
      </c>
      <c r="Q165" s="39" t="e">
        <f>IF(AL166="43",Monitoreo!#REF!&amp;". ","")</f>
        <v>#REF!</v>
      </c>
      <c r="R165" s="39" t="e">
        <f>IF(AL166="42",Monitoreo!#REF!&amp;". ","")</f>
        <v>#REF!</v>
      </c>
      <c r="S165" s="39" t="e">
        <f>IF(AL166="41",Monitoreo!#REF!&amp;". ","")</f>
        <v>#REF!</v>
      </c>
      <c r="T165" s="39" t="e">
        <f>IF(AL166="35",Monitoreo!#REF!&amp;". ","")</f>
        <v>#REF!</v>
      </c>
      <c r="U165" s="39" t="e">
        <f>IF(AL166="34",Monitoreo!#REF!&amp;". ","")</f>
        <v>#REF!</v>
      </c>
      <c r="V165" s="39" t="e">
        <f>IF(AL166="33",Monitoreo!#REF!&amp;". ","")</f>
        <v>#REF!</v>
      </c>
      <c r="W165" s="39" t="e">
        <f>IF(AL166="32",Monitoreo!#REF!&amp;". ","")</f>
        <v>#REF!</v>
      </c>
      <c r="X165" s="39" t="e">
        <f>IF(AL166="31",Monitoreo!#REF!&amp;". ","")</f>
        <v>#REF!</v>
      </c>
      <c r="Y165" s="39" t="e">
        <f>IF(AL166="25",Monitoreo!#REF!&amp;". ","")</f>
        <v>#REF!</v>
      </c>
      <c r="Z165" s="39" t="e">
        <f>IF(AL166="24",Monitoreo!#REF!&amp;". ","")</f>
        <v>#REF!</v>
      </c>
      <c r="AA165" s="39" t="e">
        <f>IF(AL166="23",Monitoreo!#REF!&amp;". ","")</f>
        <v>#REF!</v>
      </c>
      <c r="AB165" s="39" t="e">
        <f>IF(AL166="22",Monitoreo!#REF!&amp;". ","")</f>
        <v>#REF!</v>
      </c>
      <c r="AC165" s="39" t="e">
        <f>IF(AL166="21",Monitoreo!#REF!&amp;". ","")</f>
        <v>#REF!</v>
      </c>
      <c r="AD165" s="39" t="e">
        <f>IF(AL166="15",Monitoreo!#REF!&amp;". ","")</f>
        <v>#REF!</v>
      </c>
      <c r="AE165" s="39" t="e">
        <f>IF(AL166="14",Monitoreo!#REF!&amp;". ","")</f>
        <v>#REF!</v>
      </c>
      <c r="AF165" s="39" t="e">
        <f>IF(AL166="13",Monitoreo!#REF!&amp;". ","")</f>
        <v>#REF!</v>
      </c>
      <c r="AG165" s="39" t="e">
        <f>IF(AL166="12",Monitoreo!#REF!&amp;". ","")</f>
        <v>#REF!</v>
      </c>
      <c r="AH165" s="85" t="e">
        <f>IF(AL166="11",Monitoreo!#REF!&amp;". ","")</f>
        <v>#REF!</v>
      </c>
      <c r="AI165" s="71"/>
      <c r="AJ165" s="88" t="e">
        <f>+IF(Monitoreo!#REF!="Casi Seguro",5,IF(Monitoreo!#REF!="Probable",4,IF(Monitoreo!#REF!="Posible",3,IF(Monitoreo!#REF!="Improbable",2,IF(Monitoreo!#REF!="Raro",1)))))</f>
        <v>#REF!</v>
      </c>
      <c r="AK165" s="88" t="e">
        <f>+IF(Monitoreo!#REF!="Severo",5,IF(Monitoreo!#REF!="Mayor",4,IF(Monitoreo!#REF!="Moderado",3,IF(Monitoreo!#REF!="Menor",2,IF(Monitoreo!#REF!="Insignificante",1)))))</f>
        <v>#REF!</v>
      </c>
      <c r="AL165" s="88" t="e">
        <f t="shared" si="2"/>
        <v>#REF!</v>
      </c>
    </row>
    <row r="166" spans="9:38" x14ac:dyDescent="0.25">
      <c r="I166" s="83"/>
      <c r="J166" s="84" t="e">
        <f>IF(AL167="55",Monitoreo!#REF!&amp;". ","")</f>
        <v>#REF!</v>
      </c>
      <c r="K166" s="39" t="e">
        <f>IF(AL167="54",Monitoreo!#REF!&amp;". ","")</f>
        <v>#REF!</v>
      </c>
      <c r="L166" s="39" t="e">
        <f>IF(AL167="53",Monitoreo!#REF!&amp;". ","")</f>
        <v>#REF!</v>
      </c>
      <c r="M166" s="39" t="e">
        <f>IF(AL167="52",Monitoreo!#REF!&amp;". ","")</f>
        <v>#REF!</v>
      </c>
      <c r="N166" s="39" t="e">
        <f>IF(AL167="51",Monitoreo!#REF!&amp;". ","")</f>
        <v>#REF!</v>
      </c>
      <c r="O166" s="39" t="e">
        <f>IF(AL167="45",Monitoreo!#REF!&amp;". ","")</f>
        <v>#REF!</v>
      </c>
      <c r="P166" s="39" t="e">
        <f>IF(AL167="44",Monitoreo!#REF!&amp;". ","")</f>
        <v>#REF!</v>
      </c>
      <c r="Q166" s="39" t="e">
        <f>IF(AL167="43",Monitoreo!#REF!&amp;". ","")</f>
        <v>#REF!</v>
      </c>
      <c r="R166" s="39" t="e">
        <f>IF(AL167="42",Monitoreo!#REF!&amp;". ","")</f>
        <v>#REF!</v>
      </c>
      <c r="S166" s="39" t="e">
        <f>IF(AL167="41",Monitoreo!#REF!&amp;". ","")</f>
        <v>#REF!</v>
      </c>
      <c r="T166" s="39" t="e">
        <f>IF(AL167="35",Monitoreo!#REF!&amp;". ","")</f>
        <v>#REF!</v>
      </c>
      <c r="U166" s="39" t="e">
        <f>IF(AL167="34",Monitoreo!#REF!&amp;". ","")</f>
        <v>#REF!</v>
      </c>
      <c r="V166" s="39" t="e">
        <f>IF(AL167="33",Monitoreo!#REF!&amp;". ","")</f>
        <v>#REF!</v>
      </c>
      <c r="W166" s="39" t="e">
        <f>IF(AL167="32",Monitoreo!#REF!&amp;". ","")</f>
        <v>#REF!</v>
      </c>
      <c r="X166" s="39" t="e">
        <f>IF(AL167="31",Monitoreo!#REF!&amp;". ","")</f>
        <v>#REF!</v>
      </c>
      <c r="Y166" s="39" t="e">
        <f>IF(AL167="25",Monitoreo!#REF!&amp;". ","")</f>
        <v>#REF!</v>
      </c>
      <c r="Z166" s="39" t="e">
        <f>IF(AL167="24",Monitoreo!#REF!&amp;". ","")</f>
        <v>#REF!</v>
      </c>
      <c r="AA166" s="39" t="e">
        <f>IF(AL167="23",Monitoreo!#REF!&amp;". ","")</f>
        <v>#REF!</v>
      </c>
      <c r="AB166" s="39" t="e">
        <f>IF(AL167="22",Monitoreo!#REF!&amp;". ","")</f>
        <v>#REF!</v>
      </c>
      <c r="AC166" s="39" t="e">
        <f>IF(AL167="21",Monitoreo!#REF!&amp;". ","")</f>
        <v>#REF!</v>
      </c>
      <c r="AD166" s="39" t="e">
        <f>IF(AL167="15",Monitoreo!#REF!&amp;". ","")</f>
        <v>#REF!</v>
      </c>
      <c r="AE166" s="39" t="e">
        <f>IF(AL167="14",Monitoreo!#REF!&amp;". ","")</f>
        <v>#REF!</v>
      </c>
      <c r="AF166" s="39" t="e">
        <f>IF(AL167="13",Monitoreo!#REF!&amp;". ","")</f>
        <v>#REF!</v>
      </c>
      <c r="AG166" s="39" t="e">
        <f>IF(AL167="12",Monitoreo!#REF!&amp;". ","")</f>
        <v>#REF!</v>
      </c>
      <c r="AH166" s="85" t="e">
        <f>IF(AL167="11",Monitoreo!#REF!&amp;". ","")</f>
        <v>#REF!</v>
      </c>
      <c r="AI166" s="71"/>
      <c r="AJ166" s="88" t="e">
        <f>+IF(Monitoreo!#REF!="Casi Seguro",5,IF(Monitoreo!#REF!="Probable",4,IF(Monitoreo!#REF!="Posible",3,IF(Monitoreo!#REF!="Improbable",2,IF(Monitoreo!#REF!="Raro",1)))))</f>
        <v>#REF!</v>
      </c>
      <c r="AK166" s="88" t="e">
        <f>+IF(Monitoreo!#REF!="Severo",5,IF(Monitoreo!#REF!="Mayor",4,IF(Monitoreo!#REF!="Moderado",3,IF(Monitoreo!#REF!="Menor",2,IF(Monitoreo!#REF!="Insignificante",1)))))</f>
        <v>#REF!</v>
      </c>
      <c r="AL166" s="88" t="e">
        <f t="shared" si="2"/>
        <v>#REF!</v>
      </c>
    </row>
    <row r="167" spans="9:38" x14ac:dyDescent="0.25">
      <c r="I167" s="83"/>
      <c r="J167" s="84" t="e">
        <f>IF(AL168="55",Monitoreo!#REF!&amp;". ","")</f>
        <v>#REF!</v>
      </c>
      <c r="K167" s="39" t="e">
        <f>IF(AL168="54",Monitoreo!#REF!&amp;". ","")</f>
        <v>#REF!</v>
      </c>
      <c r="L167" s="39" t="e">
        <f>IF(AL168="53",Monitoreo!#REF!&amp;". ","")</f>
        <v>#REF!</v>
      </c>
      <c r="M167" s="39" t="e">
        <f>IF(AL168="52",Monitoreo!#REF!&amp;". ","")</f>
        <v>#REF!</v>
      </c>
      <c r="N167" s="39" t="e">
        <f>IF(AL168="51",Monitoreo!#REF!&amp;". ","")</f>
        <v>#REF!</v>
      </c>
      <c r="O167" s="39" t="e">
        <f>IF(AL168="45",Monitoreo!#REF!&amp;". ","")</f>
        <v>#REF!</v>
      </c>
      <c r="P167" s="39" t="e">
        <f>IF(AL168="44",Monitoreo!#REF!&amp;". ","")</f>
        <v>#REF!</v>
      </c>
      <c r="Q167" s="39" t="e">
        <f>IF(AL168="43",Monitoreo!#REF!&amp;". ","")</f>
        <v>#REF!</v>
      </c>
      <c r="R167" s="39" t="e">
        <f>IF(AL168="42",Monitoreo!#REF!&amp;". ","")</f>
        <v>#REF!</v>
      </c>
      <c r="S167" s="39" t="e">
        <f>IF(AL168="41",Monitoreo!#REF!&amp;". ","")</f>
        <v>#REF!</v>
      </c>
      <c r="T167" s="39" t="e">
        <f>IF(AL168="35",Monitoreo!#REF!&amp;". ","")</f>
        <v>#REF!</v>
      </c>
      <c r="U167" s="39" t="e">
        <f>IF(AL168="34",Monitoreo!#REF!&amp;". ","")</f>
        <v>#REF!</v>
      </c>
      <c r="V167" s="39" t="e">
        <f>IF(AL168="33",Monitoreo!#REF!&amp;". ","")</f>
        <v>#REF!</v>
      </c>
      <c r="W167" s="39" t="e">
        <f>IF(AL168="32",Monitoreo!#REF!&amp;". ","")</f>
        <v>#REF!</v>
      </c>
      <c r="X167" s="39" t="e">
        <f>IF(AL168="31",Monitoreo!#REF!&amp;". ","")</f>
        <v>#REF!</v>
      </c>
      <c r="Y167" s="39" t="e">
        <f>IF(AL168="25",Monitoreo!#REF!&amp;". ","")</f>
        <v>#REF!</v>
      </c>
      <c r="Z167" s="39" t="e">
        <f>IF(AL168="24",Monitoreo!#REF!&amp;". ","")</f>
        <v>#REF!</v>
      </c>
      <c r="AA167" s="39" t="e">
        <f>IF(AL168="23",Monitoreo!#REF!&amp;". ","")</f>
        <v>#REF!</v>
      </c>
      <c r="AB167" s="39" t="e">
        <f>IF(AL168="22",Monitoreo!#REF!&amp;". ","")</f>
        <v>#REF!</v>
      </c>
      <c r="AC167" s="39" t="e">
        <f>IF(AL168="21",Monitoreo!#REF!&amp;". ","")</f>
        <v>#REF!</v>
      </c>
      <c r="AD167" s="39" t="e">
        <f>IF(AL168="15",Monitoreo!#REF!&amp;". ","")</f>
        <v>#REF!</v>
      </c>
      <c r="AE167" s="39" t="e">
        <f>IF(AL168="14",Monitoreo!#REF!&amp;". ","")</f>
        <v>#REF!</v>
      </c>
      <c r="AF167" s="39" t="e">
        <f>IF(AL168="13",Monitoreo!#REF!&amp;". ","")</f>
        <v>#REF!</v>
      </c>
      <c r="AG167" s="39" t="e">
        <f>IF(AL168="12",Monitoreo!#REF!&amp;". ","")</f>
        <v>#REF!</v>
      </c>
      <c r="AH167" s="85" t="e">
        <f>IF(AL168="11",Monitoreo!#REF!&amp;". ","")</f>
        <v>#REF!</v>
      </c>
      <c r="AI167" s="71"/>
      <c r="AJ167" s="88" t="e">
        <f>+IF(Monitoreo!#REF!="Casi Seguro",5,IF(Monitoreo!#REF!="Probable",4,IF(Monitoreo!#REF!="Posible",3,IF(Monitoreo!#REF!="Improbable",2,IF(Monitoreo!#REF!="Raro",1)))))</f>
        <v>#REF!</v>
      </c>
      <c r="AK167" s="88" t="e">
        <f>+IF(Monitoreo!#REF!="Severo",5,IF(Monitoreo!#REF!="Mayor",4,IF(Monitoreo!#REF!="Moderado",3,IF(Monitoreo!#REF!="Menor",2,IF(Monitoreo!#REF!="Insignificante",1)))))</f>
        <v>#REF!</v>
      </c>
      <c r="AL167" s="88" t="e">
        <f t="shared" si="2"/>
        <v>#REF!</v>
      </c>
    </row>
    <row r="168" spans="9:38" x14ac:dyDescent="0.25">
      <c r="I168" s="83"/>
      <c r="J168" s="84" t="e">
        <f>IF(AL169="55",Monitoreo!#REF!&amp;". ","")</f>
        <v>#REF!</v>
      </c>
      <c r="K168" s="39" t="e">
        <f>IF(AL169="54",Monitoreo!#REF!&amp;". ","")</f>
        <v>#REF!</v>
      </c>
      <c r="L168" s="39" t="e">
        <f>IF(AL169="53",Monitoreo!#REF!&amp;". ","")</f>
        <v>#REF!</v>
      </c>
      <c r="M168" s="39" t="e">
        <f>IF(AL169="52",Monitoreo!#REF!&amp;". ","")</f>
        <v>#REF!</v>
      </c>
      <c r="N168" s="39" t="e">
        <f>IF(AL169="51",Monitoreo!#REF!&amp;". ","")</f>
        <v>#REF!</v>
      </c>
      <c r="O168" s="39" t="e">
        <f>IF(AL169="45",Monitoreo!#REF!&amp;". ","")</f>
        <v>#REF!</v>
      </c>
      <c r="P168" s="39" t="e">
        <f>IF(AL169="44",Monitoreo!#REF!&amp;". ","")</f>
        <v>#REF!</v>
      </c>
      <c r="Q168" s="39" t="e">
        <f>IF(AL169="43",Monitoreo!#REF!&amp;". ","")</f>
        <v>#REF!</v>
      </c>
      <c r="R168" s="39" t="e">
        <f>IF(AL169="42",Monitoreo!#REF!&amp;". ","")</f>
        <v>#REF!</v>
      </c>
      <c r="S168" s="39" t="e">
        <f>IF(AL169="41",Monitoreo!#REF!&amp;". ","")</f>
        <v>#REF!</v>
      </c>
      <c r="T168" s="39" t="e">
        <f>IF(AL169="35",Monitoreo!#REF!&amp;". ","")</f>
        <v>#REF!</v>
      </c>
      <c r="U168" s="39" t="e">
        <f>IF(AL169="34",Monitoreo!#REF!&amp;". ","")</f>
        <v>#REF!</v>
      </c>
      <c r="V168" s="39" t="e">
        <f>IF(AL169="33",Monitoreo!#REF!&amp;". ","")</f>
        <v>#REF!</v>
      </c>
      <c r="W168" s="39" t="e">
        <f>IF(AL169="32",Monitoreo!#REF!&amp;". ","")</f>
        <v>#REF!</v>
      </c>
      <c r="X168" s="39" t="e">
        <f>IF(AL169="31",Monitoreo!#REF!&amp;". ","")</f>
        <v>#REF!</v>
      </c>
      <c r="Y168" s="39" t="e">
        <f>IF(AL169="25",Monitoreo!#REF!&amp;". ","")</f>
        <v>#REF!</v>
      </c>
      <c r="Z168" s="39" t="e">
        <f>IF(AL169="24",Monitoreo!#REF!&amp;". ","")</f>
        <v>#REF!</v>
      </c>
      <c r="AA168" s="39" t="e">
        <f>IF(AL169="23",Monitoreo!#REF!&amp;". ","")</f>
        <v>#REF!</v>
      </c>
      <c r="AB168" s="39" t="e">
        <f>IF(AL169="22",Monitoreo!#REF!&amp;". ","")</f>
        <v>#REF!</v>
      </c>
      <c r="AC168" s="39" t="e">
        <f>IF(AL169="21",Monitoreo!#REF!&amp;". ","")</f>
        <v>#REF!</v>
      </c>
      <c r="AD168" s="39" t="e">
        <f>IF(AL169="15",Monitoreo!#REF!&amp;". ","")</f>
        <v>#REF!</v>
      </c>
      <c r="AE168" s="39" t="e">
        <f>IF(AL169="14",Monitoreo!#REF!&amp;". ","")</f>
        <v>#REF!</v>
      </c>
      <c r="AF168" s="39" t="e">
        <f>IF(AL169="13",Monitoreo!#REF!&amp;". ","")</f>
        <v>#REF!</v>
      </c>
      <c r="AG168" s="39" t="e">
        <f>IF(AL169="12",Monitoreo!#REF!&amp;". ","")</f>
        <v>#REF!</v>
      </c>
      <c r="AH168" s="85" t="e">
        <f>IF(AL169="11",Monitoreo!#REF!&amp;". ","")</f>
        <v>#REF!</v>
      </c>
      <c r="AI168" s="71"/>
      <c r="AJ168" s="88" t="e">
        <f>+IF(Monitoreo!#REF!="Casi Seguro",5,IF(Monitoreo!#REF!="Probable",4,IF(Monitoreo!#REF!="Posible",3,IF(Monitoreo!#REF!="Improbable",2,IF(Monitoreo!#REF!="Raro",1)))))</f>
        <v>#REF!</v>
      </c>
      <c r="AK168" s="88" t="e">
        <f>+IF(Monitoreo!#REF!="Severo",5,IF(Monitoreo!#REF!="Mayor",4,IF(Monitoreo!#REF!="Moderado",3,IF(Monitoreo!#REF!="Menor",2,IF(Monitoreo!#REF!="Insignificante",1)))))</f>
        <v>#REF!</v>
      </c>
      <c r="AL168" s="88" t="e">
        <f t="shared" si="2"/>
        <v>#REF!</v>
      </c>
    </row>
    <row r="169" spans="9:38" x14ac:dyDescent="0.25">
      <c r="I169" s="83"/>
      <c r="J169" s="84" t="e">
        <f>IF(AL170="55",Monitoreo!#REF!&amp;". ","")</f>
        <v>#REF!</v>
      </c>
      <c r="K169" s="39" t="e">
        <f>IF(AL170="54",Monitoreo!#REF!&amp;". ","")</f>
        <v>#REF!</v>
      </c>
      <c r="L169" s="39" t="e">
        <f>IF(AL170="53",Monitoreo!#REF!&amp;". ","")</f>
        <v>#REF!</v>
      </c>
      <c r="M169" s="39" t="e">
        <f>IF(AL170="52",Monitoreo!#REF!&amp;". ","")</f>
        <v>#REF!</v>
      </c>
      <c r="N169" s="39" t="e">
        <f>IF(AL170="51",Monitoreo!#REF!&amp;". ","")</f>
        <v>#REF!</v>
      </c>
      <c r="O169" s="39" t="e">
        <f>IF(AL170="45",Monitoreo!#REF!&amp;". ","")</f>
        <v>#REF!</v>
      </c>
      <c r="P169" s="39" t="e">
        <f>IF(AL170="44",Monitoreo!#REF!&amp;". ","")</f>
        <v>#REF!</v>
      </c>
      <c r="Q169" s="39" t="e">
        <f>IF(AL170="43",Monitoreo!#REF!&amp;". ","")</f>
        <v>#REF!</v>
      </c>
      <c r="R169" s="39" t="e">
        <f>IF(AL170="42",Monitoreo!#REF!&amp;". ","")</f>
        <v>#REF!</v>
      </c>
      <c r="S169" s="39" t="e">
        <f>IF(AL170="41",Monitoreo!#REF!&amp;". ","")</f>
        <v>#REF!</v>
      </c>
      <c r="T169" s="39" t="e">
        <f>IF(AL170="35",Monitoreo!#REF!&amp;". ","")</f>
        <v>#REF!</v>
      </c>
      <c r="U169" s="39" t="e">
        <f>IF(AL170="34",Monitoreo!#REF!&amp;". ","")</f>
        <v>#REF!</v>
      </c>
      <c r="V169" s="39" t="e">
        <f>IF(AL170="33",Monitoreo!#REF!&amp;". ","")</f>
        <v>#REF!</v>
      </c>
      <c r="W169" s="39" t="e">
        <f>IF(AL170="32",Monitoreo!#REF!&amp;". ","")</f>
        <v>#REF!</v>
      </c>
      <c r="X169" s="39" t="e">
        <f>IF(AL170="31",Monitoreo!#REF!&amp;". ","")</f>
        <v>#REF!</v>
      </c>
      <c r="Y169" s="39" t="e">
        <f>IF(AL170="25",Monitoreo!#REF!&amp;". ","")</f>
        <v>#REF!</v>
      </c>
      <c r="Z169" s="39" t="e">
        <f>IF(AL170="24",Monitoreo!#REF!&amp;". ","")</f>
        <v>#REF!</v>
      </c>
      <c r="AA169" s="39" t="e">
        <f>IF(AL170="23",Monitoreo!#REF!&amp;". ","")</f>
        <v>#REF!</v>
      </c>
      <c r="AB169" s="39" t="e">
        <f>IF(AL170="22",Monitoreo!#REF!&amp;". ","")</f>
        <v>#REF!</v>
      </c>
      <c r="AC169" s="39" t="e">
        <f>IF(AL170="21",Monitoreo!#REF!&amp;". ","")</f>
        <v>#REF!</v>
      </c>
      <c r="AD169" s="39" t="e">
        <f>IF(AL170="15",Monitoreo!#REF!&amp;". ","")</f>
        <v>#REF!</v>
      </c>
      <c r="AE169" s="39" t="e">
        <f>IF(AL170="14",Monitoreo!#REF!&amp;". ","")</f>
        <v>#REF!</v>
      </c>
      <c r="AF169" s="39" t="e">
        <f>IF(AL170="13",Monitoreo!#REF!&amp;". ","")</f>
        <v>#REF!</v>
      </c>
      <c r="AG169" s="39" t="e">
        <f>IF(AL170="12",Monitoreo!#REF!&amp;". ","")</f>
        <v>#REF!</v>
      </c>
      <c r="AH169" s="85" t="e">
        <f>IF(AL170="11",Monitoreo!#REF!&amp;". ","")</f>
        <v>#REF!</v>
      </c>
      <c r="AI169" s="71"/>
      <c r="AJ169" s="88" t="e">
        <f>+IF(Monitoreo!#REF!="Casi Seguro",5,IF(Monitoreo!#REF!="Probable",4,IF(Monitoreo!#REF!="Posible",3,IF(Monitoreo!#REF!="Improbable",2,IF(Monitoreo!#REF!="Raro",1)))))</f>
        <v>#REF!</v>
      </c>
      <c r="AK169" s="88" t="e">
        <f>+IF(Monitoreo!#REF!="Severo",5,IF(Monitoreo!#REF!="Mayor",4,IF(Monitoreo!#REF!="Moderado",3,IF(Monitoreo!#REF!="Menor",2,IF(Monitoreo!#REF!="Insignificante",1)))))</f>
        <v>#REF!</v>
      </c>
      <c r="AL169" s="88" t="e">
        <f t="shared" si="2"/>
        <v>#REF!</v>
      </c>
    </row>
    <row r="170" spans="9:38" x14ac:dyDescent="0.25">
      <c r="I170" s="83"/>
      <c r="J170" s="84" t="e">
        <f>IF(AL171="55",Monitoreo!#REF!&amp;". ","")</f>
        <v>#REF!</v>
      </c>
      <c r="K170" s="39" t="e">
        <f>IF(AL171="54",Monitoreo!#REF!&amp;". ","")</f>
        <v>#REF!</v>
      </c>
      <c r="L170" s="39" t="e">
        <f>IF(AL171="53",Monitoreo!#REF!&amp;". ","")</f>
        <v>#REF!</v>
      </c>
      <c r="M170" s="39" t="e">
        <f>IF(AL171="52",Monitoreo!#REF!&amp;". ","")</f>
        <v>#REF!</v>
      </c>
      <c r="N170" s="39" t="e">
        <f>IF(AL171="51",Monitoreo!#REF!&amp;". ","")</f>
        <v>#REF!</v>
      </c>
      <c r="O170" s="39" t="e">
        <f>IF(AL171="45",Monitoreo!#REF!&amp;". ","")</f>
        <v>#REF!</v>
      </c>
      <c r="P170" s="39" t="e">
        <f>IF(AL171="44",Monitoreo!#REF!&amp;". ","")</f>
        <v>#REF!</v>
      </c>
      <c r="Q170" s="39" t="e">
        <f>IF(AL171="43",Monitoreo!#REF!&amp;". ","")</f>
        <v>#REF!</v>
      </c>
      <c r="R170" s="39" t="e">
        <f>IF(AL171="42",Monitoreo!#REF!&amp;". ","")</f>
        <v>#REF!</v>
      </c>
      <c r="S170" s="39" t="e">
        <f>IF(AL171="41",Monitoreo!#REF!&amp;". ","")</f>
        <v>#REF!</v>
      </c>
      <c r="T170" s="39" t="e">
        <f>IF(AL171="35",Monitoreo!#REF!&amp;". ","")</f>
        <v>#REF!</v>
      </c>
      <c r="U170" s="39" t="e">
        <f>IF(AL171="34",Monitoreo!#REF!&amp;". ","")</f>
        <v>#REF!</v>
      </c>
      <c r="V170" s="39" t="e">
        <f>IF(AL171="33",Monitoreo!#REF!&amp;". ","")</f>
        <v>#REF!</v>
      </c>
      <c r="W170" s="39" t="e">
        <f>IF(AL171="32",Monitoreo!#REF!&amp;". ","")</f>
        <v>#REF!</v>
      </c>
      <c r="X170" s="39" t="e">
        <f>IF(AL171="31",Monitoreo!#REF!&amp;". ","")</f>
        <v>#REF!</v>
      </c>
      <c r="Y170" s="39" t="e">
        <f>IF(AL171="25",Monitoreo!#REF!&amp;". ","")</f>
        <v>#REF!</v>
      </c>
      <c r="Z170" s="39" t="e">
        <f>IF(AL171="24",Monitoreo!#REF!&amp;". ","")</f>
        <v>#REF!</v>
      </c>
      <c r="AA170" s="39" t="e">
        <f>IF(AL171="23",Monitoreo!#REF!&amp;". ","")</f>
        <v>#REF!</v>
      </c>
      <c r="AB170" s="39" t="e">
        <f>IF(AL171="22",Monitoreo!#REF!&amp;". ","")</f>
        <v>#REF!</v>
      </c>
      <c r="AC170" s="39" t="e">
        <f>IF(AL171="21",Monitoreo!#REF!&amp;". ","")</f>
        <v>#REF!</v>
      </c>
      <c r="AD170" s="39" t="e">
        <f>IF(AL171="15",Monitoreo!#REF!&amp;". ","")</f>
        <v>#REF!</v>
      </c>
      <c r="AE170" s="39" t="e">
        <f>IF(AL171="14",Monitoreo!#REF!&amp;". ","")</f>
        <v>#REF!</v>
      </c>
      <c r="AF170" s="39" t="e">
        <f>IF(AL171="13",Monitoreo!#REF!&amp;". ","")</f>
        <v>#REF!</v>
      </c>
      <c r="AG170" s="39" t="e">
        <f>IF(AL171="12",Monitoreo!#REF!&amp;". ","")</f>
        <v>#REF!</v>
      </c>
      <c r="AH170" s="85" t="e">
        <f>IF(AL171="11",Monitoreo!#REF!&amp;". ","")</f>
        <v>#REF!</v>
      </c>
      <c r="AI170" s="71"/>
      <c r="AJ170" s="88" t="e">
        <f>+IF(Monitoreo!#REF!="Casi Seguro",5,IF(Monitoreo!#REF!="Probable",4,IF(Monitoreo!#REF!="Posible",3,IF(Monitoreo!#REF!="Improbable",2,IF(Monitoreo!#REF!="Raro",1)))))</f>
        <v>#REF!</v>
      </c>
      <c r="AK170" s="88" t="e">
        <f>+IF(Monitoreo!#REF!="Severo",5,IF(Monitoreo!#REF!="Mayor",4,IF(Monitoreo!#REF!="Moderado",3,IF(Monitoreo!#REF!="Menor",2,IF(Monitoreo!#REF!="Insignificante",1)))))</f>
        <v>#REF!</v>
      </c>
      <c r="AL170" s="88" t="e">
        <f t="shared" si="2"/>
        <v>#REF!</v>
      </c>
    </row>
    <row r="171" spans="9:38" x14ac:dyDescent="0.25">
      <c r="I171" s="83"/>
      <c r="J171" s="84" t="e">
        <f>IF(AL172="55",Monitoreo!#REF!&amp;". ","")</f>
        <v>#REF!</v>
      </c>
      <c r="K171" s="39" t="e">
        <f>IF(AL172="54",Monitoreo!#REF!&amp;". ","")</f>
        <v>#REF!</v>
      </c>
      <c r="L171" s="39" t="e">
        <f>IF(AL172="53",Monitoreo!#REF!&amp;". ","")</f>
        <v>#REF!</v>
      </c>
      <c r="M171" s="39" t="e">
        <f>IF(AL172="52",Monitoreo!#REF!&amp;". ","")</f>
        <v>#REF!</v>
      </c>
      <c r="N171" s="39" t="e">
        <f>IF(AL172="51",Monitoreo!#REF!&amp;". ","")</f>
        <v>#REF!</v>
      </c>
      <c r="O171" s="39" t="e">
        <f>IF(AL172="45",Monitoreo!#REF!&amp;". ","")</f>
        <v>#REF!</v>
      </c>
      <c r="P171" s="39" t="e">
        <f>IF(AL172="44",Monitoreo!#REF!&amp;". ","")</f>
        <v>#REF!</v>
      </c>
      <c r="Q171" s="39" t="e">
        <f>IF(AL172="43",Monitoreo!#REF!&amp;". ","")</f>
        <v>#REF!</v>
      </c>
      <c r="R171" s="39" t="e">
        <f>IF(AL172="42",Monitoreo!#REF!&amp;". ","")</f>
        <v>#REF!</v>
      </c>
      <c r="S171" s="39" t="e">
        <f>IF(AL172="41",Monitoreo!#REF!&amp;". ","")</f>
        <v>#REF!</v>
      </c>
      <c r="T171" s="39" t="e">
        <f>IF(AL172="35",Monitoreo!#REF!&amp;". ","")</f>
        <v>#REF!</v>
      </c>
      <c r="U171" s="39" t="e">
        <f>IF(AL172="34",Monitoreo!#REF!&amp;". ","")</f>
        <v>#REF!</v>
      </c>
      <c r="V171" s="39" t="e">
        <f>IF(AL172="33",Monitoreo!#REF!&amp;". ","")</f>
        <v>#REF!</v>
      </c>
      <c r="W171" s="39" t="e">
        <f>IF(AL172="32",Monitoreo!#REF!&amp;". ","")</f>
        <v>#REF!</v>
      </c>
      <c r="X171" s="39" t="e">
        <f>IF(AL172="31",Monitoreo!#REF!&amp;". ","")</f>
        <v>#REF!</v>
      </c>
      <c r="Y171" s="39" t="e">
        <f>IF(AL172="25",Monitoreo!#REF!&amp;". ","")</f>
        <v>#REF!</v>
      </c>
      <c r="Z171" s="39" t="e">
        <f>IF(AL172="24",Monitoreo!#REF!&amp;". ","")</f>
        <v>#REF!</v>
      </c>
      <c r="AA171" s="39" t="e">
        <f>IF(AL172="23",Monitoreo!#REF!&amp;". ","")</f>
        <v>#REF!</v>
      </c>
      <c r="AB171" s="39" t="e">
        <f>IF(AL172="22",Monitoreo!#REF!&amp;". ","")</f>
        <v>#REF!</v>
      </c>
      <c r="AC171" s="39" t="e">
        <f>IF(AL172="21",Monitoreo!#REF!&amp;". ","")</f>
        <v>#REF!</v>
      </c>
      <c r="AD171" s="39" t="e">
        <f>IF(AL172="15",Monitoreo!#REF!&amp;". ","")</f>
        <v>#REF!</v>
      </c>
      <c r="AE171" s="39" t="e">
        <f>IF(AL172="14",Monitoreo!#REF!&amp;". ","")</f>
        <v>#REF!</v>
      </c>
      <c r="AF171" s="39" t="e">
        <f>IF(AL172="13",Monitoreo!#REF!&amp;". ","")</f>
        <v>#REF!</v>
      </c>
      <c r="AG171" s="39" t="e">
        <f>IF(AL172="12",Monitoreo!#REF!&amp;". ","")</f>
        <v>#REF!</v>
      </c>
      <c r="AH171" s="85" t="e">
        <f>IF(AL172="11",Monitoreo!#REF!&amp;". ","")</f>
        <v>#REF!</v>
      </c>
      <c r="AI171" s="71"/>
      <c r="AJ171" s="88" t="e">
        <f>+IF(Monitoreo!#REF!="Casi Seguro",5,IF(Monitoreo!#REF!="Probable",4,IF(Monitoreo!#REF!="Posible",3,IF(Monitoreo!#REF!="Improbable",2,IF(Monitoreo!#REF!="Raro",1)))))</f>
        <v>#REF!</v>
      </c>
      <c r="AK171" s="88" t="e">
        <f>+IF(Monitoreo!#REF!="Severo",5,IF(Monitoreo!#REF!="Mayor",4,IF(Monitoreo!#REF!="Moderado",3,IF(Monitoreo!#REF!="Menor",2,IF(Monitoreo!#REF!="Insignificante",1)))))</f>
        <v>#REF!</v>
      </c>
      <c r="AL171" s="88" t="e">
        <f t="shared" si="2"/>
        <v>#REF!</v>
      </c>
    </row>
    <row r="172" spans="9:38" x14ac:dyDescent="0.25">
      <c r="I172" s="83"/>
      <c r="J172" s="84" t="e">
        <f>IF(AL173="55",Monitoreo!#REF!&amp;". ","")</f>
        <v>#REF!</v>
      </c>
      <c r="K172" s="39" t="e">
        <f>IF(AL173="54",Monitoreo!#REF!&amp;". ","")</f>
        <v>#REF!</v>
      </c>
      <c r="L172" s="39" t="e">
        <f>IF(AL173="53",Monitoreo!#REF!&amp;". ","")</f>
        <v>#REF!</v>
      </c>
      <c r="M172" s="39" t="e">
        <f>IF(AL173="52",Monitoreo!#REF!&amp;". ","")</f>
        <v>#REF!</v>
      </c>
      <c r="N172" s="39" t="e">
        <f>IF(AL173="51",Monitoreo!#REF!&amp;". ","")</f>
        <v>#REF!</v>
      </c>
      <c r="O172" s="39" t="e">
        <f>IF(AL173="45",Monitoreo!#REF!&amp;". ","")</f>
        <v>#REF!</v>
      </c>
      <c r="P172" s="39" t="e">
        <f>IF(AL173="44",Monitoreo!#REF!&amp;". ","")</f>
        <v>#REF!</v>
      </c>
      <c r="Q172" s="39" t="e">
        <f>IF(AL173="43",Monitoreo!#REF!&amp;". ","")</f>
        <v>#REF!</v>
      </c>
      <c r="R172" s="39" t="e">
        <f>IF(AL173="42",Monitoreo!#REF!&amp;". ","")</f>
        <v>#REF!</v>
      </c>
      <c r="S172" s="39" t="e">
        <f>IF(AL173="41",Monitoreo!#REF!&amp;". ","")</f>
        <v>#REF!</v>
      </c>
      <c r="T172" s="39" t="e">
        <f>IF(AL173="35",Monitoreo!#REF!&amp;". ","")</f>
        <v>#REF!</v>
      </c>
      <c r="U172" s="39" t="e">
        <f>IF(AL173="34",Monitoreo!#REF!&amp;". ","")</f>
        <v>#REF!</v>
      </c>
      <c r="V172" s="39" t="e">
        <f>IF(AL173="33",Monitoreo!#REF!&amp;". ","")</f>
        <v>#REF!</v>
      </c>
      <c r="W172" s="39" t="e">
        <f>IF(AL173="32",Monitoreo!#REF!&amp;". ","")</f>
        <v>#REF!</v>
      </c>
      <c r="X172" s="39" t="e">
        <f>IF(AL173="31",Monitoreo!#REF!&amp;". ","")</f>
        <v>#REF!</v>
      </c>
      <c r="Y172" s="39" t="e">
        <f>IF(AL173="25",Monitoreo!#REF!&amp;". ","")</f>
        <v>#REF!</v>
      </c>
      <c r="Z172" s="39" t="e">
        <f>IF(AL173="24",Monitoreo!#REF!&amp;". ","")</f>
        <v>#REF!</v>
      </c>
      <c r="AA172" s="39" t="e">
        <f>IF(AL173="23",Monitoreo!#REF!&amp;". ","")</f>
        <v>#REF!</v>
      </c>
      <c r="AB172" s="39" t="e">
        <f>IF(AL173="22",Monitoreo!#REF!&amp;". ","")</f>
        <v>#REF!</v>
      </c>
      <c r="AC172" s="39" t="e">
        <f>IF(AL173="21",Monitoreo!#REF!&amp;". ","")</f>
        <v>#REF!</v>
      </c>
      <c r="AD172" s="39" t="e">
        <f>IF(AL173="15",Monitoreo!#REF!&amp;". ","")</f>
        <v>#REF!</v>
      </c>
      <c r="AE172" s="39" t="e">
        <f>IF(AL173="14",Monitoreo!#REF!&amp;". ","")</f>
        <v>#REF!</v>
      </c>
      <c r="AF172" s="39" t="e">
        <f>IF(AL173="13",Monitoreo!#REF!&amp;". ","")</f>
        <v>#REF!</v>
      </c>
      <c r="AG172" s="39" t="e">
        <f>IF(AL173="12",Monitoreo!#REF!&amp;". ","")</f>
        <v>#REF!</v>
      </c>
      <c r="AH172" s="85" t="e">
        <f>IF(AL173="11",Monitoreo!#REF!&amp;". ","")</f>
        <v>#REF!</v>
      </c>
      <c r="AI172" s="71"/>
      <c r="AJ172" s="88" t="e">
        <f>+IF(Monitoreo!#REF!="Casi Seguro",5,IF(Monitoreo!#REF!="Probable",4,IF(Monitoreo!#REF!="Posible",3,IF(Monitoreo!#REF!="Improbable",2,IF(Monitoreo!#REF!="Raro",1)))))</f>
        <v>#REF!</v>
      </c>
      <c r="AK172" s="88" t="e">
        <f>+IF(Monitoreo!#REF!="Severo",5,IF(Monitoreo!#REF!="Mayor",4,IF(Monitoreo!#REF!="Moderado",3,IF(Monitoreo!#REF!="Menor",2,IF(Monitoreo!#REF!="Insignificante",1)))))</f>
        <v>#REF!</v>
      </c>
      <c r="AL172" s="88" t="e">
        <f t="shared" si="2"/>
        <v>#REF!</v>
      </c>
    </row>
    <row r="173" spans="9:38" x14ac:dyDescent="0.25">
      <c r="I173" s="83"/>
      <c r="J173" s="84" t="e">
        <f>IF(AL174="55",Monitoreo!#REF!&amp;". ","")</f>
        <v>#REF!</v>
      </c>
      <c r="K173" s="39" t="e">
        <f>IF(AL174="54",Monitoreo!#REF!&amp;". ","")</f>
        <v>#REF!</v>
      </c>
      <c r="L173" s="39" t="e">
        <f>IF(AL174="53",Monitoreo!#REF!&amp;". ","")</f>
        <v>#REF!</v>
      </c>
      <c r="M173" s="39" t="e">
        <f>IF(AL174="52",Monitoreo!#REF!&amp;". ","")</f>
        <v>#REF!</v>
      </c>
      <c r="N173" s="39" t="e">
        <f>IF(AL174="51",Monitoreo!#REF!&amp;". ","")</f>
        <v>#REF!</v>
      </c>
      <c r="O173" s="39" t="e">
        <f>IF(AL174="45",Monitoreo!#REF!&amp;". ","")</f>
        <v>#REF!</v>
      </c>
      <c r="P173" s="39" t="e">
        <f>IF(AL174="44",Monitoreo!#REF!&amp;". ","")</f>
        <v>#REF!</v>
      </c>
      <c r="Q173" s="39" t="e">
        <f>IF(AL174="43",Monitoreo!#REF!&amp;". ","")</f>
        <v>#REF!</v>
      </c>
      <c r="R173" s="39" t="e">
        <f>IF(AL174="42",Monitoreo!#REF!&amp;". ","")</f>
        <v>#REF!</v>
      </c>
      <c r="S173" s="39" t="e">
        <f>IF(AL174="41",Monitoreo!#REF!&amp;". ","")</f>
        <v>#REF!</v>
      </c>
      <c r="T173" s="39" t="e">
        <f>IF(AL174="35",Monitoreo!#REF!&amp;". ","")</f>
        <v>#REF!</v>
      </c>
      <c r="U173" s="39" t="e">
        <f>IF(AL174="34",Monitoreo!#REF!&amp;". ","")</f>
        <v>#REF!</v>
      </c>
      <c r="V173" s="39" t="e">
        <f>IF(AL174="33",Monitoreo!#REF!&amp;". ","")</f>
        <v>#REF!</v>
      </c>
      <c r="W173" s="39" t="e">
        <f>IF(AL174="32",Monitoreo!#REF!&amp;". ","")</f>
        <v>#REF!</v>
      </c>
      <c r="X173" s="39" t="e">
        <f>IF(AL174="31",Monitoreo!#REF!&amp;". ","")</f>
        <v>#REF!</v>
      </c>
      <c r="Y173" s="39" t="e">
        <f>IF(AL174="25",Monitoreo!#REF!&amp;". ","")</f>
        <v>#REF!</v>
      </c>
      <c r="Z173" s="39" t="e">
        <f>IF(AL174="24",Monitoreo!#REF!&amp;". ","")</f>
        <v>#REF!</v>
      </c>
      <c r="AA173" s="39" t="e">
        <f>IF(AL174="23",Monitoreo!#REF!&amp;". ","")</f>
        <v>#REF!</v>
      </c>
      <c r="AB173" s="39" t="e">
        <f>IF(AL174="22",Monitoreo!#REF!&amp;". ","")</f>
        <v>#REF!</v>
      </c>
      <c r="AC173" s="39" t="e">
        <f>IF(AL174="21",Monitoreo!#REF!&amp;". ","")</f>
        <v>#REF!</v>
      </c>
      <c r="AD173" s="39" t="e">
        <f>IF(AL174="15",Monitoreo!#REF!&amp;". ","")</f>
        <v>#REF!</v>
      </c>
      <c r="AE173" s="39" t="e">
        <f>IF(AL174="14",Monitoreo!#REF!&amp;". ","")</f>
        <v>#REF!</v>
      </c>
      <c r="AF173" s="39" t="e">
        <f>IF(AL174="13",Monitoreo!#REF!&amp;". ","")</f>
        <v>#REF!</v>
      </c>
      <c r="AG173" s="39" t="e">
        <f>IF(AL174="12",Monitoreo!#REF!&amp;". ","")</f>
        <v>#REF!</v>
      </c>
      <c r="AH173" s="85" t="e">
        <f>IF(AL174="11",Monitoreo!#REF!&amp;". ","")</f>
        <v>#REF!</v>
      </c>
      <c r="AI173" s="71"/>
      <c r="AJ173" s="88" t="e">
        <f>+IF(Monitoreo!#REF!="Casi Seguro",5,IF(Monitoreo!#REF!="Probable",4,IF(Monitoreo!#REF!="Posible",3,IF(Monitoreo!#REF!="Improbable",2,IF(Monitoreo!#REF!="Raro",1)))))</f>
        <v>#REF!</v>
      </c>
      <c r="AK173" s="88" t="e">
        <f>+IF(Monitoreo!#REF!="Severo",5,IF(Monitoreo!#REF!="Mayor",4,IF(Monitoreo!#REF!="Moderado",3,IF(Monitoreo!#REF!="Menor",2,IF(Monitoreo!#REF!="Insignificante",1)))))</f>
        <v>#REF!</v>
      </c>
      <c r="AL173" s="88" t="e">
        <f t="shared" si="2"/>
        <v>#REF!</v>
      </c>
    </row>
    <row r="174" spans="9:38" x14ac:dyDescent="0.25">
      <c r="I174" s="83"/>
      <c r="J174" s="84" t="e">
        <f>IF(AL175="55",Monitoreo!#REF!&amp;". ","")</f>
        <v>#REF!</v>
      </c>
      <c r="K174" s="39" t="e">
        <f>IF(AL175="54",Monitoreo!#REF!&amp;". ","")</f>
        <v>#REF!</v>
      </c>
      <c r="L174" s="39" t="e">
        <f>IF(AL175="53",Monitoreo!#REF!&amp;". ","")</f>
        <v>#REF!</v>
      </c>
      <c r="M174" s="39" t="e">
        <f>IF(AL175="52",Monitoreo!#REF!&amp;". ","")</f>
        <v>#REF!</v>
      </c>
      <c r="N174" s="39" t="e">
        <f>IF(AL175="51",Monitoreo!#REF!&amp;". ","")</f>
        <v>#REF!</v>
      </c>
      <c r="O174" s="39" t="e">
        <f>IF(AL175="45",Monitoreo!#REF!&amp;". ","")</f>
        <v>#REF!</v>
      </c>
      <c r="P174" s="39" t="e">
        <f>IF(AL175="44",Monitoreo!#REF!&amp;". ","")</f>
        <v>#REF!</v>
      </c>
      <c r="Q174" s="39" t="e">
        <f>IF(AL175="43",Monitoreo!#REF!&amp;". ","")</f>
        <v>#REF!</v>
      </c>
      <c r="R174" s="39" t="e">
        <f>IF(AL175="42",Monitoreo!#REF!&amp;". ","")</f>
        <v>#REF!</v>
      </c>
      <c r="S174" s="39" t="e">
        <f>IF(AL175="41",Monitoreo!#REF!&amp;". ","")</f>
        <v>#REF!</v>
      </c>
      <c r="T174" s="39" t="e">
        <f>IF(AL175="35",Monitoreo!#REF!&amp;". ","")</f>
        <v>#REF!</v>
      </c>
      <c r="U174" s="39" t="e">
        <f>IF(AL175="34",Monitoreo!#REF!&amp;". ","")</f>
        <v>#REF!</v>
      </c>
      <c r="V174" s="39" t="e">
        <f>IF(AL175="33",Monitoreo!#REF!&amp;". ","")</f>
        <v>#REF!</v>
      </c>
      <c r="W174" s="39" t="e">
        <f>IF(AL175="32",Monitoreo!#REF!&amp;". ","")</f>
        <v>#REF!</v>
      </c>
      <c r="X174" s="39" t="e">
        <f>IF(AL175="31",Monitoreo!#REF!&amp;". ","")</f>
        <v>#REF!</v>
      </c>
      <c r="Y174" s="39" t="e">
        <f>IF(AL175="25",Monitoreo!#REF!&amp;". ","")</f>
        <v>#REF!</v>
      </c>
      <c r="Z174" s="39" t="e">
        <f>IF(AL175="24",Monitoreo!#REF!&amp;". ","")</f>
        <v>#REF!</v>
      </c>
      <c r="AA174" s="39" t="e">
        <f>IF(AL175="23",Monitoreo!#REF!&amp;". ","")</f>
        <v>#REF!</v>
      </c>
      <c r="AB174" s="39" t="e">
        <f>IF(AL175="22",Monitoreo!#REF!&amp;". ","")</f>
        <v>#REF!</v>
      </c>
      <c r="AC174" s="39" t="e">
        <f>IF(AL175="21",Monitoreo!#REF!&amp;". ","")</f>
        <v>#REF!</v>
      </c>
      <c r="AD174" s="39" t="e">
        <f>IF(AL175="15",Monitoreo!#REF!&amp;". ","")</f>
        <v>#REF!</v>
      </c>
      <c r="AE174" s="39" t="e">
        <f>IF(AL175="14",Monitoreo!#REF!&amp;". ","")</f>
        <v>#REF!</v>
      </c>
      <c r="AF174" s="39" t="e">
        <f>IF(AL175="13",Monitoreo!#REF!&amp;". ","")</f>
        <v>#REF!</v>
      </c>
      <c r="AG174" s="39" t="e">
        <f>IF(AL175="12",Monitoreo!#REF!&amp;". ","")</f>
        <v>#REF!</v>
      </c>
      <c r="AH174" s="85" t="e">
        <f>IF(AL175="11",Monitoreo!#REF!&amp;". ","")</f>
        <v>#REF!</v>
      </c>
      <c r="AI174" s="71"/>
      <c r="AJ174" s="88" t="e">
        <f>+IF(Monitoreo!#REF!="Casi Seguro",5,IF(Monitoreo!#REF!="Probable",4,IF(Monitoreo!#REF!="Posible",3,IF(Monitoreo!#REF!="Improbable",2,IF(Monitoreo!#REF!="Raro",1)))))</f>
        <v>#REF!</v>
      </c>
      <c r="AK174" s="88" t="e">
        <f>+IF(Monitoreo!#REF!="Severo",5,IF(Monitoreo!#REF!="Mayor",4,IF(Monitoreo!#REF!="Moderado",3,IF(Monitoreo!#REF!="Menor",2,IF(Monitoreo!#REF!="Insignificante",1)))))</f>
        <v>#REF!</v>
      </c>
      <c r="AL174" s="88" t="e">
        <f t="shared" si="2"/>
        <v>#REF!</v>
      </c>
    </row>
    <row r="175" spans="9:38" x14ac:dyDescent="0.25">
      <c r="I175" s="83"/>
      <c r="J175" s="84" t="e">
        <f>IF(AL176="55",Monitoreo!#REF!&amp;". ","")</f>
        <v>#REF!</v>
      </c>
      <c r="K175" s="39" t="e">
        <f>IF(AL176="54",Monitoreo!#REF!&amp;". ","")</f>
        <v>#REF!</v>
      </c>
      <c r="L175" s="39" t="e">
        <f>IF(AL176="53",Monitoreo!#REF!&amp;". ","")</f>
        <v>#REF!</v>
      </c>
      <c r="M175" s="39" t="e">
        <f>IF(AL176="52",Monitoreo!#REF!&amp;". ","")</f>
        <v>#REF!</v>
      </c>
      <c r="N175" s="39" t="e">
        <f>IF(AL176="51",Monitoreo!#REF!&amp;". ","")</f>
        <v>#REF!</v>
      </c>
      <c r="O175" s="39" t="e">
        <f>IF(AL176="45",Monitoreo!#REF!&amp;". ","")</f>
        <v>#REF!</v>
      </c>
      <c r="P175" s="39" t="e">
        <f>IF(AL176="44",Monitoreo!#REF!&amp;". ","")</f>
        <v>#REF!</v>
      </c>
      <c r="Q175" s="39" t="e">
        <f>IF(AL176="43",Monitoreo!#REF!&amp;". ","")</f>
        <v>#REF!</v>
      </c>
      <c r="R175" s="39" t="e">
        <f>IF(AL176="42",Monitoreo!#REF!&amp;". ","")</f>
        <v>#REF!</v>
      </c>
      <c r="S175" s="39" t="e">
        <f>IF(AL176="41",Monitoreo!#REF!&amp;". ","")</f>
        <v>#REF!</v>
      </c>
      <c r="T175" s="39" t="e">
        <f>IF(AL176="35",Monitoreo!#REF!&amp;". ","")</f>
        <v>#REF!</v>
      </c>
      <c r="U175" s="39" t="e">
        <f>IF(AL176="34",Monitoreo!#REF!&amp;". ","")</f>
        <v>#REF!</v>
      </c>
      <c r="V175" s="39" t="e">
        <f>IF(AL176="33",Monitoreo!#REF!&amp;". ","")</f>
        <v>#REF!</v>
      </c>
      <c r="W175" s="39" t="e">
        <f>IF(AL176="32",Monitoreo!#REF!&amp;". ","")</f>
        <v>#REF!</v>
      </c>
      <c r="X175" s="39" t="e">
        <f>IF(AL176="31",Monitoreo!#REF!&amp;". ","")</f>
        <v>#REF!</v>
      </c>
      <c r="Y175" s="39" t="e">
        <f>IF(AL176="25",Monitoreo!#REF!&amp;". ","")</f>
        <v>#REF!</v>
      </c>
      <c r="Z175" s="39" t="e">
        <f>IF(AL176="24",Monitoreo!#REF!&amp;". ","")</f>
        <v>#REF!</v>
      </c>
      <c r="AA175" s="39" t="e">
        <f>IF(AL176="23",Monitoreo!#REF!&amp;". ","")</f>
        <v>#REF!</v>
      </c>
      <c r="AB175" s="39" t="e">
        <f>IF(AL176="22",Monitoreo!#REF!&amp;". ","")</f>
        <v>#REF!</v>
      </c>
      <c r="AC175" s="39" t="e">
        <f>IF(AL176="21",Monitoreo!#REF!&amp;". ","")</f>
        <v>#REF!</v>
      </c>
      <c r="AD175" s="39" t="e">
        <f>IF(AL176="15",Monitoreo!#REF!&amp;". ","")</f>
        <v>#REF!</v>
      </c>
      <c r="AE175" s="39" t="e">
        <f>IF(AL176="14",Monitoreo!#REF!&amp;". ","")</f>
        <v>#REF!</v>
      </c>
      <c r="AF175" s="39" t="e">
        <f>IF(AL176="13",Monitoreo!#REF!&amp;". ","")</f>
        <v>#REF!</v>
      </c>
      <c r="AG175" s="39" t="e">
        <f>IF(AL176="12",Monitoreo!#REF!&amp;". ","")</f>
        <v>#REF!</v>
      </c>
      <c r="AH175" s="85" t="e">
        <f>IF(AL176="11",Monitoreo!#REF!&amp;". ","")</f>
        <v>#REF!</v>
      </c>
      <c r="AI175" s="71"/>
      <c r="AJ175" s="88" t="e">
        <f>+IF(Monitoreo!#REF!="Casi Seguro",5,IF(Monitoreo!#REF!="Probable",4,IF(Monitoreo!#REF!="Posible",3,IF(Monitoreo!#REF!="Improbable",2,IF(Monitoreo!#REF!="Raro",1)))))</f>
        <v>#REF!</v>
      </c>
      <c r="AK175" s="88" t="e">
        <f>+IF(Monitoreo!#REF!="Severo",5,IF(Monitoreo!#REF!="Mayor",4,IF(Monitoreo!#REF!="Moderado",3,IF(Monitoreo!#REF!="Menor",2,IF(Monitoreo!#REF!="Insignificante",1)))))</f>
        <v>#REF!</v>
      </c>
      <c r="AL175" s="88" t="e">
        <f t="shared" si="2"/>
        <v>#REF!</v>
      </c>
    </row>
    <row r="176" spans="9:38" x14ac:dyDescent="0.25">
      <c r="I176" s="83"/>
      <c r="J176" s="84" t="e">
        <f>IF(AL177="55",Monitoreo!#REF!&amp;". ","")</f>
        <v>#REF!</v>
      </c>
      <c r="K176" s="39" t="e">
        <f>IF(AL177="54",Monitoreo!#REF!&amp;". ","")</f>
        <v>#REF!</v>
      </c>
      <c r="L176" s="39" t="e">
        <f>IF(AL177="53",Monitoreo!#REF!&amp;". ","")</f>
        <v>#REF!</v>
      </c>
      <c r="M176" s="39" t="e">
        <f>IF(AL177="52",Monitoreo!#REF!&amp;". ","")</f>
        <v>#REF!</v>
      </c>
      <c r="N176" s="39" t="e">
        <f>IF(AL177="51",Monitoreo!#REF!&amp;". ","")</f>
        <v>#REF!</v>
      </c>
      <c r="O176" s="39" t="e">
        <f>IF(AL177="45",Monitoreo!#REF!&amp;". ","")</f>
        <v>#REF!</v>
      </c>
      <c r="P176" s="39" t="e">
        <f>IF(AL177="44",Monitoreo!#REF!&amp;". ","")</f>
        <v>#REF!</v>
      </c>
      <c r="Q176" s="39" t="e">
        <f>IF(AL177="43",Monitoreo!#REF!&amp;". ","")</f>
        <v>#REF!</v>
      </c>
      <c r="R176" s="39" t="e">
        <f>IF(AL177="42",Monitoreo!#REF!&amp;". ","")</f>
        <v>#REF!</v>
      </c>
      <c r="S176" s="39" t="e">
        <f>IF(AL177="41",Monitoreo!#REF!&amp;". ","")</f>
        <v>#REF!</v>
      </c>
      <c r="T176" s="39" t="e">
        <f>IF(AL177="35",Monitoreo!#REF!&amp;". ","")</f>
        <v>#REF!</v>
      </c>
      <c r="U176" s="39" t="e">
        <f>IF(AL177="34",Monitoreo!#REF!&amp;". ","")</f>
        <v>#REF!</v>
      </c>
      <c r="V176" s="39" t="e">
        <f>IF(AL177="33",Monitoreo!#REF!&amp;". ","")</f>
        <v>#REF!</v>
      </c>
      <c r="W176" s="39" t="e">
        <f>IF(AL177="32",Monitoreo!#REF!&amp;". ","")</f>
        <v>#REF!</v>
      </c>
      <c r="X176" s="39" t="e">
        <f>IF(AL177="31",Monitoreo!#REF!&amp;". ","")</f>
        <v>#REF!</v>
      </c>
      <c r="Y176" s="39" t="e">
        <f>IF(AL177="25",Monitoreo!#REF!&amp;". ","")</f>
        <v>#REF!</v>
      </c>
      <c r="Z176" s="39" t="e">
        <f>IF(AL177="24",Monitoreo!#REF!&amp;". ","")</f>
        <v>#REF!</v>
      </c>
      <c r="AA176" s="39" t="e">
        <f>IF(AL177="23",Monitoreo!#REF!&amp;". ","")</f>
        <v>#REF!</v>
      </c>
      <c r="AB176" s="39" t="e">
        <f>IF(AL177="22",Monitoreo!#REF!&amp;". ","")</f>
        <v>#REF!</v>
      </c>
      <c r="AC176" s="39" t="e">
        <f>IF(AL177="21",Monitoreo!#REF!&amp;". ","")</f>
        <v>#REF!</v>
      </c>
      <c r="AD176" s="39" t="e">
        <f>IF(AL177="15",Monitoreo!#REF!&amp;". ","")</f>
        <v>#REF!</v>
      </c>
      <c r="AE176" s="39" t="e">
        <f>IF(AL177="14",Monitoreo!#REF!&amp;". ","")</f>
        <v>#REF!</v>
      </c>
      <c r="AF176" s="39" t="e">
        <f>IF(AL177="13",Monitoreo!#REF!&amp;". ","")</f>
        <v>#REF!</v>
      </c>
      <c r="AG176" s="39" t="e">
        <f>IF(AL177="12",Monitoreo!#REF!&amp;". ","")</f>
        <v>#REF!</v>
      </c>
      <c r="AH176" s="85" t="e">
        <f>IF(AL177="11",Monitoreo!#REF!&amp;". ","")</f>
        <v>#REF!</v>
      </c>
      <c r="AI176" s="71"/>
      <c r="AJ176" s="88" t="e">
        <f>+IF(Monitoreo!#REF!="Casi Seguro",5,IF(Monitoreo!#REF!="Probable",4,IF(Monitoreo!#REF!="Posible",3,IF(Monitoreo!#REF!="Improbable",2,IF(Monitoreo!#REF!="Raro",1)))))</f>
        <v>#REF!</v>
      </c>
      <c r="AK176" s="88" t="e">
        <f>+IF(Monitoreo!#REF!="Severo",5,IF(Monitoreo!#REF!="Mayor",4,IF(Monitoreo!#REF!="Moderado",3,IF(Monitoreo!#REF!="Menor",2,IF(Monitoreo!#REF!="Insignificante",1)))))</f>
        <v>#REF!</v>
      </c>
      <c r="AL176" s="88" t="e">
        <f t="shared" si="2"/>
        <v>#REF!</v>
      </c>
    </row>
    <row r="177" spans="9:38" x14ac:dyDescent="0.25">
      <c r="I177" s="83"/>
      <c r="J177" s="84" t="e">
        <f>IF(AL178="55",Monitoreo!#REF!&amp;". ","")</f>
        <v>#REF!</v>
      </c>
      <c r="K177" s="39" t="e">
        <f>IF(AL178="54",Monitoreo!#REF!&amp;". ","")</f>
        <v>#REF!</v>
      </c>
      <c r="L177" s="39" t="e">
        <f>IF(AL178="53",Monitoreo!#REF!&amp;". ","")</f>
        <v>#REF!</v>
      </c>
      <c r="M177" s="39" t="e">
        <f>IF(AL178="52",Monitoreo!#REF!&amp;". ","")</f>
        <v>#REF!</v>
      </c>
      <c r="N177" s="39" t="e">
        <f>IF(AL178="51",Monitoreo!#REF!&amp;". ","")</f>
        <v>#REF!</v>
      </c>
      <c r="O177" s="39" t="e">
        <f>IF(AL178="45",Monitoreo!#REF!&amp;". ","")</f>
        <v>#REF!</v>
      </c>
      <c r="P177" s="39" t="e">
        <f>IF(AL178="44",Monitoreo!#REF!&amp;". ","")</f>
        <v>#REF!</v>
      </c>
      <c r="Q177" s="39" t="e">
        <f>IF(AL178="43",Monitoreo!#REF!&amp;". ","")</f>
        <v>#REF!</v>
      </c>
      <c r="R177" s="39" t="e">
        <f>IF(AL178="42",Monitoreo!#REF!&amp;". ","")</f>
        <v>#REF!</v>
      </c>
      <c r="S177" s="39" t="e">
        <f>IF(AL178="41",Monitoreo!#REF!&amp;". ","")</f>
        <v>#REF!</v>
      </c>
      <c r="T177" s="39" t="e">
        <f>IF(AL178="35",Monitoreo!#REF!&amp;". ","")</f>
        <v>#REF!</v>
      </c>
      <c r="U177" s="39" t="e">
        <f>IF(AL178="34",Monitoreo!#REF!&amp;". ","")</f>
        <v>#REF!</v>
      </c>
      <c r="V177" s="39" t="e">
        <f>IF(AL178="33",Monitoreo!#REF!&amp;". ","")</f>
        <v>#REF!</v>
      </c>
      <c r="W177" s="39" t="e">
        <f>IF(AL178="32",Monitoreo!#REF!&amp;". ","")</f>
        <v>#REF!</v>
      </c>
      <c r="X177" s="39" t="e">
        <f>IF(AL178="31",Monitoreo!#REF!&amp;". ","")</f>
        <v>#REF!</v>
      </c>
      <c r="Y177" s="39" t="e">
        <f>IF(AL178="25",Monitoreo!#REF!&amp;". ","")</f>
        <v>#REF!</v>
      </c>
      <c r="Z177" s="39" t="e">
        <f>IF(AL178="24",Monitoreo!#REF!&amp;". ","")</f>
        <v>#REF!</v>
      </c>
      <c r="AA177" s="39" t="e">
        <f>IF(AL178="23",Monitoreo!#REF!&amp;". ","")</f>
        <v>#REF!</v>
      </c>
      <c r="AB177" s="39" t="e">
        <f>IF(AL178="22",Monitoreo!#REF!&amp;". ","")</f>
        <v>#REF!</v>
      </c>
      <c r="AC177" s="39" t="e">
        <f>IF(AL178="21",Monitoreo!#REF!&amp;". ","")</f>
        <v>#REF!</v>
      </c>
      <c r="AD177" s="39" t="e">
        <f>IF(AL178="15",Monitoreo!#REF!&amp;". ","")</f>
        <v>#REF!</v>
      </c>
      <c r="AE177" s="39" t="e">
        <f>IF(AL178="14",Monitoreo!#REF!&amp;". ","")</f>
        <v>#REF!</v>
      </c>
      <c r="AF177" s="39" t="e">
        <f>IF(AL178="13",Monitoreo!#REF!&amp;". ","")</f>
        <v>#REF!</v>
      </c>
      <c r="AG177" s="39" t="e">
        <f>IF(AL178="12",Monitoreo!#REF!&amp;". ","")</f>
        <v>#REF!</v>
      </c>
      <c r="AH177" s="85" t="e">
        <f>IF(AL178="11",Monitoreo!#REF!&amp;". ","")</f>
        <v>#REF!</v>
      </c>
      <c r="AI177" s="71"/>
      <c r="AJ177" s="88" t="e">
        <f>+IF(Monitoreo!#REF!="Casi Seguro",5,IF(Monitoreo!#REF!="Probable",4,IF(Monitoreo!#REF!="Posible",3,IF(Monitoreo!#REF!="Improbable",2,IF(Monitoreo!#REF!="Raro",1)))))</f>
        <v>#REF!</v>
      </c>
      <c r="AK177" s="88" t="e">
        <f>+IF(Monitoreo!#REF!="Severo",5,IF(Monitoreo!#REF!="Mayor",4,IF(Monitoreo!#REF!="Moderado",3,IF(Monitoreo!#REF!="Menor",2,IF(Monitoreo!#REF!="Insignificante",1)))))</f>
        <v>#REF!</v>
      </c>
      <c r="AL177" s="88" t="e">
        <f t="shared" si="2"/>
        <v>#REF!</v>
      </c>
    </row>
    <row r="178" spans="9:38" x14ac:dyDescent="0.25">
      <c r="I178" s="83"/>
      <c r="J178" s="84" t="e">
        <f>IF(AL179="55",Monitoreo!#REF!&amp;". ","")</f>
        <v>#REF!</v>
      </c>
      <c r="K178" s="39" t="e">
        <f>IF(AL179="54",Monitoreo!#REF!&amp;". ","")</f>
        <v>#REF!</v>
      </c>
      <c r="L178" s="39" t="e">
        <f>IF(AL179="53",Monitoreo!#REF!&amp;". ","")</f>
        <v>#REF!</v>
      </c>
      <c r="M178" s="39" t="e">
        <f>IF(AL179="52",Monitoreo!#REF!&amp;". ","")</f>
        <v>#REF!</v>
      </c>
      <c r="N178" s="39" t="e">
        <f>IF(AL179="51",Monitoreo!#REF!&amp;". ","")</f>
        <v>#REF!</v>
      </c>
      <c r="O178" s="39" t="e">
        <f>IF(AL179="45",Monitoreo!#REF!&amp;". ","")</f>
        <v>#REF!</v>
      </c>
      <c r="P178" s="39" t="e">
        <f>IF(AL179="44",Monitoreo!#REF!&amp;". ","")</f>
        <v>#REF!</v>
      </c>
      <c r="Q178" s="39" t="e">
        <f>IF(AL179="43",Monitoreo!#REF!&amp;". ","")</f>
        <v>#REF!</v>
      </c>
      <c r="R178" s="39" t="e">
        <f>IF(AL179="42",Monitoreo!#REF!&amp;". ","")</f>
        <v>#REF!</v>
      </c>
      <c r="S178" s="39" t="e">
        <f>IF(AL179="41",Monitoreo!#REF!&amp;". ","")</f>
        <v>#REF!</v>
      </c>
      <c r="T178" s="39" t="e">
        <f>IF(AL179="35",Monitoreo!#REF!&amp;". ","")</f>
        <v>#REF!</v>
      </c>
      <c r="U178" s="39" t="e">
        <f>IF(AL179="34",Monitoreo!#REF!&amp;". ","")</f>
        <v>#REF!</v>
      </c>
      <c r="V178" s="39" t="e">
        <f>IF(AL179="33",Monitoreo!#REF!&amp;". ","")</f>
        <v>#REF!</v>
      </c>
      <c r="W178" s="39" t="e">
        <f>IF(AL179="32",Monitoreo!#REF!&amp;". ","")</f>
        <v>#REF!</v>
      </c>
      <c r="X178" s="39" t="e">
        <f>IF(AL179="31",Monitoreo!#REF!&amp;". ","")</f>
        <v>#REF!</v>
      </c>
      <c r="Y178" s="39" t="e">
        <f>IF(AL179="25",Monitoreo!#REF!&amp;". ","")</f>
        <v>#REF!</v>
      </c>
      <c r="Z178" s="39" t="e">
        <f>IF(AL179="24",Monitoreo!#REF!&amp;". ","")</f>
        <v>#REF!</v>
      </c>
      <c r="AA178" s="39" t="e">
        <f>IF(AL179="23",Monitoreo!#REF!&amp;". ","")</f>
        <v>#REF!</v>
      </c>
      <c r="AB178" s="39" t="e">
        <f>IF(AL179="22",Monitoreo!#REF!&amp;". ","")</f>
        <v>#REF!</v>
      </c>
      <c r="AC178" s="39" t="e">
        <f>IF(AL179="21",Monitoreo!#REF!&amp;". ","")</f>
        <v>#REF!</v>
      </c>
      <c r="AD178" s="39" t="e">
        <f>IF(AL179="15",Monitoreo!#REF!&amp;". ","")</f>
        <v>#REF!</v>
      </c>
      <c r="AE178" s="39" t="e">
        <f>IF(AL179="14",Monitoreo!#REF!&amp;". ","")</f>
        <v>#REF!</v>
      </c>
      <c r="AF178" s="39" t="e">
        <f>IF(AL179="13",Monitoreo!#REF!&amp;". ","")</f>
        <v>#REF!</v>
      </c>
      <c r="AG178" s="39" t="e">
        <f>IF(AL179="12",Monitoreo!#REF!&amp;". ","")</f>
        <v>#REF!</v>
      </c>
      <c r="AH178" s="85" t="e">
        <f>IF(AL179="11",Monitoreo!#REF!&amp;". ","")</f>
        <v>#REF!</v>
      </c>
      <c r="AI178" s="71"/>
      <c r="AJ178" s="88" t="e">
        <f>+IF(Monitoreo!#REF!="Casi Seguro",5,IF(Monitoreo!#REF!="Probable",4,IF(Monitoreo!#REF!="Posible",3,IF(Monitoreo!#REF!="Improbable",2,IF(Monitoreo!#REF!="Raro",1)))))</f>
        <v>#REF!</v>
      </c>
      <c r="AK178" s="88" t="e">
        <f>+IF(Monitoreo!#REF!="Severo",5,IF(Monitoreo!#REF!="Mayor",4,IF(Monitoreo!#REF!="Moderado",3,IF(Monitoreo!#REF!="Menor",2,IF(Monitoreo!#REF!="Insignificante",1)))))</f>
        <v>#REF!</v>
      </c>
      <c r="AL178" s="88" t="e">
        <f t="shared" si="2"/>
        <v>#REF!</v>
      </c>
    </row>
    <row r="179" spans="9:38" x14ac:dyDescent="0.25">
      <c r="I179" s="83"/>
      <c r="J179" s="84" t="e">
        <f>IF(AL180="55",Monitoreo!#REF!&amp;". ","")</f>
        <v>#REF!</v>
      </c>
      <c r="K179" s="39" t="e">
        <f>IF(AL180="54",Monitoreo!#REF!&amp;". ","")</f>
        <v>#REF!</v>
      </c>
      <c r="L179" s="39" t="e">
        <f>IF(AL180="53",Monitoreo!#REF!&amp;". ","")</f>
        <v>#REF!</v>
      </c>
      <c r="M179" s="39" t="e">
        <f>IF(AL180="52",Monitoreo!#REF!&amp;". ","")</f>
        <v>#REF!</v>
      </c>
      <c r="N179" s="39" t="e">
        <f>IF(AL180="51",Monitoreo!#REF!&amp;". ","")</f>
        <v>#REF!</v>
      </c>
      <c r="O179" s="39" t="e">
        <f>IF(AL180="45",Monitoreo!#REF!&amp;". ","")</f>
        <v>#REF!</v>
      </c>
      <c r="P179" s="39" t="e">
        <f>IF(AL180="44",Monitoreo!#REF!&amp;". ","")</f>
        <v>#REF!</v>
      </c>
      <c r="Q179" s="39" t="e">
        <f>IF(AL180="43",Monitoreo!#REF!&amp;". ","")</f>
        <v>#REF!</v>
      </c>
      <c r="R179" s="39" t="e">
        <f>IF(AL180="42",Monitoreo!#REF!&amp;". ","")</f>
        <v>#REF!</v>
      </c>
      <c r="S179" s="39" t="e">
        <f>IF(AL180="41",Monitoreo!#REF!&amp;". ","")</f>
        <v>#REF!</v>
      </c>
      <c r="T179" s="39" t="e">
        <f>IF(AL180="35",Monitoreo!#REF!&amp;". ","")</f>
        <v>#REF!</v>
      </c>
      <c r="U179" s="39" t="e">
        <f>IF(AL180="34",Monitoreo!#REF!&amp;". ","")</f>
        <v>#REF!</v>
      </c>
      <c r="V179" s="39" t="e">
        <f>IF(AL180="33",Monitoreo!#REF!&amp;". ","")</f>
        <v>#REF!</v>
      </c>
      <c r="W179" s="39" t="e">
        <f>IF(AL180="32",Monitoreo!#REF!&amp;". ","")</f>
        <v>#REF!</v>
      </c>
      <c r="X179" s="39" t="e">
        <f>IF(AL180="31",Monitoreo!#REF!&amp;". ","")</f>
        <v>#REF!</v>
      </c>
      <c r="Y179" s="39" t="e">
        <f>IF(AL180="25",Monitoreo!#REF!&amp;". ","")</f>
        <v>#REF!</v>
      </c>
      <c r="Z179" s="39" t="e">
        <f>IF(AL180="24",Monitoreo!#REF!&amp;". ","")</f>
        <v>#REF!</v>
      </c>
      <c r="AA179" s="39" t="e">
        <f>IF(AL180="23",Monitoreo!#REF!&amp;". ","")</f>
        <v>#REF!</v>
      </c>
      <c r="AB179" s="39" t="e">
        <f>IF(AL180="22",Monitoreo!#REF!&amp;". ","")</f>
        <v>#REF!</v>
      </c>
      <c r="AC179" s="39" t="e">
        <f>IF(AL180="21",Monitoreo!#REF!&amp;". ","")</f>
        <v>#REF!</v>
      </c>
      <c r="AD179" s="39" t="e">
        <f>IF(AL180="15",Monitoreo!#REF!&amp;". ","")</f>
        <v>#REF!</v>
      </c>
      <c r="AE179" s="39" t="e">
        <f>IF(AL180="14",Monitoreo!#REF!&amp;". ","")</f>
        <v>#REF!</v>
      </c>
      <c r="AF179" s="39" t="e">
        <f>IF(AL180="13",Monitoreo!#REF!&amp;". ","")</f>
        <v>#REF!</v>
      </c>
      <c r="AG179" s="39" t="e">
        <f>IF(AL180="12",Monitoreo!#REF!&amp;". ","")</f>
        <v>#REF!</v>
      </c>
      <c r="AH179" s="85" t="e">
        <f>IF(AL180="11",Monitoreo!#REF!&amp;". ","")</f>
        <v>#REF!</v>
      </c>
      <c r="AI179" s="71"/>
      <c r="AJ179" s="88" t="e">
        <f>+IF(Monitoreo!#REF!="Casi Seguro",5,IF(Monitoreo!#REF!="Probable",4,IF(Monitoreo!#REF!="Posible",3,IF(Monitoreo!#REF!="Improbable",2,IF(Monitoreo!#REF!="Raro",1)))))</f>
        <v>#REF!</v>
      </c>
      <c r="AK179" s="88" t="e">
        <f>+IF(Monitoreo!#REF!="Severo",5,IF(Monitoreo!#REF!="Mayor",4,IF(Monitoreo!#REF!="Moderado",3,IF(Monitoreo!#REF!="Menor",2,IF(Monitoreo!#REF!="Insignificante",1)))))</f>
        <v>#REF!</v>
      </c>
      <c r="AL179" s="88" t="e">
        <f t="shared" si="2"/>
        <v>#REF!</v>
      </c>
    </row>
    <row r="180" spans="9:38" x14ac:dyDescent="0.25">
      <c r="I180" s="83"/>
      <c r="J180" s="84" t="e">
        <f>IF(AL181="55",Monitoreo!#REF!&amp;". ","")</f>
        <v>#REF!</v>
      </c>
      <c r="K180" s="39" t="e">
        <f>IF(AL181="54",Monitoreo!#REF!&amp;". ","")</f>
        <v>#REF!</v>
      </c>
      <c r="L180" s="39" t="e">
        <f>IF(AL181="53",Monitoreo!#REF!&amp;". ","")</f>
        <v>#REF!</v>
      </c>
      <c r="M180" s="39" t="e">
        <f>IF(AL181="52",Monitoreo!#REF!&amp;". ","")</f>
        <v>#REF!</v>
      </c>
      <c r="N180" s="39" t="e">
        <f>IF(AL181="51",Monitoreo!#REF!&amp;". ","")</f>
        <v>#REF!</v>
      </c>
      <c r="O180" s="39" t="e">
        <f>IF(AL181="45",Monitoreo!#REF!&amp;". ","")</f>
        <v>#REF!</v>
      </c>
      <c r="P180" s="39" t="e">
        <f>IF(AL181="44",Monitoreo!#REF!&amp;". ","")</f>
        <v>#REF!</v>
      </c>
      <c r="Q180" s="39" t="e">
        <f>IF(AL181="43",Monitoreo!#REF!&amp;". ","")</f>
        <v>#REF!</v>
      </c>
      <c r="R180" s="39" t="e">
        <f>IF(AL181="42",Monitoreo!#REF!&amp;". ","")</f>
        <v>#REF!</v>
      </c>
      <c r="S180" s="39" t="e">
        <f>IF(AL181="41",Monitoreo!#REF!&amp;". ","")</f>
        <v>#REF!</v>
      </c>
      <c r="T180" s="39" t="e">
        <f>IF(AL181="35",Monitoreo!#REF!&amp;". ","")</f>
        <v>#REF!</v>
      </c>
      <c r="U180" s="39" t="e">
        <f>IF(AL181="34",Monitoreo!#REF!&amp;". ","")</f>
        <v>#REF!</v>
      </c>
      <c r="V180" s="39" t="e">
        <f>IF(AL181="33",Monitoreo!#REF!&amp;". ","")</f>
        <v>#REF!</v>
      </c>
      <c r="W180" s="39" t="e">
        <f>IF(AL181="32",Monitoreo!#REF!&amp;". ","")</f>
        <v>#REF!</v>
      </c>
      <c r="X180" s="39" t="e">
        <f>IF(AL181="31",Monitoreo!#REF!&amp;". ","")</f>
        <v>#REF!</v>
      </c>
      <c r="Y180" s="39" t="e">
        <f>IF(AL181="25",Monitoreo!#REF!&amp;". ","")</f>
        <v>#REF!</v>
      </c>
      <c r="Z180" s="39" t="e">
        <f>IF(AL181="24",Monitoreo!#REF!&amp;". ","")</f>
        <v>#REF!</v>
      </c>
      <c r="AA180" s="39" t="e">
        <f>IF(AL181="23",Monitoreo!#REF!&amp;". ","")</f>
        <v>#REF!</v>
      </c>
      <c r="AB180" s="39" t="e">
        <f>IF(AL181="22",Monitoreo!#REF!&amp;". ","")</f>
        <v>#REF!</v>
      </c>
      <c r="AC180" s="39" t="e">
        <f>IF(AL181="21",Monitoreo!#REF!&amp;". ","")</f>
        <v>#REF!</v>
      </c>
      <c r="AD180" s="39" t="e">
        <f>IF(AL181="15",Monitoreo!#REF!&amp;". ","")</f>
        <v>#REF!</v>
      </c>
      <c r="AE180" s="39" t="e">
        <f>IF(AL181="14",Monitoreo!#REF!&amp;". ","")</f>
        <v>#REF!</v>
      </c>
      <c r="AF180" s="39" t="e">
        <f>IF(AL181="13",Monitoreo!#REF!&amp;". ","")</f>
        <v>#REF!</v>
      </c>
      <c r="AG180" s="39" t="e">
        <f>IF(AL181="12",Monitoreo!#REF!&amp;". ","")</f>
        <v>#REF!</v>
      </c>
      <c r="AH180" s="85" t="e">
        <f>IF(AL181="11",Monitoreo!#REF!&amp;". ","")</f>
        <v>#REF!</v>
      </c>
      <c r="AI180" s="71"/>
      <c r="AJ180" s="88" t="e">
        <f>+IF(Monitoreo!#REF!="Casi Seguro",5,IF(Monitoreo!#REF!="Probable",4,IF(Monitoreo!#REF!="Posible",3,IF(Monitoreo!#REF!="Improbable",2,IF(Monitoreo!#REF!="Raro",1)))))</f>
        <v>#REF!</v>
      </c>
      <c r="AK180" s="88" t="e">
        <f>+IF(Monitoreo!#REF!="Severo",5,IF(Monitoreo!#REF!="Mayor",4,IF(Monitoreo!#REF!="Moderado",3,IF(Monitoreo!#REF!="Menor",2,IF(Monitoreo!#REF!="Insignificante",1)))))</f>
        <v>#REF!</v>
      </c>
      <c r="AL180" s="88" t="e">
        <f t="shared" si="2"/>
        <v>#REF!</v>
      </c>
    </row>
    <row r="181" spans="9:38" x14ac:dyDescent="0.25">
      <c r="I181" s="83"/>
      <c r="J181" s="84" t="e">
        <f>IF(AL182="55",Monitoreo!#REF!&amp;". ","")</f>
        <v>#REF!</v>
      </c>
      <c r="K181" s="39" t="e">
        <f>IF(AL182="54",Monitoreo!#REF!&amp;". ","")</f>
        <v>#REF!</v>
      </c>
      <c r="L181" s="39" t="e">
        <f>IF(AL182="53",Monitoreo!#REF!&amp;". ","")</f>
        <v>#REF!</v>
      </c>
      <c r="M181" s="39" t="e">
        <f>IF(AL182="52",Monitoreo!#REF!&amp;". ","")</f>
        <v>#REF!</v>
      </c>
      <c r="N181" s="39" t="e">
        <f>IF(AL182="51",Monitoreo!#REF!&amp;". ","")</f>
        <v>#REF!</v>
      </c>
      <c r="O181" s="39" t="e">
        <f>IF(AL182="45",Monitoreo!#REF!&amp;". ","")</f>
        <v>#REF!</v>
      </c>
      <c r="P181" s="39" t="e">
        <f>IF(AL182="44",Monitoreo!#REF!&amp;". ","")</f>
        <v>#REF!</v>
      </c>
      <c r="Q181" s="39" t="e">
        <f>IF(AL182="43",Monitoreo!#REF!&amp;". ","")</f>
        <v>#REF!</v>
      </c>
      <c r="R181" s="39" t="e">
        <f>IF(AL182="42",Monitoreo!#REF!&amp;". ","")</f>
        <v>#REF!</v>
      </c>
      <c r="S181" s="39" t="e">
        <f>IF(AL182="41",Monitoreo!#REF!&amp;". ","")</f>
        <v>#REF!</v>
      </c>
      <c r="T181" s="39" t="e">
        <f>IF(AL182="35",Monitoreo!#REF!&amp;". ","")</f>
        <v>#REF!</v>
      </c>
      <c r="U181" s="39" t="e">
        <f>IF(AL182="34",Monitoreo!#REF!&amp;". ","")</f>
        <v>#REF!</v>
      </c>
      <c r="V181" s="39" t="e">
        <f>IF(AL182="33",Monitoreo!#REF!&amp;". ","")</f>
        <v>#REF!</v>
      </c>
      <c r="W181" s="39" t="e">
        <f>IF(AL182="32",Monitoreo!#REF!&amp;". ","")</f>
        <v>#REF!</v>
      </c>
      <c r="X181" s="39" t="e">
        <f>IF(AL182="31",Monitoreo!#REF!&amp;". ","")</f>
        <v>#REF!</v>
      </c>
      <c r="Y181" s="39" t="e">
        <f>IF(AL182="25",Monitoreo!#REF!&amp;". ","")</f>
        <v>#REF!</v>
      </c>
      <c r="Z181" s="39" t="e">
        <f>IF(AL182="24",Monitoreo!#REF!&amp;". ","")</f>
        <v>#REF!</v>
      </c>
      <c r="AA181" s="39" t="e">
        <f>IF(AL182="23",Monitoreo!#REF!&amp;". ","")</f>
        <v>#REF!</v>
      </c>
      <c r="AB181" s="39" t="e">
        <f>IF(AL182="22",Monitoreo!#REF!&amp;". ","")</f>
        <v>#REF!</v>
      </c>
      <c r="AC181" s="39" t="e">
        <f>IF(AL182="21",Monitoreo!#REF!&amp;". ","")</f>
        <v>#REF!</v>
      </c>
      <c r="AD181" s="39" t="e">
        <f>IF(AL182="15",Monitoreo!#REF!&amp;". ","")</f>
        <v>#REF!</v>
      </c>
      <c r="AE181" s="39" t="e">
        <f>IF(AL182="14",Monitoreo!#REF!&amp;". ","")</f>
        <v>#REF!</v>
      </c>
      <c r="AF181" s="39" t="e">
        <f>IF(AL182="13",Monitoreo!#REF!&amp;". ","")</f>
        <v>#REF!</v>
      </c>
      <c r="AG181" s="39" t="e">
        <f>IF(AL182="12",Monitoreo!#REF!&amp;". ","")</f>
        <v>#REF!</v>
      </c>
      <c r="AH181" s="85" t="e">
        <f>IF(AL182="11",Monitoreo!#REF!&amp;". ","")</f>
        <v>#REF!</v>
      </c>
      <c r="AI181" s="71"/>
      <c r="AJ181" s="88" t="e">
        <f>+IF(Monitoreo!#REF!="Casi Seguro",5,IF(Monitoreo!#REF!="Probable",4,IF(Monitoreo!#REF!="Posible",3,IF(Monitoreo!#REF!="Improbable",2,IF(Monitoreo!#REF!="Raro",1)))))</f>
        <v>#REF!</v>
      </c>
      <c r="AK181" s="88" t="e">
        <f>+IF(Monitoreo!#REF!="Severo",5,IF(Monitoreo!#REF!="Mayor",4,IF(Monitoreo!#REF!="Moderado",3,IF(Monitoreo!#REF!="Menor",2,IF(Monitoreo!#REF!="Insignificante",1)))))</f>
        <v>#REF!</v>
      </c>
      <c r="AL181" s="88" t="e">
        <f t="shared" si="2"/>
        <v>#REF!</v>
      </c>
    </row>
    <row r="182" spans="9:38" x14ac:dyDescent="0.25">
      <c r="I182" s="83"/>
      <c r="J182" s="84" t="e">
        <f>IF(AL183="55",Monitoreo!#REF!&amp;". ","")</f>
        <v>#REF!</v>
      </c>
      <c r="K182" s="39" t="e">
        <f>IF(AL183="54",Monitoreo!#REF!&amp;". ","")</f>
        <v>#REF!</v>
      </c>
      <c r="L182" s="39" t="e">
        <f>IF(AL183="53",Monitoreo!#REF!&amp;". ","")</f>
        <v>#REF!</v>
      </c>
      <c r="M182" s="39" t="e">
        <f>IF(AL183="52",Monitoreo!#REF!&amp;". ","")</f>
        <v>#REF!</v>
      </c>
      <c r="N182" s="39" t="e">
        <f>IF(AL183="51",Monitoreo!#REF!&amp;". ","")</f>
        <v>#REF!</v>
      </c>
      <c r="O182" s="39" t="e">
        <f>IF(AL183="45",Monitoreo!#REF!&amp;". ","")</f>
        <v>#REF!</v>
      </c>
      <c r="P182" s="39" t="e">
        <f>IF(AL183="44",Monitoreo!#REF!&amp;". ","")</f>
        <v>#REF!</v>
      </c>
      <c r="Q182" s="39" t="e">
        <f>IF(AL183="43",Monitoreo!#REF!&amp;". ","")</f>
        <v>#REF!</v>
      </c>
      <c r="R182" s="39" t="e">
        <f>IF(AL183="42",Monitoreo!#REF!&amp;". ","")</f>
        <v>#REF!</v>
      </c>
      <c r="S182" s="39" t="e">
        <f>IF(AL183="41",Monitoreo!#REF!&amp;". ","")</f>
        <v>#REF!</v>
      </c>
      <c r="T182" s="39" t="e">
        <f>IF(AL183="35",Monitoreo!#REF!&amp;". ","")</f>
        <v>#REF!</v>
      </c>
      <c r="U182" s="39" t="e">
        <f>IF(AL183="34",Monitoreo!#REF!&amp;". ","")</f>
        <v>#REF!</v>
      </c>
      <c r="V182" s="39" t="e">
        <f>IF(AL183="33",Monitoreo!#REF!&amp;". ","")</f>
        <v>#REF!</v>
      </c>
      <c r="W182" s="39" t="e">
        <f>IF(AL183="32",Monitoreo!#REF!&amp;". ","")</f>
        <v>#REF!</v>
      </c>
      <c r="X182" s="39" t="e">
        <f>IF(AL183="31",Monitoreo!#REF!&amp;". ","")</f>
        <v>#REF!</v>
      </c>
      <c r="Y182" s="39" t="e">
        <f>IF(AL183="25",Monitoreo!#REF!&amp;". ","")</f>
        <v>#REF!</v>
      </c>
      <c r="Z182" s="39" t="e">
        <f>IF(AL183="24",Monitoreo!#REF!&amp;". ","")</f>
        <v>#REF!</v>
      </c>
      <c r="AA182" s="39" t="e">
        <f>IF(AL183="23",Monitoreo!#REF!&amp;". ","")</f>
        <v>#REF!</v>
      </c>
      <c r="AB182" s="39" t="e">
        <f>IF(AL183="22",Monitoreo!#REF!&amp;". ","")</f>
        <v>#REF!</v>
      </c>
      <c r="AC182" s="39" t="e">
        <f>IF(AL183="21",Monitoreo!#REF!&amp;". ","")</f>
        <v>#REF!</v>
      </c>
      <c r="AD182" s="39" t="e">
        <f>IF(AL183="15",Monitoreo!#REF!&amp;". ","")</f>
        <v>#REF!</v>
      </c>
      <c r="AE182" s="39" t="e">
        <f>IF(AL183="14",Monitoreo!#REF!&amp;". ","")</f>
        <v>#REF!</v>
      </c>
      <c r="AF182" s="39" t="e">
        <f>IF(AL183="13",Monitoreo!#REF!&amp;". ","")</f>
        <v>#REF!</v>
      </c>
      <c r="AG182" s="39" t="e">
        <f>IF(AL183="12",Monitoreo!#REF!&amp;". ","")</f>
        <v>#REF!</v>
      </c>
      <c r="AH182" s="85" t="e">
        <f>IF(AL183="11",Monitoreo!#REF!&amp;". ","")</f>
        <v>#REF!</v>
      </c>
      <c r="AI182" s="71"/>
      <c r="AJ182" s="88" t="e">
        <f>+IF(Monitoreo!#REF!="Casi Seguro",5,IF(Monitoreo!#REF!="Probable",4,IF(Monitoreo!#REF!="Posible",3,IF(Monitoreo!#REF!="Improbable",2,IF(Monitoreo!#REF!="Raro",1)))))</f>
        <v>#REF!</v>
      </c>
      <c r="AK182" s="88" t="e">
        <f>+IF(Monitoreo!#REF!="Severo",5,IF(Monitoreo!#REF!="Mayor",4,IF(Monitoreo!#REF!="Moderado",3,IF(Monitoreo!#REF!="Menor",2,IF(Monitoreo!#REF!="Insignificante",1)))))</f>
        <v>#REF!</v>
      </c>
      <c r="AL182" s="88" t="e">
        <f t="shared" si="2"/>
        <v>#REF!</v>
      </c>
    </row>
    <row r="183" spans="9:38" x14ac:dyDescent="0.25">
      <c r="I183" s="83"/>
      <c r="J183" s="84" t="e">
        <f>IF(AL184="55",Monitoreo!#REF!&amp;". ","")</f>
        <v>#REF!</v>
      </c>
      <c r="K183" s="39" t="e">
        <f>IF(AL184="54",Monitoreo!#REF!&amp;". ","")</f>
        <v>#REF!</v>
      </c>
      <c r="L183" s="39" t="e">
        <f>IF(AL184="53",Monitoreo!#REF!&amp;". ","")</f>
        <v>#REF!</v>
      </c>
      <c r="M183" s="39" t="e">
        <f>IF(AL184="52",Monitoreo!#REF!&amp;". ","")</f>
        <v>#REF!</v>
      </c>
      <c r="N183" s="39" t="e">
        <f>IF(AL184="51",Monitoreo!#REF!&amp;". ","")</f>
        <v>#REF!</v>
      </c>
      <c r="O183" s="39" t="e">
        <f>IF(AL184="45",Monitoreo!#REF!&amp;". ","")</f>
        <v>#REF!</v>
      </c>
      <c r="P183" s="39" t="e">
        <f>IF(AL184="44",Monitoreo!#REF!&amp;". ","")</f>
        <v>#REF!</v>
      </c>
      <c r="Q183" s="39" t="e">
        <f>IF(AL184="43",Monitoreo!#REF!&amp;". ","")</f>
        <v>#REF!</v>
      </c>
      <c r="R183" s="39" t="e">
        <f>IF(AL184="42",Monitoreo!#REF!&amp;". ","")</f>
        <v>#REF!</v>
      </c>
      <c r="S183" s="39" t="e">
        <f>IF(AL184="41",Monitoreo!#REF!&amp;". ","")</f>
        <v>#REF!</v>
      </c>
      <c r="T183" s="39" t="e">
        <f>IF(AL184="35",Monitoreo!#REF!&amp;". ","")</f>
        <v>#REF!</v>
      </c>
      <c r="U183" s="39" t="e">
        <f>IF(AL184="34",Monitoreo!#REF!&amp;". ","")</f>
        <v>#REF!</v>
      </c>
      <c r="V183" s="39" t="e">
        <f>IF(AL184="33",Monitoreo!#REF!&amp;". ","")</f>
        <v>#REF!</v>
      </c>
      <c r="W183" s="39" t="e">
        <f>IF(AL184="32",Monitoreo!#REF!&amp;". ","")</f>
        <v>#REF!</v>
      </c>
      <c r="X183" s="39" t="e">
        <f>IF(AL184="31",Monitoreo!#REF!&amp;". ","")</f>
        <v>#REF!</v>
      </c>
      <c r="Y183" s="39" t="e">
        <f>IF(AL184="25",Monitoreo!#REF!&amp;". ","")</f>
        <v>#REF!</v>
      </c>
      <c r="Z183" s="39" t="e">
        <f>IF(AL184="24",Monitoreo!#REF!&amp;". ","")</f>
        <v>#REF!</v>
      </c>
      <c r="AA183" s="39" t="e">
        <f>IF(AL184="23",Monitoreo!#REF!&amp;". ","")</f>
        <v>#REF!</v>
      </c>
      <c r="AB183" s="39" t="e">
        <f>IF(AL184="22",Monitoreo!#REF!&amp;". ","")</f>
        <v>#REF!</v>
      </c>
      <c r="AC183" s="39" t="e">
        <f>IF(AL184="21",Monitoreo!#REF!&amp;". ","")</f>
        <v>#REF!</v>
      </c>
      <c r="AD183" s="39" t="e">
        <f>IF(AL184="15",Monitoreo!#REF!&amp;". ","")</f>
        <v>#REF!</v>
      </c>
      <c r="AE183" s="39" t="e">
        <f>IF(AL184="14",Monitoreo!#REF!&amp;". ","")</f>
        <v>#REF!</v>
      </c>
      <c r="AF183" s="39" t="e">
        <f>IF(AL184="13",Monitoreo!#REF!&amp;". ","")</f>
        <v>#REF!</v>
      </c>
      <c r="AG183" s="39" t="e">
        <f>IF(AL184="12",Monitoreo!#REF!&amp;". ","")</f>
        <v>#REF!</v>
      </c>
      <c r="AH183" s="85" t="e">
        <f>IF(AL184="11",Monitoreo!#REF!&amp;". ","")</f>
        <v>#REF!</v>
      </c>
      <c r="AI183" s="71"/>
      <c r="AJ183" s="88" t="e">
        <f>+IF(Monitoreo!#REF!="Casi Seguro",5,IF(Monitoreo!#REF!="Probable",4,IF(Monitoreo!#REF!="Posible",3,IF(Monitoreo!#REF!="Improbable",2,IF(Monitoreo!#REF!="Raro",1)))))</f>
        <v>#REF!</v>
      </c>
      <c r="AK183" s="88" t="e">
        <f>+IF(Monitoreo!#REF!="Severo",5,IF(Monitoreo!#REF!="Mayor",4,IF(Monitoreo!#REF!="Moderado",3,IF(Monitoreo!#REF!="Menor",2,IF(Monitoreo!#REF!="Insignificante",1)))))</f>
        <v>#REF!</v>
      </c>
      <c r="AL183" s="88" t="e">
        <f t="shared" si="2"/>
        <v>#REF!</v>
      </c>
    </row>
    <row r="184" spans="9:38" x14ac:dyDescent="0.25">
      <c r="I184" s="83"/>
      <c r="J184" s="84" t="e">
        <f>IF(AL185="55",Monitoreo!#REF!&amp;". ","")</f>
        <v>#REF!</v>
      </c>
      <c r="K184" s="39" t="e">
        <f>IF(AL185="54",Monitoreo!#REF!&amp;". ","")</f>
        <v>#REF!</v>
      </c>
      <c r="L184" s="39" t="e">
        <f>IF(AL185="53",Monitoreo!#REF!&amp;". ","")</f>
        <v>#REF!</v>
      </c>
      <c r="M184" s="39" t="e">
        <f>IF(AL185="52",Monitoreo!#REF!&amp;". ","")</f>
        <v>#REF!</v>
      </c>
      <c r="N184" s="39" t="e">
        <f>IF(AL185="51",Monitoreo!#REF!&amp;". ","")</f>
        <v>#REF!</v>
      </c>
      <c r="O184" s="39" t="e">
        <f>IF(AL185="45",Monitoreo!#REF!&amp;". ","")</f>
        <v>#REF!</v>
      </c>
      <c r="P184" s="39" t="e">
        <f>IF(AL185="44",Monitoreo!#REF!&amp;". ","")</f>
        <v>#REF!</v>
      </c>
      <c r="Q184" s="39" t="e">
        <f>IF(AL185="43",Monitoreo!#REF!&amp;". ","")</f>
        <v>#REF!</v>
      </c>
      <c r="R184" s="39" t="e">
        <f>IF(AL185="42",Monitoreo!#REF!&amp;". ","")</f>
        <v>#REF!</v>
      </c>
      <c r="S184" s="39" t="e">
        <f>IF(AL185="41",Monitoreo!#REF!&amp;". ","")</f>
        <v>#REF!</v>
      </c>
      <c r="T184" s="39" t="e">
        <f>IF(AL185="35",Monitoreo!#REF!&amp;". ","")</f>
        <v>#REF!</v>
      </c>
      <c r="U184" s="39" t="e">
        <f>IF(AL185="34",Monitoreo!#REF!&amp;". ","")</f>
        <v>#REF!</v>
      </c>
      <c r="V184" s="39" t="e">
        <f>IF(AL185="33",Monitoreo!#REF!&amp;". ","")</f>
        <v>#REF!</v>
      </c>
      <c r="W184" s="39" t="e">
        <f>IF(AL185="32",Monitoreo!#REF!&amp;". ","")</f>
        <v>#REF!</v>
      </c>
      <c r="X184" s="39" t="e">
        <f>IF(AL185="31",Monitoreo!#REF!&amp;". ","")</f>
        <v>#REF!</v>
      </c>
      <c r="Y184" s="39" t="e">
        <f>IF(AL185="25",Monitoreo!#REF!&amp;". ","")</f>
        <v>#REF!</v>
      </c>
      <c r="Z184" s="39" t="e">
        <f>IF(AL185="24",Monitoreo!#REF!&amp;". ","")</f>
        <v>#REF!</v>
      </c>
      <c r="AA184" s="39" t="e">
        <f>IF(AL185="23",Monitoreo!#REF!&amp;". ","")</f>
        <v>#REF!</v>
      </c>
      <c r="AB184" s="39" t="e">
        <f>IF(AL185="22",Monitoreo!#REF!&amp;". ","")</f>
        <v>#REF!</v>
      </c>
      <c r="AC184" s="39" t="e">
        <f>IF(AL185="21",Monitoreo!#REF!&amp;". ","")</f>
        <v>#REF!</v>
      </c>
      <c r="AD184" s="39" t="e">
        <f>IF(AL185="15",Monitoreo!#REF!&amp;". ","")</f>
        <v>#REF!</v>
      </c>
      <c r="AE184" s="39" t="e">
        <f>IF(AL185="14",Monitoreo!#REF!&amp;". ","")</f>
        <v>#REF!</v>
      </c>
      <c r="AF184" s="39" t="e">
        <f>IF(AL185="13",Monitoreo!#REF!&amp;". ","")</f>
        <v>#REF!</v>
      </c>
      <c r="AG184" s="39" t="e">
        <f>IF(AL185="12",Monitoreo!#REF!&amp;". ","")</f>
        <v>#REF!</v>
      </c>
      <c r="AH184" s="85" t="e">
        <f>IF(AL185="11",Monitoreo!#REF!&amp;". ","")</f>
        <v>#REF!</v>
      </c>
      <c r="AI184" s="71"/>
      <c r="AJ184" s="88" t="e">
        <f>+IF(Monitoreo!#REF!="Casi Seguro",5,IF(Monitoreo!#REF!="Probable",4,IF(Monitoreo!#REF!="Posible",3,IF(Monitoreo!#REF!="Improbable",2,IF(Monitoreo!#REF!="Raro",1)))))</f>
        <v>#REF!</v>
      </c>
      <c r="AK184" s="88" t="e">
        <f>+IF(Monitoreo!#REF!="Severo",5,IF(Monitoreo!#REF!="Mayor",4,IF(Monitoreo!#REF!="Moderado",3,IF(Monitoreo!#REF!="Menor",2,IF(Monitoreo!#REF!="Insignificante",1)))))</f>
        <v>#REF!</v>
      </c>
      <c r="AL184" s="88" t="e">
        <f t="shared" si="2"/>
        <v>#REF!</v>
      </c>
    </row>
    <row r="185" spans="9:38" x14ac:dyDescent="0.25">
      <c r="I185" s="83"/>
      <c r="J185" s="84" t="e">
        <f>IF(AL186="55",Monitoreo!#REF!&amp;". ","")</f>
        <v>#REF!</v>
      </c>
      <c r="K185" s="39" t="e">
        <f>IF(AL186="54",Monitoreo!#REF!&amp;". ","")</f>
        <v>#REF!</v>
      </c>
      <c r="L185" s="39" t="e">
        <f>IF(AL186="53",Monitoreo!#REF!&amp;". ","")</f>
        <v>#REF!</v>
      </c>
      <c r="M185" s="39" t="e">
        <f>IF(AL186="52",Monitoreo!#REF!&amp;". ","")</f>
        <v>#REF!</v>
      </c>
      <c r="N185" s="39" t="e">
        <f>IF(AL186="51",Monitoreo!#REF!&amp;". ","")</f>
        <v>#REF!</v>
      </c>
      <c r="O185" s="39" t="e">
        <f>IF(AL186="45",Monitoreo!#REF!&amp;". ","")</f>
        <v>#REF!</v>
      </c>
      <c r="P185" s="39" t="e">
        <f>IF(AL186="44",Monitoreo!#REF!&amp;". ","")</f>
        <v>#REF!</v>
      </c>
      <c r="Q185" s="39" t="e">
        <f>IF(AL186="43",Monitoreo!#REF!&amp;". ","")</f>
        <v>#REF!</v>
      </c>
      <c r="R185" s="39" t="e">
        <f>IF(AL186="42",Monitoreo!#REF!&amp;". ","")</f>
        <v>#REF!</v>
      </c>
      <c r="S185" s="39" t="e">
        <f>IF(AL186="41",Monitoreo!#REF!&amp;". ","")</f>
        <v>#REF!</v>
      </c>
      <c r="T185" s="39" t="e">
        <f>IF(AL186="35",Monitoreo!#REF!&amp;". ","")</f>
        <v>#REF!</v>
      </c>
      <c r="U185" s="39" t="e">
        <f>IF(AL186="34",Monitoreo!#REF!&amp;". ","")</f>
        <v>#REF!</v>
      </c>
      <c r="V185" s="39" t="e">
        <f>IF(AL186="33",Monitoreo!#REF!&amp;". ","")</f>
        <v>#REF!</v>
      </c>
      <c r="W185" s="39" t="e">
        <f>IF(AL186="32",Monitoreo!#REF!&amp;". ","")</f>
        <v>#REF!</v>
      </c>
      <c r="X185" s="39" t="e">
        <f>IF(AL186="31",Monitoreo!#REF!&amp;". ","")</f>
        <v>#REF!</v>
      </c>
      <c r="Y185" s="39" t="e">
        <f>IF(AL186="25",Monitoreo!#REF!&amp;". ","")</f>
        <v>#REF!</v>
      </c>
      <c r="Z185" s="39" t="e">
        <f>IF(AL186="24",Monitoreo!#REF!&amp;". ","")</f>
        <v>#REF!</v>
      </c>
      <c r="AA185" s="39" t="e">
        <f>IF(AL186="23",Monitoreo!#REF!&amp;". ","")</f>
        <v>#REF!</v>
      </c>
      <c r="AB185" s="39" t="e">
        <f>IF(AL186="22",Monitoreo!#REF!&amp;". ","")</f>
        <v>#REF!</v>
      </c>
      <c r="AC185" s="39" t="e">
        <f>IF(AL186="21",Monitoreo!#REF!&amp;". ","")</f>
        <v>#REF!</v>
      </c>
      <c r="AD185" s="39" t="e">
        <f>IF(AL186="15",Monitoreo!#REF!&amp;". ","")</f>
        <v>#REF!</v>
      </c>
      <c r="AE185" s="39" t="e">
        <f>IF(AL186="14",Monitoreo!#REF!&amp;". ","")</f>
        <v>#REF!</v>
      </c>
      <c r="AF185" s="39" t="e">
        <f>IF(AL186="13",Monitoreo!#REF!&amp;". ","")</f>
        <v>#REF!</v>
      </c>
      <c r="AG185" s="39" t="e">
        <f>IF(AL186="12",Monitoreo!#REF!&amp;". ","")</f>
        <v>#REF!</v>
      </c>
      <c r="AH185" s="85" t="e">
        <f>IF(AL186="11",Monitoreo!#REF!&amp;". ","")</f>
        <v>#REF!</v>
      </c>
      <c r="AI185" s="71"/>
      <c r="AJ185" s="88" t="e">
        <f>+IF(Monitoreo!#REF!="Casi Seguro",5,IF(Monitoreo!#REF!="Probable",4,IF(Monitoreo!#REF!="Posible",3,IF(Monitoreo!#REF!="Improbable",2,IF(Monitoreo!#REF!="Raro",1)))))</f>
        <v>#REF!</v>
      </c>
      <c r="AK185" s="88" t="e">
        <f>+IF(Monitoreo!#REF!="Severo",5,IF(Monitoreo!#REF!="Mayor",4,IF(Monitoreo!#REF!="Moderado",3,IF(Monitoreo!#REF!="Menor",2,IF(Monitoreo!#REF!="Insignificante",1)))))</f>
        <v>#REF!</v>
      </c>
      <c r="AL185" s="88" t="e">
        <f t="shared" si="2"/>
        <v>#REF!</v>
      </c>
    </row>
    <row r="186" spans="9:38" x14ac:dyDescent="0.25">
      <c r="I186" s="83"/>
      <c r="J186" s="84" t="e">
        <f>IF(AL187="55",Monitoreo!#REF!&amp;". ","")</f>
        <v>#REF!</v>
      </c>
      <c r="K186" s="39" t="e">
        <f>IF(AL187="54",Monitoreo!#REF!&amp;". ","")</f>
        <v>#REF!</v>
      </c>
      <c r="L186" s="39" t="e">
        <f>IF(AL187="53",Monitoreo!#REF!&amp;". ","")</f>
        <v>#REF!</v>
      </c>
      <c r="M186" s="39" t="e">
        <f>IF(AL187="52",Monitoreo!#REF!&amp;". ","")</f>
        <v>#REF!</v>
      </c>
      <c r="N186" s="39" t="e">
        <f>IF(AL187="51",Monitoreo!#REF!&amp;". ","")</f>
        <v>#REF!</v>
      </c>
      <c r="O186" s="39" t="e">
        <f>IF(AL187="45",Monitoreo!#REF!&amp;". ","")</f>
        <v>#REF!</v>
      </c>
      <c r="P186" s="39" t="e">
        <f>IF(AL187="44",Monitoreo!#REF!&amp;". ","")</f>
        <v>#REF!</v>
      </c>
      <c r="Q186" s="39" t="e">
        <f>IF(AL187="43",Monitoreo!#REF!&amp;". ","")</f>
        <v>#REF!</v>
      </c>
      <c r="R186" s="39" t="e">
        <f>IF(AL187="42",Monitoreo!#REF!&amp;". ","")</f>
        <v>#REF!</v>
      </c>
      <c r="S186" s="39" t="e">
        <f>IF(AL187="41",Monitoreo!#REF!&amp;". ","")</f>
        <v>#REF!</v>
      </c>
      <c r="T186" s="39" t="e">
        <f>IF(AL187="35",Monitoreo!#REF!&amp;". ","")</f>
        <v>#REF!</v>
      </c>
      <c r="U186" s="39" t="e">
        <f>IF(AL187="34",Monitoreo!#REF!&amp;". ","")</f>
        <v>#REF!</v>
      </c>
      <c r="V186" s="39" t="e">
        <f>IF(AL187="33",Monitoreo!#REF!&amp;". ","")</f>
        <v>#REF!</v>
      </c>
      <c r="W186" s="39" t="e">
        <f>IF(AL187="32",Monitoreo!#REF!&amp;". ","")</f>
        <v>#REF!</v>
      </c>
      <c r="X186" s="39" t="e">
        <f>IF(AL187="31",Monitoreo!#REF!&amp;". ","")</f>
        <v>#REF!</v>
      </c>
      <c r="Y186" s="39" t="e">
        <f>IF(AL187="25",Monitoreo!#REF!&amp;". ","")</f>
        <v>#REF!</v>
      </c>
      <c r="Z186" s="39" t="e">
        <f>IF(AL187="24",Monitoreo!#REF!&amp;". ","")</f>
        <v>#REF!</v>
      </c>
      <c r="AA186" s="39" t="e">
        <f>IF(AL187="23",Monitoreo!#REF!&amp;". ","")</f>
        <v>#REF!</v>
      </c>
      <c r="AB186" s="39" t="e">
        <f>IF(AL187="22",Monitoreo!#REF!&amp;". ","")</f>
        <v>#REF!</v>
      </c>
      <c r="AC186" s="39" t="e">
        <f>IF(AL187="21",Monitoreo!#REF!&amp;". ","")</f>
        <v>#REF!</v>
      </c>
      <c r="AD186" s="39" t="e">
        <f>IF(AL187="15",Monitoreo!#REF!&amp;". ","")</f>
        <v>#REF!</v>
      </c>
      <c r="AE186" s="39" t="e">
        <f>IF(AL187="14",Monitoreo!#REF!&amp;". ","")</f>
        <v>#REF!</v>
      </c>
      <c r="AF186" s="39" t="e">
        <f>IF(AL187="13",Monitoreo!#REF!&amp;". ","")</f>
        <v>#REF!</v>
      </c>
      <c r="AG186" s="39" t="e">
        <f>IF(AL187="12",Monitoreo!#REF!&amp;". ","")</f>
        <v>#REF!</v>
      </c>
      <c r="AH186" s="85" t="e">
        <f>IF(AL187="11",Monitoreo!#REF!&amp;". ","")</f>
        <v>#REF!</v>
      </c>
      <c r="AI186" s="71"/>
      <c r="AJ186" s="88" t="e">
        <f>+IF(Monitoreo!#REF!="Casi Seguro",5,IF(Monitoreo!#REF!="Probable",4,IF(Monitoreo!#REF!="Posible",3,IF(Monitoreo!#REF!="Improbable",2,IF(Monitoreo!#REF!="Raro",1)))))</f>
        <v>#REF!</v>
      </c>
      <c r="AK186" s="88" t="e">
        <f>+IF(Monitoreo!#REF!="Severo",5,IF(Monitoreo!#REF!="Mayor",4,IF(Monitoreo!#REF!="Moderado",3,IF(Monitoreo!#REF!="Menor",2,IF(Monitoreo!#REF!="Insignificante",1)))))</f>
        <v>#REF!</v>
      </c>
      <c r="AL186" s="88" t="e">
        <f t="shared" si="2"/>
        <v>#REF!</v>
      </c>
    </row>
    <row r="187" spans="9:38" x14ac:dyDescent="0.25">
      <c r="I187" s="83"/>
      <c r="J187" s="84" t="e">
        <f>IF(AL188="55",Monitoreo!#REF!&amp;". ","")</f>
        <v>#REF!</v>
      </c>
      <c r="K187" s="39" t="e">
        <f>IF(AL188="54",Monitoreo!#REF!&amp;". ","")</f>
        <v>#REF!</v>
      </c>
      <c r="L187" s="39" t="e">
        <f>IF(AL188="53",Monitoreo!#REF!&amp;". ","")</f>
        <v>#REF!</v>
      </c>
      <c r="M187" s="39" t="e">
        <f>IF(AL188="52",Monitoreo!#REF!&amp;". ","")</f>
        <v>#REF!</v>
      </c>
      <c r="N187" s="39" t="e">
        <f>IF(AL188="51",Monitoreo!#REF!&amp;". ","")</f>
        <v>#REF!</v>
      </c>
      <c r="O187" s="39" t="e">
        <f>IF(AL188="45",Monitoreo!#REF!&amp;". ","")</f>
        <v>#REF!</v>
      </c>
      <c r="P187" s="39" t="e">
        <f>IF(AL188="44",Monitoreo!#REF!&amp;". ","")</f>
        <v>#REF!</v>
      </c>
      <c r="Q187" s="39" t="e">
        <f>IF(AL188="43",Monitoreo!#REF!&amp;". ","")</f>
        <v>#REF!</v>
      </c>
      <c r="R187" s="39" t="e">
        <f>IF(AL188="42",Monitoreo!#REF!&amp;". ","")</f>
        <v>#REF!</v>
      </c>
      <c r="S187" s="39" t="e">
        <f>IF(AL188="41",Monitoreo!#REF!&amp;". ","")</f>
        <v>#REF!</v>
      </c>
      <c r="T187" s="39" t="e">
        <f>IF(AL188="35",Monitoreo!#REF!&amp;". ","")</f>
        <v>#REF!</v>
      </c>
      <c r="U187" s="39" t="e">
        <f>IF(AL188="34",Monitoreo!#REF!&amp;". ","")</f>
        <v>#REF!</v>
      </c>
      <c r="V187" s="39" t="e">
        <f>IF(AL188="33",Monitoreo!#REF!&amp;". ","")</f>
        <v>#REF!</v>
      </c>
      <c r="W187" s="39" t="e">
        <f>IF(AL188="32",Monitoreo!#REF!&amp;". ","")</f>
        <v>#REF!</v>
      </c>
      <c r="X187" s="39" t="e">
        <f>IF(AL188="31",Monitoreo!#REF!&amp;". ","")</f>
        <v>#REF!</v>
      </c>
      <c r="Y187" s="39" t="e">
        <f>IF(AL188="25",Monitoreo!#REF!&amp;". ","")</f>
        <v>#REF!</v>
      </c>
      <c r="Z187" s="39" t="e">
        <f>IF(AL188="24",Monitoreo!#REF!&amp;". ","")</f>
        <v>#REF!</v>
      </c>
      <c r="AA187" s="39" t="e">
        <f>IF(AL188="23",Monitoreo!#REF!&amp;". ","")</f>
        <v>#REF!</v>
      </c>
      <c r="AB187" s="39" t="e">
        <f>IF(AL188="22",Monitoreo!#REF!&amp;". ","")</f>
        <v>#REF!</v>
      </c>
      <c r="AC187" s="39" t="e">
        <f>IF(AL188="21",Monitoreo!#REF!&amp;". ","")</f>
        <v>#REF!</v>
      </c>
      <c r="AD187" s="39" t="e">
        <f>IF(AL188="15",Monitoreo!#REF!&amp;". ","")</f>
        <v>#REF!</v>
      </c>
      <c r="AE187" s="39" t="e">
        <f>IF(AL188="14",Monitoreo!#REF!&amp;". ","")</f>
        <v>#REF!</v>
      </c>
      <c r="AF187" s="39" t="e">
        <f>IF(AL188="13",Monitoreo!#REF!&amp;". ","")</f>
        <v>#REF!</v>
      </c>
      <c r="AG187" s="39" t="e">
        <f>IF(AL188="12",Monitoreo!#REF!&amp;". ","")</f>
        <v>#REF!</v>
      </c>
      <c r="AH187" s="85" t="e">
        <f>IF(AL188="11",Monitoreo!#REF!&amp;". ","")</f>
        <v>#REF!</v>
      </c>
      <c r="AI187" s="71"/>
      <c r="AJ187" s="88" t="e">
        <f>+IF(Monitoreo!#REF!="Casi Seguro",5,IF(Monitoreo!#REF!="Probable",4,IF(Monitoreo!#REF!="Posible",3,IF(Monitoreo!#REF!="Improbable",2,IF(Monitoreo!#REF!="Raro",1)))))</f>
        <v>#REF!</v>
      </c>
      <c r="AK187" s="88" t="e">
        <f>+IF(Monitoreo!#REF!="Severo",5,IF(Monitoreo!#REF!="Mayor",4,IF(Monitoreo!#REF!="Moderado",3,IF(Monitoreo!#REF!="Menor",2,IF(Monitoreo!#REF!="Insignificante",1)))))</f>
        <v>#REF!</v>
      </c>
      <c r="AL187" s="88" t="e">
        <f t="shared" si="2"/>
        <v>#REF!</v>
      </c>
    </row>
    <row r="188" spans="9:38" x14ac:dyDescent="0.25">
      <c r="I188" s="83"/>
      <c r="J188" s="84" t="e">
        <f>IF(AL189="55",Monitoreo!#REF!&amp;". ","")</f>
        <v>#REF!</v>
      </c>
      <c r="K188" s="39" t="e">
        <f>IF(AL189="54",Monitoreo!#REF!&amp;". ","")</f>
        <v>#REF!</v>
      </c>
      <c r="L188" s="39" t="e">
        <f>IF(AL189="53",Monitoreo!#REF!&amp;". ","")</f>
        <v>#REF!</v>
      </c>
      <c r="M188" s="39" t="e">
        <f>IF(AL189="52",Monitoreo!#REF!&amp;". ","")</f>
        <v>#REF!</v>
      </c>
      <c r="N188" s="39" t="e">
        <f>IF(AL189="51",Monitoreo!#REF!&amp;". ","")</f>
        <v>#REF!</v>
      </c>
      <c r="O188" s="39" t="e">
        <f>IF(AL189="45",Monitoreo!#REF!&amp;". ","")</f>
        <v>#REF!</v>
      </c>
      <c r="P188" s="39" t="e">
        <f>IF(AL189="44",Monitoreo!#REF!&amp;". ","")</f>
        <v>#REF!</v>
      </c>
      <c r="Q188" s="39" t="e">
        <f>IF(AL189="43",Monitoreo!#REF!&amp;". ","")</f>
        <v>#REF!</v>
      </c>
      <c r="R188" s="39" t="e">
        <f>IF(AL189="42",Monitoreo!#REF!&amp;". ","")</f>
        <v>#REF!</v>
      </c>
      <c r="S188" s="39" t="e">
        <f>IF(AL189="41",Monitoreo!#REF!&amp;". ","")</f>
        <v>#REF!</v>
      </c>
      <c r="T188" s="39" t="e">
        <f>IF(AL189="35",Monitoreo!#REF!&amp;". ","")</f>
        <v>#REF!</v>
      </c>
      <c r="U188" s="39" t="e">
        <f>IF(AL189="34",Monitoreo!#REF!&amp;". ","")</f>
        <v>#REF!</v>
      </c>
      <c r="V188" s="39" t="e">
        <f>IF(AL189="33",Monitoreo!#REF!&amp;". ","")</f>
        <v>#REF!</v>
      </c>
      <c r="W188" s="39" t="e">
        <f>IF(AL189="32",Monitoreo!#REF!&amp;". ","")</f>
        <v>#REF!</v>
      </c>
      <c r="X188" s="39" t="e">
        <f>IF(AL189="31",Monitoreo!#REF!&amp;". ","")</f>
        <v>#REF!</v>
      </c>
      <c r="Y188" s="39" t="e">
        <f>IF(AL189="25",Monitoreo!#REF!&amp;". ","")</f>
        <v>#REF!</v>
      </c>
      <c r="Z188" s="39" t="e">
        <f>IF(AL189="24",Monitoreo!#REF!&amp;". ","")</f>
        <v>#REF!</v>
      </c>
      <c r="AA188" s="39" t="e">
        <f>IF(AL189="23",Monitoreo!#REF!&amp;". ","")</f>
        <v>#REF!</v>
      </c>
      <c r="AB188" s="39" t="e">
        <f>IF(AL189="22",Monitoreo!#REF!&amp;". ","")</f>
        <v>#REF!</v>
      </c>
      <c r="AC188" s="39" t="e">
        <f>IF(AL189="21",Monitoreo!#REF!&amp;". ","")</f>
        <v>#REF!</v>
      </c>
      <c r="AD188" s="39" t="e">
        <f>IF(AL189="15",Monitoreo!#REF!&amp;". ","")</f>
        <v>#REF!</v>
      </c>
      <c r="AE188" s="39" t="e">
        <f>IF(AL189="14",Monitoreo!#REF!&amp;". ","")</f>
        <v>#REF!</v>
      </c>
      <c r="AF188" s="39" t="e">
        <f>IF(AL189="13",Monitoreo!#REF!&amp;". ","")</f>
        <v>#REF!</v>
      </c>
      <c r="AG188" s="39" t="e">
        <f>IF(AL189="12",Monitoreo!#REF!&amp;". ","")</f>
        <v>#REF!</v>
      </c>
      <c r="AH188" s="85" t="e">
        <f>IF(AL189="11",Monitoreo!#REF!&amp;". ","")</f>
        <v>#REF!</v>
      </c>
      <c r="AI188" s="71"/>
      <c r="AJ188" s="88" t="e">
        <f>+IF(Monitoreo!#REF!="Casi Seguro",5,IF(Monitoreo!#REF!="Probable",4,IF(Monitoreo!#REF!="Posible",3,IF(Monitoreo!#REF!="Improbable",2,IF(Monitoreo!#REF!="Raro",1)))))</f>
        <v>#REF!</v>
      </c>
      <c r="AK188" s="88" t="e">
        <f>+IF(Monitoreo!#REF!="Severo",5,IF(Monitoreo!#REF!="Mayor",4,IF(Monitoreo!#REF!="Moderado",3,IF(Monitoreo!#REF!="Menor",2,IF(Monitoreo!#REF!="Insignificante",1)))))</f>
        <v>#REF!</v>
      </c>
      <c r="AL188" s="88" t="e">
        <f t="shared" si="2"/>
        <v>#REF!</v>
      </c>
    </row>
    <row r="189" spans="9:38" x14ac:dyDescent="0.25">
      <c r="I189" s="83"/>
      <c r="J189" s="84" t="e">
        <f>IF(AL190="55",Monitoreo!#REF!&amp;". ","")</f>
        <v>#REF!</v>
      </c>
      <c r="K189" s="39" t="e">
        <f>IF(AL190="54",Monitoreo!#REF!&amp;". ","")</f>
        <v>#REF!</v>
      </c>
      <c r="L189" s="39" t="e">
        <f>IF(AL190="53",Monitoreo!#REF!&amp;". ","")</f>
        <v>#REF!</v>
      </c>
      <c r="M189" s="39" t="e">
        <f>IF(AL190="52",Monitoreo!#REF!&amp;". ","")</f>
        <v>#REF!</v>
      </c>
      <c r="N189" s="39" t="e">
        <f>IF(AL190="51",Monitoreo!#REF!&amp;". ","")</f>
        <v>#REF!</v>
      </c>
      <c r="O189" s="39" t="e">
        <f>IF(AL190="45",Monitoreo!#REF!&amp;". ","")</f>
        <v>#REF!</v>
      </c>
      <c r="P189" s="39" t="e">
        <f>IF(AL190="44",Monitoreo!#REF!&amp;". ","")</f>
        <v>#REF!</v>
      </c>
      <c r="Q189" s="39" t="e">
        <f>IF(AL190="43",Monitoreo!#REF!&amp;". ","")</f>
        <v>#REF!</v>
      </c>
      <c r="R189" s="39" t="e">
        <f>IF(AL190="42",Monitoreo!#REF!&amp;". ","")</f>
        <v>#REF!</v>
      </c>
      <c r="S189" s="39" t="e">
        <f>IF(AL190="41",Monitoreo!#REF!&amp;". ","")</f>
        <v>#REF!</v>
      </c>
      <c r="T189" s="39" t="e">
        <f>IF(AL190="35",Monitoreo!#REF!&amp;". ","")</f>
        <v>#REF!</v>
      </c>
      <c r="U189" s="39" t="e">
        <f>IF(AL190="34",Monitoreo!#REF!&amp;". ","")</f>
        <v>#REF!</v>
      </c>
      <c r="V189" s="39" t="e">
        <f>IF(AL190="33",Monitoreo!#REF!&amp;". ","")</f>
        <v>#REF!</v>
      </c>
      <c r="W189" s="39" t="e">
        <f>IF(AL190="32",Monitoreo!#REF!&amp;". ","")</f>
        <v>#REF!</v>
      </c>
      <c r="X189" s="39" t="e">
        <f>IF(AL190="31",Monitoreo!#REF!&amp;". ","")</f>
        <v>#REF!</v>
      </c>
      <c r="Y189" s="39" t="e">
        <f>IF(AL190="25",Monitoreo!#REF!&amp;". ","")</f>
        <v>#REF!</v>
      </c>
      <c r="Z189" s="39" t="e">
        <f>IF(AL190="24",Monitoreo!#REF!&amp;". ","")</f>
        <v>#REF!</v>
      </c>
      <c r="AA189" s="39" t="e">
        <f>IF(AL190="23",Monitoreo!#REF!&amp;". ","")</f>
        <v>#REF!</v>
      </c>
      <c r="AB189" s="39" t="e">
        <f>IF(AL190="22",Monitoreo!#REF!&amp;". ","")</f>
        <v>#REF!</v>
      </c>
      <c r="AC189" s="39" t="e">
        <f>IF(AL190="21",Monitoreo!#REF!&amp;". ","")</f>
        <v>#REF!</v>
      </c>
      <c r="AD189" s="39" t="e">
        <f>IF(AL190="15",Monitoreo!#REF!&amp;". ","")</f>
        <v>#REF!</v>
      </c>
      <c r="AE189" s="39" t="e">
        <f>IF(AL190="14",Monitoreo!#REF!&amp;". ","")</f>
        <v>#REF!</v>
      </c>
      <c r="AF189" s="39" t="e">
        <f>IF(AL190="13",Monitoreo!#REF!&amp;". ","")</f>
        <v>#REF!</v>
      </c>
      <c r="AG189" s="39" t="e">
        <f>IF(AL190="12",Monitoreo!#REF!&amp;". ","")</f>
        <v>#REF!</v>
      </c>
      <c r="AH189" s="85" t="e">
        <f>IF(AL190="11",Monitoreo!#REF!&amp;". ","")</f>
        <v>#REF!</v>
      </c>
      <c r="AI189" s="71"/>
      <c r="AJ189" s="88" t="e">
        <f>+IF(Monitoreo!#REF!="Casi Seguro",5,IF(Monitoreo!#REF!="Probable",4,IF(Monitoreo!#REF!="Posible",3,IF(Monitoreo!#REF!="Improbable",2,IF(Monitoreo!#REF!="Raro",1)))))</f>
        <v>#REF!</v>
      </c>
      <c r="AK189" s="88" t="e">
        <f>+IF(Monitoreo!#REF!="Severo",5,IF(Monitoreo!#REF!="Mayor",4,IF(Monitoreo!#REF!="Moderado",3,IF(Monitoreo!#REF!="Menor",2,IF(Monitoreo!#REF!="Insignificante",1)))))</f>
        <v>#REF!</v>
      </c>
      <c r="AL189" s="88" t="e">
        <f t="shared" si="2"/>
        <v>#REF!</v>
      </c>
    </row>
    <row r="190" spans="9:38" x14ac:dyDescent="0.25">
      <c r="I190" s="83"/>
      <c r="J190" s="84" t="e">
        <f>IF(AL191="55",Monitoreo!#REF!&amp;". ","")</f>
        <v>#REF!</v>
      </c>
      <c r="K190" s="39" t="e">
        <f>IF(AL191="54",Monitoreo!#REF!&amp;". ","")</f>
        <v>#REF!</v>
      </c>
      <c r="L190" s="39" t="e">
        <f>IF(AL191="53",Monitoreo!#REF!&amp;". ","")</f>
        <v>#REF!</v>
      </c>
      <c r="M190" s="39" t="e">
        <f>IF(AL191="52",Monitoreo!#REF!&amp;". ","")</f>
        <v>#REF!</v>
      </c>
      <c r="N190" s="39" t="e">
        <f>IF(AL191="51",Monitoreo!#REF!&amp;". ","")</f>
        <v>#REF!</v>
      </c>
      <c r="O190" s="39" t="e">
        <f>IF(AL191="45",Monitoreo!#REF!&amp;". ","")</f>
        <v>#REF!</v>
      </c>
      <c r="P190" s="39" t="e">
        <f>IF(AL191="44",Monitoreo!#REF!&amp;". ","")</f>
        <v>#REF!</v>
      </c>
      <c r="Q190" s="39" t="e">
        <f>IF(AL191="43",Monitoreo!#REF!&amp;". ","")</f>
        <v>#REF!</v>
      </c>
      <c r="R190" s="39" t="e">
        <f>IF(AL191="42",Monitoreo!#REF!&amp;". ","")</f>
        <v>#REF!</v>
      </c>
      <c r="S190" s="39" t="e">
        <f>IF(AL191="41",Monitoreo!#REF!&amp;". ","")</f>
        <v>#REF!</v>
      </c>
      <c r="T190" s="39" t="e">
        <f>IF(AL191="35",Monitoreo!#REF!&amp;". ","")</f>
        <v>#REF!</v>
      </c>
      <c r="U190" s="39" t="e">
        <f>IF(AL191="34",Monitoreo!#REF!&amp;". ","")</f>
        <v>#REF!</v>
      </c>
      <c r="V190" s="39" t="e">
        <f>IF(AL191="33",Monitoreo!#REF!&amp;". ","")</f>
        <v>#REF!</v>
      </c>
      <c r="W190" s="39" t="e">
        <f>IF(AL191="32",Monitoreo!#REF!&amp;". ","")</f>
        <v>#REF!</v>
      </c>
      <c r="X190" s="39" t="e">
        <f>IF(AL191="31",Monitoreo!#REF!&amp;". ","")</f>
        <v>#REF!</v>
      </c>
      <c r="Y190" s="39" t="e">
        <f>IF(AL191="25",Monitoreo!#REF!&amp;". ","")</f>
        <v>#REF!</v>
      </c>
      <c r="Z190" s="39" t="e">
        <f>IF(AL191="24",Monitoreo!#REF!&amp;". ","")</f>
        <v>#REF!</v>
      </c>
      <c r="AA190" s="39" t="e">
        <f>IF(AL191="23",Monitoreo!#REF!&amp;". ","")</f>
        <v>#REF!</v>
      </c>
      <c r="AB190" s="39" t="e">
        <f>IF(AL191="22",Monitoreo!#REF!&amp;". ","")</f>
        <v>#REF!</v>
      </c>
      <c r="AC190" s="39" t="e">
        <f>IF(AL191="21",Monitoreo!#REF!&amp;". ","")</f>
        <v>#REF!</v>
      </c>
      <c r="AD190" s="39" t="e">
        <f>IF(AL191="15",Monitoreo!#REF!&amp;". ","")</f>
        <v>#REF!</v>
      </c>
      <c r="AE190" s="39" t="e">
        <f>IF(AL191="14",Monitoreo!#REF!&amp;". ","")</f>
        <v>#REF!</v>
      </c>
      <c r="AF190" s="39" t="e">
        <f>IF(AL191="13",Monitoreo!#REF!&amp;". ","")</f>
        <v>#REF!</v>
      </c>
      <c r="AG190" s="39" t="e">
        <f>IF(AL191="12",Monitoreo!#REF!&amp;". ","")</f>
        <v>#REF!</v>
      </c>
      <c r="AH190" s="85" t="e">
        <f>IF(AL191="11",Monitoreo!#REF!&amp;". ","")</f>
        <v>#REF!</v>
      </c>
      <c r="AI190" s="71"/>
      <c r="AJ190" s="88" t="e">
        <f>+IF(Monitoreo!#REF!="Casi Seguro",5,IF(Monitoreo!#REF!="Probable",4,IF(Monitoreo!#REF!="Posible",3,IF(Monitoreo!#REF!="Improbable",2,IF(Monitoreo!#REF!="Raro",1)))))</f>
        <v>#REF!</v>
      </c>
      <c r="AK190" s="88" t="e">
        <f>+IF(Monitoreo!#REF!="Severo",5,IF(Monitoreo!#REF!="Mayor",4,IF(Monitoreo!#REF!="Moderado",3,IF(Monitoreo!#REF!="Menor",2,IF(Monitoreo!#REF!="Insignificante",1)))))</f>
        <v>#REF!</v>
      </c>
      <c r="AL190" s="88" t="e">
        <f t="shared" si="2"/>
        <v>#REF!</v>
      </c>
    </row>
    <row r="191" spans="9:38" x14ac:dyDescent="0.25">
      <c r="I191" s="83"/>
      <c r="J191" s="84" t="e">
        <f>IF(AL192="55",Monitoreo!#REF!&amp;". ","")</f>
        <v>#REF!</v>
      </c>
      <c r="K191" s="39" t="e">
        <f>IF(AL192="54",Monitoreo!#REF!&amp;". ","")</f>
        <v>#REF!</v>
      </c>
      <c r="L191" s="39" t="e">
        <f>IF(AL192="53",Monitoreo!#REF!&amp;". ","")</f>
        <v>#REF!</v>
      </c>
      <c r="M191" s="39" t="e">
        <f>IF(AL192="52",Monitoreo!#REF!&amp;". ","")</f>
        <v>#REF!</v>
      </c>
      <c r="N191" s="39" t="e">
        <f>IF(AL192="51",Monitoreo!#REF!&amp;". ","")</f>
        <v>#REF!</v>
      </c>
      <c r="O191" s="39" t="e">
        <f>IF(AL192="45",Monitoreo!#REF!&amp;". ","")</f>
        <v>#REF!</v>
      </c>
      <c r="P191" s="39" t="e">
        <f>IF(AL192="44",Monitoreo!#REF!&amp;". ","")</f>
        <v>#REF!</v>
      </c>
      <c r="Q191" s="39" t="e">
        <f>IF(AL192="43",Monitoreo!#REF!&amp;". ","")</f>
        <v>#REF!</v>
      </c>
      <c r="R191" s="39" t="e">
        <f>IF(AL192="42",Monitoreo!#REF!&amp;". ","")</f>
        <v>#REF!</v>
      </c>
      <c r="S191" s="39" t="e">
        <f>IF(AL192="41",Monitoreo!#REF!&amp;". ","")</f>
        <v>#REF!</v>
      </c>
      <c r="T191" s="39" t="e">
        <f>IF(AL192="35",Monitoreo!#REF!&amp;". ","")</f>
        <v>#REF!</v>
      </c>
      <c r="U191" s="39" t="e">
        <f>IF(AL192="34",Monitoreo!#REF!&amp;". ","")</f>
        <v>#REF!</v>
      </c>
      <c r="V191" s="39" t="e">
        <f>IF(AL192="33",Monitoreo!#REF!&amp;". ","")</f>
        <v>#REF!</v>
      </c>
      <c r="W191" s="39" t="e">
        <f>IF(AL192="32",Monitoreo!#REF!&amp;". ","")</f>
        <v>#REF!</v>
      </c>
      <c r="X191" s="39" t="e">
        <f>IF(AL192="31",Monitoreo!#REF!&amp;". ","")</f>
        <v>#REF!</v>
      </c>
      <c r="Y191" s="39" t="e">
        <f>IF(AL192="25",Monitoreo!#REF!&amp;". ","")</f>
        <v>#REF!</v>
      </c>
      <c r="Z191" s="39" t="e">
        <f>IF(AL192="24",Monitoreo!#REF!&amp;". ","")</f>
        <v>#REF!</v>
      </c>
      <c r="AA191" s="39" t="e">
        <f>IF(AL192="23",Monitoreo!#REF!&amp;". ","")</f>
        <v>#REF!</v>
      </c>
      <c r="AB191" s="39" t="e">
        <f>IF(AL192="22",Monitoreo!#REF!&amp;". ","")</f>
        <v>#REF!</v>
      </c>
      <c r="AC191" s="39" t="e">
        <f>IF(AL192="21",Monitoreo!#REF!&amp;". ","")</f>
        <v>#REF!</v>
      </c>
      <c r="AD191" s="39" t="e">
        <f>IF(AL192="15",Monitoreo!#REF!&amp;". ","")</f>
        <v>#REF!</v>
      </c>
      <c r="AE191" s="39" t="e">
        <f>IF(AL192="14",Monitoreo!#REF!&amp;". ","")</f>
        <v>#REF!</v>
      </c>
      <c r="AF191" s="39" t="e">
        <f>IF(AL192="13",Monitoreo!#REF!&amp;". ","")</f>
        <v>#REF!</v>
      </c>
      <c r="AG191" s="39" t="e">
        <f>IF(AL192="12",Monitoreo!#REF!&amp;". ","")</f>
        <v>#REF!</v>
      </c>
      <c r="AH191" s="85" t="e">
        <f>IF(AL192="11",Monitoreo!#REF!&amp;". ","")</f>
        <v>#REF!</v>
      </c>
      <c r="AI191" s="71"/>
      <c r="AJ191" s="88" t="e">
        <f>+IF(Monitoreo!#REF!="Casi Seguro",5,IF(Monitoreo!#REF!="Probable",4,IF(Monitoreo!#REF!="Posible",3,IF(Monitoreo!#REF!="Improbable",2,IF(Monitoreo!#REF!="Raro",1)))))</f>
        <v>#REF!</v>
      </c>
      <c r="AK191" s="88" t="e">
        <f>+IF(Monitoreo!#REF!="Severo",5,IF(Monitoreo!#REF!="Mayor",4,IF(Monitoreo!#REF!="Moderado",3,IF(Monitoreo!#REF!="Menor",2,IF(Monitoreo!#REF!="Insignificante",1)))))</f>
        <v>#REF!</v>
      </c>
      <c r="AL191" s="88" t="e">
        <f t="shared" si="2"/>
        <v>#REF!</v>
      </c>
    </row>
    <row r="192" spans="9:38" x14ac:dyDescent="0.25">
      <c r="I192" s="83"/>
      <c r="J192" s="84" t="e">
        <f>IF(AL193="55",Monitoreo!#REF!&amp;". ","")</f>
        <v>#REF!</v>
      </c>
      <c r="K192" s="39" t="e">
        <f>IF(AL193="54",Monitoreo!#REF!&amp;". ","")</f>
        <v>#REF!</v>
      </c>
      <c r="L192" s="39" t="e">
        <f>IF(AL193="53",Monitoreo!#REF!&amp;". ","")</f>
        <v>#REF!</v>
      </c>
      <c r="M192" s="39" t="e">
        <f>IF(AL193="52",Monitoreo!#REF!&amp;". ","")</f>
        <v>#REF!</v>
      </c>
      <c r="N192" s="39" t="e">
        <f>IF(AL193="51",Monitoreo!#REF!&amp;". ","")</f>
        <v>#REF!</v>
      </c>
      <c r="O192" s="39" t="e">
        <f>IF(AL193="45",Monitoreo!#REF!&amp;". ","")</f>
        <v>#REF!</v>
      </c>
      <c r="P192" s="39" t="e">
        <f>IF(AL193="44",Monitoreo!#REF!&amp;". ","")</f>
        <v>#REF!</v>
      </c>
      <c r="Q192" s="39" t="e">
        <f>IF(AL193="43",Monitoreo!#REF!&amp;". ","")</f>
        <v>#REF!</v>
      </c>
      <c r="R192" s="39" t="e">
        <f>IF(AL193="42",Monitoreo!#REF!&amp;". ","")</f>
        <v>#REF!</v>
      </c>
      <c r="S192" s="39" t="e">
        <f>IF(AL193="41",Monitoreo!#REF!&amp;". ","")</f>
        <v>#REF!</v>
      </c>
      <c r="T192" s="39" t="e">
        <f>IF(AL193="35",Monitoreo!#REF!&amp;". ","")</f>
        <v>#REF!</v>
      </c>
      <c r="U192" s="39" t="e">
        <f>IF(AL193="34",Monitoreo!#REF!&amp;". ","")</f>
        <v>#REF!</v>
      </c>
      <c r="V192" s="39" t="e">
        <f>IF(AL193="33",Monitoreo!#REF!&amp;". ","")</f>
        <v>#REF!</v>
      </c>
      <c r="W192" s="39" t="e">
        <f>IF(AL193="32",Monitoreo!#REF!&amp;". ","")</f>
        <v>#REF!</v>
      </c>
      <c r="X192" s="39" t="e">
        <f>IF(AL193="31",Monitoreo!#REF!&amp;". ","")</f>
        <v>#REF!</v>
      </c>
      <c r="Y192" s="39" t="e">
        <f>IF(AL193="25",Monitoreo!#REF!&amp;". ","")</f>
        <v>#REF!</v>
      </c>
      <c r="Z192" s="39" t="e">
        <f>IF(AL193="24",Monitoreo!#REF!&amp;". ","")</f>
        <v>#REF!</v>
      </c>
      <c r="AA192" s="39" t="e">
        <f>IF(AL193="23",Monitoreo!#REF!&amp;". ","")</f>
        <v>#REF!</v>
      </c>
      <c r="AB192" s="39" t="e">
        <f>IF(AL193="22",Monitoreo!#REF!&amp;". ","")</f>
        <v>#REF!</v>
      </c>
      <c r="AC192" s="39" t="e">
        <f>IF(AL193="21",Monitoreo!#REF!&amp;". ","")</f>
        <v>#REF!</v>
      </c>
      <c r="AD192" s="39" t="e">
        <f>IF(AL193="15",Monitoreo!#REF!&amp;". ","")</f>
        <v>#REF!</v>
      </c>
      <c r="AE192" s="39" t="e">
        <f>IF(AL193="14",Monitoreo!#REF!&amp;". ","")</f>
        <v>#REF!</v>
      </c>
      <c r="AF192" s="39" t="e">
        <f>IF(AL193="13",Monitoreo!#REF!&amp;". ","")</f>
        <v>#REF!</v>
      </c>
      <c r="AG192" s="39" t="e">
        <f>IF(AL193="12",Monitoreo!#REF!&amp;". ","")</f>
        <v>#REF!</v>
      </c>
      <c r="AH192" s="85" t="e">
        <f>IF(AL193="11",Monitoreo!#REF!&amp;". ","")</f>
        <v>#REF!</v>
      </c>
      <c r="AI192" s="71"/>
      <c r="AJ192" s="88" t="e">
        <f>+IF(Monitoreo!#REF!="Casi Seguro",5,IF(Monitoreo!#REF!="Probable",4,IF(Monitoreo!#REF!="Posible",3,IF(Monitoreo!#REF!="Improbable",2,IF(Monitoreo!#REF!="Raro",1)))))</f>
        <v>#REF!</v>
      </c>
      <c r="AK192" s="88" t="e">
        <f>+IF(Monitoreo!#REF!="Severo",5,IF(Monitoreo!#REF!="Mayor",4,IF(Monitoreo!#REF!="Moderado",3,IF(Monitoreo!#REF!="Menor",2,IF(Monitoreo!#REF!="Insignificante",1)))))</f>
        <v>#REF!</v>
      </c>
      <c r="AL192" s="88" t="e">
        <f t="shared" si="2"/>
        <v>#REF!</v>
      </c>
    </row>
    <row r="193" spans="9:38" x14ac:dyDescent="0.25">
      <c r="I193" s="83"/>
      <c r="J193" s="84" t="e">
        <f>IF(AL194="55",Monitoreo!#REF!&amp;". ","")</f>
        <v>#REF!</v>
      </c>
      <c r="K193" s="39" t="e">
        <f>IF(AL194="54",Monitoreo!#REF!&amp;". ","")</f>
        <v>#REF!</v>
      </c>
      <c r="L193" s="39" t="e">
        <f>IF(AL194="53",Monitoreo!#REF!&amp;". ","")</f>
        <v>#REF!</v>
      </c>
      <c r="M193" s="39" t="e">
        <f>IF(AL194="52",Monitoreo!#REF!&amp;". ","")</f>
        <v>#REF!</v>
      </c>
      <c r="N193" s="39" t="e">
        <f>IF(AL194="51",Monitoreo!#REF!&amp;". ","")</f>
        <v>#REF!</v>
      </c>
      <c r="O193" s="39" t="e">
        <f>IF(AL194="45",Monitoreo!#REF!&amp;". ","")</f>
        <v>#REF!</v>
      </c>
      <c r="P193" s="39" t="e">
        <f>IF(AL194="44",Monitoreo!#REF!&amp;". ","")</f>
        <v>#REF!</v>
      </c>
      <c r="Q193" s="39" t="e">
        <f>IF(AL194="43",Monitoreo!#REF!&amp;". ","")</f>
        <v>#REF!</v>
      </c>
      <c r="R193" s="39" t="e">
        <f>IF(AL194="42",Monitoreo!#REF!&amp;". ","")</f>
        <v>#REF!</v>
      </c>
      <c r="S193" s="39" t="e">
        <f>IF(AL194="41",Monitoreo!#REF!&amp;". ","")</f>
        <v>#REF!</v>
      </c>
      <c r="T193" s="39" t="e">
        <f>IF(AL194="35",Monitoreo!#REF!&amp;". ","")</f>
        <v>#REF!</v>
      </c>
      <c r="U193" s="39" t="e">
        <f>IF(AL194="34",Monitoreo!#REF!&amp;". ","")</f>
        <v>#REF!</v>
      </c>
      <c r="V193" s="39" t="e">
        <f>IF(AL194="33",Monitoreo!#REF!&amp;". ","")</f>
        <v>#REF!</v>
      </c>
      <c r="W193" s="39" t="e">
        <f>IF(AL194="32",Monitoreo!#REF!&amp;". ","")</f>
        <v>#REF!</v>
      </c>
      <c r="X193" s="39" t="e">
        <f>IF(AL194="31",Monitoreo!#REF!&amp;". ","")</f>
        <v>#REF!</v>
      </c>
      <c r="Y193" s="39" t="e">
        <f>IF(AL194="25",Monitoreo!#REF!&amp;". ","")</f>
        <v>#REF!</v>
      </c>
      <c r="Z193" s="39" t="e">
        <f>IF(AL194="24",Monitoreo!#REF!&amp;". ","")</f>
        <v>#REF!</v>
      </c>
      <c r="AA193" s="39" t="e">
        <f>IF(AL194="23",Monitoreo!#REF!&amp;". ","")</f>
        <v>#REF!</v>
      </c>
      <c r="AB193" s="39" t="e">
        <f>IF(AL194="22",Monitoreo!#REF!&amp;". ","")</f>
        <v>#REF!</v>
      </c>
      <c r="AC193" s="39" t="e">
        <f>IF(AL194="21",Monitoreo!#REF!&amp;". ","")</f>
        <v>#REF!</v>
      </c>
      <c r="AD193" s="39" t="e">
        <f>IF(AL194="15",Monitoreo!#REF!&amp;". ","")</f>
        <v>#REF!</v>
      </c>
      <c r="AE193" s="39" t="e">
        <f>IF(AL194="14",Monitoreo!#REF!&amp;". ","")</f>
        <v>#REF!</v>
      </c>
      <c r="AF193" s="39" t="e">
        <f>IF(AL194="13",Monitoreo!#REF!&amp;". ","")</f>
        <v>#REF!</v>
      </c>
      <c r="AG193" s="39" t="e">
        <f>IF(AL194="12",Monitoreo!#REF!&amp;". ","")</f>
        <v>#REF!</v>
      </c>
      <c r="AH193" s="85" t="e">
        <f>IF(AL194="11",Monitoreo!#REF!&amp;". ","")</f>
        <v>#REF!</v>
      </c>
      <c r="AI193" s="71"/>
      <c r="AJ193" s="88" t="e">
        <f>+IF(Monitoreo!#REF!="Casi Seguro",5,IF(Monitoreo!#REF!="Probable",4,IF(Monitoreo!#REF!="Posible",3,IF(Monitoreo!#REF!="Improbable",2,IF(Monitoreo!#REF!="Raro",1)))))</f>
        <v>#REF!</v>
      </c>
      <c r="AK193" s="88" t="e">
        <f>+IF(Monitoreo!#REF!="Severo",5,IF(Monitoreo!#REF!="Mayor",4,IF(Monitoreo!#REF!="Moderado",3,IF(Monitoreo!#REF!="Menor",2,IF(Monitoreo!#REF!="Insignificante",1)))))</f>
        <v>#REF!</v>
      </c>
      <c r="AL193" s="88" t="e">
        <f t="shared" si="2"/>
        <v>#REF!</v>
      </c>
    </row>
    <row r="194" spans="9:38" x14ac:dyDescent="0.25">
      <c r="I194" s="83"/>
      <c r="J194" s="84" t="e">
        <f>IF(AL195="55",Monitoreo!#REF!&amp;". ","")</f>
        <v>#REF!</v>
      </c>
      <c r="K194" s="39" t="e">
        <f>IF(AL195="54",Monitoreo!#REF!&amp;". ","")</f>
        <v>#REF!</v>
      </c>
      <c r="L194" s="39" t="e">
        <f>IF(AL195="53",Monitoreo!#REF!&amp;". ","")</f>
        <v>#REF!</v>
      </c>
      <c r="M194" s="39" t="e">
        <f>IF(AL195="52",Monitoreo!#REF!&amp;". ","")</f>
        <v>#REF!</v>
      </c>
      <c r="N194" s="39" t="e">
        <f>IF(AL195="51",Monitoreo!#REF!&amp;". ","")</f>
        <v>#REF!</v>
      </c>
      <c r="O194" s="39" t="e">
        <f>IF(AL195="45",Monitoreo!#REF!&amp;". ","")</f>
        <v>#REF!</v>
      </c>
      <c r="P194" s="39" t="e">
        <f>IF(AL195="44",Monitoreo!#REF!&amp;". ","")</f>
        <v>#REF!</v>
      </c>
      <c r="Q194" s="39" t="e">
        <f>IF(AL195="43",Monitoreo!#REF!&amp;". ","")</f>
        <v>#REF!</v>
      </c>
      <c r="R194" s="39" t="e">
        <f>IF(AL195="42",Monitoreo!#REF!&amp;". ","")</f>
        <v>#REF!</v>
      </c>
      <c r="S194" s="39" t="e">
        <f>IF(AL195="41",Monitoreo!#REF!&amp;". ","")</f>
        <v>#REF!</v>
      </c>
      <c r="T194" s="39" t="e">
        <f>IF(AL195="35",Monitoreo!#REF!&amp;". ","")</f>
        <v>#REF!</v>
      </c>
      <c r="U194" s="39" t="e">
        <f>IF(AL195="34",Monitoreo!#REF!&amp;". ","")</f>
        <v>#REF!</v>
      </c>
      <c r="V194" s="39" t="e">
        <f>IF(AL195="33",Monitoreo!#REF!&amp;". ","")</f>
        <v>#REF!</v>
      </c>
      <c r="W194" s="39" t="e">
        <f>IF(AL195="32",Monitoreo!#REF!&amp;". ","")</f>
        <v>#REF!</v>
      </c>
      <c r="X194" s="39" t="e">
        <f>IF(AL195="31",Monitoreo!#REF!&amp;". ","")</f>
        <v>#REF!</v>
      </c>
      <c r="Y194" s="39" t="e">
        <f>IF(AL195="25",Monitoreo!#REF!&amp;". ","")</f>
        <v>#REF!</v>
      </c>
      <c r="Z194" s="39" t="e">
        <f>IF(AL195="24",Monitoreo!#REF!&amp;". ","")</f>
        <v>#REF!</v>
      </c>
      <c r="AA194" s="39" t="e">
        <f>IF(AL195="23",Monitoreo!#REF!&amp;". ","")</f>
        <v>#REF!</v>
      </c>
      <c r="AB194" s="39" t="e">
        <f>IF(AL195="22",Monitoreo!#REF!&amp;". ","")</f>
        <v>#REF!</v>
      </c>
      <c r="AC194" s="39" t="e">
        <f>IF(AL195="21",Monitoreo!#REF!&amp;". ","")</f>
        <v>#REF!</v>
      </c>
      <c r="AD194" s="39" t="e">
        <f>IF(AL195="15",Monitoreo!#REF!&amp;". ","")</f>
        <v>#REF!</v>
      </c>
      <c r="AE194" s="39" t="e">
        <f>IF(AL195="14",Monitoreo!#REF!&amp;". ","")</f>
        <v>#REF!</v>
      </c>
      <c r="AF194" s="39" t="e">
        <f>IF(AL195="13",Monitoreo!#REF!&amp;". ","")</f>
        <v>#REF!</v>
      </c>
      <c r="AG194" s="39" t="e">
        <f>IF(AL195="12",Monitoreo!#REF!&amp;". ","")</f>
        <v>#REF!</v>
      </c>
      <c r="AH194" s="85" t="e">
        <f>IF(AL195="11",Monitoreo!#REF!&amp;". ","")</f>
        <v>#REF!</v>
      </c>
      <c r="AI194" s="71"/>
      <c r="AJ194" s="88" t="e">
        <f>+IF(Monitoreo!#REF!="Casi Seguro",5,IF(Monitoreo!#REF!="Probable",4,IF(Monitoreo!#REF!="Posible",3,IF(Monitoreo!#REF!="Improbable",2,IF(Monitoreo!#REF!="Raro",1)))))</f>
        <v>#REF!</v>
      </c>
      <c r="AK194" s="88" t="e">
        <f>+IF(Monitoreo!#REF!="Severo",5,IF(Monitoreo!#REF!="Mayor",4,IF(Monitoreo!#REF!="Moderado",3,IF(Monitoreo!#REF!="Menor",2,IF(Monitoreo!#REF!="Insignificante",1)))))</f>
        <v>#REF!</v>
      </c>
      <c r="AL194" s="88" t="e">
        <f t="shared" si="2"/>
        <v>#REF!</v>
      </c>
    </row>
    <row r="195" spans="9:38" x14ac:dyDescent="0.25">
      <c r="I195" s="83"/>
      <c r="J195" s="84" t="e">
        <f>IF(AL196="55",Monitoreo!#REF!&amp;". ","")</f>
        <v>#REF!</v>
      </c>
      <c r="K195" s="39" t="e">
        <f>IF(AL196="54",Monitoreo!#REF!&amp;". ","")</f>
        <v>#REF!</v>
      </c>
      <c r="L195" s="39" t="e">
        <f>IF(AL196="53",Monitoreo!#REF!&amp;". ","")</f>
        <v>#REF!</v>
      </c>
      <c r="M195" s="39" t="e">
        <f>IF(AL196="52",Monitoreo!#REF!&amp;". ","")</f>
        <v>#REF!</v>
      </c>
      <c r="N195" s="39" t="e">
        <f>IF(AL196="51",Monitoreo!#REF!&amp;". ","")</f>
        <v>#REF!</v>
      </c>
      <c r="O195" s="39" t="e">
        <f>IF(AL196="45",Monitoreo!#REF!&amp;". ","")</f>
        <v>#REF!</v>
      </c>
      <c r="P195" s="39" t="e">
        <f>IF(AL196="44",Monitoreo!#REF!&amp;". ","")</f>
        <v>#REF!</v>
      </c>
      <c r="Q195" s="39" t="e">
        <f>IF(AL196="43",Monitoreo!#REF!&amp;". ","")</f>
        <v>#REF!</v>
      </c>
      <c r="R195" s="39" t="e">
        <f>IF(AL196="42",Monitoreo!#REF!&amp;". ","")</f>
        <v>#REF!</v>
      </c>
      <c r="S195" s="39" t="e">
        <f>IF(AL196="41",Monitoreo!#REF!&amp;". ","")</f>
        <v>#REF!</v>
      </c>
      <c r="T195" s="39" t="e">
        <f>IF(AL196="35",Monitoreo!#REF!&amp;". ","")</f>
        <v>#REF!</v>
      </c>
      <c r="U195" s="39" t="e">
        <f>IF(AL196="34",Monitoreo!#REF!&amp;". ","")</f>
        <v>#REF!</v>
      </c>
      <c r="V195" s="39" t="e">
        <f>IF(AL196="33",Monitoreo!#REF!&amp;". ","")</f>
        <v>#REF!</v>
      </c>
      <c r="W195" s="39" t="e">
        <f>IF(AL196="32",Monitoreo!#REF!&amp;". ","")</f>
        <v>#REF!</v>
      </c>
      <c r="X195" s="39" t="e">
        <f>IF(AL196="31",Monitoreo!#REF!&amp;". ","")</f>
        <v>#REF!</v>
      </c>
      <c r="Y195" s="39" t="e">
        <f>IF(AL196="25",Monitoreo!#REF!&amp;". ","")</f>
        <v>#REF!</v>
      </c>
      <c r="Z195" s="39" t="e">
        <f>IF(AL196="24",Monitoreo!#REF!&amp;". ","")</f>
        <v>#REF!</v>
      </c>
      <c r="AA195" s="39" t="e">
        <f>IF(AL196="23",Monitoreo!#REF!&amp;". ","")</f>
        <v>#REF!</v>
      </c>
      <c r="AB195" s="39" t="e">
        <f>IF(AL196="22",Monitoreo!#REF!&amp;". ","")</f>
        <v>#REF!</v>
      </c>
      <c r="AC195" s="39" t="e">
        <f>IF(AL196="21",Monitoreo!#REF!&amp;". ","")</f>
        <v>#REF!</v>
      </c>
      <c r="AD195" s="39" t="e">
        <f>IF(AL196="15",Monitoreo!#REF!&amp;". ","")</f>
        <v>#REF!</v>
      </c>
      <c r="AE195" s="39" t="e">
        <f>IF(AL196="14",Monitoreo!#REF!&amp;". ","")</f>
        <v>#REF!</v>
      </c>
      <c r="AF195" s="39" t="e">
        <f>IF(AL196="13",Monitoreo!#REF!&amp;". ","")</f>
        <v>#REF!</v>
      </c>
      <c r="AG195" s="39" t="e">
        <f>IF(AL196="12",Monitoreo!#REF!&amp;". ","")</f>
        <v>#REF!</v>
      </c>
      <c r="AH195" s="85" t="e">
        <f>IF(AL196="11",Monitoreo!#REF!&amp;". ","")</f>
        <v>#REF!</v>
      </c>
      <c r="AI195" s="71"/>
      <c r="AJ195" s="88" t="e">
        <f>+IF(Monitoreo!#REF!="Casi Seguro",5,IF(Monitoreo!#REF!="Probable",4,IF(Monitoreo!#REF!="Posible",3,IF(Monitoreo!#REF!="Improbable",2,IF(Monitoreo!#REF!="Raro",1)))))</f>
        <v>#REF!</v>
      </c>
      <c r="AK195" s="88" t="e">
        <f>+IF(Monitoreo!#REF!="Severo",5,IF(Monitoreo!#REF!="Mayor",4,IF(Monitoreo!#REF!="Moderado",3,IF(Monitoreo!#REF!="Menor",2,IF(Monitoreo!#REF!="Insignificante",1)))))</f>
        <v>#REF!</v>
      </c>
      <c r="AL195" s="88" t="e">
        <f t="shared" si="2"/>
        <v>#REF!</v>
      </c>
    </row>
    <row r="196" spans="9:38" x14ac:dyDescent="0.25">
      <c r="I196" s="83"/>
      <c r="J196" s="84" t="e">
        <f>IF(AL197="55",Monitoreo!#REF!&amp;". ","")</f>
        <v>#REF!</v>
      </c>
      <c r="K196" s="39" t="e">
        <f>IF(AL197="54",Monitoreo!#REF!&amp;". ","")</f>
        <v>#REF!</v>
      </c>
      <c r="L196" s="39" t="e">
        <f>IF(AL197="53",Monitoreo!#REF!&amp;". ","")</f>
        <v>#REF!</v>
      </c>
      <c r="M196" s="39" t="e">
        <f>IF(AL197="52",Monitoreo!#REF!&amp;". ","")</f>
        <v>#REF!</v>
      </c>
      <c r="N196" s="39" t="e">
        <f>IF(AL197="51",Monitoreo!#REF!&amp;". ","")</f>
        <v>#REF!</v>
      </c>
      <c r="O196" s="39" t="e">
        <f>IF(AL197="45",Monitoreo!#REF!&amp;". ","")</f>
        <v>#REF!</v>
      </c>
      <c r="P196" s="39" t="e">
        <f>IF(AL197="44",Monitoreo!#REF!&amp;". ","")</f>
        <v>#REF!</v>
      </c>
      <c r="Q196" s="39" t="e">
        <f>IF(AL197="43",Monitoreo!#REF!&amp;". ","")</f>
        <v>#REF!</v>
      </c>
      <c r="R196" s="39" t="e">
        <f>IF(AL197="42",Monitoreo!#REF!&amp;". ","")</f>
        <v>#REF!</v>
      </c>
      <c r="S196" s="39" t="e">
        <f>IF(AL197="41",Monitoreo!#REF!&amp;". ","")</f>
        <v>#REF!</v>
      </c>
      <c r="T196" s="39" t="e">
        <f>IF(AL197="35",Monitoreo!#REF!&amp;". ","")</f>
        <v>#REF!</v>
      </c>
      <c r="U196" s="39" t="e">
        <f>IF(AL197="34",Monitoreo!#REF!&amp;". ","")</f>
        <v>#REF!</v>
      </c>
      <c r="V196" s="39" t="e">
        <f>IF(AL197="33",Monitoreo!#REF!&amp;". ","")</f>
        <v>#REF!</v>
      </c>
      <c r="W196" s="39" t="e">
        <f>IF(AL197="32",Monitoreo!#REF!&amp;". ","")</f>
        <v>#REF!</v>
      </c>
      <c r="X196" s="39" t="e">
        <f>IF(AL197="31",Monitoreo!#REF!&amp;". ","")</f>
        <v>#REF!</v>
      </c>
      <c r="Y196" s="39" t="e">
        <f>IF(AL197="25",Monitoreo!#REF!&amp;". ","")</f>
        <v>#REF!</v>
      </c>
      <c r="Z196" s="39" t="e">
        <f>IF(AL197="24",Monitoreo!#REF!&amp;". ","")</f>
        <v>#REF!</v>
      </c>
      <c r="AA196" s="39" t="e">
        <f>IF(AL197="23",Monitoreo!#REF!&amp;". ","")</f>
        <v>#REF!</v>
      </c>
      <c r="AB196" s="39" t="e">
        <f>IF(AL197="22",Monitoreo!#REF!&amp;". ","")</f>
        <v>#REF!</v>
      </c>
      <c r="AC196" s="39" t="e">
        <f>IF(AL197="21",Monitoreo!#REF!&amp;". ","")</f>
        <v>#REF!</v>
      </c>
      <c r="AD196" s="39" t="e">
        <f>IF(AL197="15",Monitoreo!#REF!&amp;". ","")</f>
        <v>#REF!</v>
      </c>
      <c r="AE196" s="39" t="e">
        <f>IF(AL197="14",Monitoreo!#REF!&amp;". ","")</f>
        <v>#REF!</v>
      </c>
      <c r="AF196" s="39" t="e">
        <f>IF(AL197="13",Monitoreo!#REF!&amp;". ","")</f>
        <v>#REF!</v>
      </c>
      <c r="AG196" s="39" t="e">
        <f>IF(AL197="12",Monitoreo!#REF!&amp;". ","")</f>
        <v>#REF!</v>
      </c>
      <c r="AH196" s="85" t="e">
        <f>IF(AL197="11",Monitoreo!#REF!&amp;". ","")</f>
        <v>#REF!</v>
      </c>
      <c r="AI196" s="71"/>
      <c r="AJ196" s="88" t="e">
        <f>+IF(Monitoreo!#REF!="Casi Seguro",5,IF(Monitoreo!#REF!="Probable",4,IF(Monitoreo!#REF!="Posible",3,IF(Monitoreo!#REF!="Improbable",2,IF(Monitoreo!#REF!="Raro",1)))))</f>
        <v>#REF!</v>
      </c>
      <c r="AK196" s="88" t="e">
        <f>+IF(Monitoreo!#REF!="Severo",5,IF(Monitoreo!#REF!="Mayor",4,IF(Monitoreo!#REF!="Moderado",3,IF(Monitoreo!#REF!="Menor",2,IF(Monitoreo!#REF!="Insignificante",1)))))</f>
        <v>#REF!</v>
      </c>
      <c r="AL196" s="88" t="e">
        <f t="shared" si="2"/>
        <v>#REF!</v>
      </c>
    </row>
    <row r="197" spans="9:38" x14ac:dyDescent="0.25">
      <c r="I197" s="83"/>
      <c r="J197" s="84" t="e">
        <f>IF(AL198="55",Monitoreo!#REF!&amp;". ","")</f>
        <v>#REF!</v>
      </c>
      <c r="K197" s="39" t="e">
        <f>IF(AL198="54",Monitoreo!#REF!&amp;". ","")</f>
        <v>#REF!</v>
      </c>
      <c r="L197" s="39" t="e">
        <f>IF(AL198="53",Monitoreo!#REF!&amp;". ","")</f>
        <v>#REF!</v>
      </c>
      <c r="M197" s="39" t="e">
        <f>IF(AL198="52",Monitoreo!#REF!&amp;". ","")</f>
        <v>#REF!</v>
      </c>
      <c r="N197" s="39" t="e">
        <f>IF(AL198="51",Monitoreo!#REF!&amp;". ","")</f>
        <v>#REF!</v>
      </c>
      <c r="O197" s="39" t="e">
        <f>IF(AL198="45",Monitoreo!#REF!&amp;". ","")</f>
        <v>#REF!</v>
      </c>
      <c r="P197" s="39" t="e">
        <f>IF(AL198="44",Monitoreo!#REF!&amp;". ","")</f>
        <v>#REF!</v>
      </c>
      <c r="Q197" s="39" t="e">
        <f>IF(AL198="43",Monitoreo!#REF!&amp;". ","")</f>
        <v>#REF!</v>
      </c>
      <c r="R197" s="39" t="e">
        <f>IF(AL198="42",Monitoreo!#REF!&amp;". ","")</f>
        <v>#REF!</v>
      </c>
      <c r="S197" s="39" t="e">
        <f>IF(AL198="41",Monitoreo!#REF!&amp;". ","")</f>
        <v>#REF!</v>
      </c>
      <c r="T197" s="39" t="e">
        <f>IF(AL198="35",Monitoreo!#REF!&amp;". ","")</f>
        <v>#REF!</v>
      </c>
      <c r="U197" s="39" t="e">
        <f>IF(AL198="34",Monitoreo!#REF!&amp;". ","")</f>
        <v>#REF!</v>
      </c>
      <c r="V197" s="39" t="e">
        <f>IF(AL198="33",Monitoreo!#REF!&amp;". ","")</f>
        <v>#REF!</v>
      </c>
      <c r="W197" s="39" t="e">
        <f>IF(AL198="32",Monitoreo!#REF!&amp;". ","")</f>
        <v>#REF!</v>
      </c>
      <c r="X197" s="39" t="e">
        <f>IF(AL198="31",Monitoreo!#REF!&amp;". ","")</f>
        <v>#REF!</v>
      </c>
      <c r="Y197" s="39" t="e">
        <f>IF(AL198="25",Monitoreo!#REF!&amp;". ","")</f>
        <v>#REF!</v>
      </c>
      <c r="Z197" s="39" t="e">
        <f>IF(AL198="24",Monitoreo!#REF!&amp;". ","")</f>
        <v>#REF!</v>
      </c>
      <c r="AA197" s="39" t="e">
        <f>IF(AL198="23",Monitoreo!#REF!&amp;". ","")</f>
        <v>#REF!</v>
      </c>
      <c r="AB197" s="39" t="e">
        <f>IF(AL198="22",Monitoreo!#REF!&amp;". ","")</f>
        <v>#REF!</v>
      </c>
      <c r="AC197" s="39" t="e">
        <f>IF(AL198="21",Monitoreo!#REF!&amp;". ","")</f>
        <v>#REF!</v>
      </c>
      <c r="AD197" s="39" t="e">
        <f>IF(AL198="15",Monitoreo!#REF!&amp;". ","")</f>
        <v>#REF!</v>
      </c>
      <c r="AE197" s="39" t="e">
        <f>IF(AL198="14",Monitoreo!#REF!&amp;". ","")</f>
        <v>#REF!</v>
      </c>
      <c r="AF197" s="39" t="e">
        <f>IF(AL198="13",Monitoreo!#REF!&amp;". ","")</f>
        <v>#REF!</v>
      </c>
      <c r="AG197" s="39" t="e">
        <f>IF(AL198="12",Monitoreo!#REF!&amp;". ","")</f>
        <v>#REF!</v>
      </c>
      <c r="AH197" s="85" t="e">
        <f>IF(AL198="11",Monitoreo!#REF!&amp;". ","")</f>
        <v>#REF!</v>
      </c>
      <c r="AI197" s="71"/>
      <c r="AJ197" s="88" t="e">
        <f>+IF(Monitoreo!#REF!="Casi Seguro",5,IF(Monitoreo!#REF!="Probable",4,IF(Monitoreo!#REF!="Posible",3,IF(Monitoreo!#REF!="Improbable",2,IF(Monitoreo!#REF!="Raro",1)))))</f>
        <v>#REF!</v>
      </c>
      <c r="AK197" s="88" t="e">
        <f>+IF(Monitoreo!#REF!="Severo",5,IF(Monitoreo!#REF!="Mayor",4,IF(Monitoreo!#REF!="Moderado",3,IF(Monitoreo!#REF!="Menor",2,IF(Monitoreo!#REF!="Insignificante",1)))))</f>
        <v>#REF!</v>
      </c>
      <c r="AL197" s="88" t="e">
        <f t="shared" si="2"/>
        <v>#REF!</v>
      </c>
    </row>
    <row r="198" spans="9:38" x14ac:dyDescent="0.25">
      <c r="I198" s="83"/>
      <c r="J198" s="84" t="e">
        <f>IF(AL199="55",Monitoreo!#REF!&amp;". ","")</f>
        <v>#REF!</v>
      </c>
      <c r="K198" s="39" t="e">
        <f>IF(AL199="54",Monitoreo!#REF!&amp;". ","")</f>
        <v>#REF!</v>
      </c>
      <c r="L198" s="39" t="e">
        <f>IF(AL199="53",Monitoreo!#REF!&amp;". ","")</f>
        <v>#REF!</v>
      </c>
      <c r="M198" s="39" t="e">
        <f>IF(AL199="52",Monitoreo!#REF!&amp;". ","")</f>
        <v>#REF!</v>
      </c>
      <c r="N198" s="39" t="e">
        <f>IF(AL199="51",Monitoreo!#REF!&amp;". ","")</f>
        <v>#REF!</v>
      </c>
      <c r="O198" s="39" t="e">
        <f>IF(AL199="45",Monitoreo!#REF!&amp;". ","")</f>
        <v>#REF!</v>
      </c>
      <c r="P198" s="39" t="e">
        <f>IF(AL199="44",Monitoreo!#REF!&amp;". ","")</f>
        <v>#REF!</v>
      </c>
      <c r="Q198" s="39" t="e">
        <f>IF(AL199="43",Monitoreo!#REF!&amp;". ","")</f>
        <v>#REF!</v>
      </c>
      <c r="R198" s="39" t="e">
        <f>IF(AL199="42",Monitoreo!#REF!&amp;". ","")</f>
        <v>#REF!</v>
      </c>
      <c r="S198" s="39" t="e">
        <f>IF(AL199="41",Monitoreo!#REF!&amp;". ","")</f>
        <v>#REF!</v>
      </c>
      <c r="T198" s="39" t="e">
        <f>IF(AL199="35",Monitoreo!#REF!&amp;". ","")</f>
        <v>#REF!</v>
      </c>
      <c r="U198" s="39" t="e">
        <f>IF(AL199="34",Monitoreo!#REF!&amp;". ","")</f>
        <v>#REF!</v>
      </c>
      <c r="V198" s="39" t="e">
        <f>IF(AL199="33",Monitoreo!#REF!&amp;". ","")</f>
        <v>#REF!</v>
      </c>
      <c r="W198" s="39" t="e">
        <f>IF(AL199="32",Monitoreo!#REF!&amp;". ","")</f>
        <v>#REF!</v>
      </c>
      <c r="X198" s="39" t="e">
        <f>IF(AL199="31",Monitoreo!#REF!&amp;". ","")</f>
        <v>#REF!</v>
      </c>
      <c r="Y198" s="39" t="e">
        <f>IF(AL199="25",Monitoreo!#REF!&amp;". ","")</f>
        <v>#REF!</v>
      </c>
      <c r="Z198" s="39" t="e">
        <f>IF(AL199="24",Monitoreo!#REF!&amp;". ","")</f>
        <v>#REF!</v>
      </c>
      <c r="AA198" s="39" t="e">
        <f>IF(AL199="23",Monitoreo!#REF!&amp;". ","")</f>
        <v>#REF!</v>
      </c>
      <c r="AB198" s="39" t="e">
        <f>IF(AL199="22",Monitoreo!#REF!&amp;". ","")</f>
        <v>#REF!</v>
      </c>
      <c r="AC198" s="39" t="e">
        <f>IF(AL199="21",Monitoreo!#REF!&amp;". ","")</f>
        <v>#REF!</v>
      </c>
      <c r="AD198" s="39" t="e">
        <f>IF(AL199="15",Monitoreo!#REF!&amp;". ","")</f>
        <v>#REF!</v>
      </c>
      <c r="AE198" s="39" t="e">
        <f>IF(AL199="14",Monitoreo!#REF!&amp;". ","")</f>
        <v>#REF!</v>
      </c>
      <c r="AF198" s="39" t="e">
        <f>IF(AL199="13",Monitoreo!#REF!&amp;". ","")</f>
        <v>#REF!</v>
      </c>
      <c r="AG198" s="39" t="e">
        <f>IF(AL199="12",Monitoreo!#REF!&amp;". ","")</f>
        <v>#REF!</v>
      </c>
      <c r="AH198" s="85" t="e">
        <f>IF(AL199="11",Monitoreo!#REF!&amp;". ","")</f>
        <v>#REF!</v>
      </c>
      <c r="AI198" s="71"/>
      <c r="AJ198" s="88" t="e">
        <f>+IF(Monitoreo!#REF!="Casi Seguro",5,IF(Monitoreo!#REF!="Probable",4,IF(Monitoreo!#REF!="Posible",3,IF(Monitoreo!#REF!="Improbable",2,IF(Monitoreo!#REF!="Raro",1)))))</f>
        <v>#REF!</v>
      </c>
      <c r="AK198" s="88" t="e">
        <f>+IF(Monitoreo!#REF!="Severo",5,IF(Monitoreo!#REF!="Mayor",4,IF(Monitoreo!#REF!="Moderado",3,IF(Monitoreo!#REF!="Menor",2,IF(Monitoreo!#REF!="Insignificante",1)))))</f>
        <v>#REF!</v>
      </c>
      <c r="AL198" s="88" t="e">
        <f t="shared" si="2"/>
        <v>#REF!</v>
      </c>
    </row>
    <row r="199" spans="9:38" x14ac:dyDescent="0.25">
      <c r="I199" s="83"/>
      <c r="J199" s="84" t="e">
        <f>IF(AL200="55",Monitoreo!#REF!&amp;". ","")</f>
        <v>#REF!</v>
      </c>
      <c r="K199" s="39" t="e">
        <f>IF(AL200="54",Monitoreo!#REF!&amp;". ","")</f>
        <v>#REF!</v>
      </c>
      <c r="L199" s="39" t="e">
        <f>IF(AL200="53",Monitoreo!#REF!&amp;". ","")</f>
        <v>#REF!</v>
      </c>
      <c r="M199" s="39" t="e">
        <f>IF(AL200="52",Monitoreo!#REF!&amp;". ","")</f>
        <v>#REF!</v>
      </c>
      <c r="N199" s="39" t="e">
        <f>IF(AL200="51",Monitoreo!#REF!&amp;". ","")</f>
        <v>#REF!</v>
      </c>
      <c r="O199" s="39" t="e">
        <f>IF(AL200="45",Monitoreo!#REF!&amp;". ","")</f>
        <v>#REF!</v>
      </c>
      <c r="P199" s="39" t="e">
        <f>IF(AL200="44",Monitoreo!#REF!&amp;". ","")</f>
        <v>#REF!</v>
      </c>
      <c r="Q199" s="39" t="e">
        <f>IF(AL200="43",Monitoreo!#REF!&amp;". ","")</f>
        <v>#REF!</v>
      </c>
      <c r="R199" s="39" t="e">
        <f>IF(AL200="42",Monitoreo!#REF!&amp;". ","")</f>
        <v>#REF!</v>
      </c>
      <c r="S199" s="39" t="e">
        <f>IF(AL200="41",Monitoreo!#REF!&amp;". ","")</f>
        <v>#REF!</v>
      </c>
      <c r="T199" s="39" t="e">
        <f>IF(AL200="35",Monitoreo!#REF!&amp;". ","")</f>
        <v>#REF!</v>
      </c>
      <c r="U199" s="39" t="e">
        <f>IF(AL200="34",Monitoreo!#REF!&amp;". ","")</f>
        <v>#REF!</v>
      </c>
      <c r="V199" s="39" t="e">
        <f>IF(AL200="33",Monitoreo!#REF!&amp;". ","")</f>
        <v>#REF!</v>
      </c>
      <c r="W199" s="39" t="e">
        <f>IF(AL200="32",Monitoreo!#REF!&amp;". ","")</f>
        <v>#REF!</v>
      </c>
      <c r="X199" s="39" t="e">
        <f>IF(AL200="31",Monitoreo!#REF!&amp;". ","")</f>
        <v>#REF!</v>
      </c>
      <c r="Y199" s="39" t="e">
        <f>IF(AL200="25",Monitoreo!#REF!&amp;". ","")</f>
        <v>#REF!</v>
      </c>
      <c r="Z199" s="39" t="e">
        <f>IF(AL200="24",Monitoreo!#REF!&amp;". ","")</f>
        <v>#REF!</v>
      </c>
      <c r="AA199" s="39" t="e">
        <f>IF(AL200="23",Monitoreo!#REF!&amp;". ","")</f>
        <v>#REF!</v>
      </c>
      <c r="AB199" s="39" t="e">
        <f>IF(AL200="22",Monitoreo!#REF!&amp;". ","")</f>
        <v>#REF!</v>
      </c>
      <c r="AC199" s="39" t="e">
        <f>IF(AL200="21",Monitoreo!#REF!&amp;". ","")</f>
        <v>#REF!</v>
      </c>
      <c r="AD199" s="39" t="e">
        <f>IF(AL200="15",Monitoreo!#REF!&amp;". ","")</f>
        <v>#REF!</v>
      </c>
      <c r="AE199" s="39" t="e">
        <f>IF(AL200="14",Monitoreo!#REF!&amp;". ","")</f>
        <v>#REF!</v>
      </c>
      <c r="AF199" s="39" t="e">
        <f>IF(AL200="13",Monitoreo!#REF!&amp;". ","")</f>
        <v>#REF!</v>
      </c>
      <c r="AG199" s="39" t="e">
        <f>IF(AL200="12",Monitoreo!#REF!&amp;". ","")</f>
        <v>#REF!</v>
      </c>
      <c r="AH199" s="85" t="e">
        <f>IF(AL200="11",Monitoreo!#REF!&amp;". ","")</f>
        <v>#REF!</v>
      </c>
      <c r="AI199" s="71"/>
      <c r="AJ199" s="88" t="e">
        <f>+IF(Monitoreo!#REF!="Casi Seguro",5,IF(Monitoreo!#REF!="Probable",4,IF(Monitoreo!#REF!="Posible",3,IF(Monitoreo!#REF!="Improbable",2,IF(Monitoreo!#REF!="Raro",1)))))</f>
        <v>#REF!</v>
      </c>
      <c r="AK199" s="88" t="e">
        <f>+IF(Monitoreo!#REF!="Severo",5,IF(Monitoreo!#REF!="Mayor",4,IF(Monitoreo!#REF!="Moderado",3,IF(Monitoreo!#REF!="Menor",2,IF(Monitoreo!#REF!="Insignificante",1)))))</f>
        <v>#REF!</v>
      </c>
      <c r="AL199" s="88" t="e">
        <f t="shared" si="2"/>
        <v>#REF!</v>
      </c>
    </row>
    <row r="200" spans="9:38" x14ac:dyDescent="0.25">
      <c r="I200" s="83"/>
      <c r="J200" s="84" t="e">
        <f>IF(AL201="55",Monitoreo!#REF!&amp;". ","")</f>
        <v>#REF!</v>
      </c>
      <c r="K200" s="39" t="e">
        <f>IF(AL201="54",Monitoreo!#REF!&amp;". ","")</f>
        <v>#REF!</v>
      </c>
      <c r="L200" s="39" t="e">
        <f>IF(AL201="53",Monitoreo!#REF!&amp;". ","")</f>
        <v>#REF!</v>
      </c>
      <c r="M200" s="39" t="e">
        <f>IF(AL201="52",Monitoreo!#REF!&amp;". ","")</f>
        <v>#REF!</v>
      </c>
      <c r="N200" s="39" t="e">
        <f>IF(AL201="51",Monitoreo!#REF!&amp;". ","")</f>
        <v>#REF!</v>
      </c>
      <c r="O200" s="39" t="e">
        <f>IF(AL201="45",Monitoreo!#REF!&amp;". ","")</f>
        <v>#REF!</v>
      </c>
      <c r="P200" s="39" t="e">
        <f>IF(AL201="44",Monitoreo!#REF!&amp;". ","")</f>
        <v>#REF!</v>
      </c>
      <c r="Q200" s="39" t="e">
        <f>IF(AL201="43",Monitoreo!#REF!&amp;". ","")</f>
        <v>#REF!</v>
      </c>
      <c r="R200" s="39" t="e">
        <f>IF(AL201="42",Monitoreo!#REF!&amp;". ","")</f>
        <v>#REF!</v>
      </c>
      <c r="S200" s="39" t="e">
        <f>IF(AL201="41",Monitoreo!#REF!&amp;". ","")</f>
        <v>#REF!</v>
      </c>
      <c r="T200" s="39" t="e">
        <f>IF(AL201="35",Monitoreo!#REF!&amp;". ","")</f>
        <v>#REF!</v>
      </c>
      <c r="U200" s="39" t="e">
        <f>IF(AL201="34",Monitoreo!#REF!&amp;". ","")</f>
        <v>#REF!</v>
      </c>
      <c r="V200" s="39" t="e">
        <f>IF(AL201="33",Monitoreo!#REF!&amp;". ","")</f>
        <v>#REF!</v>
      </c>
      <c r="W200" s="39" t="e">
        <f>IF(AL201="32",Monitoreo!#REF!&amp;". ","")</f>
        <v>#REF!</v>
      </c>
      <c r="X200" s="39" t="e">
        <f>IF(AL201="31",Monitoreo!#REF!&amp;". ","")</f>
        <v>#REF!</v>
      </c>
      <c r="Y200" s="39" t="e">
        <f>IF(AL201="25",Monitoreo!#REF!&amp;". ","")</f>
        <v>#REF!</v>
      </c>
      <c r="Z200" s="39" t="e">
        <f>IF(AL201="24",Monitoreo!#REF!&amp;". ","")</f>
        <v>#REF!</v>
      </c>
      <c r="AA200" s="39" t="e">
        <f>IF(AL201="23",Monitoreo!#REF!&amp;". ","")</f>
        <v>#REF!</v>
      </c>
      <c r="AB200" s="39" t="e">
        <f>IF(AL201="22",Monitoreo!#REF!&amp;". ","")</f>
        <v>#REF!</v>
      </c>
      <c r="AC200" s="39" t="e">
        <f>IF(AL201="21",Monitoreo!#REF!&amp;". ","")</f>
        <v>#REF!</v>
      </c>
      <c r="AD200" s="39" t="e">
        <f>IF(AL201="15",Monitoreo!#REF!&amp;". ","")</f>
        <v>#REF!</v>
      </c>
      <c r="AE200" s="39" t="e">
        <f>IF(AL201="14",Monitoreo!#REF!&amp;". ","")</f>
        <v>#REF!</v>
      </c>
      <c r="AF200" s="39" t="e">
        <f>IF(AL201="13",Monitoreo!#REF!&amp;". ","")</f>
        <v>#REF!</v>
      </c>
      <c r="AG200" s="39" t="e">
        <f>IF(AL201="12",Monitoreo!#REF!&amp;". ","")</f>
        <v>#REF!</v>
      </c>
      <c r="AH200" s="85" t="e">
        <f>IF(AL201="11",Monitoreo!#REF!&amp;". ","")</f>
        <v>#REF!</v>
      </c>
      <c r="AI200" s="71"/>
      <c r="AJ200" s="88" t="e">
        <f>+IF(Monitoreo!#REF!="Casi Seguro",5,IF(Monitoreo!#REF!="Probable",4,IF(Monitoreo!#REF!="Posible",3,IF(Monitoreo!#REF!="Improbable",2,IF(Monitoreo!#REF!="Raro",1)))))</f>
        <v>#REF!</v>
      </c>
      <c r="AK200" s="88" t="e">
        <f>+IF(Monitoreo!#REF!="Severo",5,IF(Monitoreo!#REF!="Mayor",4,IF(Monitoreo!#REF!="Moderado",3,IF(Monitoreo!#REF!="Menor",2,IF(Monitoreo!#REF!="Insignificante",1)))))</f>
        <v>#REF!</v>
      </c>
      <c r="AL200" s="88" t="e">
        <f t="shared" si="2"/>
        <v>#REF!</v>
      </c>
    </row>
    <row r="201" spans="9:38" x14ac:dyDescent="0.25">
      <c r="I201" s="83"/>
      <c r="J201" s="84" t="e">
        <f>IF(AL202="55",Monitoreo!#REF!&amp;". ","")</f>
        <v>#REF!</v>
      </c>
      <c r="K201" s="39" t="e">
        <f>IF(AL202="54",Monitoreo!#REF!&amp;". ","")</f>
        <v>#REF!</v>
      </c>
      <c r="L201" s="39" t="e">
        <f>IF(AL202="53",Monitoreo!#REF!&amp;". ","")</f>
        <v>#REF!</v>
      </c>
      <c r="M201" s="39" t="e">
        <f>IF(AL202="52",Monitoreo!#REF!&amp;". ","")</f>
        <v>#REF!</v>
      </c>
      <c r="N201" s="39" t="e">
        <f>IF(AL202="51",Monitoreo!#REF!&amp;". ","")</f>
        <v>#REF!</v>
      </c>
      <c r="O201" s="39" t="e">
        <f>IF(AL202="45",Monitoreo!#REF!&amp;". ","")</f>
        <v>#REF!</v>
      </c>
      <c r="P201" s="39" t="e">
        <f>IF(AL202="44",Monitoreo!#REF!&amp;". ","")</f>
        <v>#REF!</v>
      </c>
      <c r="Q201" s="39" t="e">
        <f>IF(AL202="43",Monitoreo!#REF!&amp;". ","")</f>
        <v>#REF!</v>
      </c>
      <c r="R201" s="39" t="e">
        <f>IF(AL202="42",Monitoreo!#REF!&amp;". ","")</f>
        <v>#REF!</v>
      </c>
      <c r="S201" s="39" t="e">
        <f>IF(AL202="41",Monitoreo!#REF!&amp;". ","")</f>
        <v>#REF!</v>
      </c>
      <c r="T201" s="39" t="e">
        <f>IF(AL202="35",Monitoreo!#REF!&amp;". ","")</f>
        <v>#REF!</v>
      </c>
      <c r="U201" s="39" t="e">
        <f>IF(AL202="34",Monitoreo!#REF!&amp;". ","")</f>
        <v>#REF!</v>
      </c>
      <c r="V201" s="39" t="e">
        <f>IF(AL202="33",Monitoreo!#REF!&amp;". ","")</f>
        <v>#REF!</v>
      </c>
      <c r="W201" s="39" t="e">
        <f>IF(AL202="32",Monitoreo!#REF!&amp;". ","")</f>
        <v>#REF!</v>
      </c>
      <c r="X201" s="39" t="e">
        <f>IF(AL202="31",Monitoreo!#REF!&amp;". ","")</f>
        <v>#REF!</v>
      </c>
      <c r="Y201" s="39" t="e">
        <f>IF(AL202="25",Monitoreo!#REF!&amp;". ","")</f>
        <v>#REF!</v>
      </c>
      <c r="Z201" s="39" t="e">
        <f>IF(AL202="24",Monitoreo!#REF!&amp;". ","")</f>
        <v>#REF!</v>
      </c>
      <c r="AA201" s="39" t="e">
        <f>IF(AL202="23",Monitoreo!#REF!&amp;". ","")</f>
        <v>#REF!</v>
      </c>
      <c r="AB201" s="39" t="e">
        <f>IF(AL202="22",Monitoreo!#REF!&amp;". ","")</f>
        <v>#REF!</v>
      </c>
      <c r="AC201" s="39" t="e">
        <f>IF(AL202="21",Monitoreo!#REF!&amp;". ","")</f>
        <v>#REF!</v>
      </c>
      <c r="AD201" s="39" t="e">
        <f>IF(AL202="15",Monitoreo!#REF!&amp;". ","")</f>
        <v>#REF!</v>
      </c>
      <c r="AE201" s="39" t="e">
        <f>IF(AL202="14",Monitoreo!#REF!&amp;". ","")</f>
        <v>#REF!</v>
      </c>
      <c r="AF201" s="39" t="e">
        <f>IF(AL202="13",Monitoreo!#REF!&amp;". ","")</f>
        <v>#REF!</v>
      </c>
      <c r="AG201" s="39" t="e">
        <f>IF(AL202="12",Monitoreo!#REF!&amp;". ","")</f>
        <v>#REF!</v>
      </c>
      <c r="AH201" s="85" t="e">
        <f>IF(AL202="11",Monitoreo!#REF!&amp;". ","")</f>
        <v>#REF!</v>
      </c>
      <c r="AI201" s="71"/>
      <c r="AJ201" s="88" t="e">
        <f>+IF(Monitoreo!#REF!="Casi Seguro",5,IF(Monitoreo!#REF!="Probable",4,IF(Monitoreo!#REF!="Posible",3,IF(Monitoreo!#REF!="Improbable",2,IF(Monitoreo!#REF!="Raro",1)))))</f>
        <v>#REF!</v>
      </c>
      <c r="AK201" s="88" t="e">
        <f>+IF(Monitoreo!#REF!="Severo",5,IF(Monitoreo!#REF!="Mayor",4,IF(Monitoreo!#REF!="Moderado",3,IF(Monitoreo!#REF!="Menor",2,IF(Monitoreo!#REF!="Insignificante",1)))))</f>
        <v>#REF!</v>
      </c>
      <c r="AL201" s="88" t="e">
        <f t="shared" ref="AL201:AL264" si="3">AJ201&amp;AK201</f>
        <v>#REF!</v>
      </c>
    </row>
    <row r="202" spans="9:38" x14ac:dyDescent="0.25">
      <c r="I202" s="83"/>
      <c r="J202" s="84" t="e">
        <f>IF(AL203="55",Monitoreo!#REF!&amp;". ","")</f>
        <v>#REF!</v>
      </c>
      <c r="K202" s="39" t="e">
        <f>IF(AL203="54",Monitoreo!#REF!&amp;". ","")</f>
        <v>#REF!</v>
      </c>
      <c r="L202" s="39" t="e">
        <f>IF(AL203="53",Monitoreo!#REF!&amp;". ","")</f>
        <v>#REF!</v>
      </c>
      <c r="M202" s="39" t="e">
        <f>IF(AL203="52",Monitoreo!#REF!&amp;". ","")</f>
        <v>#REF!</v>
      </c>
      <c r="N202" s="39" t="e">
        <f>IF(AL203="51",Monitoreo!#REF!&amp;". ","")</f>
        <v>#REF!</v>
      </c>
      <c r="O202" s="39" t="e">
        <f>IF(AL203="45",Monitoreo!#REF!&amp;". ","")</f>
        <v>#REF!</v>
      </c>
      <c r="P202" s="39" t="e">
        <f>IF(AL203="44",Monitoreo!#REF!&amp;". ","")</f>
        <v>#REF!</v>
      </c>
      <c r="Q202" s="39" t="e">
        <f>IF(AL203="43",Monitoreo!#REF!&amp;". ","")</f>
        <v>#REF!</v>
      </c>
      <c r="R202" s="39" t="e">
        <f>IF(AL203="42",Monitoreo!#REF!&amp;". ","")</f>
        <v>#REF!</v>
      </c>
      <c r="S202" s="39" t="e">
        <f>IF(AL203="41",Monitoreo!#REF!&amp;". ","")</f>
        <v>#REF!</v>
      </c>
      <c r="T202" s="39" t="e">
        <f>IF(AL203="35",Monitoreo!#REF!&amp;". ","")</f>
        <v>#REF!</v>
      </c>
      <c r="U202" s="39" t="e">
        <f>IF(AL203="34",Monitoreo!#REF!&amp;". ","")</f>
        <v>#REF!</v>
      </c>
      <c r="V202" s="39" t="e">
        <f>IF(AL203="33",Monitoreo!#REF!&amp;". ","")</f>
        <v>#REF!</v>
      </c>
      <c r="W202" s="39" t="e">
        <f>IF(AL203="32",Monitoreo!#REF!&amp;". ","")</f>
        <v>#REF!</v>
      </c>
      <c r="X202" s="39" t="e">
        <f>IF(AL203="31",Monitoreo!#REF!&amp;". ","")</f>
        <v>#REF!</v>
      </c>
      <c r="Y202" s="39" t="e">
        <f>IF(AL203="25",Monitoreo!#REF!&amp;". ","")</f>
        <v>#REF!</v>
      </c>
      <c r="Z202" s="39" t="e">
        <f>IF(AL203="24",Monitoreo!#REF!&amp;". ","")</f>
        <v>#REF!</v>
      </c>
      <c r="AA202" s="39" t="e">
        <f>IF(AL203="23",Monitoreo!#REF!&amp;". ","")</f>
        <v>#REF!</v>
      </c>
      <c r="AB202" s="39" t="e">
        <f>IF(AL203="22",Monitoreo!#REF!&amp;". ","")</f>
        <v>#REF!</v>
      </c>
      <c r="AC202" s="39" t="e">
        <f>IF(AL203="21",Monitoreo!#REF!&amp;". ","")</f>
        <v>#REF!</v>
      </c>
      <c r="AD202" s="39" t="e">
        <f>IF(AL203="15",Monitoreo!#REF!&amp;". ","")</f>
        <v>#REF!</v>
      </c>
      <c r="AE202" s="39" t="e">
        <f>IF(AL203="14",Monitoreo!#REF!&amp;". ","")</f>
        <v>#REF!</v>
      </c>
      <c r="AF202" s="39" t="e">
        <f>IF(AL203="13",Monitoreo!#REF!&amp;". ","")</f>
        <v>#REF!</v>
      </c>
      <c r="AG202" s="39" t="e">
        <f>IF(AL203="12",Monitoreo!#REF!&amp;". ","")</f>
        <v>#REF!</v>
      </c>
      <c r="AH202" s="85" t="e">
        <f>IF(AL203="11",Monitoreo!#REF!&amp;". ","")</f>
        <v>#REF!</v>
      </c>
      <c r="AI202" s="71"/>
      <c r="AJ202" s="88" t="e">
        <f>+IF(Monitoreo!#REF!="Casi Seguro",5,IF(Monitoreo!#REF!="Probable",4,IF(Monitoreo!#REF!="Posible",3,IF(Monitoreo!#REF!="Improbable",2,IF(Monitoreo!#REF!="Raro",1)))))</f>
        <v>#REF!</v>
      </c>
      <c r="AK202" s="88" t="e">
        <f>+IF(Monitoreo!#REF!="Severo",5,IF(Monitoreo!#REF!="Mayor",4,IF(Monitoreo!#REF!="Moderado",3,IF(Monitoreo!#REF!="Menor",2,IF(Monitoreo!#REF!="Insignificante",1)))))</f>
        <v>#REF!</v>
      </c>
      <c r="AL202" s="88" t="e">
        <f t="shared" si="3"/>
        <v>#REF!</v>
      </c>
    </row>
    <row r="203" spans="9:38" x14ac:dyDescent="0.25">
      <c r="I203" s="83"/>
      <c r="J203" s="84" t="e">
        <f>IF(AL204="55",Monitoreo!#REF!&amp;". ","")</f>
        <v>#REF!</v>
      </c>
      <c r="K203" s="39" t="e">
        <f>IF(AL204="54",Monitoreo!#REF!&amp;". ","")</f>
        <v>#REF!</v>
      </c>
      <c r="L203" s="39" t="e">
        <f>IF(AL204="53",Monitoreo!#REF!&amp;". ","")</f>
        <v>#REF!</v>
      </c>
      <c r="M203" s="39" t="e">
        <f>IF(AL204="52",Monitoreo!#REF!&amp;". ","")</f>
        <v>#REF!</v>
      </c>
      <c r="N203" s="39" t="e">
        <f>IF(AL204="51",Monitoreo!#REF!&amp;". ","")</f>
        <v>#REF!</v>
      </c>
      <c r="O203" s="39" t="e">
        <f>IF(AL204="45",Monitoreo!#REF!&amp;". ","")</f>
        <v>#REF!</v>
      </c>
      <c r="P203" s="39" t="e">
        <f>IF(AL204="44",Monitoreo!#REF!&amp;". ","")</f>
        <v>#REF!</v>
      </c>
      <c r="Q203" s="39" t="e">
        <f>IF(AL204="43",Monitoreo!#REF!&amp;". ","")</f>
        <v>#REF!</v>
      </c>
      <c r="R203" s="39" t="e">
        <f>IF(AL204="42",Monitoreo!#REF!&amp;". ","")</f>
        <v>#REF!</v>
      </c>
      <c r="S203" s="39" t="e">
        <f>IF(AL204="41",Monitoreo!#REF!&amp;". ","")</f>
        <v>#REF!</v>
      </c>
      <c r="T203" s="39" t="e">
        <f>IF(AL204="35",Monitoreo!#REF!&amp;". ","")</f>
        <v>#REF!</v>
      </c>
      <c r="U203" s="39" t="e">
        <f>IF(AL204="34",Monitoreo!#REF!&amp;". ","")</f>
        <v>#REF!</v>
      </c>
      <c r="V203" s="39" t="e">
        <f>IF(AL204="33",Monitoreo!#REF!&amp;". ","")</f>
        <v>#REF!</v>
      </c>
      <c r="W203" s="39" t="e">
        <f>IF(AL204="32",Monitoreo!#REF!&amp;". ","")</f>
        <v>#REF!</v>
      </c>
      <c r="X203" s="39" t="e">
        <f>IF(AL204="31",Monitoreo!#REF!&amp;". ","")</f>
        <v>#REF!</v>
      </c>
      <c r="Y203" s="39" t="e">
        <f>IF(AL204="25",Monitoreo!#REF!&amp;". ","")</f>
        <v>#REF!</v>
      </c>
      <c r="Z203" s="39" t="e">
        <f>IF(AL204="24",Monitoreo!#REF!&amp;". ","")</f>
        <v>#REF!</v>
      </c>
      <c r="AA203" s="39" t="e">
        <f>IF(AL204="23",Monitoreo!#REF!&amp;". ","")</f>
        <v>#REF!</v>
      </c>
      <c r="AB203" s="39" t="e">
        <f>IF(AL204="22",Monitoreo!#REF!&amp;". ","")</f>
        <v>#REF!</v>
      </c>
      <c r="AC203" s="39" t="e">
        <f>IF(AL204="21",Monitoreo!#REF!&amp;". ","")</f>
        <v>#REF!</v>
      </c>
      <c r="AD203" s="39" t="e">
        <f>IF(AL204="15",Monitoreo!#REF!&amp;". ","")</f>
        <v>#REF!</v>
      </c>
      <c r="AE203" s="39" t="e">
        <f>IF(AL204="14",Monitoreo!#REF!&amp;". ","")</f>
        <v>#REF!</v>
      </c>
      <c r="AF203" s="39" t="e">
        <f>IF(AL204="13",Monitoreo!#REF!&amp;". ","")</f>
        <v>#REF!</v>
      </c>
      <c r="AG203" s="39" t="e">
        <f>IF(AL204="12",Monitoreo!#REF!&amp;". ","")</f>
        <v>#REF!</v>
      </c>
      <c r="AH203" s="85" t="e">
        <f>IF(AL204="11",Monitoreo!#REF!&amp;". ","")</f>
        <v>#REF!</v>
      </c>
      <c r="AI203" s="71"/>
      <c r="AJ203" s="88" t="e">
        <f>+IF(Monitoreo!#REF!="Casi Seguro",5,IF(Monitoreo!#REF!="Probable",4,IF(Monitoreo!#REF!="Posible",3,IF(Monitoreo!#REF!="Improbable",2,IF(Monitoreo!#REF!="Raro",1)))))</f>
        <v>#REF!</v>
      </c>
      <c r="AK203" s="88" t="e">
        <f>+IF(Monitoreo!#REF!="Severo",5,IF(Monitoreo!#REF!="Mayor",4,IF(Monitoreo!#REF!="Moderado",3,IF(Monitoreo!#REF!="Menor",2,IF(Monitoreo!#REF!="Insignificante",1)))))</f>
        <v>#REF!</v>
      </c>
      <c r="AL203" s="88" t="e">
        <f t="shared" si="3"/>
        <v>#REF!</v>
      </c>
    </row>
    <row r="204" spans="9:38" x14ac:dyDescent="0.25">
      <c r="I204" s="83"/>
      <c r="J204" s="84" t="e">
        <f>IF(AL205="55",Monitoreo!#REF!&amp;". ","")</f>
        <v>#REF!</v>
      </c>
      <c r="K204" s="39" t="e">
        <f>IF(AL205="54",Monitoreo!#REF!&amp;". ","")</f>
        <v>#REF!</v>
      </c>
      <c r="L204" s="39" t="e">
        <f>IF(AL205="53",Monitoreo!#REF!&amp;". ","")</f>
        <v>#REF!</v>
      </c>
      <c r="M204" s="39" t="e">
        <f>IF(AL205="52",Monitoreo!#REF!&amp;". ","")</f>
        <v>#REF!</v>
      </c>
      <c r="N204" s="39" t="e">
        <f>IF(AL205="51",Monitoreo!#REF!&amp;". ","")</f>
        <v>#REF!</v>
      </c>
      <c r="O204" s="39" t="e">
        <f>IF(AL205="45",Monitoreo!#REF!&amp;". ","")</f>
        <v>#REF!</v>
      </c>
      <c r="P204" s="39" t="e">
        <f>IF(AL205="44",Monitoreo!#REF!&amp;". ","")</f>
        <v>#REF!</v>
      </c>
      <c r="Q204" s="39" t="e">
        <f>IF(AL205="43",Monitoreo!#REF!&amp;". ","")</f>
        <v>#REF!</v>
      </c>
      <c r="R204" s="39" t="e">
        <f>IF(AL205="42",Monitoreo!#REF!&amp;". ","")</f>
        <v>#REF!</v>
      </c>
      <c r="S204" s="39" t="e">
        <f>IF(AL205="41",Monitoreo!#REF!&amp;". ","")</f>
        <v>#REF!</v>
      </c>
      <c r="T204" s="39" t="e">
        <f>IF(AL205="35",Monitoreo!#REF!&amp;". ","")</f>
        <v>#REF!</v>
      </c>
      <c r="U204" s="39" t="e">
        <f>IF(AL205="34",Monitoreo!#REF!&amp;". ","")</f>
        <v>#REF!</v>
      </c>
      <c r="V204" s="39" t="e">
        <f>IF(AL205="33",Monitoreo!#REF!&amp;". ","")</f>
        <v>#REF!</v>
      </c>
      <c r="W204" s="39" t="e">
        <f>IF(AL205="32",Monitoreo!#REF!&amp;". ","")</f>
        <v>#REF!</v>
      </c>
      <c r="X204" s="39" t="e">
        <f>IF(AL205="31",Monitoreo!#REF!&amp;". ","")</f>
        <v>#REF!</v>
      </c>
      <c r="Y204" s="39" t="e">
        <f>IF(AL205="25",Monitoreo!#REF!&amp;". ","")</f>
        <v>#REF!</v>
      </c>
      <c r="Z204" s="39" t="e">
        <f>IF(AL205="24",Monitoreo!#REF!&amp;". ","")</f>
        <v>#REF!</v>
      </c>
      <c r="AA204" s="39" t="e">
        <f>IF(AL205="23",Monitoreo!#REF!&amp;". ","")</f>
        <v>#REF!</v>
      </c>
      <c r="AB204" s="39" t="e">
        <f>IF(AL205="22",Monitoreo!#REF!&amp;". ","")</f>
        <v>#REF!</v>
      </c>
      <c r="AC204" s="39" t="e">
        <f>IF(AL205="21",Monitoreo!#REF!&amp;". ","")</f>
        <v>#REF!</v>
      </c>
      <c r="AD204" s="39" t="e">
        <f>IF(AL205="15",Monitoreo!#REF!&amp;". ","")</f>
        <v>#REF!</v>
      </c>
      <c r="AE204" s="39" t="e">
        <f>IF(AL205="14",Monitoreo!#REF!&amp;". ","")</f>
        <v>#REF!</v>
      </c>
      <c r="AF204" s="39" t="e">
        <f>IF(AL205="13",Monitoreo!#REF!&amp;". ","")</f>
        <v>#REF!</v>
      </c>
      <c r="AG204" s="39" t="e">
        <f>IF(AL205="12",Monitoreo!#REF!&amp;". ","")</f>
        <v>#REF!</v>
      </c>
      <c r="AH204" s="85" t="e">
        <f>IF(AL205="11",Monitoreo!#REF!&amp;". ","")</f>
        <v>#REF!</v>
      </c>
      <c r="AI204" s="71"/>
      <c r="AJ204" s="88" t="e">
        <f>+IF(Monitoreo!#REF!="Casi Seguro",5,IF(Monitoreo!#REF!="Probable",4,IF(Monitoreo!#REF!="Posible",3,IF(Monitoreo!#REF!="Improbable",2,IF(Monitoreo!#REF!="Raro",1)))))</f>
        <v>#REF!</v>
      </c>
      <c r="AK204" s="88" t="e">
        <f>+IF(Monitoreo!#REF!="Severo",5,IF(Monitoreo!#REF!="Mayor",4,IF(Monitoreo!#REF!="Moderado",3,IF(Monitoreo!#REF!="Menor",2,IF(Monitoreo!#REF!="Insignificante",1)))))</f>
        <v>#REF!</v>
      </c>
      <c r="AL204" s="88" t="e">
        <f t="shared" si="3"/>
        <v>#REF!</v>
      </c>
    </row>
    <row r="205" spans="9:38" x14ac:dyDescent="0.25">
      <c r="I205" s="83"/>
      <c r="J205" s="84" t="e">
        <f>IF(AL206="55",Monitoreo!#REF!&amp;". ","")</f>
        <v>#REF!</v>
      </c>
      <c r="K205" s="39" t="e">
        <f>IF(AL206="54",Monitoreo!#REF!&amp;". ","")</f>
        <v>#REF!</v>
      </c>
      <c r="L205" s="39" t="e">
        <f>IF(AL206="53",Monitoreo!#REF!&amp;". ","")</f>
        <v>#REF!</v>
      </c>
      <c r="M205" s="39" t="e">
        <f>IF(AL206="52",Monitoreo!#REF!&amp;". ","")</f>
        <v>#REF!</v>
      </c>
      <c r="N205" s="39" t="e">
        <f>IF(AL206="51",Monitoreo!#REF!&amp;". ","")</f>
        <v>#REF!</v>
      </c>
      <c r="O205" s="39" t="e">
        <f>IF(AL206="45",Monitoreo!#REF!&amp;". ","")</f>
        <v>#REF!</v>
      </c>
      <c r="P205" s="39" t="e">
        <f>IF(AL206="44",Monitoreo!#REF!&amp;". ","")</f>
        <v>#REF!</v>
      </c>
      <c r="Q205" s="39" t="e">
        <f>IF(AL206="43",Monitoreo!#REF!&amp;". ","")</f>
        <v>#REF!</v>
      </c>
      <c r="R205" s="39" t="e">
        <f>IF(AL206="42",Monitoreo!#REF!&amp;". ","")</f>
        <v>#REF!</v>
      </c>
      <c r="S205" s="39" t="e">
        <f>IF(AL206="41",Monitoreo!#REF!&amp;". ","")</f>
        <v>#REF!</v>
      </c>
      <c r="T205" s="39" t="e">
        <f>IF(AL206="35",Monitoreo!#REF!&amp;". ","")</f>
        <v>#REF!</v>
      </c>
      <c r="U205" s="39" t="e">
        <f>IF(AL206="34",Monitoreo!#REF!&amp;". ","")</f>
        <v>#REF!</v>
      </c>
      <c r="V205" s="39" t="e">
        <f>IF(AL206="33",Monitoreo!#REF!&amp;". ","")</f>
        <v>#REF!</v>
      </c>
      <c r="W205" s="39" t="e">
        <f>IF(AL206="32",Monitoreo!#REF!&amp;". ","")</f>
        <v>#REF!</v>
      </c>
      <c r="X205" s="39" t="e">
        <f>IF(AL206="31",Monitoreo!#REF!&amp;". ","")</f>
        <v>#REF!</v>
      </c>
      <c r="Y205" s="39" t="e">
        <f>IF(AL206="25",Monitoreo!#REF!&amp;". ","")</f>
        <v>#REF!</v>
      </c>
      <c r="Z205" s="39" t="e">
        <f>IF(AL206="24",Monitoreo!#REF!&amp;". ","")</f>
        <v>#REF!</v>
      </c>
      <c r="AA205" s="39" t="e">
        <f>IF(AL206="23",Monitoreo!#REF!&amp;". ","")</f>
        <v>#REF!</v>
      </c>
      <c r="AB205" s="39" t="e">
        <f>IF(AL206="22",Monitoreo!#REF!&amp;". ","")</f>
        <v>#REF!</v>
      </c>
      <c r="AC205" s="39" t="e">
        <f>IF(AL206="21",Monitoreo!#REF!&amp;". ","")</f>
        <v>#REF!</v>
      </c>
      <c r="AD205" s="39" t="e">
        <f>IF(AL206="15",Monitoreo!#REF!&amp;". ","")</f>
        <v>#REF!</v>
      </c>
      <c r="AE205" s="39" t="e">
        <f>IF(AL206="14",Monitoreo!#REF!&amp;". ","")</f>
        <v>#REF!</v>
      </c>
      <c r="AF205" s="39" t="e">
        <f>IF(AL206="13",Monitoreo!#REF!&amp;". ","")</f>
        <v>#REF!</v>
      </c>
      <c r="AG205" s="39" t="e">
        <f>IF(AL206="12",Monitoreo!#REF!&amp;". ","")</f>
        <v>#REF!</v>
      </c>
      <c r="AH205" s="85" t="e">
        <f>IF(AL206="11",Monitoreo!#REF!&amp;". ","")</f>
        <v>#REF!</v>
      </c>
      <c r="AI205" s="71"/>
      <c r="AJ205" s="88" t="e">
        <f>+IF(Monitoreo!#REF!="Casi Seguro",5,IF(Monitoreo!#REF!="Probable",4,IF(Monitoreo!#REF!="Posible",3,IF(Monitoreo!#REF!="Improbable",2,IF(Monitoreo!#REF!="Raro",1)))))</f>
        <v>#REF!</v>
      </c>
      <c r="AK205" s="88" t="e">
        <f>+IF(Monitoreo!#REF!="Severo",5,IF(Monitoreo!#REF!="Mayor",4,IF(Monitoreo!#REF!="Moderado",3,IF(Monitoreo!#REF!="Menor",2,IF(Monitoreo!#REF!="Insignificante",1)))))</f>
        <v>#REF!</v>
      </c>
      <c r="AL205" s="88" t="e">
        <f t="shared" si="3"/>
        <v>#REF!</v>
      </c>
    </row>
    <row r="206" spans="9:38" x14ac:dyDescent="0.25">
      <c r="I206" s="83"/>
      <c r="J206" s="84" t="e">
        <f>IF(AL207="55",Monitoreo!#REF!&amp;". ","")</f>
        <v>#REF!</v>
      </c>
      <c r="K206" s="39" t="e">
        <f>IF(AL207="54",Monitoreo!#REF!&amp;". ","")</f>
        <v>#REF!</v>
      </c>
      <c r="L206" s="39" t="e">
        <f>IF(AL207="53",Monitoreo!#REF!&amp;". ","")</f>
        <v>#REF!</v>
      </c>
      <c r="M206" s="39" t="e">
        <f>IF(AL207="52",Monitoreo!#REF!&amp;". ","")</f>
        <v>#REF!</v>
      </c>
      <c r="N206" s="39" t="e">
        <f>IF(AL207="51",Monitoreo!#REF!&amp;". ","")</f>
        <v>#REF!</v>
      </c>
      <c r="O206" s="39" t="e">
        <f>IF(AL207="45",Monitoreo!#REF!&amp;". ","")</f>
        <v>#REF!</v>
      </c>
      <c r="P206" s="39" t="e">
        <f>IF(AL207="44",Monitoreo!#REF!&amp;". ","")</f>
        <v>#REF!</v>
      </c>
      <c r="Q206" s="39" t="e">
        <f>IF(AL207="43",Monitoreo!#REF!&amp;". ","")</f>
        <v>#REF!</v>
      </c>
      <c r="R206" s="39" t="e">
        <f>IF(AL207="42",Monitoreo!#REF!&amp;". ","")</f>
        <v>#REF!</v>
      </c>
      <c r="S206" s="39" t="e">
        <f>IF(AL207="41",Monitoreo!#REF!&amp;". ","")</f>
        <v>#REF!</v>
      </c>
      <c r="T206" s="39" t="e">
        <f>IF(AL207="35",Monitoreo!#REF!&amp;". ","")</f>
        <v>#REF!</v>
      </c>
      <c r="U206" s="39" t="e">
        <f>IF(AL207="34",Monitoreo!#REF!&amp;". ","")</f>
        <v>#REF!</v>
      </c>
      <c r="V206" s="39" t="e">
        <f>IF(AL207="33",Monitoreo!#REF!&amp;". ","")</f>
        <v>#REF!</v>
      </c>
      <c r="W206" s="39" t="e">
        <f>IF(AL207="32",Monitoreo!#REF!&amp;". ","")</f>
        <v>#REF!</v>
      </c>
      <c r="X206" s="39" t="e">
        <f>IF(AL207="31",Monitoreo!#REF!&amp;". ","")</f>
        <v>#REF!</v>
      </c>
      <c r="Y206" s="39" t="e">
        <f>IF(AL207="25",Monitoreo!#REF!&amp;". ","")</f>
        <v>#REF!</v>
      </c>
      <c r="Z206" s="39" t="e">
        <f>IF(AL207="24",Monitoreo!#REF!&amp;". ","")</f>
        <v>#REF!</v>
      </c>
      <c r="AA206" s="39" t="e">
        <f>IF(AL207="23",Monitoreo!#REF!&amp;". ","")</f>
        <v>#REF!</v>
      </c>
      <c r="AB206" s="39" t="e">
        <f>IF(AL207="22",Monitoreo!#REF!&amp;". ","")</f>
        <v>#REF!</v>
      </c>
      <c r="AC206" s="39" t="e">
        <f>IF(AL207="21",Monitoreo!#REF!&amp;". ","")</f>
        <v>#REF!</v>
      </c>
      <c r="AD206" s="39" t="e">
        <f>IF(AL207="15",Monitoreo!#REF!&amp;". ","")</f>
        <v>#REF!</v>
      </c>
      <c r="AE206" s="39" t="e">
        <f>IF(AL207="14",Monitoreo!#REF!&amp;". ","")</f>
        <v>#REF!</v>
      </c>
      <c r="AF206" s="39" t="e">
        <f>IF(AL207="13",Monitoreo!#REF!&amp;". ","")</f>
        <v>#REF!</v>
      </c>
      <c r="AG206" s="39" t="e">
        <f>IF(AL207="12",Monitoreo!#REF!&amp;". ","")</f>
        <v>#REF!</v>
      </c>
      <c r="AH206" s="85" t="e">
        <f>IF(AL207="11",Monitoreo!#REF!&amp;". ","")</f>
        <v>#REF!</v>
      </c>
      <c r="AI206" s="71"/>
      <c r="AJ206" s="88" t="e">
        <f>+IF(Monitoreo!#REF!="Casi Seguro",5,IF(Monitoreo!#REF!="Probable",4,IF(Monitoreo!#REF!="Posible",3,IF(Monitoreo!#REF!="Improbable",2,IF(Monitoreo!#REF!="Raro",1)))))</f>
        <v>#REF!</v>
      </c>
      <c r="AK206" s="88" t="e">
        <f>+IF(Monitoreo!#REF!="Severo",5,IF(Monitoreo!#REF!="Mayor",4,IF(Monitoreo!#REF!="Moderado",3,IF(Monitoreo!#REF!="Menor",2,IF(Monitoreo!#REF!="Insignificante",1)))))</f>
        <v>#REF!</v>
      </c>
      <c r="AL206" s="88" t="e">
        <f t="shared" si="3"/>
        <v>#REF!</v>
      </c>
    </row>
    <row r="207" spans="9:38" x14ac:dyDescent="0.25">
      <c r="I207" s="83"/>
      <c r="J207" s="84" t="e">
        <f>IF(AL208="55",Monitoreo!#REF!&amp;". ","")</f>
        <v>#REF!</v>
      </c>
      <c r="K207" s="39" t="e">
        <f>IF(AL208="54",Monitoreo!#REF!&amp;". ","")</f>
        <v>#REF!</v>
      </c>
      <c r="L207" s="39" t="e">
        <f>IF(AL208="53",Monitoreo!#REF!&amp;". ","")</f>
        <v>#REF!</v>
      </c>
      <c r="M207" s="39" t="e">
        <f>IF(AL208="52",Monitoreo!#REF!&amp;". ","")</f>
        <v>#REF!</v>
      </c>
      <c r="N207" s="39" t="e">
        <f>IF(AL208="51",Monitoreo!#REF!&amp;". ","")</f>
        <v>#REF!</v>
      </c>
      <c r="O207" s="39" t="e">
        <f>IF(AL208="45",Monitoreo!#REF!&amp;". ","")</f>
        <v>#REF!</v>
      </c>
      <c r="P207" s="39" t="e">
        <f>IF(AL208="44",Monitoreo!#REF!&amp;". ","")</f>
        <v>#REF!</v>
      </c>
      <c r="Q207" s="39" t="e">
        <f>IF(AL208="43",Monitoreo!#REF!&amp;". ","")</f>
        <v>#REF!</v>
      </c>
      <c r="R207" s="39" t="e">
        <f>IF(AL208="42",Monitoreo!#REF!&amp;". ","")</f>
        <v>#REF!</v>
      </c>
      <c r="S207" s="39" t="e">
        <f>IF(AL208="41",Monitoreo!#REF!&amp;". ","")</f>
        <v>#REF!</v>
      </c>
      <c r="T207" s="39" t="e">
        <f>IF(AL208="35",Monitoreo!#REF!&amp;". ","")</f>
        <v>#REF!</v>
      </c>
      <c r="U207" s="39" t="e">
        <f>IF(AL208="34",Monitoreo!#REF!&amp;". ","")</f>
        <v>#REF!</v>
      </c>
      <c r="V207" s="39" t="e">
        <f>IF(AL208="33",Monitoreo!#REF!&amp;". ","")</f>
        <v>#REF!</v>
      </c>
      <c r="W207" s="39" t="e">
        <f>IF(AL208="32",Monitoreo!#REF!&amp;". ","")</f>
        <v>#REF!</v>
      </c>
      <c r="X207" s="39" t="e">
        <f>IF(AL208="31",Monitoreo!#REF!&amp;". ","")</f>
        <v>#REF!</v>
      </c>
      <c r="Y207" s="39" t="e">
        <f>IF(AL208="25",Monitoreo!#REF!&amp;". ","")</f>
        <v>#REF!</v>
      </c>
      <c r="Z207" s="39" t="e">
        <f>IF(AL208="24",Monitoreo!#REF!&amp;". ","")</f>
        <v>#REF!</v>
      </c>
      <c r="AA207" s="39" t="e">
        <f>IF(AL208="23",Monitoreo!#REF!&amp;". ","")</f>
        <v>#REF!</v>
      </c>
      <c r="AB207" s="39" t="e">
        <f>IF(AL208="22",Monitoreo!#REF!&amp;". ","")</f>
        <v>#REF!</v>
      </c>
      <c r="AC207" s="39" t="e">
        <f>IF(AL208="21",Monitoreo!#REF!&amp;". ","")</f>
        <v>#REF!</v>
      </c>
      <c r="AD207" s="39" t="e">
        <f>IF(AL208="15",Monitoreo!#REF!&amp;". ","")</f>
        <v>#REF!</v>
      </c>
      <c r="AE207" s="39" t="e">
        <f>IF(AL208="14",Monitoreo!#REF!&amp;". ","")</f>
        <v>#REF!</v>
      </c>
      <c r="AF207" s="39" t="e">
        <f>IF(AL208="13",Monitoreo!#REF!&amp;". ","")</f>
        <v>#REF!</v>
      </c>
      <c r="AG207" s="39" t="e">
        <f>IF(AL208="12",Monitoreo!#REF!&amp;". ","")</f>
        <v>#REF!</v>
      </c>
      <c r="AH207" s="85" t="e">
        <f>IF(AL208="11",Monitoreo!#REF!&amp;". ","")</f>
        <v>#REF!</v>
      </c>
      <c r="AI207" s="71"/>
      <c r="AJ207" s="88" t="e">
        <f>+IF(Monitoreo!#REF!="Casi Seguro",5,IF(Monitoreo!#REF!="Probable",4,IF(Monitoreo!#REF!="Posible",3,IF(Monitoreo!#REF!="Improbable",2,IF(Monitoreo!#REF!="Raro",1)))))</f>
        <v>#REF!</v>
      </c>
      <c r="AK207" s="88" t="e">
        <f>+IF(Monitoreo!#REF!="Severo",5,IF(Monitoreo!#REF!="Mayor",4,IF(Monitoreo!#REF!="Moderado",3,IF(Monitoreo!#REF!="Menor",2,IF(Monitoreo!#REF!="Insignificante",1)))))</f>
        <v>#REF!</v>
      </c>
      <c r="AL207" s="88" t="e">
        <f t="shared" si="3"/>
        <v>#REF!</v>
      </c>
    </row>
    <row r="208" spans="9:38" x14ac:dyDescent="0.25">
      <c r="I208" s="83"/>
      <c r="J208" s="84" t="e">
        <f>IF(AL209="55",Monitoreo!#REF!&amp;". ","")</f>
        <v>#REF!</v>
      </c>
      <c r="K208" s="39" t="e">
        <f>IF(AL209="54",Monitoreo!#REF!&amp;". ","")</f>
        <v>#REF!</v>
      </c>
      <c r="L208" s="39" t="e">
        <f>IF(AL209="53",Monitoreo!#REF!&amp;". ","")</f>
        <v>#REF!</v>
      </c>
      <c r="M208" s="39" t="e">
        <f>IF(AL209="52",Monitoreo!#REF!&amp;". ","")</f>
        <v>#REF!</v>
      </c>
      <c r="N208" s="39" t="e">
        <f>IF(AL209="51",Monitoreo!#REF!&amp;". ","")</f>
        <v>#REF!</v>
      </c>
      <c r="O208" s="39" t="e">
        <f>IF(AL209="45",Monitoreo!#REF!&amp;". ","")</f>
        <v>#REF!</v>
      </c>
      <c r="P208" s="39" t="e">
        <f>IF(AL209="44",Monitoreo!#REF!&amp;". ","")</f>
        <v>#REF!</v>
      </c>
      <c r="Q208" s="39" t="e">
        <f>IF(AL209="43",Monitoreo!#REF!&amp;". ","")</f>
        <v>#REF!</v>
      </c>
      <c r="R208" s="39" t="e">
        <f>IF(AL209="42",Monitoreo!#REF!&amp;". ","")</f>
        <v>#REF!</v>
      </c>
      <c r="S208" s="39" t="e">
        <f>IF(AL209="41",Monitoreo!#REF!&amp;". ","")</f>
        <v>#REF!</v>
      </c>
      <c r="T208" s="39" t="e">
        <f>IF(AL209="35",Monitoreo!#REF!&amp;". ","")</f>
        <v>#REF!</v>
      </c>
      <c r="U208" s="39" t="e">
        <f>IF(AL209="34",Monitoreo!#REF!&amp;". ","")</f>
        <v>#REF!</v>
      </c>
      <c r="V208" s="39" t="e">
        <f>IF(AL209="33",Monitoreo!#REF!&amp;". ","")</f>
        <v>#REF!</v>
      </c>
      <c r="W208" s="39" t="e">
        <f>IF(AL209="32",Monitoreo!#REF!&amp;". ","")</f>
        <v>#REF!</v>
      </c>
      <c r="X208" s="39" t="e">
        <f>IF(AL209="31",Monitoreo!#REF!&amp;". ","")</f>
        <v>#REF!</v>
      </c>
      <c r="Y208" s="39" t="e">
        <f>IF(AL209="25",Monitoreo!#REF!&amp;". ","")</f>
        <v>#REF!</v>
      </c>
      <c r="Z208" s="39" t="e">
        <f>IF(AL209="24",Monitoreo!#REF!&amp;". ","")</f>
        <v>#REF!</v>
      </c>
      <c r="AA208" s="39" t="e">
        <f>IF(AL209="23",Monitoreo!#REF!&amp;". ","")</f>
        <v>#REF!</v>
      </c>
      <c r="AB208" s="39" t="e">
        <f>IF(AL209="22",Monitoreo!#REF!&amp;". ","")</f>
        <v>#REF!</v>
      </c>
      <c r="AC208" s="39" t="e">
        <f>IF(AL209="21",Monitoreo!#REF!&amp;". ","")</f>
        <v>#REF!</v>
      </c>
      <c r="AD208" s="39" t="e">
        <f>IF(AL209="15",Monitoreo!#REF!&amp;". ","")</f>
        <v>#REF!</v>
      </c>
      <c r="AE208" s="39" t="e">
        <f>IF(AL209="14",Monitoreo!#REF!&amp;". ","")</f>
        <v>#REF!</v>
      </c>
      <c r="AF208" s="39" t="e">
        <f>IF(AL209="13",Monitoreo!#REF!&amp;". ","")</f>
        <v>#REF!</v>
      </c>
      <c r="AG208" s="39" t="e">
        <f>IF(AL209="12",Monitoreo!#REF!&amp;". ","")</f>
        <v>#REF!</v>
      </c>
      <c r="AH208" s="85" t="e">
        <f>IF(AL209="11",Monitoreo!#REF!&amp;". ","")</f>
        <v>#REF!</v>
      </c>
      <c r="AI208" s="71"/>
      <c r="AJ208" s="88" t="e">
        <f>+IF(Monitoreo!#REF!="Casi Seguro",5,IF(Monitoreo!#REF!="Probable",4,IF(Monitoreo!#REF!="Posible",3,IF(Monitoreo!#REF!="Improbable",2,IF(Monitoreo!#REF!="Raro",1)))))</f>
        <v>#REF!</v>
      </c>
      <c r="AK208" s="88" t="e">
        <f>+IF(Monitoreo!#REF!="Severo",5,IF(Monitoreo!#REF!="Mayor",4,IF(Monitoreo!#REF!="Moderado",3,IF(Monitoreo!#REF!="Menor",2,IF(Monitoreo!#REF!="Insignificante",1)))))</f>
        <v>#REF!</v>
      </c>
      <c r="AL208" s="88" t="e">
        <f t="shared" si="3"/>
        <v>#REF!</v>
      </c>
    </row>
    <row r="209" spans="9:38" x14ac:dyDescent="0.25">
      <c r="I209" s="83"/>
      <c r="J209" s="84" t="e">
        <f>IF(AL210="55",Monitoreo!#REF!&amp;". ","")</f>
        <v>#REF!</v>
      </c>
      <c r="K209" s="39" t="e">
        <f>IF(AL210="54",Monitoreo!#REF!&amp;". ","")</f>
        <v>#REF!</v>
      </c>
      <c r="L209" s="39" t="e">
        <f>IF(AL210="53",Monitoreo!#REF!&amp;". ","")</f>
        <v>#REF!</v>
      </c>
      <c r="M209" s="39" t="e">
        <f>IF(AL210="52",Monitoreo!#REF!&amp;". ","")</f>
        <v>#REF!</v>
      </c>
      <c r="N209" s="39" t="e">
        <f>IF(AL210="51",Monitoreo!#REF!&amp;". ","")</f>
        <v>#REF!</v>
      </c>
      <c r="O209" s="39" t="e">
        <f>IF(AL210="45",Monitoreo!#REF!&amp;". ","")</f>
        <v>#REF!</v>
      </c>
      <c r="P209" s="39" t="e">
        <f>IF(AL210="44",Monitoreo!#REF!&amp;". ","")</f>
        <v>#REF!</v>
      </c>
      <c r="Q209" s="39" t="e">
        <f>IF(AL210="43",Monitoreo!#REF!&amp;". ","")</f>
        <v>#REF!</v>
      </c>
      <c r="R209" s="39" t="e">
        <f>IF(AL210="42",Monitoreo!#REF!&amp;". ","")</f>
        <v>#REF!</v>
      </c>
      <c r="S209" s="39" t="e">
        <f>IF(AL210="41",Monitoreo!#REF!&amp;". ","")</f>
        <v>#REF!</v>
      </c>
      <c r="T209" s="39" t="e">
        <f>IF(AL210="35",Monitoreo!#REF!&amp;". ","")</f>
        <v>#REF!</v>
      </c>
      <c r="U209" s="39" t="e">
        <f>IF(AL210="34",Monitoreo!#REF!&amp;". ","")</f>
        <v>#REF!</v>
      </c>
      <c r="V209" s="39" t="e">
        <f>IF(AL210="33",Monitoreo!#REF!&amp;". ","")</f>
        <v>#REF!</v>
      </c>
      <c r="W209" s="39" t="e">
        <f>IF(AL210="32",Monitoreo!#REF!&amp;". ","")</f>
        <v>#REF!</v>
      </c>
      <c r="X209" s="39" t="e">
        <f>IF(AL210="31",Monitoreo!#REF!&amp;". ","")</f>
        <v>#REF!</v>
      </c>
      <c r="Y209" s="39" t="e">
        <f>IF(AL210="25",Monitoreo!#REF!&amp;". ","")</f>
        <v>#REF!</v>
      </c>
      <c r="Z209" s="39" t="e">
        <f>IF(AL210="24",Monitoreo!#REF!&amp;". ","")</f>
        <v>#REF!</v>
      </c>
      <c r="AA209" s="39" t="e">
        <f>IF(AL210="23",Monitoreo!#REF!&amp;". ","")</f>
        <v>#REF!</v>
      </c>
      <c r="AB209" s="39" t="e">
        <f>IF(AL210="22",Monitoreo!#REF!&amp;". ","")</f>
        <v>#REF!</v>
      </c>
      <c r="AC209" s="39" t="e">
        <f>IF(AL210="21",Monitoreo!#REF!&amp;". ","")</f>
        <v>#REF!</v>
      </c>
      <c r="AD209" s="39" t="e">
        <f>IF(AL210="15",Monitoreo!#REF!&amp;". ","")</f>
        <v>#REF!</v>
      </c>
      <c r="AE209" s="39" t="e">
        <f>IF(AL210="14",Monitoreo!#REF!&amp;". ","")</f>
        <v>#REF!</v>
      </c>
      <c r="AF209" s="39" t="e">
        <f>IF(AL210="13",Monitoreo!#REF!&amp;". ","")</f>
        <v>#REF!</v>
      </c>
      <c r="AG209" s="39" t="e">
        <f>IF(AL210="12",Monitoreo!#REF!&amp;". ","")</f>
        <v>#REF!</v>
      </c>
      <c r="AH209" s="85" t="e">
        <f>IF(AL210="11",Monitoreo!#REF!&amp;". ","")</f>
        <v>#REF!</v>
      </c>
      <c r="AI209" s="71"/>
      <c r="AJ209" s="88" t="e">
        <f>+IF(Monitoreo!#REF!="Casi Seguro",5,IF(Monitoreo!#REF!="Probable",4,IF(Monitoreo!#REF!="Posible",3,IF(Monitoreo!#REF!="Improbable",2,IF(Monitoreo!#REF!="Raro",1)))))</f>
        <v>#REF!</v>
      </c>
      <c r="AK209" s="88" t="e">
        <f>+IF(Monitoreo!#REF!="Severo",5,IF(Monitoreo!#REF!="Mayor",4,IF(Monitoreo!#REF!="Moderado",3,IF(Monitoreo!#REF!="Menor",2,IF(Monitoreo!#REF!="Insignificante",1)))))</f>
        <v>#REF!</v>
      </c>
      <c r="AL209" s="88" t="e">
        <f t="shared" si="3"/>
        <v>#REF!</v>
      </c>
    </row>
    <row r="210" spans="9:38" x14ac:dyDescent="0.25">
      <c r="I210" s="83"/>
      <c r="J210" s="84" t="e">
        <f>IF(AL211="55",Monitoreo!#REF!&amp;". ","")</f>
        <v>#REF!</v>
      </c>
      <c r="K210" s="39" t="e">
        <f>IF(AL211="54",Monitoreo!#REF!&amp;". ","")</f>
        <v>#REF!</v>
      </c>
      <c r="L210" s="39" t="e">
        <f>IF(AL211="53",Monitoreo!#REF!&amp;". ","")</f>
        <v>#REF!</v>
      </c>
      <c r="M210" s="39" t="e">
        <f>IF(AL211="52",Monitoreo!#REF!&amp;". ","")</f>
        <v>#REF!</v>
      </c>
      <c r="N210" s="39" t="e">
        <f>IF(AL211="51",Monitoreo!#REF!&amp;". ","")</f>
        <v>#REF!</v>
      </c>
      <c r="O210" s="39" t="e">
        <f>IF(AL211="45",Monitoreo!#REF!&amp;". ","")</f>
        <v>#REF!</v>
      </c>
      <c r="P210" s="39" t="e">
        <f>IF(AL211="44",Monitoreo!#REF!&amp;". ","")</f>
        <v>#REF!</v>
      </c>
      <c r="Q210" s="39" t="e">
        <f>IF(AL211="43",Monitoreo!#REF!&amp;". ","")</f>
        <v>#REF!</v>
      </c>
      <c r="R210" s="39" t="e">
        <f>IF(AL211="42",Monitoreo!#REF!&amp;". ","")</f>
        <v>#REF!</v>
      </c>
      <c r="S210" s="39" t="e">
        <f>IF(AL211="41",Monitoreo!#REF!&amp;". ","")</f>
        <v>#REF!</v>
      </c>
      <c r="T210" s="39" t="e">
        <f>IF(AL211="35",Monitoreo!#REF!&amp;". ","")</f>
        <v>#REF!</v>
      </c>
      <c r="U210" s="39" t="e">
        <f>IF(AL211="34",Monitoreo!#REF!&amp;". ","")</f>
        <v>#REF!</v>
      </c>
      <c r="V210" s="39" t="e">
        <f>IF(AL211="33",Monitoreo!#REF!&amp;". ","")</f>
        <v>#REF!</v>
      </c>
      <c r="W210" s="39" t="e">
        <f>IF(AL211="32",Monitoreo!#REF!&amp;". ","")</f>
        <v>#REF!</v>
      </c>
      <c r="X210" s="39" t="e">
        <f>IF(AL211="31",Monitoreo!#REF!&amp;". ","")</f>
        <v>#REF!</v>
      </c>
      <c r="Y210" s="39" t="e">
        <f>IF(AL211="25",Monitoreo!#REF!&amp;". ","")</f>
        <v>#REF!</v>
      </c>
      <c r="Z210" s="39" t="e">
        <f>IF(AL211="24",Monitoreo!#REF!&amp;". ","")</f>
        <v>#REF!</v>
      </c>
      <c r="AA210" s="39" t="e">
        <f>IF(AL211="23",Monitoreo!#REF!&amp;". ","")</f>
        <v>#REF!</v>
      </c>
      <c r="AB210" s="39" t="e">
        <f>IF(AL211="22",Monitoreo!#REF!&amp;". ","")</f>
        <v>#REF!</v>
      </c>
      <c r="AC210" s="39" t="e">
        <f>IF(AL211="21",Monitoreo!#REF!&amp;". ","")</f>
        <v>#REF!</v>
      </c>
      <c r="AD210" s="39" t="e">
        <f>IF(AL211="15",Monitoreo!#REF!&amp;". ","")</f>
        <v>#REF!</v>
      </c>
      <c r="AE210" s="39" t="e">
        <f>IF(AL211="14",Monitoreo!#REF!&amp;". ","")</f>
        <v>#REF!</v>
      </c>
      <c r="AF210" s="39" t="e">
        <f>IF(AL211="13",Monitoreo!#REF!&amp;". ","")</f>
        <v>#REF!</v>
      </c>
      <c r="AG210" s="39" t="e">
        <f>IF(AL211="12",Monitoreo!#REF!&amp;". ","")</f>
        <v>#REF!</v>
      </c>
      <c r="AH210" s="85" t="e">
        <f>IF(AL211="11",Monitoreo!#REF!&amp;". ","")</f>
        <v>#REF!</v>
      </c>
      <c r="AI210" s="71"/>
      <c r="AJ210" s="88" t="e">
        <f>+IF(Monitoreo!#REF!="Casi Seguro",5,IF(Monitoreo!#REF!="Probable",4,IF(Monitoreo!#REF!="Posible",3,IF(Monitoreo!#REF!="Improbable",2,IF(Monitoreo!#REF!="Raro",1)))))</f>
        <v>#REF!</v>
      </c>
      <c r="AK210" s="88" t="e">
        <f>+IF(Monitoreo!#REF!="Severo",5,IF(Monitoreo!#REF!="Mayor",4,IF(Monitoreo!#REF!="Moderado",3,IF(Monitoreo!#REF!="Menor",2,IF(Monitoreo!#REF!="Insignificante",1)))))</f>
        <v>#REF!</v>
      </c>
      <c r="AL210" s="88" t="e">
        <f t="shared" si="3"/>
        <v>#REF!</v>
      </c>
    </row>
    <row r="211" spans="9:38" x14ac:dyDescent="0.25">
      <c r="I211" s="83"/>
      <c r="J211" s="84" t="e">
        <f>IF(AL212="55",Monitoreo!#REF!&amp;". ","")</f>
        <v>#REF!</v>
      </c>
      <c r="K211" s="39" t="e">
        <f>IF(AL212="54",Monitoreo!#REF!&amp;". ","")</f>
        <v>#REF!</v>
      </c>
      <c r="L211" s="39" t="e">
        <f>IF(AL212="53",Monitoreo!#REF!&amp;". ","")</f>
        <v>#REF!</v>
      </c>
      <c r="M211" s="39" t="e">
        <f>IF(AL212="52",Monitoreo!#REF!&amp;". ","")</f>
        <v>#REF!</v>
      </c>
      <c r="N211" s="39" t="e">
        <f>IF(AL212="51",Monitoreo!#REF!&amp;". ","")</f>
        <v>#REF!</v>
      </c>
      <c r="O211" s="39" t="e">
        <f>IF(AL212="45",Monitoreo!#REF!&amp;". ","")</f>
        <v>#REF!</v>
      </c>
      <c r="P211" s="39" t="e">
        <f>IF(AL212="44",Monitoreo!#REF!&amp;". ","")</f>
        <v>#REF!</v>
      </c>
      <c r="Q211" s="39" t="e">
        <f>IF(AL212="43",Monitoreo!#REF!&amp;". ","")</f>
        <v>#REF!</v>
      </c>
      <c r="R211" s="39" t="e">
        <f>IF(AL212="42",Monitoreo!#REF!&amp;". ","")</f>
        <v>#REF!</v>
      </c>
      <c r="S211" s="39" t="e">
        <f>IF(AL212="41",Monitoreo!#REF!&amp;". ","")</f>
        <v>#REF!</v>
      </c>
      <c r="T211" s="39" t="e">
        <f>IF(AL212="35",Monitoreo!#REF!&amp;". ","")</f>
        <v>#REF!</v>
      </c>
      <c r="U211" s="39" t="e">
        <f>IF(AL212="34",Monitoreo!#REF!&amp;". ","")</f>
        <v>#REF!</v>
      </c>
      <c r="V211" s="39" t="e">
        <f>IF(AL212="33",Monitoreo!#REF!&amp;". ","")</f>
        <v>#REF!</v>
      </c>
      <c r="W211" s="39" t="e">
        <f>IF(AL212="32",Monitoreo!#REF!&amp;". ","")</f>
        <v>#REF!</v>
      </c>
      <c r="X211" s="39" t="e">
        <f>IF(AL212="31",Monitoreo!#REF!&amp;". ","")</f>
        <v>#REF!</v>
      </c>
      <c r="Y211" s="39" t="e">
        <f>IF(AL212="25",Monitoreo!#REF!&amp;". ","")</f>
        <v>#REF!</v>
      </c>
      <c r="Z211" s="39" t="e">
        <f>IF(AL212="24",Monitoreo!#REF!&amp;". ","")</f>
        <v>#REF!</v>
      </c>
      <c r="AA211" s="39" t="e">
        <f>IF(AL212="23",Monitoreo!#REF!&amp;". ","")</f>
        <v>#REF!</v>
      </c>
      <c r="AB211" s="39" t="e">
        <f>IF(AL212="22",Monitoreo!#REF!&amp;". ","")</f>
        <v>#REF!</v>
      </c>
      <c r="AC211" s="39" t="e">
        <f>IF(AL212="21",Monitoreo!#REF!&amp;". ","")</f>
        <v>#REF!</v>
      </c>
      <c r="AD211" s="39" t="e">
        <f>IF(AL212="15",Monitoreo!#REF!&amp;". ","")</f>
        <v>#REF!</v>
      </c>
      <c r="AE211" s="39" t="e">
        <f>IF(AL212="14",Monitoreo!#REF!&amp;". ","")</f>
        <v>#REF!</v>
      </c>
      <c r="AF211" s="39" t="e">
        <f>IF(AL212="13",Monitoreo!#REF!&amp;". ","")</f>
        <v>#REF!</v>
      </c>
      <c r="AG211" s="39" t="e">
        <f>IF(AL212="12",Monitoreo!#REF!&amp;". ","")</f>
        <v>#REF!</v>
      </c>
      <c r="AH211" s="85" t="e">
        <f>IF(AL212="11",Monitoreo!#REF!&amp;". ","")</f>
        <v>#REF!</v>
      </c>
      <c r="AI211" s="71"/>
      <c r="AJ211" s="88" t="e">
        <f>+IF(Monitoreo!#REF!="Casi Seguro",5,IF(Monitoreo!#REF!="Probable",4,IF(Monitoreo!#REF!="Posible",3,IF(Monitoreo!#REF!="Improbable",2,IF(Monitoreo!#REF!="Raro",1)))))</f>
        <v>#REF!</v>
      </c>
      <c r="AK211" s="88" t="e">
        <f>+IF(Monitoreo!#REF!="Severo",5,IF(Monitoreo!#REF!="Mayor",4,IF(Monitoreo!#REF!="Moderado",3,IF(Monitoreo!#REF!="Menor",2,IF(Monitoreo!#REF!="Insignificante",1)))))</f>
        <v>#REF!</v>
      </c>
      <c r="AL211" s="88" t="e">
        <f t="shared" si="3"/>
        <v>#REF!</v>
      </c>
    </row>
    <row r="212" spans="9:38" x14ac:dyDescent="0.25">
      <c r="I212" s="83"/>
      <c r="J212" s="84" t="e">
        <f>IF(AL213="55",Monitoreo!#REF!&amp;". ","")</f>
        <v>#REF!</v>
      </c>
      <c r="K212" s="39" t="e">
        <f>IF(AL213="54",Monitoreo!#REF!&amp;". ","")</f>
        <v>#REF!</v>
      </c>
      <c r="L212" s="39" t="e">
        <f>IF(AL213="53",Monitoreo!#REF!&amp;". ","")</f>
        <v>#REF!</v>
      </c>
      <c r="M212" s="39" t="e">
        <f>IF(AL213="52",Monitoreo!#REF!&amp;". ","")</f>
        <v>#REF!</v>
      </c>
      <c r="N212" s="39" t="e">
        <f>IF(AL213="51",Monitoreo!#REF!&amp;". ","")</f>
        <v>#REF!</v>
      </c>
      <c r="O212" s="39" t="e">
        <f>IF(AL213="45",Monitoreo!#REF!&amp;". ","")</f>
        <v>#REF!</v>
      </c>
      <c r="P212" s="39" t="e">
        <f>IF(AL213="44",Monitoreo!#REF!&amp;". ","")</f>
        <v>#REF!</v>
      </c>
      <c r="Q212" s="39" t="e">
        <f>IF(AL213="43",Monitoreo!#REF!&amp;". ","")</f>
        <v>#REF!</v>
      </c>
      <c r="R212" s="39" t="e">
        <f>IF(AL213="42",Monitoreo!#REF!&amp;". ","")</f>
        <v>#REF!</v>
      </c>
      <c r="S212" s="39" t="e">
        <f>IF(AL213="41",Monitoreo!#REF!&amp;". ","")</f>
        <v>#REF!</v>
      </c>
      <c r="T212" s="39" t="e">
        <f>IF(AL213="35",Monitoreo!#REF!&amp;". ","")</f>
        <v>#REF!</v>
      </c>
      <c r="U212" s="39" t="e">
        <f>IF(AL213="34",Monitoreo!#REF!&amp;". ","")</f>
        <v>#REF!</v>
      </c>
      <c r="V212" s="39" t="e">
        <f>IF(AL213="33",Monitoreo!#REF!&amp;". ","")</f>
        <v>#REF!</v>
      </c>
      <c r="W212" s="39" t="e">
        <f>IF(AL213="32",Monitoreo!#REF!&amp;". ","")</f>
        <v>#REF!</v>
      </c>
      <c r="X212" s="39" t="e">
        <f>IF(AL213="31",Monitoreo!#REF!&amp;". ","")</f>
        <v>#REF!</v>
      </c>
      <c r="Y212" s="39" t="e">
        <f>IF(AL213="25",Monitoreo!#REF!&amp;". ","")</f>
        <v>#REF!</v>
      </c>
      <c r="Z212" s="39" t="e">
        <f>IF(AL213="24",Monitoreo!#REF!&amp;". ","")</f>
        <v>#REF!</v>
      </c>
      <c r="AA212" s="39" t="e">
        <f>IF(AL213="23",Monitoreo!#REF!&amp;". ","")</f>
        <v>#REF!</v>
      </c>
      <c r="AB212" s="39" t="e">
        <f>IF(AL213="22",Monitoreo!#REF!&amp;". ","")</f>
        <v>#REF!</v>
      </c>
      <c r="AC212" s="39" t="e">
        <f>IF(AL213="21",Monitoreo!#REF!&amp;". ","")</f>
        <v>#REF!</v>
      </c>
      <c r="AD212" s="39" t="e">
        <f>IF(AL213="15",Monitoreo!#REF!&amp;". ","")</f>
        <v>#REF!</v>
      </c>
      <c r="AE212" s="39" t="e">
        <f>IF(AL213="14",Monitoreo!#REF!&amp;". ","")</f>
        <v>#REF!</v>
      </c>
      <c r="AF212" s="39" t="e">
        <f>IF(AL213="13",Monitoreo!#REF!&amp;". ","")</f>
        <v>#REF!</v>
      </c>
      <c r="AG212" s="39" t="e">
        <f>IF(AL213="12",Monitoreo!#REF!&amp;". ","")</f>
        <v>#REF!</v>
      </c>
      <c r="AH212" s="85" t="e">
        <f>IF(AL213="11",Monitoreo!#REF!&amp;". ","")</f>
        <v>#REF!</v>
      </c>
      <c r="AI212" s="71"/>
      <c r="AJ212" s="88" t="e">
        <f>+IF(Monitoreo!#REF!="Casi Seguro",5,IF(Monitoreo!#REF!="Probable",4,IF(Monitoreo!#REF!="Posible",3,IF(Monitoreo!#REF!="Improbable",2,IF(Monitoreo!#REF!="Raro",1)))))</f>
        <v>#REF!</v>
      </c>
      <c r="AK212" s="88" t="e">
        <f>+IF(Monitoreo!#REF!="Severo",5,IF(Monitoreo!#REF!="Mayor",4,IF(Monitoreo!#REF!="Moderado",3,IF(Monitoreo!#REF!="Menor",2,IF(Monitoreo!#REF!="Insignificante",1)))))</f>
        <v>#REF!</v>
      </c>
      <c r="AL212" s="88" t="e">
        <f t="shared" si="3"/>
        <v>#REF!</v>
      </c>
    </row>
    <row r="213" spans="9:38" x14ac:dyDescent="0.25">
      <c r="I213" s="83"/>
      <c r="J213" s="84" t="e">
        <f>IF(AL214="55",Monitoreo!#REF!&amp;". ","")</f>
        <v>#REF!</v>
      </c>
      <c r="K213" s="39" t="e">
        <f>IF(AL214="54",Monitoreo!#REF!&amp;". ","")</f>
        <v>#REF!</v>
      </c>
      <c r="L213" s="39" t="e">
        <f>IF(AL214="53",Monitoreo!#REF!&amp;". ","")</f>
        <v>#REF!</v>
      </c>
      <c r="M213" s="39" t="e">
        <f>IF(AL214="52",Monitoreo!#REF!&amp;". ","")</f>
        <v>#REF!</v>
      </c>
      <c r="N213" s="39" t="e">
        <f>IF(AL214="51",Monitoreo!#REF!&amp;". ","")</f>
        <v>#REF!</v>
      </c>
      <c r="O213" s="39" t="e">
        <f>IF(AL214="45",Monitoreo!#REF!&amp;". ","")</f>
        <v>#REF!</v>
      </c>
      <c r="P213" s="39" t="e">
        <f>IF(AL214="44",Monitoreo!#REF!&amp;". ","")</f>
        <v>#REF!</v>
      </c>
      <c r="Q213" s="39" t="e">
        <f>IF(AL214="43",Monitoreo!#REF!&amp;". ","")</f>
        <v>#REF!</v>
      </c>
      <c r="R213" s="39" t="e">
        <f>IF(AL214="42",Monitoreo!#REF!&amp;". ","")</f>
        <v>#REF!</v>
      </c>
      <c r="S213" s="39" t="e">
        <f>IF(AL214="41",Monitoreo!#REF!&amp;". ","")</f>
        <v>#REF!</v>
      </c>
      <c r="T213" s="39" t="e">
        <f>IF(AL214="35",Monitoreo!#REF!&amp;". ","")</f>
        <v>#REF!</v>
      </c>
      <c r="U213" s="39" t="e">
        <f>IF(AL214="34",Monitoreo!#REF!&amp;". ","")</f>
        <v>#REF!</v>
      </c>
      <c r="V213" s="39" t="e">
        <f>IF(AL214="33",Monitoreo!#REF!&amp;". ","")</f>
        <v>#REF!</v>
      </c>
      <c r="W213" s="39" t="e">
        <f>IF(AL214="32",Monitoreo!#REF!&amp;". ","")</f>
        <v>#REF!</v>
      </c>
      <c r="X213" s="39" t="e">
        <f>IF(AL214="31",Monitoreo!#REF!&amp;". ","")</f>
        <v>#REF!</v>
      </c>
      <c r="Y213" s="39" t="e">
        <f>IF(AL214="25",Monitoreo!#REF!&amp;". ","")</f>
        <v>#REF!</v>
      </c>
      <c r="Z213" s="39" t="e">
        <f>IF(AL214="24",Monitoreo!#REF!&amp;". ","")</f>
        <v>#REF!</v>
      </c>
      <c r="AA213" s="39" t="e">
        <f>IF(AL214="23",Monitoreo!#REF!&amp;". ","")</f>
        <v>#REF!</v>
      </c>
      <c r="AB213" s="39" t="e">
        <f>IF(AL214="22",Monitoreo!#REF!&amp;". ","")</f>
        <v>#REF!</v>
      </c>
      <c r="AC213" s="39" t="e">
        <f>IF(AL214="21",Monitoreo!#REF!&amp;". ","")</f>
        <v>#REF!</v>
      </c>
      <c r="AD213" s="39" t="e">
        <f>IF(AL214="15",Monitoreo!#REF!&amp;". ","")</f>
        <v>#REF!</v>
      </c>
      <c r="AE213" s="39" t="e">
        <f>IF(AL214="14",Monitoreo!#REF!&amp;". ","")</f>
        <v>#REF!</v>
      </c>
      <c r="AF213" s="39" t="e">
        <f>IF(AL214="13",Monitoreo!#REF!&amp;". ","")</f>
        <v>#REF!</v>
      </c>
      <c r="AG213" s="39" t="e">
        <f>IF(AL214="12",Monitoreo!#REF!&amp;". ","")</f>
        <v>#REF!</v>
      </c>
      <c r="AH213" s="85" t="e">
        <f>IF(AL214="11",Monitoreo!#REF!&amp;". ","")</f>
        <v>#REF!</v>
      </c>
      <c r="AI213" s="71"/>
      <c r="AJ213" s="88" t="e">
        <f>+IF(Monitoreo!#REF!="Casi Seguro",5,IF(Monitoreo!#REF!="Probable",4,IF(Monitoreo!#REF!="Posible",3,IF(Monitoreo!#REF!="Improbable",2,IF(Monitoreo!#REF!="Raro",1)))))</f>
        <v>#REF!</v>
      </c>
      <c r="AK213" s="88" t="e">
        <f>+IF(Monitoreo!#REF!="Severo",5,IF(Monitoreo!#REF!="Mayor",4,IF(Monitoreo!#REF!="Moderado",3,IF(Monitoreo!#REF!="Menor",2,IF(Monitoreo!#REF!="Insignificante",1)))))</f>
        <v>#REF!</v>
      </c>
      <c r="AL213" s="88" t="e">
        <f t="shared" si="3"/>
        <v>#REF!</v>
      </c>
    </row>
    <row r="214" spans="9:38" x14ac:dyDescent="0.25">
      <c r="I214" s="83"/>
      <c r="J214" s="84" t="e">
        <f>IF(AL215="55",Monitoreo!#REF!&amp;". ","")</f>
        <v>#REF!</v>
      </c>
      <c r="K214" s="39" t="e">
        <f>IF(AL215="54",Monitoreo!#REF!&amp;". ","")</f>
        <v>#REF!</v>
      </c>
      <c r="L214" s="39" t="e">
        <f>IF(AL215="53",Monitoreo!#REF!&amp;". ","")</f>
        <v>#REF!</v>
      </c>
      <c r="M214" s="39" t="e">
        <f>IF(AL215="52",Monitoreo!#REF!&amp;". ","")</f>
        <v>#REF!</v>
      </c>
      <c r="N214" s="39" t="e">
        <f>IF(AL215="51",Monitoreo!#REF!&amp;". ","")</f>
        <v>#REF!</v>
      </c>
      <c r="O214" s="39" t="e">
        <f>IF(AL215="45",Monitoreo!#REF!&amp;". ","")</f>
        <v>#REF!</v>
      </c>
      <c r="P214" s="39" t="e">
        <f>IF(AL215="44",Monitoreo!#REF!&amp;". ","")</f>
        <v>#REF!</v>
      </c>
      <c r="Q214" s="39" t="e">
        <f>IF(AL215="43",Monitoreo!#REF!&amp;". ","")</f>
        <v>#REF!</v>
      </c>
      <c r="R214" s="39" t="e">
        <f>IF(AL215="42",Monitoreo!#REF!&amp;". ","")</f>
        <v>#REF!</v>
      </c>
      <c r="S214" s="39" t="e">
        <f>IF(AL215="41",Monitoreo!#REF!&amp;". ","")</f>
        <v>#REF!</v>
      </c>
      <c r="T214" s="39" t="e">
        <f>IF(AL215="35",Monitoreo!#REF!&amp;". ","")</f>
        <v>#REF!</v>
      </c>
      <c r="U214" s="39" t="e">
        <f>IF(AL215="34",Monitoreo!#REF!&amp;". ","")</f>
        <v>#REF!</v>
      </c>
      <c r="V214" s="39" t="e">
        <f>IF(AL215="33",Monitoreo!#REF!&amp;". ","")</f>
        <v>#REF!</v>
      </c>
      <c r="W214" s="39" t="e">
        <f>IF(AL215="32",Monitoreo!#REF!&amp;". ","")</f>
        <v>#REF!</v>
      </c>
      <c r="X214" s="39" t="e">
        <f>IF(AL215="31",Monitoreo!#REF!&amp;". ","")</f>
        <v>#REF!</v>
      </c>
      <c r="Y214" s="39" t="e">
        <f>IF(AL215="25",Monitoreo!#REF!&amp;". ","")</f>
        <v>#REF!</v>
      </c>
      <c r="Z214" s="39" t="e">
        <f>IF(AL215="24",Monitoreo!#REF!&amp;". ","")</f>
        <v>#REF!</v>
      </c>
      <c r="AA214" s="39" t="e">
        <f>IF(AL215="23",Monitoreo!#REF!&amp;". ","")</f>
        <v>#REF!</v>
      </c>
      <c r="AB214" s="39" t="e">
        <f>IF(AL215="22",Monitoreo!#REF!&amp;". ","")</f>
        <v>#REF!</v>
      </c>
      <c r="AC214" s="39" t="e">
        <f>IF(AL215="21",Monitoreo!#REF!&amp;". ","")</f>
        <v>#REF!</v>
      </c>
      <c r="AD214" s="39" t="e">
        <f>IF(AL215="15",Monitoreo!#REF!&amp;". ","")</f>
        <v>#REF!</v>
      </c>
      <c r="AE214" s="39" t="e">
        <f>IF(AL215="14",Monitoreo!#REF!&amp;". ","")</f>
        <v>#REF!</v>
      </c>
      <c r="AF214" s="39" t="e">
        <f>IF(AL215="13",Monitoreo!#REF!&amp;". ","")</f>
        <v>#REF!</v>
      </c>
      <c r="AG214" s="39" t="e">
        <f>IF(AL215="12",Monitoreo!#REF!&amp;". ","")</f>
        <v>#REF!</v>
      </c>
      <c r="AH214" s="85" t="e">
        <f>IF(AL215="11",Monitoreo!#REF!&amp;". ","")</f>
        <v>#REF!</v>
      </c>
      <c r="AI214" s="71"/>
      <c r="AJ214" s="88" t="e">
        <f>+IF(Monitoreo!#REF!="Casi Seguro",5,IF(Monitoreo!#REF!="Probable",4,IF(Monitoreo!#REF!="Posible",3,IF(Monitoreo!#REF!="Improbable",2,IF(Monitoreo!#REF!="Raro",1)))))</f>
        <v>#REF!</v>
      </c>
      <c r="AK214" s="88" t="e">
        <f>+IF(Monitoreo!#REF!="Severo",5,IF(Monitoreo!#REF!="Mayor",4,IF(Monitoreo!#REF!="Moderado",3,IF(Monitoreo!#REF!="Menor",2,IF(Monitoreo!#REF!="Insignificante",1)))))</f>
        <v>#REF!</v>
      </c>
      <c r="AL214" s="88" t="e">
        <f t="shared" si="3"/>
        <v>#REF!</v>
      </c>
    </row>
    <row r="215" spans="9:38" x14ac:dyDescent="0.25">
      <c r="I215" s="83"/>
      <c r="J215" s="84" t="e">
        <f>IF(AL216="55",Monitoreo!#REF!&amp;". ","")</f>
        <v>#REF!</v>
      </c>
      <c r="K215" s="39" t="e">
        <f>IF(AL216="54",Monitoreo!#REF!&amp;". ","")</f>
        <v>#REF!</v>
      </c>
      <c r="L215" s="39" t="e">
        <f>IF(AL216="53",Monitoreo!#REF!&amp;". ","")</f>
        <v>#REF!</v>
      </c>
      <c r="M215" s="39" t="e">
        <f>IF(AL216="52",Monitoreo!#REF!&amp;". ","")</f>
        <v>#REF!</v>
      </c>
      <c r="N215" s="39" t="e">
        <f>IF(AL216="51",Monitoreo!#REF!&amp;". ","")</f>
        <v>#REF!</v>
      </c>
      <c r="O215" s="39" t="e">
        <f>IF(AL216="45",Monitoreo!#REF!&amp;". ","")</f>
        <v>#REF!</v>
      </c>
      <c r="P215" s="39" t="e">
        <f>IF(AL216="44",Monitoreo!#REF!&amp;". ","")</f>
        <v>#REF!</v>
      </c>
      <c r="Q215" s="39" t="e">
        <f>IF(AL216="43",Monitoreo!#REF!&amp;". ","")</f>
        <v>#REF!</v>
      </c>
      <c r="R215" s="39" t="e">
        <f>IF(AL216="42",Monitoreo!#REF!&amp;". ","")</f>
        <v>#REF!</v>
      </c>
      <c r="S215" s="39" t="e">
        <f>IF(AL216="41",Monitoreo!#REF!&amp;". ","")</f>
        <v>#REF!</v>
      </c>
      <c r="T215" s="39" t="e">
        <f>IF(AL216="35",Monitoreo!#REF!&amp;". ","")</f>
        <v>#REF!</v>
      </c>
      <c r="U215" s="39" t="e">
        <f>IF(AL216="34",Monitoreo!#REF!&amp;". ","")</f>
        <v>#REF!</v>
      </c>
      <c r="V215" s="39" t="e">
        <f>IF(AL216="33",Monitoreo!#REF!&amp;". ","")</f>
        <v>#REF!</v>
      </c>
      <c r="W215" s="39" t="e">
        <f>IF(AL216="32",Monitoreo!#REF!&amp;". ","")</f>
        <v>#REF!</v>
      </c>
      <c r="X215" s="39" t="e">
        <f>IF(AL216="31",Monitoreo!#REF!&amp;". ","")</f>
        <v>#REF!</v>
      </c>
      <c r="Y215" s="39" t="e">
        <f>IF(AL216="25",Monitoreo!#REF!&amp;". ","")</f>
        <v>#REF!</v>
      </c>
      <c r="Z215" s="39" t="e">
        <f>IF(AL216="24",Monitoreo!#REF!&amp;". ","")</f>
        <v>#REF!</v>
      </c>
      <c r="AA215" s="39" t="e">
        <f>IF(AL216="23",Monitoreo!#REF!&amp;". ","")</f>
        <v>#REF!</v>
      </c>
      <c r="AB215" s="39" t="e">
        <f>IF(AL216="22",Monitoreo!#REF!&amp;". ","")</f>
        <v>#REF!</v>
      </c>
      <c r="AC215" s="39" t="e">
        <f>IF(AL216="21",Monitoreo!#REF!&amp;". ","")</f>
        <v>#REF!</v>
      </c>
      <c r="AD215" s="39" t="e">
        <f>IF(AL216="15",Monitoreo!#REF!&amp;". ","")</f>
        <v>#REF!</v>
      </c>
      <c r="AE215" s="39" t="e">
        <f>IF(AL216="14",Monitoreo!#REF!&amp;". ","")</f>
        <v>#REF!</v>
      </c>
      <c r="AF215" s="39" t="e">
        <f>IF(AL216="13",Monitoreo!#REF!&amp;". ","")</f>
        <v>#REF!</v>
      </c>
      <c r="AG215" s="39" t="e">
        <f>IF(AL216="12",Monitoreo!#REF!&amp;". ","")</f>
        <v>#REF!</v>
      </c>
      <c r="AH215" s="85" t="e">
        <f>IF(AL216="11",Monitoreo!#REF!&amp;". ","")</f>
        <v>#REF!</v>
      </c>
      <c r="AI215" s="71"/>
      <c r="AJ215" s="88" t="e">
        <f>+IF(Monitoreo!#REF!="Casi Seguro",5,IF(Monitoreo!#REF!="Probable",4,IF(Monitoreo!#REF!="Posible",3,IF(Monitoreo!#REF!="Improbable",2,IF(Monitoreo!#REF!="Raro",1)))))</f>
        <v>#REF!</v>
      </c>
      <c r="AK215" s="88" t="e">
        <f>+IF(Monitoreo!#REF!="Severo",5,IF(Monitoreo!#REF!="Mayor",4,IF(Monitoreo!#REF!="Moderado",3,IF(Monitoreo!#REF!="Menor",2,IF(Monitoreo!#REF!="Insignificante",1)))))</f>
        <v>#REF!</v>
      </c>
      <c r="AL215" s="88" t="e">
        <f t="shared" si="3"/>
        <v>#REF!</v>
      </c>
    </row>
    <row r="216" spans="9:38" x14ac:dyDescent="0.25">
      <c r="I216" s="83"/>
      <c r="J216" s="84" t="e">
        <f>IF(AL217="55",Monitoreo!#REF!&amp;". ","")</f>
        <v>#REF!</v>
      </c>
      <c r="K216" s="39" t="e">
        <f>IF(AL217="54",Monitoreo!#REF!&amp;". ","")</f>
        <v>#REF!</v>
      </c>
      <c r="L216" s="39" t="e">
        <f>IF(AL217="53",Monitoreo!#REF!&amp;". ","")</f>
        <v>#REF!</v>
      </c>
      <c r="M216" s="39" t="e">
        <f>IF(AL217="52",Monitoreo!#REF!&amp;". ","")</f>
        <v>#REF!</v>
      </c>
      <c r="N216" s="39" t="e">
        <f>IF(AL217="51",Monitoreo!#REF!&amp;". ","")</f>
        <v>#REF!</v>
      </c>
      <c r="O216" s="39" t="e">
        <f>IF(AL217="45",Monitoreo!#REF!&amp;". ","")</f>
        <v>#REF!</v>
      </c>
      <c r="P216" s="39" t="e">
        <f>IF(AL217="44",Monitoreo!#REF!&amp;". ","")</f>
        <v>#REF!</v>
      </c>
      <c r="Q216" s="39" t="e">
        <f>IF(AL217="43",Monitoreo!#REF!&amp;". ","")</f>
        <v>#REF!</v>
      </c>
      <c r="R216" s="39" t="e">
        <f>IF(AL217="42",Monitoreo!#REF!&amp;". ","")</f>
        <v>#REF!</v>
      </c>
      <c r="S216" s="39" t="e">
        <f>IF(AL217="41",Monitoreo!#REF!&amp;". ","")</f>
        <v>#REF!</v>
      </c>
      <c r="T216" s="39" t="e">
        <f>IF(AL217="35",Monitoreo!#REF!&amp;". ","")</f>
        <v>#REF!</v>
      </c>
      <c r="U216" s="39" t="e">
        <f>IF(AL217="34",Monitoreo!#REF!&amp;". ","")</f>
        <v>#REF!</v>
      </c>
      <c r="V216" s="39" t="e">
        <f>IF(AL217="33",Monitoreo!#REF!&amp;". ","")</f>
        <v>#REF!</v>
      </c>
      <c r="W216" s="39" t="e">
        <f>IF(AL217="32",Monitoreo!#REF!&amp;". ","")</f>
        <v>#REF!</v>
      </c>
      <c r="X216" s="39" t="e">
        <f>IF(AL217="31",Monitoreo!#REF!&amp;". ","")</f>
        <v>#REF!</v>
      </c>
      <c r="Y216" s="39" t="e">
        <f>IF(AL217="25",Monitoreo!#REF!&amp;". ","")</f>
        <v>#REF!</v>
      </c>
      <c r="Z216" s="39" t="e">
        <f>IF(AL217="24",Monitoreo!#REF!&amp;". ","")</f>
        <v>#REF!</v>
      </c>
      <c r="AA216" s="39" t="e">
        <f>IF(AL217="23",Monitoreo!#REF!&amp;". ","")</f>
        <v>#REF!</v>
      </c>
      <c r="AB216" s="39" t="e">
        <f>IF(AL217="22",Monitoreo!#REF!&amp;". ","")</f>
        <v>#REF!</v>
      </c>
      <c r="AC216" s="39" t="e">
        <f>IF(AL217="21",Monitoreo!#REF!&amp;". ","")</f>
        <v>#REF!</v>
      </c>
      <c r="AD216" s="39" t="e">
        <f>IF(AL217="15",Monitoreo!#REF!&amp;". ","")</f>
        <v>#REF!</v>
      </c>
      <c r="AE216" s="39" t="e">
        <f>IF(AL217="14",Monitoreo!#REF!&amp;". ","")</f>
        <v>#REF!</v>
      </c>
      <c r="AF216" s="39" t="e">
        <f>IF(AL217="13",Monitoreo!#REF!&amp;". ","")</f>
        <v>#REF!</v>
      </c>
      <c r="AG216" s="39" t="e">
        <f>IF(AL217="12",Monitoreo!#REF!&amp;". ","")</f>
        <v>#REF!</v>
      </c>
      <c r="AH216" s="85" t="e">
        <f>IF(AL217="11",Monitoreo!#REF!&amp;". ","")</f>
        <v>#REF!</v>
      </c>
      <c r="AI216" s="71"/>
      <c r="AJ216" s="88" t="e">
        <f>+IF(Monitoreo!#REF!="Casi Seguro",5,IF(Monitoreo!#REF!="Probable",4,IF(Monitoreo!#REF!="Posible",3,IF(Monitoreo!#REF!="Improbable",2,IF(Monitoreo!#REF!="Raro",1)))))</f>
        <v>#REF!</v>
      </c>
      <c r="AK216" s="88" t="e">
        <f>+IF(Monitoreo!#REF!="Severo",5,IF(Monitoreo!#REF!="Mayor",4,IF(Monitoreo!#REF!="Moderado",3,IF(Monitoreo!#REF!="Menor",2,IF(Monitoreo!#REF!="Insignificante",1)))))</f>
        <v>#REF!</v>
      </c>
      <c r="AL216" s="88" t="e">
        <f t="shared" si="3"/>
        <v>#REF!</v>
      </c>
    </row>
    <row r="217" spans="9:38" x14ac:dyDescent="0.25">
      <c r="I217" s="83"/>
      <c r="J217" s="84" t="e">
        <f>IF(AL218="55",Monitoreo!#REF!&amp;". ","")</f>
        <v>#REF!</v>
      </c>
      <c r="K217" s="39" t="e">
        <f>IF(AL218="54",Monitoreo!#REF!&amp;". ","")</f>
        <v>#REF!</v>
      </c>
      <c r="L217" s="39" t="e">
        <f>IF(AL218="53",Monitoreo!#REF!&amp;". ","")</f>
        <v>#REF!</v>
      </c>
      <c r="M217" s="39" t="e">
        <f>IF(AL218="52",Monitoreo!#REF!&amp;". ","")</f>
        <v>#REF!</v>
      </c>
      <c r="N217" s="39" t="e">
        <f>IF(AL218="51",Monitoreo!#REF!&amp;". ","")</f>
        <v>#REF!</v>
      </c>
      <c r="O217" s="39" t="e">
        <f>IF(AL218="45",Monitoreo!#REF!&amp;". ","")</f>
        <v>#REF!</v>
      </c>
      <c r="P217" s="39" t="e">
        <f>IF(AL218="44",Monitoreo!#REF!&amp;". ","")</f>
        <v>#REF!</v>
      </c>
      <c r="Q217" s="39" t="e">
        <f>IF(AL218="43",Monitoreo!#REF!&amp;". ","")</f>
        <v>#REF!</v>
      </c>
      <c r="R217" s="39" t="e">
        <f>IF(AL218="42",Monitoreo!#REF!&amp;". ","")</f>
        <v>#REF!</v>
      </c>
      <c r="S217" s="39" t="e">
        <f>IF(AL218="41",Monitoreo!#REF!&amp;". ","")</f>
        <v>#REF!</v>
      </c>
      <c r="T217" s="39" t="e">
        <f>IF(AL218="35",Monitoreo!#REF!&amp;". ","")</f>
        <v>#REF!</v>
      </c>
      <c r="U217" s="39" t="e">
        <f>IF(AL218="34",Monitoreo!#REF!&amp;". ","")</f>
        <v>#REF!</v>
      </c>
      <c r="V217" s="39" t="e">
        <f>IF(AL218="33",Monitoreo!#REF!&amp;". ","")</f>
        <v>#REF!</v>
      </c>
      <c r="W217" s="39" t="e">
        <f>IF(AL218="32",Monitoreo!#REF!&amp;". ","")</f>
        <v>#REF!</v>
      </c>
      <c r="X217" s="39" t="e">
        <f>IF(AL218="31",Monitoreo!#REF!&amp;". ","")</f>
        <v>#REF!</v>
      </c>
      <c r="Y217" s="39" t="e">
        <f>IF(AL218="25",Monitoreo!#REF!&amp;". ","")</f>
        <v>#REF!</v>
      </c>
      <c r="Z217" s="39" t="e">
        <f>IF(AL218="24",Monitoreo!#REF!&amp;". ","")</f>
        <v>#REF!</v>
      </c>
      <c r="AA217" s="39" t="e">
        <f>IF(AL218="23",Monitoreo!#REF!&amp;". ","")</f>
        <v>#REF!</v>
      </c>
      <c r="AB217" s="39" t="e">
        <f>IF(AL218="22",Monitoreo!#REF!&amp;". ","")</f>
        <v>#REF!</v>
      </c>
      <c r="AC217" s="39" t="e">
        <f>IF(AL218="21",Monitoreo!#REF!&amp;". ","")</f>
        <v>#REF!</v>
      </c>
      <c r="AD217" s="39" t="e">
        <f>IF(AL218="15",Monitoreo!#REF!&amp;". ","")</f>
        <v>#REF!</v>
      </c>
      <c r="AE217" s="39" t="e">
        <f>IF(AL218="14",Monitoreo!#REF!&amp;". ","")</f>
        <v>#REF!</v>
      </c>
      <c r="AF217" s="39" t="e">
        <f>IF(AL218="13",Monitoreo!#REF!&amp;". ","")</f>
        <v>#REF!</v>
      </c>
      <c r="AG217" s="39" t="e">
        <f>IF(AL218="12",Monitoreo!#REF!&amp;". ","")</f>
        <v>#REF!</v>
      </c>
      <c r="AH217" s="85" t="e">
        <f>IF(AL218="11",Monitoreo!#REF!&amp;". ","")</f>
        <v>#REF!</v>
      </c>
      <c r="AI217" s="71"/>
      <c r="AJ217" s="88" t="e">
        <f>+IF(Monitoreo!#REF!="Casi Seguro",5,IF(Monitoreo!#REF!="Probable",4,IF(Monitoreo!#REF!="Posible",3,IF(Monitoreo!#REF!="Improbable",2,IF(Monitoreo!#REF!="Raro",1)))))</f>
        <v>#REF!</v>
      </c>
      <c r="AK217" s="88" t="e">
        <f>+IF(Monitoreo!#REF!="Severo",5,IF(Monitoreo!#REF!="Mayor",4,IF(Monitoreo!#REF!="Moderado",3,IF(Monitoreo!#REF!="Menor",2,IF(Monitoreo!#REF!="Insignificante",1)))))</f>
        <v>#REF!</v>
      </c>
      <c r="AL217" s="88" t="e">
        <f t="shared" si="3"/>
        <v>#REF!</v>
      </c>
    </row>
    <row r="218" spans="9:38" x14ac:dyDescent="0.25">
      <c r="I218" s="83"/>
      <c r="J218" s="84" t="e">
        <f>IF(AL219="55",Monitoreo!#REF!&amp;". ","")</f>
        <v>#REF!</v>
      </c>
      <c r="K218" s="39" t="e">
        <f>IF(AL219="54",Monitoreo!#REF!&amp;". ","")</f>
        <v>#REF!</v>
      </c>
      <c r="L218" s="39" t="e">
        <f>IF(AL219="53",Monitoreo!#REF!&amp;". ","")</f>
        <v>#REF!</v>
      </c>
      <c r="M218" s="39" t="e">
        <f>IF(AL219="52",Monitoreo!#REF!&amp;". ","")</f>
        <v>#REF!</v>
      </c>
      <c r="N218" s="39" t="e">
        <f>IF(AL219="51",Monitoreo!#REF!&amp;". ","")</f>
        <v>#REF!</v>
      </c>
      <c r="O218" s="39" t="e">
        <f>IF(AL219="45",Monitoreo!#REF!&amp;". ","")</f>
        <v>#REF!</v>
      </c>
      <c r="P218" s="39" t="e">
        <f>IF(AL219="44",Monitoreo!#REF!&amp;". ","")</f>
        <v>#REF!</v>
      </c>
      <c r="Q218" s="39" t="e">
        <f>IF(AL219="43",Monitoreo!#REF!&amp;". ","")</f>
        <v>#REF!</v>
      </c>
      <c r="R218" s="39" t="e">
        <f>IF(AL219="42",Monitoreo!#REF!&amp;". ","")</f>
        <v>#REF!</v>
      </c>
      <c r="S218" s="39" t="e">
        <f>IF(AL219="41",Monitoreo!#REF!&amp;". ","")</f>
        <v>#REF!</v>
      </c>
      <c r="T218" s="39" t="e">
        <f>IF(AL219="35",Monitoreo!#REF!&amp;". ","")</f>
        <v>#REF!</v>
      </c>
      <c r="U218" s="39" t="e">
        <f>IF(AL219="34",Monitoreo!#REF!&amp;". ","")</f>
        <v>#REF!</v>
      </c>
      <c r="V218" s="39" t="e">
        <f>IF(AL219="33",Monitoreo!#REF!&amp;". ","")</f>
        <v>#REF!</v>
      </c>
      <c r="W218" s="39" t="e">
        <f>IF(AL219="32",Monitoreo!#REF!&amp;". ","")</f>
        <v>#REF!</v>
      </c>
      <c r="X218" s="39" t="e">
        <f>IF(AL219="31",Monitoreo!#REF!&amp;". ","")</f>
        <v>#REF!</v>
      </c>
      <c r="Y218" s="39" t="e">
        <f>IF(AL219="25",Monitoreo!#REF!&amp;". ","")</f>
        <v>#REF!</v>
      </c>
      <c r="Z218" s="39" t="e">
        <f>IF(AL219="24",Monitoreo!#REF!&amp;". ","")</f>
        <v>#REF!</v>
      </c>
      <c r="AA218" s="39" t="e">
        <f>IF(AL219="23",Monitoreo!#REF!&amp;". ","")</f>
        <v>#REF!</v>
      </c>
      <c r="AB218" s="39" t="e">
        <f>IF(AL219="22",Monitoreo!#REF!&amp;". ","")</f>
        <v>#REF!</v>
      </c>
      <c r="AC218" s="39" t="e">
        <f>IF(AL219="21",Monitoreo!#REF!&amp;". ","")</f>
        <v>#REF!</v>
      </c>
      <c r="AD218" s="39" t="e">
        <f>IF(AL219="15",Monitoreo!#REF!&amp;". ","")</f>
        <v>#REF!</v>
      </c>
      <c r="AE218" s="39" t="e">
        <f>IF(AL219="14",Monitoreo!#REF!&amp;". ","")</f>
        <v>#REF!</v>
      </c>
      <c r="AF218" s="39" t="e">
        <f>IF(AL219="13",Monitoreo!#REF!&amp;". ","")</f>
        <v>#REF!</v>
      </c>
      <c r="AG218" s="39" t="e">
        <f>IF(AL219="12",Monitoreo!#REF!&amp;". ","")</f>
        <v>#REF!</v>
      </c>
      <c r="AH218" s="85" t="e">
        <f>IF(AL219="11",Monitoreo!#REF!&amp;". ","")</f>
        <v>#REF!</v>
      </c>
      <c r="AI218" s="71"/>
      <c r="AJ218" s="88" t="e">
        <f>+IF(Monitoreo!#REF!="Casi Seguro",5,IF(Monitoreo!#REF!="Probable",4,IF(Monitoreo!#REF!="Posible",3,IF(Monitoreo!#REF!="Improbable",2,IF(Monitoreo!#REF!="Raro",1)))))</f>
        <v>#REF!</v>
      </c>
      <c r="AK218" s="88" t="e">
        <f>+IF(Monitoreo!#REF!="Severo",5,IF(Monitoreo!#REF!="Mayor",4,IF(Monitoreo!#REF!="Moderado",3,IF(Monitoreo!#REF!="Menor",2,IF(Monitoreo!#REF!="Insignificante",1)))))</f>
        <v>#REF!</v>
      </c>
      <c r="AL218" s="88" t="e">
        <f t="shared" si="3"/>
        <v>#REF!</v>
      </c>
    </row>
    <row r="219" spans="9:38" x14ac:dyDescent="0.25">
      <c r="I219" s="83"/>
      <c r="J219" s="84" t="e">
        <f>IF(AL220="55",Monitoreo!#REF!&amp;". ","")</f>
        <v>#REF!</v>
      </c>
      <c r="K219" s="39" t="e">
        <f>IF(AL220="54",Monitoreo!#REF!&amp;". ","")</f>
        <v>#REF!</v>
      </c>
      <c r="L219" s="39" t="e">
        <f>IF(AL220="53",Monitoreo!#REF!&amp;". ","")</f>
        <v>#REF!</v>
      </c>
      <c r="M219" s="39" t="e">
        <f>IF(AL220="52",Monitoreo!#REF!&amp;". ","")</f>
        <v>#REF!</v>
      </c>
      <c r="N219" s="39" t="e">
        <f>IF(AL220="51",Monitoreo!#REF!&amp;". ","")</f>
        <v>#REF!</v>
      </c>
      <c r="O219" s="39" t="e">
        <f>IF(AL220="45",Monitoreo!#REF!&amp;". ","")</f>
        <v>#REF!</v>
      </c>
      <c r="P219" s="39" t="e">
        <f>IF(AL220="44",Monitoreo!#REF!&amp;". ","")</f>
        <v>#REF!</v>
      </c>
      <c r="Q219" s="39" t="e">
        <f>IF(AL220="43",Monitoreo!#REF!&amp;". ","")</f>
        <v>#REF!</v>
      </c>
      <c r="R219" s="39" t="e">
        <f>IF(AL220="42",Monitoreo!#REF!&amp;". ","")</f>
        <v>#REF!</v>
      </c>
      <c r="S219" s="39" t="e">
        <f>IF(AL220="41",Monitoreo!#REF!&amp;". ","")</f>
        <v>#REF!</v>
      </c>
      <c r="T219" s="39" t="e">
        <f>IF(AL220="35",Monitoreo!#REF!&amp;". ","")</f>
        <v>#REF!</v>
      </c>
      <c r="U219" s="39" t="e">
        <f>IF(AL220="34",Monitoreo!#REF!&amp;". ","")</f>
        <v>#REF!</v>
      </c>
      <c r="V219" s="39" t="e">
        <f>IF(AL220="33",Monitoreo!#REF!&amp;". ","")</f>
        <v>#REF!</v>
      </c>
      <c r="W219" s="39" t="e">
        <f>IF(AL220="32",Monitoreo!#REF!&amp;". ","")</f>
        <v>#REF!</v>
      </c>
      <c r="X219" s="39" t="e">
        <f>IF(AL220="31",Monitoreo!#REF!&amp;". ","")</f>
        <v>#REF!</v>
      </c>
      <c r="Y219" s="39" t="e">
        <f>IF(AL220="25",Monitoreo!#REF!&amp;". ","")</f>
        <v>#REF!</v>
      </c>
      <c r="Z219" s="39" t="e">
        <f>IF(AL220="24",Monitoreo!#REF!&amp;". ","")</f>
        <v>#REF!</v>
      </c>
      <c r="AA219" s="39" t="e">
        <f>IF(AL220="23",Monitoreo!#REF!&amp;". ","")</f>
        <v>#REF!</v>
      </c>
      <c r="AB219" s="39" t="e">
        <f>IF(AL220="22",Monitoreo!#REF!&amp;". ","")</f>
        <v>#REF!</v>
      </c>
      <c r="AC219" s="39" t="e">
        <f>IF(AL220="21",Monitoreo!#REF!&amp;". ","")</f>
        <v>#REF!</v>
      </c>
      <c r="AD219" s="39" t="e">
        <f>IF(AL220="15",Monitoreo!#REF!&amp;". ","")</f>
        <v>#REF!</v>
      </c>
      <c r="AE219" s="39" t="e">
        <f>IF(AL220="14",Monitoreo!#REF!&amp;". ","")</f>
        <v>#REF!</v>
      </c>
      <c r="AF219" s="39" t="e">
        <f>IF(AL220="13",Monitoreo!#REF!&amp;". ","")</f>
        <v>#REF!</v>
      </c>
      <c r="AG219" s="39" t="e">
        <f>IF(AL220="12",Monitoreo!#REF!&amp;". ","")</f>
        <v>#REF!</v>
      </c>
      <c r="AH219" s="85" t="e">
        <f>IF(AL220="11",Monitoreo!#REF!&amp;". ","")</f>
        <v>#REF!</v>
      </c>
      <c r="AI219" s="71"/>
      <c r="AJ219" s="88" t="e">
        <f>+IF(Monitoreo!#REF!="Casi Seguro",5,IF(Monitoreo!#REF!="Probable",4,IF(Monitoreo!#REF!="Posible",3,IF(Monitoreo!#REF!="Improbable",2,IF(Monitoreo!#REF!="Raro",1)))))</f>
        <v>#REF!</v>
      </c>
      <c r="AK219" s="88" t="e">
        <f>+IF(Monitoreo!#REF!="Severo",5,IF(Monitoreo!#REF!="Mayor",4,IF(Monitoreo!#REF!="Moderado",3,IF(Monitoreo!#REF!="Menor",2,IF(Monitoreo!#REF!="Insignificante",1)))))</f>
        <v>#REF!</v>
      </c>
      <c r="AL219" s="88" t="e">
        <f t="shared" si="3"/>
        <v>#REF!</v>
      </c>
    </row>
    <row r="220" spans="9:38" x14ac:dyDescent="0.25">
      <c r="I220" s="83"/>
      <c r="J220" s="84" t="e">
        <f>IF(AL221="55",Monitoreo!#REF!&amp;". ","")</f>
        <v>#REF!</v>
      </c>
      <c r="K220" s="39" t="e">
        <f>IF(AL221="54",Monitoreo!#REF!&amp;". ","")</f>
        <v>#REF!</v>
      </c>
      <c r="L220" s="39" t="e">
        <f>IF(AL221="53",Monitoreo!#REF!&amp;". ","")</f>
        <v>#REF!</v>
      </c>
      <c r="M220" s="39" t="e">
        <f>IF(AL221="52",Monitoreo!#REF!&amp;". ","")</f>
        <v>#REF!</v>
      </c>
      <c r="N220" s="39" t="e">
        <f>IF(AL221="51",Monitoreo!#REF!&amp;". ","")</f>
        <v>#REF!</v>
      </c>
      <c r="O220" s="39" t="e">
        <f>IF(AL221="45",Monitoreo!#REF!&amp;". ","")</f>
        <v>#REF!</v>
      </c>
      <c r="P220" s="39" t="e">
        <f>IF(AL221="44",Monitoreo!#REF!&amp;". ","")</f>
        <v>#REF!</v>
      </c>
      <c r="Q220" s="39" t="e">
        <f>IF(AL221="43",Monitoreo!#REF!&amp;". ","")</f>
        <v>#REF!</v>
      </c>
      <c r="R220" s="39" t="e">
        <f>IF(AL221="42",Monitoreo!#REF!&amp;". ","")</f>
        <v>#REF!</v>
      </c>
      <c r="S220" s="39" t="e">
        <f>IF(AL221="41",Monitoreo!#REF!&amp;". ","")</f>
        <v>#REF!</v>
      </c>
      <c r="T220" s="39" t="e">
        <f>IF(AL221="35",Monitoreo!#REF!&amp;". ","")</f>
        <v>#REF!</v>
      </c>
      <c r="U220" s="39" t="e">
        <f>IF(AL221="34",Monitoreo!#REF!&amp;". ","")</f>
        <v>#REF!</v>
      </c>
      <c r="V220" s="39" t="e">
        <f>IF(AL221="33",Monitoreo!#REF!&amp;". ","")</f>
        <v>#REF!</v>
      </c>
      <c r="W220" s="39" t="e">
        <f>IF(AL221="32",Monitoreo!#REF!&amp;". ","")</f>
        <v>#REF!</v>
      </c>
      <c r="X220" s="39" t="e">
        <f>IF(AL221="31",Monitoreo!#REF!&amp;". ","")</f>
        <v>#REF!</v>
      </c>
      <c r="Y220" s="39" t="e">
        <f>IF(AL221="25",Monitoreo!#REF!&amp;". ","")</f>
        <v>#REF!</v>
      </c>
      <c r="Z220" s="39" t="e">
        <f>IF(AL221="24",Monitoreo!#REF!&amp;". ","")</f>
        <v>#REF!</v>
      </c>
      <c r="AA220" s="39" t="e">
        <f>IF(AL221="23",Monitoreo!#REF!&amp;". ","")</f>
        <v>#REF!</v>
      </c>
      <c r="AB220" s="39" t="e">
        <f>IF(AL221="22",Monitoreo!#REF!&amp;". ","")</f>
        <v>#REF!</v>
      </c>
      <c r="AC220" s="39" t="e">
        <f>IF(AL221="21",Monitoreo!#REF!&amp;". ","")</f>
        <v>#REF!</v>
      </c>
      <c r="AD220" s="39" t="e">
        <f>IF(AL221="15",Monitoreo!#REF!&amp;". ","")</f>
        <v>#REF!</v>
      </c>
      <c r="AE220" s="39" t="e">
        <f>IF(AL221="14",Monitoreo!#REF!&amp;". ","")</f>
        <v>#REF!</v>
      </c>
      <c r="AF220" s="39" t="e">
        <f>IF(AL221="13",Monitoreo!#REF!&amp;". ","")</f>
        <v>#REF!</v>
      </c>
      <c r="AG220" s="39" t="e">
        <f>IF(AL221="12",Monitoreo!#REF!&amp;". ","")</f>
        <v>#REF!</v>
      </c>
      <c r="AH220" s="85" t="e">
        <f>IF(AL221="11",Monitoreo!#REF!&amp;". ","")</f>
        <v>#REF!</v>
      </c>
      <c r="AI220" s="71"/>
      <c r="AJ220" s="88" t="e">
        <f>+IF(Monitoreo!#REF!="Casi Seguro",5,IF(Monitoreo!#REF!="Probable",4,IF(Monitoreo!#REF!="Posible",3,IF(Monitoreo!#REF!="Improbable",2,IF(Monitoreo!#REF!="Raro",1)))))</f>
        <v>#REF!</v>
      </c>
      <c r="AK220" s="88" t="e">
        <f>+IF(Monitoreo!#REF!="Severo",5,IF(Monitoreo!#REF!="Mayor",4,IF(Monitoreo!#REF!="Moderado",3,IF(Monitoreo!#REF!="Menor",2,IF(Monitoreo!#REF!="Insignificante",1)))))</f>
        <v>#REF!</v>
      </c>
      <c r="AL220" s="88" t="e">
        <f t="shared" si="3"/>
        <v>#REF!</v>
      </c>
    </row>
    <row r="221" spans="9:38" x14ac:dyDescent="0.25">
      <c r="I221" s="83"/>
      <c r="J221" s="84" t="e">
        <f>IF(AL222="55",Monitoreo!#REF!&amp;". ","")</f>
        <v>#REF!</v>
      </c>
      <c r="K221" s="39" t="e">
        <f>IF(AL222="54",Monitoreo!#REF!&amp;". ","")</f>
        <v>#REF!</v>
      </c>
      <c r="L221" s="39" t="e">
        <f>IF(AL222="53",Monitoreo!#REF!&amp;". ","")</f>
        <v>#REF!</v>
      </c>
      <c r="M221" s="39" t="e">
        <f>IF(AL222="52",Monitoreo!#REF!&amp;". ","")</f>
        <v>#REF!</v>
      </c>
      <c r="N221" s="39" t="e">
        <f>IF(AL222="51",Monitoreo!#REF!&amp;". ","")</f>
        <v>#REF!</v>
      </c>
      <c r="O221" s="39" t="e">
        <f>IF(AL222="45",Monitoreo!#REF!&amp;". ","")</f>
        <v>#REF!</v>
      </c>
      <c r="P221" s="39" t="e">
        <f>IF(AL222="44",Monitoreo!#REF!&amp;". ","")</f>
        <v>#REF!</v>
      </c>
      <c r="Q221" s="39" t="e">
        <f>IF(AL222="43",Monitoreo!#REF!&amp;". ","")</f>
        <v>#REF!</v>
      </c>
      <c r="R221" s="39" t="e">
        <f>IF(AL222="42",Monitoreo!#REF!&amp;". ","")</f>
        <v>#REF!</v>
      </c>
      <c r="S221" s="39" t="e">
        <f>IF(AL222="41",Monitoreo!#REF!&amp;". ","")</f>
        <v>#REF!</v>
      </c>
      <c r="T221" s="39" t="e">
        <f>IF(AL222="35",Monitoreo!#REF!&amp;". ","")</f>
        <v>#REF!</v>
      </c>
      <c r="U221" s="39" t="e">
        <f>IF(AL222="34",Monitoreo!#REF!&amp;". ","")</f>
        <v>#REF!</v>
      </c>
      <c r="V221" s="39" t="e">
        <f>IF(AL222="33",Monitoreo!#REF!&amp;". ","")</f>
        <v>#REF!</v>
      </c>
      <c r="W221" s="39" t="e">
        <f>IF(AL222="32",Monitoreo!#REF!&amp;". ","")</f>
        <v>#REF!</v>
      </c>
      <c r="X221" s="39" t="e">
        <f>IF(AL222="31",Monitoreo!#REF!&amp;". ","")</f>
        <v>#REF!</v>
      </c>
      <c r="Y221" s="39" t="e">
        <f>IF(AL222="25",Monitoreo!#REF!&amp;". ","")</f>
        <v>#REF!</v>
      </c>
      <c r="Z221" s="39" t="e">
        <f>IF(AL222="24",Monitoreo!#REF!&amp;". ","")</f>
        <v>#REF!</v>
      </c>
      <c r="AA221" s="39" t="e">
        <f>IF(AL222="23",Monitoreo!#REF!&amp;". ","")</f>
        <v>#REF!</v>
      </c>
      <c r="AB221" s="39" t="e">
        <f>IF(AL222="22",Monitoreo!#REF!&amp;". ","")</f>
        <v>#REF!</v>
      </c>
      <c r="AC221" s="39" t="e">
        <f>IF(AL222="21",Monitoreo!#REF!&amp;". ","")</f>
        <v>#REF!</v>
      </c>
      <c r="AD221" s="39" t="e">
        <f>IF(AL222="15",Monitoreo!#REF!&amp;". ","")</f>
        <v>#REF!</v>
      </c>
      <c r="AE221" s="39" t="e">
        <f>IF(AL222="14",Monitoreo!#REF!&amp;". ","")</f>
        <v>#REF!</v>
      </c>
      <c r="AF221" s="39" t="e">
        <f>IF(AL222="13",Monitoreo!#REF!&amp;". ","")</f>
        <v>#REF!</v>
      </c>
      <c r="AG221" s="39" t="e">
        <f>IF(AL222="12",Monitoreo!#REF!&amp;". ","")</f>
        <v>#REF!</v>
      </c>
      <c r="AH221" s="85" t="e">
        <f>IF(AL222="11",Monitoreo!#REF!&amp;". ","")</f>
        <v>#REF!</v>
      </c>
      <c r="AI221" s="71"/>
      <c r="AJ221" s="88" t="e">
        <f>+IF(Monitoreo!#REF!="Casi Seguro",5,IF(Monitoreo!#REF!="Probable",4,IF(Monitoreo!#REF!="Posible",3,IF(Monitoreo!#REF!="Improbable",2,IF(Monitoreo!#REF!="Raro",1)))))</f>
        <v>#REF!</v>
      </c>
      <c r="AK221" s="88" t="e">
        <f>+IF(Monitoreo!#REF!="Severo",5,IF(Monitoreo!#REF!="Mayor",4,IF(Monitoreo!#REF!="Moderado",3,IF(Monitoreo!#REF!="Menor",2,IF(Monitoreo!#REF!="Insignificante",1)))))</f>
        <v>#REF!</v>
      </c>
      <c r="AL221" s="88" t="e">
        <f t="shared" si="3"/>
        <v>#REF!</v>
      </c>
    </row>
    <row r="222" spans="9:38" x14ac:dyDescent="0.25">
      <c r="I222" s="83"/>
      <c r="J222" s="84" t="e">
        <f>IF(AL223="55",Monitoreo!#REF!&amp;". ","")</f>
        <v>#REF!</v>
      </c>
      <c r="K222" s="39" t="e">
        <f>IF(AL223="54",Monitoreo!#REF!&amp;". ","")</f>
        <v>#REF!</v>
      </c>
      <c r="L222" s="39" t="e">
        <f>IF(AL223="53",Monitoreo!#REF!&amp;". ","")</f>
        <v>#REF!</v>
      </c>
      <c r="M222" s="39" t="e">
        <f>IF(AL223="52",Monitoreo!#REF!&amp;". ","")</f>
        <v>#REF!</v>
      </c>
      <c r="N222" s="39" t="e">
        <f>IF(AL223="51",Monitoreo!#REF!&amp;". ","")</f>
        <v>#REF!</v>
      </c>
      <c r="O222" s="39" t="e">
        <f>IF(AL223="45",Monitoreo!#REF!&amp;". ","")</f>
        <v>#REF!</v>
      </c>
      <c r="P222" s="39" t="e">
        <f>IF(AL223="44",Monitoreo!#REF!&amp;". ","")</f>
        <v>#REF!</v>
      </c>
      <c r="Q222" s="39" t="e">
        <f>IF(AL223="43",Monitoreo!#REF!&amp;". ","")</f>
        <v>#REF!</v>
      </c>
      <c r="R222" s="39" t="e">
        <f>IF(AL223="42",Monitoreo!#REF!&amp;". ","")</f>
        <v>#REF!</v>
      </c>
      <c r="S222" s="39" t="e">
        <f>IF(AL223="41",Monitoreo!#REF!&amp;". ","")</f>
        <v>#REF!</v>
      </c>
      <c r="T222" s="39" t="e">
        <f>IF(AL223="35",Monitoreo!#REF!&amp;". ","")</f>
        <v>#REF!</v>
      </c>
      <c r="U222" s="39" t="e">
        <f>IF(AL223="34",Monitoreo!#REF!&amp;". ","")</f>
        <v>#REF!</v>
      </c>
      <c r="V222" s="39" t="e">
        <f>IF(AL223="33",Monitoreo!#REF!&amp;". ","")</f>
        <v>#REF!</v>
      </c>
      <c r="W222" s="39" t="e">
        <f>IF(AL223="32",Monitoreo!#REF!&amp;". ","")</f>
        <v>#REF!</v>
      </c>
      <c r="X222" s="39" t="e">
        <f>IF(AL223="31",Monitoreo!#REF!&amp;". ","")</f>
        <v>#REF!</v>
      </c>
      <c r="Y222" s="39" t="e">
        <f>IF(AL223="25",Monitoreo!#REF!&amp;". ","")</f>
        <v>#REF!</v>
      </c>
      <c r="Z222" s="39" t="e">
        <f>IF(AL223="24",Monitoreo!#REF!&amp;". ","")</f>
        <v>#REF!</v>
      </c>
      <c r="AA222" s="39" t="e">
        <f>IF(AL223="23",Monitoreo!#REF!&amp;". ","")</f>
        <v>#REF!</v>
      </c>
      <c r="AB222" s="39" t="e">
        <f>IF(AL223="22",Monitoreo!#REF!&amp;". ","")</f>
        <v>#REF!</v>
      </c>
      <c r="AC222" s="39" t="e">
        <f>IF(AL223="21",Monitoreo!#REF!&amp;". ","")</f>
        <v>#REF!</v>
      </c>
      <c r="AD222" s="39" t="e">
        <f>IF(AL223="15",Monitoreo!#REF!&amp;". ","")</f>
        <v>#REF!</v>
      </c>
      <c r="AE222" s="39" t="e">
        <f>IF(AL223="14",Monitoreo!#REF!&amp;". ","")</f>
        <v>#REF!</v>
      </c>
      <c r="AF222" s="39" t="e">
        <f>IF(AL223="13",Monitoreo!#REF!&amp;". ","")</f>
        <v>#REF!</v>
      </c>
      <c r="AG222" s="39" t="e">
        <f>IF(AL223="12",Monitoreo!#REF!&amp;". ","")</f>
        <v>#REF!</v>
      </c>
      <c r="AH222" s="85" t="e">
        <f>IF(AL223="11",Monitoreo!#REF!&amp;". ","")</f>
        <v>#REF!</v>
      </c>
      <c r="AI222" s="71"/>
      <c r="AJ222" s="88" t="e">
        <f>+IF(Monitoreo!#REF!="Casi Seguro",5,IF(Monitoreo!#REF!="Probable",4,IF(Monitoreo!#REF!="Posible",3,IF(Monitoreo!#REF!="Improbable",2,IF(Monitoreo!#REF!="Raro",1)))))</f>
        <v>#REF!</v>
      </c>
      <c r="AK222" s="88" t="e">
        <f>+IF(Monitoreo!#REF!="Severo",5,IF(Monitoreo!#REF!="Mayor",4,IF(Monitoreo!#REF!="Moderado",3,IF(Monitoreo!#REF!="Menor",2,IF(Monitoreo!#REF!="Insignificante",1)))))</f>
        <v>#REF!</v>
      </c>
      <c r="AL222" s="88" t="e">
        <f t="shared" si="3"/>
        <v>#REF!</v>
      </c>
    </row>
    <row r="223" spans="9:38" x14ac:dyDescent="0.25">
      <c r="I223" s="83"/>
      <c r="J223" s="84" t="e">
        <f>IF(AL224="55",Monitoreo!#REF!&amp;". ","")</f>
        <v>#REF!</v>
      </c>
      <c r="K223" s="39" t="e">
        <f>IF(AL224="54",Monitoreo!#REF!&amp;". ","")</f>
        <v>#REF!</v>
      </c>
      <c r="L223" s="39" t="e">
        <f>IF(AL224="53",Monitoreo!#REF!&amp;". ","")</f>
        <v>#REF!</v>
      </c>
      <c r="M223" s="39" t="e">
        <f>IF(AL224="52",Monitoreo!#REF!&amp;". ","")</f>
        <v>#REF!</v>
      </c>
      <c r="N223" s="39" t="e">
        <f>IF(AL224="51",Monitoreo!#REF!&amp;". ","")</f>
        <v>#REF!</v>
      </c>
      <c r="O223" s="39" t="e">
        <f>IF(AL224="45",Monitoreo!#REF!&amp;". ","")</f>
        <v>#REF!</v>
      </c>
      <c r="P223" s="39" t="e">
        <f>IF(AL224="44",Monitoreo!#REF!&amp;". ","")</f>
        <v>#REF!</v>
      </c>
      <c r="Q223" s="39" t="e">
        <f>IF(AL224="43",Monitoreo!#REF!&amp;". ","")</f>
        <v>#REF!</v>
      </c>
      <c r="R223" s="39" t="e">
        <f>IF(AL224="42",Monitoreo!#REF!&amp;". ","")</f>
        <v>#REF!</v>
      </c>
      <c r="S223" s="39" t="e">
        <f>IF(AL224="41",Monitoreo!#REF!&amp;". ","")</f>
        <v>#REF!</v>
      </c>
      <c r="T223" s="39" t="e">
        <f>IF(AL224="35",Monitoreo!#REF!&amp;". ","")</f>
        <v>#REF!</v>
      </c>
      <c r="U223" s="39" t="e">
        <f>IF(AL224="34",Monitoreo!#REF!&amp;". ","")</f>
        <v>#REF!</v>
      </c>
      <c r="V223" s="39" t="e">
        <f>IF(AL224="33",Monitoreo!#REF!&amp;". ","")</f>
        <v>#REF!</v>
      </c>
      <c r="W223" s="39" t="e">
        <f>IF(AL224="32",Monitoreo!#REF!&amp;". ","")</f>
        <v>#REF!</v>
      </c>
      <c r="X223" s="39" t="e">
        <f>IF(AL224="31",Monitoreo!#REF!&amp;". ","")</f>
        <v>#REF!</v>
      </c>
      <c r="Y223" s="39" t="e">
        <f>IF(AL224="25",Monitoreo!#REF!&amp;". ","")</f>
        <v>#REF!</v>
      </c>
      <c r="Z223" s="39" t="e">
        <f>IF(AL224="24",Monitoreo!#REF!&amp;". ","")</f>
        <v>#REF!</v>
      </c>
      <c r="AA223" s="39" t="e">
        <f>IF(AL224="23",Monitoreo!#REF!&amp;". ","")</f>
        <v>#REF!</v>
      </c>
      <c r="AB223" s="39" t="e">
        <f>IF(AL224="22",Monitoreo!#REF!&amp;". ","")</f>
        <v>#REF!</v>
      </c>
      <c r="AC223" s="39" t="e">
        <f>IF(AL224="21",Monitoreo!#REF!&amp;". ","")</f>
        <v>#REF!</v>
      </c>
      <c r="AD223" s="39" t="e">
        <f>IF(AL224="15",Monitoreo!#REF!&amp;". ","")</f>
        <v>#REF!</v>
      </c>
      <c r="AE223" s="39" t="e">
        <f>IF(AL224="14",Monitoreo!#REF!&amp;". ","")</f>
        <v>#REF!</v>
      </c>
      <c r="AF223" s="39" t="e">
        <f>IF(AL224="13",Monitoreo!#REF!&amp;". ","")</f>
        <v>#REF!</v>
      </c>
      <c r="AG223" s="39" t="e">
        <f>IF(AL224="12",Monitoreo!#REF!&amp;". ","")</f>
        <v>#REF!</v>
      </c>
      <c r="AH223" s="85" t="e">
        <f>IF(AL224="11",Monitoreo!#REF!&amp;". ","")</f>
        <v>#REF!</v>
      </c>
      <c r="AI223" s="71"/>
      <c r="AJ223" s="88" t="e">
        <f>+IF(Monitoreo!#REF!="Casi Seguro",5,IF(Monitoreo!#REF!="Probable",4,IF(Monitoreo!#REF!="Posible",3,IF(Monitoreo!#REF!="Improbable",2,IF(Monitoreo!#REF!="Raro",1)))))</f>
        <v>#REF!</v>
      </c>
      <c r="AK223" s="88" t="e">
        <f>+IF(Monitoreo!#REF!="Severo",5,IF(Monitoreo!#REF!="Mayor",4,IF(Monitoreo!#REF!="Moderado",3,IF(Monitoreo!#REF!="Menor",2,IF(Monitoreo!#REF!="Insignificante",1)))))</f>
        <v>#REF!</v>
      </c>
      <c r="AL223" s="88" t="e">
        <f t="shared" si="3"/>
        <v>#REF!</v>
      </c>
    </row>
    <row r="224" spans="9:38" x14ac:dyDescent="0.25">
      <c r="I224" s="83"/>
      <c r="J224" s="84" t="e">
        <f>IF(AL225="55",Monitoreo!#REF!&amp;". ","")</f>
        <v>#REF!</v>
      </c>
      <c r="K224" s="39" t="e">
        <f>IF(AL225="54",Monitoreo!#REF!&amp;". ","")</f>
        <v>#REF!</v>
      </c>
      <c r="L224" s="39" t="e">
        <f>IF(AL225="53",Monitoreo!#REF!&amp;". ","")</f>
        <v>#REF!</v>
      </c>
      <c r="M224" s="39" t="e">
        <f>IF(AL225="52",Monitoreo!#REF!&amp;". ","")</f>
        <v>#REF!</v>
      </c>
      <c r="N224" s="39" t="e">
        <f>IF(AL225="51",Monitoreo!#REF!&amp;". ","")</f>
        <v>#REF!</v>
      </c>
      <c r="O224" s="39" t="e">
        <f>IF(AL225="45",Monitoreo!#REF!&amp;". ","")</f>
        <v>#REF!</v>
      </c>
      <c r="P224" s="39" t="e">
        <f>IF(AL225="44",Monitoreo!#REF!&amp;". ","")</f>
        <v>#REF!</v>
      </c>
      <c r="Q224" s="39" t="e">
        <f>IF(AL225="43",Monitoreo!#REF!&amp;". ","")</f>
        <v>#REF!</v>
      </c>
      <c r="R224" s="39" t="e">
        <f>IF(AL225="42",Monitoreo!#REF!&amp;". ","")</f>
        <v>#REF!</v>
      </c>
      <c r="S224" s="39" t="e">
        <f>IF(AL225="41",Monitoreo!#REF!&amp;". ","")</f>
        <v>#REF!</v>
      </c>
      <c r="T224" s="39" t="e">
        <f>IF(AL225="35",Monitoreo!#REF!&amp;". ","")</f>
        <v>#REF!</v>
      </c>
      <c r="U224" s="39" t="e">
        <f>IF(AL225="34",Monitoreo!#REF!&amp;". ","")</f>
        <v>#REF!</v>
      </c>
      <c r="V224" s="39" t="e">
        <f>IF(AL225="33",Monitoreo!#REF!&amp;". ","")</f>
        <v>#REF!</v>
      </c>
      <c r="W224" s="39" t="e">
        <f>IF(AL225="32",Monitoreo!#REF!&amp;". ","")</f>
        <v>#REF!</v>
      </c>
      <c r="X224" s="39" t="e">
        <f>IF(AL225="31",Monitoreo!#REF!&amp;". ","")</f>
        <v>#REF!</v>
      </c>
      <c r="Y224" s="39" t="e">
        <f>IF(AL225="25",Monitoreo!#REF!&amp;". ","")</f>
        <v>#REF!</v>
      </c>
      <c r="Z224" s="39" t="e">
        <f>IF(AL225="24",Monitoreo!#REF!&amp;". ","")</f>
        <v>#REF!</v>
      </c>
      <c r="AA224" s="39" t="e">
        <f>IF(AL225="23",Monitoreo!#REF!&amp;". ","")</f>
        <v>#REF!</v>
      </c>
      <c r="AB224" s="39" t="e">
        <f>IF(AL225="22",Monitoreo!#REF!&amp;". ","")</f>
        <v>#REF!</v>
      </c>
      <c r="AC224" s="39" t="e">
        <f>IF(AL225="21",Monitoreo!#REF!&amp;". ","")</f>
        <v>#REF!</v>
      </c>
      <c r="AD224" s="39" t="e">
        <f>IF(AL225="15",Monitoreo!#REF!&amp;". ","")</f>
        <v>#REF!</v>
      </c>
      <c r="AE224" s="39" t="e">
        <f>IF(AL225="14",Monitoreo!#REF!&amp;". ","")</f>
        <v>#REF!</v>
      </c>
      <c r="AF224" s="39" t="e">
        <f>IF(AL225="13",Monitoreo!#REF!&amp;". ","")</f>
        <v>#REF!</v>
      </c>
      <c r="AG224" s="39" t="e">
        <f>IF(AL225="12",Monitoreo!#REF!&amp;". ","")</f>
        <v>#REF!</v>
      </c>
      <c r="AH224" s="85" t="e">
        <f>IF(AL225="11",Monitoreo!#REF!&amp;". ","")</f>
        <v>#REF!</v>
      </c>
      <c r="AI224" s="71"/>
      <c r="AJ224" s="88" t="e">
        <f>+IF(Monitoreo!#REF!="Casi Seguro",5,IF(Monitoreo!#REF!="Probable",4,IF(Monitoreo!#REF!="Posible",3,IF(Monitoreo!#REF!="Improbable",2,IF(Monitoreo!#REF!="Raro",1)))))</f>
        <v>#REF!</v>
      </c>
      <c r="AK224" s="88" t="e">
        <f>+IF(Monitoreo!#REF!="Severo",5,IF(Monitoreo!#REF!="Mayor",4,IF(Monitoreo!#REF!="Moderado",3,IF(Monitoreo!#REF!="Menor",2,IF(Monitoreo!#REF!="Insignificante",1)))))</f>
        <v>#REF!</v>
      </c>
      <c r="AL224" s="88" t="e">
        <f t="shared" si="3"/>
        <v>#REF!</v>
      </c>
    </row>
    <row r="225" spans="9:38" x14ac:dyDescent="0.25">
      <c r="I225" s="83"/>
      <c r="J225" s="84" t="e">
        <f>IF(AL226="55",Monitoreo!#REF!&amp;". ","")</f>
        <v>#REF!</v>
      </c>
      <c r="K225" s="39" t="e">
        <f>IF(AL226="54",Monitoreo!#REF!&amp;". ","")</f>
        <v>#REF!</v>
      </c>
      <c r="L225" s="39" t="e">
        <f>IF(AL226="53",Monitoreo!#REF!&amp;". ","")</f>
        <v>#REF!</v>
      </c>
      <c r="M225" s="39" t="e">
        <f>IF(AL226="52",Monitoreo!#REF!&amp;". ","")</f>
        <v>#REF!</v>
      </c>
      <c r="N225" s="39" t="e">
        <f>IF(AL226="51",Monitoreo!#REF!&amp;". ","")</f>
        <v>#REF!</v>
      </c>
      <c r="O225" s="39" t="e">
        <f>IF(AL226="45",Monitoreo!#REF!&amp;". ","")</f>
        <v>#REF!</v>
      </c>
      <c r="P225" s="39" t="e">
        <f>IF(AL226="44",Monitoreo!#REF!&amp;". ","")</f>
        <v>#REF!</v>
      </c>
      <c r="Q225" s="39" t="e">
        <f>IF(AL226="43",Monitoreo!#REF!&amp;". ","")</f>
        <v>#REF!</v>
      </c>
      <c r="R225" s="39" t="e">
        <f>IF(AL226="42",Monitoreo!#REF!&amp;". ","")</f>
        <v>#REF!</v>
      </c>
      <c r="S225" s="39" t="e">
        <f>IF(AL226="41",Monitoreo!#REF!&amp;". ","")</f>
        <v>#REF!</v>
      </c>
      <c r="T225" s="39" t="e">
        <f>IF(AL226="35",Monitoreo!#REF!&amp;". ","")</f>
        <v>#REF!</v>
      </c>
      <c r="U225" s="39" t="e">
        <f>IF(AL226="34",Monitoreo!#REF!&amp;". ","")</f>
        <v>#REF!</v>
      </c>
      <c r="V225" s="39" t="e">
        <f>IF(AL226="33",Monitoreo!#REF!&amp;". ","")</f>
        <v>#REF!</v>
      </c>
      <c r="W225" s="39" t="e">
        <f>IF(AL226="32",Monitoreo!#REF!&amp;". ","")</f>
        <v>#REF!</v>
      </c>
      <c r="X225" s="39" t="e">
        <f>IF(AL226="31",Monitoreo!#REF!&amp;". ","")</f>
        <v>#REF!</v>
      </c>
      <c r="Y225" s="39" t="e">
        <f>IF(AL226="25",Monitoreo!#REF!&amp;". ","")</f>
        <v>#REF!</v>
      </c>
      <c r="Z225" s="39" t="e">
        <f>IF(AL226="24",Monitoreo!#REF!&amp;". ","")</f>
        <v>#REF!</v>
      </c>
      <c r="AA225" s="39" t="e">
        <f>IF(AL226="23",Monitoreo!#REF!&amp;". ","")</f>
        <v>#REF!</v>
      </c>
      <c r="AB225" s="39" t="e">
        <f>IF(AL226="22",Monitoreo!#REF!&amp;". ","")</f>
        <v>#REF!</v>
      </c>
      <c r="AC225" s="39" t="e">
        <f>IF(AL226="21",Monitoreo!#REF!&amp;". ","")</f>
        <v>#REF!</v>
      </c>
      <c r="AD225" s="39" t="e">
        <f>IF(AL226="15",Monitoreo!#REF!&amp;". ","")</f>
        <v>#REF!</v>
      </c>
      <c r="AE225" s="39" t="e">
        <f>IF(AL226="14",Monitoreo!#REF!&amp;". ","")</f>
        <v>#REF!</v>
      </c>
      <c r="AF225" s="39" t="e">
        <f>IF(AL226="13",Monitoreo!#REF!&amp;". ","")</f>
        <v>#REF!</v>
      </c>
      <c r="AG225" s="39" t="e">
        <f>IF(AL226="12",Monitoreo!#REF!&amp;". ","")</f>
        <v>#REF!</v>
      </c>
      <c r="AH225" s="85" t="e">
        <f>IF(AL226="11",Monitoreo!#REF!&amp;". ","")</f>
        <v>#REF!</v>
      </c>
      <c r="AI225" s="71"/>
      <c r="AJ225" s="88" t="e">
        <f>+IF(Monitoreo!#REF!="Casi Seguro",5,IF(Monitoreo!#REF!="Probable",4,IF(Monitoreo!#REF!="Posible",3,IF(Monitoreo!#REF!="Improbable",2,IF(Monitoreo!#REF!="Raro",1)))))</f>
        <v>#REF!</v>
      </c>
      <c r="AK225" s="88" t="e">
        <f>+IF(Monitoreo!#REF!="Severo",5,IF(Monitoreo!#REF!="Mayor",4,IF(Monitoreo!#REF!="Moderado",3,IF(Monitoreo!#REF!="Menor",2,IF(Monitoreo!#REF!="Insignificante",1)))))</f>
        <v>#REF!</v>
      </c>
      <c r="AL225" s="88" t="e">
        <f t="shared" si="3"/>
        <v>#REF!</v>
      </c>
    </row>
    <row r="226" spans="9:38" x14ac:dyDescent="0.25">
      <c r="I226" s="83"/>
      <c r="J226" s="84" t="e">
        <f>IF(AL227="55",Monitoreo!#REF!&amp;". ","")</f>
        <v>#REF!</v>
      </c>
      <c r="K226" s="39" t="e">
        <f>IF(AL227="54",Monitoreo!#REF!&amp;". ","")</f>
        <v>#REF!</v>
      </c>
      <c r="L226" s="39" t="e">
        <f>IF(AL227="53",Monitoreo!#REF!&amp;". ","")</f>
        <v>#REF!</v>
      </c>
      <c r="M226" s="39" t="e">
        <f>IF(AL227="52",Monitoreo!#REF!&amp;". ","")</f>
        <v>#REF!</v>
      </c>
      <c r="N226" s="39" t="e">
        <f>IF(AL227="51",Monitoreo!#REF!&amp;". ","")</f>
        <v>#REF!</v>
      </c>
      <c r="O226" s="39" t="e">
        <f>IF(AL227="45",Monitoreo!#REF!&amp;". ","")</f>
        <v>#REF!</v>
      </c>
      <c r="P226" s="39" t="e">
        <f>IF(AL227="44",Monitoreo!#REF!&amp;". ","")</f>
        <v>#REF!</v>
      </c>
      <c r="Q226" s="39" t="e">
        <f>IF(AL227="43",Monitoreo!#REF!&amp;". ","")</f>
        <v>#REF!</v>
      </c>
      <c r="R226" s="39" t="e">
        <f>IF(AL227="42",Monitoreo!#REF!&amp;". ","")</f>
        <v>#REF!</v>
      </c>
      <c r="S226" s="39" t="e">
        <f>IF(AL227="41",Monitoreo!#REF!&amp;". ","")</f>
        <v>#REF!</v>
      </c>
      <c r="T226" s="39" t="e">
        <f>IF(AL227="35",Monitoreo!#REF!&amp;". ","")</f>
        <v>#REF!</v>
      </c>
      <c r="U226" s="39" t="e">
        <f>IF(AL227="34",Monitoreo!#REF!&amp;". ","")</f>
        <v>#REF!</v>
      </c>
      <c r="V226" s="39" t="e">
        <f>IF(AL227="33",Monitoreo!#REF!&amp;". ","")</f>
        <v>#REF!</v>
      </c>
      <c r="W226" s="39" t="e">
        <f>IF(AL227="32",Monitoreo!#REF!&amp;". ","")</f>
        <v>#REF!</v>
      </c>
      <c r="X226" s="39" t="e">
        <f>IF(AL227="31",Monitoreo!#REF!&amp;". ","")</f>
        <v>#REF!</v>
      </c>
      <c r="Y226" s="39" t="e">
        <f>IF(AL227="25",Monitoreo!#REF!&amp;". ","")</f>
        <v>#REF!</v>
      </c>
      <c r="Z226" s="39" t="e">
        <f>IF(AL227="24",Monitoreo!#REF!&amp;". ","")</f>
        <v>#REF!</v>
      </c>
      <c r="AA226" s="39" t="e">
        <f>IF(AL227="23",Monitoreo!#REF!&amp;". ","")</f>
        <v>#REF!</v>
      </c>
      <c r="AB226" s="39" t="e">
        <f>IF(AL227="22",Monitoreo!#REF!&amp;". ","")</f>
        <v>#REF!</v>
      </c>
      <c r="AC226" s="39" t="e">
        <f>IF(AL227="21",Monitoreo!#REF!&amp;". ","")</f>
        <v>#REF!</v>
      </c>
      <c r="AD226" s="39" t="e">
        <f>IF(AL227="15",Monitoreo!#REF!&amp;". ","")</f>
        <v>#REF!</v>
      </c>
      <c r="AE226" s="39" t="e">
        <f>IF(AL227="14",Monitoreo!#REF!&amp;". ","")</f>
        <v>#REF!</v>
      </c>
      <c r="AF226" s="39" t="e">
        <f>IF(AL227="13",Monitoreo!#REF!&amp;". ","")</f>
        <v>#REF!</v>
      </c>
      <c r="AG226" s="39" t="e">
        <f>IF(AL227="12",Monitoreo!#REF!&amp;". ","")</f>
        <v>#REF!</v>
      </c>
      <c r="AH226" s="85" t="e">
        <f>IF(AL227="11",Monitoreo!#REF!&amp;". ","")</f>
        <v>#REF!</v>
      </c>
      <c r="AI226" s="71"/>
      <c r="AJ226" s="88" t="e">
        <f>+IF(Monitoreo!#REF!="Casi Seguro",5,IF(Monitoreo!#REF!="Probable",4,IF(Monitoreo!#REF!="Posible",3,IF(Monitoreo!#REF!="Improbable",2,IF(Monitoreo!#REF!="Raro",1)))))</f>
        <v>#REF!</v>
      </c>
      <c r="AK226" s="88" t="e">
        <f>+IF(Monitoreo!#REF!="Severo",5,IF(Monitoreo!#REF!="Mayor",4,IF(Monitoreo!#REF!="Moderado",3,IF(Monitoreo!#REF!="Menor",2,IF(Monitoreo!#REF!="Insignificante",1)))))</f>
        <v>#REF!</v>
      </c>
      <c r="AL226" s="88" t="e">
        <f t="shared" si="3"/>
        <v>#REF!</v>
      </c>
    </row>
    <row r="227" spans="9:38" x14ac:dyDescent="0.25">
      <c r="I227" s="83"/>
      <c r="J227" s="84" t="e">
        <f>IF(AL228="55",Monitoreo!#REF!&amp;". ","")</f>
        <v>#REF!</v>
      </c>
      <c r="K227" s="39" t="e">
        <f>IF(AL228="54",Monitoreo!#REF!&amp;". ","")</f>
        <v>#REF!</v>
      </c>
      <c r="L227" s="39" t="e">
        <f>IF(AL228="53",Monitoreo!#REF!&amp;". ","")</f>
        <v>#REF!</v>
      </c>
      <c r="M227" s="39" t="e">
        <f>IF(AL228="52",Monitoreo!#REF!&amp;". ","")</f>
        <v>#REF!</v>
      </c>
      <c r="N227" s="39" t="e">
        <f>IF(AL228="51",Monitoreo!#REF!&amp;". ","")</f>
        <v>#REF!</v>
      </c>
      <c r="O227" s="39" t="e">
        <f>IF(AL228="45",Monitoreo!#REF!&amp;". ","")</f>
        <v>#REF!</v>
      </c>
      <c r="P227" s="39" t="e">
        <f>IF(AL228="44",Monitoreo!#REF!&amp;". ","")</f>
        <v>#REF!</v>
      </c>
      <c r="Q227" s="39" t="e">
        <f>IF(AL228="43",Monitoreo!#REF!&amp;". ","")</f>
        <v>#REF!</v>
      </c>
      <c r="R227" s="39" t="e">
        <f>IF(AL228="42",Monitoreo!#REF!&amp;". ","")</f>
        <v>#REF!</v>
      </c>
      <c r="S227" s="39" t="e">
        <f>IF(AL228="41",Monitoreo!#REF!&amp;". ","")</f>
        <v>#REF!</v>
      </c>
      <c r="T227" s="39" t="e">
        <f>IF(AL228="35",Monitoreo!#REF!&amp;". ","")</f>
        <v>#REF!</v>
      </c>
      <c r="U227" s="39" t="e">
        <f>IF(AL228="34",Monitoreo!#REF!&amp;". ","")</f>
        <v>#REF!</v>
      </c>
      <c r="V227" s="39" t="e">
        <f>IF(AL228="33",Monitoreo!#REF!&amp;". ","")</f>
        <v>#REF!</v>
      </c>
      <c r="W227" s="39" t="e">
        <f>IF(AL228="32",Monitoreo!#REF!&amp;". ","")</f>
        <v>#REF!</v>
      </c>
      <c r="X227" s="39" t="e">
        <f>IF(AL228="31",Monitoreo!#REF!&amp;". ","")</f>
        <v>#REF!</v>
      </c>
      <c r="Y227" s="39" t="e">
        <f>IF(AL228="25",Monitoreo!#REF!&amp;". ","")</f>
        <v>#REF!</v>
      </c>
      <c r="Z227" s="39" t="e">
        <f>IF(AL228="24",Monitoreo!#REF!&amp;". ","")</f>
        <v>#REF!</v>
      </c>
      <c r="AA227" s="39" t="e">
        <f>IF(AL228="23",Monitoreo!#REF!&amp;". ","")</f>
        <v>#REF!</v>
      </c>
      <c r="AB227" s="39" t="e">
        <f>IF(AL228="22",Monitoreo!#REF!&amp;". ","")</f>
        <v>#REF!</v>
      </c>
      <c r="AC227" s="39" t="e">
        <f>IF(AL228="21",Monitoreo!#REF!&amp;". ","")</f>
        <v>#REF!</v>
      </c>
      <c r="AD227" s="39" t="e">
        <f>IF(AL228="15",Monitoreo!#REF!&amp;". ","")</f>
        <v>#REF!</v>
      </c>
      <c r="AE227" s="39" t="e">
        <f>IF(AL228="14",Monitoreo!#REF!&amp;". ","")</f>
        <v>#REF!</v>
      </c>
      <c r="AF227" s="39" t="e">
        <f>IF(AL228="13",Monitoreo!#REF!&amp;". ","")</f>
        <v>#REF!</v>
      </c>
      <c r="AG227" s="39" t="e">
        <f>IF(AL228="12",Monitoreo!#REF!&amp;". ","")</f>
        <v>#REF!</v>
      </c>
      <c r="AH227" s="85" t="e">
        <f>IF(AL228="11",Monitoreo!#REF!&amp;". ","")</f>
        <v>#REF!</v>
      </c>
      <c r="AI227" s="71"/>
      <c r="AJ227" s="88" t="e">
        <f>+IF(Monitoreo!#REF!="Casi Seguro",5,IF(Monitoreo!#REF!="Probable",4,IF(Monitoreo!#REF!="Posible",3,IF(Monitoreo!#REF!="Improbable",2,IF(Monitoreo!#REF!="Raro",1)))))</f>
        <v>#REF!</v>
      </c>
      <c r="AK227" s="88" t="e">
        <f>+IF(Monitoreo!#REF!="Severo",5,IF(Monitoreo!#REF!="Mayor",4,IF(Monitoreo!#REF!="Moderado",3,IF(Monitoreo!#REF!="Menor",2,IF(Monitoreo!#REF!="Insignificante",1)))))</f>
        <v>#REF!</v>
      </c>
      <c r="AL227" s="88" t="e">
        <f t="shared" si="3"/>
        <v>#REF!</v>
      </c>
    </row>
    <row r="228" spans="9:38" x14ac:dyDescent="0.25">
      <c r="I228" s="83"/>
      <c r="J228" s="84" t="e">
        <f>IF(AL229="55",Monitoreo!#REF!&amp;". ","")</f>
        <v>#REF!</v>
      </c>
      <c r="K228" s="39" t="e">
        <f>IF(AL229="54",Monitoreo!#REF!&amp;". ","")</f>
        <v>#REF!</v>
      </c>
      <c r="L228" s="39" t="e">
        <f>IF(AL229="53",Monitoreo!#REF!&amp;". ","")</f>
        <v>#REF!</v>
      </c>
      <c r="M228" s="39" t="e">
        <f>IF(AL229="52",Monitoreo!#REF!&amp;". ","")</f>
        <v>#REF!</v>
      </c>
      <c r="N228" s="39" t="e">
        <f>IF(AL229="51",Monitoreo!#REF!&amp;". ","")</f>
        <v>#REF!</v>
      </c>
      <c r="O228" s="39" t="e">
        <f>IF(AL229="45",Monitoreo!#REF!&amp;". ","")</f>
        <v>#REF!</v>
      </c>
      <c r="P228" s="39" t="e">
        <f>IF(AL229="44",Monitoreo!#REF!&amp;". ","")</f>
        <v>#REF!</v>
      </c>
      <c r="Q228" s="39" t="e">
        <f>IF(AL229="43",Monitoreo!#REF!&amp;". ","")</f>
        <v>#REF!</v>
      </c>
      <c r="R228" s="39" t="e">
        <f>IF(AL229="42",Monitoreo!#REF!&amp;". ","")</f>
        <v>#REF!</v>
      </c>
      <c r="S228" s="39" t="e">
        <f>IF(AL229="41",Monitoreo!#REF!&amp;". ","")</f>
        <v>#REF!</v>
      </c>
      <c r="T228" s="39" t="e">
        <f>IF(AL229="35",Monitoreo!#REF!&amp;". ","")</f>
        <v>#REF!</v>
      </c>
      <c r="U228" s="39" t="e">
        <f>IF(AL229="34",Monitoreo!#REF!&amp;". ","")</f>
        <v>#REF!</v>
      </c>
      <c r="V228" s="39" t="e">
        <f>IF(AL229="33",Monitoreo!#REF!&amp;". ","")</f>
        <v>#REF!</v>
      </c>
      <c r="W228" s="39" t="e">
        <f>IF(AL229="32",Monitoreo!#REF!&amp;". ","")</f>
        <v>#REF!</v>
      </c>
      <c r="X228" s="39" t="e">
        <f>IF(AL229="31",Monitoreo!#REF!&amp;". ","")</f>
        <v>#REF!</v>
      </c>
      <c r="Y228" s="39" t="e">
        <f>IF(AL229="25",Monitoreo!#REF!&amp;". ","")</f>
        <v>#REF!</v>
      </c>
      <c r="Z228" s="39" t="e">
        <f>IF(AL229="24",Monitoreo!#REF!&amp;". ","")</f>
        <v>#REF!</v>
      </c>
      <c r="AA228" s="39" t="e">
        <f>IF(AL229="23",Monitoreo!#REF!&amp;". ","")</f>
        <v>#REF!</v>
      </c>
      <c r="AB228" s="39" t="e">
        <f>IF(AL229="22",Monitoreo!#REF!&amp;". ","")</f>
        <v>#REF!</v>
      </c>
      <c r="AC228" s="39" t="e">
        <f>IF(AL229="21",Monitoreo!#REF!&amp;". ","")</f>
        <v>#REF!</v>
      </c>
      <c r="AD228" s="39" t="e">
        <f>IF(AL229="15",Monitoreo!#REF!&amp;". ","")</f>
        <v>#REF!</v>
      </c>
      <c r="AE228" s="39" t="e">
        <f>IF(AL229="14",Monitoreo!#REF!&amp;". ","")</f>
        <v>#REF!</v>
      </c>
      <c r="AF228" s="39" t="e">
        <f>IF(AL229="13",Monitoreo!#REF!&amp;". ","")</f>
        <v>#REF!</v>
      </c>
      <c r="AG228" s="39" t="e">
        <f>IF(AL229="12",Monitoreo!#REF!&amp;". ","")</f>
        <v>#REF!</v>
      </c>
      <c r="AH228" s="85" t="e">
        <f>IF(AL229="11",Monitoreo!#REF!&amp;". ","")</f>
        <v>#REF!</v>
      </c>
      <c r="AI228" s="71"/>
      <c r="AJ228" s="88" t="e">
        <f>+IF(Monitoreo!#REF!="Casi Seguro",5,IF(Monitoreo!#REF!="Probable",4,IF(Monitoreo!#REF!="Posible",3,IF(Monitoreo!#REF!="Improbable",2,IF(Monitoreo!#REF!="Raro",1)))))</f>
        <v>#REF!</v>
      </c>
      <c r="AK228" s="88" t="e">
        <f>+IF(Monitoreo!#REF!="Severo",5,IF(Monitoreo!#REF!="Mayor",4,IF(Monitoreo!#REF!="Moderado",3,IF(Monitoreo!#REF!="Menor",2,IF(Monitoreo!#REF!="Insignificante",1)))))</f>
        <v>#REF!</v>
      </c>
      <c r="AL228" s="88" t="e">
        <f t="shared" si="3"/>
        <v>#REF!</v>
      </c>
    </row>
    <row r="229" spans="9:38" x14ac:dyDescent="0.25">
      <c r="I229" s="83"/>
      <c r="J229" s="84" t="e">
        <f>IF(AL230="55",Monitoreo!#REF!&amp;". ","")</f>
        <v>#REF!</v>
      </c>
      <c r="K229" s="39" t="e">
        <f>IF(AL230="54",Monitoreo!#REF!&amp;". ","")</f>
        <v>#REF!</v>
      </c>
      <c r="L229" s="39" t="e">
        <f>IF(AL230="53",Monitoreo!#REF!&amp;". ","")</f>
        <v>#REF!</v>
      </c>
      <c r="M229" s="39" t="e">
        <f>IF(AL230="52",Monitoreo!#REF!&amp;". ","")</f>
        <v>#REF!</v>
      </c>
      <c r="N229" s="39" t="e">
        <f>IF(AL230="51",Monitoreo!#REF!&amp;". ","")</f>
        <v>#REF!</v>
      </c>
      <c r="O229" s="39" t="e">
        <f>IF(AL230="45",Monitoreo!#REF!&amp;". ","")</f>
        <v>#REF!</v>
      </c>
      <c r="P229" s="39" t="e">
        <f>IF(AL230="44",Monitoreo!#REF!&amp;". ","")</f>
        <v>#REF!</v>
      </c>
      <c r="Q229" s="39" t="e">
        <f>IF(AL230="43",Monitoreo!#REF!&amp;". ","")</f>
        <v>#REF!</v>
      </c>
      <c r="R229" s="39" t="e">
        <f>IF(AL230="42",Monitoreo!#REF!&amp;". ","")</f>
        <v>#REF!</v>
      </c>
      <c r="S229" s="39" t="e">
        <f>IF(AL230="41",Monitoreo!#REF!&amp;". ","")</f>
        <v>#REF!</v>
      </c>
      <c r="T229" s="39" t="e">
        <f>IF(AL230="35",Monitoreo!#REF!&amp;". ","")</f>
        <v>#REF!</v>
      </c>
      <c r="U229" s="39" t="e">
        <f>IF(AL230="34",Monitoreo!#REF!&amp;". ","")</f>
        <v>#REF!</v>
      </c>
      <c r="V229" s="39" t="e">
        <f>IF(AL230="33",Monitoreo!#REF!&amp;". ","")</f>
        <v>#REF!</v>
      </c>
      <c r="W229" s="39" t="e">
        <f>IF(AL230="32",Monitoreo!#REF!&amp;". ","")</f>
        <v>#REF!</v>
      </c>
      <c r="X229" s="39" t="e">
        <f>IF(AL230="31",Monitoreo!#REF!&amp;". ","")</f>
        <v>#REF!</v>
      </c>
      <c r="Y229" s="39" t="e">
        <f>IF(AL230="25",Monitoreo!#REF!&amp;". ","")</f>
        <v>#REF!</v>
      </c>
      <c r="Z229" s="39" t="e">
        <f>IF(AL230="24",Monitoreo!#REF!&amp;". ","")</f>
        <v>#REF!</v>
      </c>
      <c r="AA229" s="39" t="e">
        <f>IF(AL230="23",Monitoreo!#REF!&amp;". ","")</f>
        <v>#REF!</v>
      </c>
      <c r="AB229" s="39" t="e">
        <f>IF(AL230="22",Monitoreo!#REF!&amp;". ","")</f>
        <v>#REF!</v>
      </c>
      <c r="AC229" s="39" t="e">
        <f>IF(AL230="21",Monitoreo!#REF!&amp;". ","")</f>
        <v>#REF!</v>
      </c>
      <c r="AD229" s="39" t="e">
        <f>IF(AL230="15",Monitoreo!#REF!&amp;". ","")</f>
        <v>#REF!</v>
      </c>
      <c r="AE229" s="39" t="e">
        <f>IF(AL230="14",Monitoreo!#REF!&amp;". ","")</f>
        <v>#REF!</v>
      </c>
      <c r="AF229" s="39" t="e">
        <f>IF(AL230="13",Monitoreo!#REF!&amp;". ","")</f>
        <v>#REF!</v>
      </c>
      <c r="AG229" s="39" t="e">
        <f>IF(AL230="12",Monitoreo!#REF!&amp;". ","")</f>
        <v>#REF!</v>
      </c>
      <c r="AH229" s="85" t="e">
        <f>IF(AL230="11",Monitoreo!#REF!&amp;". ","")</f>
        <v>#REF!</v>
      </c>
      <c r="AI229" s="71"/>
      <c r="AJ229" s="88" t="e">
        <f>+IF(Monitoreo!#REF!="Casi Seguro",5,IF(Monitoreo!#REF!="Probable",4,IF(Monitoreo!#REF!="Posible",3,IF(Monitoreo!#REF!="Improbable",2,IF(Monitoreo!#REF!="Raro",1)))))</f>
        <v>#REF!</v>
      </c>
      <c r="AK229" s="88" t="e">
        <f>+IF(Monitoreo!#REF!="Severo",5,IF(Monitoreo!#REF!="Mayor",4,IF(Monitoreo!#REF!="Moderado",3,IF(Monitoreo!#REF!="Menor",2,IF(Monitoreo!#REF!="Insignificante",1)))))</f>
        <v>#REF!</v>
      </c>
      <c r="AL229" s="88" t="e">
        <f t="shared" si="3"/>
        <v>#REF!</v>
      </c>
    </row>
    <row r="230" spans="9:38" x14ac:dyDescent="0.25">
      <c r="I230" s="83"/>
      <c r="J230" s="84" t="e">
        <f>IF(AL231="55",Monitoreo!#REF!&amp;". ","")</f>
        <v>#REF!</v>
      </c>
      <c r="K230" s="39" t="e">
        <f>IF(AL231="54",Monitoreo!#REF!&amp;". ","")</f>
        <v>#REF!</v>
      </c>
      <c r="L230" s="39" t="e">
        <f>IF(AL231="53",Monitoreo!#REF!&amp;". ","")</f>
        <v>#REF!</v>
      </c>
      <c r="M230" s="39" t="e">
        <f>IF(AL231="52",Monitoreo!#REF!&amp;". ","")</f>
        <v>#REF!</v>
      </c>
      <c r="N230" s="39" t="e">
        <f>IF(AL231="51",Monitoreo!#REF!&amp;". ","")</f>
        <v>#REF!</v>
      </c>
      <c r="O230" s="39" t="e">
        <f>IF(AL231="45",Monitoreo!#REF!&amp;". ","")</f>
        <v>#REF!</v>
      </c>
      <c r="P230" s="39" t="e">
        <f>IF(AL231="44",Monitoreo!#REF!&amp;". ","")</f>
        <v>#REF!</v>
      </c>
      <c r="Q230" s="39" t="e">
        <f>IF(AL231="43",Monitoreo!#REF!&amp;". ","")</f>
        <v>#REF!</v>
      </c>
      <c r="R230" s="39" t="e">
        <f>IF(AL231="42",Monitoreo!#REF!&amp;". ","")</f>
        <v>#REF!</v>
      </c>
      <c r="S230" s="39" t="e">
        <f>IF(AL231="41",Monitoreo!#REF!&amp;". ","")</f>
        <v>#REF!</v>
      </c>
      <c r="T230" s="39" t="e">
        <f>IF(AL231="35",Monitoreo!#REF!&amp;". ","")</f>
        <v>#REF!</v>
      </c>
      <c r="U230" s="39" t="e">
        <f>IF(AL231="34",Monitoreo!#REF!&amp;". ","")</f>
        <v>#REF!</v>
      </c>
      <c r="V230" s="39" t="e">
        <f>IF(AL231="33",Monitoreo!#REF!&amp;". ","")</f>
        <v>#REF!</v>
      </c>
      <c r="W230" s="39" t="e">
        <f>IF(AL231="32",Monitoreo!#REF!&amp;". ","")</f>
        <v>#REF!</v>
      </c>
      <c r="X230" s="39" t="e">
        <f>IF(AL231="31",Monitoreo!#REF!&amp;". ","")</f>
        <v>#REF!</v>
      </c>
      <c r="Y230" s="39" t="e">
        <f>IF(AL231="25",Monitoreo!#REF!&amp;". ","")</f>
        <v>#REF!</v>
      </c>
      <c r="Z230" s="39" t="e">
        <f>IF(AL231="24",Monitoreo!#REF!&amp;". ","")</f>
        <v>#REF!</v>
      </c>
      <c r="AA230" s="39" t="e">
        <f>IF(AL231="23",Monitoreo!#REF!&amp;". ","")</f>
        <v>#REF!</v>
      </c>
      <c r="AB230" s="39" t="e">
        <f>IF(AL231="22",Monitoreo!#REF!&amp;". ","")</f>
        <v>#REF!</v>
      </c>
      <c r="AC230" s="39" t="e">
        <f>IF(AL231="21",Monitoreo!#REF!&amp;". ","")</f>
        <v>#REF!</v>
      </c>
      <c r="AD230" s="39" t="e">
        <f>IF(AL231="15",Monitoreo!#REF!&amp;". ","")</f>
        <v>#REF!</v>
      </c>
      <c r="AE230" s="39" t="e">
        <f>IF(AL231="14",Monitoreo!#REF!&amp;". ","")</f>
        <v>#REF!</v>
      </c>
      <c r="AF230" s="39" t="e">
        <f>IF(AL231="13",Monitoreo!#REF!&amp;". ","")</f>
        <v>#REF!</v>
      </c>
      <c r="AG230" s="39" t="e">
        <f>IF(AL231="12",Monitoreo!#REF!&amp;". ","")</f>
        <v>#REF!</v>
      </c>
      <c r="AH230" s="85" t="e">
        <f>IF(AL231="11",Monitoreo!#REF!&amp;". ","")</f>
        <v>#REF!</v>
      </c>
      <c r="AI230" s="71"/>
      <c r="AJ230" s="88" t="e">
        <f>+IF(Monitoreo!#REF!="Casi Seguro",5,IF(Monitoreo!#REF!="Probable",4,IF(Monitoreo!#REF!="Posible",3,IF(Monitoreo!#REF!="Improbable",2,IF(Monitoreo!#REF!="Raro",1)))))</f>
        <v>#REF!</v>
      </c>
      <c r="AK230" s="88" t="e">
        <f>+IF(Monitoreo!#REF!="Severo",5,IF(Monitoreo!#REF!="Mayor",4,IF(Monitoreo!#REF!="Moderado",3,IF(Monitoreo!#REF!="Menor",2,IF(Monitoreo!#REF!="Insignificante",1)))))</f>
        <v>#REF!</v>
      </c>
      <c r="AL230" s="88" t="e">
        <f t="shared" si="3"/>
        <v>#REF!</v>
      </c>
    </row>
    <row r="231" spans="9:38" x14ac:dyDescent="0.25">
      <c r="I231" s="83"/>
      <c r="J231" s="84" t="e">
        <f>IF(AL232="55",Monitoreo!#REF!&amp;". ","")</f>
        <v>#REF!</v>
      </c>
      <c r="K231" s="39" t="e">
        <f>IF(AL232="54",Monitoreo!#REF!&amp;". ","")</f>
        <v>#REF!</v>
      </c>
      <c r="L231" s="39" t="e">
        <f>IF(AL232="53",Monitoreo!#REF!&amp;". ","")</f>
        <v>#REF!</v>
      </c>
      <c r="M231" s="39" t="e">
        <f>IF(AL232="52",Monitoreo!#REF!&amp;". ","")</f>
        <v>#REF!</v>
      </c>
      <c r="N231" s="39" t="e">
        <f>IF(AL232="51",Monitoreo!#REF!&amp;". ","")</f>
        <v>#REF!</v>
      </c>
      <c r="O231" s="39" t="e">
        <f>IF(AL232="45",Monitoreo!#REF!&amp;". ","")</f>
        <v>#REF!</v>
      </c>
      <c r="P231" s="39" t="e">
        <f>IF(AL232="44",Monitoreo!#REF!&amp;". ","")</f>
        <v>#REF!</v>
      </c>
      <c r="Q231" s="39" t="e">
        <f>IF(AL232="43",Monitoreo!#REF!&amp;". ","")</f>
        <v>#REF!</v>
      </c>
      <c r="R231" s="39" t="e">
        <f>IF(AL232="42",Monitoreo!#REF!&amp;". ","")</f>
        <v>#REF!</v>
      </c>
      <c r="S231" s="39" t="e">
        <f>IF(AL232="41",Monitoreo!#REF!&amp;". ","")</f>
        <v>#REF!</v>
      </c>
      <c r="T231" s="39" t="e">
        <f>IF(AL232="35",Monitoreo!#REF!&amp;". ","")</f>
        <v>#REF!</v>
      </c>
      <c r="U231" s="39" t="e">
        <f>IF(AL232="34",Monitoreo!#REF!&amp;". ","")</f>
        <v>#REF!</v>
      </c>
      <c r="V231" s="39" t="e">
        <f>IF(AL232="33",Monitoreo!#REF!&amp;". ","")</f>
        <v>#REF!</v>
      </c>
      <c r="W231" s="39" t="e">
        <f>IF(AL232="32",Monitoreo!#REF!&amp;". ","")</f>
        <v>#REF!</v>
      </c>
      <c r="X231" s="39" t="e">
        <f>IF(AL232="31",Monitoreo!#REF!&amp;". ","")</f>
        <v>#REF!</v>
      </c>
      <c r="Y231" s="39" t="e">
        <f>IF(AL232="25",Monitoreo!#REF!&amp;". ","")</f>
        <v>#REF!</v>
      </c>
      <c r="Z231" s="39" t="e">
        <f>IF(AL232="24",Monitoreo!#REF!&amp;". ","")</f>
        <v>#REF!</v>
      </c>
      <c r="AA231" s="39" t="e">
        <f>IF(AL232="23",Monitoreo!#REF!&amp;". ","")</f>
        <v>#REF!</v>
      </c>
      <c r="AB231" s="39" t="e">
        <f>IF(AL232="22",Monitoreo!#REF!&amp;". ","")</f>
        <v>#REF!</v>
      </c>
      <c r="AC231" s="39" t="e">
        <f>IF(AL232="21",Monitoreo!#REF!&amp;". ","")</f>
        <v>#REF!</v>
      </c>
      <c r="AD231" s="39" t="e">
        <f>IF(AL232="15",Monitoreo!#REF!&amp;". ","")</f>
        <v>#REF!</v>
      </c>
      <c r="AE231" s="39" t="e">
        <f>IF(AL232="14",Monitoreo!#REF!&amp;". ","")</f>
        <v>#REF!</v>
      </c>
      <c r="AF231" s="39" t="e">
        <f>IF(AL232="13",Monitoreo!#REF!&amp;". ","")</f>
        <v>#REF!</v>
      </c>
      <c r="AG231" s="39" t="e">
        <f>IF(AL232="12",Monitoreo!#REF!&amp;". ","")</f>
        <v>#REF!</v>
      </c>
      <c r="AH231" s="85" t="e">
        <f>IF(AL232="11",Monitoreo!#REF!&amp;". ","")</f>
        <v>#REF!</v>
      </c>
      <c r="AI231" s="71"/>
      <c r="AJ231" s="88" t="e">
        <f>+IF(Monitoreo!#REF!="Casi Seguro",5,IF(Monitoreo!#REF!="Probable",4,IF(Monitoreo!#REF!="Posible",3,IF(Monitoreo!#REF!="Improbable",2,IF(Monitoreo!#REF!="Raro",1)))))</f>
        <v>#REF!</v>
      </c>
      <c r="AK231" s="88" t="e">
        <f>+IF(Monitoreo!#REF!="Severo",5,IF(Monitoreo!#REF!="Mayor",4,IF(Monitoreo!#REF!="Moderado",3,IF(Monitoreo!#REF!="Menor",2,IF(Monitoreo!#REF!="Insignificante",1)))))</f>
        <v>#REF!</v>
      </c>
      <c r="AL231" s="88" t="e">
        <f t="shared" si="3"/>
        <v>#REF!</v>
      </c>
    </row>
    <row r="232" spans="9:38" x14ac:dyDescent="0.25">
      <c r="I232" s="83"/>
      <c r="J232" s="84" t="e">
        <f>IF(AL233="55",Monitoreo!#REF!&amp;". ","")</f>
        <v>#REF!</v>
      </c>
      <c r="K232" s="39" t="e">
        <f>IF(AL233="54",Monitoreo!#REF!&amp;". ","")</f>
        <v>#REF!</v>
      </c>
      <c r="L232" s="39" t="e">
        <f>IF(AL233="53",Monitoreo!#REF!&amp;". ","")</f>
        <v>#REF!</v>
      </c>
      <c r="M232" s="39" t="e">
        <f>IF(AL233="52",Monitoreo!#REF!&amp;". ","")</f>
        <v>#REF!</v>
      </c>
      <c r="N232" s="39" t="e">
        <f>IF(AL233="51",Monitoreo!#REF!&amp;". ","")</f>
        <v>#REF!</v>
      </c>
      <c r="O232" s="39" t="e">
        <f>IF(AL233="45",Monitoreo!#REF!&amp;". ","")</f>
        <v>#REF!</v>
      </c>
      <c r="P232" s="39" t="e">
        <f>IF(AL233="44",Monitoreo!#REF!&amp;". ","")</f>
        <v>#REF!</v>
      </c>
      <c r="Q232" s="39" t="e">
        <f>IF(AL233="43",Monitoreo!#REF!&amp;". ","")</f>
        <v>#REF!</v>
      </c>
      <c r="R232" s="39" t="e">
        <f>IF(AL233="42",Monitoreo!#REF!&amp;". ","")</f>
        <v>#REF!</v>
      </c>
      <c r="S232" s="39" t="e">
        <f>IF(AL233="41",Monitoreo!#REF!&amp;". ","")</f>
        <v>#REF!</v>
      </c>
      <c r="T232" s="39" t="e">
        <f>IF(AL233="35",Monitoreo!#REF!&amp;". ","")</f>
        <v>#REF!</v>
      </c>
      <c r="U232" s="39" t="e">
        <f>IF(AL233="34",Monitoreo!#REF!&amp;". ","")</f>
        <v>#REF!</v>
      </c>
      <c r="V232" s="39" t="e">
        <f>IF(AL233="33",Monitoreo!#REF!&amp;". ","")</f>
        <v>#REF!</v>
      </c>
      <c r="W232" s="39" t="e">
        <f>IF(AL233="32",Monitoreo!#REF!&amp;". ","")</f>
        <v>#REF!</v>
      </c>
      <c r="X232" s="39" t="e">
        <f>IF(AL233="31",Monitoreo!#REF!&amp;". ","")</f>
        <v>#REF!</v>
      </c>
      <c r="Y232" s="39" t="e">
        <f>IF(AL233="25",Monitoreo!#REF!&amp;". ","")</f>
        <v>#REF!</v>
      </c>
      <c r="Z232" s="39" t="e">
        <f>IF(AL233="24",Monitoreo!#REF!&amp;". ","")</f>
        <v>#REF!</v>
      </c>
      <c r="AA232" s="39" t="e">
        <f>IF(AL233="23",Monitoreo!#REF!&amp;". ","")</f>
        <v>#REF!</v>
      </c>
      <c r="AB232" s="39" t="e">
        <f>IF(AL233="22",Monitoreo!#REF!&amp;". ","")</f>
        <v>#REF!</v>
      </c>
      <c r="AC232" s="39" t="e">
        <f>IF(AL233="21",Monitoreo!#REF!&amp;". ","")</f>
        <v>#REF!</v>
      </c>
      <c r="AD232" s="39" t="e">
        <f>IF(AL233="15",Monitoreo!#REF!&amp;". ","")</f>
        <v>#REF!</v>
      </c>
      <c r="AE232" s="39" t="e">
        <f>IF(AL233="14",Monitoreo!#REF!&amp;". ","")</f>
        <v>#REF!</v>
      </c>
      <c r="AF232" s="39" t="e">
        <f>IF(AL233="13",Monitoreo!#REF!&amp;". ","")</f>
        <v>#REF!</v>
      </c>
      <c r="AG232" s="39" t="e">
        <f>IF(AL233="12",Monitoreo!#REF!&amp;". ","")</f>
        <v>#REF!</v>
      </c>
      <c r="AH232" s="85" t="e">
        <f>IF(AL233="11",Monitoreo!#REF!&amp;". ","")</f>
        <v>#REF!</v>
      </c>
      <c r="AI232" s="71"/>
      <c r="AJ232" s="88" t="e">
        <f>+IF(Monitoreo!#REF!="Casi Seguro",5,IF(Monitoreo!#REF!="Probable",4,IF(Monitoreo!#REF!="Posible",3,IF(Monitoreo!#REF!="Improbable",2,IF(Monitoreo!#REF!="Raro",1)))))</f>
        <v>#REF!</v>
      </c>
      <c r="AK232" s="88" t="e">
        <f>+IF(Monitoreo!#REF!="Severo",5,IF(Monitoreo!#REF!="Mayor",4,IF(Monitoreo!#REF!="Moderado",3,IF(Monitoreo!#REF!="Menor",2,IF(Monitoreo!#REF!="Insignificante",1)))))</f>
        <v>#REF!</v>
      </c>
      <c r="AL232" s="88" t="e">
        <f t="shared" si="3"/>
        <v>#REF!</v>
      </c>
    </row>
    <row r="233" spans="9:38" x14ac:dyDescent="0.25">
      <c r="I233" s="83"/>
      <c r="J233" s="84" t="e">
        <f>IF(AL234="55",Monitoreo!#REF!&amp;". ","")</f>
        <v>#REF!</v>
      </c>
      <c r="K233" s="39" t="e">
        <f>IF(AL234="54",Monitoreo!#REF!&amp;". ","")</f>
        <v>#REF!</v>
      </c>
      <c r="L233" s="39" t="e">
        <f>IF(AL234="53",Monitoreo!#REF!&amp;". ","")</f>
        <v>#REF!</v>
      </c>
      <c r="M233" s="39" t="e">
        <f>IF(AL234="52",Monitoreo!#REF!&amp;". ","")</f>
        <v>#REF!</v>
      </c>
      <c r="N233" s="39" t="e">
        <f>IF(AL234="51",Monitoreo!#REF!&amp;". ","")</f>
        <v>#REF!</v>
      </c>
      <c r="O233" s="39" t="e">
        <f>IF(AL234="45",Monitoreo!#REF!&amp;". ","")</f>
        <v>#REF!</v>
      </c>
      <c r="P233" s="39" t="e">
        <f>IF(AL234="44",Monitoreo!#REF!&amp;". ","")</f>
        <v>#REF!</v>
      </c>
      <c r="Q233" s="39" t="e">
        <f>IF(AL234="43",Monitoreo!#REF!&amp;". ","")</f>
        <v>#REF!</v>
      </c>
      <c r="R233" s="39" t="e">
        <f>IF(AL234="42",Monitoreo!#REF!&amp;". ","")</f>
        <v>#REF!</v>
      </c>
      <c r="S233" s="39" t="e">
        <f>IF(AL234="41",Monitoreo!#REF!&amp;". ","")</f>
        <v>#REF!</v>
      </c>
      <c r="T233" s="39" t="e">
        <f>IF(AL234="35",Monitoreo!#REF!&amp;". ","")</f>
        <v>#REF!</v>
      </c>
      <c r="U233" s="39" t="e">
        <f>IF(AL234="34",Monitoreo!#REF!&amp;". ","")</f>
        <v>#REF!</v>
      </c>
      <c r="V233" s="39" t="e">
        <f>IF(AL234="33",Monitoreo!#REF!&amp;". ","")</f>
        <v>#REF!</v>
      </c>
      <c r="W233" s="39" t="e">
        <f>IF(AL234="32",Monitoreo!#REF!&amp;". ","")</f>
        <v>#REF!</v>
      </c>
      <c r="X233" s="39" t="e">
        <f>IF(AL234="31",Monitoreo!#REF!&amp;". ","")</f>
        <v>#REF!</v>
      </c>
      <c r="Y233" s="39" t="e">
        <f>IF(AL234="25",Monitoreo!#REF!&amp;". ","")</f>
        <v>#REF!</v>
      </c>
      <c r="Z233" s="39" t="e">
        <f>IF(AL234="24",Monitoreo!#REF!&amp;". ","")</f>
        <v>#REF!</v>
      </c>
      <c r="AA233" s="39" t="e">
        <f>IF(AL234="23",Monitoreo!#REF!&amp;". ","")</f>
        <v>#REF!</v>
      </c>
      <c r="AB233" s="39" t="e">
        <f>IF(AL234="22",Monitoreo!#REF!&amp;". ","")</f>
        <v>#REF!</v>
      </c>
      <c r="AC233" s="39" t="e">
        <f>IF(AL234="21",Monitoreo!#REF!&amp;". ","")</f>
        <v>#REF!</v>
      </c>
      <c r="AD233" s="39" t="e">
        <f>IF(AL234="15",Monitoreo!#REF!&amp;". ","")</f>
        <v>#REF!</v>
      </c>
      <c r="AE233" s="39" t="e">
        <f>IF(AL234="14",Monitoreo!#REF!&amp;". ","")</f>
        <v>#REF!</v>
      </c>
      <c r="AF233" s="39" t="e">
        <f>IF(AL234="13",Monitoreo!#REF!&amp;". ","")</f>
        <v>#REF!</v>
      </c>
      <c r="AG233" s="39" t="e">
        <f>IF(AL234="12",Monitoreo!#REF!&amp;". ","")</f>
        <v>#REF!</v>
      </c>
      <c r="AH233" s="85" t="e">
        <f>IF(AL234="11",Monitoreo!#REF!&amp;". ","")</f>
        <v>#REF!</v>
      </c>
      <c r="AI233" s="71"/>
      <c r="AJ233" s="88" t="e">
        <f>+IF(Monitoreo!#REF!="Casi Seguro",5,IF(Monitoreo!#REF!="Probable",4,IF(Monitoreo!#REF!="Posible",3,IF(Monitoreo!#REF!="Improbable",2,IF(Monitoreo!#REF!="Raro",1)))))</f>
        <v>#REF!</v>
      </c>
      <c r="AK233" s="88" t="e">
        <f>+IF(Monitoreo!#REF!="Severo",5,IF(Monitoreo!#REF!="Mayor",4,IF(Monitoreo!#REF!="Moderado",3,IF(Monitoreo!#REF!="Menor",2,IF(Monitoreo!#REF!="Insignificante",1)))))</f>
        <v>#REF!</v>
      </c>
      <c r="AL233" s="88" t="e">
        <f t="shared" si="3"/>
        <v>#REF!</v>
      </c>
    </row>
    <row r="234" spans="9:38" x14ac:dyDescent="0.25">
      <c r="I234" s="83"/>
      <c r="J234" s="84" t="e">
        <f>IF(AL235="55",Monitoreo!#REF!&amp;". ","")</f>
        <v>#REF!</v>
      </c>
      <c r="K234" s="39" t="e">
        <f>IF(AL235="54",Monitoreo!#REF!&amp;". ","")</f>
        <v>#REF!</v>
      </c>
      <c r="L234" s="39" t="e">
        <f>IF(AL235="53",Monitoreo!#REF!&amp;". ","")</f>
        <v>#REF!</v>
      </c>
      <c r="M234" s="39" t="e">
        <f>IF(AL235="52",Monitoreo!#REF!&amp;". ","")</f>
        <v>#REF!</v>
      </c>
      <c r="N234" s="39" t="e">
        <f>IF(AL235="51",Monitoreo!#REF!&amp;". ","")</f>
        <v>#REF!</v>
      </c>
      <c r="O234" s="39" t="e">
        <f>IF(AL235="45",Monitoreo!#REF!&amp;". ","")</f>
        <v>#REF!</v>
      </c>
      <c r="P234" s="39" t="e">
        <f>IF(AL235="44",Monitoreo!#REF!&amp;". ","")</f>
        <v>#REF!</v>
      </c>
      <c r="Q234" s="39" t="e">
        <f>IF(AL235="43",Monitoreo!#REF!&amp;". ","")</f>
        <v>#REF!</v>
      </c>
      <c r="R234" s="39" t="e">
        <f>IF(AL235="42",Monitoreo!#REF!&amp;". ","")</f>
        <v>#REF!</v>
      </c>
      <c r="S234" s="39" t="e">
        <f>IF(AL235="41",Monitoreo!#REF!&amp;". ","")</f>
        <v>#REF!</v>
      </c>
      <c r="T234" s="39" t="e">
        <f>IF(AL235="35",Monitoreo!#REF!&amp;". ","")</f>
        <v>#REF!</v>
      </c>
      <c r="U234" s="39" t="e">
        <f>IF(AL235="34",Monitoreo!#REF!&amp;". ","")</f>
        <v>#REF!</v>
      </c>
      <c r="V234" s="39" t="e">
        <f>IF(AL235="33",Monitoreo!#REF!&amp;". ","")</f>
        <v>#REF!</v>
      </c>
      <c r="W234" s="39" t="e">
        <f>IF(AL235="32",Monitoreo!#REF!&amp;". ","")</f>
        <v>#REF!</v>
      </c>
      <c r="X234" s="39" t="e">
        <f>IF(AL235="31",Monitoreo!#REF!&amp;". ","")</f>
        <v>#REF!</v>
      </c>
      <c r="Y234" s="39" t="e">
        <f>IF(AL235="25",Monitoreo!#REF!&amp;". ","")</f>
        <v>#REF!</v>
      </c>
      <c r="Z234" s="39" t="e">
        <f>IF(AL235="24",Monitoreo!#REF!&amp;". ","")</f>
        <v>#REF!</v>
      </c>
      <c r="AA234" s="39" t="e">
        <f>IF(AL235="23",Monitoreo!#REF!&amp;". ","")</f>
        <v>#REF!</v>
      </c>
      <c r="AB234" s="39" t="e">
        <f>IF(AL235="22",Monitoreo!#REF!&amp;". ","")</f>
        <v>#REF!</v>
      </c>
      <c r="AC234" s="39" t="e">
        <f>IF(AL235="21",Monitoreo!#REF!&amp;". ","")</f>
        <v>#REF!</v>
      </c>
      <c r="AD234" s="39" t="e">
        <f>IF(AL235="15",Monitoreo!#REF!&amp;". ","")</f>
        <v>#REF!</v>
      </c>
      <c r="AE234" s="39" t="e">
        <f>IF(AL235="14",Monitoreo!#REF!&amp;". ","")</f>
        <v>#REF!</v>
      </c>
      <c r="AF234" s="39" t="e">
        <f>IF(AL235="13",Monitoreo!#REF!&amp;". ","")</f>
        <v>#REF!</v>
      </c>
      <c r="AG234" s="39" t="e">
        <f>IF(AL235="12",Monitoreo!#REF!&amp;". ","")</f>
        <v>#REF!</v>
      </c>
      <c r="AH234" s="85" t="e">
        <f>IF(AL235="11",Monitoreo!#REF!&amp;". ","")</f>
        <v>#REF!</v>
      </c>
      <c r="AI234" s="71"/>
      <c r="AJ234" s="88" t="e">
        <f>+IF(Monitoreo!#REF!="Casi Seguro",5,IF(Monitoreo!#REF!="Probable",4,IF(Monitoreo!#REF!="Posible",3,IF(Monitoreo!#REF!="Improbable",2,IF(Monitoreo!#REF!="Raro",1)))))</f>
        <v>#REF!</v>
      </c>
      <c r="AK234" s="88" t="e">
        <f>+IF(Monitoreo!#REF!="Severo",5,IF(Monitoreo!#REF!="Mayor",4,IF(Monitoreo!#REF!="Moderado",3,IF(Monitoreo!#REF!="Menor",2,IF(Monitoreo!#REF!="Insignificante",1)))))</f>
        <v>#REF!</v>
      </c>
      <c r="AL234" s="88" t="e">
        <f t="shared" si="3"/>
        <v>#REF!</v>
      </c>
    </row>
    <row r="235" spans="9:38" x14ac:dyDescent="0.25">
      <c r="I235" s="83"/>
      <c r="J235" s="84" t="e">
        <f>IF(AL236="55",Monitoreo!#REF!&amp;". ","")</f>
        <v>#REF!</v>
      </c>
      <c r="K235" s="39" t="e">
        <f>IF(AL236="54",Monitoreo!#REF!&amp;". ","")</f>
        <v>#REF!</v>
      </c>
      <c r="L235" s="39" t="e">
        <f>IF(AL236="53",Monitoreo!#REF!&amp;". ","")</f>
        <v>#REF!</v>
      </c>
      <c r="M235" s="39" t="e">
        <f>IF(AL236="52",Monitoreo!#REF!&amp;". ","")</f>
        <v>#REF!</v>
      </c>
      <c r="N235" s="39" t="e">
        <f>IF(AL236="51",Monitoreo!#REF!&amp;". ","")</f>
        <v>#REF!</v>
      </c>
      <c r="O235" s="39" t="e">
        <f>IF(AL236="45",Monitoreo!#REF!&amp;". ","")</f>
        <v>#REF!</v>
      </c>
      <c r="P235" s="39" t="e">
        <f>IF(AL236="44",Monitoreo!#REF!&amp;". ","")</f>
        <v>#REF!</v>
      </c>
      <c r="Q235" s="39" t="e">
        <f>IF(AL236="43",Monitoreo!#REF!&amp;". ","")</f>
        <v>#REF!</v>
      </c>
      <c r="R235" s="39" t="e">
        <f>IF(AL236="42",Monitoreo!#REF!&amp;". ","")</f>
        <v>#REF!</v>
      </c>
      <c r="S235" s="39" t="e">
        <f>IF(AL236="41",Monitoreo!#REF!&amp;". ","")</f>
        <v>#REF!</v>
      </c>
      <c r="T235" s="39" t="e">
        <f>IF(AL236="35",Monitoreo!#REF!&amp;". ","")</f>
        <v>#REF!</v>
      </c>
      <c r="U235" s="39" t="e">
        <f>IF(AL236="34",Monitoreo!#REF!&amp;". ","")</f>
        <v>#REF!</v>
      </c>
      <c r="V235" s="39" t="e">
        <f>IF(AL236="33",Monitoreo!#REF!&amp;". ","")</f>
        <v>#REF!</v>
      </c>
      <c r="W235" s="39" t="e">
        <f>IF(AL236="32",Monitoreo!#REF!&amp;". ","")</f>
        <v>#REF!</v>
      </c>
      <c r="X235" s="39" t="e">
        <f>IF(AL236="31",Monitoreo!#REF!&amp;". ","")</f>
        <v>#REF!</v>
      </c>
      <c r="Y235" s="39" t="e">
        <f>IF(AL236="25",Monitoreo!#REF!&amp;". ","")</f>
        <v>#REF!</v>
      </c>
      <c r="Z235" s="39" t="e">
        <f>IF(AL236="24",Monitoreo!#REF!&amp;". ","")</f>
        <v>#REF!</v>
      </c>
      <c r="AA235" s="39" t="e">
        <f>IF(AL236="23",Monitoreo!#REF!&amp;". ","")</f>
        <v>#REF!</v>
      </c>
      <c r="AB235" s="39" t="e">
        <f>IF(AL236="22",Monitoreo!#REF!&amp;". ","")</f>
        <v>#REF!</v>
      </c>
      <c r="AC235" s="39" t="e">
        <f>IF(AL236="21",Monitoreo!#REF!&amp;". ","")</f>
        <v>#REF!</v>
      </c>
      <c r="AD235" s="39" t="e">
        <f>IF(AL236="15",Monitoreo!#REF!&amp;". ","")</f>
        <v>#REF!</v>
      </c>
      <c r="AE235" s="39" t="e">
        <f>IF(AL236="14",Monitoreo!#REF!&amp;". ","")</f>
        <v>#REF!</v>
      </c>
      <c r="AF235" s="39" t="e">
        <f>IF(AL236="13",Monitoreo!#REF!&amp;". ","")</f>
        <v>#REF!</v>
      </c>
      <c r="AG235" s="39" t="e">
        <f>IF(AL236="12",Monitoreo!#REF!&amp;". ","")</f>
        <v>#REF!</v>
      </c>
      <c r="AH235" s="85" t="e">
        <f>IF(AL236="11",Monitoreo!#REF!&amp;". ","")</f>
        <v>#REF!</v>
      </c>
      <c r="AI235" s="71"/>
      <c r="AJ235" s="88" t="e">
        <f>+IF(Monitoreo!#REF!="Casi Seguro",5,IF(Monitoreo!#REF!="Probable",4,IF(Monitoreo!#REF!="Posible",3,IF(Monitoreo!#REF!="Improbable",2,IF(Monitoreo!#REF!="Raro",1)))))</f>
        <v>#REF!</v>
      </c>
      <c r="AK235" s="88" t="e">
        <f>+IF(Monitoreo!#REF!="Severo",5,IF(Monitoreo!#REF!="Mayor",4,IF(Monitoreo!#REF!="Moderado",3,IF(Monitoreo!#REF!="Menor",2,IF(Monitoreo!#REF!="Insignificante",1)))))</f>
        <v>#REF!</v>
      </c>
      <c r="AL235" s="88" t="e">
        <f t="shared" si="3"/>
        <v>#REF!</v>
      </c>
    </row>
    <row r="236" spans="9:38" x14ac:dyDescent="0.25">
      <c r="I236" s="83"/>
      <c r="J236" s="84" t="e">
        <f>IF(AL237="55",Monitoreo!#REF!&amp;". ","")</f>
        <v>#REF!</v>
      </c>
      <c r="K236" s="39" t="e">
        <f>IF(AL237="54",Monitoreo!#REF!&amp;". ","")</f>
        <v>#REF!</v>
      </c>
      <c r="L236" s="39" t="e">
        <f>IF(AL237="53",Monitoreo!#REF!&amp;". ","")</f>
        <v>#REF!</v>
      </c>
      <c r="M236" s="39" t="e">
        <f>IF(AL237="52",Monitoreo!#REF!&amp;". ","")</f>
        <v>#REF!</v>
      </c>
      <c r="N236" s="39" t="e">
        <f>IF(AL237="51",Monitoreo!#REF!&amp;". ","")</f>
        <v>#REF!</v>
      </c>
      <c r="O236" s="39" t="e">
        <f>IF(AL237="45",Monitoreo!#REF!&amp;". ","")</f>
        <v>#REF!</v>
      </c>
      <c r="P236" s="39" t="e">
        <f>IF(AL237="44",Monitoreo!#REF!&amp;". ","")</f>
        <v>#REF!</v>
      </c>
      <c r="Q236" s="39" t="e">
        <f>IF(AL237="43",Monitoreo!#REF!&amp;". ","")</f>
        <v>#REF!</v>
      </c>
      <c r="R236" s="39" t="e">
        <f>IF(AL237="42",Monitoreo!#REF!&amp;". ","")</f>
        <v>#REF!</v>
      </c>
      <c r="S236" s="39" t="e">
        <f>IF(AL237="41",Monitoreo!#REF!&amp;". ","")</f>
        <v>#REF!</v>
      </c>
      <c r="T236" s="39" t="e">
        <f>IF(AL237="35",Monitoreo!#REF!&amp;". ","")</f>
        <v>#REF!</v>
      </c>
      <c r="U236" s="39" t="e">
        <f>IF(AL237="34",Monitoreo!#REF!&amp;". ","")</f>
        <v>#REF!</v>
      </c>
      <c r="V236" s="39" t="e">
        <f>IF(AL237="33",Monitoreo!#REF!&amp;". ","")</f>
        <v>#REF!</v>
      </c>
      <c r="W236" s="39" t="e">
        <f>IF(AL237="32",Monitoreo!#REF!&amp;". ","")</f>
        <v>#REF!</v>
      </c>
      <c r="X236" s="39" t="e">
        <f>IF(AL237="31",Monitoreo!#REF!&amp;". ","")</f>
        <v>#REF!</v>
      </c>
      <c r="Y236" s="39" t="e">
        <f>IF(AL237="25",Monitoreo!#REF!&amp;". ","")</f>
        <v>#REF!</v>
      </c>
      <c r="Z236" s="39" t="e">
        <f>IF(AL237="24",Monitoreo!#REF!&amp;". ","")</f>
        <v>#REF!</v>
      </c>
      <c r="AA236" s="39" t="e">
        <f>IF(AL237="23",Monitoreo!#REF!&amp;". ","")</f>
        <v>#REF!</v>
      </c>
      <c r="AB236" s="39" t="e">
        <f>IF(AL237="22",Monitoreo!#REF!&amp;". ","")</f>
        <v>#REF!</v>
      </c>
      <c r="AC236" s="39" t="e">
        <f>IF(AL237="21",Monitoreo!#REF!&amp;". ","")</f>
        <v>#REF!</v>
      </c>
      <c r="AD236" s="39" t="e">
        <f>IF(AL237="15",Monitoreo!#REF!&amp;". ","")</f>
        <v>#REF!</v>
      </c>
      <c r="AE236" s="39" t="e">
        <f>IF(AL237="14",Monitoreo!#REF!&amp;". ","")</f>
        <v>#REF!</v>
      </c>
      <c r="AF236" s="39" t="e">
        <f>IF(AL237="13",Monitoreo!#REF!&amp;". ","")</f>
        <v>#REF!</v>
      </c>
      <c r="AG236" s="39" t="e">
        <f>IF(AL237="12",Monitoreo!#REF!&amp;". ","")</f>
        <v>#REF!</v>
      </c>
      <c r="AH236" s="85" t="e">
        <f>IF(AL237="11",Monitoreo!#REF!&amp;". ","")</f>
        <v>#REF!</v>
      </c>
      <c r="AI236" s="71"/>
      <c r="AJ236" s="88" t="e">
        <f>+IF(Monitoreo!#REF!="Casi Seguro",5,IF(Monitoreo!#REF!="Probable",4,IF(Monitoreo!#REF!="Posible",3,IF(Monitoreo!#REF!="Improbable",2,IF(Monitoreo!#REF!="Raro",1)))))</f>
        <v>#REF!</v>
      </c>
      <c r="AK236" s="88" t="e">
        <f>+IF(Monitoreo!#REF!="Severo",5,IF(Monitoreo!#REF!="Mayor",4,IF(Monitoreo!#REF!="Moderado",3,IF(Monitoreo!#REF!="Menor",2,IF(Monitoreo!#REF!="Insignificante",1)))))</f>
        <v>#REF!</v>
      </c>
      <c r="AL236" s="88" t="e">
        <f t="shared" si="3"/>
        <v>#REF!</v>
      </c>
    </row>
    <row r="237" spans="9:38" x14ac:dyDescent="0.25">
      <c r="I237" s="83"/>
      <c r="J237" s="84" t="e">
        <f>IF(AL238="55",Monitoreo!#REF!&amp;". ","")</f>
        <v>#REF!</v>
      </c>
      <c r="K237" s="39" t="e">
        <f>IF(AL238="54",Monitoreo!#REF!&amp;". ","")</f>
        <v>#REF!</v>
      </c>
      <c r="L237" s="39" t="e">
        <f>IF(AL238="53",Monitoreo!#REF!&amp;". ","")</f>
        <v>#REF!</v>
      </c>
      <c r="M237" s="39" t="e">
        <f>IF(AL238="52",Monitoreo!#REF!&amp;". ","")</f>
        <v>#REF!</v>
      </c>
      <c r="N237" s="39" t="e">
        <f>IF(AL238="51",Monitoreo!#REF!&amp;". ","")</f>
        <v>#REF!</v>
      </c>
      <c r="O237" s="39" t="e">
        <f>IF(AL238="45",Monitoreo!#REF!&amp;". ","")</f>
        <v>#REF!</v>
      </c>
      <c r="P237" s="39" t="e">
        <f>IF(AL238="44",Monitoreo!#REF!&amp;". ","")</f>
        <v>#REF!</v>
      </c>
      <c r="Q237" s="39" t="e">
        <f>IF(AL238="43",Monitoreo!#REF!&amp;". ","")</f>
        <v>#REF!</v>
      </c>
      <c r="R237" s="39" t="e">
        <f>IF(AL238="42",Monitoreo!#REF!&amp;". ","")</f>
        <v>#REF!</v>
      </c>
      <c r="S237" s="39" t="e">
        <f>IF(AL238="41",Monitoreo!#REF!&amp;". ","")</f>
        <v>#REF!</v>
      </c>
      <c r="T237" s="39" t="e">
        <f>IF(AL238="35",Monitoreo!#REF!&amp;". ","")</f>
        <v>#REF!</v>
      </c>
      <c r="U237" s="39" t="e">
        <f>IF(AL238="34",Monitoreo!#REF!&amp;". ","")</f>
        <v>#REF!</v>
      </c>
      <c r="V237" s="39" t="e">
        <f>IF(AL238="33",Monitoreo!#REF!&amp;". ","")</f>
        <v>#REF!</v>
      </c>
      <c r="W237" s="39" t="e">
        <f>IF(AL238="32",Monitoreo!#REF!&amp;". ","")</f>
        <v>#REF!</v>
      </c>
      <c r="X237" s="39" t="e">
        <f>IF(AL238="31",Monitoreo!#REF!&amp;". ","")</f>
        <v>#REF!</v>
      </c>
      <c r="Y237" s="39" t="e">
        <f>IF(AL238="25",Monitoreo!#REF!&amp;". ","")</f>
        <v>#REF!</v>
      </c>
      <c r="Z237" s="39" t="e">
        <f>IF(AL238="24",Monitoreo!#REF!&amp;". ","")</f>
        <v>#REF!</v>
      </c>
      <c r="AA237" s="39" t="e">
        <f>IF(AL238="23",Monitoreo!#REF!&amp;". ","")</f>
        <v>#REF!</v>
      </c>
      <c r="AB237" s="39" t="e">
        <f>IF(AL238="22",Monitoreo!#REF!&amp;". ","")</f>
        <v>#REF!</v>
      </c>
      <c r="AC237" s="39" t="e">
        <f>IF(AL238="21",Monitoreo!#REF!&amp;". ","")</f>
        <v>#REF!</v>
      </c>
      <c r="AD237" s="39" t="e">
        <f>IF(AL238="15",Monitoreo!#REF!&amp;". ","")</f>
        <v>#REF!</v>
      </c>
      <c r="AE237" s="39" t="e">
        <f>IF(AL238="14",Monitoreo!#REF!&amp;". ","")</f>
        <v>#REF!</v>
      </c>
      <c r="AF237" s="39" t="e">
        <f>IF(AL238="13",Monitoreo!#REF!&amp;". ","")</f>
        <v>#REF!</v>
      </c>
      <c r="AG237" s="39" t="e">
        <f>IF(AL238="12",Monitoreo!#REF!&amp;". ","")</f>
        <v>#REF!</v>
      </c>
      <c r="AH237" s="85" t="e">
        <f>IF(AL238="11",Monitoreo!#REF!&amp;". ","")</f>
        <v>#REF!</v>
      </c>
      <c r="AI237" s="71"/>
      <c r="AJ237" s="88" t="e">
        <f>+IF(Monitoreo!#REF!="Casi Seguro",5,IF(Monitoreo!#REF!="Probable",4,IF(Monitoreo!#REF!="Posible",3,IF(Monitoreo!#REF!="Improbable",2,IF(Monitoreo!#REF!="Raro",1)))))</f>
        <v>#REF!</v>
      </c>
      <c r="AK237" s="88" t="e">
        <f>+IF(Monitoreo!#REF!="Severo",5,IF(Monitoreo!#REF!="Mayor",4,IF(Monitoreo!#REF!="Moderado",3,IF(Monitoreo!#REF!="Menor",2,IF(Monitoreo!#REF!="Insignificante",1)))))</f>
        <v>#REF!</v>
      </c>
      <c r="AL237" s="88" t="e">
        <f t="shared" si="3"/>
        <v>#REF!</v>
      </c>
    </row>
    <row r="238" spans="9:38" x14ac:dyDescent="0.25">
      <c r="I238" s="83"/>
      <c r="J238" s="84" t="e">
        <f>IF(AL239="55",Monitoreo!#REF!&amp;". ","")</f>
        <v>#REF!</v>
      </c>
      <c r="K238" s="39" t="e">
        <f>IF(AL239="54",Monitoreo!#REF!&amp;". ","")</f>
        <v>#REF!</v>
      </c>
      <c r="L238" s="39" t="e">
        <f>IF(AL239="53",Monitoreo!#REF!&amp;". ","")</f>
        <v>#REF!</v>
      </c>
      <c r="M238" s="39" t="e">
        <f>IF(AL239="52",Monitoreo!#REF!&amp;". ","")</f>
        <v>#REF!</v>
      </c>
      <c r="N238" s="39" t="e">
        <f>IF(AL239="51",Monitoreo!#REF!&amp;". ","")</f>
        <v>#REF!</v>
      </c>
      <c r="O238" s="39" t="e">
        <f>IF(AL239="45",Monitoreo!#REF!&amp;". ","")</f>
        <v>#REF!</v>
      </c>
      <c r="P238" s="39" t="e">
        <f>IF(AL239="44",Monitoreo!#REF!&amp;". ","")</f>
        <v>#REF!</v>
      </c>
      <c r="Q238" s="39" t="e">
        <f>IF(AL239="43",Monitoreo!#REF!&amp;". ","")</f>
        <v>#REF!</v>
      </c>
      <c r="R238" s="39" t="e">
        <f>IF(AL239="42",Monitoreo!#REF!&amp;". ","")</f>
        <v>#REF!</v>
      </c>
      <c r="S238" s="39" t="e">
        <f>IF(AL239="41",Monitoreo!#REF!&amp;". ","")</f>
        <v>#REF!</v>
      </c>
      <c r="T238" s="39" t="e">
        <f>IF(AL239="35",Monitoreo!#REF!&amp;". ","")</f>
        <v>#REF!</v>
      </c>
      <c r="U238" s="39" t="e">
        <f>IF(AL239="34",Monitoreo!#REF!&amp;". ","")</f>
        <v>#REF!</v>
      </c>
      <c r="V238" s="39" t="e">
        <f>IF(AL239="33",Monitoreo!#REF!&amp;". ","")</f>
        <v>#REF!</v>
      </c>
      <c r="W238" s="39" t="e">
        <f>IF(AL239="32",Monitoreo!#REF!&amp;". ","")</f>
        <v>#REF!</v>
      </c>
      <c r="X238" s="39" t="e">
        <f>IF(AL239="31",Monitoreo!#REF!&amp;". ","")</f>
        <v>#REF!</v>
      </c>
      <c r="Y238" s="39" t="e">
        <f>IF(AL239="25",Monitoreo!#REF!&amp;". ","")</f>
        <v>#REF!</v>
      </c>
      <c r="Z238" s="39" t="e">
        <f>IF(AL239="24",Monitoreo!#REF!&amp;". ","")</f>
        <v>#REF!</v>
      </c>
      <c r="AA238" s="39" t="e">
        <f>IF(AL239="23",Monitoreo!#REF!&amp;". ","")</f>
        <v>#REF!</v>
      </c>
      <c r="AB238" s="39" t="e">
        <f>IF(AL239="22",Monitoreo!#REF!&amp;". ","")</f>
        <v>#REF!</v>
      </c>
      <c r="AC238" s="39" t="e">
        <f>IF(AL239="21",Monitoreo!#REF!&amp;". ","")</f>
        <v>#REF!</v>
      </c>
      <c r="AD238" s="39" t="e">
        <f>IF(AL239="15",Monitoreo!#REF!&amp;". ","")</f>
        <v>#REF!</v>
      </c>
      <c r="AE238" s="39" t="e">
        <f>IF(AL239="14",Monitoreo!#REF!&amp;". ","")</f>
        <v>#REF!</v>
      </c>
      <c r="AF238" s="39" t="e">
        <f>IF(AL239="13",Monitoreo!#REF!&amp;". ","")</f>
        <v>#REF!</v>
      </c>
      <c r="AG238" s="39" t="e">
        <f>IF(AL239="12",Monitoreo!#REF!&amp;". ","")</f>
        <v>#REF!</v>
      </c>
      <c r="AH238" s="85" t="e">
        <f>IF(AL239="11",Monitoreo!#REF!&amp;". ","")</f>
        <v>#REF!</v>
      </c>
      <c r="AI238" s="71"/>
      <c r="AJ238" s="88" t="e">
        <f>+IF(Monitoreo!#REF!="Casi Seguro",5,IF(Monitoreo!#REF!="Probable",4,IF(Monitoreo!#REF!="Posible",3,IF(Monitoreo!#REF!="Improbable",2,IF(Monitoreo!#REF!="Raro",1)))))</f>
        <v>#REF!</v>
      </c>
      <c r="AK238" s="88" t="e">
        <f>+IF(Monitoreo!#REF!="Severo",5,IF(Monitoreo!#REF!="Mayor",4,IF(Monitoreo!#REF!="Moderado",3,IF(Monitoreo!#REF!="Menor",2,IF(Monitoreo!#REF!="Insignificante",1)))))</f>
        <v>#REF!</v>
      </c>
      <c r="AL238" s="88" t="e">
        <f t="shared" si="3"/>
        <v>#REF!</v>
      </c>
    </row>
    <row r="239" spans="9:38" x14ac:dyDescent="0.25">
      <c r="I239" s="83"/>
      <c r="J239" s="84" t="e">
        <f>IF(AL240="55",Monitoreo!#REF!&amp;". ","")</f>
        <v>#REF!</v>
      </c>
      <c r="K239" s="39" t="e">
        <f>IF(AL240="54",Monitoreo!#REF!&amp;". ","")</f>
        <v>#REF!</v>
      </c>
      <c r="L239" s="39" t="e">
        <f>IF(AL240="53",Monitoreo!#REF!&amp;". ","")</f>
        <v>#REF!</v>
      </c>
      <c r="M239" s="39" t="e">
        <f>IF(AL240="52",Monitoreo!#REF!&amp;". ","")</f>
        <v>#REF!</v>
      </c>
      <c r="N239" s="39" t="e">
        <f>IF(AL240="51",Monitoreo!#REF!&amp;". ","")</f>
        <v>#REF!</v>
      </c>
      <c r="O239" s="39" t="e">
        <f>IF(AL240="45",Monitoreo!#REF!&amp;". ","")</f>
        <v>#REF!</v>
      </c>
      <c r="P239" s="39" t="e">
        <f>IF(AL240="44",Monitoreo!#REF!&amp;". ","")</f>
        <v>#REF!</v>
      </c>
      <c r="Q239" s="39" t="e">
        <f>IF(AL240="43",Monitoreo!#REF!&amp;". ","")</f>
        <v>#REF!</v>
      </c>
      <c r="R239" s="39" t="e">
        <f>IF(AL240="42",Monitoreo!#REF!&amp;". ","")</f>
        <v>#REF!</v>
      </c>
      <c r="S239" s="39" t="e">
        <f>IF(AL240="41",Monitoreo!#REF!&amp;". ","")</f>
        <v>#REF!</v>
      </c>
      <c r="T239" s="39" t="e">
        <f>IF(AL240="35",Monitoreo!#REF!&amp;". ","")</f>
        <v>#REF!</v>
      </c>
      <c r="U239" s="39" t="e">
        <f>IF(AL240="34",Monitoreo!#REF!&amp;". ","")</f>
        <v>#REF!</v>
      </c>
      <c r="V239" s="39" t="e">
        <f>IF(AL240="33",Monitoreo!#REF!&amp;". ","")</f>
        <v>#REF!</v>
      </c>
      <c r="W239" s="39" t="e">
        <f>IF(AL240="32",Monitoreo!#REF!&amp;". ","")</f>
        <v>#REF!</v>
      </c>
      <c r="X239" s="39" t="e">
        <f>IF(AL240="31",Monitoreo!#REF!&amp;". ","")</f>
        <v>#REF!</v>
      </c>
      <c r="Y239" s="39" t="e">
        <f>IF(AL240="25",Monitoreo!#REF!&amp;". ","")</f>
        <v>#REF!</v>
      </c>
      <c r="Z239" s="39" t="e">
        <f>IF(AL240="24",Monitoreo!#REF!&amp;". ","")</f>
        <v>#REF!</v>
      </c>
      <c r="AA239" s="39" t="e">
        <f>IF(AL240="23",Monitoreo!#REF!&amp;". ","")</f>
        <v>#REF!</v>
      </c>
      <c r="AB239" s="39" t="e">
        <f>IF(AL240="22",Monitoreo!#REF!&amp;". ","")</f>
        <v>#REF!</v>
      </c>
      <c r="AC239" s="39" t="e">
        <f>IF(AL240="21",Monitoreo!#REF!&amp;". ","")</f>
        <v>#REF!</v>
      </c>
      <c r="AD239" s="39" t="e">
        <f>IF(AL240="15",Monitoreo!#REF!&amp;". ","")</f>
        <v>#REF!</v>
      </c>
      <c r="AE239" s="39" t="e">
        <f>IF(AL240="14",Monitoreo!#REF!&amp;". ","")</f>
        <v>#REF!</v>
      </c>
      <c r="AF239" s="39" t="e">
        <f>IF(AL240="13",Monitoreo!#REF!&amp;". ","")</f>
        <v>#REF!</v>
      </c>
      <c r="AG239" s="39" t="e">
        <f>IF(AL240="12",Monitoreo!#REF!&amp;". ","")</f>
        <v>#REF!</v>
      </c>
      <c r="AH239" s="85" t="e">
        <f>IF(AL240="11",Monitoreo!#REF!&amp;". ","")</f>
        <v>#REF!</v>
      </c>
      <c r="AI239" s="71"/>
      <c r="AJ239" s="88" t="e">
        <f>+IF(Monitoreo!#REF!="Casi Seguro",5,IF(Monitoreo!#REF!="Probable",4,IF(Monitoreo!#REF!="Posible",3,IF(Monitoreo!#REF!="Improbable",2,IF(Monitoreo!#REF!="Raro",1)))))</f>
        <v>#REF!</v>
      </c>
      <c r="AK239" s="88" t="e">
        <f>+IF(Monitoreo!#REF!="Severo",5,IF(Monitoreo!#REF!="Mayor",4,IF(Monitoreo!#REF!="Moderado",3,IF(Monitoreo!#REF!="Menor",2,IF(Monitoreo!#REF!="Insignificante",1)))))</f>
        <v>#REF!</v>
      </c>
      <c r="AL239" s="88" t="e">
        <f t="shared" si="3"/>
        <v>#REF!</v>
      </c>
    </row>
    <row r="240" spans="9:38" x14ac:dyDescent="0.25">
      <c r="I240" s="83"/>
      <c r="J240" s="84" t="e">
        <f>IF(AL241="55",Monitoreo!#REF!&amp;". ","")</f>
        <v>#REF!</v>
      </c>
      <c r="K240" s="39" t="e">
        <f>IF(AL241="54",Monitoreo!#REF!&amp;". ","")</f>
        <v>#REF!</v>
      </c>
      <c r="L240" s="39" t="e">
        <f>IF(AL241="53",Monitoreo!#REF!&amp;". ","")</f>
        <v>#REF!</v>
      </c>
      <c r="M240" s="39" t="e">
        <f>IF(AL241="52",Monitoreo!#REF!&amp;". ","")</f>
        <v>#REF!</v>
      </c>
      <c r="N240" s="39" t="e">
        <f>IF(AL241="51",Monitoreo!#REF!&amp;". ","")</f>
        <v>#REF!</v>
      </c>
      <c r="O240" s="39" t="e">
        <f>IF(AL241="45",Monitoreo!#REF!&amp;". ","")</f>
        <v>#REF!</v>
      </c>
      <c r="P240" s="39" t="e">
        <f>IF(AL241="44",Monitoreo!#REF!&amp;". ","")</f>
        <v>#REF!</v>
      </c>
      <c r="Q240" s="39" t="e">
        <f>IF(AL241="43",Monitoreo!#REF!&amp;". ","")</f>
        <v>#REF!</v>
      </c>
      <c r="R240" s="39" t="e">
        <f>IF(AL241="42",Monitoreo!#REF!&amp;". ","")</f>
        <v>#REF!</v>
      </c>
      <c r="S240" s="39" t="e">
        <f>IF(AL241="41",Monitoreo!#REF!&amp;". ","")</f>
        <v>#REF!</v>
      </c>
      <c r="T240" s="39" t="e">
        <f>IF(AL241="35",Monitoreo!#REF!&amp;". ","")</f>
        <v>#REF!</v>
      </c>
      <c r="U240" s="39" t="e">
        <f>IF(AL241="34",Monitoreo!#REF!&amp;". ","")</f>
        <v>#REF!</v>
      </c>
      <c r="V240" s="39" t="e">
        <f>IF(AL241="33",Monitoreo!#REF!&amp;". ","")</f>
        <v>#REF!</v>
      </c>
      <c r="W240" s="39" t="e">
        <f>IF(AL241="32",Monitoreo!#REF!&amp;". ","")</f>
        <v>#REF!</v>
      </c>
      <c r="X240" s="39" t="e">
        <f>IF(AL241="31",Monitoreo!#REF!&amp;". ","")</f>
        <v>#REF!</v>
      </c>
      <c r="Y240" s="39" t="e">
        <f>IF(AL241="25",Monitoreo!#REF!&amp;". ","")</f>
        <v>#REF!</v>
      </c>
      <c r="Z240" s="39" t="e">
        <f>IF(AL241="24",Monitoreo!#REF!&amp;". ","")</f>
        <v>#REF!</v>
      </c>
      <c r="AA240" s="39" t="e">
        <f>IF(AL241="23",Monitoreo!#REF!&amp;". ","")</f>
        <v>#REF!</v>
      </c>
      <c r="AB240" s="39" t="e">
        <f>IF(AL241="22",Monitoreo!#REF!&amp;". ","")</f>
        <v>#REF!</v>
      </c>
      <c r="AC240" s="39" t="e">
        <f>IF(AL241="21",Monitoreo!#REF!&amp;". ","")</f>
        <v>#REF!</v>
      </c>
      <c r="AD240" s="39" t="e">
        <f>IF(AL241="15",Monitoreo!#REF!&amp;". ","")</f>
        <v>#REF!</v>
      </c>
      <c r="AE240" s="39" t="e">
        <f>IF(AL241="14",Monitoreo!#REF!&amp;". ","")</f>
        <v>#REF!</v>
      </c>
      <c r="AF240" s="39" t="e">
        <f>IF(AL241="13",Monitoreo!#REF!&amp;". ","")</f>
        <v>#REF!</v>
      </c>
      <c r="AG240" s="39" t="e">
        <f>IF(AL241="12",Monitoreo!#REF!&amp;". ","")</f>
        <v>#REF!</v>
      </c>
      <c r="AH240" s="85" t="e">
        <f>IF(AL241="11",Monitoreo!#REF!&amp;". ","")</f>
        <v>#REF!</v>
      </c>
      <c r="AI240" s="71"/>
      <c r="AJ240" s="88" t="e">
        <f>+IF(Monitoreo!#REF!="Casi Seguro",5,IF(Monitoreo!#REF!="Probable",4,IF(Monitoreo!#REF!="Posible",3,IF(Monitoreo!#REF!="Improbable",2,IF(Monitoreo!#REF!="Raro",1)))))</f>
        <v>#REF!</v>
      </c>
      <c r="AK240" s="88" t="e">
        <f>+IF(Monitoreo!#REF!="Severo",5,IF(Monitoreo!#REF!="Mayor",4,IF(Monitoreo!#REF!="Moderado",3,IF(Monitoreo!#REF!="Menor",2,IF(Monitoreo!#REF!="Insignificante",1)))))</f>
        <v>#REF!</v>
      </c>
      <c r="AL240" s="88" t="e">
        <f t="shared" si="3"/>
        <v>#REF!</v>
      </c>
    </row>
    <row r="241" spans="9:38" x14ac:dyDescent="0.25">
      <c r="I241" s="83"/>
      <c r="J241" s="84" t="e">
        <f>IF(AL242="55",Monitoreo!#REF!&amp;". ","")</f>
        <v>#REF!</v>
      </c>
      <c r="K241" s="39" t="e">
        <f>IF(AL242="54",Monitoreo!#REF!&amp;". ","")</f>
        <v>#REF!</v>
      </c>
      <c r="L241" s="39" t="e">
        <f>IF(AL242="53",Monitoreo!#REF!&amp;". ","")</f>
        <v>#REF!</v>
      </c>
      <c r="M241" s="39" t="e">
        <f>IF(AL242="52",Monitoreo!#REF!&amp;". ","")</f>
        <v>#REF!</v>
      </c>
      <c r="N241" s="39" t="e">
        <f>IF(AL242="51",Monitoreo!#REF!&amp;". ","")</f>
        <v>#REF!</v>
      </c>
      <c r="O241" s="39" t="e">
        <f>IF(AL242="45",Monitoreo!#REF!&amp;". ","")</f>
        <v>#REF!</v>
      </c>
      <c r="P241" s="39" t="e">
        <f>IF(AL242="44",Monitoreo!#REF!&amp;". ","")</f>
        <v>#REF!</v>
      </c>
      <c r="Q241" s="39" t="e">
        <f>IF(AL242="43",Monitoreo!#REF!&amp;". ","")</f>
        <v>#REF!</v>
      </c>
      <c r="R241" s="39" t="e">
        <f>IF(AL242="42",Monitoreo!#REF!&amp;". ","")</f>
        <v>#REF!</v>
      </c>
      <c r="S241" s="39" t="e">
        <f>IF(AL242="41",Monitoreo!#REF!&amp;". ","")</f>
        <v>#REF!</v>
      </c>
      <c r="T241" s="39" t="e">
        <f>IF(AL242="35",Monitoreo!#REF!&amp;". ","")</f>
        <v>#REF!</v>
      </c>
      <c r="U241" s="39" t="e">
        <f>IF(AL242="34",Monitoreo!#REF!&amp;". ","")</f>
        <v>#REF!</v>
      </c>
      <c r="V241" s="39" t="e">
        <f>IF(AL242="33",Monitoreo!#REF!&amp;". ","")</f>
        <v>#REF!</v>
      </c>
      <c r="W241" s="39" t="e">
        <f>IF(AL242="32",Monitoreo!#REF!&amp;". ","")</f>
        <v>#REF!</v>
      </c>
      <c r="X241" s="39" t="e">
        <f>IF(AL242="31",Monitoreo!#REF!&amp;". ","")</f>
        <v>#REF!</v>
      </c>
      <c r="Y241" s="39" t="e">
        <f>IF(AL242="25",Monitoreo!#REF!&amp;". ","")</f>
        <v>#REF!</v>
      </c>
      <c r="Z241" s="39" t="e">
        <f>IF(AL242="24",Monitoreo!#REF!&amp;". ","")</f>
        <v>#REF!</v>
      </c>
      <c r="AA241" s="39" t="e">
        <f>IF(AL242="23",Monitoreo!#REF!&amp;". ","")</f>
        <v>#REF!</v>
      </c>
      <c r="AB241" s="39" t="e">
        <f>IF(AL242="22",Monitoreo!#REF!&amp;". ","")</f>
        <v>#REF!</v>
      </c>
      <c r="AC241" s="39" t="e">
        <f>IF(AL242="21",Monitoreo!#REF!&amp;". ","")</f>
        <v>#REF!</v>
      </c>
      <c r="AD241" s="39" t="e">
        <f>IF(AL242="15",Monitoreo!#REF!&amp;". ","")</f>
        <v>#REF!</v>
      </c>
      <c r="AE241" s="39" t="e">
        <f>IF(AL242="14",Monitoreo!#REF!&amp;". ","")</f>
        <v>#REF!</v>
      </c>
      <c r="AF241" s="39" t="e">
        <f>IF(AL242="13",Monitoreo!#REF!&amp;". ","")</f>
        <v>#REF!</v>
      </c>
      <c r="AG241" s="39" t="e">
        <f>IF(AL242="12",Monitoreo!#REF!&amp;". ","")</f>
        <v>#REF!</v>
      </c>
      <c r="AH241" s="85" t="e">
        <f>IF(AL242="11",Monitoreo!#REF!&amp;". ","")</f>
        <v>#REF!</v>
      </c>
      <c r="AI241" s="71"/>
      <c r="AJ241" s="88" t="e">
        <f>+IF(Monitoreo!#REF!="Casi Seguro",5,IF(Monitoreo!#REF!="Probable",4,IF(Monitoreo!#REF!="Posible",3,IF(Monitoreo!#REF!="Improbable",2,IF(Monitoreo!#REF!="Raro",1)))))</f>
        <v>#REF!</v>
      </c>
      <c r="AK241" s="88" t="e">
        <f>+IF(Monitoreo!#REF!="Severo",5,IF(Monitoreo!#REF!="Mayor",4,IF(Monitoreo!#REF!="Moderado",3,IF(Monitoreo!#REF!="Menor",2,IF(Monitoreo!#REF!="Insignificante",1)))))</f>
        <v>#REF!</v>
      </c>
      <c r="AL241" s="88" t="e">
        <f t="shared" si="3"/>
        <v>#REF!</v>
      </c>
    </row>
    <row r="242" spans="9:38" x14ac:dyDescent="0.25">
      <c r="I242" s="83"/>
      <c r="J242" s="84" t="e">
        <f>IF(AL243="55",Monitoreo!#REF!&amp;". ","")</f>
        <v>#REF!</v>
      </c>
      <c r="K242" s="39" t="e">
        <f>IF(AL243="54",Monitoreo!#REF!&amp;". ","")</f>
        <v>#REF!</v>
      </c>
      <c r="L242" s="39" t="e">
        <f>IF(AL243="53",Monitoreo!#REF!&amp;". ","")</f>
        <v>#REF!</v>
      </c>
      <c r="M242" s="39" t="e">
        <f>IF(AL243="52",Monitoreo!#REF!&amp;". ","")</f>
        <v>#REF!</v>
      </c>
      <c r="N242" s="39" t="e">
        <f>IF(AL243="51",Monitoreo!#REF!&amp;". ","")</f>
        <v>#REF!</v>
      </c>
      <c r="O242" s="39" t="e">
        <f>IF(AL243="45",Monitoreo!#REF!&amp;". ","")</f>
        <v>#REF!</v>
      </c>
      <c r="P242" s="39" t="e">
        <f>IF(AL243="44",Monitoreo!#REF!&amp;". ","")</f>
        <v>#REF!</v>
      </c>
      <c r="Q242" s="39" t="e">
        <f>IF(AL243="43",Monitoreo!#REF!&amp;". ","")</f>
        <v>#REF!</v>
      </c>
      <c r="R242" s="39" t="e">
        <f>IF(AL243="42",Monitoreo!#REF!&amp;". ","")</f>
        <v>#REF!</v>
      </c>
      <c r="S242" s="39" t="e">
        <f>IF(AL243="41",Monitoreo!#REF!&amp;". ","")</f>
        <v>#REF!</v>
      </c>
      <c r="T242" s="39" t="e">
        <f>IF(AL243="35",Monitoreo!#REF!&amp;". ","")</f>
        <v>#REF!</v>
      </c>
      <c r="U242" s="39" t="e">
        <f>IF(AL243="34",Monitoreo!#REF!&amp;". ","")</f>
        <v>#REF!</v>
      </c>
      <c r="V242" s="39" t="e">
        <f>IF(AL243="33",Monitoreo!#REF!&amp;". ","")</f>
        <v>#REF!</v>
      </c>
      <c r="W242" s="39" t="e">
        <f>IF(AL243="32",Monitoreo!#REF!&amp;". ","")</f>
        <v>#REF!</v>
      </c>
      <c r="X242" s="39" t="e">
        <f>IF(AL243="31",Monitoreo!#REF!&amp;". ","")</f>
        <v>#REF!</v>
      </c>
      <c r="Y242" s="39" t="e">
        <f>IF(AL243="25",Monitoreo!#REF!&amp;". ","")</f>
        <v>#REF!</v>
      </c>
      <c r="Z242" s="39" t="e">
        <f>IF(AL243="24",Monitoreo!#REF!&amp;". ","")</f>
        <v>#REF!</v>
      </c>
      <c r="AA242" s="39" t="e">
        <f>IF(AL243="23",Monitoreo!#REF!&amp;". ","")</f>
        <v>#REF!</v>
      </c>
      <c r="AB242" s="39" t="e">
        <f>IF(AL243="22",Monitoreo!#REF!&amp;". ","")</f>
        <v>#REF!</v>
      </c>
      <c r="AC242" s="39" t="e">
        <f>IF(AL243="21",Monitoreo!#REF!&amp;". ","")</f>
        <v>#REF!</v>
      </c>
      <c r="AD242" s="39" t="e">
        <f>IF(AL243="15",Monitoreo!#REF!&amp;". ","")</f>
        <v>#REF!</v>
      </c>
      <c r="AE242" s="39" t="e">
        <f>IF(AL243="14",Monitoreo!#REF!&amp;". ","")</f>
        <v>#REF!</v>
      </c>
      <c r="AF242" s="39" t="e">
        <f>IF(AL243="13",Monitoreo!#REF!&amp;". ","")</f>
        <v>#REF!</v>
      </c>
      <c r="AG242" s="39" t="e">
        <f>IF(AL243="12",Monitoreo!#REF!&amp;". ","")</f>
        <v>#REF!</v>
      </c>
      <c r="AH242" s="85" t="e">
        <f>IF(AL243="11",Monitoreo!#REF!&amp;". ","")</f>
        <v>#REF!</v>
      </c>
      <c r="AI242" s="71"/>
      <c r="AJ242" s="88" t="e">
        <f>+IF(Monitoreo!#REF!="Casi Seguro",5,IF(Monitoreo!#REF!="Probable",4,IF(Monitoreo!#REF!="Posible",3,IF(Monitoreo!#REF!="Improbable",2,IF(Monitoreo!#REF!="Raro",1)))))</f>
        <v>#REF!</v>
      </c>
      <c r="AK242" s="88" t="e">
        <f>+IF(Monitoreo!#REF!="Severo",5,IF(Monitoreo!#REF!="Mayor",4,IF(Monitoreo!#REF!="Moderado",3,IF(Monitoreo!#REF!="Menor",2,IF(Monitoreo!#REF!="Insignificante",1)))))</f>
        <v>#REF!</v>
      </c>
      <c r="AL242" s="88" t="e">
        <f t="shared" si="3"/>
        <v>#REF!</v>
      </c>
    </row>
    <row r="243" spans="9:38" x14ac:dyDescent="0.25">
      <c r="I243" s="83"/>
      <c r="J243" s="84" t="e">
        <f>IF(AL244="55",Monitoreo!#REF!&amp;". ","")</f>
        <v>#REF!</v>
      </c>
      <c r="K243" s="39" t="e">
        <f>IF(AL244="54",Monitoreo!#REF!&amp;". ","")</f>
        <v>#REF!</v>
      </c>
      <c r="L243" s="39" t="e">
        <f>IF(AL244="53",Monitoreo!#REF!&amp;". ","")</f>
        <v>#REF!</v>
      </c>
      <c r="M243" s="39" t="e">
        <f>IF(AL244="52",Monitoreo!#REF!&amp;". ","")</f>
        <v>#REF!</v>
      </c>
      <c r="N243" s="39" t="e">
        <f>IF(AL244="51",Monitoreo!#REF!&amp;". ","")</f>
        <v>#REF!</v>
      </c>
      <c r="O243" s="39" t="e">
        <f>IF(AL244="45",Monitoreo!#REF!&amp;". ","")</f>
        <v>#REF!</v>
      </c>
      <c r="P243" s="39" t="e">
        <f>IF(AL244="44",Monitoreo!#REF!&amp;". ","")</f>
        <v>#REF!</v>
      </c>
      <c r="Q243" s="39" t="e">
        <f>IF(AL244="43",Monitoreo!#REF!&amp;". ","")</f>
        <v>#REF!</v>
      </c>
      <c r="R243" s="39" t="e">
        <f>IF(AL244="42",Monitoreo!#REF!&amp;". ","")</f>
        <v>#REF!</v>
      </c>
      <c r="S243" s="39" t="e">
        <f>IF(AL244="41",Monitoreo!#REF!&amp;". ","")</f>
        <v>#REF!</v>
      </c>
      <c r="T243" s="39" t="e">
        <f>IF(AL244="35",Monitoreo!#REF!&amp;". ","")</f>
        <v>#REF!</v>
      </c>
      <c r="U243" s="39" t="e">
        <f>IF(AL244="34",Monitoreo!#REF!&amp;". ","")</f>
        <v>#REF!</v>
      </c>
      <c r="V243" s="39" t="e">
        <f>IF(AL244="33",Monitoreo!#REF!&amp;". ","")</f>
        <v>#REF!</v>
      </c>
      <c r="W243" s="39" t="e">
        <f>IF(AL244="32",Monitoreo!#REF!&amp;". ","")</f>
        <v>#REF!</v>
      </c>
      <c r="X243" s="39" t="e">
        <f>IF(AL244="31",Monitoreo!#REF!&amp;". ","")</f>
        <v>#REF!</v>
      </c>
      <c r="Y243" s="39" t="e">
        <f>IF(AL244="25",Monitoreo!#REF!&amp;". ","")</f>
        <v>#REF!</v>
      </c>
      <c r="Z243" s="39" t="e">
        <f>IF(AL244="24",Monitoreo!#REF!&amp;". ","")</f>
        <v>#REF!</v>
      </c>
      <c r="AA243" s="39" t="e">
        <f>IF(AL244="23",Monitoreo!#REF!&amp;". ","")</f>
        <v>#REF!</v>
      </c>
      <c r="AB243" s="39" t="e">
        <f>IF(AL244="22",Monitoreo!#REF!&amp;". ","")</f>
        <v>#REF!</v>
      </c>
      <c r="AC243" s="39" t="e">
        <f>IF(AL244="21",Monitoreo!#REF!&amp;". ","")</f>
        <v>#REF!</v>
      </c>
      <c r="AD243" s="39" t="e">
        <f>IF(AL244="15",Monitoreo!#REF!&amp;". ","")</f>
        <v>#REF!</v>
      </c>
      <c r="AE243" s="39" t="e">
        <f>IF(AL244="14",Monitoreo!#REF!&amp;". ","")</f>
        <v>#REF!</v>
      </c>
      <c r="AF243" s="39" t="e">
        <f>IF(AL244="13",Monitoreo!#REF!&amp;". ","")</f>
        <v>#REF!</v>
      </c>
      <c r="AG243" s="39" t="e">
        <f>IF(AL244="12",Monitoreo!#REF!&amp;". ","")</f>
        <v>#REF!</v>
      </c>
      <c r="AH243" s="85" t="e">
        <f>IF(AL244="11",Monitoreo!#REF!&amp;". ","")</f>
        <v>#REF!</v>
      </c>
      <c r="AI243" s="71"/>
      <c r="AJ243" s="88" t="e">
        <f>+IF(Monitoreo!#REF!="Casi Seguro",5,IF(Monitoreo!#REF!="Probable",4,IF(Monitoreo!#REF!="Posible",3,IF(Monitoreo!#REF!="Improbable",2,IF(Monitoreo!#REF!="Raro",1)))))</f>
        <v>#REF!</v>
      </c>
      <c r="AK243" s="88" t="e">
        <f>+IF(Monitoreo!#REF!="Severo",5,IF(Monitoreo!#REF!="Mayor",4,IF(Monitoreo!#REF!="Moderado",3,IF(Monitoreo!#REF!="Menor",2,IF(Monitoreo!#REF!="Insignificante",1)))))</f>
        <v>#REF!</v>
      </c>
      <c r="AL243" s="88" t="e">
        <f t="shared" si="3"/>
        <v>#REF!</v>
      </c>
    </row>
    <row r="244" spans="9:38" x14ac:dyDescent="0.25">
      <c r="I244" s="83"/>
      <c r="J244" s="84" t="e">
        <f>IF(AL245="55",Monitoreo!#REF!&amp;". ","")</f>
        <v>#REF!</v>
      </c>
      <c r="K244" s="39" t="e">
        <f>IF(AL245="54",Monitoreo!#REF!&amp;". ","")</f>
        <v>#REF!</v>
      </c>
      <c r="L244" s="39" t="e">
        <f>IF(AL245="53",Monitoreo!#REF!&amp;". ","")</f>
        <v>#REF!</v>
      </c>
      <c r="M244" s="39" t="e">
        <f>IF(AL245="52",Monitoreo!#REF!&amp;". ","")</f>
        <v>#REF!</v>
      </c>
      <c r="N244" s="39" t="e">
        <f>IF(AL245="51",Monitoreo!#REF!&amp;". ","")</f>
        <v>#REF!</v>
      </c>
      <c r="O244" s="39" t="e">
        <f>IF(AL245="45",Monitoreo!#REF!&amp;". ","")</f>
        <v>#REF!</v>
      </c>
      <c r="P244" s="39" t="e">
        <f>IF(AL245="44",Monitoreo!#REF!&amp;". ","")</f>
        <v>#REF!</v>
      </c>
      <c r="Q244" s="39" t="e">
        <f>IF(AL245="43",Monitoreo!#REF!&amp;". ","")</f>
        <v>#REF!</v>
      </c>
      <c r="R244" s="39" t="e">
        <f>IF(AL245="42",Monitoreo!#REF!&amp;". ","")</f>
        <v>#REF!</v>
      </c>
      <c r="S244" s="39" t="e">
        <f>IF(AL245="41",Monitoreo!#REF!&amp;". ","")</f>
        <v>#REF!</v>
      </c>
      <c r="T244" s="39" t="e">
        <f>IF(AL245="35",Monitoreo!#REF!&amp;". ","")</f>
        <v>#REF!</v>
      </c>
      <c r="U244" s="39" t="e">
        <f>IF(AL245="34",Monitoreo!#REF!&amp;". ","")</f>
        <v>#REF!</v>
      </c>
      <c r="V244" s="39" t="e">
        <f>IF(AL245="33",Monitoreo!#REF!&amp;". ","")</f>
        <v>#REF!</v>
      </c>
      <c r="W244" s="39" t="e">
        <f>IF(AL245="32",Monitoreo!#REF!&amp;". ","")</f>
        <v>#REF!</v>
      </c>
      <c r="X244" s="39" t="e">
        <f>IF(AL245="31",Monitoreo!#REF!&amp;". ","")</f>
        <v>#REF!</v>
      </c>
      <c r="Y244" s="39" t="e">
        <f>IF(AL245="25",Monitoreo!#REF!&amp;". ","")</f>
        <v>#REF!</v>
      </c>
      <c r="Z244" s="39" t="e">
        <f>IF(AL245="24",Monitoreo!#REF!&amp;". ","")</f>
        <v>#REF!</v>
      </c>
      <c r="AA244" s="39" t="e">
        <f>IF(AL245="23",Monitoreo!#REF!&amp;". ","")</f>
        <v>#REF!</v>
      </c>
      <c r="AB244" s="39" t="e">
        <f>IF(AL245="22",Monitoreo!#REF!&amp;". ","")</f>
        <v>#REF!</v>
      </c>
      <c r="AC244" s="39" t="e">
        <f>IF(AL245="21",Monitoreo!#REF!&amp;". ","")</f>
        <v>#REF!</v>
      </c>
      <c r="AD244" s="39" t="e">
        <f>IF(AL245="15",Monitoreo!#REF!&amp;". ","")</f>
        <v>#REF!</v>
      </c>
      <c r="AE244" s="39" t="e">
        <f>IF(AL245="14",Monitoreo!#REF!&amp;". ","")</f>
        <v>#REF!</v>
      </c>
      <c r="AF244" s="39" t="e">
        <f>IF(AL245="13",Monitoreo!#REF!&amp;". ","")</f>
        <v>#REF!</v>
      </c>
      <c r="AG244" s="39" t="e">
        <f>IF(AL245="12",Monitoreo!#REF!&amp;". ","")</f>
        <v>#REF!</v>
      </c>
      <c r="AH244" s="85" t="e">
        <f>IF(AL245="11",Monitoreo!#REF!&amp;". ","")</f>
        <v>#REF!</v>
      </c>
      <c r="AI244" s="71"/>
      <c r="AJ244" s="88" t="e">
        <f>+IF(Monitoreo!#REF!="Casi Seguro",5,IF(Monitoreo!#REF!="Probable",4,IF(Monitoreo!#REF!="Posible",3,IF(Monitoreo!#REF!="Improbable",2,IF(Monitoreo!#REF!="Raro",1)))))</f>
        <v>#REF!</v>
      </c>
      <c r="AK244" s="88" t="e">
        <f>+IF(Monitoreo!#REF!="Severo",5,IF(Monitoreo!#REF!="Mayor",4,IF(Monitoreo!#REF!="Moderado",3,IF(Monitoreo!#REF!="Menor",2,IF(Monitoreo!#REF!="Insignificante",1)))))</f>
        <v>#REF!</v>
      </c>
      <c r="AL244" s="88" t="e">
        <f t="shared" si="3"/>
        <v>#REF!</v>
      </c>
    </row>
    <row r="245" spans="9:38" x14ac:dyDescent="0.25">
      <c r="I245" s="83"/>
      <c r="J245" s="84" t="e">
        <f>IF(AL246="55",Monitoreo!#REF!&amp;". ","")</f>
        <v>#REF!</v>
      </c>
      <c r="K245" s="39" t="e">
        <f>IF(AL246="54",Monitoreo!#REF!&amp;". ","")</f>
        <v>#REF!</v>
      </c>
      <c r="L245" s="39" t="e">
        <f>IF(AL246="53",Monitoreo!#REF!&amp;". ","")</f>
        <v>#REF!</v>
      </c>
      <c r="M245" s="39" t="e">
        <f>IF(AL246="52",Monitoreo!#REF!&amp;". ","")</f>
        <v>#REF!</v>
      </c>
      <c r="N245" s="39" t="e">
        <f>IF(AL246="51",Monitoreo!#REF!&amp;". ","")</f>
        <v>#REF!</v>
      </c>
      <c r="O245" s="39" t="e">
        <f>IF(AL246="45",Monitoreo!#REF!&amp;". ","")</f>
        <v>#REF!</v>
      </c>
      <c r="P245" s="39" t="e">
        <f>IF(AL246="44",Monitoreo!#REF!&amp;". ","")</f>
        <v>#REF!</v>
      </c>
      <c r="Q245" s="39" t="e">
        <f>IF(AL246="43",Monitoreo!#REF!&amp;". ","")</f>
        <v>#REF!</v>
      </c>
      <c r="R245" s="39" t="e">
        <f>IF(AL246="42",Monitoreo!#REF!&amp;". ","")</f>
        <v>#REF!</v>
      </c>
      <c r="S245" s="39" t="e">
        <f>IF(AL246="41",Monitoreo!#REF!&amp;". ","")</f>
        <v>#REF!</v>
      </c>
      <c r="T245" s="39" t="e">
        <f>IF(AL246="35",Monitoreo!#REF!&amp;". ","")</f>
        <v>#REF!</v>
      </c>
      <c r="U245" s="39" t="e">
        <f>IF(AL246="34",Monitoreo!#REF!&amp;". ","")</f>
        <v>#REF!</v>
      </c>
      <c r="V245" s="39" t="e">
        <f>IF(AL246="33",Monitoreo!#REF!&amp;". ","")</f>
        <v>#REF!</v>
      </c>
      <c r="W245" s="39" t="e">
        <f>IF(AL246="32",Monitoreo!#REF!&amp;". ","")</f>
        <v>#REF!</v>
      </c>
      <c r="X245" s="39" t="e">
        <f>IF(AL246="31",Monitoreo!#REF!&amp;". ","")</f>
        <v>#REF!</v>
      </c>
      <c r="Y245" s="39" t="e">
        <f>IF(AL246="25",Monitoreo!#REF!&amp;". ","")</f>
        <v>#REF!</v>
      </c>
      <c r="Z245" s="39" t="e">
        <f>IF(AL246="24",Monitoreo!#REF!&amp;". ","")</f>
        <v>#REF!</v>
      </c>
      <c r="AA245" s="39" t="e">
        <f>IF(AL246="23",Monitoreo!#REF!&amp;". ","")</f>
        <v>#REF!</v>
      </c>
      <c r="AB245" s="39" t="e">
        <f>IF(AL246="22",Monitoreo!#REF!&amp;". ","")</f>
        <v>#REF!</v>
      </c>
      <c r="AC245" s="39" t="e">
        <f>IF(AL246="21",Monitoreo!#REF!&amp;". ","")</f>
        <v>#REF!</v>
      </c>
      <c r="AD245" s="39" t="e">
        <f>IF(AL246="15",Monitoreo!#REF!&amp;". ","")</f>
        <v>#REF!</v>
      </c>
      <c r="AE245" s="39" t="e">
        <f>IF(AL246="14",Monitoreo!#REF!&amp;". ","")</f>
        <v>#REF!</v>
      </c>
      <c r="AF245" s="39" t="e">
        <f>IF(AL246="13",Monitoreo!#REF!&amp;". ","")</f>
        <v>#REF!</v>
      </c>
      <c r="AG245" s="39" t="e">
        <f>IF(AL246="12",Monitoreo!#REF!&amp;". ","")</f>
        <v>#REF!</v>
      </c>
      <c r="AH245" s="85" t="e">
        <f>IF(AL246="11",Monitoreo!#REF!&amp;". ","")</f>
        <v>#REF!</v>
      </c>
      <c r="AI245" s="71"/>
      <c r="AJ245" s="88" t="e">
        <f>+IF(Monitoreo!#REF!="Casi Seguro",5,IF(Monitoreo!#REF!="Probable",4,IF(Monitoreo!#REF!="Posible",3,IF(Monitoreo!#REF!="Improbable",2,IF(Monitoreo!#REF!="Raro",1)))))</f>
        <v>#REF!</v>
      </c>
      <c r="AK245" s="88" t="e">
        <f>+IF(Monitoreo!#REF!="Severo",5,IF(Monitoreo!#REF!="Mayor",4,IF(Monitoreo!#REF!="Moderado",3,IF(Monitoreo!#REF!="Menor",2,IF(Monitoreo!#REF!="Insignificante",1)))))</f>
        <v>#REF!</v>
      </c>
      <c r="AL245" s="88" t="e">
        <f t="shared" si="3"/>
        <v>#REF!</v>
      </c>
    </row>
    <row r="246" spans="9:38" x14ac:dyDescent="0.25">
      <c r="I246" s="83"/>
      <c r="J246" s="84" t="e">
        <f>IF(AL247="55",Monitoreo!#REF!&amp;". ","")</f>
        <v>#REF!</v>
      </c>
      <c r="K246" s="39" t="e">
        <f>IF(AL247="54",Monitoreo!#REF!&amp;". ","")</f>
        <v>#REF!</v>
      </c>
      <c r="L246" s="39" t="e">
        <f>IF(AL247="53",Monitoreo!#REF!&amp;". ","")</f>
        <v>#REF!</v>
      </c>
      <c r="M246" s="39" t="e">
        <f>IF(AL247="52",Monitoreo!#REF!&amp;". ","")</f>
        <v>#REF!</v>
      </c>
      <c r="N246" s="39" t="e">
        <f>IF(AL247="51",Monitoreo!#REF!&amp;". ","")</f>
        <v>#REF!</v>
      </c>
      <c r="O246" s="39" t="e">
        <f>IF(AL247="45",Monitoreo!#REF!&amp;". ","")</f>
        <v>#REF!</v>
      </c>
      <c r="P246" s="39" t="e">
        <f>IF(AL247="44",Monitoreo!#REF!&amp;". ","")</f>
        <v>#REF!</v>
      </c>
      <c r="Q246" s="39" t="e">
        <f>IF(AL247="43",Monitoreo!#REF!&amp;". ","")</f>
        <v>#REF!</v>
      </c>
      <c r="R246" s="39" t="e">
        <f>IF(AL247="42",Monitoreo!#REF!&amp;". ","")</f>
        <v>#REF!</v>
      </c>
      <c r="S246" s="39" t="e">
        <f>IF(AL247="41",Monitoreo!#REF!&amp;". ","")</f>
        <v>#REF!</v>
      </c>
      <c r="T246" s="39" t="e">
        <f>IF(AL247="35",Monitoreo!#REF!&amp;". ","")</f>
        <v>#REF!</v>
      </c>
      <c r="U246" s="39" t="e">
        <f>IF(AL247="34",Monitoreo!#REF!&amp;". ","")</f>
        <v>#REF!</v>
      </c>
      <c r="V246" s="39" t="e">
        <f>IF(AL247="33",Monitoreo!#REF!&amp;". ","")</f>
        <v>#REF!</v>
      </c>
      <c r="W246" s="39" t="e">
        <f>IF(AL247="32",Monitoreo!#REF!&amp;". ","")</f>
        <v>#REF!</v>
      </c>
      <c r="X246" s="39" t="e">
        <f>IF(AL247="31",Monitoreo!#REF!&amp;". ","")</f>
        <v>#REF!</v>
      </c>
      <c r="Y246" s="39" t="e">
        <f>IF(AL247="25",Monitoreo!#REF!&amp;". ","")</f>
        <v>#REF!</v>
      </c>
      <c r="Z246" s="39" t="e">
        <f>IF(AL247="24",Monitoreo!#REF!&amp;". ","")</f>
        <v>#REF!</v>
      </c>
      <c r="AA246" s="39" t="e">
        <f>IF(AL247="23",Monitoreo!#REF!&amp;". ","")</f>
        <v>#REF!</v>
      </c>
      <c r="AB246" s="39" t="e">
        <f>IF(AL247="22",Monitoreo!#REF!&amp;". ","")</f>
        <v>#REF!</v>
      </c>
      <c r="AC246" s="39" t="e">
        <f>IF(AL247="21",Monitoreo!#REF!&amp;". ","")</f>
        <v>#REF!</v>
      </c>
      <c r="AD246" s="39" t="e">
        <f>IF(AL247="15",Monitoreo!#REF!&amp;". ","")</f>
        <v>#REF!</v>
      </c>
      <c r="AE246" s="39" t="e">
        <f>IF(AL247="14",Monitoreo!#REF!&amp;". ","")</f>
        <v>#REF!</v>
      </c>
      <c r="AF246" s="39" t="e">
        <f>IF(AL247="13",Monitoreo!#REF!&amp;". ","")</f>
        <v>#REF!</v>
      </c>
      <c r="AG246" s="39" t="e">
        <f>IF(AL247="12",Monitoreo!#REF!&amp;". ","")</f>
        <v>#REF!</v>
      </c>
      <c r="AH246" s="85" t="e">
        <f>IF(AL247="11",Monitoreo!#REF!&amp;". ","")</f>
        <v>#REF!</v>
      </c>
      <c r="AI246" s="71"/>
      <c r="AJ246" s="88" t="e">
        <f>+IF(Monitoreo!#REF!="Casi Seguro",5,IF(Monitoreo!#REF!="Probable",4,IF(Monitoreo!#REF!="Posible",3,IF(Monitoreo!#REF!="Improbable",2,IF(Monitoreo!#REF!="Raro",1)))))</f>
        <v>#REF!</v>
      </c>
      <c r="AK246" s="88" t="e">
        <f>+IF(Monitoreo!#REF!="Severo",5,IF(Monitoreo!#REF!="Mayor",4,IF(Monitoreo!#REF!="Moderado",3,IF(Monitoreo!#REF!="Menor",2,IF(Monitoreo!#REF!="Insignificante",1)))))</f>
        <v>#REF!</v>
      </c>
      <c r="AL246" s="88" t="e">
        <f t="shared" si="3"/>
        <v>#REF!</v>
      </c>
    </row>
    <row r="247" spans="9:38" x14ac:dyDescent="0.25">
      <c r="I247" s="83"/>
      <c r="J247" s="84" t="e">
        <f>IF(AL248="55",Monitoreo!#REF!&amp;". ","")</f>
        <v>#REF!</v>
      </c>
      <c r="K247" s="39" t="e">
        <f>IF(AL248="54",Monitoreo!#REF!&amp;". ","")</f>
        <v>#REF!</v>
      </c>
      <c r="L247" s="39" t="e">
        <f>IF(AL248="53",Monitoreo!#REF!&amp;". ","")</f>
        <v>#REF!</v>
      </c>
      <c r="M247" s="39" t="e">
        <f>IF(AL248="52",Monitoreo!#REF!&amp;". ","")</f>
        <v>#REF!</v>
      </c>
      <c r="N247" s="39" t="e">
        <f>IF(AL248="51",Monitoreo!#REF!&amp;". ","")</f>
        <v>#REF!</v>
      </c>
      <c r="O247" s="39" t="e">
        <f>IF(AL248="45",Monitoreo!#REF!&amp;". ","")</f>
        <v>#REF!</v>
      </c>
      <c r="P247" s="39" t="e">
        <f>IF(AL248="44",Monitoreo!#REF!&amp;". ","")</f>
        <v>#REF!</v>
      </c>
      <c r="Q247" s="39" t="e">
        <f>IF(AL248="43",Monitoreo!#REF!&amp;". ","")</f>
        <v>#REF!</v>
      </c>
      <c r="R247" s="39" t="e">
        <f>IF(AL248="42",Monitoreo!#REF!&amp;". ","")</f>
        <v>#REF!</v>
      </c>
      <c r="S247" s="39" t="e">
        <f>IF(AL248="41",Monitoreo!#REF!&amp;". ","")</f>
        <v>#REF!</v>
      </c>
      <c r="T247" s="39" t="e">
        <f>IF(AL248="35",Monitoreo!#REF!&amp;". ","")</f>
        <v>#REF!</v>
      </c>
      <c r="U247" s="39" t="e">
        <f>IF(AL248="34",Monitoreo!#REF!&amp;". ","")</f>
        <v>#REF!</v>
      </c>
      <c r="V247" s="39" t="e">
        <f>IF(AL248="33",Monitoreo!#REF!&amp;". ","")</f>
        <v>#REF!</v>
      </c>
      <c r="W247" s="39" t="e">
        <f>IF(AL248="32",Monitoreo!#REF!&amp;". ","")</f>
        <v>#REF!</v>
      </c>
      <c r="X247" s="39" t="e">
        <f>IF(AL248="31",Monitoreo!#REF!&amp;". ","")</f>
        <v>#REF!</v>
      </c>
      <c r="Y247" s="39" t="e">
        <f>IF(AL248="25",Monitoreo!#REF!&amp;". ","")</f>
        <v>#REF!</v>
      </c>
      <c r="Z247" s="39" t="e">
        <f>IF(AL248="24",Monitoreo!#REF!&amp;". ","")</f>
        <v>#REF!</v>
      </c>
      <c r="AA247" s="39" t="e">
        <f>IF(AL248="23",Monitoreo!#REF!&amp;". ","")</f>
        <v>#REF!</v>
      </c>
      <c r="AB247" s="39" t="e">
        <f>IF(AL248="22",Monitoreo!#REF!&amp;". ","")</f>
        <v>#REF!</v>
      </c>
      <c r="AC247" s="39" t="e">
        <f>IF(AL248="21",Monitoreo!#REF!&amp;". ","")</f>
        <v>#REF!</v>
      </c>
      <c r="AD247" s="39" t="e">
        <f>IF(AL248="15",Monitoreo!#REF!&amp;". ","")</f>
        <v>#REF!</v>
      </c>
      <c r="AE247" s="39" t="e">
        <f>IF(AL248="14",Monitoreo!#REF!&amp;". ","")</f>
        <v>#REF!</v>
      </c>
      <c r="AF247" s="39" t="e">
        <f>IF(AL248="13",Monitoreo!#REF!&amp;". ","")</f>
        <v>#REF!</v>
      </c>
      <c r="AG247" s="39" t="e">
        <f>IF(AL248="12",Monitoreo!#REF!&amp;". ","")</f>
        <v>#REF!</v>
      </c>
      <c r="AH247" s="85" t="e">
        <f>IF(AL248="11",Monitoreo!#REF!&amp;". ","")</f>
        <v>#REF!</v>
      </c>
      <c r="AI247" s="71"/>
      <c r="AJ247" s="88" t="e">
        <f>+IF(Monitoreo!#REF!="Casi Seguro",5,IF(Monitoreo!#REF!="Probable",4,IF(Monitoreo!#REF!="Posible",3,IF(Monitoreo!#REF!="Improbable",2,IF(Monitoreo!#REF!="Raro",1)))))</f>
        <v>#REF!</v>
      </c>
      <c r="AK247" s="88" t="e">
        <f>+IF(Monitoreo!#REF!="Severo",5,IF(Monitoreo!#REF!="Mayor",4,IF(Monitoreo!#REF!="Moderado",3,IF(Monitoreo!#REF!="Menor",2,IF(Monitoreo!#REF!="Insignificante",1)))))</f>
        <v>#REF!</v>
      </c>
      <c r="AL247" s="88" t="e">
        <f t="shared" si="3"/>
        <v>#REF!</v>
      </c>
    </row>
    <row r="248" spans="9:38" x14ac:dyDescent="0.25">
      <c r="I248" s="83"/>
      <c r="J248" s="84" t="e">
        <f>IF(AL249="55",Monitoreo!#REF!&amp;". ","")</f>
        <v>#REF!</v>
      </c>
      <c r="K248" s="39" t="e">
        <f>IF(AL249="54",Monitoreo!#REF!&amp;". ","")</f>
        <v>#REF!</v>
      </c>
      <c r="L248" s="39" t="e">
        <f>IF(AL249="53",Monitoreo!#REF!&amp;". ","")</f>
        <v>#REF!</v>
      </c>
      <c r="M248" s="39" t="e">
        <f>IF(AL249="52",Monitoreo!#REF!&amp;". ","")</f>
        <v>#REF!</v>
      </c>
      <c r="N248" s="39" t="e">
        <f>IF(AL249="51",Monitoreo!#REF!&amp;". ","")</f>
        <v>#REF!</v>
      </c>
      <c r="O248" s="39" t="e">
        <f>IF(AL249="45",Monitoreo!#REF!&amp;". ","")</f>
        <v>#REF!</v>
      </c>
      <c r="P248" s="39" t="e">
        <f>IF(AL249="44",Monitoreo!#REF!&amp;". ","")</f>
        <v>#REF!</v>
      </c>
      <c r="Q248" s="39" t="e">
        <f>IF(AL249="43",Monitoreo!#REF!&amp;". ","")</f>
        <v>#REF!</v>
      </c>
      <c r="R248" s="39" t="e">
        <f>IF(AL249="42",Monitoreo!#REF!&amp;". ","")</f>
        <v>#REF!</v>
      </c>
      <c r="S248" s="39" t="e">
        <f>IF(AL249="41",Monitoreo!#REF!&amp;". ","")</f>
        <v>#REF!</v>
      </c>
      <c r="T248" s="39" t="e">
        <f>IF(AL249="35",Monitoreo!#REF!&amp;". ","")</f>
        <v>#REF!</v>
      </c>
      <c r="U248" s="39" t="e">
        <f>IF(AL249="34",Monitoreo!#REF!&amp;". ","")</f>
        <v>#REF!</v>
      </c>
      <c r="V248" s="39" t="e">
        <f>IF(AL249="33",Monitoreo!#REF!&amp;". ","")</f>
        <v>#REF!</v>
      </c>
      <c r="W248" s="39" t="e">
        <f>IF(AL249="32",Monitoreo!#REF!&amp;". ","")</f>
        <v>#REF!</v>
      </c>
      <c r="X248" s="39" t="e">
        <f>IF(AL249="31",Monitoreo!#REF!&amp;". ","")</f>
        <v>#REF!</v>
      </c>
      <c r="Y248" s="39" t="e">
        <f>IF(AL249="25",Monitoreo!#REF!&amp;". ","")</f>
        <v>#REF!</v>
      </c>
      <c r="Z248" s="39" t="e">
        <f>IF(AL249="24",Monitoreo!#REF!&amp;". ","")</f>
        <v>#REF!</v>
      </c>
      <c r="AA248" s="39" t="e">
        <f>IF(AL249="23",Monitoreo!#REF!&amp;". ","")</f>
        <v>#REF!</v>
      </c>
      <c r="AB248" s="39" t="e">
        <f>IF(AL249="22",Monitoreo!#REF!&amp;". ","")</f>
        <v>#REF!</v>
      </c>
      <c r="AC248" s="39" t="e">
        <f>IF(AL249="21",Monitoreo!#REF!&amp;". ","")</f>
        <v>#REF!</v>
      </c>
      <c r="AD248" s="39" t="e">
        <f>IF(AL249="15",Monitoreo!#REF!&amp;". ","")</f>
        <v>#REF!</v>
      </c>
      <c r="AE248" s="39" t="e">
        <f>IF(AL249="14",Monitoreo!#REF!&amp;". ","")</f>
        <v>#REF!</v>
      </c>
      <c r="AF248" s="39" t="e">
        <f>IF(AL249="13",Monitoreo!#REF!&amp;". ","")</f>
        <v>#REF!</v>
      </c>
      <c r="AG248" s="39" t="e">
        <f>IF(AL249="12",Monitoreo!#REF!&amp;". ","")</f>
        <v>#REF!</v>
      </c>
      <c r="AH248" s="85" t="e">
        <f>IF(AL249="11",Monitoreo!#REF!&amp;". ","")</f>
        <v>#REF!</v>
      </c>
      <c r="AI248" s="71"/>
      <c r="AJ248" s="88" t="e">
        <f>+IF(Monitoreo!#REF!="Casi Seguro",5,IF(Monitoreo!#REF!="Probable",4,IF(Monitoreo!#REF!="Posible",3,IF(Monitoreo!#REF!="Improbable",2,IF(Monitoreo!#REF!="Raro",1)))))</f>
        <v>#REF!</v>
      </c>
      <c r="AK248" s="88" t="e">
        <f>+IF(Monitoreo!#REF!="Severo",5,IF(Monitoreo!#REF!="Mayor",4,IF(Monitoreo!#REF!="Moderado",3,IF(Monitoreo!#REF!="Menor",2,IF(Monitoreo!#REF!="Insignificante",1)))))</f>
        <v>#REF!</v>
      </c>
      <c r="AL248" s="88" t="e">
        <f t="shared" si="3"/>
        <v>#REF!</v>
      </c>
    </row>
    <row r="249" spans="9:38" x14ac:dyDescent="0.25">
      <c r="I249" s="83"/>
      <c r="J249" s="84" t="e">
        <f>IF(AL250="55",Monitoreo!#REF!&amp;". ","")</f>
        <v>#REF!</v>
      </c>
      <c r="K249" s="39" t="e">
        <f>IF(AL250="54",Monitoreo!#REF!&amp;". ","")</f>
        <v>#REF!</v>
      </c>
      <c r="L249" s="39" t="e">
        <f>IF(AL250="53",Monitoreo!#REF!&amp;". ","")</f>
        <v>#REF!</v>
      </c>
      <c r="M249" s="39" t="e">
        <f>IF(AL250="52",Monitoreo!#REF!&amp;". ","")</f>
        <v>#REF!</v>
      </c>
      <c r="N249" s="39" t="e">
        <f>IF(AL250="51",Monitoreo!#REF!&amp;". ","")</f>
        <v>#REF!</v>
      </c>
      <c r="O249" s="39" t="e">
        <f>IF(AL250="45",Monitoreo!#REF!&amp;". ","")</f>
        <v>#REF!</v>
      </c>
      <c r="P249" s="39" t="e">
        <f>IF(AL250="44",Monitoreo!#REF!&amp;". ","")</f>
        <v>#REF!</v>
      </c>
      <c r="Q249" s="39" t="e">
        <f>IF(AL250="43",Monitoreo!#REF!&amp;". ","")</f>
        <v>#REF!</v>
      </c>
      <c r="R249" s="39" t="e">
        <f>IF(AL250="42",Monitoreo!#REF!&amp;". ","")</f>
        <v>#REF!</v>
      </c>
      <c r="S249" s="39" t="e">
        <f>IF(AL250="41",Monitoreo!#REF!&amp;". ","")</f>
        <v>#REF!</v>
      </c>
      <c r="T249" s="39" t="e">
        <f>IF(AL250="35",Monitoreo!#REF!&amp;". ","")</f>
        <v>#REF!</v>
      </c>
      <c r="U249" s="39" t="e">
        <f>IF(AL250="34",Monitoreo!#REF!&amp;". ","")</f>
        <v>#REF!</v>
      </c>
      <c r="V249" s="39" t="e">
        <f>IF(AL250="33",Monitoreo!#REF!&amp;". ","")</f>
        <v>#REF!</v>
      </c>
      <c r="W249" s="39" t="e">
        <f>IF(AL250="32",Monitoreo!#REF!&amp;". ","")</f>
        <v>#REF!</v>
      </c>
      <c r="X249" s="39" t="e">
        <f>IF(AL250="31",Monitoreo!#REF!&amp;". ","")</f>
        <v>#REF!</v>
      </c>
      <c r="Y249" s="39" t="e">
        <f>IF(AL250="25",Monitoreo!#REF!&amp;". ","")</f>
        <v>#REF!</v>
      </c>
      <c r="Z249" s="39" t="e">
        <f>IF(AL250="24",Monitoreo!#REF!&amp;". ","")</f>
        <v>#REF!</v>
      </c>
      <c r="AA249" s="39" t="e">
        <f>IF(AL250="23",Monitoreo!#REF!&amp;". ","")</f>
        <v>#REF!</v>
      </c>
      <c r="AB249" s="39" t="e">
        <f>IF(AL250="22",Monitoreo!#REF!&amp;". ","")</f>
        <v>#REF!</v>
      </c>
      <c r="AC249" s="39" t="e">
        <f>IF(AL250="21",Monitoreo!#REF!&amp;". ","")</f>
        <v>#REF!</v>
      </c>
      <c r="AD249" s="39" t="e">
        <f>IF(AL250="15",Monitoreo!#REF!&amp;". ","")</f>
        <v>#REF!</v>
      </c>
      <c r="AE249" s="39" t="e">
        <f>IF(AL250="14",Monitoreo!#REF!&amp;". ","")</f>
        <v>#REF!</v>
      </c>
      <c r="AF249" s="39" t="e">
        <f>IF(AL250="13",Monitoreo!#REF!&amp;". ","")</f>
        <v>#REF!</v>
      </c>
      <c r="AG249" s="39" t="e">
        <f>IF(AL250="12",Monitoreo!#REF!&amp;". ","")</f>
        <v>#REF!</v>
      </c>
      <c r="AH249" s="85" t="e">
        <f>IF(AL250="11",Monitoreo!#REF!&amp;". ","")</f>
        <v>#REF!</v>
      </c>
      <c r="AI249" s="71"/>
      <c r="AJ249" s="88" t="e">
        <f>+IF(Monitoreo!#REF!="Casi Seguro",5,IF(Monitoreo!#REF!="Probable",4,IF(Monitoreo!#REF!="Posible",3,IF(Monitoreo!#REF!="Improbable",2,IF(Monitoreo!#REF!="Raro",1)))))</f>
        <v>#REF!</v>
      </c>
      <c r="AK249" s="88" t="e">
        <f>+IF(Monitoreo!#REF!="Severo",5,IF(Monitoreo!#REF!="Mayor",4,IF(Monitoreo!#REF!="Moderado",3,IF(Monitoreo!#REF!="Menor",2,IF(Monitoreo!#REF!="Insignificante",1)))))</f>
        <v>#REF!</v>
      </c>
      <c r="AL249" s="88" t="e">
        <f t="shared" si="3"/>
        <v>#REF!</v>
      </c>
    </row>
    <row r="250" spans="9:38" x14ac:dyDescent="0.25">
      <c r="I250" s="83"/>
      <c r="J250" s="84" t="e">
        <f>IF(AL251="55",Monitoreo!#REF!&amp;". ","")</f>
        <v>#REF!</v>
      </c>
      <c r="K250" s="39" t="e">
        <f>IF(AL251="54",Monitoreo!#REF!&amp;". ","")</f>
        <v>#REF!</v>
      </c>
      <c r="L250" s="39" t="e">
        <f>IF(AL251="53",Monitoreo!#REF!&amp;". ","")</f>
        <v>#REF!</v>
      </c>
      <c r="M250" s="39" t="e">
        <f>IF(AL251="52",Monitoreo!#REF!&amp;". ","")</f>
        <v>#REF!</v>
      </c>
      <c r="N250" s="39" t="e">
        <f>IF(AL251="51",Monitoreo!#REF!&amp;". ","")</f>
        <v>#REF!</v>
      </c>
      <c r="O250" s="39" t="e">
        <f>IF(AL251="45",Monitoreo!#REF!&amp;". ","")</f>
        <v>#REF!</v>
      </c>
      <c r="P250" s="39" t="e">
        <f>IF(AL251="44",Monitoreo!#REF!&amp;". ","")</f>
        <v>#REF!</v>
      </c>
      <c r="Q250" s="39" t="e">
        <f>IF(AL251="43",Monitoreo!#REF!&amp;". ","")</f>
        <v>#REF!</v>
      </c>
      <c r="R250" s="39" t="e">
        <f>IF(AL251="42",Monitoreo!#REF!&amp;". ","")</f>
        <v>#REF!</v>
      </c>
      <c r="S250" s="39" t="e">
        <f>IF(AL251="41",Monitoreo!#REF!&amp;". ","")</f>
        <v>#REF!</v>
      </c>
      <c r="T250" s="39" t="e">
        <f>IF(AL251="35",Monitoreo!#REF!&amp;". ","")</f>
        <v>#REF!</v>
      </c>
      <c r="U250" s="39" t="e">
        <f>IF(AL251="34",Monitoreo!#REF!&amp;". ","")</f>
        <v>#REF!</v>
      </c>
      <c r="V250" s="39" t="e">
        <f>IF(AL251="33",Monitoreo!#REF!&amp;". ","")</f>
        <v>#REF!</v>
      </c>
      <c r="W250" s="39" t="e">
        <f>IF(AL251="32",Monitoreo!#REF!&amp;". ","")</f>
        <v>#REF!</v>
      </c>
      <c r="X250" s="39" t="e">
        <f>IF(AL251="31",Monitoreo!#REF!&amp;". ","")</f>
        <v>#REF!</v>
      </c>
      <c r="Y250" s="39" t="e">
        <f>IF(AL251="25",Monitoreo!#REF!&amp;". ","")</f>
        <v>#REF!</v>
      </c>
      <c r="Z250" s="39" t="e">
        <f>IF(AL251="24",Monitoreo!#REF!&amp;". ","")</f>
        <v>#REF!</v>
      </c>
      <c r="AA250" s="39" t="e">
        <f>IF(AL251="23",Monitoreo!#REF!&amp;". ","")</f>
        <v>#REF!</v>
      </c>
      <c r="AB250" s="39" t="e">
        <f>IF(AL251="22",Monitoreo!#REF!&amp;". ","")</f>
        <v>#REF!</v>
      </c>
      <c r="AC250" s="39" t="e">
        <f>IF(AL251="21",Monitoreo!#REF!&amp;". ","")</f>
        <v>#REF!</v>
      </c>
      <c r="AD250" s="39" t="e">
        <f>IF(AL251="15",Monitoreo!#REF!&amp;". ","")</f>
        <v>#REF!</v>
      </c>
      <c r="AE250" s="39" t="e">
        <f>IF(AL251="14",Monitoreo!#REF!&amp;". ","")</f>
        <v>#REF!</v>
      </c>
      <c r="AF250" s="39" t="e">
        <f>IF(AL251="13",Monitoreo!#REF!&amp;". ","")</f>
        <v>#REF!</v>
      </c>
      <c r="AG250" s="39" t="e">
        <f>IF(AL251="12",Monitoreo!#REF!&amp;". ","")</f>
        <v>#REF!</v>
      </c>
      <c r="AH250" s="85" t="e">
        <f>IF(AL251="11",Monitoreo!#REF!&amp;". ","")</f>
        <v>#REF!</v>
      </c>
      <c r="AI250" s="71"/>
      <c r="AJ250" s="88" t="e">
        <f>+IF(Monitoreo!#REF!="Casi Seguro",5,IF(Monitoreo!#REF!="Probable",4,IF(Monitoreo!#REF!="Posible",3,IF(Monitoreo!#REF!="Improbable",2,IF(Monitoreo!#REF!="Raro",1)))))</f>
        <v>#REF!</v>
      </c>
      <c r="AK250" s="88" t="e">
        <f>+IF(Monitoreo!#REF!="Severo",5,IF(Monitoreo!#REF!="Mayor",4,IF(Monitoreo!#REF!="Moderado",3,IF(Monitoreo!#REF!="Menor",2,IF(Monitoreo!#REF!="Insignificante",1)))))</f>
        <v>#REF!</v>
      </c>
      <c r="AL250" s="88" t="e">
        <f t="shared" si="3"/>
        <v>#REF!</v>
      </c>
    </row>
    <row r="251" spans="9:38" x14ac:dyDescent="0.25">
      <c r="I251" s="83"/>
      <c r="J251" s="84" t="e">
        <f>IF(AL252="55",Monitoreo!#REF!&amp;". ","")</f>
        <v>#REF!</v>
      </c>
      <c r="K251" s="39" t="e">
        <f>IF(AL252="54",Monitoreo!#REF!&amp;". ","")</f>
        <v>#REF!</v>
      </c>
      <c r="L251" s="39" t="e">
        <f>IF(AL252="53",Monitoreo!#REF!&amp;". ","")</f>
        <v>#REF!</v>
      </c>
      <c r="M251" s="39" t="e">
        <f>IF(AL252="52",Monitoreo!#REF!&amp;". ","")</f>
        <v>#REF!</v>
      </c>
      <c r="N251" s="39" t="e">
        <f>IF(AL252="51",Monitoreo!#REF!&amp;". ","")</f>
        <v>#REF!</v>
      </c>
      <c r="O251" s="39" t="e">
        <f>IF(AL252="45",Monitoreo!#REF!&amp;". ","")</f>
        <v>#REF!</v>
      </c>
      <c r="P251" s="39" t="e">
        <f>IF(AL252="44",Monitoreo!#REF!&amp;". ","")</f>
        <v>#REF!</v>
      </c>
      <c r="Q251" s="39" t="e">
        <f>IF(AL252="43",Monitoreo!#REF!&amp;". ","")</f>
        <v>#REF!</v>
      </c>
      <c r="R251" s="39" t="e">
        <f>IF(AL252="42",Monitoreo!#REF!&amp;". ","")</f>
        <v>#REF!</v>
      </c>
      <c r="S251" s="39" t="e">
        <f>IF(AL252="41",Monitoreo!#REF!&amp;". ","")</f>
        <v>#REF!</v>
      </c>
      <c r="T251" s="39" t="e">
        <f>IF(AL252="35",Monitoreo!#REF!&amp;". ","")</f>
        <v>#REF!</v>
      </c>
      <c r="U251" s="39" t="e">
        <f>IF(AL252="34",Monitoreo!#REF!&amp;". ","")</f>
        <v>#REF!</v>
      </c>
      <c r="V251" s="39" t="e">
        <f>IF(AL252="33",Monitoreo!#REF!&amp;". ","")</f>
        <v>#REF!</v>
      </c>
      <c r="W251" s="39" t="e">
        <f>IF(AL252="32",Monitoreo!#REF!&amp;". ","")</f>
        <v>#REF!</v>
      </c>
      <c r="X251" s="39" t="e">
        <f>IF(AL252="31",Monitoreo!#REF!&amp;". ","")</f>
        <v>#REF!</v>
      </c>
      <c r="Y251" s="39" t="e">
        <f>IF(AL252="25",Monitoreo!#REF!&amp;". ","")</f>
        <v>#REF!</v>
      </c>
      <c r="Z251" s="39" t="e">
        <f>IF(AL252="24",Monitoreo!#REF!&amp;". ","")</f>
        <v>#REF!</v>
      </c>
      <c r="AA251" s="39" t="e">
        <f>IF(AL252="23",Monitoreo!#REF!&amp;". ","")</f>
        <v>#REF!</v>
      </c>
      <c r="AB251" s="39" t="e">
        <f>IF(AL252="22",Monitoreo!#REF!&amp;". ","")</f>
        <v>#REF!</v>
      </c>
      <c r="AC251" s="39" t="e">
        <f>IF(AL252="21",Monitoreo!#REF!&amp;". ","")</f>
        <v>#REF!</v>
      </c>
      <c r="AD251" s="39" t="e">
        <f>IF(AL252="15",Monitoreo!#REF!&amp;". ","")</f>
        <v>#REF!</v>
      </c>
      <c r="AE251" s="39" t="e">
        <f>IF(AL252="14",Monitoreo!#REF!&amp;". ","")</f>
        <v>#REF!</v>
      </c>
      <c r="AF251" s="39" t="e">
        <f>IF(AL252="13",Monitoreo!#REF!&amp;". ","")</f>
        <v>#REF!</v>
      </c>
      <c r="AG251" s="39" t="e">
        <f>IF(AL252="12",Monitoreo!#REF!&amp;". ","")</f>
        <v>#REF!</v>
      </c>
      <c r="AH251" s="85" t="e">
        <f>IF(AL252="11",Monitoreo!#REF!&amp;". ","")</f>
        <v>#REF!</v>
      </c>
      <c r="AI251" s="71"/>
      <c r="AJ251" s="88" t="e">
        <f>+IF(Monitoreo!#REF!="Casi Seguro",5,IF(Monitoreo!#REF!="Probable",4,IF(Monitoreo!#REF!="Posible",3,IF(Monitoreo!#REF!="Improbable",2,IF(Monitoreo!#REF!="Raro",1)))))</f>
        <v>#REF!</v>
      </c>
      <c r="AK251" s="88" t="e">
        <f>+IF(Monitoreo!#REF!="Severo",5,IF(Monitoreo!#REF!="Mayor",4,IF(Monitoreo!#REF!="Moderado",3,IF(Monitoreo!#REF!="Menor",2,IF(Monitoreo!#REF!="Insignificante",1)))))</f>
        <v>#REF!</v>
      </c>
      <c r="AL251" s="88" t="e">
        <f t="shared" si="3"/>
        <v>#REF!</v>
      </c>
    </row>
    <row r="252" spans="9:38" x14ac:dyDescent="0.25">
      <c r="I252" s="83"/>
      <c r="J252" s="84" t="e">
        <f>IF(AL253="55",Monitoreo!#REF!&amp;". ","")</f>
        <v>#REF!</v>
      </c>
      <c r="K252" s="39" t="e">
        <f>IF(AL253="54",Monitoreo!#REF!&amp;". ","")</f>
        <v>#REF!</v>
      </c>
      <c r="L252" s="39" t="e">
        <f>IF(AL253="53",Monitoreo!#REF!&amp;". ","")</f>
        <v>#REF!</v>
      </c>
      <c r="M252" s="39" t="e">
        <f>IF(AL253="52",Monitoreo!#REF!&amp;". ","")</f>
        <v>#REF!</v>
      </c>
      <c r="N252" s="39" t="e">
        <f>IF(AL253="51",Monitoreo!#REF!&amp;". ","")</f>
        <v>#REF!</v>
      </c>
      <c r="O252" s="39" t="e">
        <f>IF(AL253="45",Monitoreo!#REF!&amp;". ","")</f>
        <v>#REF!</v>
      </c>
      <c r="P252" s="39" t="e">
        <f>IF(AL253="44",Monitoreo!#REF!&amp;". ","")</f>
        <v>#REF!</v>
      </c>
      <c r="Q252" s="39" t="e">
        <f>IF(AL253="43",Monitoreo!#REF!&amp;". ","")</f>
        <v>#REF!</v>
      </c>
      <c r="R252" s="39" t="e">
        <f>IF(AL253="42",Monitoreo!#REF!&amp;". ","")</f>
        <v>#REF!</v>
      </c>
      <c r="S252" s="39" t="e">
        <f>IF(AL253="41",Monitoreo!#REF!&amp;". ","")</f>
        <v>#REF!</v>
      </c>
      <c r="T252" s="39" t="e">
        <f>IF(AL253="35",Monitoreo!#REF!&amp;". ","")</f>
        <v>#REF!</v>
      </c>
      <c r="U252" s="39" t="e">
        <f>IF(AL253="34",Monitoreo!#REF!&amp;". ","")</f>
        <v>#REF!</v>
      </c>
      <c r="V252" s="39" t="e">
        <f>IF(AL253="33",Monitoreo!#REF!&amp;". ","")</f>
        <v>#REF!</v>
      </c>
      <c r="W252" s="39" t="e">
        <f>IF(AL253="32",Monitoreo!#REF!&amp;". ","")</f>
        <v>#REF!</v>
      </c>
      <c r="X252" s="39" t="e">
        <f>IF(AL253="31",Monitoreo!#REF!&amp;". ","")</f>
        <v>#REF!</v>
      </c>
      <c r="Y252" s="39" t="e">
        <f>IF(AL253="25",Monitoreo!#REF!&amp;". ","")</f>
        <v>#REF!</v>
      </c>
      <c r="Z252" s="39" t="e">
        <f>IF(AL253="24",Monitoreo!#REF!&amp;". ","")</f>
        <v>#REF!</v>
      </c>
      <c r="AA252" s="39" t="e">
        <f>IF(AL253="23",Monitoreo!#REF!&amp;". ","")</f>
        <v>#REF!</v>
      </c>
      <c r="AB252" s="39" t="e">
        <f>IF(AL253="22",Monitoreo!#REF!&amp;". ","")</f>
        <v>#REF!</v>
      </c>
      <c r="AC252" s="39" t="e">
        <f>IF(AL253="21",Monitoreo!#REF!&amp;". ","")</f>
        <v>#REF!</v>
      </c>
      <c r="AD252" s="39" t="e">
        <f>IF(AL253="15",Monitoreo!#REF!&amp;". ","")</f>
        <v>#REF!</v>
      </c>
      <c r="AE252" s="39" t="e">
        <f>IF(AL253="14",Monitoreo!#REF!&amp;". ","")</f>
        <v>#REF!</v>
      </c>
      <c r="AF252" s="39" t="e">
        <f>IF(AL253="13",Monitoreo!#REF!&amp;". ","")</f>
        <v>#REF!</v>
      </c>
      <c r="AG252" s="39" t="e">
        <f>IF(AL253="12",Monitoreo!#REF!&amp;". ","")</f>
        <v>#REF!</v>
      </c>
      <c r="AH252" s="85" t="e">
        <f>IF(AL253="11",Monitoreo!#REF!&amp;". ","")</f>
        <v>#REF!</v>
      </c>
      <c r="AI252" s="71"/>
      <c r="AJ252" s="88" t="e">
        <f>+IF(Monitoreo!#REF!="Casi Seguro",5,IF(Monitoreo!#REF!="Probable",4,IF(Monitoreo!#REF!="Posible",3,IF(Monitoreo!#REF!="Improbable",2,IF(Monitoreo!#REF!="Raro",1)))))</f>
        <v>#REF!</v>
      </c>
      <c r="AK252" s="88" t="e">
        <f>+IF(Monitoreo!#REF!="Severo",5,IF(Monitoreo!#REF!="Mayor",4,IF(Monitoreo!#REF!="Moderado",3,IF(Monitoreo!#REF!="Menor",2,IF(Monitoreo!#REF!="Insignificante",1)))))</f>
        <v>#REF!</v>
      </c>
      <c r="AL252" s="88" t="e">
        <f t="shared" si="3"/>
        <v>#REF!</v>
      </c>
    </row>
    <row r="253" spans="9:38" x14ac:dyDescent="0.25">
      <c r="I253" s="83"/>
      <c r="J253" s="84" t="e">
        <f>IF(AL254="55",Monitoreo!#REF!&amp;". ","")</f>
        <v>#REF!</v>
      </c>
      <c r="K253" s="39" t="e">
        <f>IF(AL254="54",Monitoreo!#REF!&amp;". ","")</f>
        <v>#REF!</v>
      </c>
      <c r="L253" s="39" t="e">
        <f>IF(AL254="53",Monitoreo!#REF!&amp;". ","")</f>
        <v>#REF!</v>
      </c>
      <c r="M253" s="39" t="e">
        <f>IF(AL254="52",Monitoreo!#REF!&amp;". ","")</f>
        <v>#REF!</v>
      </c>
      <c r="N253" s="39" t="e">
        <f>IF(AL254="51",Monitoreo!#REF!&amp;". ","")</f>
        <v>#REF!</v>
      </c>
      <c r="O253" s="39" t="e">
        <f>IF(AL254="45",Monitoreo!#REF!&amp;". ","")</f>
        <v>#REF!</v>
      </c>
      <c r="P253" s="39" t="e">
        <f>IF(AL254="44",Monitoreo!#REF!&amp;". ","")</f>
        <v>#REF!</v>
      </c>
      <c r="Q253" s="39" t="e">
        <f>IF(AL254="43",Monitoreo!#REF!&amp;". ","")</f>
        <v>#REF!</v>
      </c>
      <c r="R253" s="39" t="e">
        <f>IF(AL254="42",Monitoreo!#REF!&amp;". ","")</f>
        <v>#REF!</v>
      </c>
      <c r="S253" s="39" t="e">
        <f>IF(AL254="41",Monitoreo!#REF!&amp;". ","")</f>
        <v>#REF!</v>
      </c>
      <c r="T253" s="39" t="e">
        <f>IF(AL254="35",Monitoreo!#REF!&amp;". ","")</f>
        <v>#REF!</v>
      </c>
      <c r="U253" s="39" t="e">
        <f>IF(AL254="34",Monitoreo!#REF!&amp;". ","")</f>
        <v>#REF!</v>
      </c>
      <c r="V253" s="39" t="e">
        <f>IF(AL254="33",Monitoreo!#REF!&amp;". ","")</f>
        <v>#REF!</v>
      </c>
      <c r="W253" s="39" t="e">
        <f>IF(AL254="32",Monitoreo!#REF!&amp;". ","")</f>
        <v>#REF!</v>
      </c>
      <c r="X253" s="39" t="e">
        <f>IF(AL254="31",Monitoreo!#REF!&amp;". ","")</f>
        <v>#REF!</v>
      </c>
      <c r="Y253" s="39" t="e">
        <f>IF(AL254="25",Monitoreo!#REF!&amp;". ","")</f>
        <v>#REF!</v>
      </c>
      <c r="Z253" s="39" t="e">
        <f>IF(AL254="24",Monitoreo!#REF!&amp;". ","")</f>
        <v>#REF!</v>
      </c>
      <c r="AA253" s="39" t="e">
        <f>IF(AL254="23",Monitoreo!#REF!&amp;". ","")</f>
        <v>#REF!</v>
      </c>
      <c r="AB253" s="39" t="e">
        <f>IF(AL254="22",Monitoreo!#REF!&amp;". ","")</f>
        <v>#REF!</v>
      </c>
      <c r="AC253" s="39" t="e">
        <f>IF(AL254="21",Monitoreo!#REF!&amp;". ","")</f>
        <v>#REF!</v>
      </c>
      <c r="AD253" s="39" t="e">
        <f>IF(AL254="15",Monitoreo!#REF!&amp;". ","")</f>
        <v>#REF!</v>
      </c>
      <c r="AE253" s="39" t="e">
        <f>IF(AL254="14",Monitoreo!#REF!&amp;". ","")</f>
        <v>#REF!</v>
      </c>
      <c r="AF253" s="39" t="e">
        <f>IF(AL254="13",Monitoreo!#REF!&amp;". ","")</f>
        <v>#REF!</v>
      </c>
      <c r="AG253" s="39" t="e">
        <f>IF(AL254="12",Monitoreo!#REF!&amp;". ","")</f>
        <v>#REF!</v>
      </c>
      <c r="AH253" s="85" t="e">
        <f>IF(AL254="11",Monitoreo!#REF!&amp;". ","")</f>
        <v>#REF!</v>
      </c>
      <c r="AI253" s="71"/>
      <c r="AJ253" s="88" t="e">
        <f>+IF(Monitoreo!#REF!="Casi Seguro",5,IF(Monitoreo!#REF!="Probable",4,IF(Monitoreo!#REF!="Posible",3,IF(Monitoreo!#REF!="Improbable",2,IF(Monitoreo!#REF!="Raro",1)))))</f>
        <v>#REF!</v>
      </c>
      <c r="AK253" s="88" t="e">
        <f>+IF(Monitoreo!#REF!="Severo",5,IF(Monitoreo!#REF!="Mayor",4,IF(Monitoreo!#REF!="Moderado",3,IF(Monitoreo!#REF!="Menor",2,IF(Monitoreo!#REF!="Insignificante",1)))))</f>
        <v>#REF!</v>
      </c>
      <c r="AL253" s="88" t="e">
        <f t="shared" si="3"/>
        <v>#REF!</v>
      </c>
    </row>
    <row r="254" spans="9:38" x14ac:dyDescent="0.25">
      <c r="I254" s="83"/>
      <c r="J254" s="84" t="e">
        <f>IF(AL255="55",Monitoreo!#REF!&amp;". ","")</f>
        <v>#REF!</v>
      </c>
      <c r="K254" s="39" t="e">
        <f>IF(AL255="54",Monitoreo!#REF!&amp;". ","")</f>
        <v>#REF!</v>
      </c>
      <c r="L254" s="39" t="e">
        <f>IF(AL255="53",Monitoreo!#REF!&amp;". ","")</f>
        <v>#REF!</v>
      </c>
      <c r="M254" s="39" t="e">
        <f>IF(AL255="52",Monitoreo!#REF!&amp;". ","")</f>
        <v>#REF!</v>
      </c>
      <c r="N254" s="39" t="e">
        <f>IF(AL255="51",Monitoreo!#REF!&amp;". ","")</f>
        <v>#REF!</v>
      </c>
      <c r="O254" s="39" t="e">
        <f>IF(AL255="45",Monitoreo!#REF!&amp;". ","")</f>
        <v>#REF!</v>
      </c>
      <c r="P254" s="39" t="e">
        <f>IF(AL255="44",Monitoreo!#REF!&amp;". ","")</f>
        <v>#REF!</v>
      </c>
      <c r="Q254" s="39" t="e">
        <f>IF(AL255="43",Monitoreo!#REF!&amp;". ","")</f>
        <v>#REF!</v>
      </c>
      <c r="R254" s="39" t="e">
        <f>IF(AL255="42",Monitoreo!#REF!&amp;". ","")</f>
        <v>#REF!</v>
      </c>
      <c r="S254" s="39" t="e">
        <f>IF(AL255="41",Monitoreo!#REF!&amp;". ","")</f>
        <v>#REF!</v>
      </c>
      <c r="T254" s="39" t="e">
        <f>IF(AL255="35",Monitoreo!#REF!&amp;". ","")</f>
        <v>#REF!</v>
      </c>
      <c r="U254" s="39" t="e">
        <f>IF(AL255="34",Monitoreo!#REF!&amp;". ","")</f>
        <v>#REF!</v>
      </c>
      <c r="V254" s="39" t="e">
        <f>IF(AL255="33",Monitoreo!#REF!&amp;". ","")</f>
        <v>#REF!</v>
      </c>
      <c r="W254" s="39" t="e">
        <f>IF(AL255="32",Monitoreo!#REF!&amp;". ","")</f>
        <v>#REF!</v>
      </c>
      <c r="X254" s="39" t="e">
        <f>IF(AL255="31",Monitoreo!#REF!&amp;". ","")</f>
        <v>#REF!</v>
      </c>
      <c r="Y254" s="39" t="e">
        <f>IF(AL255="25",Monitoreo!#REF!&amp;". ","")</f>
        <v>#REF!</v>
      </c>
      <c r="Z254" s="39" t="e">
        <f>IF(AL255="24",Monitoreo!#REF!&amp;". ","")</f>
        <v>#REF!</v>
      </c>
      <c r="AA254" s="39" t="e">
        <f>IF(AL255="23",Monitoreo!#REF!&amp;". ","")</f>
        <v>#REF!</v>
      </c>
      <c r="AB254" s="39" t="e">
        <f>IF(AL255="22",Monitoreo!#REF!&amp;". ","")</f>
        <v>#REF!</v>
      </c>
      <c r="AC254" s="39" t="e">
        <f>IF(AL255="21",Monitoreo!#REF!&amp;". ","")</f>
        <v>#REF!</v>
      </c>
      <c r="AD254" s="39" t="e">
        <f>IF(AL255="15",Monitoreo!#REF!&amp;". ","")</f>
        <v>#REF!</v>
      </c>
      <c r="AE254" s="39" t="e">
        <f>IF(AL255="14",Monitoreo!#REF!&amp;". ","")</f>
        <v>#REF!</v>
      </c>
      <c r="AF254" s="39" t="e">
        <f>IF(AL255="13",Monitoreo!#REF!&amp;". ","")</f>
        <v>#REF!</v>
      </c>
      <c r="AG254" s="39" t="e">
        <f>IF(AL255="12",Monitoreo!#REF!&amp;". ","")</f>
        <v>#REF!</v>
      </c>
      <c r="AH254" s="85" t="e">
        <f>IF(AL255="11",Monitoreo!#REF!&amp;". ","")</f>
        <v>#REF!</v>
      </c>
      <c r="AI254" s="71"/>
      <c r="AJ254" s="88" t="e">
        <f>+IF(Monitoreo!#REF!="Casi Seguro",5,IF(Monitoreo!#REF!="Probable",4,IF(Monitoreo!#REF!="Posible",3,IF(Monitoreo!#REF!="Improbable",2,IF(Monitoreo!#REF!="Raro",1)))))</f>
        <v>#REF!</v>
      </c>
      <c r="AK254" s="88" t="e">
        <f>+IF(Monitoreo!#REF!="Severo",5,IF(Monitoreo!#REF!="Mayor",4,IF(Monitoreo!#REF!="Moderado",3,IF(Monitoreo!#REF!="Menor",2,IF(Monitoreo!#REF!="Insignificante",1)))))</f>
        <v>#REF!</v>
      </c>
      <c r="AL254" s="88" t="e">
        <f t="shared" si="3"/>
        <v>#REF!</v>
      </c>
    </row>
    <row r="255" spans="9:38" x14ac:dyDescent="0.25">
      <c r="I255" s="83"/>
      <c r="J255" s="84" t="e">
        <f>IF(AL256="55",Monitoreo!#REF!&amp;". ","")</f>
        <v>#REF!</v>
      </c>
      <c r="K255" s="39" t="e">
        <f>IF(AL256="54",Monitoreo!#REF!&amp;". ","")</f>
        <v>#REF!</v>
      </c>
      <c r="L255" s="39" t="e">
        <f>IF(AL256="53",Monitoreo!#REF!&amp;". ","")</f>
        <v>#REF!</v>
      </c>
      <c r="M255" s="39" t="e">
        <f>IF(AL256="52",Monitoreo!#REF!&amp;". ","")</f>
        <v>#REF!</v>
      </c>
      <c r="N255" s="39" t="e">
        <f>IF(AL256="51",Monitoreo!#REF!&amp;". ","")</f>
        <v>#REF!</v>
      </c>
      <c r="O255" s="39" t="e">
        <f>IF(AL256="45",Monitoreo!#REF!&amp;". ","")</f>
        <v>#REF!</v>
      </c>
      <c r="P255" s="39" t="e">
        <f>IF(AL256="44",Monitoreo!#REF!&amp;". ","")</f>
        <v>#REF!</v>
      </c>
      <c r="Q255" s="39" t="e">
        <f>IF(AL256="43",Monitoreo!#REF!&amp;". ","")</f>
        <v>#REF!</v>
      </c>
      <c r="R255" s="39" t="e">
        <f>IF(AL256="42",Monitoreo!#REF!&amp;". ","")</f>
        <v>#REF!</v>
      </c>
      <c r="S255" s="39" t="e">
        <f>IF(AL256="41",Monitoreo!#REF!&amp;". ","")</f>
        <v>#REF!</v>
      </c>
      <c r="T255" s="39" t="e">
        <f>IF(AL256="35",Monitoreo!#REF!&amp;". ","")</f>
        <v>#REF!</v>
      </c>
      <c r="U255" s="39" t="e">
        <f>IF(AL256="34",Monitoreo!#REF!&amp;". ","")</f>
        <v>#REF!</v>
      </c>
      <c r="V255" s="39" t="e">
        <f>IF(AL256="33",Monitoreo!#REF!&amp;". ","")</f>
        <v>#REF!</v>
      </c>
      <c r="W255" s="39" t="e">
        <f>IF(AL256="32",Monitoreo!#REF!&amp;". ","")</f>
        <v>#REF!</v>
      </c>
      <c r="X255" s="39" t="e">
        <f>IF(AL256="31",Monitoreo!#REF!&amp;". ","")</f>
        <v>#REF!</v>
      </c>
      <c r="Y255" s="39" t="e">
        <f>IF(AL256="25",Monitoreo!#REF!&amp;". ","")</f>
        <v>#REF!</v>
      </c>
      <c r="Z255" s="39" t="e">
        <f>IF(AL256="24",Monitoreo!#REF!&amp;". ","")</f>
        <v>#REF!</v>
      </c>
      <c r="AA255" s="39" t="e">
        <f>IF(AL256="23",Monitoreo!#REF!&amp;". ","")</f>
        <v>#REF!</v>
      </c>
      <c r="AB255" s="39" t="e">
        <f>IF(AL256="22",Monitoreo!#REF!&amp;". ","")</f>
        <v>#REF!</v>
      </c>
      <c r="AC255" s="39" t="e">
        <f>IF(AL256="21",Monitoreo!#REF!&amp;". ","")</f>
        <v>#REF!</v>
      </c>
      <c r="AD255" s="39" t="e">
        <f>IF(AL256="15",Monitoreo!#REF!&amp;". ","")</f>
        <v>#REF!</v>
      </c>
      <c r="AE255" s="39" t="e">
        <f>IF(AL256="14",Monitoreo!#REF!&amp;". ","")</f>
        <v>#REF!</v>
      </c>
      <c r="AF255" s="39" t="e">
        <f>IF(AL256="13",Monitoreo!#REF!&amp;". ","")</f>
        <v>#REF!</v>
      </c>
      <c r="AG255" s="39" t="e">
        <f>IF(AL256="12",Monitoreo!#REF!&amp;". ","")</f>
        <v>#REF!</v>
      </c>
      <c r="AH255" s="85" t="e">
        <f>IF(AL256="11",Monitoreo!#REF!&amp;". ","")</f>
        <v>#REF!</v>
      </c>
      <c r="AI255" s="71"/>
      <c r="AJ255" s="88" t="e">
        <f>+IF(Monitoreo!#REF!="Casi Seguro",5,IF(Monitoreo!#REF!="Probable",4,IF(Monitoreo!#REF!="Posible",3,IF(Monitoreo!#REF!="Improbable",2,IF(Monitoreo!#REF!="Raro",1)))))</f>
        <v>#REF!</v>
      </c>
      <c r="AK255" s="88" t="e">
        <f>+IF(Monitoreo!#REF!="Severo",5,IF(Monitoreo!#REF!="Mayor",4,IF(Monitoreo!#REF!="Moderado",3,IF(Monitoreo!#REF!="Menor",2,IF(Monitoreo!#REF!="Insignificante",1)))))</f>
        <v>#REF!</v>
      </c>
      <c r="AL255" s="88" t="e">
        <f t="shared" si="3"/>
        <v>#REF!</v>
      </c>
    </row>
    <row r="256" spans="9:38" x14ac:dyDescent="0.25">
      <c r="I256" s="83"/>
      <c r="J256" s="84" t="e">
        <f>IF(AL257="55",Monitoreo!#REF!&amp;". ","")</f>
        <v>#REF!</v>
      </c>
      <c r="K256" s="39" t="e">
        <f>IF(AL257="54",Monitoreo!#REF!&amp;". ","")</f>
        <v>#REF!</v>
      </c>
      <c r="L256" s="39" t="e">
        <f>IF(AL257="53",Monitoreo!#REF!&amp;". ","")</f>
        <v>#REF!</v>
      </c>
      <c r="M256" s="39" t="e">
        <f>IF(AL257="52",Monitoreo!#REF!&amp;". ","")</f>
        <v>#REF!</v>
      </c>
      <c r="N256" s="39" t="e">
        <f>IF(AL257="51",Monitoreo!#REF!&amp;". ","")</f>
        <v>#REF!</v>
      </c>
      <c r="O256" s="39" t="e">
        <f>IF(AL257="45",Monitoreo!#REF!&amp;". ","")</f>
        <v>#REF!</v>
      </c>
      <c r="P256" s="39" t="e">
        <f>IF(AL257="44",Monitoreo!#REF!&amp;". ","")</f>
        <v>#REF!</v>
      </c>
      <c r="Q256" s="39" t="e">
        <f>IF(AL257="43",Monitoreo!#REF!&amp;". ","")</f>
        <v>#REF!</v>
      </c>
      <c r="R256" s="39" t="e">
        <f>IF(AL257="42",Monitoreo!#REF!&amp;". ","")</f>
        <v>#REF!</v>
      </c>
      <c r="S256" s="39" t="e">
        <f>IF(AL257="41",Monitoreo!#REF!&amp;". ","")</f>
        <v>#REF!</v>
      </c>
      <c r="T256" s="39" t="e">
        <f>IF(AL257="35",Monitoreo!#REF!&amp;". ","")</f>
        <v>#REF!</v>
      </c>
      <c r="U256" s="39" t="e">
        <f>IF(AL257="34",Monitoreo!#REF!&amp;". ","")</f>
        <v>#REF!</v>
      </c>
      <c r="V256" s="39" t="e">
        <f>IF(AL257="33",Monitoreo!#REF!&amp;". ","")</f>
        <v>#REF!</v>
      </c>
      <c r="W256" s="39" t="e">
        <f>IF(AL257="32",Monitoreo!#REF!&amp;". ","")</f>
        <v>#REF!</v>
      </c>
      <c r="X256" s="39" t="e">
        <f>IF(AL257="31",Monitoreo!#REF!&amp;". ","")</f>
        <v>#REF!</v>
      </c>
      <c r="Y256" s="39" t="e">
        <f>IF(AL257="25",Monitoreo!#REF!&amp;". ","")</f>
        <v>#REF!</v>
      </c>
      <c r="Z256" s="39" t="e">
        <f>IF(AL257="24",Monitoreo!#REF!&amp;". ","")</f>
        <v>#REF!</v>
      </c>
      <c r="AA256" s="39" t="e">
        <f>IF(AL257="23",Monitoreo!#REF!&amp;". ","")</f>
        <v>#REF!</v>
      </c>
      <c r="AB256" s="39" t="e">
        <f>IF(AL257="22",Monitoreo!#REF!&amp;". ","")</f>
        <v>#REF!</v>
      </c>
      <c r="AC256" s="39" t="e">
        <f>IF(AL257="21",Monitoreo!#REF!&amp;". ","")</f>
        <v>#REF!</v>
      </c>
      <c r="AD256" s="39" t="e">
        <f>IF(AL257="15",Monitoreo!#REF!&amp;". ","")</f>
        <v>#REF!</v>
      </c>
      <c r="AE256" s="39" t="e">
        <f>IF(AL257="14",Monitoreo!#REF!&amp;". ","")</f>
        <v>#REF!</v>
      </c>
      <c r="AF256" s="39" t="e">
        <f>IF(AL257="13",Monitoreo!#REF!&amp;". ","")</f>
        <v>#REF!</v>
      </c>
      <c r="AG256" s="39" t="e">
        <f>IF(AL257="12",Monitoreo!#REF!&amp;". ","")</f>
        <v>#REF!</v>
      </c>
      <c r="AH256" s="85" t="e">
        <f>IF(AL257="11",Monitoreo!#REF!&amp;". ","")</f>
        <v>#REF!</v>
      </c>
      <c r="AI256" s="71"/>
      <c r="AJ256" s="88" t="e">
        <f>+IF(Monitoreo!#REF!="Casi Seguro",5,IF(Monitoreo!#REF!="Probable",4,IF(Monitoreo!#REF!="Posible",3,IF(Monitoreo!#REF!="Improbable",2,IF(Monitoreo!#REF!="Raro",1)))))</f>
        <v>#REF!</v>
      </c>
      <c r="AK256" s="88" t="e">
        <f>+IF(Monitoreo!#REF!="Severo",5,IF(Monitoreo!#REF!="Mayor",4,IF(Monitoreo!#REF!="Moderado",3,IF(Monitoreo!#REF!="Menor",2,IF(Monitoreo!#REF!="Insignificante",1)))))</f>
        <v>#REF!</v>
      </c>
      <c r="AL256" s="88" t="e">
        <f t="shared" si="3"/>
        <v>#REF!</v>
      </c>
    </row>
    <row r="257" spans="9:38" x14ac:dyDescent="0.25">
      <c r="I257" s="83"/>
      <c r="J257" s="84" t="e">
        <f>IF(AL258="55",Monitoreo!#REF!&amp;". ","")</f>
        <v>#REF!</v>
      </c>
      <c r="K257" s="39" t="e">
        <f>IF(AL258="54",Monitoreo!#REF!&amp;". ","")</f>
        <v>#REF!</v>
      </c>
      <c r="L257" s="39" t="e">
        <f>IF(AL258="53",Monitoreo!#REF!&amp;". ","")</f>
        <v>#REF!</v>
      </c>
      <c r="M257" s="39" t="e">
        <f>IF(AL258="52",Monitoreo!#REF!&amp;". ","")</f>
        <v>#REF!</v>
      </c>
      <c r="N257" s="39" t="e">
        <f>IF(AL258="51",Monitoreo!#REF!&amp;". ","")</f>
        <v>#REF!</v>
      </c>
      <c r="O257" s="39" t="e">
        <f>IF(AL258="45",Monitoreo!#REF!&amp;". ","")</f>
        <v>#REF!</v>
      </c>
      <c r="P257" s="39" t="e">
        <f>IF(AL258="44",Monitoreo!#REF!&amp;". ","")</f>
        <v>#REF!</v>
      </c>
      <c r="Q257" s="39" t="e">
        <f>IF(AL258="43",Monitoreo!#REF!&amp;". ","")</f>
        <v>#REF!</v>
      </c>
      <c r="R257" s="39" t="e">
        <f>IF(AL258="42",Monitoreo!#REF!&amp;". ","")</f>
        <v>#REF!</v>
      </c>
      <c r="S257" s="39" t="e">
        <f>IF(AL258="41",Monitoreo!#REF!&amp;". ","")</f>
        <v>#REF!</v>
      </c>
      <c r="T257" s="39" t="e">
        <f>IF(AL258="35",Monitoreo!#REF!&amp;". ","")</f>
        <v>#REF!</v>
      </c>
      <c r="U257" s="39" t="e">
        <f>IF(AL258="34",Monitoreo!#REF!&amp;". ","")</f>
        <v>#REF!</v>
      </c>
      <c r="V257" s="39" t="e">
        <f>IF(AL258="33",Monitoreo!#REF!&amp;". ","")</f>
        <v>#REF!</v>
      </c>
      <c r="W257" s="39" t="e">
        <f>IF(AL258="32",Monitoreo!#REF!&amp;". ","")</f>
        <v>#REF!</v>
      </c>
      <c r="X257" s="39" t="e">
        <f>IF(AL258="31",Monitoreo!#REF!&amp;". ","")</f>
        <v>#REF!</v>
      </c>
      <c r="Y257" s="39" t="e">
        <f>IF(AL258="25",Monitoreo!#REF!&amp;". ","")</f>
        <v>#REF!</v>
      </c>
      <c r="Z257" s="39" t="e">
        <f>IF(AL258="24",Monitoreo!#REF!&amp;". ","")</f>
        <v>#REF!</v>
      </c>
      <c r="AA257" s="39" t="e">
        <f>IF(AL258="23",Monitoreo!#REF!&amp;". ","")</f>
        <v>#REF!</v>
      </c>
      <c r="AB257" s="39" t="e">
        <f>IF(AL258="22",Monitoreo!#REF!&amp;". ","")</f>
        <v>#REF!</v>
      </c>
      <c r="AC257" s="39" t="e">
        <f>IF(AL258="21",Monitoreo!#REF!&amp;". ","")</f>
        <v>#REF!</v>
      </c>
      <c r="AD257" s="39" t="e">
        <f>IF(AL258="15",Monitoreo!#REF!&amp;". ","")</f>
        <v>#REF!</v>
      </c>
      <c r="AE257" s="39" t="e">
        <f>IF(AL258="14",Monitoreo!#REF!&amp;". ","")</f>
        <v>#REF!</v>
      </c>
      <c r="AF257" s="39" t="e">
        <f>IF(AL258="13",Monitoreo!#REF!&amp;". ","")</f>
        <v>#REF!</v>
      </c>
      <c r="AG257" s="39" t="e">
        <f>IF(AL258="12",Monitoreo!#REF!&amp;". ","")</f>
        <v>#REF!</v>
      </c>
      <c r="AH257" s="85" t="e">
        <f>IF(AL258="11",Monitoreo!#REF!&amp;". ","")</f>
        <v>#REF!</v>
      </c>
      <c r="AI257" s="71"/>
      <c r="AJ257" s="88" t="e">
        <f>+IF(Monitoreo!#REF!="Casi Seguro",5,IF(Monitoreo!#REF!="Probable",4,IF(Monitoreo!#REF!="Posible",3,IF(Monitoreo!#REF!="Improbable",2,IF(Monitoreo!#REF!="Raro",1)))))</f>
        <v>#REF!</v>
      </c>
      <c r="AK257" s="88" t="e">
        <f>+IF(Monitoreo!#REF!="Severo",5,IF(Monitoreo!#REF!="Mayor",4,IF(Monitoreo!#REF!="Moderado",3,IF(Monitoreo!#REF!="Menor",2,IF(Monitoreo!#REF!="Insignificante",1)))))</f>
        <v>#REF!</v>
      </c>
      <c r="AL257" s="88" t="e">
        <f t="shared" si="3"/>
        <v>#REF!</v>
      </c>
    </row>
    <row r="258" spans="9:38" x14ac:dyDescent="0.25">
      <c r="I258" s="83"/>
      <c r="J258" s="84" t="e">
        <f>IF(AL259="55",Monitoreo!#REF!&amp;". ","")</f>
        <v>#REF!</v>
      </c>
      <c r="K258" s="39" t="e">
        <f>IF(AL259="54",Monitoreo!#REF!&amp;". ","")</f>
        <v>#REF!</v>
      </c>
      <c r="L258" s="39" t="e">
        <f>IF(AL259="53",Monitoreo!#REF!&amp;". ","")</f>
        <v>#REF!</v>
      </c>
      <c r="M258" s="39" t="e">
        <f>IF(AL259="52",Monitoreo!#REF!&amp;". ","")</f>
        <v>#REF!</v>
      </c>
      <c r="N258" s="39" t="e">
        <f>IF(AL259="51",Monitoreo!#REF!&amp;". ","")</f>
        <v>#REF!</v>
      </c>
      <c r="O258" s="39" t="e">
        <f>IF(AL259="45",Monitoreo!#REF!&amp;". ","")</f>
        <v>#REF!</v>
      </c>
      <c r="P258" s="39" t="e">
        <f>IF(AL259="44",Monitoreo!#REF!&amp;". ","")</f>
        <v>#REF!</v>
      </c>
      <c r="Q258" s="39" t="e">
        <f>IF(AL259="43",Monitoreo!#REF!&amp;". ","")</f>
        <v>#REF!</v>
      </c>
      <c r="R258" s="39" t="e">
        <f>IF(AL259="42",Monitoreo!#REF!&amp;". ","")</f>
        <v>#REF!</v>
      </c>
      <c r="S258" s="39" t="e">
        <f>IF(AL259="41",Monitoreo!#REF!&amp;". ","")</f>
        <v>#REF!</v>
      </c>
      <c r="T258" s="39" t="e">
        <f>IF(AL259="35",Monitoreo!#REF!&amp;". ","")</f>
        <v>#REF!</v>
      </c>
      <c r="U258" s="39" t="e">
        <f>IF(AL259="34",Monitoreo!#REF!&amp;". ","")</f>
        <v>#REF!</v>
      </c>
      <c r="V258" s="39" t="e">
        <f>IF(AL259="33",Monitoreo!#REF!&amp;". ","")</f>
        <v>#REF!</v>
      </c>
      <c r="W258" s="39" t="e">
        <f>IF(AL259="32",Monitoreo!#REF!&amp;". ","")</f>
        <v>#REF!</v>
      </c>
      <c r="X258" s="39" t="e">
        <f>IF(AL259="31",Monitoreo!#REF!&amp;". ","")</f>
        <v>#REF!</v>
      </c>
      <c r="Y258" s="39" t="e">
        <f>IF(AL259="25",Monitoreo!#REF!&amp;". ","")</f>
        <v>#REF!</v>
      </c>
      <c r="Z258" s="39" t="e">
        <f>IF(AL259="24",Monitoreo!#REF!&amp;". ","")</f>
        <v>#REF!</v>
      </c>
      <c r="AA258" s="39" t="e">
        <f>IF(AL259="23",Monitoreo!#REF!&amp;". ","")</f>
        <v>#REF!</v>
      </c>
      <c r="AB258" s="39" t="e">
        <f>IF(AL259="22",Monitoreo!#REF!&amp;". ","")</f>
        <v>#REF!</v>
      </c>
      <c r="AC258" s="39" t="e">
        <f>IF(AL259="21",Monitoreo!#REF!&amp;". ","")</f>
        <v>#REF!</v>
      </c>
      <c r="AD258" s="39" t="e">
        <f>IF(AL259="15",Monitoreo!#REF!&amp;". ","")</f>
        <v>#REF!</v>
      </c>
      <c r="AE258" s="39" t="e">
        <f>IF(AL259="14",Monitoreo!#REF!&amp;". ","")</f>
        <v>#REF!</v>
      </c>
      <c r="AF258" s="39" t="e">
        <f>IF(AL259="13",Monitoreo!#REF!&amp;". ","")</f>
        <v>#REF!</v>
      </c>
      <c r="AG258" s="39" t="e">
        <f>IF(AL259="12",Monitoreo!#REF!&amp;". ","")</f>
        <v>#REF!</v>
      </c>
      <c r="AH258" s="85" t="e">
        <f>IF(AL259="11",Monitoreo!#REF!&amp;". ","")</f>
        <v>#REF!</v>
      </c>
      <c r="AI258" s="71"/>
      <c r="AJ258" s="88" t="e">
        <f>+IF(Monitoreo!#REF!="Casi Seguro",5,IF(Monitoreo!#REF!="Probable",4,IF(Monitoreo!#REF!="Posible",3,IF(Monitoreo!#REF!="Improbable",2,IF(Monitoreo!#REF!="Raro",1)))))</f>
        <v>#REF!</v>
      </c>
      <c r="AK258" s="88" t="e">
        <f>+IF(Monitoreo!#REF!="Severo",5,IF(Monitoreo!#REF!="Mayor",4,IF(Monitoreo!#REF!="Moderado",3,IF(Monitoreo!#REF!="Menor",2,IF(Monitoreo!#REF!="Insignificante",1)))))</f>
        <v>#REF!</v>
      </c>
      <c r="AL258" s="88" t="e">
        <f t="shared" si="3"/>
        <v>#REF!</v>
      </c>
    </row>
    <row r="259" spans="9:38" x14ac:dyDescent="0.25">
      <c r="I259" s="83"/>
      <c r="J259" s="84" t="e">
        <f>IF(AL260="55",Monitoreo!#REF!&amp;". ","")</f>
        <v>#REF!</v>
      </c>
      <c r="K259" s="39" t="e">
        <f>IF(AL260="54",Monitoreo!#REF!&amp;". ","")</f>
        <v>#REF!</v>
      </c>
      <c r="L259" s="39" t="e">
        <f>IF(AL260="53",Monitoreo!#REF!&amp;". ","")</f>
        <v>#REF!</v>
      </c>
      <c r="M259" s="39" t="e">
        <f>IF(AL260="52",Monitoreo!#REF!&amp;". ","")</f>
        <v>#REF!</v>
      </c>
      <c r="N259" s="39" t="e">
        <f>IF(AL260="51",Monitoreo!#REF!&amp;". ","")</f>
        <v>#REF!</v>
      </c>
      <c r="O259" s="39" t="e">
        <f>IF(AL260="45",Monitoreo!#REF!&amp;". ","")</f>
        <v>#REF!</v>
      </c>
      <c r="P259" s="39" t="e">
        <f>IF(AL260="44",Monitoreo!#REF!&amp;". ","")</f>
        <v>#REF!</v>
      </c>
      <c r="Q259" s="39" t="e">
        <f>IF(AL260="43",Monitoreo!#REF!&amp;". ","")</f>
        <v>#REF!</v>
      </c>
      <c r="R259" s="39" t="e">
        <f>IF(AL260="42",Monitoreo!#REF!&amp;". ","")</f>
        <v>#REF!</v>
      </c>
      <c r="S259" s="39" t="e">
        <f>IF(AL260="41",Monitoreo!#REF!&amp;". ","")</f>
        <v>#REF!</v>
      </c>
      <c r="T259" s="39" t="e">
        <f>IF(AL260="35",Monitoreo!#REF!&amp;". ","")</f>
        <v>#REF!</v>
      </c>
      <c r="U259" s="39" t="e">
        <f>IF(AL260="34",Monitoreo!#REF!&amp;". ","")</f>
        <v>#REF!</v>
      </c>
      <c r="V259" s="39" t="e">
        <f>IF(AL260="33",Monitoreo!#REF!&amp;". ","")</f>
        <v>#REF!</v>
      </c>
      <c r="W259" s="39" t="e">
        <f>IF(AL260="32",Monitoreo!#REF!&amp;". ","")</f>
        <v>#REF!</v>
      </c>
      <c r="X259" s="39" t="e">
        <f>IF(AL260="31",Monitoreo!#REF!&amp;". ","")</f>
        <v>#REF!</v>
      </c>
      <c r="Y259" s="39" t="e">
        <f>IF(AL260="25",Monitoreo!#REF!&amp;". ","")</f>
        <v>#REF!</v>
      </c>
      <c r="Z259" s="39" t="e">
        <f>IF(AL260="24",Monitoreo!#REF!&amp;". ","")</f>
        <v>#REF!</v>
      </c>
      <c r="AA259" s="39" t="e">
        <f>IF(AL260="23",Monitoreo!#REF!&amp;". ","")</f>
        <v>#REF!</v>
      </c>
      <c r="AB259" s="39" t="e">
        <f>IF(AL260="22",Monitoreo!#REF!&amp;". ","")</f>
        <v>#REF!</v>
      </c>
      <c r="AC259" s="39" t="e">
        <f>IF(AL260="21",Monitoreo!#REF!&amp;". ","")</f>
        <v>#REF!</v>
      </c>
      <c r="AD259" s="39" t="e">
        <f>IF(AL260="15",Monitoreo!#REF!&amp;". ","")</f>
        <v>#REF!</v>
      </c>
      <c r="AE259" s="39" t="e">
        <f>IF(AL260="14",Monitoreo!#REF!&amp;". ","")</f>
        <v>#REF!</v>
      </c>
      <c r="AF259" s="39" t="e">
        <f>IF(AL260="13",Monitoreo!#REF!&amp;". ","")</f>
        <v>#REF!</v>
      </c>
      <c r="AG259" s="39" t="e">
        <f>IF(AL260="12",Monitoreo!#REF!&amp;". ","")</f>
        <v>#REF!</v>
      </c>
      <c r="AH259" s="85" t="e">
        <f>IF(AL260="11",Monitoreo!#REF!&amp;". ","")</f>
        <v>#REF!</v>
      </c>
      <c r="AI259" s="71"/>
      <c r="AJ259" s="88" t="e">
        <f>+IF(Monitoreo!#REF!="Casi Seguro",5,IF(Monitoreo!#REF!="Probable",4,IF(Monitoreo!#REF!="Posible",3,IF(Monitoreo!#REF!="Improbable",2,IF(Monitoreo!#REF!="Raro",1)))))</f>
        <v>#REF!</v>
      </c>
      <c r="AK259" s="88" t="e">
        <f>+IF(Monitoreo!#REF!="Severo",5,IF(Monitoreo!#REF!="Mayor",4,IF(Monitoreo!#REF!="Moderado",3,IF(Monitoreo!#REF!="Menor",2,IF(Monitoreo!#REF!="Insignificante",1)))))</f>
        <v>#REF!</v>
      </c>
      <c r="AL259" s="88" t="e">
        <f t="shared" si="3"/>
        <v>#REF!</v>
      </c>
    </row>
    <row r="260" spans="9:38" x14ac:dyDescent="0.25">
      <c r="I260" s="83"/>
      <c r="J260" s="84" t="e">
        <f>IF(AL261="55",Monitoreo!#REF!&amp;". ","")</f>
        <v>#REF!</v>
      </c>
      <c r="K260" s="39" t="e">
        <f>IF(AL261="54",Monitoreo!#REF!&amp;". ","")</f>
        <v>#REF!</v>
      </c>
      <c r="L260" s="39" t="e">
        <f>IF(AL261="53",Monitoreo!#REF!&amp;". ","")</f>
        <v>#REF!</v>
      </c>
      <c r="M260" s="39" t="e">
        <f>IF(AL261="52",Monitoreo!#REF!&amp;". ","")</f>
        <v>#REF!</v>
      </c>
      <c r="N260" s="39" t="e">
        <f>IF(AL261="51",Monitoreo!#REF!&amp;". ","")</f>
        <v>#REF!</v>
      </c>
      <c r="O260" s="39" t="e">
        <f>IF(AL261="45",Monitoreo!#REF!&amp;". ","")</f>
        <v>#REF!</v>
      </c>
      <c r="P260" s="39" t="e">
        <f>IF(AL261="44",Monitoreo!#REF!&amp;". ","")</f>
        <v>#REF!</v>
      </c>
      <c r="Q260" s="39" t="e">
        <f>IF(AL261="43",Monitoreo!#REF!&amp;". ","")</f>
        <v>#REF!</v>
      </c>
      <c r="R260" s="39" t="e">
        <f>IF(AL261="42",Monitoreo!#REF!&amp;". ","")</f>
        <v>#REF!</v>
      </c>
      <c r="S260" s="39" t="e">
        <f>IF(AL261="41",Monitoreo!#REF!&amp;". ","")</f>
        <v>#REF!</v>
      </c>
      <c r="T260" s="39" t="e">
        <f>IF(AL261="35",Monitoreo!#REF!&amp;". ","")</f>
        <v>#REF!</v>
      </c>
      <c r="U260" s="39" t="e">
        <f>IF(AL261="34",Monitoreo!#REF!&amp;". ","")</f>
        <v>#REF!</v>
      </c>
      <c r="V260" s="39" t="e">
        <f>IF(AL261="33",Monitoreo!#REF!&amp;". ","")</f>
        <v>#REF!</v>
      </c>
      <c r="W260" s="39" t="e">
        <f>IF(AL261="32",Monitoreo!#REF!&amp;". ","")</f>
        <v>#REF!</v>
      </c>
      <c r="X260" s="39" t="e">
        <f>IF(AL261="31",Monitoreo!#REF!&amp;". ","")</f>
        <v>#REF!</v>
      </c>
      <c r="Y260" s="39" t="e">
        <f>IF(AL261="25",Monitoreo!#REF!&amp;". ","")</f>
        <v>#REF!</v>
      </c>
      <c r="Z260" s="39" t="e">
        <f>IF(AL261="24",Monitoreo!#REF!&amp;". ","")</f>
        <v>#REF!</v>
      </c>
      <c r="AA260" s="39" t="e">
        <f>IF(AL261="23",Monitoreo!#REF!&amp;". ","")</f>
        <v>#REF!</v>
      </c>
      <c r="AB260" s="39" t="e">
        <f>IF(AL261="22",Monitoreo!#REF!&amp;". ","")</f>
        <v>#REF!</v>
      </c>
      <c r="AC260" s="39" t="e">
        <f>IF(AL261="21",Monitoreo!#REF!&amp;". ","")</f>
        <v>#REF!</v>
      </c>
      <c r="AD260" s="39" t="e">
        <f>IF(AL261="15",Monitoreo!#REF!&amp;". ","")</f>
        <v>#REF!</v>
      </c>
      <c r="AE260" s="39" t="e">
        <f>IF(AL261="14",Monitoreo!#REF!&amp;". ","")</f>
        <v>#REF!</v>
      </c>
      <c r="AF260" s="39" t="e">
        <f>IF(AL261="13",Monitoreo!#REF!&amp;". ","")</f>
        <v>#REF!</v>
      </c>
      <c r="AG260" s="39" t="e">
        <f>IF(AL261="12",Monitoreo!#REF!&amp;". ","")</f>
        <v>#REF!</v>
      </c>
      <c r="AH260" s="85" t="e">
        <f>IF(AL261="11",Monitoreo!#REF!&amp;". ","")</f>
        <v>#REF!</v>
      </c>
      <c r="AI260" s="71"/>
      <c r="AJ260" s="88" t="e">
        <f>+IF(Monitoreo!#REF!="Casi Seguro",5,IF(Monitoreo!#REF!="Probable",4,IF(Monitoreo!#REF!="Posible",3,IF(Monitoreo!#REF!="Improbable",2,IF(Monitoreo!#REF!="Raro",1)))))</f>
        <v>#REF!</v>
      </c>
      <c r="AK260" s="88" t="e">
        <f>+IF(Monitoreo!#REF!="Severo",5,IF(Monitoreo!#REF!="Mayor",4,IF(Monitoreo!#REF!="Moderado",3,IF(Monitoreo!#REF!="Menor",2,IF(Monitoreo!#REF!="Insignificante",1)))))</f>
        <v>#REF!</v>
      </c>
      <c r="AL260" s="88" t="e">
        <f t="shared" si="3"/>
        <v>#REF!</v>
      </c>
    </row>
    <row r="261" spans="9:38" x14ac:dyDescent="0.25">
      <c r="I261" s="83"/>
      <c r="J261" s="84" t="e">
        <f>IF(AL262="55",Monitoreo!#REF!&amp;". ","")</f>
        <v>#REF!</v>
      </c>
      <c r="K261" s="39" t="e">
        <f>IF(AL262="54",Monitoreo!#REF!&amp;". ","")</f>
        <v>#REF!</v>
      </c>
      <c r="L261" s="39" t="e">
        <f>IF(AL262="53",Monitoreo!#REF!&amp;". ","")</f>
        <v>#REF!</v>
      </c>
      <c r="M261" s="39" t="e">
        <f>IF(AL262="52",Monitoreo!#REF!&amp;". ","")</f>
        <v>#REF!</v>
      </c>
      <c r="N261" s="39" t="e">
        <f>IF(AL262="51",Monitoreo!#REF!&amp;". ","")</f>
        <v>#REF!</v>
      </c>
      <c r="O261" s="39" t="e">
        <f>IF(AL262="45",Monitoreo!#REF!&amp;". ","")</f>
        <v>#REF!</v>
      </c>
      <c r="P261" s="39" t="e">
        <f>IF(AL262="44",Monitoreo!#REF!&amp;". ","")</f>
        <v>#REF!</v>
      </c>
      <c r="Q261" s="39" t="e">
        <f>IF(AL262="43",Monitoreo!#REF!&amp;". ","")</f>
        <v>#REF!</v>
      </c>
      <c r="R261" s="39" t="e">
        <f>IF(AL262="42",Monitoreo!#REF!&amp;". ","")</f>
        <v>#REF!</v>
      </c>
      <c r="S261" s="39" t="e">
        <f>IF(AL262="41",Monitoreo!#REF!&amp;". ","")</f>
        <v>#REF!</v>
      </c>
      <c r="T261" s="39" t="e">
        <f>IF(AL262="35",Monitoreo!#REF!&amp;". ","")</f>
        <v>#REF!</v>
      </c>
      <c r="U261" s="39" t="e">
        <f>IF(AL262="34",Monitoreo!#REF!&amp;". ","")</f>
        <v>#REF!</v>
      </c>
      <c r="V261" s="39" t="e">
        <f>IF(AL262="33",Monitoreo!#REF!&amp;". ","")</f>
        <v>#REF!</v>
      </c>
      <c r="W261" s="39" t="e">
        <f>IF(AL262="32",Monitoreo!#REF!&amp;". ","")</f>
        <v>#REF!</v>
      </c>
      <c r="X261" s="39" t="e">
        <f>IF(AL262="31",Monitoreo!#REF!&amp;". ","")</f>
        <v>#REF!</v>
      </c>
      <c r="Y261" s="39" t="e">
        <f>IF(AL262="25",Monitoreo!#REF!&amp;". ","")</f>
        <v>#REF!</v>
      </c>
      <c r="Z261" s="39" t="e">
        <f>IF(AL262="24",Monitoreo!#REF!&amp;". ","")</f>
        <v>#REF!</v>
      </c>
      <c r="AA261" s="39" t="e">
        <f>IF(AL262="23",Monitoreo!#REF!&amp;". ","")</f>
        <v>#REF!</v>
      </c>
      <c r="AB261" s="39" t="e">
        <f>IF(AL262="22",Monitoreo!#REF!&amp;". ","")</f>
        <v>#REF!</v>
      </c>
      <c r="AC261" s="39" t="e">
        <f>IF(AL262="21",Monitoreo!#REF!&amp;". ","")</f>
        <v>#REF!</v>
      </c>
      <c r="AD261" s="39" t="e">
        <f>IF(AL262="15",Monitoreo!#REF!&amp;". ","")</f>
        <v>#REF!</v>
      </c>
      <c r="AE261" s="39" t="e">
        <f>IF(AL262="14",Monitoreo!#REF!&amp;". ","")</f>
        <v>#REF!</v>
      </c>
      <c r="AF261" s="39" t="e">
        <f>IF(AL262="13",Monitoreo!#REF!&amp;". ","")</f>
        <v>#REF!</v>
      </c>
      <c r="AG261" s="39" t="e">
        <f>IF(AL262="12",Monitoreo!#REF!&amp;". ","")</f>
        <v>#REF!</v>
      </c>
      <c r="AH261" s="85" t="e">
        <f>IF(AL262="11",Monitoreo!#REF!&amp;". ","")</f>
        <v>#REF!</v>
      </c>
      <c r="AI261" s="71"/>
      <c r="AJ261" s="88" t="e">
        <f>+IF(Monitoreo!#REF!="Casi Seguro",5,IF(Monitoreo!#REF!="Probable",4,IF(Monitoreo!#REF!="Posible",3,IF(Monitoreo!#REF!="Improbable",2,IF(Monitoreo!#REF!="Raro",1)))))</f>
        <v>#REF!</v>
      </c>
      <c r="AK261" s="88" t="e">
        <f>+IF(Monitoreo!#REF!="Severo",5,IF(Monitoreo!#REF!="Mayor",4,IF(Monitoreo!#REF!="Moderado",3,IF(Monitoreo!#REF!="Menor",2,IF(Monitoreo!#REF!="Insignificante",1)))))</f>
        <v>#REF!</v>
      </c>
      <c r="AL261" s="88" t="e">
        <f t="shared" si="3"/>
        <v>#REF!</v>
      </c>
    </row>
    <row r="262" spans="9:38" x14ac:dyDescent="0.25">
      <c r="I262" s="83"/>
      <c r="J262" s="84" t="e">
        <f>IF(AL263="55",Monitoreo!#REF!&amp;". ","")</f>
        <v>#REF!</v>
      </c>
      <c r="K262" s="39" t="e">
        <f>IF(AL263="54",Monitoreo!#REF!&amp;". ","")</f>
        <v>#REF!</v>
      </c>
      <c r="L262" s="39" t="e">
        <f>IF(AL263="53",Monitoreo!#REF!&amp;". ","")</f>
        <v>#REF!</v>
      </c>
      <c r="M262" s="39" t="e">
        <f>IF(AL263="52",Monitoreo!#REF!&amp;". ","")</f>
        <v>#REF!</v>
      </c>
      <c r="N262" s="39" t="e">
        <f>IF(AL263="51",Monitoreo!#REF!&amp;". ","")</f>
        <v>#REF!</v>
      </c>
      <c r="O262" s="39" t="e">
        <f>IF(AL263="45",Monitoreo!#REF!&amp;". ","")</f>
        <v>#REF!</v>
      </c>
      <c r="P262" s="39" t="e">
        <f>IF(AL263="44",Monitoreo!#REF!&amp;". ","")</f>
        <v>#REF!</v>
      </c>
      <c r="Q262" s="39" t="e">
        <f>IF(AL263="43",Monitoreo!#REF!&amp;". ","")</f>
        <v>#REF!</v>
      </c>
      <c r="R262" s="39" t="e">
        <f>IF(AL263="42",Monitoreo!#REF!&amp;". ","")</f>
        <v>#REF!</v>
      </c>
      <c r="S262" s="39" t="e">
        <f>IF(AL263="41",Monitoreo!#REF!&amp;". ","")</f>
        <v>#REF!</v>
      </c>
      <c r="T262" s="39" t="e">
        <f>IF(AL263="35",Monitoreo!#REF!&amp;". ","")</f>
        <v>#REF!</v>
      </c>
      <c r="U262" s="39" t="e">
        <f>IF(AL263="34",Monitoreo!#REF!&amp;". ","")</f>
        <v>#REF!</v>
      </c>
      <c r="V262" s="39" t="e">
        <f>IF(AL263="33",Monitoreo!#REF!&amp;". ","")</f>
        <v>#REF!</v>
      </c>
      <c r="W262" s="39" t="e">
        <f>IF(AL263="32",Monitoreo!#REF!&amp;". ","")</f>
        <v>#REF!</v>
      </c>
      <c r="X262" s="39" t="e">
        <f>IF(AL263="31",Monitoreo!#REF!&amp;". ","")</f>
        <v>#REF!</v>
      </c>
      <c r="Y262" s="39" t="e">
        <f>IF(AL263="25",Monitoreo!#REF!&amp;". ","")</f>
        <v>#REF!</v>
      </c>
      <c r="Z262" s="39" t="e">
        <f>IF(AL263="24",Monitoreo!#REF!&amp;". ","")</f>
        <v>#REF!</v>
      </c>
      <c r="AA262" s="39" t="e">
        <f>IF(AL263="23",Monitoreo!#REF!&amp;". ","")</f>
        <v>#REF!</v>
      </c>
      <c r="AB262" s="39" t="e">
        <f>IF(AL263="22",Monitoreo!#REF!&amp;". ","")</f>
        <v>#REF!</v>
      </c>
      <c r="AC262" s="39" t="e">
        <f>IF(AL263="21",Monitoreo!#REF!&amp;". ","")</f>
        <v>#REF!</v>
      </c>
      <c r="AD262" s="39" t="e">
        <f>IF(AL263="15",Monitoreo!#REF!&amp;". ","")</f>
        <v>#REF!</v>
      </c>
      <c r="AE262" s="39" t="e">
        <f>IF(AL263="14",Monitoreo!#REF!&amp;". ","")</f>
        <v>#REF!</v>
      </c>
      <c r="AF262" s="39" t="e">
        <f>IF(AL263="13",Monitoreo!#REF!&amp;". ","")</f>
        <v>#REF!</v>
      </c>
      <c r="AG262" s="39" t="e">
        <f>IF(AL263="12",Monitoreo!#REF!&amp;". ","")</f>
        <v>#REF!</v>
      </c>
      <c r="AH262" s="85" t="e">
        <f>IF(AL263="11",Monitoreo!#REF!&amp;". ","")</f>
        <v>#REF!</v>
      </c>
      <c r="AI262" s="71"/>
      <c r="AJ262" s="88" t="e">
        <f>+IF(Monitoreo!#REF!="Casi Seguro",5,IF(Monitoreo!#REF!="Probable",4,IF(Monitoreo!#REF!="Posible",3,IF(Monitoreo!#REF!="Improbable",2,IF(Monitoreo!#REF!="Raro",1)))))</f>
        <v>#REF!</v>
      </c>
      <c r="AK262" s="88" t="e">
        <f>+IF(Monitoreo!#REF!="Severo",5,IF(Monitoreo!#REF!="Mayor",4,IF(Monitoreo!#REF!="Moderado",3,IF(Monitoreo!#REF!="Menor",2,IF(Monitoreo!#REF!="Insignificante",1)))))</f>
        <v>#REF!</v>
      </c>
      <c r="AL262" s="88" t="e">
        <f t="shared" si="3"/>
        <v>#REF!</v>
      </c>
    </row>
    <row r="263" spans="9:38" x14ac:dyDescent="0.25">
      <c r="I263" s="83"/>
      <c r="J263" s="84" t="e">
        <f>IF(AL264="55",Monitoreo!#REF!&amp;". ","")</f>
        <v>#REF!</v>
      </c>
      <c r="K263" s="39" t="e">
        <f>IF(AL264="54",Monitoreo!#REF!&amp;". ","")</f>
        <v>#REF!</v>
      </c>
      <c r="L263" s="39" t="e">
        <f>IF(AL264="53",Monitoreo!#REF!&amp;". ","")</f>
        <v>#REF!</v>
      </c>
      <c r="M263" s="39" t="e">
        <f>IF(AL264="52",Monitoreo!#REF!&amp;". ","")</f>
        <v>#REF!</v>
      </c>
      <c r="N263" s="39" t="e">
        <f>IF(AL264="51",Monitoreo!#REF!&amp;". ","")</f>
        <v>#REF!</v>
      </c>
      <c r="O263" s="39" t="e">
        <f>IF(AL264="45",Monitoreo!#REF!&amp;". ","")</f>
        <v>#REF!</v>
      </c>
      <c r="P263" s="39" t="e">
        <f>IF(AL264="44",Monitoreo!#REF!&amp;". ","")</f>
        <v>#REF!</v>
      </c>
      <c r="Q263" s="39" t="e">
        <f>IF(AL264="43",Monitoreo!#REF!&amp;". ","")</f>
        <v>#REF!</v>
      </c>
      <c r="R263" s="39" t="e">
        <f>IF(AL264="42",Monitoreo!#REF!&amp;". ","")</f>
        <v>#REF!</v>
      </c>
      <c r="S263" s="39" t="e">
        <f>IF(AL264="41",Monitoreo!#REF!&amp;". ","")</f>
        <v>#REF!</v>
      </c>
      <c r="T263" s="39" t="e">
        <f>IF(AL264="35",Monitoreo!#REF!&amp;". ","")</f>
        <v>#REF!</v>
      </c>
      <c r="U263" s="39" t="e">
        <f>IF(AL264="34",Monitoreo!#REF!&amp;". ","")</f>
        <v>#REF!</v>
      </c>
      <c r="V263" s="39" t="e">
        <f>IF(AL264="33",Monitoreo!#REF!&amp;". ","")</f>
        <v>#REF!</v>
      </c>
      <c r="W263" s="39" t="e">
        <f>IF(AL264="32",Monitoreo!#REF!&amp;". ","")</f>
        <v>#REF!</v>
      </c>
      <c r="X263" s="39" t="e">
        <f>IF(AL264="31",Monitoreo!#REF!&amp;". ","")</f>
        <v>#REF!</v>
      </c>
      <c r="Y263" s="39" t="e">
        <f>IF(AL264="25",Monitoreo!#REF!&amp;". ","")</f>
        <v>#REF!</v>
      </c>
      <c r="Z263" s="39" t="e">
        <f>IF(AL264="24",Monitoreo!#REF!&amp;". ","")</f>
        <v>#REF!</v>
      </c>
      <c r="AA263" s="39" t="e">
        <f>IF(AL264="23",Monitoreo!#REF!&amp;". ","")</f>
        <v>#REF!</v>
      </c>
      <c r="AB263" s="39" t="e">
        <f>IF(AL264="22",Monitoreo!#REF!&amp;". ","")</f>
        <v>#REF!</v>
      </c>
      <c r="AC263" s="39" t="e">
        <f>IF(AL264="21",Monitoreo!#REF!&amp;". ","")</f>
        <v>#REF!</v>
      </c>
      <c r="AD263" s="39" t="e">
        <f>IF(AL264="15",Monitoreo!#REF!&amp;". ","")</f>
        <v>#REF!</v>
      </c>
      <c r="AE263" s="39" t="e">
        <f>IF(AL264="14",Monitoreo!#REF!&amp;". ","")</f>
        <v>#REF!</v>
      </c>
      <c r="AF263" s="39" t="e">
        <f>IF(AL264="13",Monitoreo!#REF!&amp;". ","")</f>
        <v>#REF!</v>
      </c>
      <c r="AG263" s="39" t="e">
        <f>IF(AL264="12",Monitoreo!#REF!&amp;". ","")</f>
        <v>#REF!</v>
      </c>
      <c r="AH263" s="85" t="e">
        <f>IF(AL264="11",Monitoreo!#REF!&amp;". ","")</f>
        <v>#REF!</v>
      </c>
      <c r="AI263" s="71"/>
      <c r="AJ263" s="88" t="e">
        <f>+IF(Monitoreo!#REF!="Casi Seguro",5,IF(Monitoreo!#REF!="Probable",4,IF(Monitoreo!#REF!="Posible",3,IF(Monitoreo!#REF!="Improbable",2,IF(Monitoreo!#REF!="Raro",1)))))</f>
        <v>#REF!</v>
      </c>
      <c r="AK263" s="88" t="e">
        <f>+IF(Monitoreo!#REF!="Severo",5,IF(Monitoreo!#REF!="Mayor",4,IF(Monitoreo!#REF!="Moderado",3,IF(Monitoreo!#REF!="Menor",2,IF(Monitoreo!#REF!="Insignificante",1)))))</f>
        <v>#REF!</v>
      </c>
      <c r="AL263" s="88" t="e">
        <f t="shared" si="3"/>
        <v>#REF!</v>
      </c>
    </row>
    <row r="264" spans="9:38" x14ac:dyDescent="0.25">
      <c r="I264" s="83"/>
      <c r="J264" s="84" t="e">
        <f>IF(AL265="55",Monitoreo!#REF!&amp;". ","")</f>
        <v>#REF!</v>
      </c>
      <c r="K264" s="39" t="e">
        <f>IF(AL265="54",Monitoreo!#REF!&amp;". ","")</f>
        <v>#REF!</v>
      </c>
      <c r="L264" s="39" t="e">
        <f>IF(AL265="53",Monitoreo!#REF!&amp;". ","")</f>
        <v>#REF!</v>
      </c>
      <c r="M264" s="39" t="e">
        <f>IF(AL265="52",Monitoreo!#REF!&amp;". ","")</f>
        <v>#REF!</v>
      </c>
      <c r="N264" s="39" t="e">
        <f>IF(AL265="51",Monitoreo!#REF!&amp;". ","")</f>
        <v>#REF!</v>
      </c>
      <c r="O264" s="39" t="e">
        <f>IF(AL265="45",Monitoreo!#REF!&amp;". ","")</f>
        <v>#REF!</v>
      </c>
      <c r="P264" s="39" t="e">
        <f>IF(AL265="44",Monitoreo!#REF!&amp;". ","")</f>
        <v>#REF!</v>
      </c>
      <c r="Q264" s="39" t="e">
        <f>IF(AL265="43",Monitoreo!#REF!&amp;". ","")</f>
        <v>#REF!</v>
      </c>
      <c r="R264" s="39" t="e">
        <f>IF(AL265="42",Monitoreo!#REF!&amp;". ","")</f>
        <v>#REF!</v>
      </c>
      <c r="S264" s="39" t="e">
        <f>IF(AL265="41",Monitoreo!#REF!&amp;". ","")</f>
        <v>#REF!</v>
      </c>
      <c r="T264" s="39" t="e">
        <f>IF(AL265="35",Monitoreo!#REF!&amp;". ","")</f>
        <v>#REF!</v>
      </c>
      <c r="U264" s="39" t="e">
        <f>IF(AL265="34",Monitoreo!#REF!&amp;". ","")</f>
        <v>#REF!</v>
      </c>
      <c r="V264" s="39" t="e">
        <f>IF(AL265="33",Monitoreo!#REF!&amp;". ","")</f>
        <v>#REF!</v>
      </c>
      <c r="W264" s="39" t="e">
        <f>IF(AL265="32",Monitoreo!#REF!&amp;". ","")</f>
        <v>#REF!</v>
      </c>
      <c r="X264" s="39" t="e">
        <f>IF(AL265="31",Monitoreo!#REF!&amp;". ","")</f>
        <v>#REF!</v>
      </c>
      <c r="Y264" s="39" t="e">
        <f>IF(AL265="25",Monitoreo!#REF!&amp;". ","")</f>
        <v>#REF!</v>
      </c>
      <c r="Z264" s="39" t="e">
        <f>IF(AL265="24",Monitoreo!#REF!&amp;". ","")</f>
        <v>#REF!</v>
      </c>
      <c r="AA264" s="39" t="e">
        <f>IF(AL265="23",Monitoreo!#REF!&amp;". ","")</f>
        <v>#REF!</v>
      </c>
      <c r="AB264" s="39" t="e">
        <f>IF(AL265="22",Monitoreo!#REF!&amp;". ","")</f>
        <v>#REF!</v>
      </c>
      <c r="AC264" s="39" t="e">
        <f>IF(AL265="21",Monitoreo!#REF!&amp;". ","")</f>
        <v>#REF!</v>
      </c>
      <c r="AD264" s="39" t="e">
        <f>IF(AL265="15",Monitoreo!#REF!&amp;". ","")</f>
        <v>#REF!</v>
      </c>
      <c r="AE264" s="39" t="e">
        <f>IF(AL265="14",Monitoreo!#REF!&amp;". ","")</f>
        <v>#REF!</v>
      </c>
      <c r="AF264" s="39" t="e">
        <f>IF(AL265="13",Monitoreo!#REF!&amp;". ","")</f>
        <v>#REF!</v>
      </c>
      <c r="AG264" s="39" t="e">
        <f>IF(AL265="12",Monitoreo!#REF!&amp;". ","")</f>
        <v>#REF!</v>
      </c>
      <c r="AH264" s="85" t="e">
        <f>IF(AL265="11",Monitoreo!#REF!&amp;". ","")</f>
        <v>#REF!</v>
      </c>
      <c r="AI264" s="71"/>
      <c r="AJ264" s="88" t="e">
        <f>+IF(Monitoreo!#REF!="Casi Seguro",5,IF(Monitoreo!#REF!="Probable",4,IF(Monitoreo!#REF!="Posible",3,IF(Monitoreo!#REF!="Improbable",2,IF(Monitoreo!#REF!="Raro",1)))))</f>
        <v>#REF!</v>
      </c>
      <c r="AK264" s="88" t="e">
        <f>+IF(Monitoreo!#REF!="Severo",5,IF(Monitoreo!#REF!="Mayor",4,IF(Monitoreo!#REF!="Moderado",3,IF(Monitoreo!#REF!="Menor",2,IF(Monitoreo!#REF!="Insignificante",1)))))</f>
        <v>#REF!</v>
      </c>
      <c r="AL264" s="88" t="e">
        <f t="shared" si="3"/>
        <v>#REF!</v>
      </c>
    </row>
    <row r="265" spans="9:38" x14ac:dyDescent="0.25">
      <c r="I265" s="83"/>
      <c r="J265" s="84" t="e">
        <f>IF(AL266="55",Monitoreo!#REF!&amp;". ","")</f>
        <v>#REF!</v>
      </c>
      <c r="K265" s="39" t="e">
        <f>IF(AL266="54",Monitoreo!#REF!&amp;". ","")</f>
        <v>#REF!</v>
      </c>
      <c r="L265" s="39" t="e">
        <f>IF(AL266="53",Monitoreo!#REF!&amp;". ","")</f>
        <v>#REF!</v>
      </c>
      <c r="M265" s="39" t="e">
        <f>IF(AL266="52",Monitoreo!#REF!&amp;". ","")</f>
        <v>#REF!</v>
      </c>
      <c r="N265" s="39" t="e">
        <f>IF(AL266="51",Monitoreo!#REF!&amp;". ","")</f>
        <v>#REF!</v>
      </c>
      <c r="O265" s="39" t="e">
        <f>IF(AL266="45",Monitoreo!#REF!&amp;". ","")</f>
        <v>#REF!</v>
      </c>
      <c r="P265" s="39" t="e">
        <f>IF(AL266="44",Monitoreo!#REF!&amp;". ","")</f>
        <v>#REF!</v>
      </c>
      <c r="Q265" s="39" t="e">
        <f>IF(AL266="43",Monitoreo!#REF!&amp;". ","")</f>
        <v>#REF!</v>
      </c>
      <c r="R265" s="39" t="e">
        <f>IF(AL266="42",Monitoreo!#REF!&amp;". ","")</f>
        <v>#REF!</v>
      </c>
      <c r="S265" s="39" t="e">
        <f>IF(AL266="41",Monitoreo!#REF!&amp;". ","")</f>
        <v>#REF!</v>
      </c>
      <c r="T265" s="39" t="e">
        <f>IF(AL266="35",Monitoreo!#REF!&amp;". ","")</f>
        <v>#REF!</v>
      </c>
      <c r="U265" s="39" t="e">
        <f>IF(AL266="34",Monitoreo!#REF!&amp;". ","")</f>
        <v>#REF!</v>
      </c>
      <c r="V265" s="39" t="e">
        <f>IF(AL266="33",Monitoreo!#REF!&amp;". ","")</f>
        <v>#REF!</v>
      </c>
      <c r="W265" s="39" t="e">
        <f>IF(AL266="32",Monitoreo!#REF!&amp;". ","")</f>
        <v>#REF!</v>
      </c>
      <c r="X265" s="39" t="e">
        <f>IF(AL266="31",Monitoreo!#REF!&amp;". ","")</f>
        <v>#REF!</v>
      </c>
      <c r="Y265" s="39" t="e">
        <f>IF(AL266="25",Monitoreo!#REF!&amp;". ","")</f>
        <v>#REF!</v>
      </c>
      <c r="Z265" s="39" t="e">
        <f>IF(AL266="24",Monitoreo!#REF!&amp;". ","")</f>
        <v>#REF!</v>
      </c>
      <c r="AA265" s="39" t="e">
        <f>IF(AL266="23",Monitoreo!#REF!&amp;". ","")</f>
        <v>#REF!</v>
      </c>
      <c r="AB265" s="39" t="e">
        <f>IF(AL266="22",Monitoreo!#REF!&amp;". ","")</f>
        <v>#REF!</v>
      </c>
      <c r="AC265" s="39" t="e">
        <f>IF(AL266="21",Monitoreo!#REF!&amp;". ","")</f>
        <v>#REF!</v>
      </c>
      <c r="AD265" s="39" t="e">
        <f>IF(AL266="15",Monitoreo!#REF!&amp;". ","")</f>
        <v>#REF!</v>
      </c>
      <c r="AE265" s="39" t="e">
        <f>IF(AL266="14",Monitoreo!#REF!&amp;". ","")</f>
        <v>#REF!</v>
      </c>
      <c r="AF265" s="39" t="e">
        <f>IF(AL266="13",Monitoreo!#REF!&amp;". ","")</f>
        <v>#REF!</v>
      </c>
      <c r="AG265" s="39" t="e">
        <f>IF(AL266="12",Monitoreo!#REF!&amp;". ","")</f>
        <v>#REF!</v>
      </c>
      <c r="AH265" s="85" t="e">
        <f>IF(AL266="11",Monitoreo!#REF!&amp;". ","")</f>
        <v>#REF!</v>
      </c>
      <c r="AI265" s="71"/>
      <c r="AJ265" s="88" t="e">
        <f>+IF(Monitoreo!#REF!="Casi Seguro",5,IF(Monitoreo!#REF!="Probable",4,IF(Monitoreo!#REF!="Posible",3,IF(Monitoreo!#REF!="Improbable",2,IF(Monitoreo!#REF!="Raro",1)))))</f>
        <v>#REF!</v>
      </c>
      <c r="AK265" s="88" t="e">
        <f>+IF(Monitoreo!#REF!="Severo",5,IF(Monitoreo!#REF!="Mayor",4,IF(Monitoreo!#REF!="Moderado",3,IF(Monitoreo!#REF!="Menor",2,IF(Monitoreo!#REF!="Insignificante",1)))))</f>
        <v>#REF!</v>
      </c>
      <c r="AL265" s="88" t="e">
        <f t="shared" ref="AL265:AL328" si="4">AJ265&amp;AK265</f>
        <v>#REF!</v>
      </c>
    </row>
    <row r="266" spans="9:38" x14ac:dyDescent="0.25">
      <c r="I266" s="83"/>
      <c r="J266" s="84" t="e">
        <f>IF(AL267="55",Monitoreo!#REF!&amp;". ","")</f>
        <v>#REF!</v>
      </c>
      <c r="K266" s="39" t="e">
        <f>IF(AL267="54",Monitoreo!#REF!&amp;". ","")</f>
        <v>#REF!</v>
      </c>
      <c r="L266" s="39" t="e">
        <f>IF(AL267="53",Monitoreo!#REF!&amp;". ","")</f>
        <v>#REF!</v>
      </c>
      <c r="M266" s="39" t="e">
        <f>IF(AL267="52",Monitoreo!#REF!&amp;". ","")</f>
        <v>#REF!</v>
      </c>
      <c r="N266" s="39" t="e">
        <f>IF(AL267="51",Monitoreo!#REF!&amp;". ","")</f>
        <v>#REF!</v>
      </c>
      <c r="O266" s="39" t="e">
        <f>IF(AL267="45",Monitoreo!#REF!&amp;". ","")</f>
        <v>#REF!</v>
      </c>
      <c r="P266" s="39" t="e">
        <f>IF(AL267="44",Monitoreo!#REF!&amp;". ","")</f>
        <v>#REF!</v>
      </c>
      <c r="Q266" s="39" t="e">
        <f>IF(AL267="43",Monitoreo!#REF!&amp;". ","")</f>
        <v>#REF!</v>
      </c>
      <c r="R266" s="39" t="e">
        <f>IF(AL267="42",Monitoreo!#REF!&amp;". ","")</f>
        <v>#REF!</v>
      </c>
      <c r="S266" s="39" t="e">
        <f>IF(AL267="41",Monitoreo!#REF!&amp;". ","")</f>
        <v>#REF!</v>
      </c>
      <c r="T266" s="39" t="e">
        <f>IF(AL267="35",Monitoreo!#REF!&amp;". ","")</f>
        <v>#REF!</v>
      </c>
      <c r="U266" s="39" t="e">
        <f>IF(AL267="34",Monitoreo!#REF!&amp;". ","")</f>
        <v>#REF!</v>
      </c>
      <c r="V266" s="39" t="e">
        <f>IF(AL267="33",Monitoreo!#REF!&amp;". ","")</f>
        <v>#REF!</v>
      </c>
      <c r="W266" s="39" t="e">
        <f>IF(AL267="32",Monitoreo!#REF!&amp;". ","")</f>
        <v>#REF!</v>
      </c>
      <c r="X266" s="39" t="e">
        <f>IF(AL267="31",Monitoreo!#REF!&amp;". ","")</f>
        <v>#REF!</v>
      </c>
      <c r="Y266" s="39" t="e">
        <f>IF(AL267="25",Monitoreo!#REF!&amp;". ","")</f>
        <v>#REF!</v>
      </c>
      <c r="Z266" s="39" t="e">
        <f>IF(AL267="24",Monitoreo!#REF!&amp;". ","")</f>
        <v>#REF!</v>
      </c>
      <c r="AA266" s="39" t="e">
        <f>IF(AL267="23",Monitoreo!#REF!&amp;". ","")</f>
        <v>#REF!</v>
      </c>
      <c r="AB266" s="39" t="e">
        <f>IF(AL267="22",Monitoreo!#REF!&amp;". ","")</f>
        <v>#REF!</v>
      </c>
      <c r="AC266" s="39" t="e">
        <f>IF(AL267="21",Monitoreo!#REF!&amp;". ","")</f>
        <v>#REF!</v>
      </c>
      <c r="AD266" s="39" t="e">
        <f>IF(AL267="15",Monitoreo!#REF!&amp;". ","")</f>
        <v>#REF!</v>
      </c>
      <c r="AE266" s="39" t="e">
        <f>IF(AL267="14",Monitoreo!#REF!&amp;". ","")</f>
        <v>#REF!</v>
      </c>
      <c r="AF266" s="39" t="e">
        <f>IF(AL267="13",Monitoreo!#REF!&amp;". ","")</f>
        <v>#REF!</v>
      </c>
      <c r="AG266" s="39" t="e">
        <f>IF(AL267="12",Monitoreo!#REF!&amp;". ","")</f>
        <v>#REF!</v>
      </c>
      <c r="AH266" s="85" t="e">
        <f>IF(AL267="11",Monitoreo!#REF!&amp;". ","")</f>
        <v>#REF!</v>
      </c>
      <c r="AI266" s="71"/>
      <c r="AJ266" s="88" t="e">
        <f>+IF(Monitoreo!#REF!="Casi Seguro",5,IF(Monitoreo!#REF!="Probable",4,IF(Monitoreo!#REF!="Posible",3,IF(Monitoreo!#REF!="Improbable",2,IF(Monitoreo!#REF!="Raro",1)))))</f>
        <v>#REF!</v>
      </c>
      <c r="AK266" s="88" t="e">
        <f>+IF(Monitoreo!#REF!="Severo",5,IF(Monitoreo!#REF!="Mayor",4,IF(Monitoreo!#REF!="Moderado",3,IF(Monitoreo!#REF!="Menor",2,IF(Monitoreo!#REF!="Insignificante",1)))))</f>
        <v>#REF!</v>
      </c>
      <c r="AL266" s="88" t="e">
        <f t="shared" si="4"/>
        <v>#REF!</v>
      </c>
    </row>
    <row r="267" spans="9:38" x14ac:dyDescent="0.25">
      <c r="I267" s="83"/>
      <c r="J267" s="84" t="e">
        <f>IF(AL268="55",Monitoreo!#REF!&amp;". ","")</f>
        <v>#REF!</v>
      </c>
      <c r="K267" s="39" t="e">
        <f>IF(AL268="54",Monitoreo!#REF!&amp;". ","")</f>
        <v>#REF!</v>
      </c>
      <c r="L267" s="39" t="e">
        <f>IF(AL268="53",Monitoreo!#REF!&amp;". ","")</f>
        <v>#REF!</v>
      </c>
      <c r="M267" s="39" t="e">
        <f>IF(AL268="52",Monitoreo!#REF!&amp;". ","")</f>
        <v>#REF!</v>
      </c>
      <c r="N267" s="39" t="e">
        <f>IF(AL268="51",Monitoreo!#REF!&amp;". ","")</f>
        <v>#REF!</v>
      </c>
      <c r="O267" s="39" t="e">
        <f>IF(AL268="45",Monitoreo!#REF!&amp;". ","")</f>
        <v>#REF!</v>
      </c>
      <c r="P267" s="39" t="e">
        <f>IF(AL268="44",Monitoreo!#REF!&amp;". ","")</f>
        <v>#REF!</v>
      </c>
      <c r="Q267" s="39" t="e">
        <f>IF(AL268="43",Monitoreo!#REF!&amp;". ","")</f>
        <v>#REF!</v>
      </c>
      <c r="R267" s="39" t="e">
        <f>IF(AL268="42",Monitoreo!#REF!&amp;". ","")</f>
        <v>#REF!</v>
      </c>
      <c r="S267" s="39" t="e">
        <f>IF(AL268="41",Monitoreo!#REF!&amp;". ","")</f>
        <v>#REF!</v>
      </c>
      <c r="T267" s="39" t="e">
        <f>IF(AL268="35",Monitoreo!#REF!&amp;". ","")</f>
        <v>#REF!</v>
      </c>
      <c r="U267" s="39" t="e">
        <f>IF(AL268="34",Monitoreo!#REF!&amp;". ","")</f>
        <v>#REF!</v>
      </c>
      <c r="V267" s="39" t="e">
        <f>IF(AL268="33",Monitoreo!#REF!&amp;". ","")</f>
        <v>#REF!</v>
      </c>
      <c r="W267" s="39" t="e">
        <f>IF(AL268="32",Monitoreo!#REF!&amp;". ","")</f>
        <v>#REF!</v>
      </c>
      <c r="X267" s="39" t="e">
        <f>IF(AL268="31",Monitoreo!#REF!&amp;". ","")</f>
        <v>#REF!</v>
      </c>
      <c r="Y267" s="39" t="e">
        <f>IF(AL268="25",Monitoreo!#REF!&amp;". ","")</f>
        <v>#REF!</v>
      </c>
      <c r="Z267" s="39" t="e">
        <f>IF(AL268="24",Monitoreo!#REF!&amp;". ","")</f>
        <v>#REF!</v>
      </c>
      <c r="AA267" s="39" t="e">
        <f>IF(AL268="23",Monitoreo!#REF!&amp;". ","")</f>
        <v>#REF!</v>
      </c>
      <c r="AB267" s="39" t="e">
        <f>IF(AL268="22",Monitoreo!#REF!&amp;". ","")</f>
        <v>#REF!</v>
      </c>
      <c r="AC267" s="39" t="e">
        <f>IF(AL268="21",Monitoreo!#REF!&amp;". ","")</f>
        <v>#REF!</v>
      </c>
      <c r="AD267" s="39" t="e">
        <f>IF(AL268="15",Monitoreo!#REF!&amp;". ","")</f>
        <v>#REF!</v>
      </c>
      <c r="AE267" s="39" t="e">
        <f>IF(AL268="14",Monitoreo!#REF!&amp;". ","")</f>
        <v>#REF!</v>
      </c>
      <c r="AF267" s="39" t="e">
        <f>IF(AL268="13",Monitoreo!#REF!&amp;". ","")</f>
        <v>#REF!</v>
      </c>
      <c r="AG267" s="39" t="e">
        <f>IF(AL268="12",Monitoreo!#REF!&amp;". ","")</f>
        <v>#REF!</v>
      </c>
      <c r="AH267" s="85" t="e">
        <f>IF(AL268="11",Monitoreo!#REF!&amp;". ","")</f>
        <v>#REF!</v>
      </c>
      <c r="AI267" s="71"/>
      <c r="AJ267" s="88" t="e">
        <f>+IF(Monitoreo!#REF!="Casi Seguro",5,IF(Monitoreo!#REF!="Probable",4,IF(Monitoreo!#REF!="Posible",3,IF(Monitoreo!#REF!="Improbable",2,IF(Monitoreo!#REF!="Raro",1)))))</f>
        <v>#REF!</v>
      </c>
      <c r="AK267" s="88" t="e">
        <f>+IF(Monitoreo!#REF!="Severo",5,IF(Monitoreo!#REF!="Mayor",4,IF(Monitoreo!#REF!="Moderado",3,IF(Monitoreo!#REF!="Menor",2,IF(Monitoreo!#REF!="Insignificante",1)))))</f>
        <v>#REF!</v>
      </c>
      <c r="AL267" s="88" t="e">
        <f t="shared" si="4"/>
        <v>#REF!</v>
      </c>
    </row>
    <row r="268" spans="9:38" x14ac:dyDescent="0.25">
      <c r="I268" s="83"/>
      <c r="J268" s="84" t="e">
        <f>IF(AL269="55",Monitoreo!#REF!&amp;". ","")</f>
        <v>#REF!</v>
      </c>
      <c r="K268" s="39" t="e">
        <f>IF(AL269="54",Monitoreo!#REF!&amp;". ","")</f>
        <v>#REF!</v>
      </c>
      <c r="L268" s="39" t="e">
        <f>IF(AL269="53",Monitoreo!#REF!&amp;". ","")</f>
        <v>#REF!</v>
      </c>
      <c r="M268" s="39" t="e">
        <f>IF(AL269="52",Monitoreo!#REF!&amp;". ","")</f>
        <v>#REF!</v>
      </c>
      <c r="N268" s="39" t="e">
        <f>IF(AL269="51",Monitoreo!#REF!&amp;". ","")</f>
        <v>#REF!</v>
      </c>
      <c r="O268" s="39" t="e">
        <f>IF(AL269="45",Monitoreo!#REF!&amp;". ","")</f>
        <v>#REF!</v>
      </c>
      <c r="P268" s="39" t="e">
        <f>IF(AL269="44",Monitoreo!#REF!&amp;". ","")</f>
        <v>#REF!</v>
      </c>
      <c r="Q268" s="39" t="e">
        <f>IF(AL269="43",Monitoreo!#REF!&amp;". ","")</f>
        <v>#REF!</v>
      </c>
      <c r="R268" s="39" t="e">
        <f>IF(AL269="42",Monitoreo!#REF!&amp;". ","")</f>
        <v>#REF!</v>
      </c>
      <c r="S268" s="39" t="e">
        <f>IF(AL269="41",Monitoreo!#REF!&amp;". ","")</f>
        <v>#REF!</v>
      </c>
      <c r="T268" s="39" t="e">
        <f>IF(AL269="35",Monitoreo!#REF!&amp;". ","")</f>
        <v>#REF!</v>
      </c>
      <c r="U268" s="39" t="e">
        <f>IF(AL269="34",Monitoreo!#REF!&amp;". ","")</f>
        <v>#REF!</v>
      </c>
      <c r="V268" s="39" t="e">
        <f>IF(AL269="33",Monitoreo!#REF!&amp;". ","")</f>
        <v>#REF!</v>
      </c>
      <c r="W268" s="39" t="e">
        <f>IF(AL269="32",Monitoreo!#REF!&amp;". ","")</f>
        <v>#REF!</v>
      </c>
      <c r="X268" s="39" t="e">
        <f>IF(AL269="31",Monitoreo!#REF!&amp;". ","")</f>
        <v>#REF!</v>
      </c>
      <c r="Y268" s="39" t="e">
        <f>IF(AL269="25",Monitoreo!#REF!&amp;". ","")</f>
        <v>#REF!</v>
      </c>
      <c r="Z268" s="39" t="e">
        <f>IF(AL269="24",Monitoreo!#REF!&amp;". ","")</f>
        <v>#REF!</v>
      </c>
      <c r="AA268" s="39" t="e">
        <f>IF(AL269="23",Monitoreo!#REF!&amp;". ","")</f>
        <v>#REF!</v>
      </c>
      <c r="AB268" s="39" t="e">
        <f>IF(AL269="22",Monitoreo!#REF!&amp;". ","")</f>
        <v>#REF!</v>
      </c>
      <c r="AC268" s="39" t="e">
        <f>IF(AL269="21",Monitoreo!#REF!&amp;". ","")</f>
        <v>#REF!</v>
      </c>
      <c r="AD268" s="39" t="e">
        <f>IF(AL269="15",Monitoreo!#REF!&amp;". ","")</f>
        <v>#REF!</v>
      </c>
      <c r="AE268" s="39" t="e">
        <f>IF(AL269="14",Monitoreo!#REF!&amp;". ","")</f>
        <v>#REF!</v>
      </c>
      <c r="AF268" s="39" t="e">
        <f>IF(AL269="13",Monitoreo!#REF!&amp;". ","")</f>
        <v>#REF!</v>
      </c>
      <c r="AG268" s="39" t="e">
        <f>IF(AL269="12",Monitoreo!#REF!&amp;". ","")</f>
        <v>#REF!</v>
      </c>
      <c r="AH268" s="85" t="e">
        <f>IF(AL269="11",Monitoreo!#REF!&amp;". ","")</f>
        <v>#REF!</v>
      </c>
      <c r="AI268" s="71"/>
      <c r="AJ268" s="88" t="e">
        <f>+IF(Monitoreo!#REF!="Casi Seguro",5,IF(Monitoreo!#REF!="Probable",4,IF(Monitoreo!#REF!="Posible",3,IF(Monitoreo!#REF!="Improbable",2,IF(Monitoreo!#REF!="Raro",1)))))</f>
        <v>#REF!</v>
      </c>
      <c r="AK268" s="88" t="e">
        <f>+IF(Monitoreo!#REF!="Severo",5,IF(Monitoreo!#REF!="Mayor",4,IF(Monitoreo!#REF!="Moderado",3,IF(Monitoreo!#REF!="Menor",2,IF(Monitoreo!#REF!="Insignificante",1)))))</f>
        <v>#REF!</v>
      </c>
      <c r="AL268" s="88" t="e">
        <f t="shared" si="4"/>
        <v>#REF!</v>
      </c>
    </row>
    <row r="269" spans="9:38" x14ac:dyDescent="0.25">
      <c r="I269" s="83"/>
      <c r="J269" s="84" t="e">
        <f>IF(AL270="55",Monitoreo!#REF!&amp;". ","")</f>
        <v>#REF!</v>
      </c>
      <c r="K269" s="39" t="e">
        <f>IF(AL270="54",Monitoreo!#REF!&amp;". ","")</f>
        <v>#REF!</v>
      </c>
      <c r="L269" s="39" t="e">
        <f>IF(AL270="53",Monitoreo!#REF!&amp;". ","")</f>
        <v>#REF!</v>
      </c>
      <c r="M269" s="39" t="e">
        <f>IF(AL270="52",Monitoreo!#REF!&amp;". ","")</f>
        <v>#REF!</v>
      </c>
      <c r="N269" s="39" t="e">
        <f>IF(AL270="51",Monitoreo!#REF!&amp;". ","")</f>
        <v>#REF!</v>
      </c>
      <c r="O269" s="39" t="e">
        <f>IF(AL270="45",Monitoreo!#REF!&amp;". ","")</f>
        <v>#REF!</v>
      </c>
      <c r="P269" s="39" t="e">
        <f>IF(AL270="44",Monitoreo!#REF!&amp;". ","")</f>
        <v>#REF!</v>
      </c>
      <c r="Q269" s="39" t="e">
        <f>IF(AL270="43",Monitoreo!#REF!&amp;". ","")</f>
        <v>#REF!</v>
      </c>
      <c r="R269" s="39" t="e">
        <f>IF(AL270="42",Monitoreo!#REF!&amp;". ","")</f>
        <v>#REF!</v>
      </c>
      <c r="S269" s="39" t="e">
        <f>IF(AL270="41",Monitoreo!#REF!&amp;". ","")</f>
        <v>#REF!</v>
      </c>
      <c r="T269" s="39" t="e">
        <f>IF(AL270="35",Monitoreo!#REF!&amp;". ","")</f>
        <v>#REF!</v>
      </c>
      <c r="U269" s="39" t="e">
        <f>IF(AL270="34",Monitoreo!#REF!&amp;". ","")</f>
        <v>#REF!</v>
      </c>
      <c r="V269" s="39" t="e">
        <f>IF(AL270="33",Monitoreo!#REF!&amp;". ","")</f>
        <v>#REF!</v>
      </c>
      <c r="W269" s="39" t="e">
        <f>IF(AL270="32",Monitoreo!#REF!&amp;". ","")</f>
        <v>#REF!</v>
      </c>
      <c r="X269" s="39" t="e">
        <f>IF(AL270="31",Monitoreo!#REF!&amp;". ","")</f>
        <v>#REF!</v>
      </c>
      <c r="Y269" s="39" t="e">
        <f>IF(AL270="25",Monitoreo!#REF!&amp;". ","")</f>
        <v>#REF!</v>
      </c>
      <c r="Z269" s="39" t="e">
        <f>IF(AL270="24",Monitoreo!#REF!&amp;". ","")</f>
        <v>#REF!</v>
      </c>
      <c r="AA269" s="39" t="e">
        <f>IF(AL270="23",Monitoreo!#REF!&amp;". ","")</f>
        <v>#REF!</v>
      </c>
      <c r="AB269" s="39" t="e">
        <f>IF(AL270="22",Monitoreo!#REF!&amp;". ","")</f>
        <v>#REF!</v>
      </c>
      <c r="AC269" s="39" t="e">
        <f>IF(AL270="21",Monitoreo!#REF!&amp;". ","")</f>
        <v>#REF!</v>
      </c>
      <c r="AD269" s="39" t="e">
        <f>IF(AL270="15",Monitoreo!#REF!&amp;". ","")</f>
        <v>#REF!</v>
      </c>
      <c r="AE269" s="39" t="e">
        <f>IF(AL270="14",Monitoreo!#REF!&amp;". ","")</f>
        <v>#REF!</v>
      </c>
      <c r="AF269" s="39" t="e">
        <f>IF(AL270="13",Monitoreo!#REF!&amp;". ","")</f>
        <v>#REF!</v>
      </c>
      <c r="AG269" s="39" t="e">
        <f>IF(AL270="12",Monitoreo!#REF!&amp;". ","")</f>
        <v>#REF!</v>
      </c>
      <c r="AH269" s="85" t="e">
        <f>IF(AL270="11",Monitoreo!#REF!&amp;". ","")</f>
        <v>#REF!</v>
      </c>
      <c r="AI269" s="71"/>
      <c r="AJ269" s="88" t="e">
        <f>+IF(Monitoreo!#REF!="Casi Seguro",5,IF(Monitoreo!#REF!="Probable",4,IF(Monitoreo!#REF!="Posible",3,IF(Monitoreo!#REF!="Improbable",2,IF(Monitoreo!#REF!="Raro",1)))))</f>
        <v>#REF!</v>
      </c>
      <c r="AK269" s="88" t="e">
        <f>+IF(Monitoreo!#REF!="Severo",5,IF(Monitoreo!#REF!="Mayor",4,IF(Monitoreo!#REF!="Moderado",3,IF(Monitoreo!#REF!="Menor",2,IF(Monitoreo!#REF!="Insignificante",1)))))</f>
        <v>#REF!</v>
      </c>
      <c r="AL269" s="88" t="e">
        <f t="shared" si="4"/>
        <v>#REF!</v>
      </c>
    </row>
    <row r="270" spans="9:38" x14ac:dyDescent="0.25">
      <c r="I270" s="83"/>
      <c r="J270" s="84" t="e">
        <f>IF(AL271="55",Monitoreo!#REF!&amp;". ","")</f>
        <v>#REF!</v>
      </c>
      <c r="K270" s="39" t="e">
        <f>IF(AL271="54",Monitoreo!#REF!&amp;". ","")</f>
        <v>#REF!</v>
      </c>
      <c r="L270" s="39" t="e">
        <f>IF(AL271="53",Monitoreo!#REF!&amp;". ","")</f>
        <v>#REF!</v>
      </c>
      <c r="M270" s="39" t="e">
        <f>IF(AL271="52",Monitoreo!#REF!&amp;". ","")</f>
        <v>#REF!</v>
      </c>
      <c r="N270" s="39" t="e">
        <f>IF(AL271="51",Monitoreo!#REF!&amp;". ","")</f>
        <v>#REF!</v>
      </c>
      <c r="O270" s="39" t="e">
        <f>IF(AL271="45",Monitoreo!#REF!&amp;". ","")</f>
        <v>#REF!</v>
      </c>
      <c r="P270" s="39" t="e">
        <f>IF(AL271="44",Monitoreo!#REF!&amp;". ","")</f>
        <v>#REF!</v>
      </c>
      <c r="Q270" s="39" t="e">
        <f>IF(AL271="43",Monitoreo!#REF!&amp;". ","")</f>
        <v>#REF!</v>
      </c>
      <c r="R270" s="39" t="e">
        <f>IF(AL271="42",Monitoreo!#REF!&amp;". ","")</f>
        <v>#REF!</v>
      </c>
      <c r="S270" s="39" t="e">
        <f>IF(AL271="41",Monitoreo!#REF!&amp;". ","")</f>
        <v>#REF!</v>
      </c>
      <c r="T270" s="39" t="e">
        <f>IF(AL271="35",Monitoreo!#REF!&amp;". ","")</f>
        <v>#REF!</v>
      </c>
      <c r="U270" s="39" t="e">
        <f>IF(AL271="34",Monitoreo!#REF!&amp;". ","")</f>
        <v>#REF!</v>
      </c>
      <c r="V270" s="39" t="e">
        <f>IF(AL271="33",Monitoreo!#REF!&amp;". ","")</f>
        <v>#REF!</v>
      </c>
      <c r="W270" s="39" t="e">
        <f>IF(AL271="32",Monitoreo!#REF!&amp;". ","")</f>
        <v>#REF!</v>
      </c>
      <c r="X270" s="39" t="e">
        <f>IF(AL271="31",Monitoreo!#REF!&amp;". ","")</f>
        <v>#REF!</v>
      </c>
      <c r="Y270" s="39" t="e">
        <f>IF(AL271="25",Monitoreo!#REF!&amp;". ","")</f>
        <v>#REF!</v>
      </c>
      <c r="Z270" s="39" t="e">
        <f>IF(AL271="24",Monitoreo!#REF!&amp;". ","")</f>
        <v>#REF!</v>
      </c>
      <c r="AA270" s="39" t="e">
        <f>IF(AL271="23",Monitoreo!#REF!&amp;". ","")</f>
        <v>#REF!</v>
      </c>
      <c r="AB270" s="39" t="e">
        <f>IF(AL271="22",Monitoreo!#REF!&amp;". ","")</f>
        <v>#REF!</v>
      </c>
      <c r="AC270" s="39" t="e">
        <f>IF(AL271="21",Monitoreo!#REF!&amp;". ","")</f>
        <v>#REF!</v>
      </c>
      <c r="AD270" s="39" t="e">
        <f>IF(AL271="15",Monitoreo!#REF!&amp;". ","")</f>
        <v>#REF!</v>
      </c>
      <c r="AE270" s="39" t="e">
        <f>IF(AL271="14",Monitoreo!#REF!&amp;". ","")</f>
        <v>#REF!</v>
      </c>
      <c r="AF270" s="39" t="e">
        <f>IF(AL271="13",Monitoreo!#REF!&amp;". ","")</f>
        <v>#REF!</v>
      </c>
      <c r="AG270" s="39" t="e">
        <f>IF(AL271="12",Monitoreo!#REF!&amp;". ","")</f>
        <v>#REF!</v>
      </c>
      <c r="AH270" s="85" t="e">
        <f>IF(AL271="11",Monitoreo!#REF!&amp;". ","")</f>
        <v>#REF!</v>
      </c>
      <c r="AI270" s="71"/>
      <c r="AJ270" s="88" t="e">
        <f>+IF(Monitoreo!#REF!="Casi Seguro",5,IF(Monitoreo!#REF!="Probable",4,IF(Monitoreo!#REF!="Posible",3,IF(Monitoreo!#REF!="Improbable",2,IF(Monitoreo!#REF!="Raro",1)))))</f>
        <v>#REF!</v>
      </c>
      <c r="AK270" s="88" t="e">
        <f>+IF(Monitoreo!#REF!="Severo",5,IF(Monitoreo!#REF!="Mayor",4,IF(Monitoreo!#REF!="Moderado",3,IF(Monitoreo!#REF!="Menor",2,IF(Monitoreo!#REF!="Insignificante",1)))))</f>
        <v>#REF!</v>
      </c>
      <c r="AL270" s="88" t="e">
        <f t="shared" si="4"/>
        <v>#REF!</v>
      </c>
    </row>
    <row r="271" spans="9:38" x14ac:dyDescent="0.25">
      <c r="I271" s="83"/>
      <c r="J271" s="84" t="e">
        <f>IF(AL272="55",Monitoreo!#REF!&amp;". ","")</f>
        <v>#REF!</v>
      </c>
      <c r="K271" s="39" t="e">
        <f>IF(AL272="54",Monitoreo!#REF!&amp;". ","")</f>
        <v>#REF!</v>
      </c>
      <c r="L271" s="39" t="e">
        <f>IF(AL272="53",Monitoreo!#REF!&amp;". ","")</f>
        <v>#REF!</v>
      </c>
      <c r="M271" s="39" t="e">
        <f>IF(AL272="52",Monitoreo!#REF!&amp;". ","")</f>
        <v>#REF!</v>
      </c>
      <c r="N271" s="39" t="e">
        <f>IF(AL272="51",Monitoreo!#REF!&amp;". ","")</f>
        <v>#REF!</v>
      </c>
      <c r="O271" s="39" t="e">
        <f>IF(AL272="45",Monitoreo!#REF!&amp;". ","")</f>
        <v>#REF!</v>
      </c>
      <c r="P271" s="39" t="e">
        <f>IF(AL272="44",Monitoreo!#REF!&amp;". ","")</f>
        <v>#REF!</v>
      </c>
      <c r="Q271" s="39" t="e">
        <f>IF(AL272="43",Monitoreo!#REF!&amp;". ","")</f>
        <v>#REF!</v>
      </c>
      <c r="R271" s="39" t="e">
        <f>IF(AL272="42",Monitoreo!#REF!&amp;". ","")</f>
        <v>#REF!</v>
      </c>
      <c r="S271" s="39" t="e">
        <f>IF(AL272="41",Monitoreo!#REF!&amp;". ","")</f>
        <v>#REF!</v>
      </c>
      <c r="T271" s="39" t="e">
        <f>IF(AL272="35",Monitoreo!#REF!&amp;". ","")</f>
        <v>#REF!</v>
      </c>
      <c r="U271" s="39" t="e">
        <f>IF(AL272="34",Monitoreo!#REF!&amp;". ","")</f>
        <v>#REF!</v>
      </c>
      <c r="V271" s="39" t="e">
        <f>IF(AL272="33",Monitoreo!#REF!&amp;". ","")</f>
        <v>#REF!</v>
      </c>
      <c r="W271" s="39" t="e">
        <f>IF(AL272="32",Monitoreo!#REF!&amp;". ","")</f>
        <v>#REF!</v>
      </c>
      <c r="X271" s="39" t="e">
        <f>IF(AL272="31",Monitoreo!#REF!&amp;". ","")</f>
        <v>#REF!</v>
      </c>
      <c r="Y271" s="39" t="e">
        <f>IF(AL272="25",Monitoreo!#REF!&amp;". ","")</f>
        <v>#REF!</v>
      </c>
      <c r="Z271" s="39" t="e">
        <f>IF(AL272="24",Monitoreo!#REF!&amp;". ","")</f>
        <v>#REF!</v>
      </c>
      <c r="AA271" s="39" t="e">
        <f>IF(AL272="23",Monitoreo!#REF!&amp;". ","")</f>
        <v>#REF!</v>
      </c>
      <c r="AB271" s="39" t="e">
        <f>IF(AL272="22",Monitoreo!#REF!&amp;". ","")</f>
        <v>#REF!</v>
      </c>
      <c r="AC271" s="39" t="e">
        <f>IF(AL272="21",Monitoreo!#REF!&amp;". ","")</f>
        <v>#REF!</v>
      </c>
      <c r="AD271" s="39" t="e">
        <f>IF(AL272="15",Monitoreo!#REF!&amp;". ","")</f>
        <v>#REF!</v>
      </c>
      <c r="AE271" s="39" t="e">
        <f>IF(AL272="14",Monitoreo!#REF!&amp;". ","")</f>
        <v>#REF!</v>
      </c>
      <c r="AF271" s="39" t="e">
        <f>IF(AL272="13",Monitoreo!#REF!&amp;". ","")</f>
        <v>#REF!</v>
      </c>
      <c r="AG271" s="39" t="e">
        <f>IF(AL272="12",Monitoreo!#REF!&amp;". ","")</f>
        <v>#REF!</v>
      </c>
      <c r="AH271" s="85" t="e">
        <f>IF(AL272="11",Monitoreo!#REF!&amp;". ","")</f>
        <v>#REF!</v>
      </c>
      <c r="AI271" s="71"/>
      <c r="AJ271" s="88" t="e">
        <f>+IF(Monitoreo!#REF!="Casi Seguro",5,IF(Monitoreo!#REF!="Probable",4,IF(Monitoreo!#REF!="Posible",3,IF(Monitoreo!#REF!="Improbable",2,IF(Monitoreo!#REF!="Raro",1)))))</f>
        <v>#REF!</v>
      </c>
      <c r="AK271" s="88" t="e">
        <f>+IF(Monitoreo!#REF!="Severo",5,IF(Monitoreo!#REF!="Mayor",4,IF(Monitoreo!#REF!="Moderado",3,IF(Monitoreo!#REF!="Menor",2,IF(Monitoreo!#REF!="Insignificante",1)))))</f>
        <v>#REF!</v>
      </c>
      <c r="AL271" s="88" t="e">
        <f t="shared" si="4"/>
        <v>#REF!</v>
      </c>
    </row>
    <row r="272" spans="9:38" x14ac:dyDescent="0.25">
      <c r="I272" s="83"/>
      <c r="J272" s="84" t="e">
        <f>IF(AL273="55",Monitoreo!#REF!&amp;". ","")</f>
        <v>#REF!</v>
      </c>
      <c r="K272" s="39" t="e">
        <f>IF(AL273="54",Monitoreo!#REF!&amp;". ","")</f>
        <v>#REF!</v>
      </c>
      <c r="L272" s="39" t="e">
        <f>IF(AL273="53",Monitoreo!#REF!&amp;". ","")</f>
        <v>#REF!</v>
      </c>
      <c r="M272" s="39" t="e">
        <f>IF(AL273="52",Monitoreo!#REF!&amp;". ","")</f>
        <v>#REF!</v>
      </c>
      <c r="N272" s="39" t="e">
        <f>IF(AL273="51",Monitoreo!#REF!&amp;". ","")</f>
        <v>#REF!</v>
      </c>
      <c r="O272" s="39" t="e">
        <f>IF(AL273="45",Monitoreo!#REF!&amp;". ","")</f>
        <v>#REF!</v>
      </c>
      <c r="P272" s="39" t="e">
        <f>IF(AL273="44",Monitoreo!#REF!&amp;". ","")</f>
        <v>#REF!</v>
      </c>
      <c r="Q272" s="39" t="e">
        <f>IF(AL273="43",Monitoreo!#REF!&amp;". ","")</f>
        <v>#REF!</v>
      </c>
      <c r="R272" s="39" t="e">
        <f>IF(AL273="42",Monitoreo!#REF!&amp;". ","")</f>
        <v>#REF!</v>
      </c>
      <c r="S272" s="39" t="e">
        <f>IF(AL273="41",Monitoreo!#REF!&amp;". ","")</f>
        <v>#REF!</v>
      </c>
      <c r="T272" s="39" t="e">
        <f>IF(AL273="35",Monitoreo!#REF!&amp;". ","")</f>
        <v>#REF!</v>
      </c>
      <c r="U272" s="39" t="e">
        <f>IF(AL273="34",Monitoreo!#REF!&amp;". ","")</f>
        <v>#REF!</v>
      </c>
      <c r="V272" s="39" t="e">
        <f>IF(AL273="33",Monitoreo!#REF!&amp;". ","")</f>
        <v>#REF!</v>
      </c>
      <c r="W272" s="39" t="e">
        <f>IF(AL273="32",Monitoreo!#REF!&amp;". ","")</f>
        <v>#REF!</v>
      </c>
      <c r="X272" s="39" t="e">
        <f>IF(AL273="31",Monitoreo!#REF!&amp;". ","")</f>
        <v>#REF!</v>
      </c>
      <c r="Y272" s="39" t="e">
        <f>IF(AL273="25",Monitoreo!#REF!&amp;". ","")</f>
        <v>#REF!</v>
      </c>
      <c r="Z272" s="39" t="e">
        <f>IF(AL273="24",Monitoreo!#REF!&amp;". ","")</f>
        <v>#REF!</v>
      </c>
      <c r="AA272" s="39" t="e">
        <f>IF(AL273="23",Monitoreo!#REF!&amp;". ","")</f>
        <v>#REF!</v>
      </c>
      <c r="AB272" s="39" t="e">
        <f>IF(AL273="22",Monitoreo!#REF!&amp;". ","")</f>
        <v>#REF!</v>
      </c>
      <c r="AC272" s="39" t="e">
        <f>IF(AL273="21",Monitoreo!#REF!&amp;". ","")</f>
        <v>#REF!</v>
      </c>
      <c r="AD272" s="39" t="e">
        <f>IF(AL273="15",Monitoreo!#REF!&amp;". ","")</f>
        <v>#REF!</v>
      </c>
      <c r="AE272" s="39" t="e">
        <f>IF(AL273="14",Monitoreo!#REF!&amp;". ","")</f>
        <v>#REF!</v>
      </c>
      <c r="AF272" s="39" t="e">
        <f>IF(AL273="13",Monitoreo!#REF!&amp;". ","")</f>
        <v>#REF!</v>
      </c>
      <c r="AG272" s="39" t="e">
        <f>IF(AL273="12",Monitoreo!#REF!&amp;". ","")</f>
        <v>#REF!</v>
      </c>
      <c r="AH272" s="85" t="e">
        <f>IF(AL273="11",Monitoreo!#REF!&amp;". ","")</f>
        <v>#REF!</v>
      </c>
      <c r="AI272" s="71"/>
      <c r="AJ272" s="88" t="e">
        <f>+IF(Monitoreo!#REF!="Casi Seguro",5,IF(Monitoreo!#REF!="Probable",4,IF(Monitoreo!#REF!="Posible",3,IF(Monitoreo!#REF!="Improbable",2,IF(Monitoreo!#REF!="Raro",1)))))</f>
        <v>#REF!</v>
      </c>
      <c r="AK272" s="88" t="e">
        <f>+IF(Monitoreo!#REF!="Severo",5,IF(Monitoreo!#REF!="Mayor",4,IF(Monitoreo!#REF!="Moderado",3,IF(Monitoreo!#REF!="Menor",2,IF(Monitoreo!#REF!="Insignificante",1)))))</f>
        <v>#REF!</v>
      </c>
      <c r="AL272" s="88" t="e">
        <f t="shared" si="4"/>
        <v>#REF!</v>
      </c>
    </row>
    <row r="273" spans="9:38" x14ac:dyDescent="0.25">
      <c r="I273" s="83"/>
      <c r="J273" s="84" t="e">
        <f>IF(AL274="55",Monitoreo!#REF!&amp;". ","")</f>
        <v>#REF!</v>
      </c>
      <c r="K273" s="39" t="e">
        <f>IF(AL274="54",Monitoreo!#REF!&amp;". ","")</f>
        <v>#REF!</v>
      </c>
      <c r="L273" s="39" t="e">
        <f>IF(AL274="53",Monitoreo!#REF!&amp;". ","")</f>
        <v>#REF!</v>
      </c>
      <c r="M273" s="39" t="e">
        <f>IF(AL274="52",Monitoreo!#REF!&amp;". ","")</f>
        <v>#REF!</v>
      </c>
      <c r="N273" s="39" t="e">
        <f>IF(AL274="51",Monitoreo!#REF!&amp;". ","")</f>
        <v>#REF!</v>
      </c>
      <c r="O273" s="39" t="e">
        <f>IF(AL274="45",Monitoreo!#REF!&amp;". ","")</f>
        <v>#REF!</v>
      </c>
      <c r="P273" s="39" t="e">
        <f>IF(AL274="44",Monitoreo!#REF!&amp;". ","")</f>
        <v>#REF!</v>
      </c>
      <c r="Q273" s="39" t="e">
        <f>IF(AL274="43",Monitoreo!#REF!&amp;". ","")</f>
        <v>#REF!</v>
      </c>
      <c r="R273" s="39" t="e">
        <f>IF(AL274="42",Monitoreo!#REF!&amp;". ","")</f>
        <v>#REF!</v>
      </c>
      <c r="S273" s="39" t="e">
        <f>IF(AL274="41",Monitoreo!#REF!&amp;". ","")</f>
        <v>#REF!</v>
      </c>
      <c r="T273" s="39" t="e">
        <f>IF(AL274="35",Monitoreo!#REF!&amp;". ","")</f>
        <v>#REF!</v>
      </c>
      <c r="U273" s="39" t="e">
        <f>IF(AL274="34",Monitoreo!#REF!&amp;". ","")</f>
        <v>#REF!</v>
      </c>
      <c r="V273" s="39" t="e">
        <f>IF(AL274="33",Monitoreo!#REF!&amp;". ","")</f>
        <v>#REF!</v>
      </c>
      <c r="W273" s="39" t="e">
        <f>IF(AL274="32",Monitoreo!#REF!&amp;". ","")</f>
        <v>#REF!</v>
      </c>
      <c r="X273" s="39" t="e">
        <f>IF(AL274="31",Monitoreo!#REF!&amp;". ","")</f>
        <v>#REF!</v>
      </c>
      <c r="Y273" s="39" t="e">
        <f>IF(AL274="25",Monitoreo!#REF!&amp;". ","")</f>
        <v>#REF!</v>
      </c>
      <c r="Z273" s="39" t="e">
        <f>IF(AL274="24",Monitoreo!#REF!&amp;". ","")</f>
        <v>#REF!</v>
      </c>
      <c r="AA273" s="39" t="e">
        <f>IF(AL274="23",Monitoreo!#REF!&amp;". ","")</f>
        <v>#REF!</v>
      </c>
      <c r="AB273" s="39" t="e">
        <f>IF(AL274="22",Monitoreo!#REF!&amp;". ","")</f>
        <v>#REF!</v>
      </c>
      <c r="AC273" s="39" t="e">
        <f>IF(AL274="21",Monitoreo!#REF!&amp;". ","")</f>
        <v>#REF!</v>
      </c>
      <c r="AD273" s="39" t="e">
        <f>IF(AL274="15",Monitoreo!#REF!&amp;". ","")</f>
        <v>#REF!</v>
      </c>
      <c r="AE273" s="39" t="e">
        <f>IF(AL274="14",Monitoreo!#REF!&amp;". ","")</f>
        <v>#REF!</v>
      </c>
      <c r="AF273" s="39" t="e">
        <f>IF(AL274="13",Monitoreo!#REF!&amp;". ","")</f>
        <v>#REF!</v>
      </c>
      <c r="AG273" s="39" t="e">
        <f>IF(AL274="12",Monitoreo!#REF!&amp;". ","")</f>
        <v>#REF!</v>
      </c>
      <c r="AH273" s="85" t="e">
        <f>IF(AL274="11",Monitoreo!#REF!&amp;". ","")</f>
        <v>#REF!</v>
      </c>
      <c r="AI273" s="71"/>
      <c r="AJ273" s="88" t="e">
        <f>+IF(Monitoreo!#REF!="Casi Seguro",5,IF(Monitoreo!#REF!="Probable",4,IF(Monitoreo!#REF!="Posible",3,IF(Monitoreo!#REF!="Improbable",2,IF(Monitoreo!#REF!="Raro",1)))))</f>
        <v>#REF!</v>
      </c>
      <c r="AK273" s="88" t="e">
        <f>+IF(Monitoreo!#REF!="Severo",5,IF(Monitoreo!#REF!="Mayor",4,IF(Monitoreo!#REF!="Moderado",3,IF(Monitoreo!#REF!="Menor",2,IF(Monitoreo!#REF!="Insignificante",1)))))</f>
        <v>#REF!</v>
      </c>
      <c r="AL273" s="88" t="e">
        <f t="shared" si="4"/>
        <v>#REF!</v>
      </c>
    </row>
    <row r="274" spans="9:38" x14ac:dyDescent="0.25">
      <c r="I274" s="83"/>
      <c r="J274" s="84" t="e">
        <f>IF(AL275="55",Monitoreo!#REF!&amp;". ","")</f>
        <v>#REF!</v>
      </c>
      <c r="K274" s="39" t="e">
        <f>IF(AL275="54",Monitoreo!#REF!&amp;". ","")</f>
        <v>#REF!</v>
      </c>
      <c r="L274" s="39" t="e">
        <f>IF(AL275="53",Monitoreo!#REF!&amp;". ","")</f>
        <v>#REF!</v>
      </c>
      <c r="M274" s="39" t="e">
        <f>IF(AL275="52",Monitoreo!#REF!&amp;". ","")</f>
        <v>#REF!</v>
      </c>
      <c r="N274" s="39" t="e">
        <f>IF(AL275="51",Monitoreo!#REF!&amp;". ","")</f>
        <v>#REF!</v>
      </c>
      <c r="O274" s="39" t="e">
        <f>IF(AL275="45",Monitoreo!#REF!&amp;". ","")</f>
        <v>#REF!</v>
      </c>
      <c r="P274" s="39" t="e">
        <f>IF(AL275="44",Monitoreo!#REF!&amp;". ","")</f>
        <v>#REF!</v>
      </c>
      <c r="Q274" s="39" t="e">
        <f>IF(AL275="43",Monitoreo!#REF!&amp;". ","")</f>
        <v>#REF!</v>
      </c>
      <c r="R274" s="39" t="e">
        <f>IF(AL275="42",Monitoreo!#REF!&amp;". ","")</f>
        <v>#REF!</v>
      </c>
      <c r="S274" s="39" t="e">
        <f>IF(AL275="41",Monitoreo!#REF!&amp;". ","")</f>
        <v>#REF!</v>
      </c>
      <c r="T274" s="39" t="e">
        <f>IF(AL275="35",Monitoreo!#REF!&amp;". ","")</f>
        <v>#REF!</v>
      </c>
      <c r="U274" s="39" t="e">
        <f>IF(AL275="34",Monitoreo!#REF!&amp;". ","")</f>
        <v>#REF!</v>
      </c>
      <c r="V274" s="39" t="e">
        <f>IF(AL275="33",Monitoreo!#REF!&amp;". ","")</f>
        <v>#REF!</v>
      </c>
      <c r="W274" s="39" t="e">
        <f>IF(AL275="32",Monitoreo!#REF!&amp;". ","")</f>
        <v>#REF!</v>
      </c>
      <c r="X274" s="39" t="e">
        <f>IF(AL275="31",Monitoreo!#REF!&amp;". ","")</f>
        <v>#REF!</v>
      </c>
      <c r="Y274" s="39" t="e">
        <f>IF(AL275="25",Monitoreo!#REF!&amp;". ","")</f>
        <v>#REF!</v>
      </c>
      <c r="Z274" s="39" t="e">
        <f>IF(AL275="24",Monitoreo!#REF!&amp;". ","")</f>
        <v>#REF!</v>
      </c>
      <c r="AA274" s="39" t="e">
        <f>IF(AL275="23",Monitoreo!#REF!&amp;". ","")</f>
        <v>#REF!</v>
      </c>
      <c r="AB274" s="39" t="e">
        <f>IF(AL275="22",Monitoreo!#REF!&amp;". ","")</f>
        <v>#REF!</v>
      </c>
      <c r="AC274" s="39" t="e">
        <f>IF(AL275="21",Monitoreo!#REF!&amp;". ","")</f>
        <v>#REF!</v>
      </c>
      <c r="AD274" s="39" t="e">
        <f>IF(AL275="15",Monitoreo!#REF!&amp;". ","")</f>
        <v>#REF!</v>
      </c>
      <c r="AE274" s="39" t="e">
        <f>IF(AL275="14",Monitoreo!#REF!&amp;". ","")</f>
        <v>#REF!</v>
      </c>
      <c r="AF274" s="39" t="e">
        <f>IF(AL275="13",Monitoreo!#REF!&amp;". ","")</f>
        <v>#REF!</v>
      </c>
      <c r="AG274" s="39" t="e">
        <f>IF(AL275="12",Monitoreo!#REF!&amp;". ","")</f>
        <v>#REF!</v>
      </c>
      <c r="AH274" s="85" t="e">
        <f>IF(AL275="11",Monitoreo!#REF!&amp;". ","")</f>
        <v>#REF!</v>
      </c>
      <c r="AI274" s="71"/>
      <c r="AJ274" s="88" t="e">
        <f>+IF(Monitoreo!#REF!="Casi Seguro",5,IF(Monitoreo!#REF!="Probable",4,IF(Monitoreo!#REF!="Posible",3,IF(Monitoreo!#REF!="Improbable",2,IF(Monitoreo!#REF!="Raro",1)))))</f>
        <v>#REF!</v>
      </c>
      <c r="AK274" s="88" t="e">
        <f>+IF(Monitoreo!#REF!="Severo",5,IF(Monitoreo!#REF!="Mayor",4,IF(Monitoreo!#REF!="Moderado",3,IF(Monitoreo!#REF!="Menor",2,IF(Monitoreo!#REF!="Insignificante",1)))))</f>
        <v>#REF!</v>
      </c>
      <c r="AL274" s="88" t="e">
        <f t="shared" si="4"/>
        <v>#REF!</v>
      </c>
    </row>
    <row r="275" spans="9:38" x14ac:dyDescent="0.25">
      <c r="I275" s="83"/>
      <c r="J275" s="84" t="e">
        <f>IF(AL276="55",Monitoreo!#REF!&amp;". ","")</f>
        <v>#REF!</v>
      </c>
      <c r="K275" s="39" t="e">
        <f>IF(AL276="54",Monitoreo!#REF!&amp;". ","")</f>
        <v>#REF!</v>
      </c>
      <c r="L275" s="39" t="e">
        <f>IF(AL276="53",Monitoreo!#REF!&amp;". ","")</f>
        <v>#REF!</v>
      </c>
      <c r="M275" s="39" t="e">
        <f>IF(AL276="52",Monitoreo!#REF!&amp;". ","")</f>
        <v>#REF!</v>
      </c>
      <c r="N275" s="39" t="e">
        <f>IF(AL276="51",Monitoreo!#REF!&amp;". ","")</f>
        <v>#REF!</v>
      </c>
      <c r="O275" s="39" t="e">
        <f>IF(AL276="45",Monitoreo!#REF!&amp;". ","")</f>
        <v>#REF!</v>
      </c>
      <c r="P275" s="39" t="e">
        <f>IF(AL276="44",Monitoreo!#REF!&amp;". ","")</f>
        <v>#REF!</v>
      </c>
      <c r="Q275" s="39" t="e">
        <f>IF(AL276="43",Monitoreo!#REF!&amp;". ","")</f>
        <v>#REF!</v>
      </c>
      <c r="R275" s="39" t="e">
        <f>IF(AL276="42",Monitoreo!#REF!&amp;". ","")</f>
        <v>#REF!</v>
      </c>
      <c r="S275" s="39" t="e">
        <f>IF(AL276="41",Monitoreo!#REF!&amp;". ","")</f>
        <v>#REF!</v>
      </c>
      <c r="T275" s="39" t="e">
        <f>IF(AL276="35",Monitoreo!#REF!&amp;". ","")</f>
        <v>#REF!</v>
      </c>
      <c r="U275" s="39" t="e">
        <f>IF(AL276="34",Monitoreo!#REF!&amp;". ","")</f>
        <v>#REF!</v>
      </c>
      <c r="V275" s="39" t="e">
        <f>IF(AL276="33",Monitoreo!#REF!&amp;". ","")</f>
        <v>#REF!</v>
      </c>
      <c r="W275" s="39" t="e">
        <f>IF(AL276="32",Monitoreo!#REF!&amp;". ","")</f>
        <v>#REF!</v>
      </c>
      <c r="X275" s="39" t="e">
        <f>IF(AL276="31",Monitoreo!#REF!&amp;". ","")</f>
        <v>#REF!</v>
      </c>
      <c r="Y275" s="39" t="e">
        <f>IF(AL276="25",Monitoreo!#REF!&amp;". ","")</f>
        <v>#REF!</v>
      </c>
      <c r="Z275" s="39" t="e">
        <f>IF(AL276="24",Monitoreo!#REF!&amp;". ","")</f>
        <v>#REF!</v>
      </c>
      <c r="AA275" s="39" t="e">
        <f>IF(AL276="23",Monitoreo!#REF!&amp;". ","")</f>
        <v>#REF!</v>
      </c>
      <c r="AB275" s="39" t="e">
        <f>IF(AL276="22",Monitoreo!#REF!&amp;". ","")</f>
        <v>#REF!</v>
      </c>
      <c r="AC275" s="39" t="e">
        <f>IF(AL276="21",Monitoreo!#REF!&amp;". ","")</f>
        <v>#REF!</v>
      </c>
      <c r="AD275" s="39" t="e">
        <f>IF(AL276="15",Monitoreo!#REF!&amp;". ","")</f>
        <v>#REF!</v>
      </c>
      <c r="AE275" s="39" t="e">
        <f>IF(AL276="14",Monitoreo!#REF!&amp;". ","")</f>
        <v>#REF!</v>
      </c>
      <c r="AF275" s="39" t="e">
        <f>IF(AL276="13",Monitoreo!#REF!&amp;". ","")</f>
        <v>#REF!</v>
      </c>
      <c r="AG275" s="39" t="e">
        <f>IF(AL276="12",Monitoreo!#REF!&amp;". ","")</f>
        <v>#REF!</v>
      </c>
      <c r="AH275" s="85" t="e">
        <f>IF(AL276="11",Monitoreo!#REF!&amp;". ","")</f>
        <v>#REF!</v>
      </c>
      <c r="AI275" s="71"/>
      <c r="AJ275" s="88" t="e">
        <f>+IF(Monitoreo!#REF!="Casi Seguro",5,IF(Monitoreo!#REF!="Probable",4,IF(Monitoreo!#REF!="Posible",3,IF(Monitoreo!#REF!="Improbable",2,IF(Monitoreo!#REF!="Raro",1)))))</f>
        <v>#REF!</v>
      </c>
      <c r="AK275" s="88" t="e">
        <f>+IF(Monitoreo!#REF!="Severo",5,IF(Monitoreo!#REF!="Mayor",4,IF(Monitoreo!#REF!="Moderado",3,IF(Monitoreo!#REF!="Menor",2,IF(Monitoreo!#REF!="Insignificante",1)))))</f>
        <v>#REF!</v>
      </c>
      <c r="AL275" s="88" t="e">
        <f t="shared" si="4"/>
        <v>#REF!</v>
      </c>
    </row>
    <row r="276" spans="9:38" x14ac:dyDescent="0.25">
      <c r="I276" s="83"/>
      <c r="J276" s="84" t="e">
        <f>IF(AL277="55",Monitoreo!#REF!&amp;". ","")</f>
        <v>#REF!</v>
      </c>
      <c r="K276" s="39" t="e">
        <f>IF(AL277="54",Monitoreo!#REF!&amp;". ","")</f>
        <v>#REF!</v>
      </c>
      <c r="L276" s="39" t="e">
        <f>IF(AL277="53",Monitoreo!#REF!&amp;". ","")</f>
        <v>#REF!</v>
      </c>
      <c r="M276" s="39" t="e">
        <f>IF(AL277="52",Monitoreo!#REF!&amp;". ","")</f>
        <v>#REF!</v>
      </c>
      <c r="N276" s="39" t="e">
        <f>IF(AL277="51",Monitoreo!#REF!&amp;". ","")</f>
        <v>#REF!</v>
      </c>
      <c r="O276" s="39" t="e">
        <f>IF(AL277="45",Monitoreo!#REF!&amp;". ","")</f>
        <v>#REF!</v>
      </c>
      <c r="P276" s="39" t="e">
        <f>IF(AL277="44",Monitoreo!#REF!&amp;". ","")</f>
        <v>#REF!</v>
      </c>
      <c r="Q276" s="39" t="e">
        <f>IF(AL277="43",Monitoreo!#REF!&amp;". ","")</f>
        <v>#REF!</v>
      </c>
      <c r="R276" s="39" t="e">
        <f>IF(AL277="42",Monitoreo!#REF!&amp;". ","")</f>
        <v>#REF!</v>
      </c>
      <c r="S276" s="39" t="e">
        <f>IF(AL277="41",Monitoreo!#REF!&amp;". ","")</f>
        <v>#REF!</v>
      </c>
      <c r="T276" s="39" t="e">
        <f>IF(AL277="35",Monitoreo!#REF!&amp;". ","")</f>
        <v>#REF!</v>
      </c>
      <c r="U276" s="39" t="e">
        <f>IF(AL277="34",Monitoreo!#REF!&amp;". ","")</f>
        <v>#REF!</v>
      </c>
      <c r="V276" s="39" t="e">
        <f>IF(AL277="33",Monitoreo!#REF!&amp;". ","")</f>
        <v>#REF!</v>
      </c>
      <c r="W276" s="39" t="e">
        <f>IF(AL277="32",Monitoreo!#REF!&amp;". ","")</f>
        <v>#REF!</v>
      </c>
      <c r="X276" s="39" t="e">
        <f>IF(AL277="31",Monitoreo!#REF!&amp;". ","")</f>
        <v>#REF!</v>
      </c>
      <c r="Y276" s="39" t="e">
        <f>IF(AL277="25",Monitoreo!#REF!&amp;". ","")</f>
        <v>#REF!</v>
      </c>
      <c r="Z276" s="39" t="e">
        <f>IF(AL277="24",Monitoreo!#REF!&amp;". ","")</f>
        <v>#REF!</v>
      </c>
      <c r="AA276" s="39" t="e">
        <f>IF(AL277="23",Monitoreo!#REF!&amp;". ","")</f>
        <v>#REF!</v>
      </c>
      <c r="AB276" s="39" t="e">
        <f>IF(AL277="22",Monitoreo!#REF!&amp;". ","")</f>
        <v>#REF!</v>
      </c>
      <c r="AC276" s="39" t="e">
        <f>IF(AL277="21",Monitoreo!#REF!&amp;". ","")</f>
        <v>#REF!</v>
      </c>
      <c r="AD276" s="39" t="e">
        <f>IF(AL277="15",Monitoreo!#REF!&amp;". ","")</f>
        <v>#REF!</v>
      </c>
      <c r="AE276" s="39" t="e">
        <f>IF(AL277="14",Monitoreo!#REF!&amp;". ","")</f>
        <v>#REF!</v>
      </c>
      <c r="AF276" s="39" t="e">
        <f>IF(AL277="13",Monitoreo!#REF!&amp;". ","")</f>
        <v>#REF!</v>
      </c>
      <c r="AG276" s="39" t="e">
        <f>IF(AL277="12",Monitoreo!#REF!&amp;". ","")</f>
        <v>#REF!</v>
      </c>
      <c r="AH276" s="85" t="e">
        <f>IF(AL277="11",Monitoreo!#REF!&amp;". ","")</f>
        <v>#REF!</v>
      </c>
      <c r="AI276" s="71"/>
      <c r="AJ276" s="88" t="e">
        <f>+IF(Monitoreo!#REF!="Casi Seguro",5,IF(Monitoreo!#REF!="Probable",4,IF(Monitoreo!#REF!="Posible",3,IF(Monitoreo!#REF!="Improbable",2,IF(Monitoreo!#REF!="Raro",1)))))</f>
        <v>#REF!</v>
      </c>
      <c r="AK276" s="88" t="e">
        <f>+IF(Monitoreo!#REF!="Severo",5,IF(Monitoreo!#REF!="Mayor",4,IF(Monitoreo!#REF!="Moderado",3,IF(Monitoreo!#REF!="Menor",2,IF(Monitoreo!#REF!="Insignificante",1)))))</f>
        <v>#REF!</v>
      </c>
      <c r="AL276" s="88" t="e">
        <f t="shared" si="4"/>
        <v>#REF!</v>
      </c>
    </row>
    <row r="277" spans="9:38" x14ac:dyDescent="0.25">
      <c r="I277" s="83"/>
      <c r="J277" s="84" t="e">
        <f>IF(AL278="55",Monitoreo!#REF!&amp;". ","")</f>
        <v>#REF!</v>
      </c>
      <c r="K277" s="39" t="e">
        <f>IF(AL278="54",Monitoreo!#REF!&amp;". ","")</f>
        <v>#REF!</v>
      </c>
      <c r="L277" s="39" t="e">
        <f>IF(AL278="53",Monitoreo!#REF!&amp;". ","")</f>
        <v>#REF!</v>
      </c>
      <c r="M277" s="39" t="e">
        <f>IF(AL278="52",Monitoreo!#REF!&amp;". ","")</f>
        <v>#REF!</v>
      </c>
      <c r="N277" s="39" t="e">
        <f>IF(AL278="51",Monitoreo!#REF!&amp;". ","")</f>
        <v>#REF!</v>
      </c>
      <c r="O277" s="39" t="e">
        <f>IF(AL278="45",Monitoreo!#REF!&amp;". ","")</f>
        <v>#REF!</v>
      </c>
      <c r="P277" s="39" t="e">
        <f>IF(AL278="44",Monitoreo!#REF!&amp;". ","")</f>
        <v>#REF!</v>
      </c>
      <c r="Q277" s="39" t="e">
        <f>IF(AL278="43",Monitoreo!#REF!&amp;". ","")</f>
        <v>#REF!</v>
      </c>
      <c r="R277" s="39" t="e">
        <f>IF(AL278="42",Monitoreo!#REF!&amp;". ","")</f>
        <v>#REF!</v>
      </c>
      <c r="S277" s="39" t="e">
        <f>IF(AL278="41",Monitoreo!#REF!&amp;". ","")</f>
        <v>#REF!</v>
      </c>
      <c r="T277" s="39" t="e">
        <f>IF(AL278="35",Monitoreo!#REF!&amp;". ","")</f>
        <v>#REF!</v>
      </c>
      <c r="U277" s="39" t="e">
        <f>IF(AL278="34",Monitoreo!#REF!&amp;". ","")</f>
        <v>#REF!</v>
      </c>
      <c r="V277" s="39" t="e">
        <f>IF(AL278="33",Monitoreo!#REF!&amp;". ","")</f>
        <v>#REF!</v>
      </c>
      <c r="W277" s="39" t="e">
        <f>IF(AL278="32",Monitoreo!#REF!&amp;". ","")</f>
        <v>#REF!</v>
      </c>
      <c r="X277" s="39" t="e">
        <f>IF(AL278="31",Monitoreo!#REF!&amp;". ","")</f>
        <v>#REF!</v>
      </c>
      <c r="Y277" s="39" t="e">
        <f>IF(AL278="25",Monitoreo!#REF!&amp;". ","")</f>
        <v>#REF!</v>
      </c>
      <c r="Z277" s="39" t="e">
        <f>IF(AL278="24",Monitoreo!#REF!&amp;". ","")</f>
        <v>#REF!</v>
      </c>
      <c r="AA277" s="39" t="e">
        <f>IF(AL278="23",Monitoreo!#REF!&amp;". ","")</f>
        <v>#REF!</v>
      </c>
      <c r="AB277" s="39" t="e">
        <f>IF(AL278="22",Monitoreo!#REF!&amp;". ","")</f>
        <v>#REF!</v>
      </c>
      <c r="AC277" s="39" t="e">
        <f>IF(AL278="21",Monitoreo!#REF!&amp;". ","")</f>
        <v>#REF!</v>
      </c>
      <c r="AD277" s="39" t="e">
        <f>IF(AL278="15",Monitoreo!#REF!&amp;". ","")</f>
        <v>#REF!</v>
      </c>
      <c r="AE277" s="39" t="e">
        <f>IF(AL278="14",Monitoreo!#REF!&amp;". ","")</f>
        <v>#REF!</v>
      </c>
      <c r="AF277" s="39" t="e">
        <f>IF(AL278="13",Monitoreo!#REF!&amp;". ","")</f>
        <v>#REF!</v>
      </c>
      <c r="AG277" s="39" t="e">
        <f>IF(AL278="12",Monitoreo!#REF!&amp;". ","")</f>
        <v>#REF!</v>
      </c>
      <c r="AH277" s="85" t="e">
        <f>IF(AL278="11",Monitoreo!#REF!&amp;". ","")</f>
        <v>#REF!</v>
      </c>
      <c r="AI277" s="71"/>
      <c r="AJ277" s="88" t="e">
        <f>+IF(Monitoreo!#REF!="Casi Seguro",5,IF(Monitoreo!#REF!="Probable",4,IF(Monitoreo!#REF!="Posible",3,IF(Monitoreo!#REF!="Improbable",2,IF(Monitoreo!#REF!="Raro",1)))))</f>
        <v>#REF!</v>
      </c>
      <c r="AK277" s="88" t="e">
        <f>+IF(Monitoreo!#REF!="Severo",5,IF(Monitoreo!#REF!="Mayor",4,IF(Monitoreo!#REF!="Moderado",3,IF(Monitoreo!#REF!="Menor",2,IF(Monitoreo!#REF!="Insignificante",1)))))</f>
        <v>#REF!</v>
      </c>
      <c r="AL277" s="88" t="e">
        <f t="shared" si="4"/>
        <v>#REF!</v>
      </c>
    </row>
    <row r="278" spans="9:38" x14ac:dyDescent="0.25">
      <c r="I278" s="83"/>
      <c r="J278" s="84" t="e">
        <f>IF(AL279="55",Monitoreo!#REF!&amp;". ","")</f>
        <v>#REF!</v>
      </c>
      <c r="K278" s="39" t="e">
        <f>IF(AL279="54",Monitoreo!#REF!&amp;". ","")</f>
        <v>#REF!</v>
      </c>
      <c r="L278" s="39" t="e">
        <f>IF(AL279="53",Monitoreo!#REF!&amp;". ","")</f>
        <v>#REF!</v>
      </c>
      <c r="M278" s="39" t="e">
        <f>IF(AL279="52",Monitoreo!#REF!&amp;". ","")</f>
        <v>#REF!</v>
      </c>
      <c r="N278" s="39" t="e">
        <f>IF(AL279="51",Monitoreo!#REF!&amp;". ","")</f>
        <v>#REF!</v>
      </c>
      <c r="O278" s="39" t="e">
        <f>IF(AL279="45",Monitoreo!#REF!&amp;". ","")</f>
        <v>#REF!</v>
      </c>
      <c r="P278" s="39" t="e">
        <f>IF(AL279="44",Monitoreo!#REF!&amp;". ","")</f>
        <v>#REF!</v>
      </c>
      <c r="Q278" s="39" t="e">
        <f>IF(AL279="43",Monitoreo!#REF!&amp;". ","")</f>
        <v>#REF!</v>
      </c>
      <c r="R278" s="39" t="e">
        <f>IF(AL279="42",Monitoreo!#REF!&amp;". ","")</f>
        <v>#REF!</v>
      </c>
      <c r="S278" s="39" t="e">
        <f>IF(AL279="41",Monitoreo!#REF!&amp;". ","")</f>
        <v>#REF!</v>
      </c>
      <c r="T278" s="39" t="e">
        <f>IF(AL279="35",Monitoreo!#REF!&amp;". ","")</f>
        <v>#REF!</v>
      </c>
      <c r="U278" s="39" t="e">
        <f>IF(AL279="34",Monitoreo!#REF!&amp;". ","")</f>
        <v>#REF!</v>
      </c>
      <c r="V278" s="39" t="e">
        <f>IF(AL279="33",Monitoreo!#REF!&amp;". ","")</f>
        <v>#REF!</v>
      </c>
      <c r="W278" s="39" t="e">
        <f>IF(AL279="32",Monitoreo!#REF!&amp;". ","")</f>
        <v>#REF!</v>
      </c>
      <c r="X278" s="39" t="e">
        <f>IF(AL279="31",Monitoreo!#REF!&amp;". ","")</f>
        <v>#REF!</v>
      </c>
      <c r="Y278" s="39" t="e">
        <f>IF(AL279="25",Monitoreo!#REF!&amp;". ","")</f>
        <v>#REF!</v>
      </c>
      <c r="Z278" s="39" t="e">
        <f>IF(AL279="24",Monitoreo!#REF!&amp;". ","")</f>
        <v>#REF!</v>
      </c>
      <c r="AA278" s="39" t="e">
        <f>IF(AL279="23",Monitoreo!#REF!&amp;". ","")</f>
        <v>#REF!</v>
      </c>
      <c r="AB278" s="39" t="e">
        <f>IF(AL279="22",Monitoreo!#REF!&amp;". ","")</f>
        <v>#REF!</v>
      </c>
      <c r="AC278" s="39" t="e">
        <f>IF(AL279="21",Monitoreo!#REF!&amp;". ","")</f>
        <v>#REF!</v>
      </c>
      <c r="AD278" s="39" t="e">
        <f>IF(AL279="15",Monitoreo!#REF!&amp;". ","")</f>
        <v>#REF!</v>
      </c>
      <c r="AE278" s="39" t="e">
        <f>IF(AL279="14",Monitoreo!#REF!&amp;". ","")</f>
        <v>#REF!</v>
      </c>
      <c r="AF278" s="39" t="e">
        <f>IF(AL279="13",Monitoreo!#REF!&amp;". ","")</f>
        <v>#REF!</v>
      </c>
      <c r="AG278" s="39" t="e">
        <f>IF(AL279="12",Monitoreo!#REF!&amp;". ","")</f>
        <v>#REF!</v>
      </c>
      <c r="AH278" s="85" t="e">
        <f>IF(AL279="11",Monitoreo!#REF!&amp;". ","")</f>
        <v>#REF!</v>
      </c>
      <c r="AI278" s="71"/>
      <c r="AJ278" s="88" t="e">
        <f>+IF(Monitoreo!#REF!="Casi Seguro",5,IF(Monitoreo!#REF!="Probable",4,IF(Monitoreo!#REF!="Posible",3,IF(Monitoreo!#REF!="Improbable",2,IF(Monitoreo!#REF!="Raro",1)))))</f>
        <v>#REF!</v>
      </c>
      <c r="AK278" s="88" t="e">
        <f>+IF(Monitoreo!#REF!="Severo",5,IF(Monitoreo!#REF!="Mayor",4,IF(Monitoreo!#REF!="Moderado",3,IF(Monitoreo!#REF!="Menor",2,IF(Monitoreo!#REF!="Insignificante",1)))))</f>
        <v>#REF!</v>
      </c>
      <c r="AL278" s="88" t="e">
        <f t="shared" si="4"/>
        <v>#REF!</v>
      </c>
    </row>
    <row r="279" spans="9:38" x14ac:dyDescent="0.25">
      <c r="I279" s="83"/>
      <c r="J279" s="84" t="e">
        <f>IF(AL280="55",Monitoreo!#REF!&amp;". ","")</f>
        <v>#REF!</v>
      </c>
      <c r="K279" s="39" t="e">
        <f>IF(AL280="54",Monitoreo!#REF!&amp;". ","")</f>
        <v>#REF!</v>
      </c>
      <c r="L279" s="39" t="e">
        <f>IF(AL280="53",Monitoreo!#REF!&amp;". ","")</f>
        <v>#REF!</v>
      </c>
      <c r="M279" s="39" t="e">
        <f>IF(AL280="52",Monitoreo!#REF!&amp;". ","")</f>
        <v>#REF!</v>
      </c>
      <c r="N279" s="39" t="e">
        <f>IF(AL280="51",Monitoreo!#REF!&amp;". ","")</f>
        <v>#REF!</v>
      </c>
      <c r="O279" s="39" t="e">
        <f>IF(AL280="45",Monitoreo!#REF!&amp;". ","")</f>
        <v>#REF!</v>
      </c>
      <c r="P279" s="39" t="e">
        <f>IF(AL280="44",Monitoreo!#REF!&amp;". ","")</f>
        <v>#REF!</v>
      </c>
      <c r="Q279" s="39" t="e">
        <f>IF(AL280="43",Monitoreo!#REF!&amp;". ","")</f>
        <v>#REF!</v>
      </c>
      <c r="R279" s="39" t="e">
        <f>IF(AL280="42",Monitoreo!#REF!&amp;". ","")</f>
        <v>#REF!</v>
      </c>
      <c r="S279" s="39" t="e">
        <f>IF(AL280="41",Monitoreo!#REF!&amp;". ","")</f>
        <v>#REF!</v>
      </c>
      <c r="T279" s="39" t="e">
        <f>IF(AL280="35",Monitoreo!#REF!&amp;". ","")</f>
        <v>#REF!</v>
      </c>
      <c r="U279" s="39" t="e">
        <f>IF(AL280="34",Monitoreo!#REF!&amp;". ","")</f>
        <v>#REF!</v>
      </c>
      <c r="V279" s="39" t="e">
        <f>IF(AL280="33",Monitoreo!#REF!&amp;". ","")</f>
        <v>#REF!</v>
      </c>
      <c r="W279" s="39" t="e">
        <f>IF(AL280="32",Monitoreo!#REF!&amp;". ","")</f>
        <v>#REF!</v>
      </c>
      <c r="X279" s="39" t="e">
        <f>IF(AL280="31",Monitoreo!#REF!&amp;". ","")</f>
        <v>#REF!</v>
      </c>
      <c r="Y279" s="39" t="e">
        <f>IF(AL280="25",Monitoreo!#REF!&amp;". ","")</f>
        <v>#REF!</v>
      </c>
      <c r="Z279" s="39" t="e">
        <f>IF(AL280="24",Monitoreo!#REF!&amp;". ","")</f>
        <v>#REF!</v>
      </c>
      <c r="AA279" s="39" t="e">
        <f>IF(AL280="23",Monitoreo!#REF!&amp;". ","")</f>
        <v>#REF!</v>
      </c>
      <c r="AB279" s="39" t="e">
        <f>IF(AL280="22",Monitoreo!#REF!&amp;". ","")</f>
        <v>#REF!</v>
      </c>
      <c r="AC279" s="39" t="e">
        <f>IF(AL280="21",Monitoreo!#REF!&amp;". ","")</f>
        <v>#REF!</v>
      </c>
      <c r="AD279" s="39" t="e">
        <f>IF(AL280="15",Monitoreo!#REF!&amp;". ","")</f>
        <v>#REF!</v>
      </c>
      <c r="AE279" s="39" t="e">
        <f>IF(AL280="14",Monitoreo!#REF!&amp;". ","")</f>
        <v>#REF!</v>
      </c>
      <c r="AF279" s="39" t="e">
        <f>IF(AL280="13",Monitoreo!#REF!&amp;". ","")</f>
        <v>#REF!</v>
      </c>
      <c r="AG279" s="39" t="e">
        <f>IF(AL280="12",Monitoreo!#REF!&amp;". ","")</f>
        <v>#REF!</v>
      </c>
      <c r="AH279" s="85" t="e">
        <f>IF(AL280="11",Monitoreo!#REF!&amp;". ","")</f>
        <v>#REF!</v>
      </c>
      <c r="AI279" s="71"/>
      <c r="AJ279" s="88" t="e">
        <f>+IF(Monitoreo!#REF!="Casi Seguro",5,IF(Monitoreo!#REF!="Probable",4,IF(Monitoreo!#REF!="Posible",3,IF(Monitoreo!#REF!="Improbable",2,IF(Monitoreo!#REF!="Raro",1)))))</f>
        <v>#REF!</v>
      </c>
      <c r="AK279" s="88" t="e">
        <f>+IF(Monitoreo!#REF!="Severo",5,IF(Monitoreo!#REF!="Mayor",4,IF(Monitoreo!#REF!="Moderado",3,IF(Monitoreo!#REF!="Menor",2,IF(Monitoreo!#REF!="Insignificante",1)))))</f>
        <v>#REF!</v>
      </c>
      <c r="AL279" s="88" t="e">
        <f t="shared" si="4"/>
        <v>#REF!</v>
      </c>
    </row>
    <row r="280" spans="9:38" x14ac:dyDescent="0.25">
      <c r="I280" s="83"/>
      <c r="J280" s="84" t="e">
        <f>IF(AL281="55",Monitoreo!#REF!&amp;". ","")</f>
        <v>#REF!</v>
      </c>
      <c r="K280" s="39" t="e">
        <f>IF(AL281="54",Monitoreo!#REF!&amp;". ","")</f>
        <v>#REF!</v>
      </c>
      <c r="L280" s="39" t="e">
        <f>IF(AL281="53",Monitoreo!#REF!&amp;". ","")</f>
        <v>#REF!</v>
      </c>
      <c r="M280" s="39" t="e">
        <f>IF(AL281="52",Monitoreo!#REF!&amp;". ","")</f>
        <v>#REF!</v>
      </c>
      <c r="N280" s="39" t="e">
        <f>IF(AL281="51",Monitoreo!#REF!&amp;". ","")</f>
        <v>#REF!</v>
      </c>
      <c r="O280" s="39" t="e">
        <f>IF(AL281="45",Monitoreo!#REF!&amp;". ","")</f>
        <v>#REF!</v>
      </c>
      <c r="P280" s="39" t="e">
        <f>IF(AL281="44",Monitoreo!#REF!&amp;". ","")</f>
        <v>#REF!</v>
      </c>
      <c r="Q280" s="39" t="e">
        <f>IF(AL281="43",Monitoreo!#REF!&amp;". ","")</f>
        <v>#REF!</v>
      </c>
      <c r="R280" s="39" t="e">
        <f>IF(AL281="42",Monitoreo!#REF!&amp;". ","")</f>
        <v>#REF!</v>
      </c>
      <c r="S280" s="39" t="e">
        <f>IF(AL281="41",Monitoreo!#REF!&amp;". ","")</f>
        <v>#REF!</v>
      </c>
      <c r="T280" s="39" t="e">
        <f>IF(AL281="35",Monitoreo!#REF!&amp;". ","")</f>
        <v>#REF!</v>
      </c>
      <c r="U280" s="39" t="e">
        <f>IF(AL281="34",Monitoreo!#REF!&amp;". ","")</f>
        <v>#REF!</v>
      </c>
      <c r="V280" s="39" t="e">
        <f>IF(AL281="33",Monitoreo!#REF!&amp;". ","")</f>
        <v>#REF!</v>
      </c>
      <c r="W280" s="39" t="e">
        <f>IF(AL281="32",Monitoreo!#REF!&amp;". ","")</f>
        <v>#REF!</v>
      </c>
      <c r="X280" s="39" t="e">
        <f>IF(AL281="31",Monitoreo!#REF!&amp;". ","")</f>
        <v>#REF!</v>
      </c>
      <c r="Y280" s="39" t="e">
        <f>IF(AL281="25",Monitoreo!#REF!&amp;". ","")</f>
        <v>#REF!</v>
      </c>
      <c r="Z280" s="39" t="e">
        <f>IF(AL281="24",Monitoreo!#REF!&amp;". ","")</f>
        <v>#REF!</v>
      </c>
      <c r="AA280" s="39" t="e">
        <f>IF(AL281="23",Monitoreo!#REF!&amp;". ","")</f>
        <v>#REF!</v>
      </c>
      <c r="AB280" s="39" t="e">
        <f>IF(AL281="22",Monitoreo!#REF!&amp;". ","")</f>
        <v>#REF!</v>
      </c>
      <c r="AC280" s="39" t="e">
        <f>IF(AL281="21",Monitoreo!#REF!&amp;". ","")</f>
        <v>#REF!</v>
      </c>
      <c r="AD280" s="39" t="e">
        <f>IF(AL281="15",Monitoreo!#REF!&amp;". ","")</f>
        <v>#REF!</v>
      </c>
      <c r="AE280" s="39" t="e">
        <f>IF(AL281="14",Monitoreo!#REF!&amp;". ","")</f>
        <v>#REF!</v>
      </c>
      <c r="AF280" s="39" t="e">
        <f>IF(AL281="13",Monitoreo!#REF!&amp;". ","")</f>
        <v>#REF!</v>
      </c>
      <c r="AG280" s="39" t="e">
        <f>IF(AL281="12",Monitoreo!#REF!&amp;". ","")</f>
        <v>#REF!</v>
      </c>
      <c r="AH280" s="85" t="e">
        <f>IF(AL281="11",Monitoreo!#REF!&amp;". ","")</f>
        <v>#REF!</v>
      </c>
      <c r="AI280" s="71"/>
      <c r="AJ280" s="88" t="e">
        <f>+IF(Monitoreo!#REF!="Casi Seguro",5,IF(Monitoreo!#REF!="Probable",4,IF(Monitoreo!#REF!="Posible",3,IF(Monitoreo!#REF!="Improbable",2,IF(Monitoreo!#REF!="Raro",1)))))</f>
        <v>#REF!</v>
      </c>
      <c r="AK280" s="88" t="e">
        <f>+IF(Monitoreo!#REF!="Severo",5,IF(Monitoreo!#REF!="Mayor",4,IF(Monitoreo!#REF!="Moderado",3,IF(Monitoreo!#REF!="Menor",2,IF(Monitoreo!#REF!="Insignificante",1)))))</f>
        <v>#REF!</v>
      </c>
      <c r="AL280" s="88" t="e">
        <f t="shared" si="4"/>
        <v>#REF!</v>
      </c>
    </row>
    <row r="281" spans="9:38" x14ac:dyDescent="0.25">
      <c r="I281" s="83"/>
      <c r="J281" s="84" t="e">
        <f>IF(AL282="55",Monitoreo!#REF!&amp;". ","")</f>
        <v>#REF!</v>
      </c>
      <c r="K281" s="39" t="e">
        <f>IF(AL282="54",Monitoreo!#REF!&amp;". ","")</f>
        <v>#REF!</v>
      </c>
      <c r="L281" s="39" t="e">
        <f>IF(AL282="53",Monitoreo!#REF!&amp;". ","")</f>
        <v>#REF!</v>
      </c>
      <c r="M281" s="39" t="e">
        <f>IF(AL282="52",Monitoreo!#REF!&amp;". ","")</f>
        <v>#REF!</v>
      </c>
      <c r="N281" s="39" t="e">
        <f>IF(AL282="51",Monitoreo!#REF!&amp;". ","")</f>
        <v>#REF!</v>
      </c>
      <c r="O281" s="39" t="e">
        <f>IF(AL282="45",Monitoreo!#REF!&amp;". ","")</f>
        <v>#REF!</v>
      </c>
      <c r="P281" s="39" t="e">
        <f>IF(AL282="44",Monitoreo!#REF!&amp;". ","")</f>
        <v>#REF!</v>
      </c>
      <c r="Q281" s="39" t="e">
        <f>IF(AL282="43",Monitoreo!#REF!&amp;". ","")</f>
        <v>#REF!</v>
      </c>
      <c r="R281" s="39" t="e">
        <f>IF(AL282="42",Monitoreo!#REF!&amp;". ","")</f>
        <v>#REF!</v>
      </c>
      <c r="S281" s="39" t="e">
        <f>IF(AL282="41",Monitoreo!#REF!&amp;". ","")</f>
        <v>#REF!</v>
      </c>
      <c r="T281" s="39" t="e">
        <f>IF(AL282="35",Monitoreo!#REF!&amp;". ","")</f>
        <v>#REF!</v>
      </c>
      <c r="U281" s="39" t="e">
        <f>IF(AL282="34",Monitoreo!#REF!&amp;". ","")</f>
        <v>#REF!</v>
      </c>
      <c r="V281" s="39" t="e">
        <f>IF(AL282="33",Monitoreo!#REF!&amp;". ","")</f>
        <v>#REF!</v>
      </c>
      <c r="W281" s="39" t="e">
        <f>IF(AL282="32",Monitoreo!#REF!&amp;". ","")</f>
        <v>#REF!</v>
      </c>
      <c r="X281" s="39" t="e">
        <f>IF(AL282="31",Monitoreo!#REF!&amp;". ","")</f>
        <v>#REF!</v>
      </c>
      <c r="Y281" s="39" t="e">
        <f>IF(AL282="25",Monitoreo!#REF!&amp;". ","")</f>
        <v>#REF!</v>
      </c>
      <c r="Z281" s="39" t="e">
        <f>IF(AL282="24",Monitoreo!#REF!&amp;". ","")</f>
        <v>#REF!</v>
      </c>
      <c r="AA281" s="39" t="e">
        <f>IF(AL282="23",Monitoreo!#REF!&amp;". ","")</f>
        <v>#REF!</v>
      </c>
      <c r="AB281" s="39" t="e">
        <f>IF(AL282="22",Monitoreo!#REF!&amp;". ","")</f>
        <v>#REF!</v>
      </c>
      <c r="AC281" s="39" t="e">
        <f>IF(AL282="21",Monitoreo!#REF!&amp;". ","")</f>
        <v>#REF!</v>
      </c>
      <c r="AD281" s="39" t="e">
        <f>IF(AL282="15",Monitoreo!#REF!&amp;". ","")</f>
        <v>#REF!</v>
      </c>
      <c r="AE281" s="39" t="e">
        <f>IF(AL282="14",Monitoreo!#REF!&amp;". ","")</f>
        <v>#REF!</v>
      </c>
      <c r="AF281" s="39" t="e">
        <f>IF(AL282="13",Monitoreo!#REF!&amp;". ","")</f>
        <v>#REF!</v>
      </c>
      <c r="AG281" s="39" t="e">
        <f>IF(AL282="12",Monitoreo!#REF!&amp;". ","")</f>
        <v>#REF!</v>
      </c>
      <c r="AH281" s="85" t="e">
        <f>IF(AL282="11",Monitoreo!#REF!&amp;". ","")</f>
        <v>#REF!</v>
      </c>
      <c r="AI281" s="71"/>
      <c r="AJ281" s="88" t="e">
        <f>+IF(Monitoreo!#REF!="Casi Seguro",5,IF(Monitoreo!#REF!="Probable",4,IF(Monitoreo!#REF!="Posible",3,IF(Monitoreo!#REF!="Improbable",2,IF(Monitoreo!#REF!="Raro",1)))))</f>
        <v>#REF!</v>
      </c>
      <c r="AK281" s="88" t="e">
        <f>+IF(Monitoreo!#REF!="Severo",5,IF(Monitoreo!#REF!="Mayor",4,IF(Monitoreo!#REF!="Moderado",3,IF(Monitoreo!#REF!="Menor",2,IF(Monitoreo!#REF!="Insignificante",1)))))</f>
        <v>#REF!</v>
      </c>
      <c r="AL281" s="88" t="e">
        <f t="shared" si="4"/>
        <v>#REF!</v>
      </c>
    </row>
    <row r="282" spans="9:38" x14ac:dyDescent="0.25">
      <c r="I282" s="83"/>
      <c r="J282" s="84" t="e">
        <f>IF(AL283="55",Monitoreo!#REF!&amp;". ","")</f>
        <v>#REF!</v>
      </c>
      <c r="K282" s="39" t="e">
        <f>IF(AL283="54",Monitoreo!#REF!&amp;". ","")</f>
        <v>#REF!</v>
      </c>
      <c r="L282" s="39" t="e">
        <f>IF(AL283="53",Monitoreo!#REF!&amp;". ","")</f>
        <v>#REF!</v>
      </c>
      <c r="M282" s="39" t="e">
        <f>IF(AL283="52",Monitoreo!#REF!&amp;". ","")</f>
        <v>#REF!</v>
      </c>
      <c r="N282" s="39" t="e">
        <f>IF(AL283="51",Monitoreo!#REF!&amp;". ","")</f>
        <v>#REF!</v>
      </c>
      <c r="O282" s="39" t="e">
        <f>IF(AL283="45",Monitoreo!#REF!&amp;". ","")</f>
        <v>#REF!</v>
      </c>
      <c r="P282" s="39" t="e">
        <f>IF(AL283="44",Monitoreo!#REF!&amp;". ","")</f>
        <v>#REF!</v>
      </c>
      <c r="Q282" s="39" t="e">
        <f>IF(AL283="43",Monitoreo!#REF!&amp;". ","")</f>
        <v>#REF!</v>
      </c>
      <c r="R282" s="39" t="e">
        <f>IF(AL283="42",Monitoreo!#REF!&amp;". ","")</f>
        <v>#REF!</v>
      </c>
      <c r="S282" s="39" t="e">
        <f>IF(AL283="41",Monitoreo!#REF!&amp;". ","")</f>
        <v>#REF!</v>
      </c>
      <c r="T282" s="39" t="e">
        <f>IF(AL283="35",Monitoreo!#REF!&amp;". ","")</f>
        <v>#REF!</v>
      </c>
      <c r="U282" s="39" t="e">
        <f>IF(AL283="34",Monitoreo!#REF!&amp;". ","")</f>
        <v>#REF!</v>
      </c>
      <c r="V282" s="39" t="e">
        <f>IF(AL283="33",Monitoreo!#REF!&amp;". ","")</f>
        <v>#REF!</v>
      </c>
      <c r="W282" s="39" t="e">
        <f>IF(AL283="32",Monitoreo!#REF!&amp;". ","")</f>
        <v>#REF!</v>
      </c>
      <c r="X282" s="39" t="e">
        <f>IF(AL283="31",Monitoreo!#REF!&amp;". ","")</f>
        <v>#REF!</v>
      </c>
      <c r="Y282" s="39" t="e">
        <f>IF(AL283="25",Monitoreo!#REF!&amp;". ","")</f>
        <v>#REF!</v>
      </c>
      <c r="Z282" s="39" t="e">
        <f>IF(AL283="24",Monitoreo!#REF!&amp;". ","")</f>
        <v>#REF!</v>
      </c>
      <c r="AA282" s="39" t="e">
        <f>IF(AL283="23",Monitoreo!#REF!&amp;". ","")</f>
        <v>#REF!</v>
      </c>
      <c r="AB282" s="39" t="e">
        <f>IF(AL283="22",Monitoreo!#REF!&amp;". ","")</f>
        <v>#REF!</v>
      </c>
      <c r="AC282" s="39" t="e">
        <f>IF(AL283="21",Monitoreo!#REF!&amp;". ","")</f>
        <v>#REF!</v>
      </c>
      <c r="AD282" s="39" t="e">
        <f>IF(AL283="15",Monitoreo!#REF!&amp;". ","")</f>
        <v>#REF!</v>
      </c>
      <c r="AE282" s="39" t="e">
        <f>IF(AL283="14",Monitoreo!#REF!&amp;". ","")</f>
        <v>#REF!</v>
      </c>
      <c r="AF282" s="39" t="e">
        <f>IF(AL283="13",Monitoreo!#REF!&amp;". ","")</f>
        <v>#REF!</v>
      </c>
      <c r="AG282" s="39" t="e">
        <f>IF(AL283="12",Monitoreo!#REF!&amp;". ","")</f>
        <v>#REF!</v>
      </c>
      <c r="AH282" s="85" t="e">
        <f>IF(AL283="11",Monitoreo!#REF!&amp;". ","")</f>
        <v>#REF!</v>
      </c>
      <c r="AI282" s="71"/>
      <c r="AJ282" s="88" t="e">
        <f>+IF(Monitoreo!#REF!="Casi Seguro",5,IF(Monitoreo!#REF!="Probable",4,IF(Monitoreo!#REF!="Posible",3,IF(Monitoreo!#REF!="Improbable",2,IF(Monitoreo!#REF!="Raro",1)))))</f>
        <v>#REF!</v>
      </c>
      <c r="AK282" s="88" t="e">
        <f>+IF(Monitoreo!#REF!="Severo",5,IF(Monitoreo!#REF!="Mayor",4,IF(Monitoreo!#REF!="Moderado",3,IF(Monitoreo!#REF!="Menor",2,IF(Monitoreo!#REF!="Insignificante",1)))))</f>
        <v>#REF!</v>
      </c>
      <c r="AL282" s="88" t="e">
        <f t="shared" si="4"/>
        <v>#REF!</v>
      </c>
    </row>
    <row r="283" spans="9:38" x14ac:dyDescent="0.25">
      <c r="I283" s="83"/>
      <c r="J283" s="84" t="e">
        <f>IF(AL284="55",Monitoreo!#REF!&amp;". ","")</f>
        <v>#REF!</v>
      </c>
      <c r="K283" s="39" t="e">
        <f>IF(AL284="54",Monitoreo!#REF!&amp;". ","")</f>
        <v>#REF!</v>
      </c>
      <c r="L283" s="39" t="e">
        <f>IF(AL284="53",Monitoreo!#REF!&amp;". ","")</f>
        <v>#REF!</v>
      </c>
      <c r="M283" s="39" t="e">
        <f>IF(AL284="52",Monitoreo!#REF!&amp;". ","")</f>
        <v>#REF!</v>
      </c>
      <c r="N283" s="39" t="e">
        <f>IF(AL284="51",Monitoreo!#REF!&amp;". ","")</f>
        <v>#REF!</v>
      </c>
      <c r="O283" s="39" t="e">
        <f>IF(AL284="45",Monitoreo!#REF!&amp;". ","")</f>
        <v>#REF!</v>
      </c>
      <c r="P283" s="39" t="e">
        <f>IF(AL284="44",Monitoreo!#REF!&amp;". ","")</f>
        <v>#REF!</v>
      </c>
      <c r="Q283" s="39" t="e">
        <f>IF(AL284="43",Monitoreo!#REF!&amp;". ","")</f>
        <v>#REF!</v>
      </c>
      <c r="R283" s="39" t="e">
        <f>IF(AL284="42",Monitoreo!#REF!&amp;". ","")</f>
        <v>#REF!</v>
      </c>
      <c r="S283" s="39" t="e">
        <f>IF(AL284="41",Monitoreo!#REF!&amp;". ","")</f>
        <v>#REF!</v>
      </c>
      <c r="T283" s="39" t="e">
        <f>IF(AL284="35",Monitoreo!#REF!&amp;". ","")</f>
        <v>#REF!</v>
      </c>
      <c r="U283" s="39" t="e">
        <f>IF(AL284="34",Monitoreo!#REF!&amp;". ","")</f>
        <v>#REF!</v>
      </c>
      <c r="V283" s="39" t="e">
        <f>IF(AL284="33",Monitoreo!#REF!&amp;". ","")</f>
        <v>#REF!</v>
      </c>
      <c r="W283" s="39" t="e">
        <f>IF(AL284="32",Monitoreo!#REF!&amp;". ","")</f>
        <v>#REF!</v>
      </c>
      <c r="X283" s="39" t="e">
        <f>IF(AL284="31",Monitoreo!#REF!&amp;". ","")</f>
        <v>#REF!</v>
      </c>
      <c r="Y283" s="39" t="e">
        <f>IF(AL284="25",Monitoreo!#REF!&amp;". ","")</f>
        <v>#REF!</v>
      </c>
      <c r="Z283" s="39" t="e">
        <f>IF(AL284="24",Monitoreo!#REF!&amp;". ","")</f>
        <v>#REF!</v>
      </c>
      <c r="AA283" s="39" t="e">
        <f>IF(AL284="23",Monitoreo!#REF!&amp;". ","")</f>
        <v>#REF!</v>
      </c>
      <c r="AB283" s="39" t="e">
        <f>IF(AL284="22",Monitoreo!#REF!&amp;". ","")</f>
        <v>#REF!</v>
      </c>
      <c r="AC283" s="39" t="e">
        <f>IF(AL284="21",Monitoreo!#REF!&amp;". ","")</f>
        <v>#REF!</v>
      </c>
      <c r="AD283" s="39" t="e">
        <f>IF(AL284="15",Monitoreo!#REF!&amp;". ","")</f>
        <v>#REF!</v>
      </c>
      <c r="AE283" s="39" t="e">
        <f>IF(AL284="14",Monitoreo!#REF!&amp;". ","")</f>
        <v>#REF!</v>
      </c>
      <c r="AF283" s="39" t="e">
        <f>IF(AL284="13",Monitoreo!#REF!&amp;". ","")</f>
        <v>#REF!</v>
      </c>
      <c r="AG283" s="39" t="e">
        <f>IF(AL284="12",Monitoreo!#REF!&amp;". ","")</f>
        <v>#REF!</v>
      </c>
      <c r="AH283" s="85" t="e">
        <f>IF(AL284="11",Monitoreo!#REF!&amp;". ","")</f>
        <v>#REF!</v>
      </c>
      <c r="AI283" s="71"/>
      <c r="AJ283" s="88" t="e">
        <f>+IF(Monitoreo!#REF!="Casi Seguro",5,IF(Monitoreo!#REF!="Probable",4,IF(Monitoreo!#REF!="Posible",3,IF(Monitoreo!#REF!="Improbable",2,IF(Monitoreo!#REF!="Raro",1)))))</f>
        <v>#REF!</v>
      </c>
      <c r="AK283" s="88" t="e">
        <f>+IF(Monitoreo!#REF!="Severo",5,IF(Monitoreo!#REF!="Mayor",4,IF(Monitoreo!#REF!="Moderado",3,IF(Monitoreo!#REF!="Menor",2,IF(Monitoreo!#REF!="Insignificante",1)))))</f>
        <v>#REF!</v>
      </c>
      <c r="AL283" s="88" t="e">
        <f t="shared" si="4"/>
        <v>#REF!</v>
      </c>
    </row>
    <row r="284" spans="9:38" x14ac:dyDescent="0.25">
      <c r="I284" s="83"/>
      <c r="J284" s="84" t="e">
        <f>IF(AL285="55",Monitoreo!#REF!&amp;". ","")</f>
        <v>#REF!</v>
      </c>
      <c r="K284" s="39" t="e">
        <f>IF(AL285="54",Monitoreo!#REF!&amp;". ","")</f>
        <v>#REF!</v>
      </c>
      <c r="L284" s="39" t="e">
        <f>IF(AL285="53",Monitoreo!#REF!&amp;". ","")</f>
        <v>#REF!</v>
      </c>
      <c r="M284" s="39" t="e">
        <f>IF(AL285="52",Monitoreo!#REF!&amp;". ","")</f>
        <v>#REF!</v>
      </c>
      <c r="N284" s="39" t="e">
        <f>IF(AL285="51",Monitoreo!#REF!&amp;". ","")</f>
        <v>#REF!</v>
      </c>
      <c r="O284" s="39" t="e">
        <f>IF(AL285="45",Monitoreo!#REF!&amp;". ","")</f>
        <v>#REF!</v>
      </c>
      <c r="P284" s="39" t="e">
        <f>IF(AL285="44",Monitoreo!#REF!&amp;". ","")</f>
        <v>#REF!</v>
      </c>
      <c r="Q284" s="39" t="e">
        <f>IF(AL285="43",Monitoreo!#REF!&amp;". ","")</f>
        <v>#REF!</v>
      </c>
      <c r="R284" s="39" t="e">
        <f>IF(AL285="42",Monitoreo!#REF!&amp;". ","")</f>
        <v>#REF!</v>
      </c>
      <c r="S284" s="39" t="e">
        <f>IF(AL285="41",Monitoreo!#REF!&amp;". ","")</f>
        <v>#REF!</v>
      </c>
      <c r="T284" s="39" t="e">
        <f>IF(AL285="35",Monitoreo!#REF!&amp;". ","")</f>
        <v>#REF!</v>
      </c>
      <c r="U284" s="39" t="e">
        <f>IF(AL285="34",Monitoreo!#REF!&amp;". ","")</f>
        <v>#REF!</v>
      </c>
      <c r="V284" s="39" t="e">
        <f>IF(AL285="33",Monitoreo!#REF!&amp;". ","")</f>
        <v>#REF!</v>
      </c>
      <c r="W284" s="39" t="e">
        <f>IF(AL285="32",Monitoreo!#REF!&amp;". ","")</f>
        <v>#REF!</v>
      </c>
      <c r="X284" s="39" t="e">
        <f>IF(AL285="31",Monitoreo!#REF!&amp;". ","")</f>
        <v>#REF!</v>
      </c>
      <c r="Y284" s="39" t="e">
        <f>IF(AL285="25",Monitoreo!#REF!&amp;". ","")</f>
        <v>#REF!</v>
      </c>
      <c r="Z284" s="39" t="e">
        <f>IF(AL285="24",Monitoreo!#REF!&amp;". ","")</f>
        <v>#REF!</v>
      </c>
      <c r="AA284" s="39" t="e">
        <f>IF(AL285="23",Monitoreo!#REF!&amp;". ","")</f>
        <v>#REF!</v>
      </c>
      <c r="AB284" s="39" t="e">
        <f>IF(AL285="22",Monitoreo!#REF!&amp;". ","")</f>
        <v>#REF!</v>
      </c>
      <c r="AC284" s="39" t="e">
        <f>IF(AL285="21",Monitoreo!#REF!&amp;". ","")</f>
        <v>#REF!</v>
      </c>
      <c r="AD284" s="39" t="e">
        <f>IF(AL285="15",Monitoreo!#REF!&amp;". ","")</f>
        <v>#REF!</v>
      </c>
      <c r="AE284" s="39" t="e">
        <f>IF(AL285="14",Monitoreo!#REF!&amp;". ","")</f>
        <v>#REF!</v>
      </c>
      <c r="AF284" s="39" t="e">
        <f>IF(AL285="13",Monitoreo!#REF!&amp;". ","")</f>
        <v>#REF!</v>
      </c>
      <c r="AG284" s="39" t="e">
        <f>IF(AL285="12",Monitoreo!#REF!&amp;". ","")</f>
        <v>#REF!</v>
      </c>
      <c r="AH284" s="85" t="e">
        <f>IF(AL285="11",Monitoreo!#REF!&amp;". ","")</f>
        <v>#REF!</v>
      </c>
      <c r="AI284" s="71"/>
      <c r="AJ284" s="88" t="e">
        <f>+IF(Monitoreo!#REF!="Casi Seguro",5,IF(Monitoreo!#REF!="Probable",4,IF(Monitoreo!#REF!="Posible",3,IF(Monitoreo!#REF!="Improbable",2,IF(Monitoreo!#REF!="Raro",1)))))</f>
        <v>#REF!</v>
      </c>
      <c r="AK284" s="88" t="e">
        <f>+IF(Monitoreo!#REF!="Severo",5,IF(Monitoreo!#REF!="Mayor",4,IF(Monitoreo!#REF!="Moderado",3,IF(Monitoreo!#REF!="Menor",2,IF(Monitoreo!#REF!="Insignificante",1)))))</f>
        <v>#REF!</v>
      </c>
      <c r="AL284" s="88" t="e">
        <f t="shared" si="4"/>
        <v>#REF!</v>
      </c>
    </row>
    <row r="285" spans="9:38" x14ac:dyDescent="0.25">
      <c r="I285" s="83"/>
      <c r="J285" s="84" t="e">
        <f>IF(AL286="55",Monitoreo!#REF!&amp;". ","")</f>
        <v>#REF!</v>
      </c>
      <c r="K285" s="39" t="e">
        <f>IF(AL286="54",Monitoreo!#REF!&amp;". ","")</f>
        <v>#REF!</v>
      </c>
      <c r="L285" s="39" t="e">
        <f>IF(AL286="53",Monitoreo!#REF!&amp;". ","")</f>
        <v>#REF!</v>
      </c>
      <c r="M285" s="39" t="e">
        <f>IF(AL286="52",Monitoreo!#REF!&amp;". ","")</f>
        <v>#REF!</v>
      </c>
      <c r="N285" s="39" t="e">
        <f>IF(AL286="51",Monitoreo!#REF!&amp;". ","")</f>
        <v>#REF!</v>
      </c>
      <c r="O285" s="39" t="e">
        <f>IF(AL286="45",Monitoreo!#REF!&amp;". ","")</f>
        <v>#REF!</v>
      </c>
      <c r="P285" s="39" t="e">
        <f>IF(AL286="44",Monitoreo!#REF!&amp;". ","")</f>
        <v>#REF!</v>
      </c>
      <c r="Q285" s="39" t="e">
        <f>IF(AL286="43",Monitoreo!#REF!&amp;". ","")</f>
        <v>#REF!</v>
      </c>
      <c r="R285" s="39" t="e">
        <f>IF(AL286="42",Monitoreo!#REF!&amp;". ","")</f>
        <v>#REF!</v>
      </c>
      <c r="S285" s="39" t="e">
        <f>IF(AL286="41",Monitoreo!#REF!&amp;". ","")</f>
        <v>#REF!</v>
      </c>
      <c r="T285" s="39" t="e">
        <f>IF(AL286="35",Monitoreo!#REF!&amp;". ","")</f>
        <v>#REF!</v>
      </c>
      <c r="U285" s="39" t="e">
        <f>IF(AL286="34",Monitoreo!#REF!&amp;". ","")</f>
        <v>#REF!</v>
      </c>
      <c r="V285" s="39" t="e">
        <f>IF(AL286="33",Monitoreo!#REF!&amp;". ","")</f>
        <v>#REF!</v>
      </c>
      <c r="W285" s="39" t="e">
        <f>IF(AL286="32",Monitoreo!#REF!&amp;". ","")</f>
        <v>#REF!</v>
      </c>
      <c r="X285" s="39" t="e">
        <f>IF(AL286="31",Monitoreo!#REF!&amp;". ","")</f>
        <v>#REF!</v>
      </c>
      <c r="Y285" s="39" t="e">
        <f>IF(AL286="25",Monitoreo!#REF!&amp;". ","")</f>
        <v>#REF!</v>
      </c>
      <c r="Z285" s="39" t="e">
        <f>IF(AL286="24",Monitoreo!#REF!&amp;". ","")</f>
        <v>#REF!</v>
      </c>
      <c r="AA285" s="39" t="e">
        <f>IF(AL286="23",Monitoreo!#REF!&amp;". ","")</f>
        <v>#REF!</v>
      </c>
      <c r="AB285" s="39" t="e">
        <f>IF(AL286="22",Monitoreo!#REF!&amp;". ","")</f>
        <v>#REF!</v>
      </c>
      <c r="AC285" s="39" t="e">
        <f>IF(AL286="21",Monitoreo!#REF!&amp;". ","")</f>
        <v>#REF!</v>
      </c>
      <c r="AD285" s="39" t="e">
        <f>IF(AL286="15",Monitoreo!#REF!&amp;". ","")</f>
        <v>#REF!</v>
      </c>
      <c r="AE285" s="39" t="e">
        <f>IF(AL286="14",Monitoreo!#REF!&amp;". ","")</f>
        <v>#REF!</v>
      </c>
      <c r="AF285" s="39" t="e">
        <f>IF(AL286="13",Monitoreo!#REF!&amp;". ","")</f>
        <v>#REF!</v>
      </c>
      <c r="AG285" s="39" t="e">
        <f>IF(AL286="12",Monitoreo!#REF!&amp;". ","")</f>
        <v>#REF!</v>
      </c>
      <c r="AH285" s="85" t="e">
        <f>IF(AL286="11",Monitoreo!#REF!&amp;". ","")</f>
        <v>#REF!</v>
      </c>
      <c r="AI285" s="71"/>
      <c r="AJ285" s="88" t="e">
        <f>+IF(Monitoreo!#REF!="Casi Seguro",5,IF(Monitoreo!#REF!="Probable",4,IF(Monitoreo!#REF!="Posible",3,IF(Monitoreo!#REF!="Improbable",2,IF(Monitoreo!#REF!="Raro",1)))))</f>
        <v>#REF!</v>
      </c>
      <c r="AK285" s="88" t="e">
        <f>+IF(Monitoreo!#REF!="Severo",5,IF(Monitoreo!#REF!="Mayor",4,IF(Monitoreo!#REF!="Moderado",3,IF(Monitoreo!#REF!="Menor",2,IF(Monitoreo!#REF!="Insignificante",1)))))</f>
        <v>#REF!</v>
      </c>
      <c r="AL285" s="88" t="e">
        <f t="shared" si="4"/>
        <v>#REF!</v>
      </c>
    </row>
    <row r="286" spans="9:38" x14ac:dyDescent="0.25">
      <c r="I286" s="83"/>
      <c r="J286" s="84" t="e">
        <f>IF(AL287="55",Monitoreo!#REF!&amp;". ","")</f>
        <v>#REF!</v>
      </c>
      <c r="K286" s="39" t="e">
        <f>IF(AL287="54",Monitoreo!#REF!&amp;". ","")</f>
        <v>#REF!</v>
      </c>
      <c r="L286" s="39" t="e">
        <f>IF(AL287="53",Monitoreo!#REF!&amp;". ","")</f>
        <v>#REF!</v>
      </c>
      <c r="M286" s="39" t="e">
        <f>IF(AL287="52",Monitoreo!#REF!&amp;". ","")</f>
        <v>#REF!</v>
      </c>
      <c r="N286" s="39" t="e">
        <f>IF(AL287="51",Monitoreo!#REF!&amp;". ","")</f>
        <v>#REF!</v>
      </c>
      <c r="O286" s="39" t="e">
        <f>IF(AL287="45",Monitoreo!#REF!&amp;". ","")</f>
        <v>#REF!</v>
      </c>
      <c r="P286" s="39" t="e">
        <f>IF(AL287="44",Monitoreo!#REF!&amp;". ","")</f>
        <v>#REF!</v>
      </c>
      <c r="Q286" s="39" t="e">
        <f>IF(AL287="43",Monitoreo!#REF!&amp;". ","")</f>
        <v>#REF!</v>
      </c>
      <c r="R286" s="39" t="e">
        <f>IF(AL287="42",Monitoreo!#REF!&amp;". ","")</f>
        <v>#REF!</v>
      </c>
      <c r="S286" s="39" t="e">
        <f>IF(AL287="41",Monitoreo!#REF!&amp;". ","")</f>
        <v>#REF!</v>
      </c>
      <c r="T286" s="39" t="e">
        <f>IF(AL287="35",Monitoreo!#REF!&amp;". ","")</f>
        <v>#REF!</v>
      </c>
      <c r="U286" s="39" t="e">
        <f>IF(AL287="34",Monitoreo!#REF!&amp;". ","")</f>
        <v>#REF!</v>
      </c>
      <c r="V286" s="39" t="e">
        <f>IF(AL287="33",Monitoreo!#REF!&amp;". ","")</f>
        <v>#REF!</v>
      </c>
      <c r="W286" s="39" t="e">
        <f>IF(AL287="32",Monitoreo!#REF!&amp;". ","")</f>
        <v>#REF!</v>
      </c>
      <c r="X286" s="39" t="e">
        <f>IF(AL287="31",Monitoreo!#REF!&amp;". ","")</f>
        <v>#REF!</v>
      </c>
      <c r="Y286" s="39" t="e">
        <f>IF(AL287="25",Monitoreo!#REF!&amp;". ","")</f>
        <v>#REF!</v>
      </c>
      <c r="Z286" s="39" t="e">
        <f>IF(AL287="24",Monitoreo!#REF!&amp;". ","")</f>
        <v>#REF!</v>
      </c>
      <c r="AA286" s="39" t="e">
        <f>IF(AL287="23",Monitoreo!#REF!&amp;". ","")</f>
        <v>#REF!</v>
      </c>
      <c r="AB286" s="39" t="e">
        <f>IF(AL287="22",Monitoreo!#REF!&amp;". ","")</f>
        <v>#REF!</v>
      </c>
      <c r="AC286" s="39" t="e">
        <f>IF(AL287="21",Monitoreo!#REF!&amp;". ","")</f>
        <v>#REF!</v>
      </c>
      <c r="AD286" s="39" t="e">
        <f>IF(AL287="15",Monitoreo!#REF!&amp;". ","")</f>
        <v>#REF!</v>
      </c>
      <c r="AE286" s="39" t="e">
        <f>IF(AL287="14",Monitoreo!#REF!&amp;". ","")</f>
        <v>#REF!</v>
      </c>
      <c r="AF286" s="39" t="e">
        <f>IF(AL287="13",Monitoreo!#REF!&amp;". ","")</f>
        <v>#REF!</v>
      </c>
      <c r="AG286" s="39" t="e">
        <f>IF(AL287="12",Monitoreo!#REF!&amp;". ","")</f>
        <v>#REF!</v>
      </c>
      <c r="AH286" s="85" t="e">
        <f>IF(AL287="11",Monitoreo!#REF!&amp;". ","")</f>
        <v>#REF!</v>
      </c>
      <c r="AI286" s="71"/>
      <c r="AJ286" s="88" t="e">
        <f>+IF(Monitoreo!#REF!="Casi Seguro",5,IF(Monitoreo!#REF!="Probable",4,IF(Monitoreo!#REF!="Posible",3,IF(Monitoreo!#REF!="Improbable",2,IF(Monitoreo!#REF!="Raro",1)))))</f>
        <v>#REF!</v>
      </c>
      <c r="AK286" s="88" t="e">
        <f>+IF(Monitoreo!#REF!="Severo",5,IF(Monitoreo!#REF!="Mayor",4,IF(Monitoreo!#REF!="Moderado",3,IF(Monitoreo!#REF!="Menor",2,IF(Monitoreo!#REF!="Insignificante",1)))))</f>
        <v>#REF!</v>
      </c>
      <c r="AL286" s="88" t="e">
        <f t="shared" si="4"/>
        <v>#REF!</v>
      </c>
    </row>
    <row r="287" spans="9:38" x14ac:dyDescent="0.25">
      <c r="I287" s="83"/>
      <c r="J287" s="84" t="e">
        <f>IF(AL288="55",Monitoreo!#REF!&amp;". ","")</f>
        <v>#REF!</v>
      </c>
      <c r="K287" s="39" t="e">
        <f>IF(AL288="54",Monitoreo!#REF!&amp;". ","")</f>
        <v>#REF!</v>
      </c>
      <c r="L287" s="39" t="e">
        <f>IF(AL288="53",Monitoreo!#REF!&amp;". ","")</f>
        <v>#REF!</v>
      </c>
      <c r="M287" s="39" t="e">
        <f>IF(AL288="52",Monitoreo!#REF!&amp;". ","")</f>
        <v>#REF!</v>
      </c>
      <c r="N287" s="39" t="e">
        <f>IF(AL288="51",Monitoreo!#REF!&amp;". ","")</f>
        <v>#REF!</v>
      </c>
      <c r="O287" s="39" t="e">
        <f>IF(AL288="45",Monitoreo!#REF!&amp;". ","")</f>
        <v>#REF!</v>
      </c>
      <c r="P287" s="39" t="e">
        <f>IF(AL288="44",Monitoreo!#REF!&amp;". ","")</f>
        <v>#REF!</v>
      </c>
      <c r="Q287" s="39" t="e">
        <f>IF(AL288="43",Monitoreo!#REF!&amp;". ","")</f>
        <v>#REF!</v>
      </c>
      <c r="R287" s="39" t="e">
        <f>IF(AL288="42",Monitoreo!#REF!&amp;". ","")</f>
        <v>#REF!</v>
      </c>
      <c r="S287" s="39" t="e">
        <f>IF(AL288="41",Monitoreo!#REF!&amp;". ","")</f>
        <v>#REF!</v>
      </c>
      <c r="T287" s="39" t="e">
        <f>IF(AL288="35",Monitoreo!#REF!&amp;". ","")</f>
        <v>#REF!</v>
      </c>
      <c r="U287" s="39" t="e">
        <f>IF(AL288="34",Monitoreo!#REF!&amp;". ","")</f>
        <v>#REF!</v>
      </c>
      <c r="V287" s="39" t="e">
        <f>IF(AL288="33",Monitoreo!#REF!&amp;". ","")</f>
        <v>#REF!</v>
      </c>
      <c r="W287" s="39" t="e">
        <f>IF(AL288="32",Monitoreo!#REF!&amp;". ","")</f>
        <v>#REF!</v>
      </c>
      <c r="X287" s="39" t="e">
        <f>IF(AL288="31",Monitoreo!#REF!&amp;". ","")</f>
        <v>#REF!</v>
      </c>
      <c r="Y287" s="39" t="e">
        <f>IF(AL288="25",Monitoreo!#REF!&amp;". ","")</f>
        <v>#REF!</v>
      </c>
      <c r="Z287" s="39" t="e">
        <f>IF(AL288="24",Monitoreo!#REF!&amp;". ","")</f>
        <v>#REF!</v>
      </c>
      <c r="AA287" s="39" t="e">
        <f>IF(AL288="23",Monitoreo!#REF!&amp;". ","")</f>
        <v>#REF!</v>
      </c>
      <c r="AB287" s="39" t="e">
        <f>IF(AL288="22",Monitoreo!#REF!&amp;". ","")</f>
        <v>#REF!</v>
      </c>
      <c r="AC287" s="39" t="e">
        <f>IF(AL288="21",Monitoreo!#REF!&amp;". ","")</f>
        <v>#REF!</v>
      </c>
      <c r="AD287" s="39" t="e">
        <f>IF(AL288="15",Monitoreo!#REF!&amp;". ","")</f>
        <v>#REF!</v>
      </c>
      <c r="AE287" s="39" t="e">
        <f>IF(AL288="14",Monitoreo!#REF!&amp;". ","")</f>
        <v>#REF!</v>
      </c>
      <c r="AF287" s="39" t="e">
        <f>IF(AL288="13",Monitoreo!#REF!&amp;". ","")</f>
        <v>#REF!</v>
      </c>
      <c r="AG287" s="39" t="e">
        <f>IF(AL288="12",Monitoreo!#REF!&amp;". ","")</f>
        <v>#REF!</v>
      </c>
      <c r="AH287" s="85" t="e">
        <f>IF(AL288="11",Monitoreo!#REF!&amp;". ","")</f>
        <v>#REF!</v>
      </c>
      <c r="AI287" s="71"/>
      <c r="AJ287" s="88" t="e">
        <f>+IF(Monitoreo!#REF!="Casi Seguro",5,IF(Monitoreo!#REF!="Probable",4,IF(Monitoreo!#REF!="Posible",3,IF(Monitoreo!#REF!="Improbable",2,IF(Monitoreo!#REF!="Raro",1)))))</f>
        <v>#REF!</v>
      </c>
      <c r="AK287" s="88" t="e">
        <f>+IF(Monitoreo!#REF!="Severo",5,IF(Monitoreo!#REF!="Mayor",4,IF(Monitoreo!#REF!="Moderado",3,IF(Monitoreo!#REF!="Menor",2,IF(Monitoreo!#REF!="Insignificante",1)))))</f>
        <v>#REF!</v>
      </c>
      <c r="AL287" s="88" t="e">
        <f t="shared" si="4"/>
        <v>#REF!</v>
      </c>
    </row>
    <row r="288" spans="9:38" x14ac:dyDescent="0.25">
      <c r="I288" s="83"/>
      <c r="J288" s="84" t="e">
        <f>IF(AL289="55",Monitoreo!#REF!&amp;". ","")</f>
        <v>#REF!</v>
      </c>
      <c r="K288" s="39" t="e">
        <f>IF(AL289="54",Monitoreo!#REF!&amp;". ","")</f>
        <v>#REF!</v>
      </c>
      <c r="L288" s="39" t="e">
        <f>IF(AL289="53",Monitoreo!#REF!&amp;". ","")</f>
        <v>#REF!</v>
      </c>
      <c r="M288" s="39" t="e">
        <f>IF(AL289="52",Monitoreo!#REF!&amp;". ","")</f>
        <v>#REF!</v>
      </c>
      <c r="N288" s="39" t="e">
        <f>IF(AL289="51",Monitoreo!#REF!&amp;". ","")</f>
        <v>#REF!</v>
      </c>
      <c r="O288" s="39" t="e">
        <f>IF(AL289="45",Monitoreo!#REF!&amp;". ","")</f>
        <v>#REF!</v>
      </c>
      <c r="P288" s="39" t="e">
        <f>IF(AL289="44",Monitoreo!#REF!&amp;". ","")</f>
        <v>#REF!</v>
      </c>
      <c r="Q288" s="39" t="e">
        <f>IF(AL289="43",Monitoreo!#REF!&amp;". ","")</f>
        <v>#REF!</v>
      </c>
      <c r="R288" s="39" t="e">
        <f>IF(AL289="42",Monitoreo!#REF!&amp;". ","")</f>
        <v>#REF!</v>
      </c>
      <c r="S288" s="39" t="e">
        <f>IF(AL289="41",Monitoreo!#REF!&amp;". ","")</f>
        <v>#REF!</v>
      </c>
      <c r="T288" s="39" t="e">
        <f>IF(AL289="35",Monitoreo!#REF!&amp;". ","")</f>
        <v>#REF!</v>
      </c>
      <c r="U288" s="39" t="e">
        <f>IF(AL289="34",Monitoreo!#REF!&amp;". ","")</f>
        <v>#REF!</v>
      </c>
      <c r="V288" s="39" t="e">
        <f>IF(AL289="33",Monitoreo!#REF!&amp;". ","")</f>
        <v>#REF!</v>
      </c>
      <c r="W288" s="39" t="e">
        <f>IF(AL289="32",Monitoreo!#REF!&amp;". ","")</f>
        <v>#REF!</v>
      </c>
      <c r="X288" s="39" t="e">
        <f>IF(AL289="31",Monitoreo!#REF!&amp;". ","")</f>
        <v>#REF!</v>
      </c>
      <c r="Y288" s="39" t="e">
        <f>IF(AL289="25",Monitoreo!#REF!&amp;". ","")</f>
        <v>#REF!</v>
      </c>
      <c r="Z288" s="39" t="e">
        <f>IF(AL289="24",Monitoreo!#REF!&amp;". ","")</f>
        <v>#REF!</v>
      </c>
      <c r="AA288" s="39" t="e">
        <f>IF(AL289="23",Monitoreo!#REF!&amp;". ","")</f>
        <v>#REF!</v>
      </c>
      <c r="AB288" s="39" t="e">
        <f>IF(AL289="22",Monitoreo!#REF!&amp;". ","")</f>
        <v>#REF!</v>
      </c>
      <c r="AC288" s="39" t="e">
        <f>IF(AL289="21",Monitoreo!#REF!&amp;". ","")</f>
        <v>#REF!</v>
      </c>
      <c r="AD288" s="39" t="e">
        <f>IF(AL289="15",Monitoreo!#REF!&amp;". ","")</f>
        <v>#REF!</v>
      </c>
      <c r="AE288" s="39" t="e">
        <f>IF(AL289="14",Monitoreo!#REF!&amp;". ","")</f>
        <v>#REF!</v>
      </c>
      <c r="AF288" s="39" t="e">
        <f>IF(AL289="13",Monitoreo!#REF!&amp;". ","")</f>
        <v>#REF!</v>
      </c>
      <c r="AG288" s="39" t="e">
        <f>IF(AL289="12",Monitoreo!#REF!&amp;". ","")</f>
        <v>#REF!</v>
      </c>
      <c r="AH288" s="85" t="e">
        <f>IF(AL289="11",Monitoreo!#REF!&amp;". ","")</f>
        <v>#REF!</v>
      </c>
      <c r="AI288" s="71"/>
      <c r="AJ288" s="88" t="e">
        <f>+IF(Monitoreo!#REF!="Casi Seguro",5,IF(Monitoreo!#REF!="Probable",4,IF(Monitoreo!#REF!="Posible",3,IF(Monitoreo!#REF!="Improbable",2,IF(Monitoreo!#REF!="Raro",1)))))</f>
        <v>#REF!</v>
      </c>
      <c r="AK288" s="88" t="e">
        <f>+IF(Monitoreo!#REF!="Severo",5,IF(Monitoreo!#REF!="Mayor",4,IF(Monitoreo!#REF!="Moderado",3,IF(Monitoreo!#REF!="Menor",2,IF(Monitoreo!#REF!="Insignificante",1)))))</f>
        <v>#REF!</v>
      </c>
      <c r="AL288" s="88" t="e">
        <f t="shared" si="4"/>
        <v>#REF!</v>
      </c>
    </row>
    <row r="289" spans="9:38" x14ac:dyDescent="0.25">
      <c r="I289" s="83"/>
      <c r="J289" s="84" t="e">
        <f>IF(AL290="55",Monitoreo!#REF!&amp;". ","")</f>
        <v>#REF!</v>
      </c>
      <c r="K289" s="39" t="e">
        <f>IF(AL290="54",Monitoreo!#REF!&amp;". ","")</f>
        <v>#REF!</v>
      </c>
      <c r="L289" s="39" t="e">
        <f>IF(AL290="53",Monitoreo!#REF!&amp;". ","")</f>
        <v>#REF!</v>
      </c>
      <c r="M289" s="39" t="e">
        <f>IF(AL290="52",Monitoreo!#REF!&amp;". ","")</f>
        <v>#REF!</v>
      </c>
      <c r="N289" s="39" t="e">
        <f>IF(AL290="51",Monitoreo!#REF!&amp;". ","")</f>
        <v>#REF!</v>
      </c>
      <c r="O289" s="39" t="e">
        <f>IF(AL290="45",Monitoreo!#REF!&amp;". ","")</f>
        <v>#REF!</v>
      </c>
      <c r="P289" s="39" t="e">
        <f>IF(AL290="44",Monitoreo!#REF!&amp;". ","")</f>
        <v>#REF!</v>
      </c>
      <c r="Q289" s="39" t="e">
        <f>IF(AL290="43",Monitoreo!#REF!&amp;". ","")</f>
        <v>#REF!</v>
      </c>
      <c r="R289" s="39" t="e">
        <f>IF(AL290="42",Monitoreo!#REF!&amp;". ","")</f>
        <v>#REF!</v>
      </c>
      <c r="S289" s="39" t="e">
        <f>IF(AL290="41",Monitoreo!#REF!&amp;". ","")</f>
        <v>#REF!</v>
      </c>
      <c r="T289" s="39" t="e">
        <f>IF(AL290="35",Monitoreo!#REF!&amp;". ","")</f>
        <v>#REF!</v>
      </c>
      <c r="U289" s="39" t="e">
        <f>IF(AL290="34",Monitoreo!#REF!&amp;". ","")</f>
        <v>#REF!</v>
      </c>
      <c r="V289" s="39" t="e">
        <f>IF(AL290="33",Monitoreo!#REF!&amp;". ","")</f>
        <v>#REF!</v>
      </c>
      <c r="W289" s="39" t="e">
        <f>IF(AL290="32",Monitoreo!#REF!&amp;". ","")</f>
        <v>#REF!</v>
      </c>
      <c r="X289" s="39" t="e">
        <f>IF(AL290="31",Monitoreo!#REF!&amp;". ","")</f>
        <v>#REF!</v>
      </c>
      <c r="Y289" s="39" t="e">
        <f>IF(AL290="25",Monitoreo!#REF!&amp;". ","")</f>
        <v>#REF!</v>
      </c>
      <c r="Z289" s="39" t="e">
        <f>IF(AL290="24",Monitoreo!#REF!&amp;". ","")</f>
        <v>#REF!</v>
      </c>
      <c r="AA289" s="39" t="e">
        <f>IF(AL290="23",Monitoreo!#REF!&amp;". ","")</f>
        <v>#REF!</v>
      </c>
      <c r="AB289" s="39" t="e">
        <f>IF(AL290="22",Monitoreo!#REF!&amp;". ","")</f>
        <v>#REF!</v>
      </c>
      <c r="AC289" s="39" t="e">
        <f>IF(AL290="21",Monitoreo!#REF!&amp;". ","")</f>
        <v>#REF!</v>
      </c>
      <c r="AD289" s="39" t="e">
        <f>IF(AL290="15",Monitoreo!#REF!&amp;". ","")</f>
        <v>#REF!</v>
      </c>
      <c r="AE289" s="39" t="e">
        <f>IF(AL290="14",Monitoreo!#REF!&amp;". ","")</f>
        <v>#REF!</v>
      </c>
      <c r="AF289" s="39" t="e">
        <f>IF(AL290="13",Monitoreo!#REF!&amp;". ","")</f>
        <v>#REF!</v>
      </c>
      <c r="AG289" s="39" t="e">
        <f>IF(AL290="12",Monitoreo!#REF!&amp;". ","")</f>
        <v>#REF!</v>
      </c>
      <c r="AH289" s="85" t="e">
        <f>IF(AL290="11",Monitoreo!#REF!&amp;". ","")</f>
        <v>#REF!</v>
      </c>
      <c r="AI289" s="71"/>
      <c r="AJ289" s="88" t="e">
        <f>+IF(Monitoreo!#REF!="Casi Seguro",5,IF(Monitoreo!#REF!="Probable",4,IF(Monitoreo!#REF!="Posible",3,IF(Monitoreo!#REF!="Improbable",2,IF(Monitoreo!#REF!="Raro",1)))))</f>
        <v>#REF!</v>
      </c>
      <c r="AK289" s="88" t="e">
        <f>+IF(Monitoreo!#REF!="Severo",5,IF(Monitoreo!#REF!="Mayor",4,IF(Monitoreo!#REF!="Moderado",3,IF(Monitoreo!#REF!="Menor",2,IF(Monitoreo!#REF!="Insignificante",1)))))</f>
        <v>#REF!</v>
      </c>
      <c r="AL289" s="88" t="e">
        <f t="shared" si="4"/>
        <v>#REF!</v>
      </c>
    </row>
    <row r="290" spans="9:38" x14ac:dyDescent="0.25">
      <c r="I290" s="83"/>
      <c r="J290" s="84" t="e">
        <f>IF(AL291="55",Monitoreo!#REF!&amp;". ","")</f>
        <v>#REF!</v>
      </c>
      <c r="K290" s="39" t="e">
        <f>IF(AL291="54",Monitoreo!#REF!&amp;". ","")</f>
        <v>#REF!</v>
      </c>
      <c r="L290" s="39" t="e">
        <f>IF(AL291="53",Monitoreo!#REF!&amp;". ","")</f>
        <v>#REF!</v>
      </c>
      <c r="M290" s="39" t="e">
        <f>IF(AL291="52",Monitoreo!#REF!&amp;". ","")</f>
        <v>#REF!</v>
      </c>
      <c r="N290" s="39" t="e">
        <f>IF(AL291="51",Monitoreo!#REF!&amp;". ","")</f>
        <v>#REF!</v>
      </c>
      <c r="O290" s="39" t="e">
        <f>IF(AL291="45",Monitoreo!#REF!&amp;". ","")</f>
        <v>#REF!</v>
      </c>
      <c r="P290" s="39" t="e">
        <f>IF(AL291="44",Monitoreo!#REF!&amp;". ","")</f>
        <v>#REF!</v>
      </c>
      <c r="Q290" s="39" t="e">
        <f>IF(AL291="43",Monitoreo!#REF!&amp;". ","")</f>
        <v>#REF!</v>
      </c>
      <c r="R290" s="39" t="e">
        <f>IF(AL291="42",Monitoreo!#REF!&amp;". ","")</f>
        <v>#REF!</v>
      </c>
      <c r="S290" s="39" t="e">
        <f>IF(AL291="41",Monitoreo!#REF!&amp;". ","")</f>
        <v>#REF!</v>
      </c>
      <c r="T290" s="39" t="e">
        <f>IF(AL291="35",Monitoreo!#REF!&amp;". ","")</f>
        <v>#REF!</v>
      </c>
      <c r="U290" s="39" t="e">
        <f>IF(AL291="34",Monitoreo!#REF!&amp;". ","")</f>
        <v>#REF!</v>
      </c>
      <c r="V290" s="39" t="e">
        <f>IF(AL291="33",Monitoreo!#REF!&amp;". ","")</f>
        <v>#REF!</v>
      </c>
      <c r="W290" s="39" t="e">
        <f>IF(AL291="32",Monitoreo!#REF!&amp;". ","")</f>
        <v>#REF!</v>
      </c>
      <c r="X290" s="39" t="e">
        <f>IF(AL291="31",Monitoreo!#REF!&amp;". ","")</f>
        <v>#REF!</v>
      </c>
      <c r="Y290" s="39" t="e">
        <f>IF(AL291="25",Monitoreo!#REF!&amp;". ","")</f>
        <v>#REF!</v>
      </c>
      <c r="Z290" s="39" t="e">
        <f>IF(AL291="24",Monitoreo!#REF!&amp;". ","")</f>
        <v>#REF!</v>
      </c>
      <c r="AA290" s="39" t="e">
        <f>IF(AL291="23",Monitoreo!#REF!&amp;". ","")</f>
        <v>#REF!</v>
      </c>
      <c r="AB290" s="39" t="e">
        <f>IF(AL291="22",Monitoreo!#REF!&amp;". ","")</f>
        <v>#REF!</v>
      </c>
      <c r="AC290" s="39" t="e">
        <f>IF(AL291="21",Monitoreo!#REF!&amp;". ","")</f>
        <v>#REF!</v>
      </c>
      <c r="AD290" s="39" t="e">
        <f>IF(AL291="15",Monitoreo!#REF!&amp;". ","")</f>
        <v>#REF!</v>
      </c>
      <c r="AE290" s="39" t="e">
        <f>IF(AL291="14",Monitoreo!#REF!&amp;". ","")</f>
        <v>#REF!</v>
      </c>
      <c r="AF290" s="39" t="e">
        <f>IF(AL291="13",Monitoreo!#REF!&amp;". ","")</f>
        <v>#REF!</v>
      </c>
      <c r="AG290" s="39" t="e">
        <f>IF(AL291="12",Monitoreo!#REF!&amp;". ","")</f>
        <v>#REF!</v>
      </c>
      <c r="AH290" s="85" t="e">
        <f>IF(AL291="11",Monitoreo!#REF!&amp;". ","")</f>
        <v>#REF!</v>
      </c>
      <c r="AI290" s="71"/>
      <c r="AJ290" s="88" t="e">
        <f>+IF(Monitoreo!#REF!="Casi Seguro",5,IF(Monitoreo!#REF!="Probable",4,IF(Monitoreo!#REF!="Posible",3,IF(Monitoreo!#REF!="Improbable",2,IF(Monitoreo!#REF!="Raro",1)))))</f>
        <v>#REF!</v>
      </c>
      <c r="AK290" s="88" t="e">
        <f>+IF(Monitoreo!#REF!="Severo",5,IF(Monitoreo!#REF!="Mayor",4,IF(Monitoreo!#REF!="Moderado",3,IF(Monitoreo!#REF!="Menor",2,IF(Monitoreo!#REF!="Insignificante",1)))))</f>
        <v>#REF!</v>
      </c>
      <c r="AL290" s="88" t="e">
        <f t="shared" si="4"/>
        <v>#REF!</v>
      </c>
    </row>
    <row r="291" spans="9:38" x14ac:dyDescent="0.25">
      <c r="I291" s="83"/>
      <c r="J291" s="84" t="e">
        <f>IF(AL292="55",Monitoreo!#REF!&amp;". ","")</f>
        <v>#REF!</v>
      </c>
      <c r="K291" s="39" t="e">
        <f>IF(AL292="54",Monitoreo!#REF!&amp;". ","")</f>
        <v>#REF!</v>
      </c>
      <c r="L291" s="39" t="e">
        <f>IF(AL292="53",Monitoreo!#REF!&amp;". ","")</f>
        <v>#REF!</v>
      </c>
      <c r="M291" s="39" t="e">
        <f>IF(AL292="52",Monitoreo!#REF!&amp;". ","")</f>
        <v>#REF!</v>
      </c>
      <c r="N291" s="39" t="e">
        <f>IF(AL292="51",Monitoreo!#REF!&amp;". ","")</f>
        <v>#REF!</v>
      </c>
      <c r="O291" s="39" t="e">
        <f>IF(AL292="45",Monitoreo!#REF!&amp;". ","")</f>
        <v>#REF!</v>
      </c>
      <c r="P291" s="39" t="e">
        <f>IF(AL292="44",Monitoreo!#REF!&amp;". ","")</f>
        <v>#REF!</v>
      </c>
      <c r="Q291" s="39" t="e">
        <f>IF(AL292="43",Monitoreo!#REF!&amp;". ","")</f>
        <v>#REF!</v>
      </c>
      <c r="R291" s="39" t="e">
        <f>IF(AL292="42",Monitoreo!#REF!&amp;". ","")</f>
        <v>#REF!</v>
      </c>
      <c r="S291" s="39" t="e">
        <f>IF(AL292="41",Monitoreo!#REF!&amp;". ","")</f>
        <v>#REF!</v>
      </c>
      <c r="T291" s="39" t="e">
        <f>IF(AL292="35",Monitoreo!#REF!&amp;". ","")</f>
        <v>#REF!</v>
      </c>
      <c r="U291" s="39" t="e">
        <f>IF(AL292="34",Monitoreo!#REF!&amp;". ","")</f>
        <v>#REF!</v>
      </c>
      <c r="V291" s="39" t="e">
        <f>IF(AL292="33",Monitoreo!#REF!&amp;". ","")</f>
        <v>#REF!</v>
      </c>
      <c r="W291" s="39" t="e">
        <f>IF(AL292="32",Monitoreo!#REF!&amp;". ","")</f>
        <v>#REF!</v>
      </c>
      <c r="X291" s="39" t="e">
        <f>IF(AL292="31",Monitoreo!#REF!&amp;". ","")</f>
        <v>#REF!</v>
      </c>
      <c r="Y291" s="39" t="e">
        <f>IF(AL292="25",Monitoreo!#REF!&amp;". ","")</f>
        <v>#REF!</v>
      </c>
      <c r="Z291" s="39" t="e">
        <f>IF(AL292="24",Monitoreo!#REF!&amp;". ","")</f>
        <v>#REF!</v>
      </c>
      <c r="AA291" s="39" t="e">
        <f>IF(AL292="23",Monitoreo!#REF!&amp;". ","")</f>
        <v>#REF!</v>
      </c>
      <c r="AB291" s="39" t="e">
        <f>IF(AL292="22",Monitoreo!#REF!&amp;". ","")</f>
        <v>#REF!</v>
      </c>
      <c r="AC291" s="39" t="e">
        <f>IF(AL292="21",Monitoreo!#REF!&amp;". ","")</f>
        <v>#REF!</v>
      </c>
      <c r="AD291" s="39" t="e">
        <f>IF(AL292="15",Monitoreo!#REF!&amp;". ","")</f>
        <v>#REF!</v>
      </c>
      <c r="AE291" s="39" t="e">
        <f>IF(AL292="14",Monitoreo!#REF!&amp;". ","")</f>
        <v>#REF!</v>
      </c>
      <c r="AF291" s="39" t="e">
        <f>IF(AL292="13",Monitoreo!#REF!&amp;". ","")</f>
        <v>#REF!</v>
      </c>
      <c r="AG291" s="39" t="e">
        <f>IF(AL292="12",Monitoreo!#REF!&amp;". ","")</f>
        <v>#REF!</v>
      </c>
      <c r="AH291" s="85" t="e">
        <f>IF(AL292="11",Monitoreo!#REF!&amp;". ","")</f>
        <v>#REF!</v>
      </c>
      <c r="AI291" s="71"/>
      <c r="AJ291" s="88" t="e">
        <f>+IF(Monitoreo!#REF!="Casi Seguro",5,IF(Monitoreo!#REF!="Probable",4,IF(Monitoreo!#REF!="Posible",3,IF(Monitoreo!#REF!="Improbable",2,IF(Monitoreo!#REF!="Raro",1)))))</f>
        <v>#REF!</v>
      </c>
      <c r="AK291" s="88" t="e">
        <f>+IF(Monitoreo!#REF!="Severo",5,IF(Monitoreo!#REF!="Mayor",4,IF(Monitoreo!#REF!="Moderado",3,IF(Monitoreo!#REF!="Menor",2,IF(Monitoreo!#REF!="Insignificante",1)))))</f>
        <v>#REF!</v>
      </c>
      <c r="AL291" s="88" t="e">
        <f t="shared" si="4"/>
        <v>#REF!</v>
      </c>
    </row>
    <row r="292" spans="9:38" x14ac:dyDescent="0.25">
      <c r="I292" s="83"/>
      <c r="J292" s="84" t="e">
        <f>IF(AL293="55",Monitoreo!#REF!&amp;". ","")</f>
        <v>#REF!</v>
      </c>
      <c r="K292" s="39" t="e">
        <f>IF(AL293="54",Monitoreo!#REF!&amp;". ","")</f>
        <v>#REF!</v>
      </c>
      <c r="L292" s="39" t="e">
        <f>IF(AL293="53",Monitoreo!#REF!&amp;". ","")</f>
        <v>#REF!</v>
      </c>
      <c r="M292" s="39" t="e">
        <f>IF(AL293="52",Monitoreo!#REF!&amp;". ","")</f>
        <v>#REF!</v>
      </c>
      <c r="N292" s="39" t="e">
        <f>IF(AL293="51",Monitoreo!#REF!&amp;". ","")</f>
        <v>#REF!</v>
      </c>
      <c r="O292" s="39" t="e">
        <f>IF(AL293="45",Monitoreo!#REF!&amp;". ","")</f>
        <v>#REF!</v>
      </c>
      <c r="P292" s="39" t="e">
        <f>IF(AL293="44",Monitoreo!#REF!&amp;". ","")</f>
        <v>#REF!</v>
      </c>
      <c r="Q292" s="39" t="e">
        <f>IF(AL293="43",Monitoreo!#REF!&amp;". ","")</f>
        <v>#REF!</v>
      </c>
      <c r="R292" s="39" t="e">
        <f>IF(AL293="42",Monitoreo!#REF!&amp;". ","")</f>
        <v>#REF!</v>
      </c>
      <c r="S292" s="39" t="e">
        <f>IF(AL293="41",Monitoreo!#REF!&amp;". ","")</f>
        <v>#REF!</v>
      </c>
      <c r="T292" s="39" t="e">
        <f>IF(AL293="35",Monitoreo!#REF!&amp;". ","")</f>
        <v>#REF!</v>
      </c>
      <c r="U292" s="39" t="e">
        <f>IF(AL293="34",Monitoreo!#REF!&amp;". ","")</f>
        <v>#REF!</v>
      </c>
      <c r="V292" s="39" t="e">
        <f>IF(AL293="33",Monitoreo!#REF!&amp;". ","")</f>
        <v>#REF!</v>
      </c>
      <c r="W292" s="39" t="e">
        <f>IF(AL293="32",Monitoreo!#REF!&amp;". ","")</f>
        <v>#REF!</v>
      </c>
      <c r="X292" s="39" t="e">
        <f>IF(AL293="31",Monitoreo!#REF!&amp;". ","")</f>
        <v>#REF!</v>
      </c>
      <c r="Y292" s="39" t="e">
        <f>IF(AL293="25",Monitoreo!#REF!&amp;". ","")</f>
        <v>#REF!</v>
      </c>
      <c r="Z292" s="39" t="e">
        <f>IF(AL293="24",Monitoreo!#REF!&amp;". ","")</f>
        <v>#REF!</v>
      </c>
      <c r="AA292" s="39" t="e">
        <f>IF(AL293="23",Monitoreo!#REF!&amp;". ","")</f>
        <v>#REF!</v>
      </c>
      <c r="AB292" s="39" t="e">
        <f>IF(AL293="22",Monitoreo!#REF!&amp;". ","")</f>
        <v>#REF!</v>
      </c>
      <c r="AC292" s="39" t="e">
        <f>IF(AL293="21",Monitoreo!#REF!&amp;". ","")</f>
        <v>#REF!</v>
      </c>
      <c r="AD292" s="39" t="e">
        <f>IF(AL293="15",Monitoreo!#REF!&amp;". ","")</f>
        <v>#REF!</v>
      </c>
      <c r="AE292" s="39" t="e">
        <f>IF(AL293="14",Monitoreo!#REF!&amp;". ","")</f>
        <v>#REF!</v>
      </c>
      <c r="AF292" s="39" t="e">
        <f>IF(AL293="13",Monitoreo!#REF!&amp;". ","")</f>
        <v>#REF!</v>
      </c>
      <c r="AG292" s="39" t="e">
        <f>IF(AL293="12",Monitoreo!#REF!&amp;". ","")</f>
        <v>#REF!</v>
      </c>
      <c r="AH292" s="85" t="e">
        <f>IF(AL293="11",Monitoreo!#REF!&amp;". ","")</f>
        <v>#REF!</v>
      </c>
      <c r="AI292" s="71"/>
      <c r="AJ292" s="88" t="e">
        <f>+IF(Monitoreo!#REF!="Casi Seguro",5,IF(Monitoreo!#REF!="Probable",4,IF(Monitoreo!#REF!="Posible",3,IF(Monitoreo!#REF!="Improbable",2,IF(Monitoreo!#REF!="Raro",1)))))</f>
        <v>#REF!</v>
      </c>
      <c r="AK292" s="88" t="e">
        <f>+IF(Monitoreo!#REF!="Severo",5,IF(Monitoreo!#REF!="Mayor",4,IF(Monitoreo!#REF!="Moderado",3,IF(Monitoreo!#REF!="Menor",2,IF(Monitoreo!#REF!="Insignificante",1)))))</f>
        <v>#REF!</v>
      </c>
      <c r="AL292" s="88" t="e">
        <f t="shared" si="4"/>
        <v>#REF!</v>
      </c>
    </row>
    <row r="293" spans="9:38" x14ac:dyDescent="0.25">
      <c r="I293" s="83"/>
      <c r="J293" s="84" t="e">
        <f>IF(AL294="55",Monitoreo!#REF!&amp;". ","")</f>
        <v>#REF!</v>
      </c>
      <c r="K293" s="39" t="e">
        <f>IF(AL294="54",Monitoreo!#REF!&amp;". ","")</f>
        <v>#REF!</v>
      </c>
      <c r="L293" s="39" t="e">
        <f>IF(AL294="53",Monitoreo!#REF!&amp;". ","")</f>
        <v>#REF!</v>
      </c>
      <c r="M293" s="39" t="e">
        <f>IF(AL294="52",Monitoreo!#REF!&amp;". ","")</f>
        <v>#REF!</v>
      </c>
      <c r="N293" s="39" t="e">
        <f>IF(AL294="51",Monitoreo!#REF!&amp;". ","")</f>
        <v>#REF!</v>
      </c>
      <c r="O293" s="39" t="e">
        <f>IF(AL294="45",Monitoreo!#REF!&amp;". ","")</f>
        <v>#REF!</v>
      </c>
      <c r="P293" s="39" t="e">
        <f>IF(AL294="44",Monitoreo!#REF!&amp;". ","")</f>
        <v>#REF!</v>
      </c>
      <c r="Q293" s="39" t="e">
        <f>IF(AL294="43",Monitoreo!#REF!&amp;". ","")</f>
        <v>#REF!</v>
      </c>
      <c r="R293" s="39" t="e">
        <f>IF(AL294="42",Monitoreo!#REF!&amp;". ","")</f>
        <v>#REF!</v>
      </c>
      <c r="S293" s="39" t="e">
        <f>IF(AL294="41",Monitoreo!#REF!&amp;". ","")</f>
        <v>#REF!</v>
      </c>
      <c r="T293" s="39" t="e">
        <f>IF(AL294="35",Monitoreo!#REF!&amp;". ","")</f>
        <v>#REF!</v>
      </c>
      <c r="U293" s="39" t="e">
        <f>IF(AL294="34",Monitoreo!#REF!&amp;". ","")</f>
        <v>#REF!</v>
      </c>
      <c r="V293" s="39" t="e">
        <f>IF(AL294="33",Monitoreo!#REF!&amp;". ","")</f>
        <v>#REF!</v>
      </c>
      <c r="W293" s="39" t="e">
        <f>IF(AL294="32",Monitoreo!#REF!&amp;". ","")</f>
        <v>#REF!</v>
      </c>
      <c r="X293" s="39" t="e">
        <f>IF(AL294="31",Monitoreo!#REF!&amp;". ","")</f>
        <v>#REF!</v>
      </c>
      <c r="Y293" s="39" t="e">
        <f>IF(AL294="25",Monitoreo!#REF!&amp;". ","")</f>
        <v>#REF!</v>
      </c>
      <c r="Z293" s="39" t="e">
        <f>IF(AL294="24",Monitoreo!#REF!&amp;". ","")</f>
        <v>#REF!</v>
      </c>
      <c r="AA293" s="39" t="e">
        <f>IF(AL294="23",Monitoreo!#REF!&amp;". ","")</f>
        <v>#REF!</v>
      </c>
      <c r="AB293" s="39" t="e">
        <f>IF(AL294="22",Monitoreo!#REF!&amp;". ","")</f>
        <v>#REF!</v>
      </c>
      <c r="AC293" s="39" t="e">
        <f>IF(AL294="21",Monitoreo!#REF!&amp;". ","")</f>
        <v>#REF!</v>
      </c>
      <c r="AD293" s="39" t="e">
        <f>IF(AL294="15",Monitoreo!#REF!&amp;". ","")</f>
        <v>#REF!</v>
      </c>
      <c r="AE293" s="39" t="e">
        <f>IF(AL294="14",Monitoreo!#REF!&amp;". ","")</f>
        <v>#REF!</v>
      </c>
      <c r="AF293" s="39" t="e">
        <f>IF(AL294="13",Monitoreo!#REF!&amp;". ","")</f>
        <v>#REF!</v>
      </c>
      <c r="AG293" s="39" t="e">
        <f>IF(AL294="12",Monitoreo!#REF!&amp;". ","")</f>
        <v>#REF!</v>
      </c>
      <c r="AH293" s="85" t="e">
        <f>IF(AL294="11",Monitoreo!#REF!&amp;". ","")</f>
        <v>#REF!</v>
      </c>
      <c r="AI293" s="71"/>
      <c r="AJ293" s="88" t="e">
        <f>+IF(Monitoreo!#REF!="Casi Seguro",5,IF(Monitoreo!#REF!="Probable",4,IF(Monitoreo!#REF!="Posible",3,IF(Monitoreo!#REF!="Improbable",2,IF(Monitoreo!#REF!="Raro",1)))))</f>
        <v>#REF!</v>
      </c>
      <c r="AK293" s="88" t="e">
        <f>+IF(Monitoreo!#REF!="Severo",5,IF(Monitoreo!#REF!="Mayor",4,IF(Monitoreo!#REF!="Moderado",3,IF(Monitoreo!#REF!="Menor",2,IF(Monitoreo!#REF!="Insignificante",1)))))</f>
        <v>#REF!</v>
      </c>
      <c r="AL293" s="88" t="e">
        <f t="shared" si="4"/>
        <v>#REF!</v>
      </c>
    </row>
    <row r="294" spans="9:38" x14ac:dyDescent="0.25">
      <c r="I294" s="83"/>
      <c r="J294" s="84" t="e">
        <f>IF(AL295="55",Monitoreo!#REF!&amp;". ","")</f>
        <v>#REF!</v>
      </c>
      <c r="K294" s="39" t="e">
        <f>IF(AL295="54",Monitoreo!#REF!&amp;". ","")</f>
        <v>#REF!</v>
      </c>
      <c r="L294" s="39" t="e">
        <f>IF(AL295="53",Monitoreo!#REF!&amp;". ","")</f>
        <v>#REF!</v>
      </c>
      <c r="M294" s="39" t="e">
        <f>IF(AL295="52",Monitoreo!#REF!&amp;". ","")</f>
        <v>#REF!</v>
      </c>
      <c r="N294" s="39" t="e">
        <f>IF(AL295="51",Monitoreo!#REF!&amp;". ","")</f>
        <v>#REF!</v>
      </c>
      <c r="O294" s="39" t="e">
        <f>IF(AL295="45",Monitoreo!#REF!&amp;". ","")</f>
        <v>#REF!</v>
      </c>
      <c r="P294" s="39" t="e">
        <f>IF(AL295="44",Monitoreo!#REF!&amp;". ","")</f>
        <v>#REF!</v>
      </c>
      <c r="Q294" s="39" t="e">
        <f>IF(AL295="43",Monitoreo!#REF!&amp;". ","")</f>
        <v>#REF!</v>
      </c>
      <c r="R294" s="39" t="e">
        <f>IF(AL295="42",Monitoreo!#REF!&amp;". ","")</f>
        <v>#REF!</v>
      </c>
      <c r="S294" s="39" t="e">
        <f>IF(AL295="41",Monitoreo!#REF!&amp;". ","")</f>
        <v>#REF!</v>
      </c>
      <c r="T294" s="39" t="e">
        <f>IF(AL295="35",Monitoreo!#REF!&amp;". ","")</f>
        <v>#REF!</v>
      </c>
      <c r="U294" s="39" t="e">
        <f>IF(AL295="34",Monitoreo!#REF!&amp;". ","")</f>
        <v>#REF!</v>
      </c>
      <c r="V294" s="39" t="e">
        <f>IF(AL295="33",Monitoreo!#REF!&amp;". ","")</f>
        <v>#REF!</v>
      </c>
      <c r="W294" s="39" t="e">
        <f>IF(AL295="32",Monitoreo!#REF!&amp;". ","")</f>
        <v>#REF!</v>
      </c>
      <c r="X294" s="39" t="e">
        <f>IF(AL295="31",Monitoreo!#REF!&amp;". ","")</f>
        <v>#REF!</v>
      </c>
      <c r="Y294" s="39" t="e">
        <f>IF(AL295="25",Monitoreo!#REF!&amp;". ","")</f>
        <v>#REF!</v>
      </c>
      <c r="Z294" s="39" t="e">
        <f>IF(AL295="24",Monitoreo!#REF!&amp;". ","")</f>
        <v>#REF!</v>
      </c>
      <c r="AA294" s="39" t="e">
        <f>IF(AL295="23",Monitoreo!#REF!&amp;". ","")</f>
        <v>#REF!</v>
      </c>
      <c r="AB294" s="39" t="e">
        <f>IF(AL295="22",Monitoreo!#REF!&amp;". ","")</f>
        <v>#REF!</v>
      </c>
      <c r="AC294" s="39" t="e">
        <f>IF(AL295="21",Monitoreo!#REF!&amp;". ","")</f>
        <v>#REF!</v>
      </c>
      <c r="AD294" s="39" t="e">
        <f>IF(AL295="15",Monitoreo!#REF!&amp;". ","")</f>
        <v>#REF!</v>
      </c>
      <c r="AE294" s="39" t="e">
        <f>IF(AL295="14",Monitoreo!#REF!&amp;". ","")</f>
        <v>#REF!</v>
      </c>
      <c r="AF294" s="39" t="e">
        <f>IF(AL295="13",Monitoreo!#REF!&amp;". ","")</f>
        <v>#REF!</v>
      </c>
      <c r="AG294" s="39" t="e">
        <f>IF(AL295="12",Monitoreo!#REF!&amp;". ","")</f>
        <v>#REF!</v>
      </c>
      <c r="AH294" s="85" t="e">
        <f>IF(AL295="11",Monitoreo!#REF!&amp;". ","")</f>
        <v>#REF!</v>
      </c>
      <c r="AI294" s="71"/>
      <c r="AJ294" s="88" t="e">
        <f>+IF(Monitoreo!#REF!="Casi Seguro",5,IF(Monitoreo!#REF!="Probable",4,IF(Monitoreo!#REF!="Posible",3,IF(Monitoreo!#REF!="Improbable",2,IF(Monitoreo!#REF!="Raro",1)))))</f>
        <v>#REF!</v>
      </c>
      <c r="AK294" s="88" t="e">
        <f>+IF(Monitoreo!#REF!="Severo",5,IF(Monitoreo!#REF!="Mayor",4,IF(Monitoreo!#REF!="Moderado",3,IF(Monitoreo!#REF!="Menor",2,IF(Monitoreo!#REF!="Insignificante",1)))))</f>
        <v>#REF!</v>
      </c>
      <c r="AL294" s="88" t="e">
        <f t="shared" si="4"/>
        <v>#REF!</v>
      </c>
    </row>
    <row r="295" spans="9:38" x14ac:dyDescent="0.25">
      <c r="I295" s="83"/>
      <c r="J295" s="84" t="e">
        <f>IF(AL296="55",Monitoreo!#REF!&amp;". ","")</f>
        <v>#REF!</v>
      </c>
      <c r="K295" s="39" t="e">
        <f>IF(AL296="54",Monitoreo!#REF!&amp;". ","")</f>
        <v>#REF!</v>
      </c>
      <c r="L295" s="39" t="e">
        <f>IF(AL296="53",Monitoreo!#REF!&amp;". ","")</f>
        <v>#REF!</v>
      </c>
      <c r="M295" s="39" t="e">
        <f>IF(AL296="52",Monitoreo!#REF!&amp;". ","")</f>
        <v>#REF!</v>
      </c>
      <c r="N295" s="39" t="e">
        <f>IF(AL296="51",Monitoreo!#REF!&amp;". ","")</f>
        <v>#REF!</v>
      </c>
      <c r="O295" s="39" t="e">
        <f>IF(AL296="45",Monitoreo!#REF!&amp;". ","")</f>
        <v>#REF!</v>
      </c>
      <c r="P295" s="39" t="e">
        <f>IF(AL296="44",Monitoreo!#REF!&amp;". ","")</f>
        <v>#REF!</v>
      </c>
      <c r="Q295" s="39" t="e">
        <f>IF(AL296="43",Monitoreo!#REF!&amp;". ","")</f>
        <v>#REF!</v>
      </c>
      <c r="R295" s="39" t="e">
        <f>IF(AL296="42",Monitoreo!#REF!&amp;". ","")</f>
        <v>#REF!</v>
      </c>
      <c r="S295" s="39" t="e">
        <f>IF(AL296="41",Monitoreo!#REF!&amp;". ","")</f>
        <v>#REF!</v>
      </c>
      <c r="T295" s="39" t="e">
        <f>IF(AL296="35",Monitoreo!#REF!&amp;". ","")</f>
        <v>#REF!</v>
      </c>
      <c r="U295" s="39" t="e">
        <f>IF(AL296="34",Monitoreo!#REF!&amp;". ","")</f>
        <v>#REF!</v>
      </c>
      <c r="V295" s="39" t="e">
        <f>IF(AL296="33",Monitoreo!#REF!&amp;". ","")</f>
        <v>#REF!</v>
      </c>
      <c r="W295" s="39" t="e">
        <f>IF(AL296="32",Monitoreo!#REF!&amp;". ","")</f>
        <v>#REF!</v>
      </c>
      <c r="X295" s="39" t="e">
        <f>IF(AL296="31",Monitoreo!#REF!&amp;". ","")</f>
        <v>#REF!</v>
      </c>
      <c r="Y295" s="39" t="e">
        <f>IF(AL296="25",Monitoreo!#REF!&amp;". ","")</f>
        <v>#REF!</v>
      </c>
      <c r="Z295" s="39" t="e">
        <f>IF(AL296="24",Monitoreo!#REF!&amp;". ","")</f>
        <v>#REF!</v>
      </c>
      <c r="AA295" s="39" t="e">
        <f>IF(AL296="23",Monitoreo!#REF!&amp;". ","")</f>
        <v>#REF!</v>
      </c>
      <c r="AB295" s="39" t="e">
        <f>IF(AL296="22",Monitoreo!#REF!&amp;". ","")</f>
        <v>#REF!</v>
      </c>
      <c r="AC295" s="39" t="e">
        <f>IF(AL296="21",Monitoreo!#REF!&amp;". ","")</f>
        <v>#REF!</v>
      </c>
      <c r="AD295" s="39" t="e">
        <f>IF(AL296="15",Monitoreo!#REF!&amp;". ","")</f>
        <v>#REF!</v>
      </c>
      <c r="AE295" s="39" t="e">
        <f>IF(AL296="14",Monitoreo!#REF!&amp;". ","")</f>
        <v>#REF!</v>
      </c>
      <c r="AF295" s="39" t="e">
        <f>IF(AL296="13",Monitoreo!#REF!&amp;". ","")</f>
        <v>#REF!</v>
      </c>
      <c r="AG295" s="39" t="e">
        <f>IF(AL296="12",Monitoreo!#REF!&amp;". ","")</f>
        <v>#REF!</v>
      </c>
      <c r="AH295" s="85" t="e">
        <f>IF(AL296="11",Monitoreo!#REF!&amp;". ","")</f>
        <v>#REF!</v>
      </c>
      <c r="AI295" s="71"/>
      <c r="AJ295" s="88" t="e">
        <f>+IF(Monitoreo!#REF!="Casi Seguro",5,IF(Monitoreo!#REF!="Probable",4,IF(Monitoreo!#REF!="Posible",3,IF(Monitoreo!#REF!="Improbable",2,IF(Monitoreo!#REF!="Raro",1)))))</f>
        <v>#REF!</v>
      </c>
      <c r="AK295" s="88" t="e">
        <f>+IF(Monitoreo!#REF!="Severo",5,IF(Monitoreo!#REF!="Mayor",4,IF(Monitoreo!#REF!="Moderado",3,IF(Monitoreo!#REF!="Menor",2,IF(Monitoreo!#REF!="Insignificante",1)))))</f>
        <v>#REF!</v>
      </c>
      <c r="AL295" s="88" t="e">
        <f t="shared" si="4"/>
        <v>#REF!</v>
      </c>
    </row>
    <row r="296" spans="9:38" x14ac:dyDescent="0.25">
      <c r="I296" s="83"/>
      <c r="J296" s="84" t="e">
        <f>IF(AL297="55",Monitoreo!#REF!&amp;". ","")</f>
        <v>#REF!</v>
      </c>
      <c r="K296" s="39" t="e">
        <f>IF(AL297="54",Monitoreo!#REF!&amp;". ","")</f>
        <v>#REF!</v>
      </c>
      <c r="L296" s="39" t="e">
        <f>IF(AL297="53",Monitoreo!#REF!&amp;". ","")</f>
        <v>#REF!</v>
      </c>
      <c r="M296" s="39" t="e">
        <f>IF(AL297="52",Monitoreo!#REF!&amp;". ","")</f>
        <v>#REF!</v>
      </c>
      <c r="N296" s="39" t="e">
        <f>IF(AL297="51",Monitoreo!#REF!&amp;". ","")</f>
        <v>#REF!</v>
      </c>
      <c r="O296" s="39" t="e">
        <f>IF(AL297="45",Monitoreo!#REF!&amp;". ","")</f>
        <v>#REF!</v>
      </c>
      <c r="P296" s="39" t="e">
        <f>IF(AL297="44",Monitoreo!#REF!&amp;". ","")</f>
        <v>#REF!</v>
      </c>
      <c r="Q296" s="39" t="e">
        <f>IF(AL297="43",Monitoreo!#REF!&amp;". ","")</f>
        <v>#REF!</v>
      </c>
      <c r="R296" s="39" t="e">
        <f>IF(AL297="42",Monitoreo!#REF!&amp;". ","")</f>
        <v>#REF!</v>
      </c>
      <c r="S296" s="39" t="e">
        <f>IF(AL297="41",Monitoreo!#REF!&amp;". ","")</f>
        <v>#REF!</v>
      </c>
      <c r="T296" s="39" t="e">
        <f>IF(AL297="35",Monitoreo!#REF!&amp;". ","")</f>
        <v>#REF!</v>
      </c>
      <c r="U296" s="39" t="e">
        <f>IF(AL297="34",Monitoreo!#REF!&amp;". ","")</f>
        <v>#REF!</v>
      </c>
      <c r="V296" s="39" t="e">
        <f>IF(AL297="33",Monitoreo!#REF!&amp;". ","")</f>
        <v>#REF!</v>
      </c>
      <c r="W296" s="39" t="e">
        <f>IF(AL297="32",Monitoreo!#REF!&amp;". ","")</f>
        <v>#REF!</v>
      </c>
      <c r="X296" s="39" t="e">
        <f>IF(AL297="31",Monitoreo!#REF!&amp;". ","")</f>
        <v>#REF!</v>
      </c>
      <c r="Y296" s="39" t="e">
        <f>IF(AL297="25",Monitoreo!#REF!&amp;". ","")</f>
        <v>#REF!</v>
      </c>
      <c r="Z296" s="39" t="e">
        <f>IF(AL297="24",Monitoreo!#REF!&amp;". ","")</f>
        <v>#REF!</v>
      </c>
      <c r="AA296" s="39" t="e">
        <f>IF(AL297="23",Monitoreo!#REF!&amp;". ","")</f>
        <v>#REF!</v>
      </c>
      <c r="AB296" s="39" t="e">
        <f>IF(AL297="22",Monitoreo!#REF!&amp;". ","")</f>
        <v>#REF!</v>
      </c>
      <c r="AC296" s="39" t="e">
        <f>IF(AL297="21",Monitoreo!#REF!&amp;". ","")</f>
        <v>#REF!</v>
      </c>
      <c r="AD296" s="39" t="e">
        <f>IF(AL297="15",Monitoreo!#REF!&amp;". ","")</f>
        <v>#REF!</v>
      </c>
      <c r="AE296" s="39" t="e">
        <f>IF(AL297="14",Monitoreo!#REF!&amp;". ","")</f>
        <v>#REF!</v>
      </c>
      <c r="AF296" s="39" t="e">
        <f>IF(AL297="13",Monitoreo!#REF!&amp;". ","")</f>
        <v>#REF!</v>
      </c>
      <c r="AG296" s="39" t="e">
        <f>IF(AL297="12",Monitoreo!#REF!&amp;". ","")</f>
        <v>#REF!</v>
      </c>
      <c r="AH296" s="85" t="e">
        <f>IF(AL297="11",Monitoreo!#REF!&amp;". ","")</f>
        <v>#REF!</v>
      </c>
      <c r="AI296" s="71"/>
      <c r="AJ296" s="88" t="e">
        <f>+IF(Monitoreo!#REF!="Casi Seguro",5,IF(Monitoreo!#REF!="Probable",4,IF(Monitoreo!#REF!="Posible",3,IF(Monitoreo!#REF!="Improbable",2,IF(Monitoreo!#REF!="Raro",1)))))</f>
        <v>#REF!</v>
      </c>
      <c r="AK296" s="88" t="e">
        <f>+IF(Monitoreo!#REF!="Severo",5,IF(Monitoreo!#REF!="Mayor",4,IF(Monitoreo!#REF!="Moderado",3,IF(Monitoreo!#REF!="Menor",2,IF(Monitoreo!#REF!="Insignificante",1)))))</f>
        <v>#REF!</v>
      </c>
      <c r="AL296" s="88" t="e">
        <f t="shared" si="4"/>
        <v>#REF!</v>
      </c>
    </row>
    <row r="297" spans="9:38" x14ac:dyDescent="0.25">
      <c r="I297" s="83"/>
      <c r="J297" s="84" t="e">
        <f>IF(AL298="55",Monitoreo!#REF!&amp;". ","")</f>
        <v>#REF!</v>
      </c>
      <c r="K297" s="39" t="e">
        <f>IF(AL298="54",Monitoreo!#REF!&amp;". ","")</f>
        <v>#REF!</v>
      </c>
      <c r="L297" s="39" t="e">
        <f>IF(AL298="53",Monitoreo!#REF!&amp;". ","")</f>
        <v>#REF!</v>
      </c>
      <c r="M297" s="39" t="e">
        <f>IF(AL298="52",Monitoreo!#REF!&amp;". ","")</f>
        <v>#REF!</v>
      </c>
      <c r="N297" s="39" t="e">
        <f>IF(AL298="51",Monitoreo!#REF!&amp;". ","")</f>
        <v>#REF!</v>
      </c>
      <c r="O297" s="39" t="e">
        <f>IF(AL298="45",Monitoreo!#REF!&amp;". ","")</f>
        <v>#REF!</v>
      </c>
      <c r="P297" s="39" t="e">
        <f>IF(AL298="44",Monitoreo!#REF!&amp;". ","")</f>
        <v>#REF!</v>
      </c>
      <c r="Q297" s="39" t="e">
        <f>IF(AL298="43",Monitoreo!#REF!&amp;". ","")</f>
        <v>#REF!</v>
      </c>
      <c r="R297" s="39" t="e">
        <f>IF(AL298="42",Monitoreo!#REF!&amp;". ","")</f>
        <v>#REF!</v>
      </c>
      <c r="S297" s="39" t="e">
        <f>IF(AL298="41",Monitoreo!#REF!&amp;". ","")</f>
        <v>#REF!</v>
      </c>
      <c r="T297" s="39" t="e">
        <f>IF(AL298="35",Monitoreo!#REF!&amp;". ","")</f>
        <v>#REF!</v>
      </c>
      <c r="U297" s="39" t="e">
        <f>IF(AL298="34",Monitoreo!#REF!&amp;". ","")</f>
        <v>#REF!</v>
      </c>
      <c r="V297" s="39" t="e">
        <f>IF(AL298="33",Monitoreo!#REF!&amp;". ","")</f>
        <v>#REF!</v>
      </c>
      <c r="W297" s="39" t="e">
        <f>IF(AL298="32",Monitoreo!#REF!&amp;". ","")</f>
        <v>#REF!</v>
      </c>
      <c r="X297" s="39" t="e">
        <f>IF(AL298="31",Monitoreo!#REF!&amp;". ","")</f>
        <v>#REF!</v>
      </c>
      <c r="Y297" s="39" t="e">
        <f>IF(AL298="25",Monitoreo!#REF!&amp;". ","")</f>
        <v>#REF!</v>
      </c>
      <c r="Z297" s="39" t="e">
        <f>IF(AL298="24",Monitoreo!#REF!&amp;". ","")</f>
        <v>#REF!</v>
      </c>
      <c r="AA297" s="39" t="e">
        <f>IF(AL298="23",Monitoreo!#REF!&amp;". ","")</f>
        <v>#REF!</v>
      </c>
      <c r="AB297" s="39" t="e">
        <f>IF(AL298="22",Monitoreo!#REF!&amp;". ","")</f>
        <v>#REF!</v>
      </c>
      <c r="AC297" s="39" t="e">
        <f>IF(AL298="21",Monitoreo!#REF!&amp;". ","")</f>
        <v>#REF!</v>
      </c>
      <c r="AD297" s="39" t="e">
        <f>IF(AL298="15",Monitoreo!#REF!&amp;". ","")</f>
        <v>#REF!</v>
      </c>
      <c r="AE297" s="39" t="e">
        <f>IF(AL298="14",Monitoreo!#REF!&amp;". ","")</f>
        <v>#REF!</v>
      </c>
      <c r="AF297" s="39" t="e">
        <f>IF(AL298="13",Monitoreo!#REF!&amp;". ","")</f>
        <v>#REF!</v>
      </c>
      <c r="AG297" s="39" t="e">
        <f>IF(AL298="12",Monitoreo!#REF!&amp;". ","")</f>
        <v>#REF!</v>
      </c>
      <c r="AH297" s="85" t="e">
        <f>IF(AL298="11",Monitoreo!#REF!&amp;". ","")</f>
        <v>#REF!</v>
      </c>
      <c r="AI297" s="71"/>
      <c r="AJ297" s="88" t="e">
        <f>+IF(Monitoreo!#REF!="Casi Seguro",5,IF(Monitoreo!#REF!="Probable",4,IF(Monitoreo!#REF!="Posible",3,IF(Monitoreo!#REF!="Improbable",2,IF(Monitoreo!#REF!="Raro",1)))))</f>
        <v>#REF!</v>
      </c>
      <c r="AK297" s="88" t="e">
        <f>+IF(Monitoreo!#REF!="Severo",5,IF(Monitoreo!#REF!="Mayor",4,IF(Monitoreo!#REF!="Moderado",3,IF(Monitoreo!#REF!="Menor",2,IF(Monitoreo!#REF!="Insignificante",1)))))</f>
        <v>#REF!</v>
      </c>
      <c r="AL297" s="88" t="e">
        <f t="shared" si="4"/>
        <v>#REF!</v>
      </c>
    </row>
    <row r="298" spans="9:38" x14ac:dyDescent="0.25">
      <c r="I298" s="83"/>
      <c r="J298" s="84" t="e">
        <f>IF(AL299="55",Monitoreo!#REF!&amp;". ","")</f>
        <v>#REF!</v>
      </c>
      <c r="K298" s="39" t="e">
        <f>IF(AL299="54",Monitoreo!#REF!&amp;". ","")</f>
        <v>#REF!</v>
      </c>
      <c r="L298" s="39" t="e">
        <f>IF(AL299="53",Monitoreo!#REF!&amp;". ","")</f>
        <v>#REF!</v>
      </c>
      <c r="M298" s="39" t="e">
        <f>IF(AL299="52",Monitoreo!#REF!&amp;". ","")</f>
        <v>#REF!</v>
      </c>
      <c r="N298" s="39" t="e">
        <f>IF(AL299="51",Monitoreo!#REF!&amp;". ","")</f>
        <v>#REF!</v>
      </c>
      <c r="O298" s="39" t="e">
        <f>IF(AL299="45",Monitoreo!#REF!&amp;". ","")</f>
        <v>#REF!</v>
      </c>
      <c r="P298" s="39" t="e">
        <f>IF(AL299="44",Monitoreo!#REF!&amp;". ","")</f>
        <v>#REF!</v>
      </c>
      <c r="Q298" s="39" t="e">
        <f>IF(AL299="43",Monitoreo!#REF!&amp;". ","")</f>
        <v>#REF!</v>
      </c>
      <c r="R298" s="39" t="e">
        <f>IF(AL299="42",Monitoreo!#REF!&amp;". ","")</f>
        <v>#REF!</v>
      </c>
      <c r="S298" s="39" t="e">
        <f>IF(AL299="41",Monitoreo!#REF!&amp;". ","")</f>
        <v>#REF!</v>
      </c>
      <c r="T298" s="39" t="e">
        <f>IF(AL299="35",Monitoreo!#REF!&amp;". ","")</f>
        <v>#REF!</v>
      </c>
      <c r="U298" s="39" t="e">
        <f>IF(AL299="34",Monitoreo!#REF!&amp;". ","")</f>
        <v>#REF!</v>
      </c>
      <c r="V298" s="39" t="e">
        <f>IF(AL299="33",Monitoreo!#REF!&amp;". ","")</f>
        <v>#REF!</v>
      </c>
      <c r="W298" s="39" t="e">
        <f>IF(AL299="32",Monitoreo!#REF!&amp;". ","")</f>
        <v>#REF!</v>
      </c>
      <c r="X298" s="39" t="e">
        <f>IF(AL299="31",Monitoreo!#REF!&amp;". ","")</f>
        <v>#REF!</v>
      </c>
      <c r="Y298" s="39" t="e">
        <f>IF(AL299="25",Monitoreo!#REF!&amp;". ","")</f>
        <v>#REF!</v>
      </c>
      <c r="Z298" s="39" t="e">
        <f>IF(AL299="24",Monitoreo!#REF!&amp;". ","")</f>
        <v>#REF!</v>
      </c>
      <c r="AA298" s="39" t="e">
        <f>IF(AL299="23",Monitoreo!#REF!&amp;". ","")</f>
        <v>#REF!</v>
      </c>
      <c r="AB298" s="39" t="e">
        <f>IF(AL299="22",Monitoreo!#REF!&amp;". ","")</f>
        <v>#REF!</v>
      </c>
      <c r="AC298" s="39" t="e">
        <f>IF(AL299="21",Monitoreo!#REF!&amp;". ","")</f>
        <v>#REF!</v>
      </c>
      <c r="AD298" s="39" t="e">
        <f>IF(AL299="15",Monitoreo!#REF!&amp;". ","")</f>
        <v>#REF!</v>
      </c>
      <c r="AE298" s="39" t="e">
        <f>IF(AL299="14",Monitoreo!#REF!&amp;". ","")</f>
        <v>#REF!</v>
      </c>
      <c r="AF298" s="39" t="e">
        <f>IF(AL299="13",Monitoreo!#REF!&amp;". ","")</f>
        <v>#REF!</v>
      </c>
      <c r="AG298" s="39" t="e">
        <f>IF(AL299="12",Monitoreo!#REF!&amp;". ","")</f>
        <v>#REF!</v>
      </c>
      <c r="AH298" s="85" t="e">
        <f>IF(AL299="11",Monitoreo!#REF!&amp;". ","")</f>
        <v>#REF!</v>
      </c>
      <c r="AI298" s="71"/>
      <c r="AJ298" s="88" t="e">
        <f>+IF(Monitoreo!#REF!="Casi Seguro",5,IF(Monitoreo!#REF!="Probable",4,IF(Monitoreo!#REF!="Posible",3,IF(Monitoreo!#REF!="Improbable",2,IF(Monitoreo!#REF!="Raro",1)))))</f>
        <v>#REF!</v>
      </c>
      <c r="AK298" s="88" t="e">
        <f>+IF(Monitoreo!#REF!="Severo",5,IF(Monitoreo!#REF!="Mayor",4,IF(Monitoreo!#REF!="Moderado",3,IF(Monitoreo!#REF!="Menor",2,IF(Monitoreo!#REF!="Insignificante",1)))))</f>
        <v>#REF!</v>
      </c>
      <c r="AL298" s="88" t="e">
        <f t="shared" si="4"/>
        <v>#REF!</v>
      </c>
    </row>
    <row r="299" spans="9:38" x14ac:dyDescent="0.25">
      <c r="I299" s="83"/>
      <c r="J299" s="84" t="e">
        <f>IF(AL300="55",Monitoreo!#REF!&amp;". ","")</f>
        <v>#REF!</v>
      </c>
      <c r="K299" s="39" t="e">
        <f>IF(AL300="54",Monitoreo!#REF!&amp;". ","")</f>
        <v>#REF!</v>
      </c>
      <c r="L299" s="39" t="e">
        <f>IF(AL300="53",Monitoreo!#REF!&amp;". ","")</f>
        <v>#REF!</v>
      </c>
      <c r="M299" s="39" t="e">
        <f>IF(AL300="52",Monitoreo!#REF!&amp;". ","")</f>
        <v>#REF!</v>
      </c>
      <c r="N299" s="39" t="e">
        <f>IF(AL300="51",Monitoreo!#REF!&amp;". ","")</f>
        <v>#REF!</v>
      </c>
      <c r="O299" s="39" t="e">
        <f>IF(AL300="45",Monitoreo!#REF!&amp;". ","")</f>
        <v>#REF!</v>
      </c>
      <c r="P299" s="39" t="e">
        <f>IF(AL300="44",Monitoreo!#REF!&amp;". ","")</f>
        <v>#REF!</v>
      </c>
      <c r="Q299" s="39" t="e">
        <f>IF(AL300="43",Monitoreo!#REF!&amp;". ","")</f>
        <v>#REF!</v>
      </c>
      <c r="R299" s="39" t="e">
        <f>IF(AL300="42",Monitoreo!#REF!&amp;". ","")</f>
        <v>#REF!</v>
      </c>
      <c r="S299" s="39" t="e">
        <f>IF(AL300="41",Monitoreo!#REF!&amp;". ","")</f>
        <v>#REF!</v>
      </c>
      <c r="T299" s="39" t="e">
        <f>IF(AL300="35",Monitoreo!#REF!&amp;". ","")</f>
        <v>#REF!</v>
      </c>
      <c r="U299" s="39" t="e">
        <f>IF(AL300="34",Monitoreo!#REF!&amp;". ","")</f>
        <v>#REF!</v>
      </c>
      <c r="V299" s="39" t="e">
        <f>IF(AL300="33",Monitoreo!#REF!&amp;". ","")</f>
        <v>#REF!</v>
      </c>
      <c r="W299" s="39" t="e">
        <f>IF(AL300="32",Monitoreo!#REF!&amp;". ","")</f>
        <v>#REF!</v>
      </c>
      <c r="X299" s="39" t="e">
        <f>IF(AL300="31",Monitoreo!#REF!&amp;". ","")</f>
        <v>#REF!</v>
      </c>
      <c r="Y299" s="39" t="e">
        <f>IF(AL300="25",Monitoreo!#REF!&amp;". ","")</f>
        <v>#REF!</v>
      </c>
      <c r="Z299" s="39" t="e">
        <f>IF(AL300="24",Monitoreo!#REF!&amp;". ","")</f>
        <v>#REF!</v>
      </c>
      <c r="AA299" s="39" t="e">
        <f>IF(AL300="23",Monitoreo!#REF!&amp;". ","")</f>
        <v>#REF!</v>
      </c>
      <c r="AB299" s="39" t="e">
        <f>IF(AL300="22",Monitoreo!#REF!&amp;". ","")</f>
        <v>#REF!</v>
      </c>
      <c r="AC299" s="39" t="e">
        <f>IF(AL300="21",Monitoreo!#REF!&amp;". ","")</f>
        <v>#REF!</v>
      </c>
      <c r="AD299" s="39" t="e">
        <f>IF(AL300="15",Monitoreo!#REF!&amp;". ","")</f>
        <v>#REF!</v>
      </c>
      <c r="AE299" s="39" t="e">
        <f>IF(AL300="14",Monitoreo!#REF!&amp;". ","")</f>
        <v>#REF!</v>
      </c>
      <c r="AF299" s="39" t="e">
        <f>IF(AL300="13",Monitoreo!#REF!&amp;". ","")</f>
        <v>#REF!</v>
      </c>
      <c r="AG299" s="39" t="e">
        <f>IF(AL300="12",Monitoreo!#REF!&amp;". ","")</f>
        <v>#REF!</v>
      </c>
      <c r="AH299" s="85" t="e">
        <f>IF(AL300="11",Monitoreo!#REF!&amp;". ","")</f>
        <v>#REF!</v>
      </c>
      <c r="AI299" s="71"/>
      <c r="AJ299" s="88" t="e">
        <f>+IF(Monitoreo!#REF!="Casi Seguro",5,IF(Monitoreo!#REF!="Probable",4,IF(Monitoreo!#REF!="Posible",3,IF(Monitoreo!#REF!="Improbable",2,IF(Monitoreo!#REF!="Raro",1)))))</f>
        <v>#REF!</v>
      </c>
      <c r="AK299" s="88" t="e">
        <f>+IF(Monitoreo!#REF!="Severo",5,IF(Monitoreo!#REF!="Mayor",4,IF(Monitoreo!#REF!="Moderado",3,IF(Monitoreo!#REF!="Menor",2,IF(Monitoreo!#REF!="Insignificante",1)))))</f>
        <v>#REF!</v>
      </c>
      <c r="AL299" s="88" t="e">
        <f t="shared" si="4"/>
        <v>#REF!</v>
      </c>
    </row>
    <row r="300" spans="9:38" x14ac:dyDescent="0.25">
      <c r="I300" s="83"/>
      <c r="J300" s="84" t="e">
        <f>IF(AL301="55",Monitoreo!#REF!&amp;". ","")</f>
        <v>#REF!</v>
      </c>
      <c r="K300" s="39" t="e">
        <f>IF(AL301="54",Monitoreo!#REF!&amp;". ","")</f>
        <v>#REF!</v>
      </c>
      <c r="L300" s="39" t="e">
        <f>IF(AL301="53",Monitoreo!#REF!&amp;". ","")</f>
        <v>#REF!</v>
      </c>
      <c r="M300" s="39" t="e">
        <f>IF(AL301="52",Monitoreo!#REF!&amp;". ","")</f>
        <v>#REF!</v>
      </c>
      <c r="N300" s="39" t="e">
        <f>IF(AL301="51",Monitoreo!#REF!&amp;". ","")</f>
        <v>#REF!</v>
      </c>
      <c r="O300" s="39" t="e">
        <f>IF(AL301="45",Monitoreo!#REF!&amp;". ","")</f>
        <v>#REF!</v>
      </c>
      <c r="P300" s="39" t="e">
        <f>IF(AL301="44",Monitoreo!#REF!&amp;". ","")</f>
        <v>#REF!</v>
      </c>
      <c r="Q300" s="39" t="e">
        <f>IF(AL301="43",Monitoreo!#REF!&amp;". ","")</f>
        <v>#REF!</v>
      </c>
      <c r="R300" s="39" t="e">
        <f>IF(AL301="42",Monitoreo!#REF!&amp;". ","")</f>
        <v>#REF!</v>
      </c>
      <c r="S300" s="39" t="e">
        <f>IF(AL301="41",Monitoreo!#REF!&amp;". ","")</f>
        <v>#REF!</v>
      </c>
      <c r="T300" s="39" t="e">
        <f>IF(AL301="35",Monitoreo!#REF!&amp;". ","")</f>
        <v>#REF!</v>
      </c>
      <c r="U300" s="39" t="e">
        <f>IF(AL301="34",Monitoreo!#REF!&amp;". ","")</f>
        <v>#REF!</v>
      </c>
      <c r="V300" s="39" t="e">
        <f>IF(AL301="33",Monitoreo!#REF!&amp;". ","")</f>
        <v>#REF!</v>
      </c>
      <c r="W300" s="39" t="e">
        <f>IF(AL301="32",Monitoreo!#REF!&amp;". ","")</f>
        <v>#REF!</v>
      </c>
      <c r="X300" s="39" t="e">
        <f>IF(AL301="31",Monitoreo!#REF!&amp;". ","")</f>
        <v>#REF!</v>
      </c>
      <c r="Y300" s="39" t="e">
        <f>IF(AL301="25",Monitoreo!#REF!&amp;". ","")</f>
        <v>#REF!</v>
      </c>
      <c r="Z300" s="39" t="e">
        <f>IF(AL301="24",Monitoreo!#REF!&amp;". ","")</f>
        <v>#REF!</v>
      </c>
      <c r="AA300" s="39" t="e">
        <f>IF(AL301="23",Monitoreo!#REF!&amp;". ","")</f>
        <v>#REF!</v>
      </c>
      <c r="AB300" s="39" t="e">
        <f>IF(AL301="22",Monitoreo!#REF!&amp;". ","")</f>
        <v>#REF!</v>
      </c>
      <c r="AC300" s="39" t="e">
        <f>IF(AL301="21",Monitoreo!#REF!&amp;". ","")</f>
        <v>#REF!</v>
      </c>
      <c r="AD300" s="39" t="e">
        <f>IF(AL301="15",Monitoreo!#REF!&amp;". ","")</f>
        <v>#REF!</v>
      </c>
      <c r="AE300" s="39" t="e">
        <f>IF(AL301="14",Monitoreo!#REF!&amp;". ","")</f>
        <v>#REF!</v>
      </c>
      <c r="AF300" s="39" t="e">
        <f>IF(AL301="13",Monitoreo!#REF!&amp;". ","")</f>
        <v>#REF!</v>
      </c>
      <c r="AG300" s="39" t="e">
        <f>IF(AL301="12",Monitoreo!#REF!&amp;". ","")</f>
        <v>#REF!</v>
      </c>
      <c r="AH300" s="85" t="e">
        <f>IF(AL301="11",Monitoreo!#REF!&amp;". ","")</f>
        <v>#REF!</v>
      </c>
      <c r="AI300" s="71"/>
      <c r="AJ300" s="88" t="e">
        <f>+IF(Monitoreo!#REF!="Casi Seguro",5,IF(Monitoreo!#REF!="Probable",4,IF(Monitoreo!#REF!="Posible",3,IF(Monitoreo!#REF!="Improbable",2,IF(Monitoreo!#REF!="Raro",1)))))</f>
        <v>#REF!</v>
      </c>
      <c r="AK300" s="88" t="e">
        <f>+IF(Monitoreo!#REF!="Severo",5,IF(Monitoreo!#REF!="Mayor",4,IF(Monitoreo!#REF!="Moderado",3,IF(Monitoreo!#REF!="Menor",2,IF(Monitoreo!#REF!="Insignificante",1)))))</f>
        <v>#REF!</v>
      </c>
      <c r="AL300" s="88" t="e">
        <f t="shared" si="4"/>
        <v>#REF!</v>
      </c>
    </row>
    <row r="301" spans="9:38" x14ac:dyDescent="0.25">
      <c r="I301" s="83"/>
      <c r="J301" s="84" t="e">
        <f>IF(AL302="55",Monitoreo!#REF!&amp;". ","")</f>
        <v>#REF!</v>
      </c>
      <c r="K301" s="39" t="e">
        <f>IF(AL302="54",Monitoreo!#REF!&amp;". ","")</f>
        <v>#REF!</v>
      </c>
      <c r="L301" s="39" t="e">
        <f>IF(AL302="53",Monitoreo!#REF!&amp;". ","")</f>
        <v>#REF!</v>
      </c>
      <c r="M301" s="39" t="e">
        <f>IF(AL302="52",Monitoreo!#REF!&amp;". ","")</f>
        <v>#REF!</v>
      </c>
      <c r="N301" s="39" t="e">
        <f>IF(AL302="51",Monitoreo!#REF!&amp;". ","")</f>
        <v>#REF!</v>
      </c>
      <c r="O301" s="39" t="e">
        <f>IF(AL302="45",Monitoreo!#REF!&amp;". ","")</f>
        <v>#REF!</v>
      </c>
      <c r="P301" s="39" t="e">
        <f>IF(AL302="44",Monitoreo!#REF!&amp;". ","")</f>
        <v>#REF!</v>
      </c>
      <c r="Q301" s="39" t="e">
        <f>IF(AL302="43",Monitoreo!#REF!&amp;". ","")</f>
        <v>#REF!</v>
      </c>
      <c r="R301" s="39" t="e">
        <f>IF(AL302="42",Monitoreo!#REF!&amp;". ","")</f>
        <v>#REF!</v>
      </c>
      <c r="S301" s="39" t="e">
        <f>IF(AL302="41",Monitoreo!#REF!&amp;". ","")</f>
        <v>#REF!</v>
      </c>
      <c r="T301" s="39" t="e">
        <f>IF(AL302="35",Monitoreo!#REF!&amp;". ","")</f>
        <v>#REF!</v>
      </c>
      <c r="U301" s="39" t="e">
        <f>IF(AL302="34",Monitoreo!#REF!&amp;". ","")</f>
        <v>#REF!</v>
      </c>
      <c r="V301" s="39" t="e">
        <f>IF(AL302="33",Monitoreo!#REF!&amp;". ","")</f>
        <v>#REF!</v>
      </c>
      <c r="W301" s="39" t="e">
        <f>IF(AL302="32",Monitoreo!#REF!&amp;". ","")</f>
        <v>#REF!</v>
      </c>
      <c r="X301" s="39" t="e">
        <f>IF(AL302="31",Monitoreo!#REF!&amp;". ","")</f>
        <v>#REF!</v>
      </c>
      <c r="Y301" s="39" t="e">
        <f>IF(AL302="25",Monitoreo!#REF!&amp;". ","")</f>
        <v>#REF!</v>
      </c>
      <c r="Z301" s="39" t="e">
        <f>IF(AL302="24",Monitoreo!#REF!&amp;". ","")</f>
        <v>#REF!</v>
      </c>
      <c r="AA301" s="39" t="e">
        <f>IF(AL302="23",Monitoreo!#REF!&amp;". ","")</f>
        <v>#REF!</v>
      </c>
      <c r="AB301" s="39" t="e">
        <f>IF(AL302="22",Monitoreo!#REF!&amp;". ","")</f>
        <v>#REF!</v>
      </c>
      <c r="AC301" s="39" t="e">
        <f>IF(AL302="21",Monitoreo!#REF!&amp;". ","")</f>
        <v>#REF!</v>
      </c>
      <c r="AD301" s="39" t="e">
        <f>IF(AL302="15",Monitoreo!#REF!&amp;". ","")</f>
        <v>#REF!</v>
      </c>
      <c r="AE301" s="39" t="e">
        <f>IF(AL302="14",Monitoreo!#REF!&amp;". ","")</f>
        <v>#REF!</v>
      </c>
      <c r="AF301" s="39" t="e">
        <f>IF(AL302="13",Monitoreo!#REF!&amp;". ","")</f>
        <v>#REF!</v>
      </c>
      <c r="AG301" s="39" t="e">
        <f>IF(AL302="12",Monitoreo!#REF!&amp;". ","")</f>
        <v>#REF!</v>
      </c>
      <c r="AH301" s="85" t="e">
        <f>IF(AL302="11",Monitoreo!#REF!&amp;". ","")</f>
        <v>#REF!</v>
      </c>
      <c r="AI301" s="71"/>
      <c r="AJ301" s="88" t="e">
        <f>+IF(Monitoreo!#REF!="Casi Seguro",5,IF(Monitoreo!#REF!="Probable",4,IF(Monitoreo!#REF!="Posible",3,IF(Monitoreo!#REF!="Improbable",2,IF(Monitoreo!#REF!="Raro",1)))))</f>
        <v>#REF!</v>
      </c>
      <c r="AK301" s="88" t="e">
        <f>+IF(Monitoreo!#REF!="Severo",5,IF(Monitoreo!#REF!="Mayor",4,IF(Monitoreo!#REF!="Moderado",3,IF(Monitoreo!#REF!="Menor",2,IF(Monitoreo!#REF!="Insignificante",1)))))</f>
        <v>#REF!</v>
      </c>
      <c r="AL301" s="88" t="e">
        <f t="shared" si="4"/>
        <v>#REF!</v>
      </c>
    </row>
    <row r="302" spans="9:38" x14ac:dyDescent="0.25">
      <c r="I302" s="83"/>
      <c r="J302" s="84" t="e">
        <f>IF(AL303="55",Monitoreo!#REF!&amp;". ","")</f>
        <v>#REF!</v>
      </c>
      <c r="K302" s="39" t="e">
        <f>IF(AL303="54",Monitoreo!#REF!&amp;". ","")</f>
        <v>#REF!</v>
      </c>
      <c r="L302" s="39" t="e">
        <f>IF(AL303="53",Monitoreo!#REF!&amp;". ","")</f>
        <v>#REF!</v>
      </c>
      <c r="M302" s="39" t="e">
        <f>IF(AL303="52",Monitoreo!#REF!&amp;". ","")</f>
        <v>#REF!</v>
      </c>
      <c r="N302" s="39" t="e">
        <f>IF(AL303="51",Monitoreo!#REF!&amp;". ","")</f>
        <v>#REF!</v>
      </c>
      <c r="O302" s="39" t="e">
        <f>IF(AL303="45",Monitoreo!#REF!&amp;". ","")</f>
        <v>#REF!</v>
      </c>
      <c r="P302" s="39" t="e">
        <f>IF(AL303="44",Monitoreo!#REF!&amp;". ","")</f>
        <v>#REF!</v>
      </c>
      <c r="Q302" s="39" t="e">
        <f>IF(AL303="43",Monitoreo!#REF!&amp;". ","")</f>
        <v>#REF!</v>
      </c>
      <c r="R302" s="39" t="e">
        <f>IF(AL303="42",Monitoreo!#REF!&amp;". ","")</f>
        <v>#REF!</v>
      </c>
      <c r="S302" s="39" t="e">
        <f>IF(AL303="41",Monitoreo!#REF!&amp;". ","")</f>
        <v>#REF!</v>
      </c>
      <c r="T302" s="39" t="e">
        <f>IF(AL303="35",Monitoreo!#REF!&amp;". ","")</f>
        <v>#REF!</v>
      </c>
      <c r="U302" s="39" t="e">
        <f>IF(AL303="34",Monitoreo!#REF!&amp;". ","")</f>
        <v>#REF!</v>
      </c>
      <c r="V302" s="39" t="e">
        <f>IF(AL303="33",Monitoreo!#REF!&amp;". ","")</f>
        <v>#REF!</v>
      </c>
      <c r="W302" s="39" t="e">
        <f>IF(AL303="32",Monitoreo!#REF!&amp;". ","")</f>
        <v>#REF!</v>
      </c>
      <c r="X302" s="39" t="e">
        <f>IF(AL303="31",Monitoreo!#REF!&amp;". ","")</f>
        <v>#REF!</v>
      </c>
      <c r="Y302" s="39" t="e">
        <f>IF(AL303="25",Monitoreo!#REF!&amp;". ","")</f>
        <v>#REF!</v>
      </c>
      <c r="Z302" s="39" t="e">
        <f>IF(AL303="24",Monitoreo!#REF!&amp;". ","")</f>
        <v>#REF!</v>
      </c>
      <c r="AA302" s="39" t="e">
        <f>IF(AL303="23",Monitoreo!#REF!&amp;". ","")</f>
        <v>#REF!</v>
      </c>
      <c r="AB302" s="39" t="e">
        <f>IF(AL303="22",Monitoreo!#REF!&amp;". ","")</f>
        <v>#REF!</v>
      </c>
      <c r="AC302" s="39" t="e">
        <f>IF(AL303="21",Monitoreo!#REF!&amp;". ","")</f>
        <v>#REF!</v>
      </c>
      <c r="AD302" s="39" t="e">
        <f>IF(AL303="15",Monitoreo!#REF!&amp;". ","")</f>
        <v>#REF!</v>
      </c>
      <c r="AE302" s="39" t="e">
        <f>IF(AL303="14",Monitoreo!#REF!&amp;". ","")</f>
        <v>#REF!</v>
      </c>
      <c r="AF302" s="39" t="e">
        <f>IF(AL303="13",Monitoreo!#REF!&amp;". ","")</f>
        <v>#REF!</v>
      </c>
      <c r="AG302" s="39" t="e">
        <f>IF(AL303="12",Monitoreo!#REF!&amp;". ","")</f>
        <v>#REF!</v>
      </c>
      <c r="AH302" s="85" t="e">
        <f>IF(AL303="11",Monitoreo!#REF!&amp;". ","")</f>
        <v>#REF!</v>
      </c>
      <c r="AI302" s="71"/>
      <c r="AJ302" s="88" t="e">
        <f>+IF(Monitoreo!#REF!="Casi Seguro",5,IF(Monitoreo!#REF!="Probable",4,IF(Monitoreo!#REF!="Posible",3,IF(Monitoreo!#REF!="Improbable",2,IF(Monitoreo!#REF!="Raro",1)))))</f>
        <v>#REF!</v>
      </c>
      <c r="AK302" s="88" t="e">
        <f>+IF(Monitoreo!#REF!="Severo",5,IF(Monitoreo!#REF!="Mayor",4,IF(Monitoreo!#REF!="Moderado",3,IF(Monitoreo!#REF!="Menor",2,IF(Monitoreo!#REF!="Insignificante",1)))))</f>
        <v>#REF!</v>
      </c>
      <c r="AL302" s="88" t="e">
        <f t="shared" si="4"/>
        <v>#REF!</v>
      </c>
    </row>
    <row r="303" spans="9:38" x14ac:dyDescent="0.25">
      <c r="I303" s="83"/>
      <c r="J303" s="84" t="e">
        <f>IF(AL304="55",Monitoreo!#REF!&amp;". ","")</f>
        <v>#REF!</v>
      </c>
      <c r="K303" s="39" t="e">
        <f>IF(AL304="54",Monitoreo!#REF!&amp;". ","")</f>
        <v>#REF!</v>
      </c>
      <c r="L303" s="39" t="e">
        <f>IF(AL304="53",Monitoreo!#REF!&amp;". ","")</f>
        <v>#REF!</v>
      </c>
      <c r="M303" s="39" t="e">
        <f>IF(AL304="52",Monitoreo!#REF!&amp;". ","")</f>
        <v>#REF!</v>
      </c>
      <c r="N303" s="39" t="e">
        <f>IF(AL304="51",Monitoreo!#REF!&amp;". ","")</f>
        <v>#REF!</v>
      </c>
      <c r="O303" s="39" t="e">
        <f>IF(AL304="45",Monitoreo!#REF!&amp;". ","")</f>
        <v>#REF!</v>
      </c>
      <c r="P303" s="39" t="e">
        <f>IF(AL304="44",Monitoreo!#REF!&amp;". ","")</f>
        <v>#REF!</v>
      </c>
      <c r="Q303" s="39" t="e">
        <f>IF(AL304="43",Monitoreo!#REF!&amp;". ","")</f>
        <v>#REF!</v>
      </c>
      <c r="R303" s="39" t="e">
        <f>IF(AL304="42",Monitoreo!#REF!&amp;". ","")</f>
        <v>#REF!</v>
      </c>
      <c r="S303" s="39" t="e">
        <f>IF(AL304="41",Monitoreo!#REF!&amp;". ","")</f>
        <v>#REF!</v>
      </c>
      <c r="T303" s="39" t="e">
        <f>IF(AL304="35",Monitoreo!#REF!&amp;". ","")</f>
        <v>#REF!</v>
      </c>
      <c r="U303" s="39" t="e">
        <f>IF(AL304="34",Monitoreo!#REF!&amp;". ","")</f>
        <v>#REF!</v>
      </c>
      <c r="V303" s="39" t="e">
        <f>IF(AL304="33",Monitoreo!#REF!&amp;". ","")</f>
        <v>#REF!</v>
      </c>
      <c r="W303" s="39" t="e">
        <f>IF(AL304="32",Monitoreo!#REF!&amp;". ","")</f>
        <v>#REF!</v>
      </c>
      <c r="X303" s="39" t="e">
        <f>IF(AL304="31",Monitoreo!#REF!&amp;". ","")</f>
        <v>#REF!</v>
      </c>
      <c r="Y303" s="39" t="e">
        <f>IF(AL304="25",Monitoreo!#REF!&amp;". ","")</f>
        <v>#REF!</v>
      </c>
      <c r="Z303" s="39" t="e">
        <f>IF(AL304="24",Monitoreo!#REF!&amp;". ","")</f>
        <v>#REF!</v>
      </c>
      <c r="AA303" s="39" t="e">
        <f>IF(AL304="23",Monitoreo!#REF!&amp;". ","")</f>
        <v>#REF!</v>
      </c>
      <c r="AB303" s="39" t="e">
        <f>IF(AL304="22",Monitoreo!#REF!&amp;". ","")</f>
        <v>#REF!</v>
      </c>
      <c r="AC303" s="39" t="e">
        <f>IF(AL304="21",Monitoreo!#REF!&amp;". ","")</f>
        <v>#REF!</v>
      </c>
      <c r="AD303" s="39" t="e">
        <f>IF(AL304="15",Monitoreo!#REF!&amp;". ","")</f>
        <v>#REF!</v>
      </c>
      <c r="AE303" s="39" t="e">
        <f>IF(AL304="14",Monitoreo!#REF!&amp;". ","")</f>
        <v>#REF!</v>
      </c>
      <c r="AF303" s="39" t="e">
        <f>IF(AL304="13",Monitoreo!#REF!&amp;". ","")</f>
        <v>#REF!</v>
      </c>
      <c r="AG303" s="39" t="e">
        <f>IF(AL304="12",Monitoreo!#REF!&amp;". ","")</f>
        <v>#REF!</v>
      </c>
      <c r="AH303" s="85" t="e">
        <f>IF(AL304="11",Monitoreo!#REF!&amp;". ","")</f>
        <v>#REF!</v>
      </c>
      <c r="AI303" s="71"/>
      <c r="AJ303" s="88" t="e">
        <f>+IF(Monitoreo!#REF!="Casi Seguro",5,IF(Monitoreo!#REF!="Probable",4,IF(Monitoreo!#REF!="Posible",3,IF(Monitoreo!#REF!="Improbable",2,IF(Monitoreo!#REF!="Raro",1)))))</f>
        <v>#REF!</v>
      </c>
      <c r="AK303" s="88" t="e">
        <f>+IF(Monitoreo!#REF!="Severo",5,IF(Monitoreo!#REF!="Mayor",4,IF(Monitoreo!#REF!="Moderado",3,IF(Monitoreo!#REF!="Menor",2,IF(Monitoreo!#REF!="Insignificante",1)))))</f>
        <v>#REF!</v>
      </c>
      <c r="AL303" s="88" t="e">
        <f t="shared" si="4"/>
        <v>#REF!</v>
      </c>
    </row>
    <row r="304" spans="9:38" x14ac:dyDescent="0.25">
      <c r="I304" s="83"/>
      <c r="J304" s="84" t="e">
        <f>IF(AL305="55",Monitoreo!#REF!&amp;". ","")</f>
        <v>#REF!</v>
      </c>
      <c r="K304" s="39" t="e">
        <f>IF(AL305="54",Monitoreo!#REF!&amp;". ","")</f>
        <v>#REF!</v>
      </c>
      <c r="L304" s="39" t="e">
        <f>IF(AL305="53",Monitoreo!#REF!&amp;". ","")</f>
        <v>#REF!</v>
      </c>
      <c r="M304" s="39" t="e">
        <f>IF(AL305="52",Monitoreo!#REF!&amp;". ","")</f>
        <v>#REF!</v>
      </c>
      <c r="N304" s="39" t="e">
        <f>IF(AL305="51",Monitoreo!#REF!&amp;". ","")</f>
        <v>#REF!</v>
      </c>
      <c r="O304" s="39" t="e">
        <f>IF(AL305="45",Monitoreo!#REF!&amp;". ","")</f>
        <v>#REF!</v>
      </c>
      <c r="P304" s="39" t="e">
        <f>IF(AL305="44",Monitoreo!#REF!&amp;". ","")</f>
        <v>#REF!</v>
      </c>
      <c r="Q304" s="39" t="e">
        <f>IF(AL305="43",Monitoreo!#REF!&amp;". ","")</f>
        <v>#REF!</v>
      </c>
      <c r="R304" s="39" t="e">
        <f>IF(AL305="42",Monitoreo!#REF!&amp;". ","")</f>
        <v>#REF!</v>
      </c>
      <c r="S304" s="39" t="e">
        <f>IF(AL305="41",Monitoreo!#REF!&amp;". ","")</f>
        <v>#REF!</v>
      </c>
      <c r="T304" s="39" t="e">
        <f>IF(AL305="35",Monitoreo!#REF!&amp;". ","")</f>
        <v>#REF!</v>
      </c>
      <c r="U304" s="39" t="e">
        <f>IF(AL305="34",Monitoreo!#REF!&amp;". ","")</f>
        <v>#REF!</v>
      </c>
      <c r="V304" s="39" t="e">
        <f>IF(AL305="33",Monitoreo!#REF!&amp;". ","")</f>
        <v>#REF!</v>
      </c>
      <c r="W304" s="39" t="e">
        <f>IF(AL305="32",Monitoreo!#REF!&amp;". ","")</f>
        <v>#REF!</v>
      </c>
      <c r="X304" s="39" t="e">
        <f>IF(AL305="31",Monitoreo!#REF!&amp;". ","")</f>
        <v>#REF!</v>
      </c>
      <c r="Y304" s="39" t="e">
        <f>IF(AL305="25",Monitoreo!#REF!&amp;". ","")</f>
        <v>#REF!</v>
      </c>
      <c r="Z304" s="39" t="e">
        <f>IF(AL305="24",Monitoreo!#REF!&amp;". ","")</f>
        <v>#REF!</v>
      </c>
      <c r="AA304" s="39" t="e">
        <f>IF(AL305="23",Monitoreo!#REF!&amp;". ","")</f>
        <v>#REF!</v>
      </c>
      <c r="AB304" s="39" t="e">
        <f>IF(AL305="22",Monitoreo!#REF!&amp;". ","")</f>
        <v>#REF!</v>
      </c>
      <c r="AC304" s="39" t="e">
        <f>IF(AL305="21",Monitoreo!#REF!&amp;". ","")</f>
        <v>#REF!</v>
      </c>
      <c r="AD304" s="39" t="e">
        <f>IF(AL305="15",Monitoreo!#REF!&amp;". ","")</f>
        <v>#REF!</v>
      </c>
      <c r="AE304" s="39" t="e">
        <f>IF(AL305="14",Monitoreo!#REF!&amp;". ","")</f>
        <v>#REF!</v>
      </c>
      <c r="AF304" s="39" t="e">
        <f>IF(AL305="13",Monitoreo!#REF!&amp;". ","")</f>
        <v>#REF!</v>
      </c>
      <c r="AG304" s="39" t="e">
        <f>IF(AL305="12",Monitoreo!#REF!&amp;". ","")</f>
        <v>#REF!</v>
      </c>
      <c r="AH304" s="85" t="e">
        <f>IF(AL305="11",Monitoreo!#REF!&amp;". ","")</f>
        <v>#REF!</v>
      </c>
      <c r="AI304" s="71"/>
      <c r="AJ304" s="88" t="e">
        <f>+IF(Monitoreo!#REF!="Casi Seguro",5,IF(Monitoreo!#REF!="Probable",4,IF(Monitoreo!#REF!="Posible",3,IF(Monitoreo!#REF!="Improbable",2,IF(Monitoreo!#REF!="Raro",1)))))</f>
        <v>#REF!</v>
      </c>
      <c r="AK304" s="88" t="e">
        <f>+IF(Monitoreo!#REF!="Severo",5,IF(Monitoreo!#REF!="Mayor",4,IF(Monitoreo!#REF!="Moderado",3,IF(Monitoreo!#REF!="Menor",2,IF(Monitoreo!#REF!="Insignificante",1)))))</f>
        <v>#REF!</v>
      </c>
      <c r="AL304" s="88" t="e">
        <f t="shared" si="4"/>
        <v>#REF!</v>
      </c>
    </row>
    <row r="305" spans="9:38" x14ac:dyDescent="0.25">
      <c r="I305" s="83"/>
      <c r="J305" s="84" t="e">
        <f>IF(AL306="55",Monitoreo!#REF!&amp;". ","")</f>
        <v>#REF!</v>
      </c>
      <c r="K305" s="39" t="e">
        <f>IF(AL306="54",Monitoreo!#REF!&amp;". ","")</f>
        <v>#REF!</v>
      </c>
      <c r="L305" s="39" t="e">
        <f>IF(AL306="53",Monitoreo!#REF!&amp;". ","")</f>
        <v>#REF!</v>
      </c>
      <c r="M305" s="39" t="e">
        <f>IF(AL306="52",Monitoreo!#REF!&amp;". ","")</f>
        <v>#REF!</v>
      </c>
      <c r="N305" s="39" t="e">
        <f>IF(AL306="51",Monitoreo!#REF!&amp;". ","")</f>
        <v>#REF!</v>
      </c>
      <c r="O305" s="39" t="e">
        <f>IF(AL306="45",Monitoreo!#REF!&amp;". ","")</f>
        <v>#REF!</v>
      </c>
      <c r="P305" s="39" t="e">
        <f>IF(AL306="44",Monitoreo!#REF!&amp;". ","")</f>
        <v>#REF!</v>
      </c>
      <c r="Q305" s="39" t="e">
        <f>IF(AL306="43",Monitoreo!#REF!&amp;". ","")</f>
        <v>#REF!</v>
      </c>
      <c r="R305" s="39" t="e">
        <f>IF(AL306="42",Monitoreo!#REF!&amp;". ","")</f>
        <v>#REF!</v>
      </c>
      <c r="S305" s="39" t="e">
        <f>IF(AL306="41",Monitoreo!#REF!&amp;". ","")</f>
        <v>#REF!</v>
      </c>
      <c r="T305" s="39" t="e">
        <f>IF(AL306="35",Monitoreo!#REF!&amp;". ","")</f>
        <v>#REF!</v>
      </c>
      <c r="U305" s="39" t="e">
        <f>IF(AL306="34",Monitoreo!#REF!&amp;". ","")</f>
        <v>#REF!</v>
      </c>
      <c r="V305" s="39" t="e">
        <f>IF(AL306="33",Monitoreo!#REF!&amp;". ","")</f>
        <v>#REF!</v>
      </c>
      <c r="W305" s="39" t="e">
        <f>IF(AL306="32",Monitoreo!#REF!&amp;". ","")</f>
        <v>#REF!</v>
      </c>
      <c r="X305" s="39" t="e">
        <f>IF(AL306="31",Monitoreo!#REF!&amp;". ","")</f>
        <v>#REF!</v>
      </c>
      <c r="Y305" s="39" t="e">
        <f>IF(AL306="25",Monitoreo!#REF!&amp;". ","")</f>
        <v>#REF!</v>
      </c>
      <c r="Z305" s="39" t="e">
        <f>IF(AL306="24",Monitoreo!#REF!&amp;". ","")</f>
        <v>#REF!</v>
      </c>
      <c r="AA305" s="39" t="e">
        <f>IF(AL306="23",Monitoreo!#REF!&amp;". ","")</f>
        <v>#REF!</v>
      </c>
      <c r="AB305" s="39" t="e">
        <f>IF(AL306="22",Monitoreo!#REF!&amp;". ","")</f>
        <v>#REF!</v>
      </c>
      <c r="AC305" s="39" t="e">
        <f>IF(AL306="21",Monitoreo!#REF!&amp;". ","")</f>
        <v>#REF!</v>
      </c>
      <c r="AD305" s="39" t="e">
        <f>IF(AL306="15",Monitoreo!#REF!&amp;". ","")</f>
        <v>#REF!</v>
      </c>
      <c r="AE305" s="39" t="e">
        <f>IF(AL306="14",Monitoreo!#REF!&amp;". ","")</f>
        <v>#REF!</v>
      </c>
      <c r="AF305" s="39" t="e">
        <f>IF(AL306="13",Monitoreo!#REF!&amp;". ","")</f>
        <v>#REF!</v>
      </c>
      <c r="AG305" s="39" t="e">
        <f>IF(AL306="12",Monitoreo!#REF!&amp;". ","")</f>
        <v>#REF!</v>
      </c>
      <c r="AH305" s="85" t="e">
        <f>IF(AL306="11",Monitoreo!#REF!&amp;". ","")</f>
        <v>#REF!</v>
      </c>
      <c r="AI305" s="71"/>
      <c r="AJ305" s="88" t="e">
        <f>+IF(Monitoreo!#REF!="Casi Seguro",5,IF(Monitoreo!#REF!="Probable",4,IF(Monitoreo!#REF!="Posible",3,IF(Monitoreo!#REF!="Improbable",2,IF(Monitoreo!#REF!="Raro",1)))))</f>
        <v>#REF!</v>
      </c>
      <c r="AK305" s="88" t="e">
        <f>+IF(Monitoreo!#REF!="Severo",5,IF(Monitoreo!#REF!="Mayor",4,IF(Monitoreo!#REF!="Moderado",3,IF(Monitoreo!#REF!="Menor",2,IF(Monitoreo!#REF!="Insignificante",1)))))</f>
        <v>#REF!</v>
      </c>
      <c r="AL305" s="88" t="e">
        <f t="shared" si="4"/>
        <v>#REF!</v>
      </c>
    </row>
    <row r="306" spans="9:38" x14ac:dyDescent="0.25">
      <c r="I306" s="83"/>
      <c r="J306" s="84" t="e">
        <f>IF(AL307="55",Monitoreo!#REF!&amp;". ","")</f>
        <v>#REF!</v>
      </c>
      <c r="K306" s="39" t="e">
        <f>IF(AL307="54",Monitoreo!#REF!&amp;". ","")</f>
        <v>#REF!</v>
      </c>
      <c r="L306" s="39" t="e">
        <f>IF(AL307="53",Monitoreo!#REF!&amp;". ","")</f>
        <v>#REF!</v>
      </c>
      <c r="M306" s="39" t="e">
        <f>IF(AL307="52",Monitoreo!#REF!&amp;". ","")</f>
        <v>#REF!</v>
      </c>
      <c r="N306" s="39" t="e">
        <f>IF(AL307="51",Monitoreo!#REF!&amp;". ","")</f>
        <v>#REF!</v>
      </c>
      <c r="O306" s="39" t="e">
        <f>IF(AL307="45",Monitoreo!#REF!&amp;". ","")</f>
        <v>#REF!</v>
      </c>
      <c r="P306" s="39" t="e">
        <f>IF(AL307="44",Monitoreo!#REF!&amp;". ","")</f>
        <v>#REF!</v>
      </c>
      <c r="Q306" s="39" t="e">
        <f>IF(AL307="43",Monitoreo!#REF!&amp;". ","")</f>
        <v>#REF!</v>
      </c>
      <c r="R306" s="39" t="e">
        <f>IF(AL307="42",Monitoreo!#REF!&amp;". ","")</f>
        <v>#REF!</v>
      </c>
      <c r="S306" s="39" t="e">
        <f>IF(AL307="41",Monitoreo!#REF!&amp;". ","")</f>
        <v>#REF!</v>
      </c>
      <c r="T306" s="39" t="e">
        <f>IF(AL307="35",Monitoreo!#REF!&amp;". ","")</f>
        <v>#REF!</v>
      </c>
      <c r="U306" s="39" t="e">
        <f>IF(AL307="34",Monitoreo!#REF!&amp;". ","")</f>
        <v>#REF!</v>
      </c>
      <c r="V306" s="39" t="e">
        <f>IF(AL307="33",Monitoreo!#REF!&amp;". ","")</f>
        <v>#REF!</v>
      </c>
      <c r="W306" s="39" t="e">
        <f>IF(AL307="32",Monitoreo!#REF!&amp;". ","")</f>
        <v>#REF!</v>
      </c>
      <c r="X306" s="39" t="e">
        <f>IF(AL307="31",Monitoreo!#REF!&amp;". ","")</f>
        <v>#REF!</v>
      </c>
      <c r="Y306" s="39" t="e">
        <f>IF(AL307="25",Monitoreo!#REF!&amp;". ","")</f>
        <v>#REF!</v>
      </c>
      <c r="Z306" s="39" t="e">
        <f>IF(AL307="24",Monitoreo!#REF!&amp;". ","")</f>
        <v>#REF!</v>
      </c>
      <c r="AA306" s="39" t="e">
        <f>IF(AL307="23",Monitoreo!#REF!&amp;". ","")</f>
        <v>#REF!</v>
      </c>
      <c r="AB306" s="39" t="e">
        <f>IF(AL307="22",Monitoreo!#REF!&amp;". ","")</f>
        <v>#REF!</v>
      </c>
      <c r="AC306" s="39" t="e">
        <f>IF(AL307="21",Monitoreo!#REF!&amp;". ","")</f>
        <v>#REF!</v>
      </c>
      <c r="AD306" s="39" t="e">
        <f>IF(AL307="15",Monitoreo!#REF!&amp;". ","")</f>
        <v>#REF!</v>
      </c>
      <c r="AE306" s="39" t="e">
        <f>IF(AL307="14",Monitoreo!#REF!&amp;". ","")</f>
        <v>#REF!</v>
      </c>
      <c r="AF306" s="39" t="e">
        <f>IF(AL307="13",Monitoreo!#REF!&amp;". ","")</f>
        <v>#REF!</v>
      </c>
      <c r="AG306" s="39" t="e">
        <f>IF(AL307="12",Monitoreo!#REF!&amp;". ","")</f>
        <v>#REF!</v>
      </c>
      <c r="AH306" s="85" t="e">
        <f>IF(AL307="11",Monitoreo!#REF!&amp;". ","")</f>
        <v>#REF!</v>
      </c>
      <c r="AI306" s="71"/>
      <c r="AJ306" s="88" t="e">
        <f>+IF(Monitoreo!#REF!="Casi Seguro",5,IF(Monitoreo!#REF!="Probable",4,IF(Monitoreo!#REF!="Posible",3,IF(Monitoreo!#REF!="Improbable",2,IF(Monitoreo!#REF!="Raro",1)))))</f>
        <v>#REF!</v>
      </c>
      <c r="AK306" s="88" t="e">
        <f>+IF(Monitoreo!#REF!="Severo",5,IF(Monitoreo!#REF!="Mayor",4,IF(Monitoreo!#REF!="Moderado",3,IF(Monitoreo!#REF!="Menor",2,IF(Monitoreo!#REF!="Insignificante",1)))))</f>
        <v>#REF!</v>
      </c>
      <c r="AL306" s="88" t="e">
        <f t="shared" si="4"/>
        <v>#REF!</v>
      </c>
    </row>
    <row r="307" spans="9:38" x14ac:dyDescent="0.25">
      <c r="I307" s="83"/>
      <c r="J307" s="84" t="e">
        <f>IF(AL308="55",Monitoreo!#REF!&amp;". ","")</f>
        <v>#REF!</v>
      </c>
      <c r="K307" s="39" t="e">
        <f>IF(AL308="54",Monitoreo!#REF!&amp;". ","")</f>
        <v>#REF!</v>
      </c>
      <c r="L307" s="39" t="e">
        <f>IF(AL308="53",Monitoreo!#REF!&amp;". ","")</f>
        <v>#REF!</v>
      </c>
      <c r="M307" s="39" t="e">
        <f>IF(AL308="52",Monitoreo!#REF!&amp;". ","")</f>
        <v>#REF!</v>
      </c>
      <c r="N307" s="39" t="e">
        <f>IF(AL308="51",Monitoreo!#REF!&amp;". ","")</f>
        <v>#REF!</v>
      </c>
      <c r="O307" s="39" t="e">
        <f>IF(AL308="45",Monitoreo!#REF!&amp;". ","")</f>
        <v>#REF!</v>
      </c>
      <c r="P307" s="39" t="e">
        <f>IF(AL308="44",Monitoreo!#REF!&amp;". ","")</f>
        <v>#REF!</v>
      </c>
      <c r="Q307" s="39" t="e">
        <f>IF(AL308="43",Monitoreo!#REF!&amp;". ","")</f>
        <v>#REF!</v>
      </c>
      <c r="R307" s="39" t="e">
        <f>IF(AL308="42",Monitoreo!#REF!&amp;". ","")</f>
        <v>#REF!</v>
      </c>
      <c r="S307" s="39" t="e">
        <f>IF(AL308="41",Monitoreo!#REF!&amp;". ","")</f>
        <v>#REF!</v>
      </c>
      <c r="T307" s="39" t="e">
        <f>IF(AL308="35",Monitoreo!#REF!&amp;". ","")</f>
        <v>#REF!</v>
      </c>
      <c r="U307" s="39" t="e">
        <f>IF(AL308="34",Monitoreo!#REF!&amp;". ","")</f>
        <v>#REF!</v>
      </c>
      <c r="V307" s="39" t="e">
        <f>IF(AL308="33",Monitoreo!#REF!&amp;". ","")</f>
        <v>#REF!</v>
      </c>
      <c r="W307" s="39" t="e">
        <f>IF(AL308="32",Monitoreo!#REF!&amp;". ","")</f>
        <v>#REF!</v>
      </c>
      <c r="X307" s="39" t="e">
        <f>IF(AL308="31",Monitoreo!#REF!&amp;". ","")</f>
        <v>#REF!</v>
      </c>
      <c r="Y307" s="39" t="e">
        <f>IF(AL308="25",Monitoreo!#REF!&amp;". ","")</f>
        <v>#REF!</v>
      </c>
      <c r="Z307" s="39" t="e">
        <f>IF(AL308="24",Monitoreo!#REF!&amp;". ","")</f>
        <v>#REF!</v>
      </c>
      <c r="AA307" s="39" t="e">
        <f>IF(AL308="23",Monitoreo!#REF!&amp;". ","")</f>
        <v>#REF!</v>
      </c>
      <c r="AB307" s="39" t="e">
        <f>IF(AL308="22",Monitoreo!#REF!&amp;". ","")</f>
        <v>#REF!</v>
      </c>
      <c r="AC307" s="39" t="e">
        <f>IF(AL308="21",Monitoreo!#REF!&amp;". ","")</f>
        <v>#REF!</v>
      </c>
      <c r="AD307" s="39" t="e">
        <f>IF(AL308="15",Monitoreo!#REF!&amp;". ","")</f>
        <v>#REF!</v>
      </c>
      <c r="AE307" s="39" t="e">
        <f>IF(AL308="14",Monitoreo!#REF!&amp;". ","")</f>
        <v>#REF!</v>
      </c>
      <c r="AF307" s="39" t="e">
        <f>IF(AL308="13",Monitoreo!#REF!&amp;". ","")</f>
        <v>#REF!</v>
      </c>
      <c r="AG307" s="39" t="e">
        <f>IF(AL308="12",Monitoreo!#REF!&amp;". ","")</f>
        <v>#REF!</v>
      </c>
      <c r="AH307" s="85" t="e">
        <f>IF(AL308="11",Monitoreo!#REF!&amp;". ","")</f>
        <v>#REF!</v>
      </c>
      <c r="AI307" s="71"/>
      <c r="AJ307" s="88" t="e">
        <f>+IF(Monitoreo!#REF!="Casi Seguro",5,IF(Monitoreo!#REF!="Probable",4,IF(Monitoreo!#REF!="Posible",3,IF(Monitoreo!#REF!="Improbable",2,IF(Monitoreo!#REF!="Raro",1)))))</f>
        <v>#REF!</v>
      </c>
      <c r="AK307" s="88" t="e">
        <f>+IF(Monitoreo!#REF!="Severo",5,IF(Monitoreo!#REF!="Mayor",4,IF(Monitoreo!#REF!="Moderado",3,IF(Monitoreo!#REF!="Menor",2,IF(Monitoreo!#REF!="Insignificante",1)))))</f>
        <v>#REF!</v>
      </c>
      <c r="AL307" s="88" t="e">
        <f t="shared" si="4"/>
        <v>#REF!</v>
      </c>
    </row>
    <row r="308" spans="9:38" x14ac:dyDescent="0.25">
      <c r="I308" s="83"/>
      <c r="J308" s="84" t="e">
        <f>IF(AL309="55",Monitoreo!#REF!&amp;". ","")</f>
        <v>#REF!</v>
      </c>
      <c r="K308" s="39" t="e">
        <f>IF(AL309="54",Monitoreo!#REF!&amp;". ","")</f>
        <v>#REF!</v>
      </c>
      <c r="L308" s="39" t="e">
        <f>IF(AL309="53",Monitoreo!#REF!&amp;". ","")</f>
        <v>#REF!</v>
      </c>
      <c r="M308" s="39" t="e">
        <f>IF(AL309="52",Monitoreo!#REF!&amp;". ","")</f>
        <v>#REF!</v>
      </c>
      <c r="N308" s="39" t="e">
        <f>IF(AL309="51",Monitoreo!#REF!&amp;". ","")</f>
        <v>#REF!</v>
      </c>
      <c r="O308" s="39" t="e">
        <f>IF(AL309="45",Monitoreo!#REF!&amp;". ","")</f>
        <v>#REF!</v>
      </c>
      <c r="P308" s="39" t="e">
        <f>IF(AL309="44",Monitoreo!#REF!&amp;". ","")</f>
        <v>#REF!</v>
      </c>
      <c r="Q308" s="39" t="e">
        <f>IF(AL309="43",Monitoreo!#REF!&amp;". ","")</f>
        <v>#REF!</v>
      </c>
      <c r="R308" s="39" t="e">
        <f>IF(AL309="42",Monitoreo!#REF!&amp;". ","")</f>
        <v>#REF!</v>
      </c>
      <c r="S308" s="39" t="e">
        <f>IF(AL309="41",Monitoreo!#REF!&amp;". ","")</f>
        <v>#REF!</v>
      </c>
      <c r="T308" s="39" t="e">
        <f>IF(AL309="35",Monitoreo!#REF!&amp;". ","")</f>
        <v>#REF!</v>
      </c>
      <c r="U308" s="39" t="e">
        <f>IF(AL309="34",Monitoreo!#REF!&amp;". ","")</f>
        <v>#REF!</v>
      </c>
      <c r="V308" s="39" t="e">
        <f>IF(AL309="33",Monitoreo!#REF!&amp;". ","")</f>
        <v>#REF!</v>
      </c>
      <c r="W308" s="39" t="e">
        <f>IF(AL309="32",Monitoreo!#REF!&amp;". ","")</f>
        <v>#REF!</v>
      </c>
      <c r="X308" s="39" t="e">
        <f>IF(AL309="31",Monitoreo!#REF!&amp;". ","")</f>
        <v>#REF!</v>
      </c>
      <c r="Y308" s="39" t="e">
        <f>IF(AL309="25",Monitoreo!#REF!&amp;". ","")</f>
        <v>#REF!</v>
      </c>
      <c r="Z308" s="39" t="e">
        <f>IF(AL309="24",Monitoreo!#REF!&amp;". ","")</f>
        <v>#REF!</v>
      </c>
      <c r="AA308" s="39" t="e">
        <f>IF(AL309="23",Monitoreo!#REF!&amp;". ","")</f>
        <v>#REF!</v>
      </c>
      <c r="AB308" s="39" t="e">
        <f>IF(AL309="22",Monitoreo!#REF!&amp;". ","")</f>
        <v>#REF!</v>
      </c>
      <c r="AC308" s="39" t="e">
        <f>IF(AL309="21",Monitoreo!#REF!&amp;". ","")</f>
        <v>#REF!</v>
      </c>
      <c r="AD308" s="39" t="e">
        <f>IF(AL309="15",Monitoreo!#REF!&amp;". ","")</f>
        <v>#REF!</v>
      </c>
      <c r="AE308" s="39" t="e">
        <f>IF(AL309="14",Monitoreo!#REF!&amp;". ","")</f>
        <v>#REF!</v>
      </c>
      <c r="AF308" s="39" t="e">
        <f>IF(AL309="13",Monitoreo!#REF!&amp;". ","")</f>
        <v>#REF!</v>
      </c>
      <c r="AG308" s="39" t="e">
        <f>IF(AL309="12",Monitoreo!#REF!&amp;". ","")</f>
        <v>#REF!</v>
      </c>
      <c r="AH308" s="85" t="e">
        <f>IF(AL309="11",Monitoreo!#REF!&amp;". ","")</f>
        <v>#REF!</v>
      </c>
      <c r="AI308" s="71"/>
      <c r="AJ308" s="88" t="e">
        <f>+IF(Monitoreo!#REF!="Casi Seguro",5,IF(Monitoreo!#REF!="Probable",4,IF(Monitoreo!#REF!="Posible",3,IF(Monitoreo!#REF!="Improbable",2,IF(Monitoreo!#REF!="Raro",1)))))</f>
        <v>#REF!</v>
      </c>
      <c r="AK308" s="88" t="e">
        <f>+IF(Monitoreo!#REF!="Severo",5,IF(Monitoreo!#REF!="Mayor",4,IF(Monitoreo!#REF!="Moderado",3,IF(Monitoreo!#REF!="Menor",2,IF(Monitoreo!#REF!="Insignificante",1)))))</f>
        <v>#REF!</v>
      </c>
      <c r="AL308" s="88" t="e">
        <f t="shared" si="4"/>
        <v>#REF!</v>
      </c>
    </row>
    <row r="309" spans="9:38" x14ac:dyDescent="0.25">
      <c r="I309" s="83"/>
      <c r="J309" s="84" t="e">
        <f>IF(AL310="55",Monitoreo!#REF!&amp;". ","")</f>
        <v>#REF!</v>
      </c>
      <c r="K309" s="39" t="e">
        <f>IF(AL310="54",Monitoreo!#REF!&amp;". ","")</f>
        <v>#REF!</v>
      </c>
      <c r="L309" s="39" t="e">
        <f>IF(AL310="53",Monitoreo!#REF!&amp;". ","")</f>
        <v>#REF!</v>
      </c>
      <c r="M309" s="39" t="e">
        <f>IF(AL310="52",Monitoreo!#REF!&amp;". ","")</f>
        <v>#REF!</v>
      </c>
      <c r="N309" s="39" t="e">
        <f>IF(AL310="51",Monitoreo!#REF!&amp;". ","")</f>
        <v>#REF!</v>
      </c>
      <c r="O309" s="39" t="e">
        <f>IF(AL310="45",Monitoreo!#REF!&amp;". ","")</f>
        <v>#REF!</v>
      </c>
      <c r="P309" s="39" t="e">
        <f>IF(AL310="44",Monitoreo!#REF!&amp;". ","")</f>
        <v>#REF!</v>
      </c>
      <c r="Q309" s="39" t="e">
        <f>IF(AL310="43",Monitoreo!#REF!&amp;". ","")</f>
        <v>#REF!</v>
      </c>
      <c r="R309" s="39" t="e">
        <f>IF(AL310="42",Monitoreo!#REF!&amp;". ","")</f>
        <v>#REF!</v>
      </c>
      <c r="S309" s="39" t="e">
        <f>IF(AL310="41",Monitoreo!#REF!&amp;". ","")</f>
        <v>#REF!</v>
      </c>
      <c r="T309" s="39" t="e">
        <f>IF(AL310="35",Monitoreo!#REF!&amp;". ","")</f>
        <v>#REF!</v>
      </c>
      <c r="U309" s="39" t="e">
        <f>IF(AL310="34",Monitoreo!#REF!&amp;". ","")</f>
        <v>#REF!</v>
      </c>
      <c r="V309" s="39" t="e">
        <f>IF(AL310="33",Monitoreo!#REF!&amp;". ","")</f>
        <v>#REF!</v>
      </c>
      <c r="W309" s="39" t="e">
        <f>IF(AL310="32",Monitoreo!#REF!&amp;". ","")</f>
        <v>#REF!</v>
      </c>
      <c r="X309" s="39" t="e">
        <f>IF(AL310="31",Monitoreo!#REF!&amp;". ","")</f>
        <v>#REF!</v>
      </c>
      <c r="Y309" s="39" t="e">
        <f>IF(AL310="25",Monitoreo!#REF!&amp;". ","")</f>
        <v>#REF!</v>
      </c>
      <c r="Z309" s="39" t="e">
        <f>IF(AL310="24",Monitoreo!#REF!&amp;". ","")</f>
        <v>#REF!</v>
      </c>
      <c r="AA309" s="39" t="e">
        <f>IF(AL310="23",Monitoreo!#REF!&amp;". ","")</f>
        <v>#REF!</v>
      </c>
      <c r="AB309" s="39" t="e">
        <f>IF(AL310="22",Monitoreo!#REF!&amp;". ","")</f>
        <v>#REF!</v>
      </c>
      <c r="AC309" s="39" t="e">
        <f>IF(AL310="21",Monitoreo!#REF!&amp;". ","")</f>
        <v>#REF!</v>
      </c>
      <c r="AD309" s="39" t="e">
        <f>IF(AL310="15",Monitoreo!#REF!&amp;". ","")</f>
        <v>#REF!</v>
      </c>
      <c r="AE309" s="39" t="e">
        <f>IF(AL310="14",Monitoreo!#REF!&amp;". ","")</f>
        <v>#REF!</v>
      </c>
      <c r="AF309" s="39" t="e">
        <f>IF(AL310="13",Monitoreo!#REF!&amp;". ","")</f>
        <v>#REF!</v>
      </c>
      <c r="AG309" s="39" t="e">
        <f>IF(AL310="12",Monitoreo!#REF!&amp;". ","")</f>
        <v>#REF!</v>
      </c>
      <c r="AH309" s="85" t="e">
        <f>IF(AL310="11",Monitoreo!#REF!&amp;". ","")</f>
        <v>#REF!</v>
      </c>
      <c r="AI309" s="71"/>
      <c r="AJ309" s="88" t="e">
        <f>+IF(Monitoreo!#REF!="Casi Seguro",5,IF(Monitoreo!#REF!="Probable",4,IF(Monitoreo!#REF!="Posible",3,IF(Monitoreo!#REF!="Improbable",2,IF(Monitoreo!#REF!="Raro",1)))))</f>
        <v>#REF!</v>
      </c>
      <c r="AK309" s="88" t="e">
        <f>+IF(Monitoreo!#REF!="Severo",5,IF(Monitoreo!#REF!="Mayor",4,IF(Monitoreo!#REF!="Moderado",3,IF(Monitoreo!#REF!="Menor",2,IF(Monitoreo!#REF!="Insignificante",1)))))</f>
        <v>#REF!</v>
      </c>
      <c r="AL309" s="88" t="e">
        <f t="shared" si="4"/>
        <v>#REF!</v>
      </c>
    </row>
    <row r="310" spans="9:38" x14ac:dyDescent="0.25">
      <c r="I310" s="83"/>
      <c r="J310" s="84" t="e">
        <f>IF(AL311="55",Monitoreo!#REF!&amp;". ","")</f>
        <v>#REF!</v>
      </c>
      <c r="K310" s="39" t="e">
        <f>IF(AL311="54",Monitoreo!#REF!&amp;". ","")</f>
        <v>#REF!</v>
      </c>
      <c r="L310" s="39" t="e">
        <f>IF(AL311="53",Monitoreo!#REF!&amp;". ","")</f>
        <v>#REF!</v>
      </c>
      <c r="M310" s="39" t="e">
        <f>IF(AL311="52",Monitoreo!#REF!&amp;". ","")</f>
        <v>#REF!</v>
      </c>
      <c r="N310" s="39" t="e">
        <f>IF(AL311="51",Monitoreo!#REF!&amp;". ","")</f>
        <v>#REF!</v>
      </c>
      <c r="O310" s="39" t="e">
        <f>IF(AL311="45",Monitoreo!#REF!&amp;". ","")</f>
        <v>#REF!</v>
      </c>
      <c r="P310" s="39" t="e">
        <f>IF(AL311="44",Monitoreo!#REF!&amp;". ","")</f>
        <v>#REF!</v>
      </c>
      <c r="Q310" s="39" t="e">
        <f>IF(AL311="43",Monitoreo!#REF!&amp;". ","")</f>
        <v>#REF!</v>
      </c>
      <c r="R310" s="39" t="e">
        <f>IF(AL311="42",Monitoreo!#REF!&amp;". ","")</f>
        <v>#REF!</v>
      </c>
      <c r="S310" s="39" t="e">
        <f>IF(AL311="41",Monitoreo!#REF!&amp;". ","")</f>
        <v>#REF!</v>
      </c>
      <c r="T310" s="39" t="e">
        <f>IF(AL311="35",Monitoreo!#REF!&amp;". ","")</f>
        <v>#REF!</v>
      </c>
      <c r="U310" s="39" t="e">
        <f>IF(AL311="34",Monitoreo!#REF!&amp;". ","")</f>
        <v>#REF!</v>
      </c>
      <c r="V310" s="39" t="e">
        <f>IF(AL311="33",Monitoreo!#REF!&amp;". ","")</f>
        <v>#REF!</v>
      </c>
      <c r="W310" s="39" t="e">
        <f>IF(AL311="32",Monitoreo!#REF!&amp;". ","")</f>
        <v>#REF!</v>
      </c>
      <c r="X310" s="39" t="e">
        <f>IF(AL311="31",Monitoreo!#REF!&amp;". ","")</f>
        <v>#REF!</v>
      </c>
      <c r="Y310" s="39" t="e">
        <f>IF(AL311="25",Monitoreo!#REF!&amp;". ","")</f>
        <v>#REF!</v>
      </c>
      <c r="Z310" s="39" t="e">
        <f>IF(AL311="24",Monitoreo!#REF!&amp;". ","")</f>
        <v>#REF!</v>
      </c>
      <c r="AA310" s="39" t="e">
        <f>IF(AL311="23",Monitoreo!#REF!&amp;". ","")</f>
        <v>#REF!</v>
      </c>
      <c r="AB310" s="39" t="e">
        <f>IF(AL311="22",Monitoreo!#REF!&amp;". ","")</f>
        <v>#REF!</v>
      </c>
      <c r="AC310" s="39" t="e">
        <f>IF(AL311="21",Monitoreo!#REF!&amp;". ","")</f>
        <v>#REF!</v>
      </c>
      <c r="AD310" s="39" t="e">
        <f>IF(AL311="15",Monitoreo!#REF!&amp;". ","")</f>
        <v>#REF!</v>
      </c>
      <c r="AE310" s="39" t="e">
        <f>IF(AL311="14",Monitoreo!#REF!&amp;". ","")</f>
        <v>#REF!</v>
      </c>
      <c r="AF310" s="39" t="e">
        <f>IF(AL311="13",Monitoreo!#REF!&amp;". ","")</f>
        <v>#REF!</v>
      </c>
      <c r="AG310" s="39" t="e">
        <f>IF(AL311="12",Monitoreo!#REF!&amp;". ","")</f>
        <v>#REF!</v>
      </c>
      <c r="AH310" s="85" t="e">
        <f>IF(AL311="11",Monitoreo!#REF!&amp;". ","")</f>
        <v>#REF!</v>
      </c>
      <c r="AI310" s="71"/>
      <c r="AJ310" s="88" t="e">
        <f>+IF(Monitoreo!#REF!="Casi Seguro",5,IF(Monitoreo!#REF!="Probable",4,IF(Monitoreo!#REF!="Posible",3,IF(Monitoreo!#REF!="Improbable",2,IF(Monitoreo!#REF!="Raro",1)))))</f>
        <v>#REF!</v>
      </c>
      <c r="AK310" s="88" t="e">
        <f>+IF(Monitoreo!#REF!="Severo",5,IF(Monitoreo!#REF!="Mayor",4,IF(Monitoreo!#REF!="Moderado",3,IF(Monitoreo!#REF!="Menor",2,IF(Monitoreo!#REF!="Insignificante",1)))))</f>
        <v>#REF!</v>
      </c>
      <c r="AL310" s="88" t="e">
        <f t="shared" si="4"/>
        <v>#REF!</v>
      </c>
    </row>
    <row r="311" spans="9:38" x14ac:dyDescent="0.25">
      <c r="I311" s="83"/>
      <c r="J311" s="84" t="e">
        <f>IF(AL312="55",Monitoreo!#REF!&amp;". ","")</f>
        <v>#REF!</v>
      </c>
      <c r="K311" s="39" t="e">
        <f>IF(AL312="54",Monitoreo!#REF!&amp;". ","")</f>
        <v>#REF!</v>
      </c>
      <c r="L311" s="39" t="e">
        <f>IF(AL312="53",Monitoreo!#REF!&amp;". ","")</f>
        <v>#REF!</v>
      </c>
      <c r="M311" s="39" t="e">
        <f>IF(AL312="52",Monitoreo!#REF!&amp;". ","")</f>
        <v>#REF!</v>
      </c>
      <c r="N311" s="39" t="e">
        <f>IF(AL312="51",Monitoreo!#REF!&amp;". ","")</f>
        <v>#REF!</v>
      </c>
      <c r="O311" s="39" t="e">
        <f>IF(AL312="45",Monitoreo!#REF!&amp;". ","")</f>
        <v>#REF!</v>
      </c>
      <c r="P311" s="39" t="e">
        <f>IF(AL312="44",Monitoreo!#REF!&amp;". ","")</f>
        <v>#REF!</v>
      </c>
      <c r="Q311" s="39" t="e">
        <f>IF(AL312="43",Monitoreo!#REF!&amp;". ","")</f>
        <v>#REF!</v>
      </c>
      <c r="R311" s="39" t="e">
        <f>IF(AL312="42",Monitoreo!#REF!&amp;". ","")</f>
        <v>#REF!</v>
      </c>
      <c r="S311" s="39" t="e">
        <f>IF(AL312="41",Monitoreo!#REF!&amp;". ","")</f>
        <v>#REF!</v>
      </c>
      <c r="T311" s="39" t="e">
        <f>IF(AL312="35",Monitoreo!#REF!&amp;". ","")</f>
        <v>#REF!</v>
      </c>
      <c r="U311" s="39" t="e">
        <f>IF(AL312="34",Monitoreo!#REF!&amp;". ","")</f>
        <v>#REF!</v>
      </c>
      <c r="V311" s="39" t="e">
        <f>IF(AL312="33",Monitoreo!#REF!&amp;". ","")</f>
        <v>#REF!</v>
      </c>
      <c r="W311" s="39" t="e">
        <f>IF(AL312="32",Monitoreo!#REF!&amp;". ","")</f>
        <v>#REF!</v>
      </c>
      <c r="X311" s="39" t="e">
        <f>IF(AL312="31",Monitoreo!#REF!&amp;". ","")</f>
        <v>#REF!</v>
      </c>
      <c r="Y311" s="39" t="e">
        <f>IF(AL312="25",Monitoreo!#REF!&amp;". ","")</f>
        <v>#REF!</v>
      </c>
      <c r="Z311" s="39" t="e">
        <f>IF(AL312="24",Monitoreo!#REF!&amp;". ","")</f>
        <v>#REF!</v>
      </c>
      <c r="AA311" s="39" t="e">
        <f>IF(AL312="23",Monitoreo!#REF!&amp;". ","")</f>
        <v>#REF!</v>
      </c>
      <c r="AB311" s="39" t="e">
        <f>IF(AL312="22",Monitoreo!#REF!&amp;". ","")</f>
        <v>#REF!</v>
      </c>
      <c r="AC311" s="39" t="e">
        <f>IF(AL312="21",Monitoreo!#REF!&amp;". ","")</f>
        <v>#REF!</v>
      </c>
      <c r="AD311" s="39" t="e">
        <f>IF(AL312="15",Monitoreo!#REF!&amp;". ","")</f>
        <v>#REF!</v>
      </c>
      <c r="AE311" s="39" t="e">
        <f>IF(AL312="14",Monitoreo!#REF!&amp;". ","")</f>
        <v>#REF!</v>
      </c>
      <c r="AF311" s="39" t="e">
        <f>IF(AL312="13",Monitoreo!#REF!&amp;". ","")</f>
        <v>#REF!</v>
      </c>
      <c r="AG311" s="39" t="e">
        <f>IF(AL312="12",Monitoreo!#REF!&amp;". ","")</f>
        <v>#REF!</v>
      </c>
      <c r="AH311" s="85" t="e">
        <f>IF(AL312="11",Monitoreo!#REF!&amp;". ","")</f>
        <v>#REF!</v>
      </c>
      <c r="AI311" s="71"/>
      <c r="AJ311" s="88" t="e">
        <f>+IF(Monitoreo!#REF!="Casi Seguro",5,IF(Monitoreo!#REF!="Probable",4,IF(Monitoreo!#REF!="Posible",3,IF(Monitoreo!#REF!="Improbable",2,IF(Monitoreo!#REF!="Raro",1)))))</f>
        <v>#REF!</v>
      </c>
      <c r="AK311" s="88" t="e">
        <f>+IF(Monitoreo!#REF!="Severo",5,IF(Monitoreo!#REF!="Mayor",4,IF(Monitoreo!#REF!="Moderado",3,IF(Monitoreo!#REF!="Menor",2,IF(Monitoreo!#REF!="Insignificante",1)))))</f>
        <v>#REF!</v>
      </c>
      <c r="AL311" s="88" t="e">
        <f t="shared" si="4"/>
        <v>#REF!</v>
      </c>
    </row>
    <row r="312" spans="9:38" x14ac:dyDescent="0.25">
      <c r="I312" s="83"/>
      <c r="J312" s="84" t="e">
        <f>IF(AL313="55",Monitoreo!#REF!&amp;". ","")</f>
        <v>#REF!</v>
      </c>
      <c r="K312" s="39" t="e">
        <f>IF(AL313="54",Monitoreo!#REF!&amp;". ","")</f>
        <v>#REF!</v>
      </c>
      <c r="L312" s="39" t="e">
        <f>IF(AL313="53",Monitoreo!#REF!&amp;". ","")</f>
        <v>#REF!</v>
      </c>
      <c r="M312" s="39" t="e">
        <f>IF(AL313="52",Monitoreo!#REF!&amp;". ","")</f>
        <v>#REF!</v>
      </c>
      <c r="N312" s="39" t="e">
        <f>IF(AL313="51",Monitoreo!#REF!&amp;". ","")</f>
        <v>#REF!</v>
      </c>
      <c r="O312" s="39" t="e">
        <f>IF(AL313="45",Monitoreo!#REF!&amp;". ","")</f>
        <v>#REF!</v>
      </c>
      <c r="P312" s="39" t="e">
        <f>IF(AL313="44",Monitoreo!#REF!&amp;". ","")</f>
        <v>#REF!</v>
      </c>
      <c r="Q312" s="39" t="e">
        <f>IF(AL313="43",Monitoreo!#REF!&amp;". ","")</f>
        <v>#REF!</v>
      </c>
      <c r="R312" s="39" t="e">
        <f>IF(AL313="42",Monitoreo!#REF!&amp;". ","")</f>
        <v>#REF!</v>
      </c>
      <c r="S312" s="39" t="e">
        <f>IF(AL313="41",Monitoreo!#REF!&amp;". ","")</f>
        <v>#REF!</v>
      </c>
      <c r="T312" s="39" t="e">
        <f>IF(AL313="35",Monitoreo!#REF!&amp;". ","")</f>
        <v>#REF!</v>
      </c>
      <c r="U312" s="39" t="e">
        <f>IF(AL313="34",Monitoreo!#REF!&amp;". ","")</f>
        <v>#REF!</v>
      </c>
      <c r="V312" s="39" t="e">
        <f>IF(AL313="33",Monitoreo!#REF!&amp;". ","")</f>
        <v>#REF!</v>
      </c>
      <c r="W312" s="39" t="e">
        <f>IF(AL313="32",Monitoreo!#REF!&amp;". ","")</f>
        <v>#REF!</v>
      </c>
      <c r="X312" s="39" t="e">
        <f>IF(AL313="31",Monitoreo!#REF!&amp;". ","")</f>
        <v>#REF!</v>
      </c>
      <c r="Y312" s="39" t="e">
        <f>IF(AL313="25",Monitoreo!#REF!&amp;". ","")</f>
        <v>#REF!</v>
      </c>
      <c r="Z312" s="39" t="e">
        <f>IF(AL313="24",Monitoreo!#REF!&amp;". ","")</f>
        <v>#REF!</v>
      </c>
      <c r="AA312" s="39" t="e">
        <f>IF(AL313="23",Monitoreo!#REF!&amp;". ","")</f>
        <v>#REF!</v>
      </c>
      <c r="AB312" s="39" t="e">
        <f>IF(AL313="22",Monitoreo!#REF!&amp;". ","")</f>
        <v>#REF!</v>
      </c>
      <c r="AC312" s="39" t="e">
        <f>IF(AL313="21",Monitoreo!#REF!&amp;". ","")</f>
        <v>#REF!</v>
      </c>
      <c r="AD312" s="39" t="e">
        <f>IF(AL313="15",Monitoreo!#REF!&amp;". ","")</f>
        <v>#REF!</v>
      </c>
      <c r="AE312" s="39" t="e">
        <f>IF(AL313="14",Monitoreo!#REF!&amp;". ","")</f>
        <v>#REF!</v>
      </c>
      <c r="AF312" s="39" t="e">
        <f>IF(AL313="13",Monitoreo!#REF!&amp;". ","")</f>
        <v>#REF!</v>
      </c>
      <c r="AG312" s="39" t="e">
        <f>IF(AL313="12",Monitoreo!#REF!&amp;". ","")</f>
        <v>#REF!</v>
      </c>
      <c r="AH312" s="85" t="e">
        <f>IF(AL313="11",Monitoreo!#REF!&amp;". ","")</f>
        <v>#REF!</v>
      </c>
      <c r="AI312" s="71"/>
      <c r="AJ312" s="88" t="e">
        <f>+IF(Monitoreo!#REF!="Casi Seguro",5,IF(Monitoreo!#REF!="Probable",4,IF(Monitoreo!#REF!="Posible",3,IF(Monitoreo!#REF!="Improbable",2,IF(Monitoreo!#REF!="Raro",1)))))</f>
        <v>#REF!</v>
      </c>
      <c r="AK312" s="88" t="e">
        <f>+IF(Monitoreo!#REF!="Severo",5,IF(Monitoreo!#REF!="Mayor",4,IF(Monitoreo!#REF!="Moderado",3,IF(Monitoreo!#REF!="Menor",2,IF(Monitoreo!#REF!="Insignificante",1)))))</f>
        <v>#REF!</v>
      </c>
      <c r="AL312" s="88" t="e">
        <f t="shared" si="4"/>
        <v>#REF!</v>
      </c>
    </row>
    <row r="313" spans="9:38" x14ac:dyDescent="0.25">
      <c r="I313" s="83"/>
      <c r="J313" s="84" t="e">
        <f>IF(AL314="55",Monitoreo!#REF!&amp;". ","")</f>
        <v>#REF!</v>
      </c>
      <c r="K313" s="39" t="e">
        <f>IF(AL314="54",Monitoreo!#REF!&amp;". ","")</f>
        <v>#REF!</v>
      </c>
      <c r="L313" s="39" t="e">
        <f>IF(AL314="53",Monitoreo!#REF!&amp;". ","")</f>
        <v>#REF!</v>
      </c>
      <c r="M313" s="39" t="e">
        <f>IF(AL314="52",Monitoreo!#REF!&amp;". ","")</f>
        <v>#REF!</v>
      </c>
      <c r="N313" s="39" t="e">
        <f>IF(AL314="51",Monitoreo!#REF!&amp;". ","")</f>
        <v>#REF!</v>
      </c>
      <c r="O313" s="39" t="e">
        <f>IF(AL314="45",Monitoreo!#REF!&amp;". ","")</f>
        <v>#REF!</v>
      </c>
      <c r="P313" s="39" t="e">
        <f>IF(AL314="44",Monitoreo!#REF!&amp;". ","")</f>
        <v>#REF!</v>
      </c>
      <c r="Q313" s="39" t="e">
        <f>IF(AL314="43",Monitoreo!#REF!&amp;". ","")</f>
        <v>#REF!</v>
      </c>
      <c r="R313" s="39" t="e">
        <f>IF(AL314="42",Monitoreo!#REF!&amp;". ","")</f>
        <v>#REF!</v>
      </c>
      <c r="S313" s="39" t="e">
        <f>IF(AL314="41",Monitoreo!#REF!&amp;". ","")</f>
        <v>#REF!</v>
      </c>
      <c r="T313" s="39" t="e">
        <f>IF(AL314="35",Monitoreo!#REF!&amp;". ","")</f>
        <v>#REF!</v>
      </c>
      <c r="U313" s="39" t="e">
        <f>IF(AL314="34",Monitoreo!#REF!&amp;". ","")</f>
        <v>#REF!</v>
      </c>
      <c r="V313" s="39" t="e">
        <f>IF(AL314="33",Monitoreo!#REF!&amp;". ","")</f>
        <v>#REF!</v>
      </c>
      <c r="W313" s="39" t="e">
        <f>IF(AL314="32",Monitoreo!#REF!&amp;". ","")</f>
        <v>#REF!</v>
      </c>
      <c r="X313" s="39" t="e">
        <f>IF(AL314="31",Monitoreo!#REF!&amp;". ","")</f>
        <v>#REF!</v>
      </c>
      <c r="Y313" s="39" t="e">
        <f>IF(AL314="25",Monitoreo!#REF!&amp;". ","")</f>
        <v>#REF!</v>
      </c>
      <c r="Z313" s="39" t="e">
        <f>IF(AL314="24",Monitoreo!#REF!&amp;". ","")</f>
        <v>#REF!</v>
      </c>
      <c r="AA313" s="39" t="e">
        <f>IF(AL314="23",Monitoreo!#REF!&amp;". ","")</f>
        <v>#REF!</v>
      </c>
      <c r="AB313" s="39" t="e">
        <f>IF(AL314="22",Monitoreo!#REF!&amp;". ","")</f>
        <v>#REF!</v>
      </c>
      <c r="AC313" s="39" t="e">
        <f>IF(AL314="21",Monitoreo!#REF!&amp;". ","")</f>
        <v>#REF!</v>
      </c>
      <c r="AD313" s="39" t="e">
        <f>IF(AL314="15",Monitoreo!#REF!&amp;". ","")</f>
        <v>#REF!</v>
      </c>
      <c r="AE313" s="39" t="e">
        <f>IF(AL314="14",Monitoreo!#REF!&amp;". ","")</f>
        <v>#REF!</v>
      </c>
      <c r="AF313" s="39" t="e">
        <f>IF(AL314="13",Monitoreo!#REF!&amp;". ","")</f>
        <v>#REF!</v>
      </c>
      <c r="AG313" s="39" t="e">
        <f>IF(AL314="12",Monitoreo!#REF!&amp;". ","")</f>
        <v>#REF!</v>
      </c>
      <c r="AH313" s="85" t="e">
        <f>IF(AL314="11",Monitoreo!#REF!&amp;". ","")</f>
        <v>#REF!</v>
      </c>
      <c r="AI313" s="71"/>
      <c r="AJ313" s="88" t="e">
        <f>+IF(Monitoreo!#REF!="Casi Seguro",5,IF(Monitoreo!#REF!="Probable",4,IF(Monitoreo!#REF!="Posible",3,IF(Monitoreo!#REF!="Improbable",2,IF(Monitoreo!#REF!="Raro",1)))))</f>
        <v>#REF!</v>
      </c>
      <c r="AK313" s="88" t="e">
        <f>+IF(Monitoreo!#REF!="Severo",5,IF(Monitoreo!#REF!="Mayor",4,IF(Monitoreo!#REF!="Moderado",3,IF(Monitoreo!#REF!="Menor",2,IF(Monitoreo!#REF!="Insignificante",1)))))</f>
        <v>#REF!</v>
      </c>
      <c r="AL313" s="88" t="e">
        <f t="shared" si="4"/>
        <v>#REF!</v>
      </c>
    </row>
    <row r="314" spans="9:38" x14ac:dyDescent="0.25">
      <c r="I314" s="83"/>
      <c r="J314" s="84" t="e">
        <f>IF(AL315="55",Monitoreo!#REF!&amp;". ","")</f>
        <v>#REF!</v>
      </c>
      <c r="K314" s="39" t="e">
        <f>IF(AL315="54",Monitoreo!#REF!&amp;". ","")</f>
        <v>#REF!</v>
      </c>
      <c r="L314" s="39" t="e">
        <f>IF(AL315="53",Monitoreo!#REF!&amp;". ","")</f>
        <v>#REF!</v>
      </c>
      <c r="M314" s="39" t="e">
        <f>IF(AL315="52",Monitoreo!#REF!&amp;". ","")</f>
        <v>#REF!</v>
      </c>
      <c r="N314" s="39" t="e">
        <f>IF(AL315="51",Monitoreo!#REF!&amp;". ","")</f>
        <v>#REF!</v>
      </c>
      <c r="O314" s="39" t="e">
        <f>IF(AL315="45",Monitoreo!#REF!&amp;". ","")</f>
        <v>#REF!</v>
      </c>
      <c r="P314" s="39" t="e">
        <f>IF(AL315="44",Monitoreo!#REF!&amp;". ","")</f>
        <v>#REF!</v>
      </c>
      <c r="Q314" s="39" t="e">
        <f>IF(AL315="43",Monitoreo!#REF!&amp;". ","")</f>
        <v>#REF!</v>
      </c>
      <c r="R314" s="39" t="e">
        <f>IF(AL315="42",Monitoreo!#REF!&amp;". ","")</f>
        <v>#REF!</v>
      </c>
      <c r="S314" s="39" t="e">
        <f>IF(AL315="41",Monitoreo!#REF!&amp;". ","")</f>
        <v>#REF!</v>
      </c>
      <c r="T314" s="39" t="e">
        <f>IF(AL315="35",Monitoreo!#REF!&amp;". ","")</f>
        <v>#REF!</v>
      </c>
      <c r="U314" s="39" t="e">
        <f>IF(AL315="34",Monitoreo!#REF!&amp;". ","")</f>
        <v>#REF!</v>
      </c>
      <c r="V314" s="39" t="e">
        <f>IF(AL315="33",Monitoreo!#REF!&amp;". ","")</f>
        <v>#REF!</v>
      </c>
      <c r="W314" s="39" t="e">
        <f>IF(AL315="32",Monitoreo!#REF!&amp;". ","")</f>
        <v>#REF!</v>
      </c>
      <c r="X314" s="39" t="e">
        <f>IF(AL315="31",Monitoreo!#REF!&amp;". ","")</f>
        <v>#REF!</v>
      </c>
      <c r="Y314" s="39" t="e">
        <f>IF(AL315="25",Monitoreo!#REF!&amp;". ","")</f>
        <v>#REF!</v>
      </c>
      <c r="Z314" s="39" t="e">
        <f>IF(AL315="24",Monitoreo!#REF!&amp;". ","")</f>
        <v>#REF!</v>
      </c>
      <c r="AA314" s="39" t="e">
        <f>IF(AL315="23",Monitoreo!#REF!&amp;". ","")</f>
        <v>#REF!</v>
      </c>
      <c r="AB314" s="39" t="e">
        <f>IF(AL315="22",Monitoreo!#REF!&amp;". ","")</f>
        <v>#REF!</v>
      </c>
      <c r="AC314" s="39" t="e">
        <f>IF(AL315="21",Monitoreo!#REF!&amp;". ","")</f>
        <v>#REF!</v>
      </c>
      <c r="AD314" s="39" t="e">
        <f>IF(AL315="15",Monitoreo!#REF!&amp;". ","")</f>
        <v>#REF!</v>
      </c>
      <c r="AE314" s="39" t="e">
        <f>IF(AL315="14",Monitoreo!#REF!&amp;". ","")</f>
        <v>#REF!</v>
      </c>
      <c r="AF314" s="39" t="e">
        <f>IF(AL315="13",Monitoreo!#REF!&amp;". ","")</f>
        <v>#REF!</v>
      </c>
      <c r="AG314" s="39" t="e">
        <f>IF(AL315="12",Monitoreo!#REF!&amp;". ","")</f>
        <v>#REF!</v>
      </c>
      <c r="AH314" s="85" t="e">
        <f>IF(AL315="11",Monitoreo!#REF!&amp;". ","")</f>
        <v>#REF!</v>
      </c>
      <c r="AI314" s="71"/>
      <c r="AJ314" s="88" t="e">
        <f>+IF(Monitoreo!#REF!="Casi Seguro",5,IF(Monitoreo!#REF!="Probable",4,IF(Monitoreo!#REF!="Posible",3,IF(Monitoreo!#REF!="Improbable",2,IF(Monitoreo!#REF!="Raro",1)))))</f>
        <v>#REF!</v>
      </c>
      <c r="AK314" s="88" t="e">
        <f>+IF(Monitoreo!#REF!="Severo",5,IF(Monitoreo!#REF!="Mayor",4,IF(Monitoreo!#REF!="Moderado",3,IF(Monitoreo!#REF!="Menor",2,IF(Monitoreo!#REF!="Insignificante",1)))))</f>
        <v>#REF!</v>
      </c>
      <c r="AL314" s="88" t="e">
        <f t="shared" si="4"/>
        <v>#REF!</v>
      </c>
    </row>
    <row r="315" spans="9:38" x14ac:dyDescent="0.25">
      <c r="I315" s="83"/>
      <c r="J315" s="84" t="e">
        <f>IF(AL316="55",Monitoreo!#REF!&amp;". ","")</f>
        <v>#REF!</v>
      </c>
      <c r="K315" s="39" t="e">
        <f>IF(AL316="54",Monitoreo!#REF!&amp;". ","")</f>
        <v>#REF!</v>
      </c>
      <c r="L315" s="39" t="e">
        <f>IF(AL316="53",Monitoreo!#REF!&amp;". ","")</f>
        <v>#REF!</v>
      </c>
      <c r="M315" s="39" t="e">
        <f>IF(AL316="52",Monitoreo!#REF!&amp;". ","")</f>
        <v>#REF!</v>
      </c>
      <c r="N315" s="39" t="e">
        <f>IF(AL316="51",Monitoreo!#REF!&amp;". ","")</f>
        <v>#REF!</v>
      </c>
      <c r="O315" s="39" t="e">
        <f>IF(AL316="45",Monitoreo!#REF!&amp;". ","")</f>
        <v>#REF!</v>
      </c>
      <c r="P315" s="39" t="e">
        <f>IF(AL316="44",Monitoreo!#REF!&amp;". ","")</f>
        <v>#REF!</v>
      </c>
      <c r="Q315" s="39" t="e">
        <f>IF(AL316="43",Monitoreo!#REF!&amp;". ","")</f>
        <v>#REF!</v>
      </c>
      <c r="R315" s="39" t="e">
        <f>IF(AL316="42",Monitoreo!#REF!&amp;". ","")</f>
        <v>#REF!</v>
      </c>
      <c r="S315" s="39" t="e">
        <f>IF(AL316="41",Monitoreo!#REF!&amp;". ","")</f>
        <v>#REF!</v>
      </c>
      <c r="T315" s="39" t="e">
        <f>IF(AL316="35",Monitoreo!#REF!&amp;". ","")</f>
        <v>#REF!</v>
      </c>
      <c r="U315" s="39" t="e">
        <f>IF(AL316="34",Monitoreo!#REF!&amp;". ","")</f>
        <v>#REF!</v>
      </c>
      <c r="V315" s="39" t="e">
        <f>IF(AL316="33",Monitoreo!#REF!&amp;". ","")</f>
        <v>#REF!</v>
      </c>
      <c r="W315" s="39" t="e">
        <f>IF(AL316="32",Monitoreo!#REF!&amp;". ","")</f>
        <v>#REF!</v>
      </c>
      <c r="X315" s="39" t="e">
        <f>IF(AL316="31",Monitoreo!#REF!&amp;". ","")</f>
        <v>#REF!</v>
      </c>
      <c r="Y315" s="39" t="e">
        <f>IF(AL316="25",Monitoreo!#REF!&amp;". ","")</f>
        <v>#REF!</v>
      </c>
      <c r="Z315" s="39" t="e">
        <f>IF(AL316="24",Monitoreo!#REF!&amp;". ","")</f>
        <v>#REF!</v>
      </c>
      <c r="AA315" s="39" t="e">
        <f>IF(AL316="23",Monitoreo!#REF!&amp;". ","")</f>
        <v>#REF!</v>
      </c>
      <c r="AB315" s="39" t="e">
        <f>IF(AL316="22",Monitoreo!#REF!&amp;". ","")</f>
        <v>#REF!</v>
      </c>
      <c r="AC315" s="39" t="e">
        <f>IF(AL316="21",Monitoreo!#REF!&amp;". ","")</f>
        <v>#REF!</v>
      </c>
      <c r="AD315" s="39" t="e">
        <f>IF(AL316="15",Monitoreo!#REF!&amp;". ","")</f>
        <v>#REF!</v>
      </c>
      <c r="AE315" s="39" t="e">
        <f>IF(AL316="14",Monitoreo!#REF!&amp;". ","")</f>
        <v>#REF!</v>
      </c>
      <c r="AF315" s="39" t="e">
        <f>IF(AL316="13",Monitoreo!#REF!&amp;". ","")</f>
        <v>#REF!</v>
      </c>
      <c r="AG315" s="39" t="e">
        <f>IF(AL316="12",Monitoreo!#REF!&amp;". ","")</f>
        <v>#REF!</v>
      </c>
      <c r="AH315" s="85" t="e">
        <f>IF(AL316="11",Monitoreo!#REF!&amp;". ","")</f>
        <v>#REF!</v>
      </c>
      <c r="AI315" s="71"/>
      <c r="AJ315" s="88" t="e">
        <f>+IF(Monitoreo!#REF!="Casi Seguro",5,IF(Monitoreo!#REF!="Probable",4,IF(Monitoreo!#REF!="Posible",3,IF(Monitoreo!#REF!="Improbable",2,IF(Monitoreo!#REF!="Raro",1)))))</f>
        <v>#REF!</v>
      </c>
      <c r="AK315" s="88" t="e">
        <f>+IF(Monitoreo!#REF!="Severo",5,IF(Monitoreo!#REF!="Mayor",4,IF(Monitoreo!#REF!="Moderado",3,IF(Monitoreo!#REF!="Menor",2,IF(Monitoreo!#REF!="Insignificante",1)))))</f>
        <v>#REF!</v>
      </c>
      <c r="AL315" s="88" t="e">
        <f t="shared" si="4"/>
        <v>#REF!</v>
      </c>
    </row>
    <row r="316" spans="9:38" x14ac:dyDescent="0.25">
      <c r="I316" s="83"/>
      <c r="J316" s="84" t="e">
        <f>IF(AL317="55",Monitoreo!#REF!&amp;". ","")</f>
        <v>#REF!</v>
      </c>
      <c r="K316" s="39" t="e">
        <f>IF(AL317="54",Monitoreo!#REF!&amp;". ","")</f>
        <v>#REF!</v>
      </c>
      <c r="L316" s="39" t="e">
        <f>IF(AL317="53",Monitoreo!#REF!&amp;". ","")</f>
        <v>#REF!</v>
      </c>
      <c r="M316" s="39" t="e">
        <f>IF(AL317="52",Monitoreo!#REF!&amp;". ","")</f>
        <v>#REF!</v>
      </c>
      <c r="N316" s="39" t="e">
        <f>IF(AL317="51",Monitoreo!#REF!&amp;". ","")</f>
        <v>#REF!</v>
      </c>
      <c r="O316" s="39" t="e">
        <f>IF(AL317="45",Monitoreo!#REF!&amp;". ","")</f>
        <v>#REF!</v>
      </c>
      <c r="P316" s="39" t="e">
        <f>IF(AL317="44",Monitoreo!#REF!&amp;". ","")</f>
        <v>#REF!</v>
      </c>
      <c r="Q316" s="39" t="e">
        <f>IF(AL317="43",Monitoreo!#REF!&amp;". ","")</f>
        <v>#REF!</v>
      </c>
      <c r="R316" s="39" t="e">
        <f>IF(AL317="42",Monitoreo!#REF!&amp;". ","")</f>
        <v>#REF!</v>
      </c>
      <c r="S316" s="39" t="e">
        <f>IF(AL317="41",Monitoreo!#REF!&amp;". ","")</f>
        <v>#REF!</v>
      </c>
      <c r="T316" s="39" t="e">
        <f>IF(AL317="35",Monitoreo!#REF!&amp;". ","")</f>
        <v>#REF!</v>
      </c>
      <c r="U316" s="39" t="e">
        <f>IF(AL317="34",Monitoreo!#REF!&amp;". ","")</f>
        <v>#REF!</v>
      </c>
      <c r="V316" s="39" t="e">
        <f>IF(AL317="33",Monitoreo!#REF!&amp;". ","")</f>
        <v>#REF!</v>
      </c>
      <c r="W316" s="39" t="e">
        <f>IF(AL317="32",Monitoreo!#REF!&amp;". ","")</f>
        <v>#REF!</v>
      </c>
      <c r="X316" s="39" t="e">
        <f>IF(AL317="31",Monitoreo!#REF!&amp;". ","")</f>
        <v>#REF!</v>
      </c>
      <c r="Y316" s="39" t="e">
        <f>IF(AL317="25",Monitoreo!#REF!&amp;". ","")</f>
        <v>#REF!</v>
      </c>
      <c r="Z316" s="39" t="e">
        <f>IF(AL317="24",Monitoreo!#REF!&amp;". ","")</f>
        <v>#REF!</v>
      </c>
      <c r="AA316" s="39" t="e">
        <f>IF(AL317="23",Monitoreo!#REF!&amp;". ","")</f>
        <v>#REF!</v>
      </c>
      <c r="AB316" s="39" t="e">
        <f>IF(AL317="22",Monitoreo!#REF!&amp;". ","")</f>
        <v>#REF!</v>
      </c>
      <c r="AC316" s="39" t="e">
        <f>IF(AL317="21",Monitoreo!#REF!&amp;". ","")</f>
        <v>#REF!</v>
      </c>
      <c r="AD316" s="39" t="e">
        <f>IF(AL317="15",Monitoreo!#REF!&amp;". ","")</f>
        <v>#REF!</v>
      </c>
      <c r="AE316" s="39" t="e">
        <f>IF(AL317="14",Monitoreo!#REF!&amp;". ","")</f>
        <v>#REF!</v>
      </c>
      <c r="AF316" s="39" t="e">
        <f>IF(AL317="13",Monitoreo!#REF!&amp;". ","")</f>
        <v>#REF!</v>
      </c>
      <c r="AG316" s="39" t="e">
        <f>IF(AL317="12",Monitoreo!#REF!&amp;". ","")</f>
        <v>#REF!</v>
      </c>
      <c r="AH316" s="85" t="e">
        <f>IF(AL317="11",Monitoreo!#REF!&amp;". ","")</f>
        <v>#REF!</v>
      </c>
      <c r="AI316" s="71"/>
      <c r="AJ316" s="88" t="e">
        <f>+IF(Monitoreo!#REF!="Casi Seguro",5,IF(Monitoreo!#REF!="Probable",4,IF(Monitoreo!#REF!="Posible",3,IF(Monitoreo!#REF!="Improbable",2,IF(Monitoreo!#REF!="Raro",1)))))</f>
        <v>#REF!</v>
      </c>
      <c r="AK316" s="88" t="e">
        <f>+IF(Monitoreo!#REF!="Severo",5,IF(Monitoreo!#REF!="Mayor",4,IF(Monitoreo!#REF!="Moderado",3,IF(Monitoreo!#REF!="Menor",2,IF(Monitoreo!#REF!="Insignificante",1)))))</f>
        <v>#REF!</v>
      </c>
      <c r="AL316" s="88" t="e">
        <f t="shared" si="4"/>
        <v>#REF!</v>
      </c>
    </row>
    <row r="317" spans="9:38" x14ac:dyDescent="0.25">
      <c r="I317" s="83"/>
      <c r="J317" s="84" t="e">
        <f>IF(AL318="55",Monitoreo!#REF!&amp;". ","")</f>
        <v>#REF!</v>
      </c>
      <c r="K317" s="39" t="e">
        <f>IF(AL318="54",Monitoreo!#REF!&amp;". ","")</f>
        <v>#REF!</v>
      </c>
      <c r="L317" s="39" t="e">
        <f>IF(AL318="53",Monitoreo!#REF!&amp;". ","")</f>
        <v>#REF!</v>
      </c>
      <c r="M317" s="39" t="e">
        <f>IF(AL318="52",Monitoreo!#REF!&amp;". ","")</f>
        <v>#REF!</v>
      </c>
      <c r="N317" s="39" t="e">
        <f>IF(AL318="51",Monitoreo!#REF!&amp;". ","")</f>
        <v>#REF!</v>
      </c>
      <c r="O317" s="39" t="e">
        <f>IF(AL318="45",Monitoreo!#REF!&amp;". ","")</f>
        <v>#REF!</v>
      </c>
      <c r="P317" s="39" t="e">
        <f>IF(AL318="44",Monitoreo!#REF!&amp;". ","")</f>
        <v>#REF!</v>
      </c>
      <c r="Q317" s="39" t="e">
        <f>IF(AL318="43",Monitoreo!#REF!&amp;". ","")</f>
        <v>#REF!</v>
      </c>
      <c r="R317" s="39" t="e">
        <f>IF(AL318="42",Monitoreo!#REF!&amp;". ","")</f>
        <v>#REF!</v>
      </c>
      <c r="S317" s="39" t="e">
        <f>IF(AL318="41",Monitoreo!#REF!&amp;". ","")</f>
        <v>#REF!</v>
      </c>
      <c r="T317" s="39" t="e">
        <f>IF(AL318="35",Monitoreo!#REF!&amp;". ","")</f>
        <v>#REF!</v>
      </c>
      <c r="U317" s="39" t="e">
        <f>IF(AL318="34",Monitoreo!#REF!&amp;". ","")</f>
        <v>#REF!</v>
      </c>
      <c r="V317" s="39" t="e">
        <f>IF(AL318="33",Monitoreo!#REF!&amp;". ","")</f>
        <v>#REF!</v>
      </c>
      <c r="W317" s="39" t="e">
        <f>IF(AL318="32",Monitoreo!#REF!&amp;". ","")</f>
        <v>#REF!</v>
      </c>
      <c r="X317" s="39" t="e">
        <f>IF(AL318="31",Monitoreo!#REF!&amp;". ","")</f>
        <v>#REF!</v>
      </c>
      <c r="Y317" s="39" t="e">
        <f>IF(AL318="25",Monitoreo!#REF!&amp;". ","")</f>
        <v>#REF!</v>
      </c>
      <c r="Z317" s="39" t="e">
        <f>IF(AL318="24",Monitoreo!#REF!&amp;". ","")</f>
        <v>#REF!</v>
      </c>
      <c r="AA317" s="39" t="e">
        <f>IF(AL318="23",Monitoreo!#REF!&amp;". ","")</f>
        <v>#REF!</v>
      </c>
      <c r="AB317" s="39" t="e">
        <f>IF(AL318="22",Monitoreo!#REF!&amp;". ","")</f>
        <v>#REF!</v>
      </c>
      <c r="AC317" s="39" t="e">
        <f>IF(AL318="21",Monitoreo!#REF!&amp;". ","")</f>
        <v>#REF!</v>
      </c>
      <c r="AD317" s="39" t="e">
        <f>IF(AL318="15",Monitoreo!#REF!&amp;". ","")</f>
        <v>#REF!</v>
      </c>
      <c r="AE317" s="39" t="e">
        <f>IF(AL318="14",Monitoreo!#REF!&amp;". ","")</f>
        <v>#REF!</v>
      </c>
      <c r="AF317" s="39" t="e">
        <f>IF(AL318="13",Monitoreo!#REF!&amp;". ","")</f>
        <v>#REF!</v>
      </c>
      <c r="AG317" s="39" t="e">
        <f>IF(AL318="12",Monitoreo!#REF!&amp;". ","")</f>
        <v>#REF!</v>
      </c>
      <c r="AH317" s="85" t="e">
        <f>IF(AL318="11",Monitoreo!#REF!&amp;". ","")</f>
        <v>#REF!</v>
      </c>
      <c r="AI317" s="71"/>
      <c r="AJ317" s="88" t="e">
        <f>+IF(Monitoreo!#REF!="Casi Seguro",5,IF(Monitoreo!#REF!="Probable",4,IF(Monitoreo!#REF!="Posible",3,IF(Monitoreo!#REF!="Improbable",2,IF(Monitoreo!#REF!="Raro",1)))))</f>
        <v>#REF!</v>
      </c>
      <c r="AK317" s="88" t="e">
        <f>+IF(Monitoreo!#REF!="Severo",5,IF(Monitoreo!#REF!="Mayor",4,IF(Monitoreo!#REF!="Moderado",3,IF(Monitoreo!#REF!="Menor",2,IF(Monitoreo!#REF!="Insignificante",1)))))</f>
        <v>#REF!</v>
      </c>
      <c r="AL317" s="88" t="e">
        <f t="shared" si="4"/>
        <v>#REF!</v>
      </c>
    </row>
    <row r="318" spans="9:38" x14ac:dyDescent="0.25">
      <c r="I318" s="83"/>
      <c r="J318" s="84" t="e">
        <f>IF(AL319="55",Monitoreo!#REF!&amp;". ","")</f>
        <v>#REF!</v>
      </c>
      <c r="K318" s="39" t="e">
        <f>IF(AL319="54",Monitoreo!#REF!&amp;". ","")</f>
        <v>#REF!</v>
      </c>
      <c r="L318" s="39" t="e">
        <f>IF(AL319="53",Monitoreo!#REF!&amp;". ","")</f>
        <v>#REF!</v>
      </c>
      <c r="M318" s="39" t="e">
        <f>IF(AL319="52",Monitoreo!#REF!&amp;". ","")</f>
        <v>#REF!</v>
      </c>
      <c r="N318" s="39" t="e">
        <f>IF(AL319="51",Monitoreo!#REF!&amp;". ","")</f>
        <v>#REF!</v>
      </c>
      <c r="O318" s="39" t="e">
        <f>IF(AL319="45",Monitoreo!#REF!&amp;". ","")</f>
        <v>#REF!</v>
      </c>
      <c r="P318" s="39" t="e">
        <f>IF(AL319="44",Monitoreo!#REF!&amp;". ","")</f>
        <v>#REF!</v>
      </c>
      <c r="Q318" s="39" t="e">
        <f>IF(AL319="43",Monitoreo!#REF!&amp;". ","")</f>
        <v>#REF!</v>
      </c>
      <c r="R318" s="39" t="e">
        <f>IF(AL319="42",Monitoreo!#REF!&amp;". ","")</f>
        <v>#REF!</v>
      </c>
      <c r="S318" s="39" t="e">
        <f>IF(AL319="41",Monitoreo!#REF!&amp;". ","")</f>
        <v>#REF!</v>
      </c>
      <c r="T318" s="39" t="e">
        <f>IF(AL319="35",Monitoreo!#REF!&amp;". ","")</f>
        <v>#REF!</v>
      </c>
      <c r="U318" s="39" t="e">
        <f>IF(AL319="34",Monitoreo!#REF!&amp;". ","")</f>
        <v>#REF!</v>
      </c>
      <c r="V318" s="39" t="e">
        <f>IF(AL319="33",Monitoreo!#REF!&amp;". ","")</f>
        <v>#REF!</v>
      </c>
      <c r="W318" s="39" t="e">
        <f>IF(AL319="32",Monitoreo!#REF!&amp;". ","")</f>
        <v>#REF!</v>
      </c>
      <c r="X318" s="39" t="e">
        <f>IF(AL319="31",Monitoreo!#REF!&amp;". ","")</f>
        <v>#REF!</v>
      </c>
      <c r="Y318" s="39" t="e">
        <f>IF(AL319="25",Monitoreo!#REF!&amp;". ","")</f>
        <v>#REF!</v>
      </c>
      <c r="Z318" s="39" t="e">
        <f>IF(AL319="24",Monitoreo!#REF!&amp;". ","")</f>
        <v>#REF!</v>
      </c>
      <c r="AA318" s="39" t="e">
        <f>IF(AL319="23",Monitoreo!#REF!&amp;". ","")</f>
        <v>#REF!</v>
      </c>
      <c r="AB318" s="39" t="e">
        <f>IF(AL319="22",Monitoreo!#REF!&amp;". ","")</f>
        <v>#REF!</v>
      </c>
      <c r="AC318" s="39" t="e">
        <f>IF(AL319="21",Monitoreo!#REF!&amp;". ","")</f>
        <v>#REF!</v>
      </c>
      <c r="AD318" s="39" t="e">
        <f>IF(AL319="15",Monitoreo!#REF!&amp;". ","")</f>
        <v>#REF!</v>
      </c>
      <c r="AE318" s="39" t="e">
        <f>IF(AL319="14",Monitoreo!#REF!&amp;". ","")</f>
        <v>#REF!</v>
      </c>
      <c r="AF318" s="39" t="e">
        <f>IF(AL319="13",Monitoreo!#REF!&amp;". ","")</f>
        <v>#REF!</v>
      </c>
      <c r="AG318" s="39" t="e">
        <f>IF(AL319="12",Monitoreo!#REF!&amp;". ","")</f>
        <v>#REF!</v>
      </c>
      <c r="AH318" s="85" t="e">
        <f>IF(AL319="11",Monitoreo!#REF!&amp;". ","")</f>
        <v>#REF!</v>
      </c>
      <c r="AI318" s="71"/>
      <c r="AJ318" s="88" t="e">
        <f>+IF(Monitoreo!#REF!="Casi Seguro",5,IF(Monitoreo!#REF!="Probable",4,IF(Monitoreo!#REF!="Posible",3,IF(Monitoreo!#REF!="Improbable",2,IF(Monitoreo!#REF!="Raro",1)))))</f>
        <v>#REF!</v>
      </c>
      <c r="AK318" s="88" t="e">
        <f>+IF(Monitoreo!#REF!="Severo",5,IF(Monitoreo!#REF!="Mayor",4,IF(Monitoreo!#REF!="Moderado",3,IF(Monitoreo!#REF!="Menor",2,IF(Monitoreo!#REF!="Insignificante",1)))))</f>
        <v>#REF!</v>
      </c>
      <c r="AL318" s="88" t="e">
        <f t="shared" si="4"/>
        <v>#REF!</v>
      </c>
    </row>
    <row r="319" spans="9:38" x14ac:dyDescent="0.25">
      <c r="I319" s="83"/>
      <c r="J319" s="84" t="e">
        <f>IF(AL320="55",Monitoreo!#REF!&amp;". ","")</f>
        <v>#REF!</v>
      </c>
      <c r="K319" s="39" t="e">
        <f>IF(AL320="54",Monitoreo!#REF!&amp;". ","")</f>
        <v>#REF!</v>
      </c>
      <c r="L319" s="39" t="e">
        <f>IF(AL320="53",Monitoreo!#REF!&amp;". ","")</f>
        <v>#REF!</v>
      </c>
      <c r="M319" s="39" t="e">
        <f>IF(AL320="52",Monitoreo!#REF!&amp;". ","")</f>
        <v>#REF!</v>
      </c>
      <c r="N319" s="39" t="e">
        <f>IF(AL320="51",Monitoreo!#REF!&amp;". ","")</f>
        <v>#REF!</v>
      </c>
      <c r="O319" s="39" t="e">
        <f>IF(AL320="45",Monitoreo!#REF!&amp;". ","")</f>
        <v>#REF!</v>
      </c>
      <c r="P319" s="39" t="e">
        <f>IF(AL320="44",Monitoreo!#REF!&amp;". ","")</f>
        <v>#REF!</v>
      </c>
      <c r="Q319" s="39" t="e">
        <f>IF(AL320="43",Monitoreo!#REF!&amp;". ","")</f>
        <v>#REF!</v>
      </c>
      <c r="R319" s="39" t="e">
        <f>IF(AL320="42",Monitoreo!#REF!&amp;". ","")</f>
        <v>#REF!</v>
      </c>
      <c r="S319" s="39" t="e">
        <f>IF(AL320="41",Monitoreo!#REF!&amp;". ","")</f>
        <v>#REF!</v>
      </c>
      <c r="T319" s="39" t="e">
        <f>IF(AL320="35",Monitoreo!#REF!&amp;". ","")</f>
        <v>#REF!</v>
      </c>
      <c r="U319" s="39" t="e">
        <f>IF(AL320="34",Monitoreo!#REF!&amp;". ","")</f>
        <v>#REF!</v>
      </c>
      <c r="V319" s="39" t="e">
        <f>IF(AL320="33",Monitoreo!#REF!&amp;". ","")</f>
        <v>#REF!</v>
      </c>
      <c r="W319" s="39" t="e">
        <f>IF(AL320="32",Monitoreo!#REF!&amp;". ","")</f>
        <v>#REF!</v>
      </c>
      <c r="X319" s="39" t="e">
        <f>IF(AL320="31",Monitoreo!#REF!&amp;". ","")</f>
        <v>#REF!</v>
      </c>
      <c r="Y319" s="39" t="e">
        <f>IF(AL320="25",Monitoreo!#REF!&amp;". ","")</f>
        <v>#REF!</v>
      </c>
      <c r="Z319" s="39" t="e">
        <f>IF(AL320="24",Monitoreo!#REF!&amp;". ","")</f>
        <v>#REF!</v>
      </c>
      <c r="AA319" s="39" t="e">
        <f>IF(AL320="23",Monitoreo!#REF!&amp;". ","")</f>
        <v>#REF!</v>
      </c>
      <c r="AB319" s="39" t="e">
        <f>IF(AL320="22",Monitoreo!#REF!&amp;". ","")</f>
        <v>#REF!</v>
      </c>
      <c r="AC319" s="39" t="e">
        <f>IF(AL320="21",Monitoreo!#REF!&amp;". ","")</f>
        <v>#REF!</v>
      </c>
      <c r="AD319" s="39" t="e">
        <f>IF(AL320="15",Monitoreo!#REF!&amp;". ","")</f>
        <v>#REF!</v>
      </c>
      <c r="AE319" s="39" t="e">
        <f>IF(AL320="14",Monitoreo!#REF!&amp;". ","")</f>
        <v>#REF!</v>
      </c>
      <c r="AF319" s="39" t="e">
        <f>IF(AL320="13",Monitoreo!#REF!&amp;". ","")</f>
        <v>#REF!</v>
      </c>
      <c r="AG319" s="39" t="e">
        <f>IF(AL320="12",Monitoreo!#REF!&amp;". ","")</f>
        <v>#REF!</v>
      </c>
      <c r="AH319" s="85" t="e">
        <f>IF(AL320="11",Monitoreo!#REF!&amp;". ","")</f>
        <v>#REF!</v>
      </c>
      <c r="AI319" s="71"/>
      <c r="AJ319" s="88" t="e">
        <f>+IF(Monitoreo!#REF!="Casi Seguro",5,IF(Monitoreo!#REF!="Probable",4,IF(Monitoreo!#REF!="Posible",3,IF(Monitoreo!#REF!="Improbable",2,IF(Monitoreo!#REF!="Raro",1)))))</f>
        <v>#REF!</v>
      </c>
      <c r="AK319" s="88" t="e">
        <f>+IF(Monitoreo!#REF!="Severo",5,IF(Monitoreo!#REF!="Mayor",4,IF(Monitoreo!#REF!="Moderado",3,IF(Monitoreo!#REF!="Menor",2,IF(Monitoreo!#REF!="Insignificante",1)))))</f>
        <v>#REF!</v>
      </c>
      <c r="AL319" s="88" t="e">
        <f t="shared" si="4"/>
        <v>#REF!</v>
      </c>
    </row>
    <row r="320" spans="9:38" x14ac:dyDescent="0.25">
      <c r="I320" s="83"/>
      <c r="J320" s="84" t="e">
        <f>IF(AL321="55",Monitoreo!#REF!&amp;". ","")</f>
        <v>#REF!</v>
      </c>
      <c r="K320" s="39" t="e">
        <f>IF(AL321="54",Monitoreo!#REF!&amp;". ","")</f>
        <v>#REF!</v>
      </c>
      <c r="L320" s="39" t="e">
        <f>IF(AL321="53",Monitoreo!#REF!&amp;". ","")</f>
        <v>#REF!</v>
      </c>
      <c r="M320" s="39" t="e">
        <f>IF(AL321="52",Monitoreo!#REF!&amp;". ","")</f>
        <v>#REF!</v>
      </c>
      <c r="N320" s="39" t="e">
        <f>IF(AL321="51",Monitoreo!#REF!&amp;". ","")</f>
        <v>#REF!</v>
      </c>
      <c r="O320" s="39" t="e">
        <f>IF(AL321="45",Monitoreo!#REF!&amp;". ","")</f>
        <v>#REF!</v>
      </c>
      <c r="P320" s="39" t="e">
        <f>IF(AL321="44",Monitoreo!#REF!&amp;". ","")</f>
        <v>#REF!</v>
      </c>
      <c r="Q320" s="39" t="e">
        <f>IF(AL321="43",Monitoreo!#REF!&amp;". ","")</f>
        <v>#REF!</v>
      </c>
      <c r="R320" s="39" t="e">
        <f>IF(AL321="42",Monitoreo!#REF!&amp;". ","")</f>
        <v>#REF!</v>
      </c>
      <c r="S320" s="39" t="e">
        <f>IF(AL321="41",Monitoreo!#REF!&amp;". ","")</f>
        <v>#REF!</v>
      </c>
      <c r="T320" s="39" t="e">
        <f>IF(AL321="35",Monitoreo!#REF!&amp;". ","")</f>
        <v>#REF!</v>
      </c>
      <c r="U320" s="39" t="e">
        <f>IF(AL321="34",Monitoreo!#REF!&amp;". ","")</f>
        <v>#REF!</v>
      </c>
      <c r="V320" s="39" t="e">
        <f>IF(AL321="33",Monitoreo!#REF!&amp;". ","")</f>
        <v>#REF!</v>
      </c>
      <c r="W320" s="39" t="e">
        <f>IF(AL321="32",Monitoreo!#REF!&amp;". ","")</f>
        <v>#REF!</v>
      </c>
      <c r="X320" s="39" t="e">
        <f>IF(AL321="31",Monitoreo!#REF!&amp;". ","")</f>
        <v>#REF!</v>
      </c>
      <c r="Y320" s="39" t="e">
        <f>IF(AL321="25",Monitoreo!#REF!&amp;". ","")</f>
        <v>#REF!</v>
      </c>
      <c r="Z320" s="39" t="e">
        <f>IF(AL321="24",Monitoreo!#REF!&amp;". ","")</f>
        <v>#REF!</v>
      </c>
      <c r="AA320" s="39" t="e">
        <f>IF(AL321="23",Monitoreo!#REF!&amp;". ","")</f>
        <v>#REF!</v>
      </c>
      <c r="AB320" s="39" t="e">
        <f>IF(AL321="22",Monitoreo!#REF!&amp;". ","")</f>
        <v>#REF!</v>
      </c>
      <c r="AC320" s="39" t="e">
        <f>IF(AL321="21",Monitoreo!#REF!&amp;". ","")</f>
        <v>#REF!</v>
      </c>
      <c r="AD320" s="39" t="e">
        <f>IF(AL321="15",Monitoreo!#REF!&amp;". ","")</f>
        <v>#REF!</v>
      </c>
      <c r="AE320" s="39" t="e">
        <f>IF(AL321="14",Monitoreo!#REF!&amp;". ","")</f>
        <v>#REF!</v>
      </c>
      <c r="AF320" s="39" t="e">
        <f>IF(AL321="13",Monitoreo!#REF!&amp;". ","")</f>
        <v>#REF!</v>
      </c>
      <c r="AG320" s="39" t="e">
        <f>IF(AL321="12",Monitoreo!#REF!&amp;". ","")</f>
        <v>#REF!</v>
      </c>
      <c r="AH320" s="85" t="e">
        <f>IF(AL321="11",Monitoreo!#REF!&amp;". ","")</f>
        <v>#REF!</v>
      </c>
      <c r="AI320" s="71"/>
      <c r="AJ320" s="88" t="e">
        <f>+IF(Monitoreo!#REF!="Casi Seguro",5,IF(Monitoreo!#REF!="Probable",4,IF(Monitoreo!#REF!="Posible",3,IF(Monitoreo!#REF!="Improbable",2,IF(Monitoreo!#REF!="Raro",1)))))</f>
        <v>#REF!</v>
      </c>
      <c r="AK320" s="88" t="e">
        <f>+IF(Monitoreo!#REF!="Severo",5,IF(Monitoreo!#REF!="Mayor",4,IF(Monitoreo!#REF!="Moderado",3,IF(Monitoreo!#REF!="Menor",2,IF(Monitoreo!#REF!="Insignificante",1)))))</f>
        <v>#REF!</v>
      </c>
      <c r="AL320" s="88" t="e">
        <f t="shared" si="4"/>
        <v>#REF!</v>
      </c>
    </row>
    <row r="321" spans="9:38" x14ac:dyDescent="0.25">
      <c r="I321" s="83"/>
      <c r="J321" s="84" t="e">
        <f>IF(AL322="55",Monitoreo!#REF!&amp;". ","")</f>
        <v>#REF!</v>
      </c>
      <c r="K321" s="39" t="e">
        <f>IF(AL322="54",Monitoreo!#REF!&amp;". ","")</f>
        <v>#REF!</v>
      </c>
      <c r="L321" s="39" t="e">
        <f>IF(AL322="53",Monitoreo!#REF!&amp;". ","")</f>
        <v>#REF!</v>
      </c>
      <c r="M321" s="39" t="e">
        <f>IF(AL322="52",Monitoreo!#REF!&amp;". ","")</f>
        <v>#REF!</v>
      </c>
      <c r="N321" s="39" t="e">
        <f>IF(AL322="51",Monitoreo!#REF!&amp;". ","")</f>
        <v>#REF!</v>
      </c>
      <c r="O321" s="39" t="e">
        <f>IF(AL322="45",Monitoreo!#REF!&amp;". ","")</f>
        <v>#REF!</v>
      </c>
      <c r="P321" s="39" t="e">
        <f>IF(AL322="44",Monitoreo!#REF!&amp;". ","")</f>
        <v>#REF!</v>
      </c>
      <c r="Q321" s="39" t="e">
        <f>IF(AL322="43",Monitoreo!#REF!&amp;". ","")</f>
        <v>#REF!</v>
      </c>
      <c r="R321" s="39" t="e">
        <f>IF(AL322="42",Monitoreo!#REF!&amp;". ","")</f>
        <v>#REF!</v>
      </c>
      <c r="S321" s="39" t="e">
        <f>IF(AL322="41",Monitoreo!#REF!&amp;". ","")</f>
        <v>#REF!</v>
      </c>
      <c r="T321" s="39" t="e">
        <f>IF(AL322="35",Monitoreo!#REF!&amp;". ","")</f>
        <v>#REF!</v>
      </c>
      <c r="U321" s="39" t="e">
        <f>IF(AL322="34",Monitoreo!#REF!&amp;". ","")</f>
        <v>#REF!</v>
      </c>
      <c r="V321" s="39" t="e">
        <f>IF(AL322="33",Monitoreo!#REF!&amp;". ","")</f>
        <v>#REF!</v>
      </c>
      <c r="W321" s="39" t="e">
        <f>IF(AL322="32",Monitoreo!#REF!&amp;". ","")</f>
        <v>#REF!</v>
      </c>
      <c r="X321" s="39" t="e">
        <f>IF(AL322="31",Monitoreo!#REF!&amp;". ","")</f>
        <v>#REF!</v>
      </c>
      <c r="Y321" s="39" t="e">
        <f>IF(AL322="25",Monitoreo!#REF!&amp;". ","")</f>
        <v>#REF!</v>
      </c>
      <c r="Z321" s="39" t="e">
        <f>IF(AL322="24",Monitoreo!#REF!&amp;". ","")</f>
        <v>#REF!</v>
      </c>
      <c r="AA321" s="39" t="e">
        <f>IF(AL322="23",Monitoreo!#REF!&amp;". ","")</f>
        <v>#REF!</v>
      </c>
      <c r="AB321" s="39" t="e">
        <f>IF(AL322="22",Monitoreo!#REF!&amp;". ","")</f>
        <v>#REF!</v>
      </c>
      <c r="AC321" s="39" t="e">
        <f>IF(AL322="21",Monitoreo!#REF!&amp;". ","")</f>
        <v>#REF!</v>
      </c>
      <c r="AD321" s="39" t="e">
        <f>IF(AL322="15",Monitoreo!#REF!&amp;". ","")</f>
        <v>#REF!</v>
      </c>
      <c r="AE321" s="39" t="e">
        <f>IF(AL322="14",Monitoreo!#REF!&amp;". ","")</f>
        <v>#REF!</v>
      </c>
      <c r="AF321" s="39" t="e">
        <f>IF(AL322="13",Monitoreo!#REF!&amp;". ","")</f>
        <v>#REF!</v>
      </c>
      <c r="AG321" s="39" t="e">
        <f>IF(AL322="12",Monitoreo!#REF!&amp;". ","")</f>
        <v>#REF!</v>
      </c>
      <c r="AH321" s="85" t="e">
        <f>IF(AL322="11",Monitoreo!#REF!&amp;". ","")</f>
        <v>#REF!</v>
      </c>
      <c r="AI321" s="71"/>
      <c r="AJ321" s="88" t="e">
        <f>+IF(Monitoreo!#REF!="Casi Seguro",5,IF(Monitoreo!#REF!="Probable",4,IF(Monitoreo!#REF!="Posible",3,IF(Monitoreo!#REF!="Improbable",2,IF(Monitoreo!#REF!="Raro",1)))))</f>
        <v>#REF!</v>
      </c>
      <c r="AK321" s="88" t="e">
        <f>+IF(Monitoreo!#REF!="Severo",5,IF(Monitoreo!#REF!="Mayor",4,IF(Monitoreo!#REF!="Moderado",3,IF(Monitoreo!#REF!="Menor",2,IF(Monitoreo!#REF!="Insignificante",1)))))</f>
        <v>#REF!</v>
      </c>
      <c r="AL321" s="88" t="e">
        <f t="shared" si="4"/>
        <v>#REF!</v>
      </c>
    </row>
    <row r="322" spans="9:38" x14ac:dyDescent="0.25">
      <c r="I322" s="83"/>
      <c r="J322" s="84" t="e">
        <f>IF(AL323="55",Monitoreo!#REF!&amp;". ","")</f>
        <v>#REF!</v>
      </c>
      <c r="K322" s="39" t="e">
        <f>IF(AL323="54",Monitoreo!#REF!&amp;". ","")</f>
        <v>#REF!</v>
      </c>
      <c r="L322" s="39" t="e">
        <f>IF(AL323="53",Monitoreo!#REF!&amp;". ","")</f>
        <v>#REF!</v>
      </c>
      <c r="M322" s="39" t="e">
        <f>IF(AL323="52",Monitoreo!#REF!&amp;". ","")</f>
        <v>#REF!</v>
      </c>
      <c r="N322" s="39" t="e">
        <f>IF(AL323="51",Monitoreo!#REF!&amp;". ","")</f>
        <v>#REF!</v>
      </c>
      <c r="O322" s="39" t="e">
        <f>IF(AL323="45",Monitoreo!#REF!&amp;". ","")</f>
        <v>#REF!</v>
      </c>
      <c r="P322" s="39" t="e">
        <f>IF(AL323="44",Monitoreo!#REF!&amp;". ","")</f>
        <v>#REF!</v>
      </c>
      <c r="Q322" s="39" t="e">
        <f>IF(AL323="43",Monitoreo!#REF!&amp;". ","")</f>
        <v>#REF!</v>
      </c>
      <c r="R322" s="39" t="e">
        <f>IF(AL323="42",Monitoreo!#REF!&amp;". ","")</f>
        <v>#REF!</v>
      </c>
      <c r="S322" s="39" t="e">
        <f>IF(AL323="41",Monitoreo!#REF!&amp;". ","")</f>
        <v>#REF!</v>
      </c>
      <c r="T322" s="39" t="e">
        <f>IF(AL323="35",Monitoreo!#REF!&amp;". ","")</f>
        <v>#REF!</v>
      </c>
      <c r="U322" s="39" t="e">
        <f>IF(AL323="34",Monitoreo!#REF!&amp;". ","")</f>
        <v>#REF!</v>
      </c>
      <c r="V322" s="39" t="e">
        <f>IF(AL323="33",Monitoreo!#REF!&amp;". ","")</f>
        <v>#REF!</v>
      </c>
      <c r="W322" s="39" t="e">
        <f>IF(AL323="32",Monitoreo!#REF!&amp;". ","")</f>
        <v>#REF!</v>
      </c>
      <c r="X322" s="39" t="e">
        <f>IF(AL323="31",Monitoreo!#REF!&amp;". ","")</f>
        <v>#REF!</v>
      </c>
      <c r="Y322" s="39" t="e">
        <f>IF(AL323="25",Monitoreo!#REF!&amp;". ","")</f>
        <v>#REF!</v>
      </c>
      <c r="Z322" s="39" t="e">
        <f>IF(AL323="24",Monitoreo!#REF!&amp;". ","")</f>
        <v>#REF!</v>
      </c>
      <c r="AA322" s="39" t="e">
        <f>IF(AL323="23",Monitoreo!#REF!&amp;". ","")</f>
        <v>#REF!</v>
      </c>
      <c r="AB322" s="39" t="e">
        <f>IF(AL323="22",Monitoreo!#REF!&amp;". ","")</f>
        <v>#REF!</v>
      </c>
      <c r="AC322" s="39" t="e">
        <f>IF(AL323="21",Monitoreo!#REF!&amp;". ","")</f>
        <v>#REF!</v>
      </c>
      <c r="AD322" s="39" t="e">
        <f>IF(AL323="15",Monitoreo!#REF!&amp;". ","")</f>
        <v>#REF!</v>
      </c>
      <c r="AE322" s="39" t="e">
        <f>IF(AL323="14",Monitoreo!#REF!&amp;". ","")</f>
        <v>#REF!</v>
      </c>
      <c r="AF322" s="39" t="e">
        <f>IF(AL323="13",Monitoreo!#REF!&amp;". ","")</f>
        <v>#REF!</v>
      </c>
      <c r="AG322" s="39" t="e">
        <f>IF(AL323="12",Monitoreo!#REF!&amp;". ","")</f>
        <v>#REF!</v>
      </c>
      <c r="AH322" s="85" t="e">
        <f>IF(AL323="11",Monitoreo!#REF!&amp;". ","")</f>
        <v>#REF!</v>
      </c>
      <c r="AI322" s="71"/>
      <c r="AJ322" s="88" t="e">
        <f>+IF(Monitoreo!#REF!="Casi Seguro",5,IF(Monitoreo!#REF!="Probable",4,IF(Monitoreo!#REF!="Posible",3,IF(Monitoreo!#REF!="Improbable",2,IF(Monitoreo!#REF!="Raro",1)))))</f>
        <v>#REF!</v>
      </c>
      <c r="AK322" s="88" t="e">
        <f>+IF(Monitoreo!#REF!="Severo",5,IF(Monitoreo!#REF!="Mayor",4,IF(Monitoreo!#REF!="Moderado",3,IF(Monitoreo!#REF!="Menor",2,IF(Monitoreo!#REF!="Insignificante",1)))))</f>
        <v>#REF!</v>
      </c>
      <c r="AL322" s="88" t="e">
        <f t="shared" si="4"/>
        <v>#REF!</v>
      </c>
    </row>
    <row r="323" spans="9:38" x14ac:dyDescent="0.25">
      <c r="I323" s="83"/>
      <c r="J323" s="84" t="e">
        <f>IF(AL324="55",Monitoreo!#REF!&amp;". ","")</f>
        <v>#REF!</v>
      </c>
      <c r="K323" s="39" t="e">
        <f>IF(AL324="54",Monitoreo!#REF!&amp;". ","")</f>
        <v>#REF!</v>
      </c>
      <c r="L323" s="39" t="e">
        <f>IF(AL324="53",Monitoreo!#REF!&amp;". ","")</f>
        <v>#REF!</v>
      </c>
      <c r="M323" s="39" t="e">
        <f>IF(AL324="52",Monitoreo!#REF!&amp;". ","")</f>
        <v>#REF!</v>
      </c>
      <c r="N323" s="39" t="e">
        <f>IF(AL324="51",Monitoreo!#REF!&amp;". ","")</f>
        <v>#REF!</v>
      </c>
      <c r="O323" s="39" t="e">
        <f>IF(AL324="45",Monitoreo!#REF!&amp;". ","")</f>
        <v>#REF!</v>
      </c>
      <c r="P323" s="39" t="e">
        <f>IF(AL324="44",Monitoreo!#REF!&amp;". ","")</f>
        <v>#REF!</v>
      </c>
      <c r="Q323" s="39" t="e">
        <f>IF(AL324="43",Monitoreo!#REF!&amp;". ","")</f>
        <v>#REF!</v>
      </c>
      <c r="R323" s="39" t="e">
        <f>IF(AL324="42",Monitoreo!#REF!&amp;". ","")</f>
        <v>#REF!</v>
      </c>
      <c r="S323" s="39" t="e">
        <f>IF(AL324="41",Monitoreo!#REF!&amp;". ","")</f>
        <v>#REF!</v>
      </c>
      <c r="T323" s="39" t="e">
        <f>IF(AL324="35",Monitoreo!#REF!&amp;". ","")</f>
        <v>#REF!</v>
      </c>
      <c r="U323" s="39" t="e">
        <f>IF(AL324="34",Monitoreo!#REF!&amp;". ","")</f>
        <v>#REF!</v>
      </c>
      <c r="V323" s="39" t="e">
        <f>IF(AL324="33",Monitoreo!#REF!&amp;". ","")</f>
        <v>#REF!</v>
      </c>
      <c r="W323" s="39" t="e">
        <f>IF(AL324="32",Monitoreo!#REF!&amp;". ","")</f>
        <v>#REF!</v>
      </c>
      <c r="X323" s="39" t="e">
        <f>IF(AL324="31",Monitoreo!#REF!&amp;". ","")</f>
        <v>#REF!</v>
      </c>
      <c r="Y323" s="39" t="e">
        <f>IF(AL324="25",Monitoreo!#REF!&amp;". ","")</f>
        <v>#REF!</v>
      </c>
      <c r="Z323" s="39" t="e">
        <f>IF(AL324="24",Monitoreo!#REF!&amp;". ","")</f>
        <v>#REF!</v>
      </c>
      <c r="AA323" s="39" t="e">
        <f>IF(AL324="23",Monitoreo!#REF!&amp;". ","")</f>
        <v>#REF!</v>
      </c>
      <c r="AB323" s="39" t="e">
        <f>IF(AL324="22",Monitoreo!#REF!&amp;". ","")</f>
        <v>#REF!</v>
      </c>
      <c r="AC323" s="39" t="e">
        <f>IF(AL324="21",Monitoreo!#REF!&amp;". ","")</f>
        <v>#REF!</v>
      </c>
      <c r="AD323" s="39" t="e">
        <f>IF(AL324="15",Monitoreo!#REF!&amp;". ","")</f>
        <v>#REF!</v>
      </c>
      <c r="AE323" s="39" t="e">
        <f>IF(AL324="14",Monitoreo!#REF!&amp;". ","")</f>
        <v>#REF!</v>
      </c>
      <c r="AF323" s="39" t="e">
        <f>IF(AL324="13",Monitoreo!#REF!&amp;". ","")</f>
        <v>#REF!</v>
      </c>
      <c r="AG323" s="39" t="e">
        <f>IF(AL324="12",Monitoreo!#REF!&amp;". ","")</f>
        <v>#REF!</v>
      </c>
      <c r="AH323" s="85" t="e">
        <f>IF(AL324="11",Monitoreo!#REF!&amp;". ","")</f>
        <v>#REF!</v>
      </c>
      <c r="AI323" s="71"/>
      <c r="AJ323" s="88" t="e">
        <f>+IF(Monitoreo!#REF!="Casi Seguro",5,IF(Monitoreo!#REF!="Probable",4,IF(Monitoreo!#REF!="Posible",3,IF(Monitoreo!#REF!="Improbable",2,IF(Monitoreo!#REF!="Raro",1)))))</f>
        <v>#REF!</v>
      </c>
      <c r="AK323" s="88" t="e">
        <f>+IF(Monitoreo!#REF!="Severo",5,IF(Monitoreo!#REF!="Mayor",4,IF(Monitoreo!#REF!="Moderado",3,IF(Monitoreo!#REF!="Menor",2,IF(Monitoreo!#REF!="Insignificante",1)))))</f>
        <v>#REF!</v>
      </c>
      <c r="AL323" s="88" t="e">
        <f t="shared" si="4"/>
        <v>#REF!</v>
      </c>
    </row>
    <row r="324" spans="9:38" x14ac:dyDescent="0.25">
      <c r="I324" s="83"/>
      <c r="J324" s="84" t="e">
        <f>IF(AL325="55",Monitoreo!#REF!&amp;". ","")</f>
        <v>#REF!</v>
      </c>
      <c r="K324" s="39" t="e">
        <f>IF(AL325="54",Monitoreo!#REF!&amp;". ","")</f>
        <v>#REF!</v>
      </c>
      <c r="L324" s="39" t="e">
        <f>IF(AL325="53",Monitoreo!#REF!&amp;". ","")</f>
        <v>#REF!</v>
      </c>
      <c r="M324" s="39" t="e">
        <f>IF(AL325="52",Monitoreo!#REF!&amp;". ","")</f>
        <v>#REF!</v>
      </c>
      <c r="N324" s="39" t="e">
        <f>IF(AL325="51",Monitoreo!#REF!&amp;". ","")</f>
        <v>#REF!</v>
      </c>
      <c r="O324" s="39" t="e">
        <f>IF(AL325="45",Monitoreo!#REF!&amp;". ","")</f>
        <v>#REF!</v>
      </c>
      <c r="P324" s="39" t="e">
        <f>IF(AL325="44",Monitoreo!#REF!&amp;". ","")</f>
        <v>#REF!</v>
      </c>
      <c r="Q324" s="39" t="e">
        <f>IF(AL325="43",Monitoreo!#REF!&amp;". ","")</f>
        <v>#REF!</v>
      </c>
      <c r="R324" s="39" t="e">
        <f>IF(AL325="42",Monitoreo!#REF!&amp;". ","")</f>
        <v>#REF!</v>
      </c>
      <c r="S324" s="39" t="e">
        <f>IF(AL325="41",Monitoreo!#REF!&amp;". ","")</f>
        <v>#REF!</v>
      </c>
      <c r="T324" s="39" t="e">
        <f>IF(AL325="35",Monitoreo!#REF!&amp;". ","")</f>
        <v>#REF!</v>
      </c>
      <c r="U324" s="39" t="e">
        <f>IF(AL325="34",Monitoreo!#REF!&amp;". ","")</f>
        <v>#REF!</v>
      </c>
      <c r="V324" s="39" t="e">
        <f>IF(AL325="33",Monitoreo!#REF!&amp;". ","")</f>
        <v>#REF!</v>
      </c>
      <c r="W324" s="39" t="e">
        <f>IF(AL325="32",Monitoreo!#REF!&amp;". ","")</f>
        <v>#REF!</v>
      </c>
      <c r="X324" s="39" t="e">
        <f>IF(AL325="31",Monitoreo!#REF!&amp;". ","")</f>
        <v>#REF!</v>
      </c>
      <c r="Y324" s="39" t="e">
        <f>IF(AL325="25",Monitoreo!#REF!&amp;". ","")</f>
        <v>#REF!</v>
      </c>
      <c r="Z324" s="39" t="e">
        <f>IF(AL325="24",Monitoreo!#REF!&amp;". ","")</f>
        <v>#REF!</v>
      </c>
      <c r="AA324" s="39" t="e">
        <f>IF(AL325="23",Monitoreo!#REF!&amp;". ","")</f>
        <v>#REF!</v>
      </c>
      <c r="AB324" s="39" t="e">
        <f>IF(AL325="22",Monitoreo!#REF!&amp;". ","")</f>
        <v>#REF!</v>
      </c>
      <c r="AC324" s="39" t="e">
        <f>IF(AL325="21",Monitoreo!#REF!&amp;". ","")</f>
        <v>#REF!</v>
      </c>
      <c r="AD324" s="39" t="e">
        <f>IF(AL325="15",Monitoreo!#REF!&amp;". ","")</f>
        <v>#REF!</v>
      </c>
      <c r="AE324" s="39" t="e">
        <f>IF(AL325="14",Monitoreo!#REF!&amp;". ","")</f>
        <v>#REF!</v>
      </c>
      <c r="AF324" s="39" t="e">
        <f>IF(AL325="13",Monitoreo!#REF!&amp;". ","")</f>
        <v>#REF!</v>
      </c>
      <c r="AG324" s="39" t="e">
        <f>IF(AL325="12",Monitoreo!#REF!&amp;". ","")</f>
        <v>#REF!</v>
      </c>
      <c r="AH324" s="85" t="e">
        <f>IF(AL325="11",Monitoreo!#REF!&amp;". ","")</f>
        <v>#REF!</v>
      </c>
      <c r="AI324" s="71"/>
      <c r="AJ324" s="88" t="e">
        <f>+IF(Monitoreo!#REF!="Casi Seguro",5,IF(Monitoreo!#REF!="Probable",4,IF(Monitoreo!#REF!="Posible",3,IF(Monitoreo!#REF!="Improbable",2,IF(Monitoreo!#REF!="Raro",1)))))</f>
        <v>#REF!</v>
      </c>
      <c r="AK324" s="88" t="e">
        <f>+IF(Monitoreo!#REF!="Severo",5,IF(Monitoreo!#REF!="Mayor",4,IF(Monitoreo!#REF!="Moderado",3,IF(Monitoreo!#REF!="Menor",2,IF(Monitoreo!#REF!="Insignificante",1)))))</f>
        <v>#REF!</v>
      </c>
      <c r="AL324" s="88" t="e">
        <f t="shared" si="4"/>
        <v>#REF!</v>
      </c>
    </row>
    <row r="325" spans="9:38" x14ac:dyDescent="0.25">
      <c r="I325" s="83"/>
      <c r="J325" s="84" t="e">
        <f>IF(AL326="55",Monitoreo!#REF!&amp;". ","")</f>
        <v>#REF!</v>
      </c>
      <c r="K325" s="39" t="e">
        <f>IF(AL326="54",Monitoreo!#REF!&amp;". ","")</f>
        <v>#REF!</v>
      </c>
      <c r="L325" s="39" t="e">
        <f>IF(AL326="53",Monitoreo!#REF!&amp;". ","")</f>
        <v>#REF!</v>
      </c>
      <c r="M325" s="39" t="e">
        <f>IF(AL326="52",Monitoreo!#REF!&amp;". ","")</f>
        <v>#REF!</v>
      </c>
      <c r="N325" s="39" t="e">
        <f>IF(AL326="51",Monitoreo!#REF!&amp;". ","")</f>
        <v>#REF!</v>
      </c>
      <c r="O325" s="39" t="e">
        <f>IF(AL326="45",Monitoreo!#REF!&amp;". ","")</f>
        <v>#REF!</v>
      </c>
      <c r="P325" s="39" t="e">
        <f>IF(AL326="44",Monitoreo!#REF!&amp;". ","")</f>
        <v>#REF!</v>
      </c>
      <c r="Q325" s="39" t="e">
        <f>IF(AL326="43",Monitoreo!#REF!&amp;". ","")</f>
        <v>#REF!</v>
      </c>
      <c r="R325" s="39" t="e">
        <f>IF(AL326="42",Monitoreo!#REF!&amp;". ","")</f>
        <v>#REF!</v>
      </c>
      <c r="S325" s="39" t="e">
        <f>IF(AL326="41",Monitoreo!#REF!&amp;". ","")</f>
        <v>#REF!</v>
      </c>
      <c r="T325" s="39" t="e">
        <f>IF(AL326="35",Monitoreo!#REF!&amp;". ","")</f>
        <v>#REF!</v>
      </c>
      <c r="U325" s="39" t="e">
        <f>IF(AL326="34",Monitoreo!#REF!&amp;". ","")</f>
        <v>#REF!</v>
      </c>
      <c r="V325" s="39" t="e">
        <f>IF(AL326="33",Monitoreo!#REF!&amp;". ","")</f>
        <v>#REF!</v>
      </c>
      <c r="W325" s="39" t="e">
        <f>IF(AL326="32",Monitoreo!#REF!&amp;". ","")</f>
        <v>#REF!</v>
      </c>
      <c r="X325" s="39" t="e">
        <f>IF(AL326="31",Monitoreo!#REF!&amp;". ","")</f>
        <v>#REF!</v>
      </c>
      <c r="Y325" s="39" t="e">
        <f>IF(AL326="25",Monitoreo!#REF!&amp;". ","")</f>
        <v>#REF!</v>
      </c>
      <c r="Z325" s="39" t="e">
        <f>IF(AL326="24",Monitoreo!#REF!&amp;". ","")</f>
        <v>#REF!</v>
      </c>
      <c r="AA325" s="39" t="e">
        <f>IF(AL326="23",Monitoreo!#REF!&amp;". ","")</f>
        <v>#REF!</v>
      </c>
      <c r="AB325" s="39" t="e">
        <f>IF(AL326="22",Monitoreo!#REF!&amp;". ","")</f>
        <v>#REF!</v>
      </c>
      <c r="AC325" s="39" t="e">
        <f>IF(AL326="21",Monitoreo!#REF!&amp;". ","")</f>
        <v>#REF!</v>
      </c>
      <c r="AD325" s="39" t="e">
        <f>IF(AL326="15",Monitoreo!#REF!&amp;". ","")</f>
        <v>#REF!</v>
      </c>
      <c r="AE325" s="39" t="e">
        <f>IF(AL326="14",Monitoreo!#REF!&amp;". ","")</f>
        <v>#REF!</v>
      </c>
      <c r="AF325" s="39" t="e">
        <f>IF(AL326="13",Monitoreo!#REF!&amp;". ","")</f>
        <v>#REF!</v>
      </c>
      <c r="AG325" s="39" t="e">
        <f>IF(AL326="12",Monitoreo!#REF!&amp;". ","")</f>
        <v>#REF!</v>
      </c>
      <c r="AH325" s="85" t="e">
        <f>IF(AL326="11",Monitoreo!#REF!&amp;". ","")</f>
        <v>#REF!</v>
      </c>
      <c r="AI325" s="71"/>
      <c r="AJ325" s="88" t="e">
        <f>+IF(Monitoreo!#REF!="Casi Seguro",5,IF(Monitoreo!#REF!="Probable",4,IF(Monitoreo!#REF!="Posible",3,IF(Monitoreo!#REF!="Improbable",2,IF(Monitoreo!#REF!="Raro",1)))))</f>
        <v>#REF!</v>
      </c>
      <c r="AK325" s="88" t="e">
        <f>+IF(Monitoreo!#REF!="Severo",5,IF(Monitoreo!#REF!="Mayor",4,IF(Monitoreo!#REF!="Moderado",3,IF(Monitoreo!#REF!="Menor",2,IF(Monitoreo!#REF!="Insignificante",1)))))</f>
        <v>#REF!</v>
      </c>
      <c r="AL325" s="88" t="e">
        <f t="shared" si="4"/>
        <v>#REF!</v>
      </c>
    </row>
    <row r="326" spans="9:38" x14ac:dyDescent="0.25">
      <c r="I326" s="83"/>
      <c r="J326" s="84" t="e">
        <f>IF(AL327="55",Monitoreo!#REF!&amp;". ","")</f>
        <v>#REF!</v>
      </c>
      <c r="K326" s="39" t="e">
        <f>IF(AL327="54",Monitoreo!#REF!&amp;". ","")</f>
        <v>#REF!</v>
      </c>
      <c r="L326" s="39" t="e">
        <f>IF(AL327="53",Monitoreo!#REF!&amp;". ","")</f>
        <v>#REF!</v>
      </c>
      <c r="M326" s="39" t="e">
        <f>IF(AL327="52",Monitoreo!#REF!&amp;". ","")</f>
        <v>#REF!</v>
      </c>
      <c r="N326" s="39" t="e">
        <f>IF(AL327="51",Monitoreo!#REF!&amp;". ","")</f>
        <v>#REF!</v>
      </c>
      <c r="O326" s="39" t="e">
        <f>IF(AL327="45",Monitoreo!#REF!&amp;". ","")</f>
        <v>#REF!</v>
      </c>
      <c r="P326" s="39" t="e">
        <f>IF(AL327="44",Monitoreo!#REF!&amp;". ","")</f>
        <v>#REF!</v>
      </c>
      <c r="Q326" s="39" t="e">
        <f>IF(AL327="43",Monitoreo!#REF!&amp;". ","")</f>
        <v>#REF!</v>
      </c>
      <c r="R326" s="39" t="e">
        <f>IF(AL327="42",Monitoreo!#REF!&amp;". ","")</f>
        <v>#REF!</v>
      </c>
      <c r="S326" s="39" t="e">
        <f>IF(AL327="41",Monitoreo!#REF!&amp;". ","")</f>
        <v>#REF!</v>
      </c>
      <c r="T326" s="39" t="e">
        <f>IF(AL327="35",Monitoreo!#REF!&amp;". ","")</f>
        <v>#REF!</v>
      </c>
      <c r="U326" s="39" t="e">
        <f>IF(AL327="34",Monitoreo!#REF!&amp;". ","")</f>
        <v>#REF!</v>
      </c>
      <c r="V326" s="39" t="e">
        <f>IF(AL327="33",Monitoreo!#REF!&amp;". ","")</f>
        <v>#REF!</v>
      </c>
      <c r="W326" s="39" t="e">
        <f>IF(AL327="32",Monitoreo!#REF!&amp;". ","")</f>
        <v>#REF!</v>
      </c>
      <c r="X326" s="39" t="e">
        <f>IF(AL327="31",Monitoreo!#REF!&amp;". ","")</f>
        <v>#REF!</v>
      </c>
      <c r="Y326" s="39" t="e">
        <f>IF(AL327="25",Monitoreo!#REF!&amp;". ","")</f>
        <v>#REF!</v>
      </c>
      <c r="Z326" s="39" t="e">
        <f>IF(AL327="24",Monitoreo!#REF!&amp;". ","")</f>
        <v>#REF!</v>
      </c>
      <c r="AA326" s="39" t="e">
        <f>IF(AL327="23",Monitoreo!#REF!&amp;". ","")</f>
        <v>#REF!</v>
      </c>
      <c r="AB326" s="39" t="e">
        <f>IF(AL327="22",Monitoreo!#REF!&amp;". ","")</f>
        <v>#REF!</v>
      </c>
      <c r="AC326" s="39" t="e">
        <f>IF(AL327="21",Monitoreo!#REF!&amp;". ","")</f>
        <v>#REF!</v>
      </c>
      <c r="AD326" s="39" t="e">
        <f>IF(AL327="15",Monitoreo!#REF!&amp;". ","")</f>
        <v>#REF!</v>
      </c>
      <c r="AE326" s="39" t="e">
        <f>IF(AL327="14",Monitoreo!#REF!&amp;". ","")</f>
        <v>#REF!</v>
      </c>
      <c r="AF326" s="39" t="e">
        <f>IF(AL327="13",Monitoreo!#REF!&amp;". ","")</f>
        <v>#REF!</v>
      </c>
      <c r="AG326" s="39" t="e">
        <f>IF(AL327="12",Monitoreo!#REF!&amp;". ","")</f>
        <v>#REF!</v>
      </c>
      <c r="AH326" s="85" t="e">
        <f>IF(AL327="11",Monitoreo!#REF!&amp;". ","")</f>
        <v>#REF!</v>
      </c>
      <c r="AI326" s="71"/>
      <c r="AJ326" s="88" t="e">
        <f>+IF(Monitoreo!#REF!="Casi Seguro",5,IF(Monitoreo!#REF!="Probable",4,IF(Monitoreo!#REF!="Posible",3,IF(Monitoreo!#REF!="Improbable",2,IF(Monitoreo!#REF!="Raro",1)))))</f>
        <v>#REF!</v>
      </c>
      <c r="AK326" s="88" t="e">
        <f>+IF(Monitoreo!#REF!="Severo",5,IF(Monitoreo!#REF!="Mayor",4,IF(Monitoreo!#REF!="Moderado",3,IF(Monitoreo!#REF!="Menor",2,IF(Monitoreo!#REF!="Insignificante",1)))))</f>
        <v>#REF!</v>
      </c>
      <c r="AL326" s="88" t="e">
        <f t="shared" si="4"/>
        <v>#REF!</v>
      </c>
    </row>
    <row r="327" spans="9:38" x14ac:dyDescent="0.25">
      <c r="I327" s="83"/>
      <c r="J327" s="84" t="e">
        <f>IF(AL328="55",Monitoreo!#REF!&amp;". ","")</f>
        <v>#REF!</v>
      </c>
      <c r="K327" s="39" t="e">
        <f>IF(AL328="54",Monitoreo!#REF!&amp;". ","")</f>
        <v>#REF!</v>
      </c>
      <c r="L327" s="39" t="e">
        <f>IF(AL328="53",Monitoreo!#REF!&amp;". ","")</f>
        <v>#REF!</v>
      </c>
      <c r="M327" s="39" t="e">
        <f>IF(AL328="52",Monitoreo!#REF!&amp;". ","")</f>
        <v>#REF!</v>
      </c>
      <c r="N327" s="39" t="e">
        <f>IF(AL328="51",Monitoreo!#REF!&amp;". ","")</f>
        <v>#REF!</v>
      </c>
      <c r="O327" s="39" t="e">
        <f>IF(AL328="45",Monitoreo!#REF!&amp;". ","")</f>
        <v>#REF!</v>
      </c>
      <c r="P327" s="39" t="e">
        <f>IF(AL328="44",Monitoreo!#REF!&amp;". ","")</f>
        <v>#REF!</v>
      </c>
      <c r="Q327" s="39" t="e">
        <f>IF(AL328="43",Monitoreo!#REF!&amp;". ","")</f>
        <v>#REF!</v>
      </c>
      <c r="R327" s="39" t="e">
        <f>IF(AL328="42",Monitoreo!#REF!&amp;". ","")</f>
        <v>#REF!</v>
      </c>
      <c r="S327" s="39" t="e">
        <f>IF(AL328="41",Monitoreo!#REF!&amp;". ","")</f>
        <v>#REF!</v>
      </c>
      <c r="T327" s="39" t="e">
        <f>IF(AL328="35",Monitoreo!#REF!&amp;". ","")</f>
        <v>#REF!</v>
      </c>
      <c r="U327" s="39" t="e">
        <f>IF(AL328="34",Monitoreo!#REF!&amp;". ","")</f>
        <v>#REF!</v>
      </c>
      <c r="V327" s="39" t="e">
        <f>IF(AL328="33",Monitoreo!#REF!&amp;". ","")</f>
        <v>#REF!</v>
      </c>
      <c r="W327" s="39" t="e">
        <f>IF(AL328="32",Monitoreo!#REF!&amp;". ","")</f>
        <v>#REF!</v>
      </c>
      <c r="X327" s="39" t="e">
        <f>IF(AL328="31",Monitoreo!#REF!&amp;". ","")</f>
        <v>#REF!</v>
      </c>
      <c r="Y327" s="39" t="e">
        <f>IF(AL328="25",Monitoreo!#REF!&amp;". ","")</f>
        <v>#REF!</v>
      </c>
      <c r="Z327" s="39" t="e">
        <f>IF(AL328="24",Monitoreo!#REF!&amp;". ","")</f>
        <v>#REF!</v>
      </c>
      <c r="AA327" s="39" t="e">
        <f>IF(AL328="23",Monitoreo!#REF!&amp;". ","")</f>
        <v>#REF!</v>
      </c>
      <c r="AB327" s="39" t="e">
        <f>IF(AL328="22",Monitoreo!#REF!&amp;". ","")</f>
        <v>#REF!</v>
      </c>
      <c r="AC327" s="39" t="e">
        <f>IF(AL328="21",Monitoreo!#REF!&amp;". ","")</f>
        <v>#REF!</v>
      </c>
      <c r="AD327" s="39" t="e">
        <f>IF(AL328="15",Monitoreo!#REF!&amp;". ","")</f>
        <v>#REF!</v>
      </c>
      <c r="AE327" s="39" t="e">
        <f>IF(AL328="14",Monitoreo!#REF!&amp;". ","")</f>
        <v>#REF!</v>
      </c>
      <c r="AF327" s="39" t="e">
        <f>IF(AL328="13",Monitoreo!#REF!&amp;". ","")</f>
        <v>#REF!</v>
      </c>
      <c r="AG327" s="39" t="e">
        <f>IF(AL328="12",Monitoreo!#REF!&amp;". ","")</f>
        <v>#REF!</v>
      </c>
      <c r="AH327" s="85" t="e">
        <f>IF(AL328="11",Monitoreo!#REF!&amp;". ","")</f>
        <v>#REF!</v>
      </c>
      <c r="AI327" s="71"/>
      <c r="AJ327" s="88" t="e">
        <f>+IF(Monitoreo!#REF!="Casi Seguro",5,IF(Monitoreo!#REF!="Probable",4,IF(Monitoreo!#REF!="Posible",3,IF(Monitoreo!#REF!="Improbable",2,IF(Monitoreo!#REF!="Raro",1)))))</f>
        <v>#REF!</v>
      </c>
      <c r="AK327" s="88" t="e">
        <f>+IF(Monitoreo!#REF!="Severo",5,IF(Monitoreo!#REF!="Mayor",4,IF(Monitoreo!#REF!="Moderado",3,IF(Monitoreo!#REF!="Menor",2,IF(Monitoreo!#REF!="Insignificante",1)))))</f>
        <v>#REF!</v>
      </c>
      <c r="AL327" s="88" t="e">
        <f t="shared" si="4"/>
        <v>#REF!</v>
      </c>
    </row>
    <row r="328" spans="9:38" x14ac:dyDescent="0.25">
      <c r="I328" s="83"/>
      <c r="J328" s="84" t="e">
        <f>IF(AL329="55",Monitoreo!#REF!&amp;". ","")</f>
        <v>#REF!</v>
      </c>
      <c r="K328" s="39" t="e">
        <f>IF(AL329="54",Monitoreo!#REF!&amp;". ","")</f>
        <v>#REF!</v>
      </c>
      <c r="L328" s="39" t="e">
        <f>IF(AL329="53",Monitoreo!#REF!&amp;". ","")</f>
        <v>#REF!</v>
      </c>
      <c r="M328" s="39" t="e">
        <f>IF(AL329="52",Monitoreo!#REF!&amp;". ","")</f>
        <v>#REF!</v>
      </c>
      <c r="N328" s="39" t="e">
        <f>IF(AL329="51",Monitoreo!#REF!&amp;". ","")</f>
        <v>#REF!</v>
      </c>
      <c r="O328" s="39" t="e">
        <f>IF(AL329="45",Monitoreo!#REF!&amp;". ","")</f>
        <v>#REF!</v>
      </c>
      <c r="P328" s="39" t="e">
        <f>IF(AL329="44",Monitoreo!#REF!&amp;". ","")</f>
        <v>#REF!</v>
      </c>
      <c r="Q328" s="39" t="e">
        <f>IF(AL329="43",Monitoreo!#REF!&amp;". ","")</f>
        <v>#REF!</v>
      </c>
      <c r="R328" s="39" t="e">
        <f>IF(AL329="42",Monitoreo!#REF!&amp;". ","")</f>
        <v>#REF!</v>
      </c>
      <c r="S328" s="39" t="e">
        <f>IF(AL329="41",Monitoreo!#REF!&amp;". ","")</f>
        <v>#REF!</v>
      </c>
      <c r="T328" s="39" t="e">
        <f>IF(AL329="35",Monitoreo!#REF!&amp;". ","")</f>
        <v>#REF!</v>
      </c>
      <c r="U328" s="39" t="e">
        <f>IF(AL329="34",Monitoreo!#REF!&amp;". ","")</f>
        <v>#REF!</v>
      </c>
      <c r="V328" s="39" t="e">
        <f>IF(AL329="33",Monitoreo!#REF!&amp;". ","")</f>
        <v>#REF!</v>
      </c>
      <c r="W328" s="39" t="e">
        <f>IF(AL329="32",Monitoreo!#REF!&amp;". ","")</f>
        <v>#REF!</v>
      </c>
      <c r="X328" s="39" t="e">
        <f>IF(AL329="31",Monitoreo!#REF!&amp;". ","")</f>
        <v>#REF!</v>
      </c>
      <c r="Y328" s="39" t="e">
        <f>IF(AL329="25",Monitoreo!#REF!&amp;". ","")</f>
        <v>#REF!</v>
      </c>
      <c r="Z328" s="39" t="e">
        <f>IF(AL329="24",Monitoreo!#REF!&amp;". ","")</f>
        <v>#REF!</v>
      </c>
      <c r="AA328" s="39" t="e">
        <f>IF(AL329="23",Monitoreo!#REF!&amp;". ","")</f>
        <v>#REF!</v>
      </c>
      <c r="AB328" s="39" t="e">
        <f>IF(AL329="22",Monitoreo!#REF!&amp;". ","")</f>
        <v>#REF!</v>
      </c>
      <c r="AC328" s="39" t="e">
        <f>IF(AL329="21",Monitoreo!#REF!&amp;". ","")</f>
        <v>#REF!</v>
      </c>
      <c r="AD328" s="39" t="e">
        <f>IF(AL329="15",Monitoreo!#REF!&amp;". ","")</f>
        <v>#REF!</v>
      </c>
      <c r="AE328" s="39" t="e">
        <f>IF(AL329="14",Monitoreo!#REF!&amp;". ","")</f>
        <v>#REF!</v>
      </c>
      <c r="AF328" s="39" t="e">
        <f>IF(AL329="13",Monitoreo!#REF!&amp;". ","")</f>
        <v>#REF!</v>
      </c>
      <c r="AG328" s="39" t="e">
        <f>IF(AL329="12",Monitoreo!#REF!&amp;". ","")</f>
        <v>#REF!</v>
      </c>
      <c r="AH328" s="85" t="e">
        <f>IF(AL329="11",Monitoreo!#REF!&amp;". ","")</f>
        <v>#REF!</v>
      </c>
      <c r="AI328" s="71"/>
      <c r="AJ328" s="88" t="e">
        <f>+IF(Monitoreo!#REF!="Casi Seguro",5,IF(Monitoreo!#REF!="Probable",4,IF(Monitoreo!#REF!="Posible",3,IF(Monitoreo!#REF!="Improbable",2,IF(Monitoreo!#REF!="Raro",1)))))</f>
        <v>#REF!</v>
      </c>
      <c r="AK328" s="88" t="e">
        <f>+IF(Monitoreo!#REF!="Severo",5,IF(Monitoreo!#REF!="Mayor",4,IF(Monitoreo!#REF!="Moderado",3,IF(Monitoreo!#REF!="Menor",2,IF(Monitoreo!#REF!="Insignificante",1)))))</f>
        <v>#REF!</v>
      </c>
      <c r="AL328" s="88" t="e">
        <f t="shared" si="4"/>
        <v>#REF!</v>
      </c>
    </row>
    <row r="329" spans="9:38" x14ac:dyDescent="0.25">
      <c r="I329" s="83"/>
      <c r="J329" s="84" t="e">
        <f>IF(AL330="55",Monitoreo!#REF!&amp;". ","")</f>
        <v>#REF!</v>
      </c>
      <c r="K329" s="39" t="e">
        <f>IF(AL330="54",Monitoreo!#REF!&amp;". ","")</f>
        <v>#REF!</v>
      </c>
      <c r="L329" s="39" t="e">
        <f>IF(AL330="53",Monitoreo!#REF!&amp;". ","")</f>
        <v>#REF!</v>
      </c>
      <c r="M329" s="39" t="e">
        <f>IF(AL330="52",Monitoreo!#REF!&amp;". ","")</f>
        <v>#REF!</v>
      </c>
      <c r="N329" s="39" t="e">
        <f>IF(AL330="51",Monitoreo!#REF!&amp;". ","")</f>
        <v>#REF!</v>
      </c>
      <c r="O329" s="39" t="e">
        <f>IF(AL330="45",Monitoreo!#REF!&amp;". ","")</f>
        <v>#REF!</v>
      </c>
      <c r="P329" s="39" t="e">
        <f>IF(AL330="44",Monitoreo!#REF!&amp;". ","")</f>
        <v>#REF!</v>
      </c>
      <c r="Q329" s="39" t="e">
        <f>IF(AL330="43",Monitoreo!#REF!&amp;". ","")</f>
        <v>#REF!</v>
      </c>
      <c r="R329" s="39" t="e">
        <f>IF(AL330="42",Monitoreo!#REF!&amp;". ","")</f>
        <v>#REF!</v>
      </c>
      <c r="S329" s="39" t="e">
        <f>IF(AL330="41",Monitoreo!#REF!&amp;". ","")</f>
        <v>#REF!</v>
      </c>
      <c r="T329" s="39" t="e">
        <f>IF(AL330="35",Monitoreo!#REF!&amp;". ","")</f>
        <v>#REF!</v>
      </c>
      <c r="U329" s="39" t="e">
        <f>IF(AL330="34",Monitoreo!#REF!&amp;". ","")</f>
        <v>#REF!</v>
      </c>
      <c r="V329" s="39" t="e">
        <f>IF(AL330="33",Monitoreo!#REF!&amp;". ","")</f>
        <v>#REF!</v>
      </c>
      <c r="W329" s="39" t="e">
        <f>IF(AL330="32",Monitoreo!#REF!&amp;". ","")</f>
        <v>#REF!</v>
      </c>
      <c r="X329" s="39" t="e">
        <f>IF(AL330="31",Monitoreo!#REF!&amp;". ","")</f>
        <v>#REF!</v>
      </c>
      <c r="Y329" s="39" t="e">
        <f>IF(AL330="25",Monitoreo!#REF!&amp;". ","")</f>
        <v>#REF!</v>
      </c>
      <c r="Z329" s="39" t="e">
        <f>IF(AL330="24",Monitoreo!#REF!&amp;". ","")</f>
        <v>#REF!</v>
      </c>
      <c r="AA329" s="39" t="e">
        <f>IF(AL330="23",Monitoreo!#REF!&amp;". ","")</f>
        <v>#REF!</v>
      </c>
      <c r="AB329" s="39" t="e">
        <f>IF(AL330="22",Monitoreo!#REF!&amp;". ","")</f>
        <v>#REF!</v>
      </c>
      <c r="AC329" s="39" t="e">
        <f>IF(AL330="21",Monitoreo!#REF!&amp;". ","")</f>
        <v>#REF!</v>
      </c>
      <c r="AD329" s="39" t="e">
        <f>IF(AL330="15",Monitoreo!#REF!&amp;". ","")</f>
        <v>#REF!</v>
      </c>
      <c r="AE329" s="39" t="e">
        <f>IF(AL330="14",Monitoreo!#REF!&amp;". ","")</f>
        <v>#REF!</v>
      </c>
      <c r="AF329" s="39" t="e">
        <f>IF(AL330="13",Monitoreo!#REF!&amp;". ","")</f>
        <v>#REF!</v>
      </c>
      <c r="AG329" s="39" t="e">
        <f>IF(AL330="12",Monitoreo!#REF!&amp;". ","")</f>
        <v>#REF!</v>
      </c>
      <c r="AH329" s="85" t="e">
        <f>IF(AL330="11",Monitoreo!#REF!&amp;". ","")</f>
        <v>#REF!</v>
      </c>
      <c r="AI329" s="71"/>
      <c r="AJ329" s="88" t="e">
        <f>+IF(Monitoreo!#REF!="Casi Seguro",5,IF(Monitoreo!#REF!="Probable",4,IF(Monitoreo!#REF!="Posible",3,IF(Monitoreo!#REF!="Improbable",2,IF(Monitoreo!#REF!="Raro",1)))))</f>
        <v>#REF!</v>
      </c>
      <c r="AK329" s="88" t="e">
        <f>+IF(Monitoreo!#REF!="Severo",5,IF(Monitoreo!#REF!="Mayor",4,IF(Monitoreo!#REF!="Moderado",3,IF(Monitoreo!#REF!="Menor",2,IF(Monitoreo!#REF!="Insignificante",1)))))</f>
        <v>#REF!</v>
      </c>
      <c r="AL329" s="88" t="e">
        <f t="shared" ref="AL329:AL392" si="5">AJ329&amp;AK329</f>
        <v>#REF!</v>
      </c>
    </row>
    <row r="330" spans="9:38" x14ac:dyDescent="0.25">
      <c r="I330" s="83"/>
      <c r="J330" s="84" t="e">
        <f>IF(AL331="55",Monitoreo!#REF!&amp;". ","")</f>
        <v>#REF!</v>
      </c>
      <c r="K330" s="39" t="e">
        <f>IF(AL331="54",Monitoreo!#REF!&amp;". ","")</f>
        <v>#REF!</v>
      </c>
      <c r="L330" s="39" t="e">
        <f>IF(AL331="53",Monitoreo!#REF!&amp;". ","")</f>
        <v>#REF!</v>
      </c>
      <c r="M330" s="39" t="e">
        <f>IF(AL331="52",Monitoreo!#REF!&amp;". ","")</f>
        <v>#REF!</v>
      </c>
      <c r="N330" s="39" t="e">
        <f>IF(AL331="51",Monitoreo!#REF!&amp;". ","")</f>
        <v>#REF!</v>
      </c>
      <c r="O330" s="39" t="e">
        <f>IF(AL331="45",Monitoreo!#REF!&amp;". ","")</f>
        <v>#REF!</v>
      </c>
      <c r="P330" s="39" t="e">
        <f>IF(AL331="44",Monitoreo!#REF!&amp;". ","")</f>
        <v>#REF!</v>
      </c>
      <c r="Q330" s="39" t="e">
        <f>IF(AL331="43",Monitoreo!#REF!&amp;". ","")</f>
        <v>#REF!</v>
      </c>
      <c r="R330" s="39" t="e">
        <f>IF(AL331="42",Monitoreo!#REF!&amp;". ","")</f>
        <v>#REF!</v>
      </c>
      <c r="S330" s="39" t="e">
        <f>IF(AL331="41",Monitoreo!#REF!&amp;". ","")</f>
        <v>#REF!</v>
      </c>
      <c r="T330" s="39" t="e">
        <f>IF(AL331="35",Monitoreo!#REF!&amp;". ","")</f>
        <v>#REF!</v>
      </c>
      <c r="U330" s="39" t="e">
        <f>IF(AL331="34",Monitoreo!#REF!&amp;". ","")</f>
        <v>#REF!</v>
      </c>
      <c r="V330" s="39" t="e">
        <f>IF(AL331="33",Monitoreo!#REF!&amp;". ","")</f>
        <v>#REF!</v>
      </c>
      <c r="W330" s="39" t="e">
        <f>IF(AL331="32",Monitoreo!#REF!&amp;". ","")</f>
        <v>#REF!</v>
      </c>
      <c r="X330" s="39" t="e">
        <f>IF(AL331="31",Monitoreo!#REF!&amp;". ","")</f>
        <v>#REF!</v>
      </c>
      <c r="Y330" s="39" t="e">
        <f>IF(AL331="25",Monitoreo!#REF!&amp;". ","")</f>
        <v>#REF!</v>
      </c>
      <c r="Z330" s="39" t="e">
        <f>IF(AL331="24",Monitoreo!#REF!&amp;". ","")</f>
        <v>#REF!</v>
      </c>
      <c r="AA330" s="39" t="e">
        <f>IF(AL331="23",Monitoreo!#REF!&amp;". ","")</f>
        <v>#REF!</v>
      </c>
      <c r="AB330" s="39" t="e">
        <f>IF(AL331="22",Monitoreo!#REF!&amp;". ","")</f>
        <v>#REF!</v>
      </c>
      <c r="AC330" s="39" t="e">
        <f>IF(AL331="21",Monitoreo!#REF!&amp;". ","")</f>
        <v>#REF!</v>
      </c>
      <c r="AD330" s="39" t="e">
        <f>IF(AL331="15",Monitoreo!#REF!&amp;". ","")</f>
        <v>#REF!</v>
      </c>
      <c r="AE330" s="39" t="e">
        <f>IF(AL331="14",Monitoreo!#REF!&amp;". ","")</f>
        <v>#REF!</v>
      </c>
      <c r="AF330" s="39" t="e">
        <f>IF(AL331="13",Monitoreo!#REF!&amp;". ","")</f>
        <v>#REF!</v>
      </c>
      <c r="AG330" s="39" t="e">
        <f>IF(AL331="12",Monitoreo!#REF!&amp;". ","")</f>
        <v>#REF!</v>
      </c>
      <c r="AH330" s="85" t="e">
        <f>IF(AL331="11",Monitoreo!#REF!&amp;". ","")</f>
        <v>#REF!</v>
      </c>
      <c r="AI330" s="71"/>
      <c r="AJ330" s="88" t="e">
        <f>+IF(Monitoreo!#REF!="Casi Seguro",5,IF(Monitoreo!#REF!="Probable",4,IF(Monitoreo!#REF!="Posible",3,IF(Monitoreo!#REF!="Improbable",2,IF(Monitoreo!#REF!="Raro",1)))))</f>
        <v>#REF!</v>
      </c>
      <c r="AK330" s="88" t="e">
        <f>+IF(Monitoreo!#REF!="Severo",5,IF(Monitoreo!#REF!="Mayor",4,IF(Monitoreo!#REF!="Moderado",3,IF(Monitoreo!#REF!="Menor",2,IF(Monitoreo!#REF!="Insignificante",1)))))</f>
        <v>#REF!</v>
      </c>
      <c r="AL330" s="88" t="e">
        <f t="shared" si="5"/>
        <v>#REF!</v>
      </c>
    </row>
    <row r="331" spans="9:38" x14ac:dyDescent="0.25">
      <c r="I331" s="83"/>
      <c r="J331" s="84" t="e">
        <f>IF(AL332="55",Monitoreo!#REF!&amp;". ","")</f>
        <v>#REF!</v>
      </c>
      <c r="K331" s="39" t="e">
        <f>IF(AL332="54",Monitoreo!#REF!&amp;". ","")</f>
        <v>#REF!</v>
      </c>
      <c r="L331" s="39" t="e">
        <f>IF(AL332="53",Monitoreo!#REF!&amp;". ","")</f>
        <v>#REF!</v>
      </c>
      <c r="M331" s="39" t="e">
        <f>IF(AL332="52",Monitoreo!#REF!&amp;". ","")</f>
        <v>#REF!</v>
      </c>
      <c r="N331" s="39" t="e">
        <f>IF(AL332="51",Monitoreo!#REF!&amp;". ","")</f>
        <v>#REF!</v>
      </c>
      <c r="O331" s="39" t="e">
        <f>IF(AL332="45",Monitoreo!#REF!&amp;". ","")</f>
        <v>#REF!</v>
      </c>
      <c r="P331" s="39" t="e">
        <f>IF(AL332="44",Monitoreo!#REF!&amp;". ","")</f>
        <v>#REF!</v>
      </c>
      <c r="Q331" s="39" t="e">
        <f>IF(AL332="43",Monitoreo!#REF!&amp;". ","")</f>
        <v>#REF!</v>
      </c>
      <c r="R331" s="39" t="e">
        <f>IF(AL332="42",Monitoreo!#REF!&amp;". ","")</f>
        <v>#REF!</v>
      </c>
      <c r="S331" s="39" t="e">
        <f>IF(AL332="41",Monitoreo!#REF!&amp;". ","")</f>
        <v>#REF!</v>
      </c>
      <c r="T331" s="39" t="e">
        <f>IF(AL332="35",Monitoreo!#REF!&amp;". ","")</f>
        <v>#REF!</v>
      </c>
      <c r="U331" s="39" t="e">
        <f>IF(AL332="34",Monitoreo!#REF!&amp;". ","")</f>
        <v>#REF!</v>
      </c>
      <c r="V331" s="39" t="e">
        <f>IF(AL332="33",Monitoreo!#REF!&amp;". ","")</f>
        <v>#REF!</v>
      </c>
      <c r="W331" s="39" t="e">
        <f>IF(AL332="32",Monitoreo!#REF!&amp;". ","")</f>
        <v>#REF!</v>
      </c>
      <c r="X331" s="39" t="e">
        <f>IF(AL332="31",Monitoreo!#REF!&amp;". ","")</f>
        <v>#REF!</v>
      </c>
      <c r="Y331" s="39" t="e">
        <f>IF(AL332="25",Monitoreo!#REF!&amp;". ","")</f>
        <v>#REF!</v>
      </c>
      <c r="Z331" s="39" t="e">
        <f>IF(AL332="24",Monitoreo!#REF!&amp;". ","")</f>
        <v>#REF!</v>
      </c>
      <c r="AA331" s="39" t="e">
        <f>IF(AL332="23",Monitoreo!#REF!&amp;". ","")</f>
        <v>#REF!</v>
      </c>
      <c r="AB331" s="39" t="e">
        <f>IF(AL332="22",Monitoreo!#REF!&amp;". ","")</f>
        <v>#REF!</v>
      </c>
      <c r="AC331" s="39" t="e">
        <f>IF(AL332="21",Monitoreo!#REF!&amp;". ","")</f>
        <v>#REF!</v>
      </c>
      <c r="AD331" s="39" t="e">
        <f>IF(AL332="15",Monitoreo!#REF!&amp;". ","")</f>
        <v>#REF!</v>
      </c>
      <c r="AE331" s="39" t="e">
        <f>IF(AL332="14",Monitoreo!#REF!&amp;". ","")</f>
        <v>#REF!</v>
      </c>
      <c r="AF331" s="39" t="e">
        <f>IF(AL332="13",Monitoreo!#REF!&amp;". ","")</f>
        <v>#REF!</v>
      </c>
      <c r="AG331" s="39" t="e">
        <f>IF(AL332="12",Monitoreo!#REF!&amp;". ","")</f>
        <v>#REF!</v>
      </c>
      <c r="AH331" s="85" t="e">
        <f>IF(AL332="11",Monitoreo!#REF!&amp;". ","")</f>
        <v>#REF!</v>
      </c>
      <c r="AI331" s="71"/>
      <c r="AJ331" s="88" t="e">
        <f>+IF(Monitoreo!#REF!="Casi Seguro",5,IF(Monitoreo!#REF!="Probable",4,IF(Monitoreo!#REF!="Posible",3,IF(Monitoreo!#REF!="Improbable",2,IF(Monitoreo!#REF!="Raro",1)))))</f>
        <v>#REF!</v>
      </c>
      <c r="AK331" s="88" t="e">
        <f>+IF(Monitoreo!#REF!="Severo",5,IF(Monitoreo!#REF!="Mayor",4,IF(Monitoreo!#REF!="Moderado",3,IF(Monitoreo!#REF!="Menor",2,IF(Monitoreo!#REF!="Insignificante",1)))))</f>
        <v>#REF!</v>
      </c>
      <c r="AL331" s="88" t="e">
        <f t="shared" si="5"/>
        <v>#REF!</v>
      </c>
    </row>
    <row r="332" spans="9:38" x14ac:dyDescent="0.25">
      <c r="I332" s="83"/>
      <c r="J332" s="84" t="e">
        <f>IF(AL333="55",Monitoreo!#REF!&amp;". ","")</f>
        <v>#REF!</v>
      </c>
      <c r="K332" s="39" t="e">
        <f>IF(AL333="54",Monitoreo!#REF!&amp;". ","")</f>
        <v>#REF!</v>
      </c>
      <c r="L332" s="39" t="e">
        <f>IF(AL333="53",Monitoreo!#REF!&amp;". ","")</f>
        <v>#REF!</v>
      </c>
      <c r="M332" s="39" t="e">
        <f>IF(AL333="52",Monitoreo!#REF!&amp;". ","")</f>
        <v>#REF!</v>
      </c>
      <c r="N332" s="39" t="e">
        <f>IF(AL333="51",Monitoreo!#REF!&amp;". ","")</f>
        <v>#REF!</v>
      </c>
      <c r="O332" s="39" t="e">
        <f>IF(AL333="45",Monitoreo!#REF!&amp;". ","")</f>
        <v>#REF!</v>
      </c>
      <c r="P332" s="39" t="e">
        <f>IF(AL333="44",Monitoreo!#REF!&amp;". ","")</f>
        <v>#REF!</v>
      </c>
      <c r="Q332" s="39" t="e">
        <f>IF(AL333="43",Monitoreo!#REF!&amp;". ","")</f>
        <v>#REF!</v>
      </c>
      <c r="R332" s="39" t="e">
        <f>IF(AL333="42",Monitoreo!#REF!&amp;". ","")</f>
        <v>#REF!</v>
      </c>
      <c r="S332" s="39" t="e">
        <f>IF(AL333="41",Monitoreo!#REF!&amp;". ","")</f>
        <v>#REF!</v>
      </c>
      <c r="T332" s="39" t="e">
        <f>IF(AL333="35",Monitoreo!#REF!&amp;". ","")</f>
        <v>#REF!</v>
      </c>
      <c r="U332" s="39" t="e">
        <f>IF(AL333="34",Monitoreo!#REF!&amp;". ","")</f>
        <v>#REF!</v>
      </c>
      <c r="V332" s="39" t="e">
        <f>IF(AL333="33",Monitoreo!#REF!&amp;". ","")</f>
        <v>#REF!</v>
      </c>
      <c r="W332" s="39" t="e">
        <f>IF(AL333="32",Monitoreo!#REF!&amp;". ","")</f>
        <v>#REF!</v>
      </c>
      <c r="X332" s="39" t="e">
        <f>IF(AL333="31",Monitoreo!#REF!&amp;". ","")</f>
        <v>#REF!</v>
      </c>
      <c r="Y332" s="39" t="e">
        <f>IF(AL333="25",Monitoreo!#REF!&amp;". ","")</f>
        <v>#REF!</v>
      </c>
      <c r="Z332" s="39" t="e">
        <f>IF(AL333="24",Monitoreo!#REF!&amp;". ","")</f>
        <v>#REF!</v>
      </c>
      <c r="AA332" s="39" t="e">
        <f>IF(AL333="23",Monitoreo!#REF!&amp;". ","")</f>
        <v>#REF!</v>
      </c>
      <c r="AB332" s="39" t="e">
        <f>IF(AL333="22",Monitoreo!#REF!&amp;". ","")</f>
        <v>#REF!</v>
      </c>
      <c r="AC332" s="39" t="e">
        <f>IF(AL333="21",Monitoreo!#REF!&amp;". ","")</f>
        <v>#REF!</v>
      </c>
      <c r="AD332" s="39" t="e">
        <f>IF(AL333="15",Monitoreo!#REF!&amp;". ","")</f>
        <v>#REF!</v>
      </c>
      <c r="AE332" s="39" t="e">
        <f>IF(AL333="14",Monitoreo!#REF!&amp;". ","")</f>
        <v>#REF!</v>
      </c>
      <c r="AF332" s="39" t="e">
        <f>IF(AL333="13",Monitoreo!#REF!&amp;". ","")</f>
        <v>#REF!</v>
      </c>
      <c r="AG332" s="39" t="e">
        <f>IF(AL333="12",Monitoreo!#REF!&amp;". ","")</f>
        <v>#REF!</v>
      </c>
      <c r="AH332" s="85" t="e">
        <f>IF(AL333="11",Monitoreo!#REF!&amp;". ","")</f>
        <v>#REF!</v>
      </c>
      <c r="AI332" s="71"/>
      <c r="AJ332" s="88" t="e">
        <f>+IF(Monitoreo!#REF!="Casi Seguro",5,IF(Monitoreo!#REF!="Probable",4,IF(Monitoreo!#REF!="Posible",3,IF(Monitoreo!#REF!="Improbable",2,IF(Monitoreo!#REF!="Raro",1)))))</f>
        <v>#REF!</v>
      </c>
      <c r="AK332" s="88" t="e">
        <f>+IF(Monitoreo!#REF!="Severo",5,IF(Monitoreo!#REF!="Mayor",4,IF(Monitoreo!#REF!="Moderado",3,IF(Monitoreo!#REF!="Menor",2,IF(Monitoreo!#REF!="Insignificante",1)))))</f>
        <v>#REF!</v>
      </c>
      <c r="AL332" s="88" t="e">
        <f t="shared" si="5"/>
        <v>#REF!</v>
      </c>
    </row>
    <row r="333" spans="9:38" x14ac:dyDescent="0.25">
      <c r="I333" s="83"/>
      <c r="J333" s="84" t="e">
        <f>IF(AL334="55",Monitoreo!#REF!&amp;". ","")</f>
        <v>#REF!</v>
      </c>
      <c r="K333" s="39" t="e">
        <f>IF(AL334="54",Monitoreo!#REF!&amp;". ","")</f>
        <v>#REF!</v>
      </c>
      <c r="L333" s="39" t="e">
        <f>IF(AL334="53",Monitoreo!#REF!&amp;". ","")</f>
        <v>#REF!</v>
      </c>
      <c r="M333" s="39" t="e">
        <f>IF(AL334="52",Monitoreo!#REF!&amp;". ","")</f>
        <v>#REF!</v>
      </c>
      <c r="N333" s="39" t="e">
        <f>IF(AL334="51",Monitoreo!#REF!&amp;". ","")</f>
        <v>#REF!</v>
      </c>
      <c r="O333" s="39" t="e">
        <f>IF(AL334="45",Monitoreo!#REF!&amp;". ","")</f>
        <v>#REF!</v>
      </c>
      <c r="P333" s="39" t="e">
        <f>IF(AL334="44",Monitoreo!#REF!&amp;". ","")</f>
        <v>#REF!</v>
      </c>
      <c r="Q333" s="39" t="e">
        <f>IF(AL334="43",Monitoreo!#REF!&amp;". ","")</f>
        <v>#REF!</v>
      </c>
      <c r="R333" s="39" t="e">
        <f>IF(AL334="42",Monitoreo!#REF!&amp;". ","")</f>
        <v>#REF!</v>
      </c>
      <c r="S333" s="39" t="e">
        <f>IF(AL334="41",Monitoreo!#REF!&amp;". ","")</f>
        <v>#REF!</v>
      </c>
      <c r="T333" s="39" t="e">
        <f>IF(AL334="35",Monitoreo!#REF!&amp;". ","")</f>
        <v>#REF!</v>
      </c>
      <c r="U333" s="39" t="e">
        <f>IF(AL334="34",Monitoreo!#REF!&amp;". ","")</f>
        <v>#REF!</v>
      </c>
      <c r="V333" s="39" t="e">
        <f>IF(AL334="33",Monitoreo!#REF!&amp;". ","")</f>
        <v>#REF!</v>
      </c>
      <c r="W333" s="39" t="e">
        <f>IF(AL334="32",Monitoreo!#REF!&amp;". ","")</f>
        <v>#REF!</v>
      </c>
      <c r="X333" s="39" t="e">
        <f>IF(AL334="31",Monitoreo!#REF!&amp;". ","")</f>
        <v>#REF!</v>
      </c>
      <c r="Y333" s="39" t="e">
        <f>IF(AL334="25",Monitoreo!#REF!&amp;". ","")</f>
        <v>#REF!</v>
      </c>
      <c r="Z333" s="39" t="e">
        <f>IF(AL334="24",Monitoreo!#REF!&amp;". ","")</f>
        <v>#REF!</v>
      </c>
      <c r="AA333" s="39" t="e">
        <f>IF(AL334="23",Monitoreo!#REF!&amp;". ","")</f>
        <v>#REF!</v>
      </c>
      <c r="AB333" s="39" t="e">
        <f>IF(AL334="22",Monitoreo!#REF!&amp;". ","")</f>
        <v>#REF!</v>
      </c>
      <c r="AC333" s="39" t="e">
        <f>IF(AL334="21",Monitoreo!#REF!&amp;". ","")</f>
        <v>#REF!</v>
      </c>
      <c r="AD333" s="39" t="e">
        <f>IF(AL334="15",Monitoreo!#REF!&amp;". ","")</f>
        <v>#REF!</v>
      </c>
      <c r="AE333" s="39" t="e">
        <f>IF(AL334="14",Monitoreo!#REF!&amp;". ","")</f>
        <v>#REF!</v>
      </c>
      <c r="AF333" s="39" t="e">
        <f>IF(AL334="13",Monitoreo!#REF!&amp;". ","")</f>
        <v>#REF!</v>
      </c>
      <c r="AG333" s="39" t="e">
        <f>IF(AL334="12",Monitoreo!#REF!&amp;". ","")</f>
        <v>#REF!</v>
      </c>
      <c r="AH333" s="85" t="e">
        <f>IF(AL334="11",Monitoreo!#REF!&amp;". ","")</f>
        <v>#REF!</v>
      </c>
      <c r="AI333" s="71"/>
      <c r="AJ333" s="88" t="e">
        <f>+IF(Monitoreo!#REF!="Casi Seguro",5,IF(Monitoreo!#REF!="Probable",4,IF(Monitoreo!#REF!="Posible",3,IF(Monitoreo!#REF!="Improbable",2,IF(Monitoreo!#REF!="Raro",1)))))</f>
        <v>#REF!</v>
      </c>
      <c r="AK333" s="88" t="e">
        <f>+IF(Monitoreo!#REF!="Severo",5,IF(Monitoreo!#REF!="Mayor",4,IF(Monitoreo!#REF!="Moderado",3,IF(Monitoreo!#REF!="Menor",2,IF(Monitoreo!#REF!="Insignificante",1)))))</f>
        <v>#REF!</v>
      </c>
      <c r="AL333" s="88" t="e">
        <f t="shared" si="5"/>
        <v>#REF!</v>
      </c>
    </row>
    <row r="334" spans="9:38" x14ac:dyDescent="0.25">
      <c r="I334" s="83"/>
      <c r="J334" s="84" t="e">
        <f>IF(AL335="55",Monitoreo!#REF!&amp;". ","")</f>
        <v>#REF!</v>
      </c>
      <c r="K334" s="39" t="e">
        <f>IF(AL335="54",Monitoreo!#REF!&amp;". ","")</f>
        <v>#REF!</v>
      </c>
      <c r="L334" s="39" t="e">
        <f>IF(AL335="53",Monitoreo!#REF!&amp;". ","")</f>
        <v>#REF!</v>
      </c>
      <c r="M334" s="39" t="e">
        <f>IF(AL335="52",Monitoreo!#REF!&amp;". ","")</f>
        <v>#REF!</v>
      </c>
      <c r="N334" s="39" t="e">
        <f>IF(AL335="51",Monitoreo!#REF!&amp;". ","")</f>
        <v>#REF!</v>
      </c>
      <c r="O334" s="39" t="e">
        <f>IF(AL335="45",Monitoreo!#REF!&amp;". ","")</f>
        <v>#REF!</v>
      </c>
      <c r="P334" s="39" t="e">
        <f>IF(AL335="44",Monitoreo!#REF!&amp;". ","")</f>
        <v>#REF!</v>
      </c>
      <c r="Q334" s="39" t="e">
        <f>IF(AL335="43",Monitoreo!#REF!&amp;". ","")</f>
        <v>#REF!</v>
      </c>
      <c r="R334" s="39" t="e">
        <f>IF(AL335="42",Monitoreo!#REF!&amp;". ","")</f>
        <v>#REF!</v>
      </c>
      <c r="S334" s="39" t="e">
        <f>IF(AL335="41",Monitoreo!#REF!&amp;". ","")</f>
        <v>#REF!</v>
      </c>
      <c r="T334" s="39" t="e">
        <f>IF(AL335="35",Monitoreo!#REF!&amp;". ","")</f>
        <v>#REF!</v>
      </c>
      <c r="U334" s="39" t="e">
        <f>IF(AL335="34",Monitoreo!#REF!&amp;". ","")</f>
        <v>#REF!</v>
      </c>
      <c r="V334" s="39" t="e">
        <f>IF(AL335="33",Monitoreo!#REF!&amp;". ","")</f>
        <v>#REF!</v>
      </c>
      <c r="W334" s="39" t="e">
        <f>IF(AL335="32",Monitoreo!#REF!&amp;". ","")</f>
        <v>#REF!</v>
      </c>
      <c r="X334" s="39" t="e">
        <f>IF(AL335="31",Monitoreo!#REF!&amp;". ","")</f>
        <v>#REF!</v>
      </c>
      <c r="Y334" s="39" t="e">
        <f>IF(AL335="25",Monitoreo!#REF!&amp;". ","")</f>
        <v>#REF!</v>
      </c>
      <c r="Z334" s="39" t="e">
        <f>IF(AL335="24",Monitoreo!#REF!&amp;". ","")</f>
        <v>#REF!</v>
      </c>
      <c r="AA334" s="39" t="e">
        <f>IF(AL335="23",Monitoreo!#REF!&amp;". ","")</f>
        <v>#REF!</v>
      </c>
      <c r="AB334" s="39" t="e">
        <f>IF(AL335="22",Monitoreo!#REF!&amp;". ","")</f>
        <v>#REF!</v>
      </c>
      <c r="AC334" s="39" t="e">
        <f>IF(AL335="21",Monitoreo!#REF!&amp;". ","")</f>
        <v>#REF!</v>
      </c>
      <c r="AD334" s="39" t="e">
        <f>IF(AL335="15",Monitoreo!#REF!&amp;". ","")</f>
        <v>#REF!</v>
      </c>
      <c r="AE334" s="39" t="e">
        <f>IF(AL335="14",Monitoreo!#REF!&amp;". ","")</f>
        <v>#REF!</v>
      </c>
      <c r="AF334" s="39" t="e">
        <f>IF(AL335="13",Monitoreo!#REF!&amp;". ","")</f>
        <v>#REF!</v>
      </c>
      <c r="AG334" s="39" t="e">
        <f>IF(AL335="12",Monitoreo!#REF!&amp;". ","")</f>
        <v>#REF!</v>
      </c>
      <c r="AH334" s="85" t="e">
        <f>IF(AL335="11",Monitoreo!#REF!&amp;". ","")</f>
        <v>#REF!</v>
      </c>
      <c r="AI334" s="71"/>
      <c r="AJ334" s="88" t="e">
        <f>+IF(Monitoreo!#REF!="Casi Seguro",5,IF(Monitoreo!#REF!="Probable",4,IF(Monitoreo!#REF!="Posible",3,IF(Monitoreo!#REF!="Improbable",2,IF(Monitoreo!#REF!="Raro",1)))))</f>
        <v>#REF!</v>
      </c>
      <c r="AK334" s="88" t="e">
        <f>+IF(Monitoreo!#REF!="Severo",5,IF(Monitoreo!#REF!="Mayor",4,IF(Monitoreo!#REF!="Moderado",3,IF(Monitoreo!#REF!="Menor",2,IF(Monitoreo!#REF!="Insignificante",1)))))</f>
        <v>#REF!</v>
      </c>
      <c r="AL334" s="88" t="e">
        <f t="shared" si="5"/>
        <v>#REF!</v>
      </c>
    </row>
    <row r="335" spans="9:38" x14ac:dyDescent="0.25">
      <c r="I335" s="83"/>
      <c r="J335" s="84" t="e">
        <f>IF(AL336="55",Monitoreo!#REF!&amp;". ","")</f>
        <v>#REF!</v>
      </c>
      <c r="K335" s="39" t="e">
        <f>IF(AL336="54",Monitoreo!#REF!&amp;". ","")</f>
        <v>#REF!</v>
      </c>
      <c r="L335" s="39" t="e">
        <f>IF(AL336="53",Monitoreo!#REF!&amp;". ","")</f>
        <v>#REF!</v>
      </c>
      <c r="M335" s="39" t="e">
        <f>IF(AL336="52",Monitoreo!#REF!&amp;". ","")</f>
        <v>#REF!</v>
      </c>
      <c r="N335" s="39" t="e">
        <f>IF(AL336="51",Monitoreo!#REF!&amp;". ","")</f>
        <v>#REF!</v>
      </c>
      <c r="O335" s="39" t="e">
        <f>IF(AL336="45",Monitoreo!#REF!&amp;". ","")</f>
        <v>#REF!</v>
      </c>
      <c r="P335" s="39" t="e">
        <f>IF(AL336="44",Monitoreo!#REF!&amp;". ","")</f>
        <v>#REF!</v>
      </c>
      <c r="Q335" s="39" t="e">
        <f>IF(AL336="43",Monitoreo!#REF!&amp;". ","")</f>
        <v>#REF!</v>
      </c>
      <c r="R335" s="39" t="e">
        <f>IF(AL336="42",Monitoreo!#REF!&amp;". ","")</f>
        <v>#REF!</v>
      </c>
      <c r="S335" s="39" t="e">
        <f>IF(AL336="41",Monitoreo!#REF!&amp;". ","")</f>
        <v>#REF!</v>
      </c>
      <c r="T335" s="39" t="e">
        <f>IF(AL336="35",Monitoreo!#REF!&amp;". ","")</f>
        <v>#REF!</v>
      </c>
      <c r="U335" s="39" t="e">
        <f>IF(AL336="34",Monitoreo!#REF!&amp;". ","")</f>
        <v>#REF!</v>
      </c>
      <c r="V335" s="39" t="e">
        <f>IF(AL336="33",Monitoreo!#REF!&amp;". ","")</f>
        <v>#REF!</v>
      </c>
      <c r="W335" s="39" t="e">
        <f>IF(AL336="32",Monitoreo!#REF!&amp;". ","")</f>
        <v>#REF!</v>
      </c>
      <c r="X335" s="39" t="e">
        <f>IF(AL336="31",Monitoreo!#REF!&amp;". ","")</f>
        <v>#REF!</v>
      </c>
      <c r="Y335" s="39" t="e">
        <f>IF(AL336="25",Monitoreo!#REF!&amp;". ","")</f>
        <v>#REF!</v>
      </c>
      <c r="Z335" s="39" t="e">
        <f>IF(AL336="24",Monitoreo!#REF!&amp;". ","")</f>
        <v>#REF!</v>
      </c>
      <c r="AA335" s="39" t="e">
        <f>IF(AL336="23",Monitoreo!#REF!&amp;". ","")</f>
        <v>#REF!</v>
      </c>
      <c r="AB335" s="39" t="e">
        <f>IF(AL336="22",Monitoreo!#REF!&amp;". ","")</f>
        <v>#REF!</v>
      </c>
      <c r="AC335" s="39" t="e">
        <f>IF(AL336="21",Monitoreo!#REF!&amp;". ","")</f>
        <v>#REF!</v>
      </c>
      <c r="AD335" s="39" t="e">
        <f>IF(AL336="15",Monitoreo!#REF!&amp;". ","")</f>
        <v>#REF!</v>
      </c>
      <c r="AE335" s="39" t="e">
        <f>IF(AL336="14",Monitoreo!#REF!&amp;". ","")</f>
        <v>#REF!</v>
      </c>
      <c r="AF335" s="39" t="e">
        <f>IF(AL336="13",Monitoreo!#REF!&amp;". ","")</f>
        <v>#REF!</v>
      </c>
      <c r="AG335" s="39" t="e">
        <f>IF(AL336="12",Monitoreo!#REF!&amp;". ","")</f>
        <v>#REF!</v>
      </c>
      <c r="AH335" s="85" t="e">
        <f>IF(AL336="11",Monitoreo!#REF!&amp;". ","")</f>
        <v>#REF!</v>
      </c>
      <c r="AI335" s="71"/>
      <c r="AJ335" s="88" t="e">
        <f>+IF(Monitoreo!#REF!="Casi Seguro",5,IF(Monitoreo!#REF!="Probable",4,IF(Monitoreo!#REF!="Posible",3,IF(Monitoreo!#REF!="Improbable",2,IF(Monitoreo!#REF!="Raro",1)))))</f>
        <v>#REF!</v>
      </c>
      <c r="AK335" s="88" t="e">
        <f>+IF(Monitoreo!#REF!="Severo",5,IF(Monitoreo!#REF!="Mayor",4,IF(Monitoreo!#REF!="Moderado",3,IF(Monitoreo!#REF!="Menor",2,IF(Monitoreo!#REF!="Insignificante",1)))))</f>
        <v>#REF!</v>
      </c>
      <c r="AL335" s="88" t="e">
        <f t="shared" si="5"/>
        <v>#REF!</v>
      </c>
    </row>
    <row r="336" spans="9:38" x14ac:dyDescent="0.25">
      <c r="I336" s="83"/>
      <c r="J336" s="84" t="e">
        <f>IF(AL337="55",Monitoreo!#REF!&amp;". ","")</f>
        <v>#REF!</v>
      </c>
      <c r="K336" s="39" t="e">
        <f>IF(AL337="54",Monitoreo!#REF!&amp;". ","")</f>
        <v>#REF!</v>
      </c>
      <c r="L336" s="39" t="e">
        <f>IF(AL337="53",Monitoreo!#REF!&amp;". ","")</f>
        <v>#REF!</v>
      </c>
      <c r="M336" s="39" t="e">
        <f>IF(AL337="52",Monitoreo!#REF!&amp;". ","")</f>
        <v>#REF!</v>
      </c>
      <c r="N336" s="39" t="e">
        <f>IF(AL337="51",Monitoreo!#REF!&amp;". ","")</f>
        <v>#REF!</v>
      </c>
      <c r="O336" s="39" t="e">
        <f>IF(AL337="45",Monitoreo!#REF!&amp;". ","")</f>
        <v>#REF!</v>
      </c>
      <c r="P336" s="39" t="e">
        <f>IF(AL337="44",Monitoreo!#REF!&amp;". ","")</f>
        <v>#REF!</v>
      </c>
      <c r="Q336" s="39" t="e">
        <f>IF(AL337="43",Monitoreo!#REF!&amp;". ","")</f>
        <v>#REF!</v>
      </c>
      <c r="R336" s="39" t="e">
        <f>IF(AL337="42",Monitoreo!#REF!&amp;". ","")</f>
        <v>#REF!</v>
      </c>
      <c r="S336" s="39" t="e">
        <f>IF(AL337="41",Monitoreo!#REF!&amp;". ","")</f>
        <v>#REF!</v>
      </c>
      <c r="T336" s="39" t="e">
        <f>IF(AL337="35",Monitoreo!#REF!&amp;". ","")</f>
        <v>#REF!</v>
      </c>
      <c r="U336" s="39" t="e">
        <f>IF(AL337="34",Monitoreo!#REF!&amp;". ","")</f>
        <v>#REF!</v>
      </c>
      <c r="V336" s="39" t="e">
        <f>IF(AL337="33",Monitoreo!#REF!&amp;". ","")</f>
        <v>#REF!</v>
      </c>
      <c r="W336" s="39" t="e">
        <f>IF(AL337="32",Monitoreo!#REF!&amp;". ","")</f>
        <v>#REF!</v>
      </c>
      <c r="X336" s="39" t="e">
        <f>IF(AL337="31",Monitoreo!#REF!&amp;". ","")</f>
        <v>#REF!</v>
      </c>
      <c r="Y336" s="39" t="e">
        <f>IF(AL337="25",Monitoreo!#REF!&amp;". ","")</f>
        <v>#REF!</v>
      </c>
      <c r="Z336" s="39" t="e">
        <f>IF(AL337="24",Monitoreo!#REF!&amp;". ","")</f>
        <v>#REF!</v>
      </c>
      <c r="AA336" s="39" t="e">
        <f>IF(AL337="23",Monitoreo!#REF!&amp;". ","")</f>
        <v>#REF!</v>
      </c>
      <c r="AB336" s="39" t="e">
        <f>IF(AL337="22",Monitoreo!#REF!&amp;". ","")</f>
        <v>#REF!</v>
      </c>
      <c r="AC336" s="39" t="e">
        <f>IF(AL337="21",Monitoreo!#REF!&amp;". ","")</f>
        <v>#REF!</v>
      </c>
      <c r="AD336" s="39" t="e">
        <f>IF(AL337="15",Monitoreo!#REF!&amp;". ","")</f>
        <v>#REF!</v>
      </c>
      <c r="AE336" s="39" t="e">
        <f>IF(AL337="14",Monitoreo!#REF!&amp;". ","")</f>
        <v>#REF!</v>
      </c>
      <c r="AF336" s="39" t="e">
        <f>IF(AL337="13",Monitoreo!#REF!&amp;". ","")</f>
        <v>#REF!</v>
      </c>
      <c r="AG336" s="39" t="e">
        <f>IF(AL337="12",Monitoreo!#REF!&amp;". ","")</f>
        <v>#REF!</v>
      </c>
      <c r="AH336" s="85" t="e">
        <f>IF(AL337="11",Monitoreo!#REF!&amp;". ","")</f>
        <v>#REF!</v>
      </c>
      <c r="AI336" s="71"/>
      <c r="AJ336" s="88" t="e">
        <f>+IF(Monitoreo!#REF!="Casi Seguro",5,IF(Monitoreo!#REF!="Probable",4,IF(Monitoreo!#REF!="Posible",3,IF(Monitoreo!#REF!="Improbable",2,IF(Monitoreo!#REF!="Raro",1)))))</f>
        <v>#REF!</v>
      </c>
      <c r="AK336" s="88" t="e">
        <f>+IF(Monitoreo!#REF!="Severo",5,IF(Monitoreo!#REF!="Mayor",4,IF(Monitoreo!#REF!="Moderado",3,IF(Monitoreo!#REF!="Menor",2,IF(Monitoreo!#REF!="Insignificante",1)))))</f>
        <v>#REF!</v>
      </c>
      <c r="AL336" s="88" t="e">
        <f t="shared" si="5"/>
        <v>#REF!</v>
      </c>
    </row>
    <row r="337" spans="9:38" x14ac:dyDescent="0.25">
      <c r="I337" s="83"/>
      <c r="J337" s="84" t="e">
        <f>IF(AL338="55",Monitoreo!#REF!&amp;". ","")</f>
        <v>#REF!</v>
      </c>
      <c r="K337" s="39" t="e">
        <f>IF(AL338="54",Monitoreo!#REF!&amp;". ","")</f>
        <v>#REF!</v>
      </c>
      <c r="L337" s="39" t="e">
        <f>IF(AL338="53",Monitoreo!#REF!&amp;". ","")</f>
        <v>#REF!</v>
      </c>
      <c r="M337" s="39" t="e">
        <f>IF(AL338="52",Monitoreo!#REF!&amp;". ","")</f>
        <v>#REF!</v>
      </c>
      <c r="N337" s="39" t="e">
        <f>IF(AL338="51",Monitoreo!#REF!&amp;". ","")</f>
        <v>#REF!</v>
      </c>
      <c r="O337" s="39" t="e">
        <f>IF(AL338="45",Monitoreo!#REF!&amp;". ","")</f>
        <v>#REF!</v>
      </c>
      <c r="P337" s="39" t="e">
        <f>IF(AL338="44",Monitoreo!#REF!&amp;". ","")</f>
        <v>#REF!</v>
      </c>
      <c r="Q337" s="39" t="e">
        <f>IF(AL338="43",Monitoreo!#REF!&amp;". ","")</f>
        <v>#REF!</v>
      </c>
      <c r="R337" s="39" t="e">
        <f>IF(AL338="42",Monitoreo!#REF!&amp;". ","")</f>
        <v>#REF!</v>
      </c>
      <c r="S337" s="39" t="e">
        <f>IF(AL338="41",Monitoreo!#REF!&amp;". ","")</f>
        <v>#REF!</v>
      </c>
      <c r="T337" s="39" t="e">
        <f>IF(AL338="35",Monitoreo!#REF!&amp;". ","")</f>
        <v>#REF!</v>
      </c>
      <c r="U337" s="39" t="e">
        <f>IF(AL338="34",Monitoreo!#REF!&amp;". ","")</f>
        <v>#REF!</v>
      </c>
      <c r="V337" s="39" t="e">
        <f>IF(AL338="33",Monitoreo!#REF!&amp;". ","")</f>
        <v>#REF!</v>
      </c>
      <c r="W337" s="39" t="e">
        <f>IF(AL338="32",Monitoreo!#REF!&amp;". ","")</f>
        <v>#REF!</v>
      </c>
      <c r="X337" s="39" t="e">
        <f>IF(AL338="31",Monitoreo!#REF!&amp;". ","")</f>
        <v>#REF!</v>
      </c>
      <c r="Y337" s="39" t="e">
        <f>IF(AL338="25",Monitoreo!#REF!&amp;". ","")</f>
        <v>#REF!</v>
      </c>
      <c r="Z337" s="39" t="e">
        <f>IF(AL338="24",Monitoreo!#REF!&amp;". ","")</f>
        <v>#REF!</v>
      </c>
      <c r="AA337" s="39" t="e">
        <f>IF(AL338="23",Monitoreo!#REF!&amp;". ","")</f>
        <v>#REF!</v>
      </c>
      <c r="AB337" s="39" t="e">
        <f>IF(AL338="22",Monitoreo!#REF!&amp;". ","")</f>
        <v>#REF!</v>
      </c>
      <c r="AC337" s="39" t="e">
        <f>IF(AL338="21",Monitoreo!#REF!&amp;". ","")</f>
        <v>#REF!</v>
      </c>
      <c r="AD337" s="39" t="e">
        <f>IF(AL338="15",Monitoreo!#REF!&amp;". ","")</f>
        <v>#REF!</v>
      </c>
      <c r="AE337" s="39" t="e">
        <f>IF(AL338="14",Monitoreo!#REF!&amp;". ","")</f>
        <v>#REF!</v>
      </c>
      <c r="AF337" s="39" t="e">
        <f>IF(AL338="13",Monitoreo!#REF!&amp;". ","")</f>
        <v>#REF!</v>
      </c>
      <c r="AG337" s="39" t="e">
        <f>IF(AL338="12",Monitoreo!#REF!&amp;". ","")</f>
        <v>#REF!</v>
      </c>
      <c r="AH337" s="85" t="e">
        <f>IF(AL338="11",Monitoreo!#REF!&amp;". ","")</f>
        <v>#REF!</v>
      </c>
      <c r="AI337" s="71"/>
      <c r="AJ337" s="88" t="e">
        <f>+IF(Monitoreo!#REF!="Casi Seguro",5,IF(Monitoreo!#REF!="Probable",4,IF(Monitoreo!#REF!="Posible",3,IF(Monitoreo!#REF!="Improbable",2,IF(Monitoreo!#REF!="Raro",1)))))</f>
        <v>#REF!</v>
      </c>
      <c r="AK337" s="88" t="e">
        <f>+IF(Monitoreo!#REF!="Severo",5,IF(Monitoreo!#REF!="Mayor",4,IF(Monitoreo!#REF!="Moderado",3,IF(Monitoreo!#REF!="Menor",2,IF(Monitoreo!#REF!="Insignificante",1)))))</f>
        <v>#REF!</v>
      </c>
      <c r="AL337" s="88" t="e">
        <f t="shared" si="5"/>
        <v>#REF!</v>
      </c>
    </row>
    <row r="338" spans="9:38" x14ac:dyDescent="0.25">
      <c r="I338" s="83"/>
      <c r="J338" s="84" t="e">
        <f>IF(AL339="55",Monitoreo!#REF!&amp;". ","")</f>
        <v>#REF!</v>
      </c>
      <c r="K338" s="39" t="e">
        <f>IF(AL339="54",Monitoreo!#REF!&amp;". ","")</f>
        <v>#REF!</v>
      </c>
      <c r="L338" s="39" t="e">
        <f>IF(AL339="53",Monitoreo!#REF!&amp;". ","")</f>
        <v>#REF!</v>
      </c>
      <c r="M338" s="39" t="e">
        <f>IF(AL339="52",Monitoreo!#REF!&amp;". ","")</f>
        <v>#REF!</v>
      </c>
      <c r="N338" s="39" t="e">
        <f>IF(AL339="51",Monitoreo!#REF!&amp;". ","")</f>
        <v>#REF!</v>
      </c>
      <c r="O338" s="39" t="e">
        <f>IF(AL339="45",Monitoreo!#REF!&amp;". ","")</f>
        <v>#REF!</v>
      </c>
      <c r="P338" s="39" t="e">
        <f>IF(AL339="44",Monitoreo!#REF!&amp;". ","")</f>
        <v>#REF!</v>
      </c>
      <c r="Q338" s="39" t="e">
        <f>IF(AL339="43",Monitoreo!#REF!&amp;". ","")</f>
        <v>#REF!</v>
      </c>
      <c r="R338" s="39" t="e">
        <f>IF(AL339="42",Monitoreo!#REF!&amp;". ","")</f>
        <v>#REF!</v>
      </c>
      <c r="S338" s="39" t="e">
        <f>IF(AL339="41",Monitoreo!#REF!&amp;". ","")</f>
        <v>#REF!</v>
      </c>
      <c r="T338" s="39" t="e">
        <f>IF(AL339="35",Monitoreo!#REF!&amp;". ","")</f>
        <v>#REF!</v>
      </c>
      <c r="U338" s="39" t="e">
        <f>IF(AL339="34",Monitoreo!#REF!&amp;". ","")</f>
        <v>#REF!</v>
      </c>
      <c r="V338" s="39" t="e">
        <f>IF(AL339="33",Monitoreo!#REF!&amp;". ","")</f>
        <v>#REF!</v>
      </c>
      <c r="W338" s="39" t="e">
        <f>IF(AL339="32",Monitoreo!#REF!&amp;". ","")</f>
        <v>#REF!</v>
      </c>
      <c r="X338" s="39" t="e">
        <f>IF(AL339="31",Monitoreo!#REF!&amp;". ","")</f>
        <v>#REF!</v>
      </c>
      <c r="Y338" s="39" t="e">
        <f>IF(AL339="25",Monitoreo!#REF!&amp;". ","")</f>
        <v>#REF!</v>
      </c>
      <c r="Z338" s="39" t="e">
        <f>IF(AL339="24",Monitoreo!#REF!&amp;". ","")</f>
        <v>#REF!</v>
      </c>
      <c r="AA338" s="39" t="e">
        <f>IF(AL339="23",Monitoreo!#REF!&amp;". ","")</f>
        <v>#REF!</v>
      </c>
      <c r="AB338" s="39" t="e">
        <f>IF(AL339="22",Monitoreo!#REF!&amp;". ","")</f>
        <v>#REF!</v>
      </c>
      <c r="AC338" s="39" t="e">
        <f>IF(AL339="21",Monitoreo!#REF!&amp;". ","")</f>
        <v>#REF!</v>
      </c>
      <c r="AD338" s="39" t="e">
        <f>IF(AL339="15",Monitoreo!#REF!&amp;". ","")</f>
        <v>#REF!</v>
      </c>
      <c r="AE338" s="39" t="e">
        <f>IF(AL339="14",Monitoreo!#REF!&amp;". ","")</f>
        <v>#REF!</v>
      </c>
      <c r="AF338" s="39" t="e">
        <f>IF(AL339="13",Monitoreo!#REF!&amp;". ","")</f>
        <v>#REF!</v>
      </c>
      <c r="AG338" s="39" t="e">
        <f>IF(AL339="12",Monitoreo!#REF!&amp;". ","")</f>
        <v>#REF!</v>
      </c>
      <c r="AH338" s="85" t="e">
        <f>IF(AL339="11",Monitoreo!#REF!&amp;". ","")</f>
        <v>#REF!</v>
      </c>
      <c r="AI338" s="71"/>
      <c r="AJ338" s="88" t="e">
        <f>+IF(Monitoreo!#REF!="Casi Seguro",5,IF(Monitoreo!#REF!="Probable",4,IF(Monitoreo!#REF!="Posible",3,IF(Monitoreo!#REF!="Improbable",2,IF(Monitoreo!#REF!="Raro",1)))))</f>
        <v>#REF!</v>
      </c>
      <c r="AK338" s="88" t="e">
        <f>+IF(Monitoreo!#REF!="Severo",5,IF(Monitoreo!#REF!="Mayor",4,IF(Monitoreo!#REF!="Moderado",3,IF(Monitoreo!#REF!="Menor",2,IF(Monitoreo!#REF!="Insignificante",1)))))</f>
        <v>#REF!</v>
      </c>
      <c r="AL338" s="88" t="e">
        <f t="shared" si="5"/>
        <v>#REF!</v>
      </c>
    </row>
    <row r="339" spans="9:38" x14ac:dyDescent="0.25">
      <c r="I339" s="83"/>
      <c r="J339" s="84" t="e">
        <f>IF(AL340="55",Monitoreo!#REF!&amp;". ","")</f>
        <v>#REF!</v>
      </c>
      <c r="K339" s="39" t="e">
        <f>IF(AL340="54",Monitoreo!#REF!&amp;". ","")</f>
        <v>#REF!</v>
      </c>
      <c r="L339" s="39" t="e">
        <f>IF(AL340="53",Monitoreo!#REF!&amp;". ","")</f>
        <v>#REF!</v>
      </c>
      <c r="M339" s="39" t="e">
        <f>IF(AL340="52",Monitoreo!#REF!&amp;". ","")</f>
        <v>#REF!</v>
      </c>
      <c r="N339" s="39" t="e">
        <f>IF(AL340="51",Monitoreo!#REF!&amp;". ","")</f>
        <v>#REF!</v>
      </c>
      <c r="O339" s="39" t="e">
        <f>IF(AL340="45",Monitoreo!#REF!&amp;". ","")</f>
        <v>#REF!</v>
      </c>
      <c r="P339" s="39" t="e">
        <f>IF(AL340="44",Monitoreo!#REF!&amp;". ","")</f>
        <v>#REF!</v>
      </c>
      <c r="Q339" s="39" t="e">
        <f>IF(AL340="43",Monitoreo!#REF!&amp;". ","")</f>
        <v>#REF!</v>
      </c>
      <c r="R339" s="39" t="e">
        <f>IF(AL340="42",Monitoreo!#REF!&amp;". ","")</f>
        <v>#REF!</v>
      </c>
      <c r="S339" s="39" t="e">
        <f>IF(AL340="41",Monitoreo!#REF!&amp;". ","")</f>
        <v>#REF!</v>
      </c>
      <c r="T339" s="39" t="e">
        <f>IF(AL340="35",Monitoreo!#REF!&amp;". ","")</f>
        <v>#REF!</v>
      </c>
      <c r="U339" s="39" t="e">
        <f>IF(AL340="34",Monitoreo!#REF!&amp;". ","")</f>
        <v>#REF!</v>
      </c>
      <c r="V339" s="39" t="e">
        <f>IF(AL340="33",Monitoreo!#REF!&amp;". ","")</f>
        <v>#REF!</v>
      </c>
      <c r="W339" s="39" t="e">
        <f>IF(AL340="32",Monitoreo!#REF!&amp;". ","")</f>
        <v>#REF!</v>
      </c>
      <c r="X339" s="39" t="e">
        <f>IF(AL340="31",Monitoreo!#REF!&amp;". ","")</f>
        <v>#REF!</v>
      </c>
      <c r="Y339" s="39" t="e">
        <f>IF(AL340="25",Monitoreo!#REF!&amp;". ","")</f>
        <v>#REF!</v>
      </c>
      <c r="Z339" s="39" t="e">
        <f>IF(AL340="24",Monitoreo!#REF!&amp;". ","")</f>
        <v>#REF!</v>
      </c>
      <c r="AA339" s="39" t="e">
        <f>IF(AL340="23",Monitoreo!#REF!&amp;". ","")</f>
        <v>#REF!</v>
      </c>
      <c r="AB339" s="39" t="e">
        <f>IF(AL340="22",Monitoreo!#REF!&amp;". ","")</f>
        <v>#REF!</v>
      </c>
      <c r="AC339" s="39" t="e">
        <f>IF(AL340="21",Monitoreo!#REF!&amp;". ","")</f>
        <v>#REF!</v>
      </c>
      <c r="AD339" s="39" t="e">
        <f>IF(AL340="15",Monitoreo!#REF!&amp;". ","")</f>
        <v>#REF!</v>
      </c>
      <c r="AE339" s="39" t="e">
        <f>IF(AL340="14",Monitoreo!#REF!&amp;". ","")</f>
        <v>#REF!</v>
      </c>
      <c r="AF339" s="39" t="e">
        <f>IF(AL340="13",Monitoreo!#REF!&amp;". ","")</f>
        <v>#REF!</v>
      </c>
      <c r="AG339" s="39" t="e">
        <f>IF(AL340="12",Monitoreo!#REF!&amp;". ","")</f>
        <v>#REF!</v>
      </c>
      <c r="AH339" s="85" t="e">
        <f>IF(AL340="11",Monitoreo!#REF!&amp;". ","")</f>
        <v>#REF!</v>
      </c>
      <c r="AI339" s="71"/>
      <c r="AJ339" s="88" t="e">
        <f>+IF(Monitoreo!#REF!="Casi Seguro",5,IF(Monitoreo!#REF!="Probable",4,IF(Monitoreo!#REF!="Posible",3,IF(Monitoreo!#REF!="Improbable",2,IF(Monitoreo!#REF!="Raro",1)))))</f>
        <v>#REF!</v>
      </c>
      <c r="AK339" s="88" t="e">
        <f>+IF(Monitoreo!#REF!="Severo",5,IF(Monitoreo!#REF!="Mayor",4,IF(Monitoreo!#REF!="Moderado",3,IF(Monitoreo!#REF!="Menor",2,IF(Monitoreo!#REF!="Insignificante",1)))))</f>
        <v>#REF!</v>
      </c>
      <c r="AL339" s="88" t="e">
        <f t="shared" si="5"/>
        <v>#REF!</v>
      </c>
    </row>
    <row r="340" spans="9:38" x14ac:dyDescent="0.25">
      <c r="I340" s="83"/>
      <c r="J340" s="84" t="e">
        <f>IF(AL341="55",Monitoreo!#REF!&amp;". ","")</f>
        <v>#REF!</v>
      </c>
      <c r="K340" s="39" t="e">
        <f>IF(AL341="54",Monitoreo!#REF!&amp;". ","")</f>
        <v>#REF!</v>
      </c>
      <c r="L340" s="39" t="e">
        <f>IF(AL341="53",Monitoreo!#REF!&amp;". ","")</f>
        <v>#REF!</v>
      </c>
      <c r="M340" s="39" t="e">
        <f>IF(AL341="52",Monitoreo!#REF!&amp;". ","")</f>
        <v>#REF!</v>
      </c>
      <c r="N340" s="39" t="e">
        <f>IF(AL341="51",Monitoreo!#REF!&amp;". ","")</f>
        <v>#REF!</v>
      </c>
      <c r="O340" s="39" t="e">
        <f>IF(AL341="45",Monitoreo!#REF!&amp;". ","")</f>
        <v>#REF!</v>
      </c>
      <c r="P340" s="39" t="e">
        <f>IF(AL341="44",Monitoreo!#REF!&amp;". ","")</f>
        <v>#REF!</v>
      </c>
      <c r="Q340" s="39" t="e">
        <f>IF(AL341="43",Monitoreo!#REF!&amp;". ","")</f>
        <v>#REF!</v>
      </c>
      <c r="R340" s="39" t="e">
        <f>IF(AL341="42",Monitoreo!#REF!&amp;". ","")</f>
        <v>#REF!</v>
      </c>
      <c r="S340" s="39" t="e">
        <f>IF(AL341="41",Monitoreo!#REF!&amp;". ","")</f>
        <v>#REF!</v>
      </c>
      <c r="T340" s="39" t="e">
        <f>IF(AL341="35",Monitoreo!#REF!&amp;". ","")</f>
        <v>#REF!</v>
      </c>
      <c r="U340" s="39" t="e">
        <f>IF(AL341="34",Monitoreo!#REF!&amp;". ","")</f>
        <v>#REF!</v>
      </c>
      <c r="V340" s="39" t="e">
        <f>IF(AL341="33",Monitoreo!#REF!&amp;". ","")</f>
        <v>#REF!</v>
      </c>
      <c r="W340" s="39" t="e">
        <f>IF(AL341="32",Monitoreo!#REF!&amp;". ","")</f>
        <v>#REF!</v>
      </c>
      <c r="X340" s="39" t="e">
        <f>IF(AL341="31",Monitoreo!#REF!&amp;". ","")</f>
        <v>#REF!</v>
      </c>
      <c r="Y340" s="39" t="e">
        <f>IF(AL341="25",Monitoreo!#REF!&amp;". ","")</f>
        <v>#REF!</v>
      </c>
      <c r="Z340" s="39" t="e">
        <f>IF(AL341="24",Monitoreo!#REF!&amp;". ","")</f>
        <v>#REF!</v>
      </c>
      <c r="AA340" s="39" t="e">
        <f>IF(AL341="23",Monitoreo!#REF!&amp;". ","")</f>
        <v>#REF!</v>
      </c>
      <c r="AB340" s="39" t="e">
        <f>IF(AL341="22",Monitoreo!#REF!&amp;". ","")</f>
        <v>#REF!</v>
      </c>
      <c r="AC340" s="39" t="e">
        <f>IF(AL341="21",Monitoreo!#REF!&amp;". ","")</f>
        <v>#REF!</v>
      </c>
      <c r="AD340" s="39" t="e">
        <f>IF(AL341="15",Monitoreo!#REF!&amp;". ","")</f>
        <v>#REF!</v>
      </c>
      <c r="AE340" s="39" t="e">
        <f>IF(AL341="14",Monitoreo!#REF!&amp;". ","")</f>
        <v>#REF!</v>
      </c>
      <c r="AF340" s="39" t="e">
        <f>IF(AL341="13",Monitoreo!#REF!&amp;". ","")</f>
        <v>#REF!</v>
      </c>
      <c r="AG340" s="39" t="e">
        <f>IF(AL341="12",Monitoreo!#REF!&amp;". ","")</f>
        <v>#REF!</v>
      </c>
      <c r="AH340" s="85" t="e">
        <f>IF(AL341="11",Monitoreo!#REF!&amp;". ","")</f>
        <v>#REF!</v>
      </c>
      <c r="AI340" s="71"/>
      <c r="AJ340" s="88" t="e">
        <f>+IF(Monitoreo!#REF!="Casi Seguro",5,IF(Monitoreo!#REF!="Probable",4,IF(Monitoreo!#REF!="Posible",3,IF(Monitoreo!#REF!="Improbable",2,IF(Monitoreo!#REF!="Raro",1)))))</f>
        <v>#REF!</v>
      </c>
      <c r="AK340" s="88" t="e">
        <f>+IF(Monitoreo!#REF!="Severo",5,IF(Monitoreo!#REF!="Mayor",4,IF(Monitoreo!#REF!="Moderado",3,IF(Monitoreo!#REF!="Menor",2,IF(Monitoreo!#REF!="Insignificante",1)))))</f>
        <v>#REF!</v>
      </c>
      <c r="AL340" s="88" t="e">
        <f t="shared" si="5"/>
        <v>#REF!</v>
      </c>
    </row>
    <row r="341" spans="9:38" x14ac:dyDescent="0.25">
      <c r="I341" s="83"/>
      <c r="J341" s="84" t="e">
        <f>IF(AL342="55",Monitoreo!#REF!&amp;". ","")</f>
        <v>#REF!</v>
      </c>
      <c r="K341" s="39" t="e">
        <f>IF(AL342="54",Monitoreo!#REF!&amp;". ","")</f>
        <v>#REF!</v>
      </c>
      <c r="L341" s="39" t="e">
        <f>IF(AL342="53",Monitoreo!#REF!&amp;". ","")</f>
        <v>#REF!</v>
      </c>
      <c r="M341" s="39" t="e">
        <f>IF(AL342="52",Monitoreo!#REF!&amp;". ","")</f>
        <v>#REF!</v>
      </c>
      <c r="N341" s="39" t="e">
        <f>IF(AL342="51",Monitoreo!#REF!&amp;". ","")</f>
        <v>#REF!</v>
      </c>
      <c r="O341" s="39" t="e">
        <f>IF(AL342="45",Monitoreo!#REF!&amp;". ","")</f>
        <v>#REF!</v>
      </c>
      <c r="P341" s="39" t="e">
        <f>IF(AL342="44",Monitoreo!#REF!&amp;". ","")</f>
        <v>#REF!</v>
      </c>
      <c r="Q341" s="39" t="e">
        <f>IF(AL342="43",Monitoreo!#REF!&amp;". ","")</f>
        <v>#REF!</v>
      </c>
      <c r="R341" s="39" t="e">
        <f>IF(AL342="42",Monitoreo!#REF!&amp;". ","")</f>
        <v>#REF!</v>
      </c>
      <c r="S341" s="39" t="e">
        <f>IF(AL342="41",Monitoreo!#REF!&amp;". ","")</f>
        <v>#REF!</v>
      </c>
      <c r="T341" s="39" t="e">
        <f>IF(AL342="35",Monitoreo!#REF!&amp;". ","")</f>
        <v>#REF!</v>
      </c>
      <c r="U341" s="39" t="e">
        <f>IF(AL342="34",Monitoreo!#REF!&amp;". ","")</f>
        <v>#REF!</v>
      </c>
      <c r="V341" s="39" t="e">
        <f>IF(AL342="33",Monitoreo!#REF!&amp;". ","")</f>
        <v>#REF!</v>
      </c>
      <c r="W341" s="39" t="e">
        <f>IF(AL342="32",Monitoreo!#REF!&amp;". ","")</f>
        <v>#REF!</v>
      </c>
      <c r="X341" s="39" t="e">
        <f>IF(AL342="31",Monitoreo!#REF!&amp;". ","")</f>
        <v>#REF!</v>
      </c>
      <c r="Y341" s="39" t="e">
        <f>IF(AL342="25",Monitoreo!#REF!&amp;". ","")</f>
        <v>#REF!</v>
      </c>
      <c r="Z341" s="39" t="e">
        <f>IF(AL342="24",Monitoreo!#REF!&amp;". ","")</f>
        <v>#REF!</v>
      </c>
      <c r="AA341" s="39" t="e">
        <f>IF(AL342="23",Monitoreo!#REF!&amp;". ","")</f>
        <v>#REF!</v>
      </c>
      <c r="AB341" s="39" t="e">
        <f>IF(AL342="22",Monitoreo!#REF!&amp;". ","")</f>
        <v>#REF!</v>
      </c>
      <c r="AC341" s="39" t="e">
        <f>IF(AL342="21",Monitoreo!#REF!&amp;". ","")</f>
        <v>#REF!</v>
      </c>
      <c r="AD341" s="39" t="e">
        <f>IF(AL342="15",Monitoreo!#REF!&amp;". ","")</f>
        <v>#REF!</v>
      </c>
      <c r="AE341" s="39" t="e">
        <f>IF(AL342="14",Monitoreo!#REF!&amp;". ","")</f>
        <v>#REF!</v>
      </c>
      <c r="AF341" s="39" t="e">
        <f>IF(AL342="13",Monitoreo!#REF!&amp;". ","")</f>
        <v>#REF!</v>
      </c>
      <c r="AG341" s="39" t="e">
        <f>IF(AL342="12",Monitoreo!#REF!&amp;". ","")</f>
        <v>#REF!</v>
      </c>
      <c r="AH341" s="85" t="e">
        <f>IF(AL342="11",Monitoreo!#REF!&amp;". ","")</f>
        <v>#REF!</v>
      </c>
      <c r="AI341" s="71"/>
      <c r="AJ341" s="88" t="e">
        <f>+IF(Monitoreo!#REF!="Casi Seguro",5,IF(Monitoreo!#REF!="Probable",4,IF(Monitoreo!#REF!="Posible",3,IF(Monitoreo!#REF!="Improbable",2,IF(Monitoreo!#REF!="Raro",1)))))</f>
        <v>#REF!</v>
      </c>
      <c r="AK341" s="88" t="e">
        <f>+IF(Monitoreo!#REF!="Severo",5,IF(Monitoreo!#REF!="Mayor",4,IF(Monitoreo!#REF!="Moderado",3,IF(Monitoreo!#REF!="Menor",2,IF(Monitoreo!#REF!="Insignificante",1)))))</f>
        <v>#REF!</v>
      </c>
      <c r="AL341" s="88" t="e">
        <f t="shared" si="5"/>
        <v>#REF!</v>
      </c>
    </row>
    <row r="342" spans="9:38" x14ac:dyDescent="0.25">
      <c r="I342" s="83"/>
      <c r="J342" s="84" t="e">
        <f>IF(AL343="55",Monitoreo!#REF!&amp;". ","")</f>
        <v>#REF!</v>
      </c>
      <c r="K342" s="39" t="e">
        <f>IF(AL343="54",Monitoreo!#REF!&amp;". ","")</f>
        <v>#REF!</v>
      </c>
      <c r="L342" s="39" t="e">
        <f>IF(AL343="53",Monitoreo!#REF!&amp;". ","")</f>
        <v>#REF!</v>
      </c>
      <c r="M342" s="39" t="e">
        <f>IF(AL343="52",Monitoreo!#REF!&amp;". ","")</f>
        <v>#REF!</v>
      </c>
      <c r="N342" s="39" t="e">
        <f>IF(AL343="51",Monitoreo!#REF!&amp;". ","")</f>
        <v>#REF!</v>
      </c>
      <c r="O342" s="39" t="e">
        <f>IF(AL343="45",Monitoreo!#REF!&amp;". ","")</f>
        <v>#REF!</v>
      </c>
      <c r="P342" s="39" t="e">
        <f>IF(AL343="44",Monitoreo!#REF!&amp;". ","")</f>
        <v>#REF!</v>
      </c>
      <c r="Q342" s="39" t="e">
        <f>IF(AL343="43",Monitoreo!#REF!&amp;". ","")</f>
        <v>#REF!</v>
      </c>
      <c r="R342" s="39" t="e">
        <f>IF(AL343="42",Monitoreo!#REF!&amp;". ","")</f>
        <v>#REF!</v>
      </c>
      <c r="S342" s="39" t="e">
        <f>IF(AL343="41",Monitoreo!#REF!&amp;". ","")</f>
        <v>#REF!</v>
      </c>
      <c r="T342" s="39" t="e">
        <f>IF(AL343="35",Monitoreo!#REF!&amp;". ","")</f>
        <v>#REF!</v>
      </c>
      <c r="U342" s="39" t="e">
        <f>IF(AL343="34",Monitoreo!#REF!&amp;". ","")</f>
        <v>#REF!</v>
      </c>
      <c r="V342" s="39" t="e">
        <f>IF(AL343="33",Monitoreo!#REF!&amp;". ","")</f>
        <v>#REF!</v>
      </c>
      <c r="W342" s="39" t="e">
        <f>IF(AL343="32",Monitoreo!#REF!&amp;". ","")</f>
        <v>#REF!</v>
      </c>
      <c r="X342" s="39" t="e">
        <f>IF(AL343="31",Monitoreo!#REF!&amp;". ","")</f>
        <v>#REF!</v>
      </c>
      <c r="Y342" s="39" t="e">
        <f>IF(AL343="25",Monitoreo!#REF!&amp;". ","")</f>
        <v>#REF!</v>
      </c>
      <c r="Z342" s="39" t="e">
        <f>IF(AL343="24",Monitoreo!#REF!&amp;". ","")</f>
        <v>#REF!</v>
      </c>
      <c r="AA342" s="39" t="e">
        <f>IF(AL343="23",Monitoreo!#REF!&amp;". ","")</f>
        <v>#REF!</v>
      </c>
      <c r="AB342" s="39" t="e">
        <f>IF(AL343="22",Monitoreo!#REF!&amp;". ","")</f>
        <v>#REF!</v>
      </c>
      <c r="AC342" s="39" t="e">
        <f>IF(AL343="21",Monitoreo!#REF!&amp;". ","")</f>
        <v>#REF!</v>
      </c>
      <c r="AD342" s="39" t="e">
        <f>IF(AL343="15",Monitoreo!#REF!&amp;". ","")</f>
        <v>#REF!</v>
      </c>
      <c r="AE342" s="39" t="e">
        <f>IF(AL343="14",Monitoreo!#REF!&amp;". ","")</f>
        <v>#REF!</v>
      </c>
      <c r="AF342" s="39" t="e">
        <f>IF(AL343="13",Monitoreo!#REF!&amp;". ","")</f>
        <v>#REF!</v>
      </c>
      <c r="AG342" s="39" t="e">
        <f>IF(AL343="12",Monitoreo!#REF!&amp;". ","")</f>
        <v>#REF!</v>
      </c>
      <c r="AH342" s="85" t="e">
        <f>IF(AL343="11",Monitoreo!#REF!&amp;". ","")</f>
        <v>#REF!</v>
      </c>
      <c r="AI342" s="71"/>
      <c r="AJ342" s="88" t="e">
        <f>+IF(Monitoreo!#REF!="Casi Seguro",5,IF(Monitoreo!#REF!="Probable",4,IF(Monitoreo!#REF!="Posible",3,IF(Monitoreo!#REF!="Improbable",2,IF(Monitoreo!#REF!="Raro",1)))))</f>
        <v>#REF!</v>
      </c>
      <c r="AK342" s="88" t="e">
        <f>+IF(Monitoreo!#REF!="Severo",5,IF(Monitoreo!#REF!="Mayor",4,IF(Monitoreo!#REF!="Moderado",3,IF(Monitoreo!#REF!="Menor",2,IF(Monitoreo!#REF!="Insignificante",1)))))</f>
        <v>#REF!</v>
      </c>
      <c r="AL342" s="88" t="e">
        <f t="shared" si="5"/>
        <v>#REF!</v>
      </c>
    </row>
    <row r="343" spans="9:38" x14ac:dyDescent="0.25">
      <c r="I343" s="83"/>
      <c r="J343" s="84" t="e">
        <f>IF(AL344="55",Monitoreo!#REF!&amp;". ","")</f>
        <v>#REF!</v>
      </c>
      <c r="K343" s="39" t="e">
        <f>IF(AL344="54",Monitoreo!#REF!&amp;". ","")</f>
        <v>#REF!</v>
      </c>
      <c r="L343" s="39" t="e">
        <f>IF(AL344="53",Monitoreo!#REF!&amp;". ","")</f>
        <v>#REF!</v>
      </c>
      <c r="M343" s="39" t="e">
        <f>IF(AL344="52",Monitoreo!#REF!&amp;". ","")</f>
        <v>#REF!</v>
      </c>
      <c r="N343" s="39" t="e">
        <f>IF(AL344="51",Monitoreo!#REF!&amp;". ","")</f>
        <v>#REF!</v>
      </c>
      <c r="O343" s="39" t="e">
        <f>IF(AL344="45",Monitoreo!#REF!&amp;". ","")</f>
        <v>#REF!</v>
      </c>
      <c r="P343" s="39" t="e">
        <f>IF(AL344="44",Monitoreo!#REF!&amp;". ","")</f>
        <v>#REF!</v>
      </c>
      <c r="Q343" s="39" t="e">
        <f>IF(AL344="43",Monitoreo!#REF!&amp;". ","")</f>
        <v>#REF!</v>
      </c>
      <c r="R343" s="39" t="e">
        <f>IF(AL344="42",Monitoreo!#REF!&amp;". ","")</f>
        <v>#REF!</v>
      </c>
      <c r="S343" s="39" t="e">
        <f>IF(AL344="41",Monitoreo!#REF!&amp;". ","")</f>
        <v>#REF!</v>
      </c>
      <c r="T343" s="39" t="e">
        <f>IF(AL344="35",Monitoreo!#REF!&amp;". ","")</f>
        <v>#REF!</v>
      </c>
      <c r="U343" s="39" t="e">
        <f>IF(AL344="34",Monitoreo!#REF!&amp;". ","")</f>
        <v>#REF!</v>
      </c>
      <c r="V343" s="39" t="e">
        <f>IF(AL344="33",Monitoreo!#REF!&amp;". ","")</f>
        <v>#REF!</v>
      </c>
      <c r="W343" s="39" t="e">
        <f>IF(AL344="32",Monitoreo!#REF!&amp;". ","")</f>
        <v>#REF!</v>
      </c>
      <c r="X343" s="39" t="e">
        <f>IF(AL344="31",Monitoreo!#REF!&amp;". ","")</f>
        <v>#REF!</v>
      </c>
      <c r="Y343" s="39" t="e">
        <f>IF(AL344="25",Monitoreo!#REF!&amp;". ","")</f>
        <v>#REF!</v>
      </c>
      <c r="Z343" s="39" t="e">
        <f>IF(AL344="24",Monitoreo!#REF!&amp;". ","")</f>
        <v>#REF!</v>
      </c>
      <c r="AA343" s="39" t="e">
        <f>IF(AL344="23",Monitoreo!#REF!&amp;". ","")</f>
        <v>#REF!</v>
      </c>
      <c r="AB343" s="39" t="e">
        <f>IF(AL344="22",Monitoreo!#REF!&amp;". ","")</f>
        <v>#REF!</v>
      </c>
      <c r="AC343" s="39" t="e">
        <f>IF(AL344="21",Monitoreo!#REF!&amp;". ","")</f>
        <v>#REF!</v>
      </c>
      <c r="AD343" s="39" t="e">
        <f>IF(AL344="15",Monitoreo!#REF!&amp;". ","")</f>
        <v>#REF!</v>
      </c>
      <c r="AE343" s="39" t="e">
        <f>IF(AL344="14",Monitoreo!#REF!&amp;". ","")</f>
        <v>#REF!</v>
      </c>
      <c r="AF343" s="39" t="e">
        <f>IF(AL344="13",Monitoreo!#REF!&amp;". ","")</f>
        <v>#REF!</v>
      </c>
      <c r="AG343" s="39" t="e">
        <f>IF(AL344="12",Monitoreo!#REF!&amp;". ","")</f>
        <v>#REF!</v>
      </c>
      <c r="AH343" s="85" t="e">
        <f>IF(AL344="11",Monitoreo!#REF!&amp;". ","")</f>
        <v>#REF!</v>
      </c>
      <c r="AI343" s="71"/>
      <c r="AJ343" s="88" t="e">
        <f>+IF(Monitoreo!#REF!="Casi Seguro",5,IF(Monitoreo!#REF!="Probable",4,IF(Monitoreo!#REF!="Posible",3,IF(Monitoreo!#REF!="Improbable",2,IF(Monitoreo!#REF!="Raro",1)))))</f>
        <v>#REF!</v>
      </c>
      <c r="AK343" s="88" t="e">
        <f>+IF(Monitoreo!#REF!="Severo",5,IF(Monitoreo!#REF!="Mayor",4,IF(Monitoreo!#REF!="Moderado",3,IF(Monitoreo!#REF!="Menor",2,IF(Monitoreo!#REF!="Insignificante",1)))))</f>
        <v>#REF!</v>
      </c>
      <c r="AL343" s="88" t="e">
        <f t="shared" si="5"/>
        <v>#REF!</v>
      </c>
    </row>
    <row r="344" spans="9:38" x14ac:dyDescent="0.25">
      <c r="I344" s="83"/>
      <c r="J344" s="84" t="e">
        <f>IF(AL345="55",Monitoreo!#REF!&amp;". ","")</f>
        <v>#REF!</v>
      </c>
      <c r="K344" s="39" t="e">
        <f>IF(AL345="54",Monitoreo!#REF!&amp;". ","")</f>
        <v>#REF!</v>
      </c>
      <c r="L344" s="39" t="e">
        <f>IF(AL345="53",Monitoreo!#REF!&amp;". ","")</f>
        <v>#REF!</v>
      </c>
      <c r="M344" s="39" t="e">
        <f>IF(AL345="52",Monitoreo!#REF!&amp;". ","")</f>
        <v>#REF!</v>
      </c>
      <c r="N344" s="39" t="e">
        <f>IF(AL345="51",Monitoreo!#REF!&amp;". ","")</f>
        <v>#REF!</v>
      </c>
      <c r="O344" s="39" t="e">
        <f>IF(AL345="45",Monitoreo!#REF!&amp;". ","")</f>
        <v>#REF!</v>
      </c>
      <c r="P344" s="39" t="e">
        <f>IF(AL345="44",Monitoreo!#REF!&amp;". ","")</f>
        <v>#REF!</v>
      </c>
      <c r="Q344" s="39" t="e">
        <f>IF(AL345="43",Monitoreo!#REF!&amp;". ","")</f>
        <v>#REF!</v>
      </c>
      <c r="R344" s="39" t="e">
        <f>IF(AL345="42",Monitoreo!#REF!&amp;". ","")</f>
        <v>#REF!</v>
      </c>
      <c r="S344" s="39" t="e">
        <f>IF(AL345="41",Monitoreo!#REF!&amp;". ","")</f>
        <v>#REF!</v>
      </c>
      <c r="T344" s="39" t="e">
        <f>IF(AL345="35",Monitoreo!#REF!&amp;". ","")</f>
        <v>#REF!</v>
      </c>
      <c r="U344" s="39" t="e">
        <f>IF(AL345="34",Monitoreo!#REF!&amp;". ","")</f>
        <v>#REF!</v>
      </c>
      <c r="V344" s="39" t="e">
        <f>IF(AL345="33",Monitoreo!#REF!&amp;". ","")</f>
        <v>#REF!</v>
      </c>
      <c r="W344" s="39" t="e">
        <f>IF(AL345="32",Monitoreo!#REF!&amp;". ","")</f>
        <v>#REF!</v>
      </c>
      <c r="X344" s="39" t="e">
        <f>IF(AL345="31",Monitoreo!#REF!&amp;". ","")</f>
        <v>#REF!</v>
      </c>
      <c r="Y344" s="39" t="e">
        <f>IF(AL345="25",Monitoreo!#REF!&amp;". ","")</f>
        <v>#REF!</v>
      </c>
      <c r="Z344" s="39" t="e">
        <f>IF(AL345="24",Monitoreo!#REF!&amp;". ","")</f>
        <v>#REF!</v>
      </c>
      <c r="AA344" s="39" t="e">
        <f>IF(AL345="23",Monitoreo!#REF!&amp;". ","")</f>
        <v>#REF!</v>
      </c>
      <c r="AB344" s="39" t="e">
        <f>IF(AL345="22",Monitoreo!#REF!&amp;". ","")</f>
        <v>#REF!</v>
      </c>
      <c r="AC344" s="39" t="e">
        <f>IF(AL345="21",Monitoreo!#REF!&amp;". ","")</f>
        <v>#REF!</v>
      </c>
      <c r="AD344" s="39" t="e">
        <f>IF(AL345="15",Monitoreo!#REF!&amp;". ","")</f>
        <v>#REF!</v>
      </c>
      <c r="AE344" s="39" t="e">
        <f>IF(AL345="14",Monitoreo!#REF!&amp;". ","")</f>
        <v>#REF!</v>
      </c>
      <c r="AF344" s="39" t="e">
        <f>IF(AL345="13",Monitoreo!#REF!&amp;". ","")</f>
        <v>#REF!</v>
      </c>
      <c r="AG344" s="39" t="e">
        <f>IF(AL345="12",Monitoreo!#REF!&amp;". ","")</f>
        <v>#REF!</v>
      </c>
      <c r="AH344" s="85" t="e">
        <f>IF(AL345="11",Monitoreo!#REF!&amp;". ","")</f>
        <v>#REF!</v>
      </c>
      <c r="AI344" s="71"/>
      <c r="AJ344" s="88" t="e">
        <f>+IF(Monitoreo!#REF!="Casi Seguro",5,IF(Monitoreo!#REF!="Probable",4,IF(Monitoreo!#REF!="Posible",3,IF(Monitoreo!#REF!="Improbable",2,IF(Monitoreo!#REF!="Raro",1)))))</f>
        <v>#REF!</v>
      </c>
      <c r="AK344" s="88" t="e">
        <f>+IF(Monitoreo!#REF!="Severo",5,IF(Monitoreo!#REF!="Mayor",4,IF(Monitoreo!#REF!="Moderado",3,IF(Monitoreo!#REF!="Menor",2,IF(Monitoreo!#REF!="Insignificante",1)))))</f>
        <v>#REF!</v>
      </c>
      <c r="AL344" s="88" t="e">
        <f t="shared" si="5"/>
        <v>#REF!</v>
      </c>
    </row>
    <row r="345" spans="9:38" x14ac:dyDescent="0.25">
      <c r="I345" s="83"/>
      <c r="J345" s="84" t="e">
        <f>IF(AL346="55",Monitoreo!#REF!&amp;". ","")</f>
        <v>#REF!</v>
      </c>
      <c r="K345" s="39" t="e">
        <f>IF(AL346="54",Monitoreo!#REF!&amp;". ","")</f>
        <v>#REF!</v>
      </c>
      <c r="L345" s="39" t="e">
        <f>IF(AL346="53",Monitoreo!#REF!&amp;". ","")</f>
        <v>#REF!</v>
      </c>
      <c r="M345" s="39" t="e">
        <f>IF(AL346="52",Monitoreo!#REF!&amp;". ","")</f>
        <v>#REF!</v>
      </c>
      <c r="N345" s="39" t="e">
        <f>IF(AL346="51",Monitoreo!#REF!&amp;". ","")</f>
        <v>#REF!</v>
      </c>
      <c r="O345" s="39" t="e">
        <f>IF(AL346="45",Monitoreo!#REF!&amp;". ","")</f>
        <v>#REF!</v>
      </c>
      <c r="P345" s="39" t="e">
        <f>IF(AL346="44",Monitoreo!#REF!&amp;". ","")</f>
        <v>#REF!</v>
      </c>
      <c r="Q345" s="39" t="e">
        <f>IF(AL346="43",Monitoreo!#REF!&amp;". ","")</f>
        <v>#REF!</v>
      </c>
      <c r="R345" s="39" t="e">
        <f>IF(AL346="42",Monitoreo!#REF!&amp;". ","")</f>
        <v>#REF!</v>
      </c>
      <c r="S345" s="39" t="e">
        <f>IF(AL346="41",Monitoreo!#REF!&amp;". ","")</f>
        <v>#REF!</v>
      </c>
      <c r="T345" s="39" t="e">
        <f>IF(AL346="35",Monitoreo!#REF!&amp;". ","")</f>
        <v>#REF!</v>
      </c>
      <c r="U345" s="39" t="e">
        <f>IF(AL346="34",Monitoreo!#REF!&amp;". ","")</f>
        <v>#REF!</v>
      </c>
      <c r="V345" s="39" t="e">
        <f>IF(AL346="33",Monitoreo!#REF!&amp;". ","")</f>
        <v>#REF!</v>
      </c>
      <c r="W345" s="39" t="e">
        <f>IF(AL346="32",Monitoreo!#REF!&amp;". ","")</f>
        <v>#REF!</v>
      </c>
      <c r="X345" s="39" t="e">
        <f>IF(AL346="31",Monitoreo!#REF!&amp;". ","")</f>
        <v>#REF!</v>
      </c>
      <c r="Y345" s="39" t="e">
        <f>IF(AL346="25",Monitoreo!#REF!&amp;". ","")</f>
        <v>#REF!</v>
      </c>
      <c r="Z345" s="39" t="e">
        <f>IF(AL346="24",Monitoreo!#REF!&amp;". ","")</f>
        <v>#REF!</v>
      </c>
      <c r="AA345" s="39" t="e">
        <f>IF(AL346="23",Monitoreo!#REF!&amp;". ","")</f>
        <v>#REF!</v>
      </c>
      <c r="AB345" s="39" t="e">
        <f>IF(AL346="22",Monitoreo!#REF!&amp;". ","")</f>
        <v>#REF!</v>
      </c>
      <c r="AC345" s="39" t="e">
        <f>IF(AL346="21",Monitoreo!#REF!&amp;". ","")</f>
        <v>#REF!</v>
      </c>
      <c r="AD345" s="39" t="e">
        <f>IF(AL346="15",Monitoreo!#REF!&amp;". ","")</f>
        <v>#REF!</v>
      </c>
      <c r="AE345" s="39" t="e">
        <f>IF(AL346="14",Monitoreo!#REF!&amp;". ","")</f>
        <v>#REF!</v>
      </c>
      <c r="AF345" s="39" t="e">
        <f>IF(AL346="13",Monitoreo!#REF!&amp;". ","")</f>
        <v>#REF!</v>
      </c>
      <c r="AG345" s="39" t="e">
        <f>IF(AL346="12",Monitoreo!#REF!&amp;". ","")</f>
        <v>#REF!</v>
      </c>
      <c r="AH345" s="85" t="e">
        <f>IF(AL346="11",Monitoreo!#REF!&amp;". ","")</f>
        <v>#REF!</v>
      </c>
      <c r="AI345" s="71"/>
      <c r="AJ345" s="88" t="e">
        <f>+IF(Monitoreo!#REF!="Casi Seguro",5,IF(Monitoreo!#REF!="Probable",4,IF(Monitoreo!#REF!="Posible",3,IF(Monitoreo!#REF!="Improbable",2,IF(Monitoreo!#REF!="Raro",1)))))</f>
        <v>#REF!</v>
      </c>
      <c r="AK345" s="88" t="e">
        <f>+IF(Monitoreo!#REF!="Severo",5,IF(Monitoreo!#REF!="Mayor",4,IF(Monitoreo!#REF!="Moderado",3,IF(Monitoreo!#REF!="Menor",2,IF(Monitoreo!#REF!="Insignificante",1)))))</f>
        <v>#REF!</v>
      </c>
      <c r="AL345" s="88" t="e">
        <f t="shared" si="5"/>
        <v>#REF!</v>
      </c>
    </row>
    <row r="346" spans="9:38" x14ac:dyDescent="0.25">
      <c r="I346" s="83"/>
      <c r="J346" s="84" t="e">
        <f>IF(AL347="55",Monitoreo!#REF!&amp;". ","")</f>
        <v>#REF!</v>
      </c>
      <c r="K346" s="39" t="e">
        <f>IF(AL347="54",Monitoreo!#REF!&amp;". ","")</f>
        <v>#REF!</v>
      </c>
      <c r="L346" s="39" t="e">
        <f>IF(AL347="53",Monitoreo!#REF!&amp;". ","")</f>
        <v>#REF!</v>
      </c>
      <c r="M346" s="39" t="e">
        <f>IF(AL347="52",Monitoreo!#REF!&amp;". ","")</f>
        <v>#REF!</v>
      </c>
      <c r="N346" s="39" t="e">
        <f>IF(AL347="51",Monitoreo!#REF!&amp;". ","")</f>
        <v>#REF!</v>
      </c>
      <c r="O346" s="39" t="e">
        <f>IF(AL347="45",Monitoreo!#REF!&amp;". ","")</f>
        <v>#REF!</v>
      </c>
      <c r="P346" s="39" t="e">
        <f>IF(AL347="44",Monitoreo!#REF!&amp;". ","")</f>
        <v>#REF!</v>
      </c>
      <c r="Q346" s="39" t="e">
        <f>IF(AL347="43",Monitoreo!#REF!&amp;". ","")</f>
        <v>#REF!</v>
      </c>
      <c r="R346" s="39" t="e">
        <f>IF(AL347="42",Monitoreo!#REF!&amp;". ","")</f>
        <v>#REF!</v>
      </c>
      <c r="S346" s="39" t="e">
        <f>IF(AL347="41",Monitoreo!#REF!&amp;". ","")</f>
        <v>#REF!</v>
      </c>
      <c r="T346" s="39" t="e">
        <f>IF(AL347="35",Monitoreo!#REF!&amp;". ","")</f>
        <v>#REF!</v>
      </c>
      <c r="U346" s="39" t="e">
        <f>IF(AL347="34",Monitoreo!#REF!&amp;". ","")</f>
        <v>#REF!</v>
      </c>
      <c r="V346" s="39" t="e">
        <f>IF(AL347="33",Monitoreo!#REF!&amp;". ","")</f>
        <v>#REF!</v>
      </c>
      <c r="W346" s="39" t="e">
        <f>IF(AL347="32",Monitoreo!#REF!&amp;". ","")</f>
        <v>#REF!</v>
      </c>
      <c r="X346" s="39" t="e">
        <f>IF(AL347="31",Monitoreo!#REF!&amp;". ","")</f>
        <v>#REF!</v>
      </c>
      <c r="Y346" s="39" t="e">
        <f>IF(AL347="25",Monitoreo!#REF!&amp;". ","")</f>
        <v>#REF!</v>
      </c>
      <c r="Z346" s="39" t="e">
        <f>IF(AL347="24",Monitoreo!#REF!&amp;". ","")</f>
        <v>#REF!</v>
      </c>
      <c r="AA346" s="39" t="e">
        <f>IF(AL347="23",Monitoreo!#REF!&amp;". ","")</f>
        <v>#REF!</v>
      </c>
      <c r="AB346" s="39" t="e">
        <f>IF(AL347="22",Monitoreo!#REF!&amp;". ","")</f>
        <v>#REF!</v>
      </c>
      <c r="AC346" s="39" t="e">
        <f>IF(AL347="21",Monitoreo!#REF!&amp;". ","")</f>
        <v>#REF!</v>
      </c>
      <c r="AD346" s="39" t="e">
        <f>IF(AL347="15",Monitoreo!#REF!&amp;". ","")</f>
        <v>#REF!</v>
      </c>
      <c r="AE346" s="39" t="e">
        <f>IF(AL347="14",Monitoreo!#REF!&amp;". ","")</f>
        <v>#REF!</v>
      </c>
      <c r="AF346" s="39" t="e">
        <f>IF(AL347="13",Monitoreo!#REF!&amp;". ","")</f>
        <v>#REF!</v>
      </c>
      <c r="AG346" s="39" t="e">
        <f>IF(AL347="12",Monitoreo!#REF!&amp;". ","")</f>
        <v>#REF!</v>
      </c>
      <c r="AH346" s="85" t="e">
        <f>IF(AL347="11",Monitoreo!#REF!&amp;". ","")</f>
        <v>#REF!</v>
      </c>
      <c r="AI346" s="71"/>
      <c r="AJ346" s="88" t="e">
        <f>+IF(Monitoreo!#REF!="Casi Seguro",5,IF(Monitoreo!#REF!="Probable",4,IF(Monitoreo!#REF!="Posible",3,IF(Monitoreo!#REF!="Improbable",2,IF(Monitoreo!#REF!="Raro",1)))))</f>
        <v>#REF!</v>
      </c>
      <c r="AK346" s="88" t="e">
        <f>+IF(Monitoreo!#REF!="Severo",5,IF(Monitoreo!#REF!="Mayor",4,IF(Monitoreo!#REF!="Moderado",3,IF(Monitoreo!#REF!="Menor",2,IF(Monitoreo!#REF!="Insignificante",1)))))</f>
        <v>#REF!</v>
      </c>
      <c r="AL346" s="88" t="e">
        <f t="shared" si="5"/>
        <v>#REF!</v>
      </c>
    </row>
    <row r="347" spans="9:38" x14ac:dyDescent="0.25">
      <c r="I347" s="83"/>
      <c r="J347" s="84" t="e">
        <f>IF(AL348="55",Monitoreo!#REF!&amp;". ","")</f>
        <v>#REF!</v>
      </c>
      <c r="K347" s="39" t="e">
        <f>IF(AL348="54",Monitoreo!#REF!&amp;". ","")</f>
        <v>#REF!</v>
      </c>
      <c r="L347" s="39" t="e">
        <f>IF(AL348="53",Monitoreo!#REF!&amp;". ","")</f>
        <v>#REF!</v>
      </c>
      <c r="M347" s="39" t="e">
        <f>IF(AL348="52",Monitoreo!#REF!&amp;". ","")</f>
        <v>#REF!</v>
      </c>
      <c r="N347" s="39" t="e">
        <f>IF(AL348="51",Monitoreo!#REF!&amp;". ","")</f>
        <v>#REF!</v>
      </c>
      <c r="O347" s="39" t="e">
        <f>IF(AL348="45",Monitoreo!#REF!&amp;". ","")</f>
        <v>#REF!</v>
      </c>
      <c r="P347" s="39" t="e">
        <f>IF(AL348="44",Monitoreo!#REF!&amp;". ","")</f>
        <v>#REF!</v>
      </c>
      <c r="Q347" s="39" t="e">
        <f>IF(AL348="43",Monitoreo!#REF!&amp;". ","")</f>
        <v>#REF!</v>
      </c>
      <c r="R347" s="39" t="e">
        <f>IF(AL348="42",Monitoreo!#REF!&amp;". ","")</f>
        <v>#REF!</v>
      </c>
      <c r="S347" s="39" t="e">
        <f>IF(AL348="41",Monitoreo!#REF!&amp;". ","")</f>
        <v>#REF!</v>
      </c>
      <c r="T347" s="39" t="e">
        <f>IF(AL348="35",Monitoreo!#REF!&amp;". ","")</f>
        <v>#REF!</v>
      </c>
      <c r="U347" s="39" t="e">
        <f>IF(AL348="34",Monitoreo!#REF!&amp;". ","")</f>
        <v>#REF!</v>
      </c>
      <c r="V347" s="39" t="e">
        <f>IF(AL348="33",Monitoreo!#REF!&amp;". ","")</f>
        <v>#REF!</v>
      </c>
      <c r="W347" s="39" t="e">
        <f>IF(AL348="32",Monitoreo!#REF!&amp;". ","")</f>
        <v>#REF!</v>
      </c>
      <c r="X347" s="39" t="e">
        <f>IF(AL348="31",Monitoreo!#REF!&amp;". ","")</f>
        <v>#REF!</v>
      </c>
      <c r="Y347" s="39" t="e">
        <f>IF(AL348="25",Monitoreo!#REF!&amp;". ","")</f>
        <v>#REF!</v>
      </c>
      <c r="Z347" s="39" t="e">
        <f>IF(AL348="24",Monitoreo!#REF!&amp;". ","")</f>
        <v>#REF!</v>
      </c>
      <c r="AA347" s="39" t="e">
        <f>IF(AL348="23",Monitoreo!#REF!&amp;". ","")</f>
        <v>#REF!</v>
      </c>
      <c r="AB347" s="39" t="e">
        <f>IF(AL348="22",Monitoreo!#REF!&amp;". ","")</f>
        <v>#REF!</v>
      </c>
      <c r="AC347" s="39" t="e">
        <f>IF(AL348="21",Monitoreo!#REF!&amp;". ","")</f>
        <v>#REF!</v>
      </c>
      <c r="AD347" s="39" t="e">
        <f>IF(AL348="15",Monitoreo!#REF!&amp;". ","")</f>
        <v>#REF!</v>
      </c>
      <c r="AE347" s="39" t="e">
        <f>IF(AL348="14",Monitoreo!#REF!&amp;". ","")</f>
        <v>#REF!</v>
      </c>
      <c r="AF347" s="39" t="e">
        <f>IF(AL348="13",Monitoreo!#REF!&amp;". ","")</f>
        <v>#REF!</v>
      </c>
      <c r="AG347" s="39" t="e">
        <f>IF(AL348="12",Monitoreo!#REF!&amp;". ","")</f>
        <v>#REF!</v>
      </c>
      <c r="AH347" s="85" t="e">
        <f>IF(AL348="11",Monitoreo!#REF!&amp;". ","")</f>
        <v>#REF!</v>
      </c>
      <c r="AI347" s="71"/>
      <c r="AJ347" s="88" t="e">
        <f>+IF(Monitoreo!#REF!="Casi Seguro",5,IF(Monitoreo!#REF!="Probable",4,IF(Monitoreo!#REF!="Posible",3,IF(Monitoreo!#REF!="Improbable",2,IF(Monitoreo!#REF!="Raro",1)))))</f>
        <v>#REF!</v>
      </c>
      <c r="AK347" s="88" t="e">
        <f>+IF(Monitoreo!#REF!="Severo",5,IF(Monitoreo!#REF!="Mayor",4,IF(Monitoreo!#REF!="Moderado",3,IF(Monitoreo!#REF!="Menor",2,IF(Monitoreo!#REF!="Insignificante",1)))))</f>
        <v>#REF!</v>
      </c>
      <c r="AL347" s="88" t="e">
        <f t="shared" si="5"/>
        <v>#REF!</v>
      </c>
    </row>
    <row r="348" spans="9:38" x14ac:dyDescent="0.25">
      <c r="I348" s="83"/>
      <c r="J348" s="84" t="e">
        <f>IF(AL349="55",Monitoreo!#REF!&amp;". ","")</f>
        <v>#REF!</v>
      </c>
      <c r="K348" s="39" t="e">
        <f>IF(AL349="54",Monitoreo!#REF!&amp;". ","")</f>
        <v>#REF!</v>
      </c>
      <c r="L348" s="39" t="e">
        <f>IF(AL349="53",Monitoreo!#REF!&amp;". ","")</f>
        <v>#REF!</v>
      </c>
      <c r="M348" s="39" t="e">
        <f>IF(AL349="52",Monitoreo!#REF!&amp;". ","")</f>
        <v>#REF!</v>
      </c>
      <c r="N348" s="39" t="e">
        <f>IF(AL349="51",Monitoreo!#REF!&amp;". ","")</f>
        <v>#REF!</v>
      </c>
      <c r="O348" s="39" t="e">
        <f>IF(AL349="45",Monitoreo!#REF!&amp;". ","")</f>
        <v>#REF!</v>
      </c>
      <c r="P348" s="39" t="e">
        <f>IF(AL349="44",Monitoreo!#REF!&amp;". ","")</f>
        <v>#REF!</v>
      </c>
      <c r="Q348" s="39" t="e">
        <f>IF(AL349="43",Monitoreo!#REF!&amp;". ","")</f>
        <v>#REF!</v>
      </c>
      <c r="R348" s="39" t="e">
        <f>IF(AL349="42",Monitoreo!#REF!&amp;". ","")</f>
        <v>#REF!</v>
      </c>
      <c r="S348" s="39" t="e">
        <f>IF(AL349="41",Monitoreo!#REF!&amp;". ","")</f>
        <v>#REF!</v>
      </c>
      <c r="T348" s="39" t="e">
        <f>IF(AL349="35",Monitoreo!#REF!&amp;". ","")</f>
        <v>#REF!</v>
      </c>
      <c r="U348" s="39" t="e">
        <f>IF(AL349="34",Monitoreo!#REF!&amp;". ","")</f>
        <v>#REF!</v>
      </c>
      <c r="V348" s="39" t="e">
        <f>IF(AL349="33",Monitoreo!#REF!&amp;". ","")</f>
        <v>#REF!</v>
      </c>
      <c r="W348" s="39" t="e">
        <f>IF(AL349="32",Monitoreo!#REF!&amp;". ","")</f>
        <v>#REF!</v>
      </c>
      <c r="X348" s="39" t="e">
        <f>IF(AL349="31",Monitoreo!#REF!&amp;". ","")</f>
        <v>#REF!</v>
      </c>
      <c r="Y348" s="39" t="e">
        <f>IF(AL349="25",Monitoreo!#REF!&amp;". ","")</f>
        <v>#REF!</v>
      </c>
      <c r="Z348" s="39" t="e">
        <f>IF(AL349="24",Monitoreo!#REF!&amp;". ","")</f>
        <v>#REF!</v>
      </c>
      <c r="AA348" s="39" t="e">
        <f>IF(AL349="23",Monitoreo!#REF!&amp;". ","")</f>
        <v>#REF!</v>
      </c>
      <c r="AB348" s="39" t="e">
        <f>IF(AL349="22",Monitoreo!#REF!&amp;". ","")</f>
        <v>#REF!</v>
      </c>
      <c r="AC348" s="39" t="e">
        <f>IF(AL349="21",Monitoreo!#REF!&amp;". ","")</f>
        <v>#REF!</v>
      </c>
      <c r="AD348" s="39" t="e">
        <f>IF(AL349="15",Monitoreo!#REF!&amp;". ","")</f>
        <v>#REF!</v>
      </c>
      <c r="AE348" s="39" t="e">
        <f>IF(AL349="14",Monitoreo!#REF!&amp;". ","")</f>
        <v>#REF!</v>
      </c>
      <c r="AF348" s="39" t="e">
        <f>IF(AL349="13",Monitoreo!#REF!&amp;". ","")</f>
        <v>#REF!</v>
      </c>
      <c r="AG348" s="39" t="e">
        <f>IF(AL349="12",Monitoreo!#REF!&amp;". ","")</f>
        <v>#REF!</v>
      </c>
      <c r="AH348" s="85" t="e">
        <f>IF(AL349="11",Monitoreo!#REF!&amp;". ","")</f>
        <v>#REF!</v>
      </c>
      <c r="AI348" s="71"/>
      <c r="AJ348" s="88" t="e">
        <f>+IF(Monitoreo!#REF!="Casi Seguro",5,IF(Monitoreo!#REF!="Probable",4,IF(Monitoreo!#REF!="Posible",3,IF(Monitoreo!#REF!="Improbable",2,IF(Monitoreo!#REF!="Raro",1)))))</f>
        <v>#REF!</v>
      </c>
      <c r="AK348" s="88" t="e">
        <f>+IF(Monitoreo!#REF!="Severo",5,IF(Monitoreo!#REF!="Mayor",4,IF(Monitoreo!#REF!="Moderado",3,IF(Monitoreo!#REF!="Menor",2,IF(Monitoreo!#REF!="Insignificante",1)))))</f>
        <v>#REF!</v>
      </c>
      <c r="AL348" s="88" t="e">
        <f t="shared" si="5"/>
        <v>#REF!</v>
      </c>
    </row>
    <row r="349" spans="9:38" x14ac:dyDescent="0.25">
      <c r="I349" s="83"/>
      <c r="J349" s="84" t="e">
        <f>IF(AL350="55",Monitoreo!#REF!&amp;". ","")</f>
        <v>#REF!</v>
      </c>
      <c r="K349" s="39" t="e">
        <f>IF(AL350="54",Monitoreo!#REF!&amp;". ","")</f>
        <v>#REF!</v>
      </c>
      <c r="L349" s="39" t="e">
        <f>IF(AL350="53",Monitoreo!#REF!&amp;". ","")</f>
        <v>#REF!</v>
      </c>
      <c r="M349" s="39" t="e">
        <f>IF(AL350="52",Monitoreo!#REF!&amp;". ","")</f>
        <v>#REF!</v>
      </c>
      <c r="N349" s="39" t="e">
        <f>IF(AL350="51",Monitoreo!#REF!&amp;". ","")</f>
        <v>#REF!</v>
      </c>
      <c r="O349" s="39" t="e">
        <f>IF(AL350="45",Monitoreo!#REF!&amp;". ","")</f>
        <v>#REF!</v>
      </c>
      <c r="P349" s="39" t="e">
        <f>IF(AL350="44",Monitoreo!#REF!&amp;". ","")</f>
        <v>#REF!</v>
      </c>
      <c r="Q349" s="39" t="e">
        <f>IF(AL350="43",Monitoreo!#REF!&amp;". ","")</f>
        <v>#REF!</v>
      </c>
      <c r="R349" s="39" t="e">
        <f>IF(AL350="42",Monitoreo!#REF!&amp;". ","")</f>
        <v>#REF!</v>
      </c>
      <c r="S349" s="39" t="e">
        <f>IF(AL350="41",Monitoreo!#REF!&amp;". ","")</f>
        <v>#REF!</v>
      </c>
      <c r="T349" s="39" t="e">
        <f>IF(AL350="35",Monitoreo!#REF!&amp;". ","")</f>
        <v>#REF!</v>
      </c>
      <c r="U349" s="39" t="e">
        <f>IF(AL350="34",Monitoreo!#REF!&amp;". ","")</f>
        <v>#REF!</v>
      </c>
      <c r="V349" s="39" t="e">
        <f>IF(AL350="33",Monitoreo!#REF!&amp;". ","")</f>
        <v>#REF!</v>
      </c>
      <c r="W349" s="39" t="e">
        <f>IF(AL350="32",Monitoreo!#REF!&amp;". ","")</f>
        <v>#REF!</v>
      </c>
      <c r="X349" s="39" t="e">
        <f>IF(AL350="31",Monitoreo!#REF!&amp;". ","")</f>
        <v>#REF!</v>
      </c>
      <c r="Y349" s="39" t="e">
        <f>IF(AL350="25",Monitoreo!#REF!&amp;". ","")</f>
        <v>#REF!</v>
      </c>
      <c r="Z349" s="39" t="e">
        <f>IF(AL350="24",Monitoreo!#REF!&amp;". ","")</f>
        <v>#REF!</v>
      </c>
      <c r="AA349" s="39" t="e">
        <f>IF(AL350="23",Monitoreo!#REF!&amp;". ","")</f>
        <v>#REF!</v>
      </c>
      <c r="AB349" s="39" t="e">
        <f>IF(AL350="22",Monitoreo!#REF!&amp;". ","")</f>
        <v>#REF!</v>
      </c>
      <c r="AC349" s="39" t="e">
        <f>IF(AL350="21",Monitoreo!#REF!&amp;". ","")</f>
        <v>#REF!</v>
      </c>
      <c r="AD349" s="39" t="e">
        <f>IF(AL350="15",Monitoreo!#REF!&amp;". ","")</f>
        <v>#REF!</v>
      </c>
      <c r="AE349" s="39" t="e">
        <f>IF(AL350="14",Monitoreo!#REF!&amp;". ","")</f>
        <v>#REF!</v>
      </c>
      <c r="AF349" s="39" t="e">
        <f>IF(AL350="13",Monitoreo!#REF!&amp;". ","")</f>
        <v>#REF!</v>
      </c>
      <c r="AG349" s="39" t="e">
        <f>IF(AL350="12",Monitoreo!#REF!&amp;". ","")</f>
        <v>#REF!</v>
      </c>
      <c r="AH349" s="85" t="e">
        <f>IF(AL350="11",Monitoreo!#REF!&amp;". ","")</f>
        <v>#REF!</v>
      </c>
      <c r="AI349" s="71"/>
      <c r="AJ349" s="88" t="e">
        <f>+IF(Monitoreo!#REF!="Casi Seguro",5,IF(Monitoreo!#REF!="Probable",4,IF(Monitoreo!#REF!="Posible",3,IF(Monitoreo!#REF!="Improbable",2,IF(Monitoreo!#REF!="Raro",1)))))</f>
        <v>#REF!</v>
      </c>
      <c r="AK349" s="88" t="e">
        <f>+IF(Monitoreo!#REF!="Severo",5,IF(Monitoreo!#REF!="Mayor",4,IF(Monitoreo!#REF!="Moderado",3,IF(Monitoreo!#REF!="Menor",2,IF(Monitoreo!#REF!="Insignificante",1)))))</f>
        <v>#REF!</v>
      </c>
      <c r="AL349" s="88" t="e">
        <f t="shared" si="5"/>
        <v>#REF!</v>
      </c>
    </row>
    <row r="350" spans="9:38" x14ac:dyDescent="0.25">
      <c r="I350" s="83"/>
      <c r="J350" s="84" t="e">
        <f>IF(AL351="55",Monitoreo!#REF!&amp;". ","")</f>
        <v>#REF!</v>
      </c>
      <c r="K350" s="39" t="e">
        <f>IF(AL351="54",Monitoreo!#REF!&amp;". ","")</f>
        <v>#REF!</v>
      </c>
      <c r="L350" s="39" t="e">
        <f>IF(AL351="53",Monitoreo!#REF!&amp;". ","")</f>
        <v>#REF!</v>
      </c>
      <c r="M350" s="39" t="e">
        <f>IF(AL351="52",Monitoreo!#REF!&amp;". ","")</f>
        <v>#REF!</v>
      </c>
      <c r="N350" s="39" t="e">
        <f>IF(AL351="51",Monitoreo!#REF!&amp;". ","")</f>
        <v>#REF!</v>
      </c>
      <c r="O350" s="39" t="e">
        <f>IF(AL351="45",Monitoreo!#REF!&amp;". ","")</f>
        <v>#REF!</v>
      </c>
      <c r="P350" s="39" t="e">
        <f>IF(AL351="44",Monitoreo!#REF!&amp;". ","")</f>
        <v>#REF!</v>
      </c>
      <c r="Q350" s="39" t="e">
        <f>IF(AL351="43",Monitoreo!#REF!&amp;". ","")</f>
        <v>#REF!</v>
      </c>
      <c r="R350" s="39" t="e">
        <f>IF(AL351="42",Monitoreo!#REF!&amp;". ","")</f>
        <v>#REF!</v>
      </c>
      <c r="S350" s="39" t="e">
        <f>IF(AL351="41",Monitoreo!#REF!&amp;". ","")</f>
        <v>#REF!</v>
      </c>
      <c r="T350" s="39" t="e">
        <f>IF(AL351="35",Monitoreo!#REF!&amp;". ","")</f>
        <v>#REF!</v>
      </c>
      <c r="U350" s="39" t="e">
        <f>IF(AL351="34",Monitoreo!#REF!&amp;". ","")</f>
        <v>#REF!</v>
      </c>
      <c r="V350" s="39" t="e">
        <f>IF(AL351="33",Monitoreo!#REF!&amp;". ","")</f>
        <v>#REF!</v>
      </c>
      <c r="W350" s="39" t="e">
        <f>IF(AL351="32",Monitoreo!#REF!&amp;". ","")</f>
        <v>#REF!</v>
      </c>
      <c r="X350" s="39" t="e">
        <f>IF(AL351="31",Monitoreo!#REF!&amp;". ","")</f>
        <v>#REF!</v>
      </c>
      <c r="Y350" s="39" t="e">
        <f>IF(AL351="25",Monitoreo!#REF!&amp;". ","")</f>
        <v>#REF!</v>
      </c>
      <c r="Z350" s="39" t="e">
        <f>IF(AL351="24",Monitoreo!#REF!&amp;". ","")</f>
        <v>#REF!</v>
      </c>
      <c r="AA350" s="39" t="e">
        <f>IF(AL351="23",Monitoreo!#REF!&amp;". ","")</f>
        <v>#REF!</v>
      </c>
      <c r="AB350" s="39" t="e">
        <f>IF(AL351="22",Monitoreo!#REF!&amp;". ","")</f>
        <v>#REF!</v>
      </c>
      <c r="AC350" s="39" t="e">
        <f>IF(AL351="21",Monitoreo!#REF!&amp;". ","")</f>
        <v>#REF!</v>
      </c>
      <c r="AD350" s="39" t="e">
        <f>IF(AL351="15",Monitoreo!#REF!&amp;". ","")</f>
        <v>#REF!</v>
      </c>
      <c r="AE350" s="39" t="e">
        <f>IF(AL351="14",Monitoreo!#REF!&amp;". ","")</f>
        <v>#REF!</v>
      </c>
      <c r="AF350" s="39" t="e">
        <f>IF(AL351="13",Monitoreo!#REF!&amp;". ","")</f>
        <v>#REF!</v>
      </c>
      <c r="AG350" s="39" t="e">
        <f>IF(AL351="12",Monitoreo!#REF!&amp;". ","")</f>
        <v>#REF!</v>
      </c>
      <c r="AH350" s="85" t="e">
        <f>IF(AL351="11",Monitoreo!#REF!&amp;". ","")</f>
        <v>#REF!</v>
      </c>
      <c r="AI350" s="71"/>
      <c r="AJ350" s="88" t="e">
        <f>+IF(Monitoreo!#REF!="Casi Seguro",5,IF(Monitoreo!#REF!="Probable",4,IF(Monitoreo!#REF!="Posible",3,IF(Monitoreo!#REF!="Improbable",2,IF(Monitoreo!#REF!="Raro",1)))))</f>
        <v>#REF!</v>
      </c>
      <c r="AK350" s="88" t="e">
        <f>+IF(Monitoreo!#REF!="Severo",5,IF(Monitoreo!#REF!="Mayor",4,IF(Monitoreo!#REF!="Moderado",3,IF(Monitoreo!#REF!="Menor",2,IF(Monitoreo!#REF!="Insignificante",1)))))</f>
        <v>#REF!</v>
      </c>
      <c r="AL350" s="88" t="e">
        <f t="shared" si="5"/>
        <v>#REF!</v>
      </c>
    </row>
    <row r="351" spans="9:38" x14ac:dyDescent="0.25">
      <c r="I351" s="83"/>
      <c r="J351" s="84" t="e">
        <f>IF(AL352="55",Monitoreo!#REF!&amp;". ","")</f>
        <v>#REF!</v>
      </c>
      <c r="K351" s="39" t="e">
        <f>IF(AL352="54",Monitoreo!#REF!&amp;". ","")</f>
        <v>#REF!</v>
      </c>
      <c r="L351" s="39" t="e">
        <f>IF(AL352="53",Monitoreo!#REF!&amp;". ","")</f>
        <v>#REF!</v>
      </c>
      <c r="M351" s="39" t="e">
        <f>IF(AL352="52",Monitoreo!#REF!&amp;". ","")</f>
        <v>#REF!</v>
      </c>
      <c r="N351" s="39" t="e">
        <f>IF(AL352="51",Monitoreo!#REF!&amp;". ","")</f>
        <v>#REF!</v>
      </c>
      <c r="O351" s="39" t="e">
        <f>IF(AL352="45",Monitoreo!#REF!&amp;". ","")</f>
        <v>#REF!</v>
      </c>
      <c r="P351" s="39" t="e">
        <f>IF(AL352="44",Monitoreo!#REF!&amp;". ","")</f>
        <v>#REF!</v>
      </c>
      <c r="Q351" s="39" t="e">
        <f>IF(AL352="43",Monitoreo!#REF!&amp;". ","")</f>
        <v>#REF!</v>
      </c>
      <c r="R351" s="39" t="e">
        <f>IF(AL352="42",Monitoreo!#REF!&amp;". ","")</f>
        <v>#REF!</v>
      </c>
      <c r="S351" s="39" t="e">
        <f>IF(AL352="41",Monitoreo!#REF!&amp;". ","")</f>
        <v>#REF!</v>
      </c>
      <c r="T351" s="39" t="e">
        <f>IF(AL352="35",Monitoreo!#REF!&amp;". ","")</f>
        <v>#REF!</v>
      </c>
      <c r="U351" s="39" t="e">
        <f>IF(AL352="34",Monitoreo!#REF!&amp;". ","")</f>
        <v>#REF!</v>
      </c>
      <c r="V351" s="39" t="e">
        <f>IF(AL352="33",Monitoreo!#REF!&amp;". ","")</f>
        <v>#REF!</v>
      </c>
      <c r="W351" s="39" t="e">
        <f>IF(AL352="32",Monitoreo!#REF!&amp;". ","")</f>
        <v>#REF!</v>
      </c>
      <c r="X351" s="39" t="e">
        <f>IF(AL352="31",Monitoreo!#REF!&amp;". ","")</f>
        <v>#REF!</v>
      </c>
      <c r="Y351" s="39" t="e">
        <f>IF(AL352="25",Monitoreo!#REF!&amp;". ","")</f>
        <v>#REF!</v>
      </c>
      <c r="Z351" s="39" t="e">
        <f>IF(AL352="24",Monitoreo!#REF!&amp;". ","")</f>
        <v>#REF!</v>
      </c>
      <c r="AA351" s="39" t="e">
        <f>IF(AL352="23",Monitoreo!#REF!&amp;". ","")</f>
        <v>#REF!</v>
      </c>
      <c r="AB351" s="39" t="e">
        <f>IF(AL352="22",Monitoreo!#REF!&amp;". ","")</f>
        <v>#REF!</v>
      </c>
      <c r="AC351" s="39" t="e">
        <f>IF(AL352="21",Monitoreo!#REF!&amp;". ","")</f>
        <v>#REF!</v>
      </c>
      <c r="AD351" s="39" t="e">
        <f>IF(AL352="15",Monitoreo!#REF!&amp;". ","")</f>
        <v>#REF!</v>
      </c>
      <c r="AE351" s="39" t="e">
        <f>IF(AL352="14",Monitoreo!#REF!&amp;". ","")</f>
        <v>#REF!</v>
      </c>
      <c r="AF351" s="39" t="e">
        <f>IF(AL352="13",Monitoreo!#REF!&amp;". ","")</f>
        <v>#REF!</v>
      </c>
      <c r="AG351" s="39" t="e">
        <f>IF(AL352="12",Monitoreo!#REF!&amp;". ","")</f>
        <v>#REF!</v>
      </c>
      <c r="AH351" s="85" t="e">
        <f>IF(AL352="11",Monitoreo!#REF!&amp;". ","")</f>
        <v>#REF!</v>
      </c>
      <c r="AI351" s="71"/>
      <c r="AJ351" s="88" t="e">
        <f>+IF(Monitoreo!#REF!="Casi Seguro",5,IF(Monitoreo!#REF!="Probable",4,IF(Monitoreo!#REF!="Posible",3,IF(Monitoreo!#REF!="Improbable",2,IF(Monitoreo!#REF!="Raro",1)))))</f>
        <v>#REF!</v>
      </c>
      <c r="AK351" s="88" t="e">
        <f>+IF(Monitoreo!#REF!="Severo",5,IF(Monitoreo!#REF!="Mayor",4,IF(Monitoreo!#REF!="Moderado",3,IF(Monitoreo!#REF!="Menor",2,IF(Monitoreo!#REF!="Insignificante",1)))))</f>
        <v>#REF!</v>
      </c>
      <c r="AL351" s="88" t="e">
        <f t="shared" si="5"/>
        <v>#REF!</v>
      </c>
    </row>
    <row r="352" spans="9:38" x14ac:dyDescent="0.25">
      <c r="I352" s="83"/>
      <c r="J352" s="84" t="e">
        <f>IF(AL353="55",Monitoreo!#REF!&amp;". ","")</f>
        <v>#REF!</v>
      </c>
      <c r="K352" s="39" t="e">
        <f>IF(AL353="54",Monitoreo!#REF!&amp;". ","")</f>
        <v>#REF!</v>
      </c>
      <c r="L352" s="39" t="e">
        <f>IF(AL353="53",Monitoreo!#REF!&amp;". ","")</f>
        <v>#REF!</v>
      </c>
      <c r="M352" s="39" t="e">
        <f>IF(AL353="52",Monitoreo!#REF!&amp;". ","")</f>
        <v>#REF!</v>
      </c>
      <c r="N352" s="39" t="e">
        <f>IF(AL353="51",Monitoreo!#REF!&amp;". ","")</f>
        <v>#REF!</v>
      </c>
      <c r="O352" s="39" t="e">
        <f>IF(AL353="45",Monitoreo!#REF!&amp;". ","")</f>
        <v>#REF!</v>
      </c>
      <c r="P352" s="39" t="e">
        <f>IF(AL353="44",Monitoreo!#REF!&amp;". ","")</f>
        <v>#REF!</v>
      </c>
      <c r="Q352" s="39" t="e">
        <f>IF(AL353="43",Monitoreo!#REF!&amp;". ","")</f>
        <v>#REF!</v>
      </c>
      <c r="R352" s="39" t="e">
        <f>IF(AL353="42",Monitoreo!#REF!&amp;". ","")</f>
        <v>#REF!</v>
      </c>
      <c r="S352" s="39" t="e">
        <f>IF(AL353="41",Monitoreo!#REF!&amp;". ","")</f>
        <v>#REF!</v>
      </c>
      <c r="T352" s="39" t="e">
        <f>IF(AL353="35",Monitoreo!#REF!&amp;". ","")</f>
        <v>#REF!</v>
      </c>
      <c r="U352" s="39" t="e">
        <f>IF(AL353="34",Monitoreo!#REF!&amp;". ","")</f>
        <v>#REF!</v>
      </c>
      <c r="V352" s="39" t="e">
        <f>IF(AL353="33",Monitoreo!#REF!&amp;". ","")</f>
        <v>#REF!</v>
      </c>
      <c r="W352" s="39" t="e">
        <f>IF(AL353="32",Monitoreo!#REF!&amp;". ","")</f>
        <v>#REF!</v>
      </c>
      <c r="X352" s="39" t="e">
        <f>IF(AL353="31",Monitoreo!#REF!&amp;". ","")</f>
        <v>#REF!</v>
      </c>
      <c r="Y352" s="39" t="e">
        <f>IF(AL353="25",Monitoreo!#REF!&amp;". ","")</f>
        <v>#REF!</v>
      </c>
      <c r="Z352" s="39" t="e">
        <f>IF(AL353="24",Monitoreo!#REF!&amp;". ","")</f>
        <v>#REF!</v>
      </c>
      <c r="AA352" s="39" t="e">
        <f>IF(AL353="23",Monitoreo!#REF!&amp;". ","")</f>
        <v>#REF!</v>
      </c>
      <c r="AB352" s="39" t="e">
        <f>IF(AL353="22",Monitoreo!#REF!&amp;". ","")</f>
        <v>#REF!</v>
      </c>
      <c r="AC352" s="39" t="e">
        <f>IF(AL353="21",Monitoreo!#REF!&amp;". ","")</f>
        <v>#REF!</v>
      </c>
      <c r="AD352" s="39" t="e">
        <f>IF(AL353="15",Monitoreo!#REF!&amp;". ","")</f>
        <v>#REF!</v>
      </c>
      <c r="AE352" s="39" t="e">
        <f>IF(AL353="14",Monitoreo!#REF!&amp;". ","")</f>
        <v>#REF!</v>
      </c>
      <c r="AF352" s="39" t="e">
        <f>IF(AL353="13",Monitoreo!#REF!&amp;". ","")</f>
        <v>#REF!</v>
      </c>
      <c r="AG352" s="39" t="e">
        <f>IF(AL353="12",Monitoreo!#REF!&amp;". ","")</f>
        <v>#REF!</v>
      </c>
      <c r="AH352" s="85" t="e">
        <f>IF(AL353="11",Monitoreo!#REF!&amp;". ","")</f>
        <v>#REF!</v>
      </c>
      <c r="AI352" s="71"/>
      <c r="AJ352" s="88" t="e">
        <f>+IF(Monitoreo!#REF!="Casi Seguro",5,IF(Monitoreo!#REF!="Probable",4,IF(Monitoreo!#REF!="Posible",3,IF(Monitoreo!#REF!="Improbable",2,IF(Monitoreo!#REF!="Raro",1)))))</f>
        <v>#REF!</v>
      </c>
      <c r="AK352" s="88" t="e">
        <f>+IF(Monitoreo!#REF!="Severo",5,IF(Monitoreo!#REF!="Mayor",4,IF(Monitoreo!#REF!="Moderado",3,IF(Monitoreo!#REF!="Menor",2,IF(Monitoreo!#REF!="Insignificante",1)))))</f>
        <v>#REF!</v>
      </c>
      <c r="AL352" s="88" t="e">
        <f t="shared" si="5"/>
        <v>#REF!</v>
      </c>
    </row>
    <row r="353" spans="9:38" x14ac:dyDescent="0.25">
      <c r="I353" s="83"/>
      <c r="J353" s="84" t="e">
        <f>IF(AL354="55",Monitoreo!#REF!&amp;". ","")</f>
        <v>#REF!</v>
      </c>
      <c r="K353" s="39" t="e">
        <f>IF(AL354="54",Monitoreo!#REF!&amp;". ","")</f>
        <v>#REF!</v>
      </c>
      <c r="L353" s="39" t="e">
        <f>IF(AL354="53",Monitoreo!#REF!&amp;". ","")</f>
        <v>#REF!</v>
      </c>
      <c r="M353" s="39" t="e">
        <f>IF(AL354="52",Monitoreo!#REF!&amp;". ","")</f>
        <v>#REF!</v>
      </c>
      <c r="N353" s="39" t="e">
        <f>IF(AL354="51",Monitoreo!#REF!&amp;". ","")</f>
        <v>#REF!</v>
      </c>
      <c r="O353" s="39" t="e">
        <f>IF(AL354="45",Monitoreo!#REF!&amp;". ","")</f>
        <v>#REF!</v>
      </c>
      <c r="P353" s="39" t="e">
        <f>IF(AL354="44",Monitoreo!#REF!&amp;". ","")</f>
        <v>#REF!</v>
      </c>
      <c r="Q353" s="39" t="e">
        <f>IF(AL354="43",Monitoreo!#REF!&amp;". ","")</f>
        <v>#REF!</v>
      </c>
      <c r="R353" s="39" t="e">
        <f>IF(AL354="42",Monitoreo!#REF!&amp;". ","")</f>
        <v>#REF!</v>
      </c>
      <c r="S353" s="39" t="e">
        <f>IF(AL354="41",Monitoreo!#REF!&amp;". ","")</f>
        <v>#REF!</v>
      </c>
      <c r="T353" s="39" t="e">
        <f>IF(AL354="35",Monitoreo!#REF!&amp;". ","")</f>
        <v>#REF!</v>
      </c>
      <c r="U353" s="39" t="e">
        <f>IF(AL354="34",Monitoreo!#REF!&amp;". ","")</f>
        <v>#REF!</v>
      </c>
      <c r="V353" s="39" t="e">
        <f>IF(AL354="33",Monitoreo!#REF!&amp;". ","")</f>
        <v>#REF!</v>
      </c>
      <c r="W353" s="39" t="e">
        <f>IF(AL354="32",Monitoreo!#REF!&amp;". ","")</f>
        <v>#REF!</v>
      </c>
      <c r="X353" s="39" t="e">
        <f>IF(AL354="31",Monitoreo!#REF!&amp;". ","")</f>
        <v>#REF!</v>
      </c>
      <c r="Y353" s="39" t="e">
        <f>IF(AL354="25",Monitoreo!#REF!&amp;". ","")</f>
        <v>#REF!</v>
      </c>
      <c r="Z353" s="39" t="e">
        <f>IF(AL354="24",Monitoreo!#REF!&amp;". ","")</f>
        <v>#REF!</v>
      </c>
      <c r="AA353" s="39" t="e">
        <f>IF(AL354="23",Monitoreo!#REF!&amp;". ","")</f>
        <v>#REF!</v>
      </c>
      <c r="AB353" s="39" t="e">
        <f>IF(AL354="22",Monitoreo!#REF!&amp;". ","")</f>
        <v>#REF!</v>
      </c>
      <c r="AC353" s="39" t="e">
        <f>IF(AL354="21",Monitoreo!#REF!&amp;". ","")</f>
        <v>#REF!</v>
      </c>
      <c r="AD353" s="39" t="e">
        <f>IF(AL354="15",Monitoreo!#REF!&amp;". ","")</f>
        <v>#REF!</v>
      </c>
      <c r="AE353" s="39" t="e">
        <f>IF(AL354="14",Monitoreo!#REF!&amp;". ","")</f>
        <v>#REF!</v>
      </c>
      <c r="AF353" s="39" t="e">
        <f>IF(AL354="13",Monitoreo!#REF!&amp;". ","")</f>
        <v>#REF!</v>
      </c>
      <c r="AG353" s="39" t="e">
        <f>IF(AL354="12",Monitoreo!#REF!&amp;". ","")</f>
        <v>#REF!</v>
      </c>
      <c r="AH353" s="85" t="e">
        <f>IF(AL354="11",Monitoreo!#REF!&amp;". ","")</f>
        <v>#REF!</v>
      </c>
      <c r="AI353" s="71"/>
      <c r="AJ353" s="88" t="e">
        <f>+IF(Monitoreo!#REF!="Casi Seguro",5,IF(Monitoreo!#REF!="Probable",4,IF(Monitoreo!#REF!="Posible",3,IF(Monitoreo!#REF!="Improbable",2,IF(Monitoreo!#REF!="Raro",1)))))</f>
        <v>#REF!</v>
      </c>
      <c r="AK353" s="88" t="e">
        <f>+IF(Monitoreo!#REF!="Severo",5,IF(Monitoreo!#REF!="Mayor",4,IF(Monitoreo!#REF!="Moderado",3,IF(Monitoreo!#REF!="Menor",2,IF(Monitoreo!#REF!="Insignificante",1)))))</f>
        <v>#REF!</v>
      </c>
      <c r="AL353" s="88" t="e">
        <f t="shared" si="5"/>
        <v>#REF!</v>
      </c>
    </row>
    <row r="354" spans="9:38" x14ac:dyDescent="0.25">
      <c r="I354" s="83"/>
      <c r="J354" s="84" t="e">
        <f>IF(AL355="55",Monitoreo!#REF!&amp;". ","")</f>
        <v>#REF!</v>
      </c>
      <c r="K354" s="39" t="e">
        <f>IF(AL355="54",Monitoreo!#REF!&amp;". ","")</f>
        <v>#REF!</v>
      </c>
      <c r="L354" s="39" t="e">
        <f>IF(AL355="53",Monitoreo!#REF!&amp;". ","")</f>
        <v>#REF!</v>
      </c>
      <c r="M354" s="39" t="e">
        <f>IF(AL355="52",Monitoreo!#REF!&amp;". ","")</f>
        <v>#REF!</v>
      </c>
      <c r="N354" s="39" t="e">
        <f>IF(AL355="51",Monitoreo!#REF!&amp;". ","")</f>
        <v>#REF!</v>
      </c>
      <c r="O354" s="39" t="e">
        <f>IF(AL355="45",Monitoreo!#REF!&amp;". ","")</f>
        <v>#REF!</v>
      </c>
      <c r="P354" s="39" t="e">
        <f>IF(AL355="44",Monitoreo!#REF!&amp;". ","")</f>
        <v>#REF!</v>
      </c>
      <c r="Q354" s="39" t="e">
        <f>IF(AL355="43",Monitoreo!#REF!&amp;". ","")</f>
        <v>#REF!</v>
      </c>
      <c r="R354" s="39" t="e">
        <f>IF(AL355="42",Monitoreo!#REF!&amp;". ","")</f>
        <v>#REF!</v>
      </c>
      <c r="S354" s="39" t="e">
        <f>IF(AL355="41",Monitoreo!#REF!&amp;". ","")</f>
        <v>#REF!</v>
      </c>
      <c r="T354" s="39" t="e">
        <f>IF(AL355="35",Monitoreo!#REF!&amp;". ","")</f>
        <v>#REF!</v>
      </c>
      <c r="U354" s="39" t="e">
        <f>IF(AL355="34",Monitoreo!#REF!&amp;". ","")</f>
        <v>#REF!</v>
      </c>
      <c r="V354" s="39" t="e">
        <f>IF(AL355="33",Monitoreo!#REF!&amp;". ","")</f>
        <v>#REF!</v>
      </c>
      <c r="W354" s="39" t="e">
        <f>IF(AL355="32",Monitoreo!#REF!&amp;". ","")</f>
        <v>#REF!</v>
      </c>
      <c r="X354" s="39" t="e">
        <f>IF(AL355="31",Monitoreo!#REF!&amp;". ","")</f>
        <v>#REF!</v>
      </c>
      <c r="Y354" s="39" t="e">
        <f>IF(AL355="25",Monitoreo!#REF!&amp;". ","")</f>
        <v>#REF!</v>
      </c>
      <c r="Z354" s="39" t="e">
        <f>IF(AL355="24",Monitoreo!#REF!&amp;". ","")</f>
        <v>#REF!</v>
      </c>
      <c r="AA354" s="39" t="e">
        <f>IF(AL355="23",Monitoreo!#REF!&amp;". ","")</f>
        <v>#REF!</v>
      </c>
      <c r="AB354" s="39" t="e">
        <f>IF(AL355="22",Monitoreo!#REF!&amp;". ","")</f>
        <v>#REF!</v>
      </c>
      <c r="AC354" s="39" t="e">
        <f>IF(AL355="21",Monitoreo!#REF!&amp;". ","")</f>
        <v>#REF!</v>
      </c>
      <c r="AD354" s="39" t="e">
        <f>IF(AL355="15",Monitoreo!#REF!&amp;". ","")</f>
        <v>#REF!</v>
      </c>
      <c r="AE354" s="39" t="e">
        <f>IF(AL355="14",Monitoreo!#REF!&amp;". ","")</f>
        <v>#REF!</v>
      </c>
      <c r="AF354" s="39" t="e">
        <f>IF(AL355="13",Monitoreo!#REF!&amp;". ","")</f>
        <v>#REF!</v>
      </c>
      <c r="AG354" s="39" t="e">
        <f>IF(AL355="12",Monitoreo!#REF!&amp;". ","")</f>
        <v>#REF!</v>
      </c>
      <c r="AH354" s="85" t="e">
        <f>IF(AL355="11",Monitoreo!#REF!&amp;". ","")</f>
        <v>#REF!</v>
      </c>
      <c r="AI354" s="71"/>
      <c r="AJ354" s="88" t="e">
        <f>+IF(Monitoreo!#REF!="Casi Seguro",5,IF(Monitoreo!#REF!="Probable",4,IF(Monitoreo!#REF!="Posible",3,IF(Monitoreo!#REF!="Improbable",2,IF(Monitoreo!#REF!="Raro",1)))))</f>
        <v>#REF!</v>
      </c>
      <c r="AK354" s="88" t="e">
        <f>+IF(Monitoreo!#REF!="Severo",5,IF(Monitoreo!#REF!="Mayor",4,IF(Monitoreo!#REF!="Moderado",3,IF(Monitoreo!#REF!="Menor",2,IF(Monitoreo!#REF!="Insignificante",1)))))</f>
        <v>#REF!</v>
      </c>
      <c r="AL354" s="88" t="e">
        <f t="shared" si="5"/>
        <v>#REF!</v>
      </c>
    </row>
    <row r="355" spans="9:38" x14ac:dyDescent="0.25">
      <c r="I355" s="83"/>
      <c r="J355" s="84" t="e">
        <f>IF(AL356="55",Monitoreo!#REF!&amp;". ","")</f>
        <v>#REF!</v>
      </c>
      <c r="K355" s="39" t="e">
        <f>IF(AL356="54",Monitoreo!#REF!&amp;". ","")</f>
        <v>#REF!</v>
      </c>
      <c r="L355" s="39" t="e">
        <f>IF(AL356="53",Monitoreo!#REF!&amp;". ","")</f>
        <v>#REF!</v>
      </c>
      <c r="M355" s="39" t="e">
        <f>IF(AL356="52",Monitoreo!#REF!&amp;". ","")</f>
        <v>#REF!</v>
      </c>
      <c r="N355" s="39" t="e">
        <f>IF(AL356="51",Monitoreo!#REF!&amp;". ","")</f>
        <v>#REF!</v>
      </c>
      <c r="O355" s="39" t="e">
        <f>IF(AL356="45",Monitoreo!#REF!&amp;". ","")</f>
        <v>#REF!</v>
      </c>
      <c r="P355" s="39" t="e">
        <f>IF(AL356="44",Monitoreo!#REF!&amp;". ","")</f>
        <v>#REF!</v>
      </c>
      <c r="Q355" s="39" t="e">
        <f>IF(AL356="43",Monitoreo!#REF!&amp;". ","")</f>
        <v>#REF!</v>
      </c>
      <c r="R355" s="39" t="e">
        <f>IF(AL356="42",Monitoreo!#REF!&amp;". ","")</f>
        <v>#REF!</v>
      </c>
      <c r="S355" s="39" t="e">
        <f>IF(AL356="41",Monitoreo!#REF!&amp;". ","")</f>
        <v>#REF!</v>
      </c>
      <c r="T355" s="39" t="e">
        <f>IF(AL356="35",Monitoreo!#REF!&amp;". ","")</f>
        <v>#REF!</v>
      </c>
      <c r="U355" s="39" t="e">
        <f>IF(AL356="34",Monitoreo!#REF!&amp;". ","")</f>
        <v>#REF!</v>
      </c>
      <c r="V355" s="39" t="e">
        <f>IF(AL356="33",Monitoreo!#REF!&amp;". ","")</f>
        <v>#REF!</v>
      </c>
      <c r="W355" s="39" t="e">
        <f>IF(AL356="32",Monitoreo!#REF!&amp;". ","")</f>
        <v>#REF!</v>
      </c>
      <c r="X355" s="39" t="e">
        <f>IF(AL356="31",Monitoreo!#REF!&amp;". ","")</f>
        <v>#REF!</v>
      </c>
      <c r="Y355" s="39" t="e">
        <f>IF(AL356="25",Monitoreo!#REF!&amp;". ","")</f>
        <v>#REF!</v>
      </c>
      <c r="Z355" s="39" t="e">
        <f>IF(AL356="24",Monitoreo!#REF!&amp;". ","")</f>
        <v>#REF!</v>
      </c>
      <c r="AA355" s="39" t="e">
        <f>IF(AL356="23",Monitoreo!#REF!&amp;". ","")</f>
        <v>#REF!</v>
      </c>
      <c r="AB355" s="39" t="e">
        <f>IF(AL356="22",Monitoreo!#REF!&amp;". ","")</f>
        <v>#REF!</v>
      </c>
      <c r="AC355" s="39" t="e">
        <f>IF(AL356="21",Monitoreo!#REF!&amp;". ","")</f>
        <v>#REF!</v>
      </c>
      <c r="AD355" s="39" t="e">
        <f>IF(AL356="15",Monitoreo!#REF!&amp;". ","")</f>
        <v>#REF!</v>
      </c>
      <c r="AE355" s="39" t="e">
        <f>IF(AL356="14",Monitoreo!#REF!&amp;". ","")</f>
        <v>#REF!</v>
      </c>
      <c r="AF355" s="39" t="e">
        <f>IF(AL356="13",Monitoreo!#REF!&amp;". ","")</f>
        <v>#REF!</v>
      </c>
      <c r="AG355" s="39" t="e">
        <f>IF(AL356="12",Monitoreo!#REF!&amp;". ","")</f>
        <v>#REF!</v>
      </c>
      <c r="AH355" s="85" t="e">
        <f>IF(AL356="11",Monitoreo!#REF!&amp;". ","")</f>
        <v>#REF!</v>
      </c>
      <c r="AI355" s="71"/>
      <c r="AJ355" s="88" t="e">
        <f>+IF(Monitoreo!#REF!="Casi Seguro",5,IF(Monitoreo!#REF!="Probable",4,IF(Monitoreo!#REF!="Posible",3,IF(Monitoreo!#REF!="Improbable",2,IF(Monitoreo!#REF!="Raro",1)))))</f>
        <v>#REF!</v>
      </c>
      <c r="AK355" s="88" t="e">
        <f>+IF(Monitoreo!#REF!="Severo",5,IF(Monitoreo!#REF!="Mayor",4,IF(Monitoreo!#REF!="Moderado",3,IF(Monitoreo!#REF!="Menor",2,IF(Monitoreo!#REF!="Insignificante",1)))))</f>
        <v>#REF!</v>
      </c>
      <c r="AL355" s="88" t="e">
        <f t="shared" si="5"/>
        <v>#REF!</v>
      </c>
    </row>
    <row r="356" spans="9:38" x14ac:dyDescent="0.25">
      <c r="I356" s="83"/>
      <c r="J356" s="84" t="e">
        <f>IF(AL357="55",Monitoreo!#REF!&amp;". ","")</f>
        <v>#REF!</v>
      </c>
      <c r="K356" s="39" t="e">
        <f>IF(AL357="54",Monitoreo!#REF!&amp;". ","")</f>
        <v>#REF!</v>
      </c>
      <c r="L356" s="39" t="e">
        <f>IF(AL357="53",Monitoreo!#REF!&amp;". ","")</f>
        <v>#REF!</v>
      </c>
      <c r="M356" s="39" t="e">
        <f>IF(AL357="52",Monitoreo!#REF!&amp;". ","")</f>
        <v>#REF!</v>
      </c>
      <c r="N356" s="39" t="e">
        <f>IF(AL357="51",Monitoreo!#REF!&amp;". ","")</f>
        <v>#REF!</v>
      </c>
      <c r="O356" s="39" t="e">
        <f>IF(AL357="45",Monitoreo!#REF!&amp;". ","")</f>
        <v>#REF!</v>
      </c>
      <c r="P356" s="39" t="e">
        <f>IF(AL357="44",Monitoreo!#REF!&amp;". ","")</f>
        <v>#REF!</v>
      </c>
      <c r="Q356" s="39" t="e">
        <f>IF(AL357="43",Monitoreo!#REF!&amp;". ","")</f>
        <v>#REF!</v>
      </c>
      <c r="R356" s="39" t="e">
        <f>IF(AL357="42",Monitoreo!#REF!&amp;". ","")</f>
        <v>#REF!</v>
      </c>
      <c r="S356" s="39" t="e">
        <f>IF(AL357="41",Monitoreo!#REF!&amp;". ","")</f>
        <v>#REF!</v>
      </c>
      <c r="T356" s="39" t="e">
        <f>IF(AL357="35",Monitoreo!#REF!&amp;". ","")</f>
        <v>#REF!</v>
      </c>
      <c r="U356" s="39" t="e">
        <f>IF(AL357="34",Monitoreo!#REF!&amp;". ","")</f>
        <v>#REF!</v>
      </c>
      <c r="V356" s="39" t="e">
        <f>IF(AL357="33",Monitoreo!#REF!&amp;". ","")</f>
        <v>#REF!</v>
      </c>
      <c r="W356" s="39" t="e">
        <f>IF(AL357="32",Monitoreo!#REF!&amp;". ","")</f>
        <v>#REF!</v>
      </c>
      <c r="X356" s="39" t="e">
        <f>IF(AL357="31",Monitoreo!#REF!&amp;". ","")</f>
        <v>#REF!</v>
      </c>
      <c r="Y356" s="39" t="e">
        <f>IF(AL357="25",Monitoreo!#REF!&amp;". ","")</f>
        <v>#REF!</v>
      </c>
      <c r="Z356" s="39" t="e">
        <f>IF(AL357="24",Monitoreo!#REF!&amp;". ","")</f>
        <v>#REF!</v>
      </c>
      <c r="AA356" s="39" t="e">
        <f>IF(AL357="23",Monitoreo!#REF!&amp;". ","")</f>
        <v>#REF!</v>
      </c>
      <c r="AB356" s="39" t="e">
        <f>IF(AL357="22",Monitoreo!#REF!&amp;". ","")</f>
        <v>#REF!</v>
      </c>
      <c r="AC356" s="39" t="e">
        <f>IF(AL357="21",Monitoreo!#REF!&amp;". ","")</f>
        <v>#REF!</v>
      </c>
      <c r="AD356" s="39" t="e">
        <f>IF(AL357="15",Monitoreo!#REF!&amp;". ","")</f>
        <v>#REF!</v>
      </c>
      <c r="AE356" s="39" t="e">
        <f>IF(AL357="14",Monitoreo!#REF!&amp;". ","")</f>
        <v>#REF!</v>
      </c>
      <c r="AF356" s="39" t="e">
        <f>IF(AL357="13",Monitoreo!#REF!&amp;". ","")</f>
        <v>#REF!</v>
      </c>
      <c r="AG356" s="39" t="e">
        <f>IF(AL357="12",Monitoreo!#REF!&amp;". ","")</f>
        <v>#REF!</v>
      </c>
      <c r="AH356" s="85" t="e">
        <f>IF(AL357="11",Monitoreo!#REF!&amp;". ","")</f>
        <v>#REF!</v>
      </c>
      <c r="AI356" s="71"/>
      <c r="AJ356" s="88" t="e">
        <f>+IF(Monitoreo!#REF!="Casi Seguro",5,IF(Monitoreo!#REF!="Probable",4,IF(Monitoreo!#REF!="Posible",3,IF(Monitoreo!#REF!="Improbable",2,IF(Monitoreo!#REF!="Raro",1)))))</f>
        <v>#REF!</v>
      </c>
      <c r="AK356" s="88" t="e">
        <f>+IF(Monitoreo!#REF!="Severo",5,IF(Monitoreo!#REF!="Mayor",4,IF(Monitoreo!#REF!="Moderado",3,IF(Monitoreo!#REF!="Menor",2,IF(Monitoreo!#REF!="Insignificante",1)))))</f>
        <v>#REF!</v>
      </c>
      <c r="AL356" s="88" t="e">
        <f t="shared" si="5"/>
        <v>#REF!</v>
      </c>
    </row>
    <row r="357" spans="9:38" x14ac:dyDescent="0.25">
      <c r="I357" s="83"/>
      <c r="J357" s="84" t="e">
        <f>IF(AL358="55",Monitoreo!#REF!&amp;". ","")</f>
        <v>#REF!</v>
      </c>
      <c r="K357" s="39" t="e">
        <f>IF(AL358="54",Monitoreo!#REF!&amp;". ","")</f>
        <v>#REF!</v>
      </c>
      <c r="L357" s="39" t="e">
        <f>IF(AL358="53",Monitoreo!#REF!&amp;". ","")</f>
        <v>#REF!</v>
      </c>
      <c r="M357" s="39" t="e">
        <f>IF(AL358="52",Monitoreo!#REF!&amp;". ","")</f>
        <v>#REF!</v>
      </c>
      <c r="N357" s="39" t="e">
        <f>IF(AL358="51",Monitoreo!#REF!&amp;". ","")</f>
        <v>#REF!</v>
      </c>
      <c r="O357" s="39" t="e">
        <f>IF(AL358="45",Monitoreo!#REF!&amp;". ","")</f>
        <v>#REF!</v>
      </c>
      <c r="P357" s="39" t="e">
        <f>IF(AL358="44",Monitoreo!#REF!&amp;". ","")</f>
        <v>#REF!</v>
      </c>
      <c r="Q357" s="39" t="e">
        <f>IF(AL358="43",Monitoreo!#REF!&amp;". ","")</f>
        <v>#REF!</v>
      </c>
      <c r="R357" s="39" t="e">
        <f>IF(AL358="42",Monitoreo!#REF!&amp;". ","")</f>
        <v>#REF!</v>
      </c>
      <c r="S357" s="39" t="e">
        <f>IF(AL358="41",Monitoreo!#REF!&amp;". ","")</f>
        <v>#REF!</v>
      </c>
      <c r="T357" s="39" t="e">
        <f>IF(AL358="35",Monitoreo!#REF!&amp;". ","")</f>
        <v>#REF!</v>
      </c>
      <c r="U357" s="39" t="e">
        <f>IF(AL358="34",Monitoreo!#REF!&amp;". ","")</f>
        <v>#REF!</v>
      </c>
      <c r="V357" s="39" t="e">
        <f>IF(AL358="33",Monitoreo!#REF!&amp;". ","")</f>
        <v>#REF!</v>
      </c>
      <c r="W357" s="39" t="e">
        <f>IF(AL358="32",Monitoreo!#REF!&amp;". ","")</f>
        <v>#REF!</v>
      </c>
      <c r="X357" s="39" t="e">
        <f>IF(AL358="31",Monitoreo!#REF!&amp;". ","")</f>
        <v>#REF!</v>
      </c>
      <c r="Y357" s="39" t="e">
        <f>IF(AL358="25",Monitoreo!#REF!&amp;". ","")</f>
        <v>#REF!</v>
      </c>
      <c r="Z357" s="39" t="e">
        <f>IF(AL358="24",Monitoreo!#REF!&amp;". ","")</f>
        <v>#REF!</v>
      </c>
      <c r="AA357" s="39" t="e">
        <f>IF(AL358="23",Monitoreo!#REF!&amp;". ","")</f>
        <v>#REF!</v>
      </c>
      <c r="AB357" s="39" t="e">
        <f>IF(AL358="22",Monitoreo!#REF!&amp;". ","")</f>
        <v>#REF!</v>
      </c>
      <c r="AC357" s="39" t="e">
        <f>IF(AL358="21",Monitoreo!#REF!&amp;". ","")</f>
        <v>#REF!</v>
      </c>
      <c r="AD357" s="39" t="e">
        <f>IF(AL358="15",Monitoreo!#REF!&amp;". ","")</f>
        <v>#REF!</v>
      </c>
      <c r="AE357" s="39" t="e">
        <f>IF(AL358="14",Monitoreo!#REF!&amp;". ","")</f>
        <v>#REF!</v>
      </c>
      <c r="AF357" s="39" t="e">
        <f>IF(AL358="13",Monitoreo!#REF!&amp;". ","")</f>
        <v>#REF!</v>
      </c>
      <c r="AG357" s="39" t="e">
        <f>IF(AL358="12",Monitoreo!#REF!&amp;". ","")</f>
        <v>#REF!</v>
      </c>
      <c r="AH357" s="85" t="e">
        <f>IF(AL358="11",Monitoreo!#REF!&amp;". ","")</f>
        <v>#REF!</v>
      </c>
      <c r="AI357" s="71"/>
      <c r="AJ357" s="88" t="e">
        <f>+IF(Monitoreo!#REF!="Casi Seguro",5,IF(Monitoreo!#REF!="Probable",4,IF(Monitoreo!#REF!="Posible",3,IF(Monitoreo!#REF!="Improbable",2,IF(Monitoreo!#REF!="Raro",1)))))</f>
        <v>#REF!</v>
      </c>
      <c r="AK357" s="88" t="e">
        <f>+IF(Monitoreo!#REF!="Severo",5,IF(Monitoreo!#REF!="Mayor",4,IF(Monitoreo!#REF!="Moderado",3,IF(Monitoreo!#REF!="Menor",2,IF(Monitoreo!#REF!="Insignificante",1)))))</f>
        <v>#REF!</v>
      </c>
      <c r="AL357" s="88" t="e">
        <f t="shared" si="5"/>
        <v>#REF!</v>
      </c>
    </row>
    <row r="358" spans="9:38" x14ac:dyDescent="0.25">
      <c r="I358" s="83"/>
      <c r="J358" s="84" t="e">
        <f>IF(AL359="55",Monitoreo!#REF!&amp;". ","")</f>
        <v>#REF!</v>
      </c>
      <c r="K358" s="39" t="e">
        <f>IF(AL359="54",Monitoreo!#REF!&amp;". ","")</f>
        <v>#REF!</v>
      </c>
      <c r="L358" s="39" t="e">
        <f>IF(AL359="53",Monitoreo!#REF!&amp;". ","")</f>
        <v>#REF!</v>
      </c>
      <c r="M358" s="39" t="e">
        <f>IF(AL359="52",Monitoreo!#REF!&amp;". ","")</f>
        <v>#REF!</v>
      </c>
      <c r="N358" s="39" t="e">
        <f>IF(AL359="51",Monitoreo!#REF!&amp;". ","")</f>
        <v>#REF!</v>
      </c>
      <c r="O358" s="39" t="e">
        <f>IF(AL359="45",Monitoreo!#REF!&amp;". ","")</f>
        <v>#REF!</v>
      </c>
      <c r="P358" s="39" t="e">
        <f>IF(AL359="44",Monitoreo!#REF!&amp;". ","")</f>
        <v>#REF!</v>
      </c>
      <c r="Q358" s="39" t="e">
        <f>IF(AL359="43",Monitoreo!#REF!&amp;". ","")</f>
        <v>#REF!</v>
      </c>
      <c r="R358" s="39" t="e">
        <f>IF(AL359="42",Monitoreo!#REF!&amp;". ","")</f>
        <v>#REF!</v>
      </c>
      <c r="S358" s="39" t="e">
        <f>IF(AL359="41",Monitoreo!#REF!&amp;". ","")</f>
        <v>#REF!</v>
      </c>
      <c r="T358" s="39" t="e">
        <f>IF(AL359="35",Monitoreo!#REF!&amp;". ","")</f>
        <v>#REF!</v>
      </c>
      <c r="U358" s="39" t="e">
        <f>IF(AL359="34",Monitoreo!#REF!&amp;". ","")</f>
        <v>#REF!</v>
      </c>
      <c r="V358" s="39" t="e">
        <f>IF(AL359="33",Monitoreo!#REF!&amp;". ","")</f>
        <v>#REF!</v>
      </c>
      <c r="W358" s="39" t="e">
        <f>IF(AL359="32",Monitoreo!#REF!&amp;". ","")</f>
        <v>#REF!</v>
      </c>
      <c r="X358" s="39" t="e">
        <f>IF(AL359="31",Monitoreo!#REF!&amp;". ","")</f>
        <v>#REF!</v>
      </c>
      <c r="Y358" s="39" t="e">
        <f>IF(AL359="25",Monitoreo!#REF!&amp;". ","")</f>
        <v>#REF!</v>
      </c>
      <c r="Z358" s="39" t="e">
        <f>IF(AL359="24",Monitoreo!#REF!&amp;". ","")</f>
        <v>#REF!</v>
      </c>
      <c r="AA358" s="39" t="e">
        <f>IF(AL359="23",Monitoreo!#REF!&amp;". ","")</f>
        <v>#REF!</v>
      </c>
      <c r="AB358" s="39" t="e">
        <f>IF(AL359="22",Monitoreo!#REF!&amp;". ","")</f>
        <v>#REF!</v>
      </c>
      <c r="AC358" s="39" t="e">
        <f>IF(AL359="21",Monitoreo!#REF!&amp;". ","")</f>
        <v>#REF!</v>
      </c>
      <c r="AD358" s="39" t="e">
        <f>IF(AL359="15",Monitoreo!#REF!&amp;". ","")</f>
        <v>#REF!</v>
      </c>
      <c r="AE358" s="39" t="e">
        <f>IF(AL359="14",Monitoreo!#REF!&amp;". ","")</f>
        <v>#REF!</v>
      </c>
      <c r="AF358" s="39" t="e">
        <f>IF(AL359="13",Monitoreo!#REF!&amp;". ","")</f>
        <v>#REF!</v>
      </c>
      <c r="AG358" s="39" t="e">
        <f>IF(AL359="12",Monitoreo!#REF!&amp;". ","")</f>
        <v>#REF!</v>
      </c>
      <c r="AH358" s="85" t="e">
        <f>IF(AL359="11",Monitoreo!#REF!&amp;". ","")</f>
        <v>#REF!</v>
      </c>
      <c r="AI358" s="71"/>
      <c r="AJ358" s="88" t="e">
        <f>+IF(Monitoreo!#REF!="Casi Seguro",5,IF(Monitoreo!#REF!="Probable",4,IF(Monitoreo!#REF!="Posible",3,IF(Monitoreo!#REF!="Improbable",2,IF(Monitoreo!#REF!="Raro",1)))))</f>
        <v>#REF!</v>
      </c>
      <c r="AK358" s="88" t="e">
        <f>+IF(Monitoreo!#REF!="Severo",5,IF(Monitoreo!#REF!="Mayor",4,IF(Monitoreo!#REF!="Moderado",3,IF(Monitoreo!#REF!="Menor",2,IF(Monitoreo!#REF!="Insignificante",1)))))</f>
        <v>#REF!</v>
      </c>
      <c r="AL358" s="88" t="e">
        <f t="shared" si="5"/>
        <v>#REF!</v>
      </c>
    </row>
    <row r="359" spans="9:38" x14ac:dyDescent="0.25">
      <c r="I359" s="83"/>
      <c r="J359" s="84" t="e">
        <f>IF(AL360="55",Monitoreo!#REF!&amp;". ","")</f>
        <v>#REF!</v>
      </c>
      <c r="K359" s="39" t="e">
        <f>IF(AL360="54",Monitoreo!#REF!&amp;". ","")</f>
        <v>#REF!</v>
      </c>
      <c r="L359" s="39" t="e">
        <f>IF(AL360="53",Monitoreo!#REF!&amp;". ","")</f>
        <v>#REF!</v>
      </c>
      <c r="M359" s="39" t="e">
        <f>IF(AL360="52",Monitoreo!#REF!&amp;". ","")</f>
        <v>#REF!</v>
      </c>
      <c r="N359" s="39" t="e">
        <f>IF(AL360="51",Monitoreo!#REF!&amp;". ","")</f>
        <v>#REF!</v>
      </c>
      <c r="O359" s="39" t="e">
        <f>IF(AL360="45",Monitoreo!#REF!&amp;". ","")</f>
        <v>#REF!</v>
      </c>
      <c r="P359" s="39" t="e">
        <f>IF(AL360="44",Monitoreo!#REF!&amp;". ","")</f>
        <v>#REF!</v>
      </c>
      <c r="Q359" s="39" t="e">
        <f>IF(AL360="43",Monitoreo!#REF!&amp;". ","")</f>
        <v>#REF!</v>
      </c>
      <c r="R359" s="39" t="e">
        <f>IF(AL360="42",Monitoreo!#REF!&amp;". ","")</f>
        <v>#REF!</v>
      </c>
      <c r="S359" s="39" t="e">
        <f>IF(AL360="41",Monitoreo!#REF!&amp;". ","")</f>
        <v>#REF!</v>
      </c>
      <c r="T359" s="39" t="e">
        <f>IF(AL360="35",Monitoreo!#REF!&amp;". ","")</f>
        <v>#REF!</v>
      </c>
      <c r="U359" s="39" t="e">
        <f>IF(AL360="34",Monitoreo!#REF!&amp;". ","")</f>
        <v>#REF!</v>
      </c>
      <c r="V359" s="39" t="e">
        <f>IF(AL360="33",Monitoreo!#REF!&amp;". ","")</f>
        <v>#REF!</v>
      </c>
      <c r="W359" s="39" t="e">
        <f>IF(AL360="32",Monitoreo!#REF!&amp;". ","")</f>
        <v>#REF!</v>
      </c>
      <c r="X359" s="39" t="e">
        <f>IF(AL360="31",Monitoreo!#REF!&amp;". ","")</f>
        <v>#REF!</v>
      </c>
      <c r="Y359" s="39" t="e">
        <f>IF(AL360="25",Monitoreo!#REF!&amp;". ","")</f>
        <v>#REF!</v>
      </c>
      <c r="Z359" s="39" t="e">
        <f>IF(AL360="24",Monitoreo!#REF!&amp;". ","")</f>
        <v>#REF!</v>
      </c>
      <c r="AA359" s="39" t="e">
        <f>IF(AL360="23",Monitoreo!#REF!&amp;". ","")</f>
        <v>#REF!</v>
      </c>
      <c r="AB359" s="39" t="e">
        <f>IF(AL360="22",Monitoreo!#REF!&amp;". ","")</f>
        <v>#REF!</v>
      </c>
      <c r="AC359" s="39" t="e">
        <f>IF(AL360="21",Monitoreo!#REF!&amp;". ","")</f>
        <v>#REF!</v>
      </c>
      <c r="AD359" s="39" t="e">
        <f>IF(AL360="15",Monitoreo!#REF!&amp;". ","")</f>
        <v>#REF!</v>
      </c>
      <c r="AE359" s="39" t="e">
        <f>IF(AL360="14",Monitoreo!#REF!&amp;". ","")</f>
        <v>#REF!</v>
      </c>
      <c r="AF359" s="39" t="e">
        <f>IF(AL360="13",Monitoreo!#REF!&amp;". ","")</f>
        <v>#REF!</v>
      </c>
      <c r="AG359" s="39" t="e">
        <f>IF(AL360="12",Monitoreo!#REF!&amp;". ","")</f>
        <v>#REF!</v>
      </c>
      <c r="AH359" s="85" t="e">
        <f>IF(AL360="11",Monitoreo!#REF!&amp;". ","")</f>
        <v>#REF!</v>
      </c>
      <c r="AI359" s="71"/>
      <c r="AJ359" s="88" t="e">
        <f>+IF(Monitoreo!#REF!="Casi Seguro",5,IF(Monitoreo!#REF!="Probable",4,IF(Monitoreo!#REF!="Posible",3,IF(Monitoreo!#REF!="Improbable",2,IF(Monitoreo!#REF!="Raro",1)))))</f>
        <v>#REF!</v>
      </c>
      <c r="AK359" s="88" t="e">
        <f>+IF(Monitoreo!#REF!="Severo",5,IF(Monitoreo!#REF!="Mayor",4,IF(Monitoreo!#REF!="Moderado",3,IF(Monitoreo!#REF!="Menor",2,IF(Monitoreo!#REF!="Insignificante",1)))))</f>
        <v>#REF!</v>
      </c>
      <c r="AL359" s="88" t="e">
        <f t="shared" si="5"/>
        <v>#REF!</v>
      </c>
    </row>
    <row r="360" spans="9:38" x14ac:dyDescent="0.25">
      <c r="I360" s="83"/>
      <c r="J360" s="84" t="e">
        <f>IF(AL361="55",Monitoreo!#REF!&amp;". ","")</f>
        <v>#REF!</v>
      </c>
      <c r="K360" s="39" t="e">
        <f>IF(AL361="54",Monitoreo!#REF!&amp;". ","")</f>
        <v>#REF!</v>
      </c>
      <c r="L360" s="39" t="e">
        <f>IF(AL361="53",Monitoreo!#REF!&amp;". ","")</f>
        <v>#REF!</v>
      </c>
      <c r="M360" s="39" t="e">
        <f>IF(AL361="52",Monitoreo!#REF!&amp;". ","")</f>
        <v>#REF!</v>
      </c>
      <c r="N360" s="39" t="e">
        <f>IF(AL361="51",Monitoreo!#REF!&amp;". ","")</f>
        <v>#REF!</v>
      </c>
      <c r="O360" s="39" t="e">
        <f>IF(AL361="45",Monitoreo!#REF!&amp;". ","")</f>
        <v>#REF!</v>
      </c>
      <c r="P360" s="39" t="e">
        <f>IF(AL361="44",Monitoreo!#REF!&amp;". ","")</f>
        <v>#REF!</v>
      </c>
      <c r="Q360" s="39" t="e">
        <f>IF(AL361="43",Monitoreo!#REF!&amp;". ","")</f>
        <v>#REF!</v>
      </c>
      <c r="R360" s="39" t="e">
        <f>IF(AL361="42",Monitoreo!#REF!&amp;". ","")</f>
        <v>#REF!</v>
      </c>
      <c r="S360" s="39" t="e">
        <f>IF(AL361="41",Monitoreo!#REF!&amp;". ","")</f>
        <v>#REF!</v>
      </c>
      <c r="T360" s="39" t="e">
        <f>IF(AL361="35",Monitoreo!#REF!&amp;". ","")</f>
        <v>#REF!</v>
      </c>
      <c r="U360" s="39" t="e">
        <f>IF(AL361="34",Monitoreo!#REF!&amp;". ","")</f>
        <v>#REF!</v>
      </c>
      <c r="V360" s="39" t="e">
        <f>IF(AL361="33",Monitoreo!#REF!&amp;". ","")</f>
        <v>#REF!</v>
      </c>
      <c r="W360" s="39" t="e">
        <f>IF(AL361="32",Monitoreo!#REF!&amp;". ","")</f>
        <v>#REF!</v>
      </c>
      <c r="X360" s="39" t="e">
        <f>IF(AL361="31",Monitoreo!#REF!&amp;". ","")</f>
        <v>#REF!</v>
      </c>
      <c r="Y360" s="39" t="e">
        <f>IF(AL361="25",Monitoreo!#REF!&amp;". ","")</f>
        <v>#REF!</v>
      </c>
      <c r="Z360" s="39" t="e">
        <f>IF(AL361="24",Monitoreo!#REF!&amp;". ","")</f>
        <v>#REF!</v>
      </c>
      <c r="AA360" s="39" t="e">
        <f>IF(AL361="23",Monitoreo!#REF!&amp;". ","")</f>
        <v>#REF!</v>
      </c>
      <c r="AB360" s="39" t="e">
        <f>IF(AL361="22",Monitoreo!#REF!&amp;". ","")</f>
        <v>#REF!</v>
      </c>
      <c r="AC360" s="39" t="e">
        <f>IF(AL361="21",Monitoreo!#REF!&amp;". ","")</f>
        <v>#REF!</v>
      </c>
      <c r="AD360" s="39" t="e">
        <f>IF(AL361="15",Monitoreo!#REF!&amp;". ","")</f>
        <v>#REF!</v>
      </c>
      <c r="AE360" s="39" t="e">
        <f>IF(AL361="14",Monitoreo!#REF!&amp;". ","")</f>
        <v>#REF!</v>
      </c>
      <c r="AF360" s="39" t="e">
        <f>IF(AL361="13",Monitoreo!#REF!&amp;". ","")</f>
        <v>#REF!</v>
      </c>
      <c r="AG360" s="39" t="e">
        <f>IF(AL361="12",Monitoreo!#REF!&amp;". ","")</f>
        <v>#REF!</v>
      </c>
      <c r="AH360" s="85" t="e">
        <f>IF(AL361="11",Monitoreo!#REF!&amp;". ","")</f>
        <v>#REF!</v>
      </c>
      <c r="AI360" s="71"/>
      <c r="AJ360" s="88" t="e">
        <f>+IF(Monitoreo!#REF!="Casi Seguro",5,IF(Monitoreo!#REF!="Probable",4,IF(Monitoreo!#REF!="Posible",3,IF(Monitoreo!#REF!="Improbable",2,IF(Monitoreo!#REF!="Raro",1)))))</f>
        <v>#REF!</v>
      </c>
      <c r="AK360" s="88" t="e">
        <f>+IF(Monitoreo!#REF!="Severo",5,IF(Monitoreo!#REF!="Mayor",4,IF(Monitoreo!#REF!="Moderado",3,IF(Monitoreo!#REF!="Menor",2,IF(Monitoreo!#REF!="Insignificante",1)))))</f>
        <v>#REF!</v>
      </c>
      <c r="AL360" s="88" t="e">
        <f t="shared" si="5"/>
        <v>#REF!</v>
      </c>
    </row>
    <row r="361" spans="9:38" x14ac:dyDescent="0.25">
      <c r="I361" s="83"/>
      <c r="J361" s="84" t="e">
        <f>IF(AL362="55",Monitoreo!#REF!&amp;". ","")</f>
        <v>#REF!</v>
      </c>
      <c r="K361" s="39" t="e">
        <f>IF(AL362="54",Monitoreo!#REF!&amp;". ","")</f>
        <v>#REF!</v>
      </c>
      <c r="L361" s="39" t="e">
        <f>IF(AL362="53",Monitoreo!#REF!&amp;". ","")</f>
        <v>#REF!</v>
      </c>
      <c r="M361" s="39" t="e">
        <f>IF(AL362="52",Monitoreo!#REF!&amp;". ","")</f>
        <v>#REF!</v>
      </c>
      <c r="N361" s="39" t="e">
        <f>IF(AL362="51",Monitoreo!#REF!&amp;". ","")</f>
        <v>#REF!</v>
      </c>
      <c r="O361" s="39" t="e">
        <f>IF(AL362="45",Monitoreo!#REF!&amp;". ","")</f>
        <v>#REF!</v>
      </c>
      <c r="P361" s="39" t="e">
        <f>IF(AL362="44",Monitoreo!#REF!&amp;". ","")</f>
        <v>#REF!</v>
      </c>
      <c r="Q361" s="39" t="e">
        <f>IF(AL362="43",Monitoreo!#REF!&amp;". ","")</f>
        <v>#REF!</v>
      </c>
      <c r="R361" s="39" t="e">
        <f>IF(AL362="42",Monitoreo!#REF!&amp;". ","")</f>
        <v>#REF!</v>
      </c>
      <c r="S361" s="39" t="e">
        <f>IF(AL362="41",Monitoreo!#REF!&amp;". ","")</f>
        <v>#REF!</v>
      </c>
      <c r="T361" s="39" t="e">
        <f>IF(AL362="35",Monitoreo!#REF!&amp;". ","")</f>
        <v>#REF!</v>
      </c>
      <c r="U361" s="39" t="e">
        <f>IF(AL362="34",Monitoreo!#REF!&amp;". ","")</f>
        <v>#REF!</v>
      </c>
      <c r="V361" s="39" t="e">
        <f>IF(AL362="33",Monitoreo!#REF!&amp;". ","")</f>
        <v>#REF!</v>
      </c>
      <c r="W361" s="39" t="e">
        <f>IF(AL362="32",Monitoreo!#REF!&amp;". ","")</f>
        <v>#REF!</v>
      </c>
      <c r="X361" s="39" t="e">
        <f>IF(AL362="31",Monitoreo!#REF!&amp;". ","")</f>
        <v>#REF!</v>
      </c>
      <c r="Y361" s="39" t="e">
        <f>IF(AL362="25",Monitoreo!#REF!&amp;". ","")</f>
        <v>#REF!</v>
      </c>
      <c r="Z361" s="39" t="e">
        <f>IF(AL362="24",Monitoreo!#REF!&amp;". ","")</f>
        <v>#REF!</v>
      </c>
      <c r="AA361" s="39" t="e">
        <f>IF(AL362="23",Monitoreo!#REF!&amp;". ","")</f>
        <v>#REF!</v>
      </c>
      <c r="AB361" s="39" t="e">
        <f>IF(AL362="22",Monitoreo!#REF!&amp;". ","")</f>
        <v>#REF!</v>
      </c>
      <c r="AC361" s="39" t="e">
        <f>IF(AL362="21",Monitoreo!#REF!&amp;". ","")</f>
        <v>#REF!</v>
      </c>
      <c r="AD361" s="39" t="e">
        <f>IF(AL362="15",Monitoreo!#REF!&amp;". ","")</f>
        <v>#REF!</v>
      </c>
      <c r="AE361" s="39" t="e">
        <f>IF(AL362="14",Monitoreo!#REF!&amp;". ","")</f>
        <v>#REF!</v>
      </c>
      <c r="AF361" s="39" t="e">
        <f>IF(AL362="13",Monitoreo!#REF!&amp;". ","")</f>
        <v>#REF!</v>
      </c>
      <c r="AG361" s="39" t="e">
        <f>IF(AL362="12",Monitoreo!#REF!&amp;". ","")</f>
        <v>#REF!</v>
      </c>
      <c r="AH361" s="85" t="e">
        <f>IF(AL362="11",Monitoreo!#REF!&amp;". ","")</f>
        <v>#REF!</v>
      </c>
      <c r="AI361" s="71"/>
      <c r="AJ361" s="88" t="e">
        <f>+IF(Monitoreo!#REF!="Casi Seguro",5,IF(Monitoreo!#REF!="Probable",4,IF(Monitoreo!#REF!="Posible",3,IF(Monitoreo!#REF!="Improbable",2,IF(Monitoreo!#REF!="Raro",1)))))</f>
        <v>#REF!</v>
      </c>
      <c r="AK361" s="88" t="e">
        <f>+IF(Monitoreo!#REF!="Severo",5,IF(Monitoreo!#REF!="Mayor",4,IF(Monitoreo!#REF!="Moderado",3,IF(Monitoreo!#REF!="Menor",2,IF(Monitoreo!#REF!="Insignificante",1)))))</f>
        <v>#REF!</v>
      </c>
      <c r="AL361" s="88" t="e">
        <f t="shared" si="5"/>
        <v>#REF!</v>
      </c>
    </row>
    <row r="362" spans="9:38" x14ac:dyDescent="0.25">
      <c r="I362" s="83"/>
      <c r="J362" s="84" t="e">
        <f>IF(AL363="55",Monitoreo!#REF!&amp;". ","")</f>
        <v>#REF!</v>
      </c>
      <c r="K362" s="39" t="e">
        <f>IF(AL363="54",Monitoreo!#REF!&amp;". ","")</f>
        <v>#REF!</v>
      </c>
      <c r="L362" s="39" t="e">
        <f>IF(AL363="53",Monitoreo!#REF!&amp;". ","")</f>
        <v>#REF!</v>
      </c>
      <c r="M362" s="39" t="e">
        <f>IF(AL363="52",Monitoreo!#REF!&amp;". ","")</f>
        <v>#REF!</v>
      </c>
      <c r="N362" s="39" t="e">
        <f>IF(AL363="51",Monitoreo!#REF!&amp;". ","")</f>
        <v>#REF!</v>
      </c>
      <c r="O362" s="39" t="e">
        <f>IF(AL363="45",Monitoreo!#REF!&amp;". ","")</f>
        <v>#REF!</v>
      </c>
      <c r="P362" s="39" t="e">
        <f>IF(AL363="44",Monitoreo!#REF!&amp;". ","")</f>
        <v>#REF!</v>
      </c>
      <c r="Q362" s="39" t="e">
        <f>IF(AL363="43",Monitoreo!#REF!&amp;". ","")</f>
        <v>#REF!</v>
      </c>
      <c r="R362" s="39" t="e">
        <f>IF(AL363="42",Monitoreo!#REF!&amp;". ","")</f>
        <v>#REF!</v>
      </c>
      <c r="S362" s="39" t="e">
        <f>IF(AL363="41",Monitoreo!#REF!&amp;". ","")</f>
        <v>#REF!</v>
      </c>
      <c r="T362" s="39" t="e">
        <f>IF(AL363="35",Monitoreo!#REF!&amp;". ","")</f>
        <v>#REF!</v>
      </c>
      <c r="U362" s="39" t="e">
        <f>IF(AL363="34",Monitoreo!#REF!&amp;". ","")</f>
        <v>#REF!</v>
      </c>
      <c r="V362" s="39" t="e">
        <f>IF(AL363="33",Monitoreo!#REF!&amp;". ","")</f>
        <v>#REF!</v>
      </c>
      <c r="W362" s="39" t="e">
        <f>IF(AL363="32",Monitoreo!#REF!&amp;". ","")</f>
        <v>#REF!</v>
      </c>
      <c r="X362" s="39" t="e">
        <f>IF(AL363="31",Monitoreo!#REF!&amp;". ","")</f>
        <v>#REF!</v>
      </c>
      <c r="Y362" s="39" t="e">
        <f>IF(AL363="25",Monitoreo!#REF!&amp;". ","")</f>
        <v>#REF!</v>
      </c>
      <c r="Z362" s="39" t="e">
        <f>IF(AL363="24",Monitoreo!#REF!&amp;". ","")</f>
        <v>#REF!</v>
      </c>
      <c r="AA362" s="39" t="e">
        <f>IF(AL363="23",Monitoreo!#REF!&amp;". ","")</f>
        <v>#REF!</v>
      </c>
      <c r="AB362" s="39" t="e">
        <f>IF(AL363="22",Monitoreo!#REF!&amp;". ","")</f>
        <v>#REF!</v>
      </c>
      <c r="AC362" s="39" t="e">
        <f>IF(AL363="21",Monitoreo!#REF!&amp;". ","")</f>
        <v>#REF!</v>
      </c>
      <c r="AD362" s="39" t="e">
        <f>IF(AL363="15",Monitoreo!#REF!&amp;". ","")</f>
        <v>#REF!</v>
      </c>
      <c r="AE362" s="39" t="e">
        <f>IF(AL363="14",Monitoreo!#REF!&amp;". ","")</f>
        <v>#REF!</v>
      </c>
      <c r="AF362" s="39" t="e">
        <f>IF(AL363="13",Monitoreo!#REF!&amp;". ","")</f>
        <v>#REF!</v>
      </c>
      <c r="AG362" s="39" t="e">
        <f>IF(AL363="12",Monitoreo!#REF!&amp;". ","")</f>
        <v>#REF!</v>
      </c>
      <c r="AH362" s="85" t="e">
        <f>IF(AL363="11",Monitoreo!#REF!&amp;". ","")</f>
        <v>#REF!</v>
      </c>
      <c r="AI362" s="71"/>
      <c r="AJ362" s="88" t="e">
        <f>+IF(Monitoreo!#REF!="Casi Seguro",5,IF(Monitoreo!#REF!="Probable",4,IF(Monitoreo!#REF!="Posible",3,IF(Monitoreo!#REF!="Improbable",2,IF(Monitoreo!#REF!="Raro",1)))))</f>
        <v>#REF!</v>
      </c>
      <c r="AK362" s="88" t="e">
        <f>+IF(Monitoreo!#REF!="Severo",5,IF(Monitoreo!#REF!="Mayor",4,IF(Monitoreo!#REF!="Moderado",3,IF(Monitoreo!#REF!="Menor",2,IF(Monitoreo!#REF!="Insignificante",1)))))</f>
        <v>#REF!</v>
      </c>
      <c r="AL362" s="88" t="e">
        <f t="shared" si="5"/>
        <v>#REF!</v>
      </c>
    </row>
    <row r="363" spans="9:38" x14ac:dyDescent="0.25">
      <c r="I363" s="83"/>
      <c r="J363" s="84" t="e">
        <f>IF(AL364="55",Monitoreo!#REF!&amp;". ","")</f>
        <v>#REF!</v>
      </c>
      <c r="K363" s="39" t="e">
        <f>IF(AL364="54",Monitoreo!#REF!&amp;". ","")</f>
        <v>#REF!</v>
      </c>
      <c r="L363" s="39" t="e">
        <f>IF(AL364="53",Monitoreo!#REF!&amp;". ","")</f>
        <v>#REF!</v>
      </c>
      <c r="M363" s="39" t="e">
        <f>IF(AL364="52",Monitoreo!#REF!&amp;". ","")</f>
        <v>#REF!</v>
      </c>
      <c r="N363" s="39" t="e">
        <f>IF(AL364="51",Monitoreo!#REF!&amp;". ","")</f>
        <v>#REF!</v>
      </c>
      <c r="O363" s="39" t="e">
        <f>IF(AL364="45",Monitoreo!#REF!&amp;". ","")</f>
        <v>#REF!</v>
      </c>
      <c r="P363" s="39" t="e">
        <f>IF(AL364="44",Monitoreo!#REF!&amp;". ","")</f>
        <v>#REF!</v>
      </c>
      <c r="Q363" s="39" t="e">
        <f>IF(AL364="43",Monitoreo!#REF!&amp;". ","")</f>
        <v>#REF!</v>
      </c>
      <c r="R363" s="39" t="e">
        <f>IF(AL364="42",Monitoreo!#REF!&amp;". ","")</f>
        <v>#REF!</v>
      </c>
      <c r="S363" s="39" t="e">
        <f>IF(AL364="41",Monitoreo!#REF!&amp;". ","")</f>
        <v>#REF!</v>
      </c>
      <c r="T363" s="39" t="e">
        <f>IF(AL364="35",Monitoreo!#REF!&amp;". ","")</f>
        <v>#REF!</v>
      </c>
      <c r="U363" s="39" t="e">
        <f>IF(AL364="34",Monitoreo!#REF!&amp;". ","")</f>
        <v>#REF!</v>
      </c>
      <c r="V363" s="39" t="e">
        <f>IF(AL364="33",Monitoreo!#REF!&amp;". ","")</f>
        <v>#REF!</v>
      </c>
      <c r="W363" s="39" t="e">
        <f>IF(AL364="32",Monitoreo!#REF!&amp;". ","")</f>
        <v>#REF!</v>
      </c>
      <c r="X363" s="39" t="e">
        <f>IF(AL364="31",Monitoreo!#REF!&amp;". ","")</f>
        <v>#REF!</v>
      </c>
      <c r="Y363" s="39" t="e">
        <f>IF(AL364="25",Monitoreo!#REF!&amp;". ","")</f>
        <v>#REF!</v>
      </c>
      <c r="Z363" s="39" t="e">
        <f>IF(AL364="24",Monitoreo!#REF!&amp;". ","")</f>
        <v>#REF!</v>
      </c>
      <c r="AA363" s="39" t="e">
        <f>IF(AL364="23",Monitoreo!#REF!&amp;". ","")</f>
        <v>#REF!</v>
      </c>
      <c r="AB363" s="39" t="e">
        <f>IF(AL364="22",Monitoreo!#REF!&amp;". ","")</f>
        <v>#REF!</v>
      </c>
      <c r="AC363" s="39" t="e">
        <f>IF(AL364="21",Monitoreo!#REF!&amp;". ","")</f>
        <v>#REF!</v>
      </c>
      <c r="AD363" s="39" t="e">
        <f>IF(AL364="15",Monitoreo!#REF!&amp;". ","")</f>
        <v>#REF!</v>
      </c>
      <c r="AE363" s="39" t="e">
        <f>IF(AL364="14",Monitoreo!#REF!&amp;". ","")</f>
        <v>#REF!</v>
      </c>
      <c r="AF363" s="39" t="e">
        <f>IF(AL364="13",Monitoreo!#REF!&amp;". ","")</f>
        <v>#REF!</v>
      </c>
      <c r="AG363" s="39" t="e">
        <f>IF(AL364="12",Monitoreo!#REF!&amp;". ","")</f>
        <v>#REF!</v>
      </c>
      <c r="AH363" s="85" t="e">
        <f>IF(AL364="11",Monitoreo!#REF!&amp;". ","")</f>
        <v>#REF!</v>
      </c>
      <c r="AI363" s="71"/>
      <c r="AJ363" s="88" t="e">
        <f>+IF(Monitoreo!#REF!="Casi Seguro",5,IF(Monitoreo!#REF!="Probable",4,IF(Monitoreo!#REF!="Posible",3,IF(Monitoreo!#REF!="Improbable",2,IF(Monitoreo!#REF!="Raro",1)))))</f>
        <v>#REF!</v>
      </c>
      <c r="AK363" s="88" t="e">
        <f>+IF(Monitoreo!#REF!="Severo",5,IF(Monitoreo!#REF!="Mayor",4,IF(Monitoreo!#REF!="Moderado",3,IF(Monitoreo!#REF!="Menor",2,IF(Monitoreo!#REF!="Insignificante",1)))))</f>
        <v>#REF!</v>
      </c>
      <c r="AL363" s="88" t="e">
        <f t="shared" si="5"/>
        <v>#REF!</v>
      </c>
    </row>
    <row r="364" spans="9:38" x14ac:dyDescent="0.25">
      <c r="I364" s="83"/>
      <c r="J364" s="84" t="e">
        <f>IF(AL365="55",Monitoreo!#REF!&amp;". ","")</f>
        <v>#REF!</v>
      </c>
      <c r="K364" s="39" t="e">
        <f>IF(AL365="54",Monitoreo!#REF!&amp;". ","")</f>
        <v>#REF!</v>
      </c>
      <c r="L364" s="39" t="e">
        <f>IF(AL365="53",Monitoreo!#REF!&amp;". ","")</f>
        <v>#REF!</v>
      </c>
      <c r="M364" s="39" t="e">
        <f>IF(AL365="52",Monitoreo!#REF!&amp;". ","")</f>
        <v>#REF!</v>
      </c>
      <c r="N364" s="39" t="e">
        <f>IF(AL365="51",Monitoreo!#REF!&amp;". ","")</f>
        <v>#REF!</v>
      </c>
      <c r="O364" s="39" t="e">
        <f>IF(AL365="45",Monitoreo!#REF!&amp;". ","")</f>
        <v>#REF!</v>
      </c>
      <c r="P364" s="39" t="e">
        <f>IF(AL365="44",Monitoreo!#REF!&amp;". ","")</f>
        <v>#REF!</v>
      </c>
      <c r="Q364" s="39" t="e">
        <f>IF(AL365="43",Monitoreo!#REF!&amp;". ","")</f>
        <v>#REF!</v>
      </c>
      <c r="R364" s="39" t="e">
        <f>IF(AL365="42",Monitoreo!#REF!&amp;". ","")</f>
        <v>#REF!</v>
      </c>
      <c r="S364" s="39" t="e">
        <f>IF(AL365="41",Monitoreo!#REF!&amp;". ","")</f>
        <v>#REF!</v>
      </c>
      <c r="T364" s="39" t="e">
        <f>IF(AL365="35",Monitoreo!#REF!&amp;". ","")</f>
        <v>#REF!</v>
      </c>
      <c r="U364" s="39" t="e">
        <f>IF(AL365="34",Monitoreo!#REF!&amp;". ","")</f>
        <v>#REF!</v>
      </c>
      <c r="V364" s="39" t="e">
        <f>IF(AL365="33",Monitoreo!#REF!&amp;". ","")</f>
        <v>#REF!</v>
      </c>
      <c r="W364" s="39" t="e">
        <f>IF(AL365="32",Monitoreo!#REF!&amp;". ","")</f>
        <v>#REF!</v>
      </c>
      <c r="X364" s="39" t="e">
        <f>IF(AL365="31",Monitoreo!#REF!&amp;". ","")</f>
        <v>#REF!</v>
      </c>
      <c r="Y364" s="39" t="e">
        <f>IF(AL365="25",Monitoreo!#REF!&amp;". ","")</f>
        <v>#REF!</v>
      </c>
      <c r="Z364" s="39" t="e">
        <f>IF(AL365="24",Monitoreo!#REF!&amp;". ","")</f>
        <v>#REF!</v>
      </c>
      <c r="AA364" s="39" t="e">
        <f>IF(AL365="23",Monitoreo!#REF!&amp;". ","")</f>
        <v>#REF!</v>
      </c>
      <c r="AB364" s="39" t="e">
        <f>IF(AL365="22",Monitoreo!#REF!&amp;". ","")</f>
        <v>#REF!</v>
      </c>
      <c r="AC364" s="39" t="e">
        <f>IF(AL365="21",Monitoreo!#REF!&amp;". ","")</f>
        <v>#REF!</v>
      </c>
      <c r="AD364" s="39" t="e">
        <f>IF(AL365="15",Monitoreo!#REF!&amp;". ","")</f>
        <v>#REF!</v>
      </c>
      <c r="AE364" s="39" t="e">
        <f>IF(AL365="14",Monitoreo!#REF!&amp;". ","")</f>
        <v>#REF!</v>
      </c>
      <c r="AF364" s="39" t="e">
        <f>IF(AL365="13",Monitoreo!#REF!&amp;". ","")</f>
        <v>#REF!</v>
      </c>
      <c r="AG364" s="39" t="e">
        <f>IF(AL365="12",Monitoreo!#REF!&amp;". ","")</f>
        <v>#REF!</v>
      </c>
      <c r="AH364" s="85" t="e">
        <f>IF(AL365="11",Monitoreo!#REF!&amp;". ","")</f>
        <v>#REF!</v>
      </c>
      <c r="AI364" s="71"/>
      <c r="AJ364" s="88" t="e">
        <f>+IF(Monitoreo!#REF!="Casi Seguro",5,IF(Monitoreo!#REF!="Probable",4,IF(Monitoreo!#REF!="Posible",3,IF(Monitoreo!#REF!="Improbable",2,IF(Monitoreo!#REF!="Raro",1)))))</f>
        <v>#REF!</v>
      </c>
      <c r="AK364" s="88" t="e">
        <f>+IF(Monitoreo!#REF!="Severo",5,IF(Monitoreo!#REF!="Mayor",4,IF(Monitoreo!#REF!="Moderado",3,IF(Monitoreo!#REF!="Menor",2,IF(Monitoreo!#REF!="Insignificante",1)))))</f>
        <v>#REF!</v>
      </c>
      <c r="AL364" s="88" t="e">
        <f t="shared" si="5"/>
        <v>#REF!</v>
      </c>
    </row>
    <row r="365" spans="9:38" x14ac:dyDescent="0.25">
      <c r="I365" s="83"/>
      <c r="J365" s="84" t="e">
        <f>IF(AL366="55",Monitoreo!#REF!&amp;". ","")</f>
        <v>#REF!</v>
      </c>
      <c r="K365" s="39" t="e">
        <f>IF(AL366="54",Monitoreo!#REF!&amp;". ","")</f>
        <v>#REF!</v>
      </c>
      <c r="L365" s="39" t="e">
        <f>IF(AL366="53",Monitoreo!#REF!&amp;". ","")</f>
        <v>#REF!</v>
      </c>
      <c r="M365" s="39" t="e">
        <f>IF(AL366="52",Monitoreo!#REF!&amp;". ","")</f>
        <v>#REF!</v>
      </c>
      <c r="N365" s="39" t="e">
        <f>IF(AL366="51",Monitoreo!#REF!&amp;". ","")</f>
        <v>#REF!</v>
      </c>
      <c r="O365" s="39" t="e">
        <f>IF(AL366="45",Monitoreo!#REF!&amp;". ","")</f>
        <v>#REF!</v>
      </c>
      <c r="P365" s="39" t="e">
        <f>IF(AL366="44",Monitoreo!#REF!&amp;". ","")</f>
        <v>#REF!</v>
      </c>
      <c r="Q365" s="39" t="e">
        <f>IF(AL366="43",Monitoreo!#REF!&amp;". ","")</f>
        <v>#REF!</v>
      </c>
      <c r="R365" s="39" t="e">
        <f>IF(AL366="42",Monitoreo!#REF!&amp;". ","")</f>
        <v>#REF!</v>
      </c>
      <c r="S365" s="39" t="e">
        <f>IF(AL366="41",Monitoreo!#REF!&amp;". ","")</f>
        <v>#REF!</v>
      </c>
      <c r="T365" s="39" t="e">
        <f>IF(AL366="35",Monitoreo!#REF!&amp;". ","")</f>
        <v>#REF!</v>
      </c>
      <c r="U365" s="39" t="e">
        <f>IF(AL366="34",Monitoreo!#REF!&amp;". ","")</f>
        <v>#REF!</v>
      </c>
      <c r="V365" s="39" t="e">
        <f>IF(AL366="33",Monitoreo!#REF!&amp;". ","")</f>
        <v>#REF!</v>
      </c>
      <c r="W365" s="39" t="e">
        <f>IF(AL366="32",Monitoreo!#REF!&amp;". ","")</f>
        <v>#REF!</v>
      </c>
      <c r="X365" s="39" t="e">
        <f>IF(AL366="31",Monitoreo!#REF!&amp;". ","")</f>
        <v>#REF!</v>
      </c>
      <c r="Y365" s="39" t="e">
        <f>IF(AL366="25",Monitoreo!#REF!&amp;". ","")</f>
        <v>#REF!</v>
      </c>
      <c r="Z365" s="39" t="e">
        <f>IF(AL366="24",Monitoreo!#REF!&amp;". ","")</f>
        <v>#REF!</v>
      </c>
      <c r="AA365" s="39" t="e">
        <f>IF(AL366="23",Monitoreo!#REF!&amp;". ","")</f>
        <v>#REF!</v>
      </c>
      <c r="AB365" s="39" t="e">
        <f>IF(AL366="22",Monitoreo!#REF!&amp;". ","")</f>
        <v>#REF!</v>
      </c>
      <c r="AC365" s="39" t="e">
        <f>IF(AL366="21",Monitoreo!#REF!&amp;". ","")</f>
        <v>#REF!</v>
      </c>
      <c r="AD365" s="39" t="e">
        <f>IF(AL366="15",Monitoreo!#REF!&amp;". ","")</f>
        <v>#REF!</v>
      </c>
      <c r="AE365" s="39" t="e">
        <f>IF(AL366="14",Monitoreo!#REF!&amp;". ","")</f>
        <v>#REF!</v>
      </c>
      <c r="AF365" s="39" t="e">
        <f>IF(AL366="13",Monitoreo!#REF!&amp;". ","")</f>
        <v>#REF!</v>
      </c>
      <c r="AG365" s="39" t="e">
        <f>IF(AL366="12",Monitoreo!#REF!&amp;". ","")</f>
        <v>#REF!</v>
      </c>
      <c r="AH365" s="85" t="e">
        <f>IF(AL366="11",Monitoreo!#REF!&amp;". ","")</f>
        <v>#REF!</v>
      </c>
      <c r="AI365" s="71"/>
      <c r="AJ365" s="88" t="e">
        <f>+IF(Monitoreo!#REF!="Casi Seguro",5,IF(Monitoreo!#REF!="Probable",4,IF(Monitoreo!#REF!="Posible",3,IF(Monitoreo!#REF!="Improbable",2,IF(Monitoreo!#REF!="Raro",1)))))</f>
        <v>#REF!</v>
      </c>
      <c r="AK365" s="88" t="e">
        <f>+IF(Monitoreo!#REF!="Severo",5,IF(Monitoreo!#REF!="Mayor",4,IF(Monitoreo!#REF!="Moderado",3,IF(Monitoreo!#REF!="Menor",2,IF(Monitoreo!#REF!="Insignificante",1)))))</f>
        <v>#REF!</v>
      </c>
      <c r="AL365" s="88" t="e">
        <f t="shared" si="5"/>
        <v>#REF!</v>
      </c>
    </row>
    <row r="366" spans="9:38" x14ac:dyDescent="0.25">
      <c r="I366" s="83"/>
      <c r="J366" s="84" t="e">
        <f>IF(AL367="55",Monitoreo!#REF!&amp;". ","")</f>
        <v>#REF!</v>
      </c>
      <c r="K366" s="39" t="e">
        <f>IF(AL367="54",Monitoreo!#REF!&amp;". ","")</f>
        <v>#REF!</v>
      </c>
      <c r="L366" s="39" t="e">
        <f>IF(AL367="53",Monitoreo!#REF!&amp;". ","")</f>
        <v>#REF!</v>
      </c>
      <c r="M366" s="39" t="e">
        <f>IF(AL367="52",Monitoreo!#REF!&amp;". ","")</f>
        <v>#REF!</v>
      </c>
      <c r="N366" s="39" t="e">
        <f>IF(AL367="51",Monitoreo!#REF!&amp;". ","")</f>
        <v>#REF!</v>
      </c>
      <c r="O366" s="39" t="e">
        <f>IF(AL367="45",Monitoreo!#REF!&amp;". ","")</f>
        <v>#REF!</v>
      </c>
      <c r="P366" s="39" t="e">
        <f>IF(AL367="44",Monitoreo!#REF!&amp;". ","")</f>
        <v>#REF!</v>
      </c>
      <c r="Q366" s="39" t="e">
        <f>IF(AL367="43",Monitoreo!#REF!&amp;". ","")</f>
        <v>#REF!</v>
      </c>
      <c r="R366" s="39" t="e">
        <f>IF(AL367="42",Monitoreo!#REF!&amp;". ","")</f>
        <v>#REF!</v>
      </c>
      <c r="S366" s="39" t="e">
        <f>IF(AL367="41",Monitoreo!#REF!&amp;". ","")</f>
        <v>#REF!</v>
      </c>
      <c r="T366" s="39" t="e">
        <f>IF(AL367="35",Monitoreo!#REF!&amp;". ","")</f>
        <v>#REF!</v>
      </c>
      <c r="U366" s="39" t="e">
        <f>IF(AL367="34",Monitoreo!#REF!&amp;". ","")</f>
        <v>#REF!</v>
      </c>
      <c r="V366" s="39" t="e">
        <f>IF(AL367="33",Monitoreo!#REF!&amp;". ","")</f>
        <v>#REF!</v>
      </c>
      <c r="W366" s="39" t="e">
        <f>IF(AL367="32",Monitoreo!#REF!&amp;". ","")</f>
        <v>#REF!</v>
      </c>
      <c r="X366" s="39" t="e">
        <f>IF(AL367="31",Monitoreo!#REF!&amp;". ","")</f>
        <v>#REF!</v>
      </c>
      <c r="Y366" s="39" t="e">
        <f>IF(AL367="25",Monitoreo!#REF!&amp;". ","")</f>
        <v>#REF!</v>
      </c>
      <c r="Z366" s="39" t="e">
        <f>IF(AL367="24",Monitoreo!#REF!&amp;". ","")</f>
        <v>#REF!</v>
      </c>
      <c r="AA366" s="39" t="e">
        <f>IF(AL367="23",Monitoreo!#REF!&amp;". ","")</f>
        <v>#REF!</v>
      </c>
      <c r="AB366" s="39" t="e">
        <f>IF(AL367="22",Monitoreo!#REF!&amp;". ","")</f>
        <v>#REF!</v>
      </c>
      <c r="AC366" s="39" t="e">
        <f>IF(AL367="21",Monitoreo!#REF!&amp;". ","")</f>
        <v>#REF!</v>
      </c>
      <c r="AD366" s="39" t="e">
        <f>IF(AL367="15",Monitoreo!#REF!&amp;". ","")</f>
        <v>#REF!</v>
      </c>
      <c r="AE366" s="39" t="e">
        <f>IF(AL367="14",Monitoreo!#REF!&amp;". ","")</f>
        <v>#REF!</v>
      </c>
      <c r="AF366" s="39" t="e">
        <f>IF(AL367="13",Monitoreo!#REF!&amp;". ","")</f>
        <v>#REF!</v>
      </c>
      <c r="AG366" s="39" t="e">
        <f>IF(AL367="12",Monitoreo!#REF!&amp;". ","")</f>
        <v>#REF!</v>
      </c>
      <c r="AH366" s="85" t="e">
        <f>IF(AL367="11",Monitoreo!#REF!&amp;". ","")</f>
        <v>#REF!</v>
      </c>
      <c r="AI366" s="71"/>
      <c r="AJ366" s="88" t="e">
        <f>+IF(Monitoreo!#REF!="Casi Seguro",5,IF(Monitoreo!#REF!="Probable",4,IF(Monitoreo!#REF!="Posible",3,IF(Monitoreo!#REF!="Improbable",2,IF(Monitoreo!#REF!="Raro",1)))))</f>
        <v>#REF!</v>
      </c>
      <c r="AK366" s="88" t="e">
        <f>+IF(Monitoreo!#REF!="Severo",5,IF(Monitoreo!#REF!="Mayor",4,IF(Monitoreo!#REF!="Moderado",3,IF(Monitoreo!#REF!="Menor",2,IF(Monitoreo!#REF!="Insignificante",1)))))</f>
        <v>#REF!</v>
      </c>
      <c r="AL366" s="88" t="e">
        <f t="shared" si="5"/>
        <v>#REF!</v>
      </c>
    </row>
    <row r="367" spans="9:38" x14ac:dyDescent="0.25">
      <c r="I367" s="83"/>
      <c r="J367" s="84" t="e">
        <f>IF(AL368="55",Monitoreo!#REF!&amp;". ","")</f>
        <v>#REF!</v>
      </c>
      <c r="K367" s="39" t="e">
        <f>IF(AL368="54",Monitoreo!#REF!&amp;". ","")</f>
        <v>#REF!</v>
      </c>
      <c r="L367" s="39" t="e">
        <f>IF(AL368="53",Monitoreo!#REF!&amp;". ","")</f>
        <v>#REF!</v>
      </c>
      <c r="M367" s="39" t="e">
        <f>IF(AL368="52",Monitoreo!#REF!&amp;". ","")</f>
        <v>#REF!</v>
      </c>
      <c r="N367" s="39" t="e">
        <f>IF(AL368="51",Monitoreo!#REF!&amp;". ","")</f>
        <v>#REF!</v>
      </c>
      <c r="O367" s="39" t="e">
        <f>IF(AL368="45",Monitoreo!#REF!&amp;". ","")</f>
        <v>#REF!</v>
      </c>
      <c r="P367" s="39" t="e">
        <f>IF(AL368="44",Monitoreo!#REF!&amp;". ","")</f>
        <v>#REF!</v>
      </c>
      <c r="Q367" s="39" t="e">
        <f>IF(AL368="43",Monitoreo!#REF!&amp;". ","")</f>
        <v>#REF!</v>
      </c>
      <c r="R367" s="39" t="e">
        <f>IF(AL368="42",Monitoreo!#REF!&amp;". ","")</f>
        <v>#REF!</v>
      </c>
      <c r="S367" s="39" t="e">
        <f>IF(AL368="41",Monitoreo!#REF!&amp;". ","")</f>
        <v>#REF!</v>
      </c>
      <c r="T367" s="39" t="e">
        <f>IF(AL368="35",Monitoreo!#REF!&amp;". ","")</f>
        <v>#REF!</v>
      </c>
      <c r="U367" s="39" t="e">
        <f>IF(AL368="34",Monitoreo!#REF!&amp;". ","")</f>
        <v>#REF!</v>
      </c>
      <c r="V367" s="39" t="e">
        <f>IF(AL368="33",Monitoreo!#REF!&amp;". ","")</f>
        <v>#REF!</v>
      </c>
      <c r="W367" s="39" t="e">
        <f>IF(AL368="32",Monitoreo!#REF!&amp;". ","")</f>
        <v>#REF!</v>
      </c>
      <c r="X367" s="39" t="e">
        <f>IF(AL368="31",Monitoreo!#REF!&amp;". ","")</f>
        <v>#REF!</v>
      </c>
      <c r="Y367" s="39" t="e">
        <f>IF(AL368="25",Monitoreo!#REF!&amp;". ","")</f>
        <v>#REF!</v>
      </c>
      <c r="Z367" s="39" t="e">
        <f>IF(AL368="24",Monitoreo!#REF!&amp;". ","")</f>
        <v>#REF!</v>
      </c>
      <c r="AA367" s="39" t="e">
        <f>IF(AL368="23",Monitoreo!#REF!&amp;". ","")</f>
        <v>#REF!</v>
      </c>
      <c r="AB367" s="39" t="e">
        <f>IF(AL368="22",Monitoreo!#REF!&amp;". ","")</f>
        <v>#REF!</v>
      </c>
      <c r="AC367" s="39" t="e">
        <f>IF(AL368="21",Monitoreo!#REF!&amp;". ","")</f>
        <v>#REF!</v>
      </c>
      <c r="AD367" s="39" t="e">
        <f>IF(AL368="15",Monitoreo!#REF!&amp;". ","")</f>
        <v>#REF!</v>
      </c>
      <c r="AE367" s="39" t="e">
        <f>IF(AL368="14",Monitoreo!#REF!&amp;". ","")</f>
        <v>#REF!</v>
      </c>
      <c r="AF367" s="39" t="e">
        <f>IF(AL368="13",Monitoreo!#REF!&amp;". ","")</f>
        <v>#REF!</v>
      </c>
      <c r="AG367" s="39" t="e">
        <f>IF(AL368="12",Monitoreo!#REF!&amp;". ","")</f>
        <v>#REF!</v>
      </c>
      <c r="AH367" s="85" t="e">
        <f>IF(AL368="11",Monitoreo!#REF!&amp;". ","")</f>
        <v>#REF!</v>
      </c>
      <c r="AI367" s="71"/>
      <c r="AJ367" s="88" t="e">
        <f>+IF(Monitoreo!#REF!="Casi Seguro",5,IF(Monitoreo!#REF!="Probable",4,IF(Monitoreo!#REF!="Posible",3,IF(Monitoreo!#REF!="Improbable",2,IF(Monitoreo!#REF!="Raro",1)))))</f>
        <v>#REF!</v>
      </c>
      <c r="AK367" s="88" t="e">
        <f>+IF(Monitoreo!#REF!="Severo",5,IF(Monitoreo!#REF!="Mayor",4,IF(Monitoreo!#REF!="Moderado",3,IF(Monitoreo!#REF!="Menor",2,IF(Monitoreo!#REF!="Insignificante",1)))))</f>
        <v>#REF!</v>
      </c>
      <c r="AL367" s="88" t="e">
        <f t="shared" si="5"/>
        <v>#REF!</v>
      </c>
    </row>
    <row r="368" spans="9:38" x14ac:dyDescent="0.25">
      <c r="I368" s="83"/>
      <c r="J368" s="84" t="e">
        <f>IF(AL369="55",Monitoreo!#REF!&amp;". ","")</f>
        <v>#REF!</v>
      </c>
      <c r="K368" s="39" t="e">
        <f>IF(AL369="54",Monitoreo!#REF!&amp;". ","")</f>
        <v>#REF!</v>
      </c>
      <c r="L368" s="39" t="e">
        <f>IF(AL369="53",Monitoreo!#REF!&amp;". ","")</f>
        <v>#REF!</v>
      </c>
      <c r="M368" s="39" t="e">
        <f>IF(AL369="52",Monitoreo!#REF!&amp;". ","")</f>
        <v>#REF!</v>
      </c>
      <c r="N368" s="39" t="e">
        <f>IF(AL369="51",Monitoreo!#REF!&amp;". ","")</f>
        <v>#REF!</v>
      </c>
      <c r="O368" s="39" t="e">
        <f>IF(AL369="45",Monitoreo!#REF!&amp;". ","")</f>
        <v>#REF!</v>
      </c>
      <c r="P368" s="39" t="e">
        <f>IF(AL369="44",Monitoreo!#REF!&amp;". ","")</f>
        <v>#REF!</v>
      </c>
      <c r="Q368" s="39" t="e">
        <f>IF(AL369="43",Monitoreo!#REF!&amp;". ","")</f>
        <v>#REF!</v>
      </c>
      <c r="R368" s="39" t="e">
        <f>IF(AL369="42",Monitoreo!#REF!&amp;". ","")</f>
        <v>#REF!</v>
      </c>
      <c r="S368" s="39" t="e">
        <f>IF(AL369="41",Monitoreo!#REF!&amp;". ","")</f>
        <v>#REF!</v>
      </c>
      <c r="T368" s="39" t="e">
        <f>IF(AL369="35",Monitoreo!#REF!&amp;". ","")</f>
        <v>#REF!</v>
      </c>
      <c r="U368" s="39" t="e">
        <f>IF(AL369="34",Monitoreo!#REF!&amp;". ","")</f>
        <v>#REF!</v>
      </c>
      <c r="V368" s="39" t="e">
        <f>IF(AL369="33",Monitoreo!#REF!&amp;". ","")</f>
        <v>#REF!</v>
      </c>
      <c r="W368" s="39" t="e">
        <f>IF(AL369="32",Monitoreo!#REF!&amp;". ","")</f>
        <v>#REF!</v>
      </c>
      <c r="X368" s="39" t="e">
        <f>IF(AL369="31",Monitoreo!#REF!&amp;". ","")</f>
        <v>#REF!</v>
      </c>
      <c r="Y368" s="39" t="e">
        <f>IF(AL369="25",Monitoreo!#REF!&amp;". ","")</f>
        <v>#REF!</v>
      </c>
      <c r="Z368" s="39" t="e">
        <f>IF(AL369="24",Monitoreo!#REF!&amp;". ","")</f>
        <v>#REF!</v>
      </c>
      <c r="AA368" s="39" t="e">
        <f>IF(AL369="23",Monitoreo!#REF!&amp;". ","")</f>
        <v>#REF!</v>
      </c>
      <c r="AB368" s="39" t="e">
        <f>IF(AL369="22",Monitoreo!#REF!&amp;". ","")</f>
        <v>#REF!</v>
      </c>
      <c r="AC368" s="39" t="e">
        <f>IF(AL369="21",Monitoreo!#REF!&amp;". ","")</f>
        <v>#REF!</v>
      </c>
      <c r="AD368" s="39" t="e">
        <f>IF(AL369="15",Monitoreo!#REF!&amp;". ","")</f>
        <v>#REF!</v>
      </c>
      <c r="AE368" s="39" t="e">
        <f>IF(AL369="14",Monitoreo!#REF!&amp;". ","")</f>
        <v>#REF!</v>
      </c>
      <c r="AF368" s="39" t="e">
        <f>IF(AL369="13",Monitoreo!#REF!&amp;". ","")</f>
        <v>#REF!</v>
      </c>
      <c r="AG368" s="39" t="e">
        <f>IF(AL369="12",Monitoreo!#REF!&amp;". ","")</f>
        <v>#REF!</v>
      </c>
      <c r="AH368" s="85" t="e">
        <f>IF(AL369="11",Monitoreo!#REF!&amp;". ","")</f>
        <v>#REF!</v>
      </c>
      <c r="AI368" s="71"/>
      <c r="AJ368" s="88" t="e">
        <f>+IF(Monitoreo!#REF!="Casi Seguro",5,IF(Monitoreo!#REF!="Probable",4,IF(Monitoreo!#REF!="Posible",3,IF(Monitoreo!#REF!="Improbable",2,IF(Monitoreo!#REF!="Raro",1)))))</f>
        <v>#REF!</v>
      </c>
      <c r="AK368" s="88" t="e">
        <f>+IF(Monitoreo!#REF!="Severo",5,IF(Monitoreo!#REF!="Mayor",4,IF(Monitoreo!#REF!="Moderado",3,IF(Monitoreo!#REF!="Menor",2,IF(Monitoreo!#REF!="Insignificante",1)))))</f>
        <v>#REF!</v>
      </c>
      <c r="AL368" s="88" t="e">
        <f t="shared" si="5"/>
        <v>#REF!</v>
      </c>
    </row>
    <row r="369" spans="9:38" x14ac:dyDescent="0.25">
      <c r="I369" s="83"/>
      <c r="J369" s="84" t="e">
        <f>IF(AL370="55",Monitoreo!#REF!&amp;". ","")</f>
        <v>#REF!</v>
      </c>
      <c r="K369" s="39" t="e">
        <f>IF(AL370="54",Monitoreo!#REF!&amp;". ","")</f>
        <v>#REF!</v>
      </c>
      <c r="L369" s="39" t="e">
        <f>IF(AL370="53",Monitoreo!#REF!&amp;". ","")</f>
        <v>#REF!</v>
      </c>
      <c r="M369" s="39" t="e">
        <f>IF(AL370="52",Monitoreo!#REF!&amp;". ","")</f>
        <v>#REF!</v>
      </c>
      <c r="N369" s="39" t="e">
        <f>IF(AL370="51",Monitoreo!#REF!&amp;". ","")</f>
        <v>#REF!</v>
      </c>
      <c r="O369" s="39" t="e">
        <f>IF(AL370="45",Monitoreo!#REF!&amp;". ","")</f>
        <v>#REF!</v>
      </c>
      <c r="P369" s="39" t="e">
        <f>IF(AL370="44",Monitoreo!#REF!&amp;". ","")</f>
        <v>#REF!</v>
      </c>
      <c r="Q369" s="39" t="e">
        <f>IF(AL370="43",Monitoreo!#REF!&amp;". ","")</f>
        <v>#REF!</v>
      </c>
      <c r="R369" s="39" t="e">
        <f>IF(AL370="42",Monitoreo!#REF!&amp;". ","")</f>
        <v>#REF!</v>
      </c>
      <c r="S369" s="39" t="e">
        <f>IF(AL370="41",Monitoreo!#REF!&amp;". ","")</f>
        <v>#REF!</v>
      </c>
      <c r="T369" s="39" t="e">
        <f>IF(AL370="35",Monitoreo!#REF!&amp;". ","")</f>
        <v>#REF!</v>
      </c>
      <c r="U369" s="39" t="e">
        <f>IF(AL370="34",Monitoreo!#REF!&amp;". ","")</f>
        <v>#REF!</v>
      </c>
      <c r="V369" s="39" t="e">
        <f>IF(AL370="33",Monitoreo!#REF!&amp;". ","")</f>
        <v>#REF!</v>
      </c>
      <c r="W369" s="39" t="e">
        <f>IF(AL370="32",Monitoreo!#REF!&amp;". ","")</f>
        <v>#REF!</v>
      </c>
      <c r="X369" s="39" t="e">
        <f>IF(AL370="31",Monitoreo!#REF!&amp;". ","")</f>
        <v>#REF!</v>
      </c>
      <c r="Y369" s="39" t="e">
        <f>IF(AL370="25",Monitoreo!#REF!&amp;". ","")</f>
        <v>#REF!</v>
      </c>
      <c r="Z369" s="39" t="e">
        <f>IF(AL370="24",Monitoreo!#REF!&amp;". ","")</f>
        <v>#REF!</v>
      </c>
      <c r="AA369" s="39" t="e">
        <f>IF(AL370="23",Monitoreo!#REF!&amp;". ","")</f>
        <v>#REF!</v>
      </c>
      <c r="AB369" s="39" t="e">
        <f>IF(AL370="22",Monitoreo!#REF!&amp;". ","")</f>
        <v>#REF!</v>
      </c>
      <c r="AC369" s="39" t="e">
        <f>IF(AL370="21",Monitoreo!#REF!&amp;". ","")</f>
        <v>#REF!</v>
      </c>
      <c r="AD369" s="39" t="e">
        <f>IF(AL370="15",Monitoreo!#REF!&amp;". ","")</f>
        <v>#REF!</v>
      </c>
      <c r="AE369" s="39" t="e">
        <f>IF(AL370="14",Monitoreo!#REF!&amp;". ","")</f>
        <v>#REF!</v>
      </c>
      <c r="AF369" s="39" t="e">
        <f>IF(AL370="13",Monitoreo!#REF!&amp;". ","")</f>
        <v>#REF!</v>
      </c>
      <c r="AG369" s="39" t="e">
        <f>IF(AL370="12",Monitoreo!#REF!&amp;". ","")</f>
        <v>#REF!</v>
      </c>
      <c r="AH369" s="85" t="e">
        <f>IF(AL370="11",Monitoreo!#REF!&amp;". ","")</f>
        <v>#REF!</v>
      </c>
      <c r="AI369" s="71"/>
      <c r="AJ369" s="88" t="e">
        <f>+IF(Monitoreo!#REF!="Casi Seguro",5,IF(Monitoreo!#REF!="Probable",4,IF(Monitoreo!#REF!="Posible",3,IF(Monitoreo!#REF!="Improbable",2,IF(Monitoreo!#REF!="Raro",1)))))</f>
        <v>#REF!</v>
      </c>
      <c r="AK369" s="88" t="e">
        <f>+IF(Monitoreo!#REF!="Severo",5,IF(Monitoreo!#REF!="Mayor",4,IF(Monitoreo!#REF!="Moderado",3,IF(Monitoreo!#REF!="Menor",2,IF(Monitoreo!#REF!="Insignificante",1)))))</f>
        <v>#REF!</v>
      </c>
      <c r="AL369" s="88" t="e">
        <f t="shared" si="5"/>
        <v>#REF!</v>
      </c>
    </row>
    <row r="370" spans="9:38" x14ac:dyDescent="0.25">
      <c r="I370" s="83"/>
      <c r="J370" s="84" t="e">
        <f>IF(AL371="55",Monitoreo!#REF!&amp;". ","")</f>
        <v>#REF!</v>
      </c>
      <c r="K370" s="39" t="e">
        <f>IF(AL371="54",Monitoreo!#REF!&amp;". ","")</f>
        <v>#REF!</v>
      </c>
      <c r="L370" s="39" t="e">
        <f>IF(AL371="53",Monitoreo!#REF!&amp;". ","")</f>
        <v>#REF!</v>
      </c>
      <c r="M370" s="39" t="e">
        <f>IF(AL371="52",Monitoreo!#REF!&amp;". ","")</f>
        <v>#REF!</v>
      </c>
      <c r="N370" s="39" t="e">
        <f>IF(AL371="51",Monitoreo!#REF!&amp;". ","")</f>
        <v>#REF!</v>
      </c>
      <c r="O370" s="39" t="e">
        <f>IF(AL371="45",Monitoreo!#REF!&amp;". ","")</f>
        <v>#REF!</v>
      </c>
      <c r="P370" s="39" t="e">
        <f>IF(AL371="44",Monitoreo!#REF!&amp;". ","")</f>
        <v>#REF!</v>
      </c>
      <c r="Q370" s="39" t="e">
        <f>IF(AL371="43",Monitoreo!#REF!&amp;". ","")</f>
        <v>#REF!</v>
      </c>
      <c r="R370" s="39" t="e">
        <f>IF(AL371="42",Monitoreo!#REF!&amp;". ","")</f>
        <v>#REF!</v>
      </c>
      <c r="S370" s="39" t="e">
        <f>IF(AL371="41",Monitoreo!#REF!&amp;". ","")</f>
        <v>#REF!</v>
      </c>
      <c r="T370" s="39" t="e">
        <f>IF(AL371="35",Monitoreo!#REF!&amp;". ","")</f>
        <v>#REF!</v>
      </c>
      <c r="U370" s="39" t="e">
        <f>IF(AL371="34",Monitoreo!#REF!&amp;". ","")</f>
        <v>#REF!</v>
      </c>
      <c r="V370" s="39" t="e">
        <f>IF(AL371="33",Monitoreo!#REF!&amp;". ","")</f>
        <v>#REF!</v>
      </c>
      <c r="W370" s="39" t="e">
        <f>IF(AL371="32",Monitoreo!#REF!&amp;". ","")</f>
        <v>#REF!</v>
      </c>
      <c r="X370" s="39" t="e">
        <f>IF(AL371="31",Monitoreo!#REF!&amp;". ","")</f>
        <v>#REF!</v>
      </c>
      <c r="Y370" s="39" t="e">
        <f>IF(AL371="25",Monitoreo!#REF!&amp;". ","")</f>
        <v>#REF!</v>
      </c>
      <c r="Z370" s="39" t="e">
        <f>IF(AL371="24",Monitoreo!#REF!&amp;". ","")</f>
        <v>#REF!</v>
      </c>
      <c r="AA370" s="39" t="e">
        <f>IF(AL371="23",Monitoreo!#REF!&amp;". ","")</f>
        <v>#REF!</v>
      </c>
      <c r="AB370" s="39" t="e">
        <f>IF(AL371="22",Monitoreo!#REF!&amp;". ","")</f>
        <v>#REF!</v>
      </c>
      <c r="AC370" s="39" t="e">
        <f>IF(AL371="21",Monitoreo!#REF!&amp;". ","")</f>
        <v>#REF!</v>
      </c>
      <c r="AD370" s="39" t="e">
        <f>IF(AL371="15",Monitoreo!#REF!&amp;". ","")</f>
        <v>#REF!</v>
      </c>
      <c r="AE370" s="39" t="e">
        <f>IF(AL371="14",Monitoreo!#REF!&amp;". ","")</f>
        <v>#REF!</v>
      </c>
      <c r="AF370" s="39" t="e">
        <f>IF(AL371="13",Monitoreo!#REF!&amp;". ","")</f>
        <v>#REF!</v>
      </c>
      <c r="AG370" s="39" t="e">
        <f>IF(AL371="12",Monitoreo!#REF!&amp;". ","")</f>
        <v>#REF!</v>
      </c>
      <c r="AH370" s="85" t="e">
        <f>IF(AL371="11",Monitoreo!#REF!&amp;". ","")</f>
        <v>#REF!</v>
      </c>
      <c r="AI370" s="71"/>
      <c r="AJ370" s="88" t="e">
        <f>+IF(Monitoreo!#REF!="Casi Seguro",5,IF(Monitoreo!#REF!="Probable",4,IF(Monitoreo!#REF!="Posible",3,IF(Monitoreo!#REF!="Improbable",2,IF(Monitoreo!#REF!="Raro",1)))))</f>
        <v>#REF!</v>
      </c>
      <c r="AK370" s="88" t="e">
        <f>+IF(Monitoreo!#REF!="Severo",5,IF(Monitoreo!#REF!="Mayor",4,IF(Monitoreo!#REF!="Moderado",3,IF(Monitoreo!#REF!="Menor",2,IF(Monitoreo!#REF!="Insignificante",1)))))</f>
        <v>#REF!</v>
      </c>
      <c r="AL370" s="88" t="e">
        <f t="shared" si="5"/>
        <v>#REF!</v>
      </c>
    </row>
    <row r="371" spans="9:38" x14ac:dyDescent="0.25">
      <c r="I371" s="83"/>
      <c r="J371" s="84" t="e">
        <f>IF(AL372="55",Monitoreo!#REF!&amp;". ","")</f>
        <v>#REF!</v>
      </c>
      <c r="K371" s="39" t="e">
        <f>IF(AL372="54",Monitoreo!#REF!&amp;". ","")</f>
        <v>#REF!</v>
      </c>
      <c r="L371" s="39" t="e">
        <f>IF(AL372="53",Monitoreo!#REF!&amp;". ","")</f>
        <v>#REF!</v>
      </c>
      <c r="M371" s="39" t="e">
        <f>IF(AL372="52",Monitoreo!#REF!&amp;". ","")</f>
        <v>#REF!</v>
      </c>
      <c r="N371" s="39" t="e">
        <f>IF(AL372="51",Monitoreo!#REF!&amp;". ","")</f>
        <v>#REF!</v>
      </c>
      <c r="O371" s="39" t="e">
        <f>IF(AL372="45",Monitoreo!#REF!&amp;". ","")</f>
        <v>#REF!</v>
      </c>
      <c r="P371" s="39" t="e">
        <f>IF(AL372="44",Monitoreo!#REF!&amp;". ","")</f>
        <v>#REF!</v>
      </c>
      <c r="Q371" s="39" t="e">
        <f>IF(AL372="43",Monitoreo!#REF!&amp;". ","")</f>
        <v>#REF!</v>
      </c>
      <c r="R371" s="39" t="e">
        <f>IF(AL372="42",Monitoreo!#REF!&amp;". ","")</f>
        <v>#REF!</v>
      </c>
      <c r="S371" s="39" t="e">
        <f>IF(AL372="41",Monitoreo!#REF!&amp;". ","")</f>
        <v>#REF!</v>
      </c>
      <c r="T371" s="39" t="e">
        <f>IF(AL372="35",Monitoreo!#REF!&amp;". ","")</f>
        <v>#REF!</v>
      </c>
      <c r="U371" s="39" t="e">
        <f>IF(AL372="34",Monitoreo!#REF!&amp;". ","")</f>
        <v>#REF!</v>
      </c>
      <c r="V371" s="39" t="e">
        <f>IF(AL372="33",Monitoreo!#REF!&amp;". ","")</f>
        <v>#REF!</v>
      </c>
      <c r="W371" s="39" t="e">
        <f>IF(AL372="32",Monitoreo!#REF!&amp;". ","")</f>
        <v>#REF!</v>
      </c>
      <c r="X371" s="39" t="e">
        <f>IF(AL372="31",Monitoreo!#REF!&amp;". ","")</f>
        <v>#REF!</v>
      </c>
      <c r="Y371" s="39" t="e">
        <f>IF(AL372="25",Monitoreo!#REF!&amp;". ","")</f>
        <v>#REF!</v>
      </c>
      <c r="Z371" s="39" t="e">
        <f>IF(AL372="24",Monitoreo!#REF!&amp;". ","")</f>
        <v>#REF!</v>
      </c>
      <c r="AA371" s="39" t="e">
        <f>IF(AL372="23",Monitoreo!#REF!&amp;". ","")</f>
        <v>#REF!</v>
      </c>
      <c r="AB371" s="39" t="e">
        <f>IF(AL372="22",Monitoreo!#REF!&amp;". ","")</f>
        <v>#REF!</v>
      </c>
      <c r="AC371" s="39" t="e">
        <f>IF(AL372="21",Monitoreo!#REF!&amp;". ","")</f>
        <v>#REF!</v>
      </c>
      <c r="AD371" s="39" t="e">
        <f>IF(AL372="15",Monitoreo!#REF!&amp;". ","")</f>
        <v>#REF!</v>
      </c>
      <c r="AE371" s="39" t="e">
        <f>IF(AL372="14",Monitoreo!#REF!&amp;". ","")</f>
        <v>#REF!</v>
      </c>
      <c r="AF371" s="39" t="e">
        <f>IF(AL372="13",Monitoreo!#REF!&amp;". ","")</f>
        <v>#REF!</v>
      </c>
      <c r="AG371" s="39" t="e">
        <f>IF(AL372="12",Monitoreo!#REF!&amp;". ","")</f>
        <v>#REF!</v>
      </c>
      <c r="AH371" s="85" t="e">
        <f>IF(AL372="11",Monitoreo!#REF!&amp;". ","")</f>
        <v>#REF!</v>
      </c>
      <c r="AI371" s="71"/>
      <c r="AJ371" s="88" t="e">
        <f>+IF(Monitoreo!#REF!="Casi Seguro",5,IF(Monitoreo!#REF!="Probable",4,IF(Monitoreo!#REF!="Posible",3,IF(Monitoreo!#REF!="Improbable",2,IF(Monitoreo!#REF!="Raro",1)))))</f>
        <v>#REF!</v>
      </c>
      <c r="AK371" s="88" t="e">
        <f>+IF(Monitoreo!#REF!="Severo",5,IF(Monitoreo!#REF!="Mayor",4,IF(Monitoreo!#REF!="Moderado",3,IF(Monitoreo!#REF!="Menor",2,IF(Monitoreo!#REF!="Insignificante",1)))))</f>
        <v>#REF!</v>
      </c>
      <c r="AL371" s="88" t="e">
        <f t="shared" si="5"/>
        <v>#REF!</v>
      </c>
    </row>
    <row r="372" spans="9:38" x14ac:dyDescent="0.25">
      <c r="I372" s="83"/>
      <c r="J372" s="84" t="e">
        <f>IF(AL373="55",Monitoreo!#REF!&amp;". ","")</f>
        <v>#REF!</v>
      </c>
      <c r="K372" s="39" t="e">
        <f>IF(AL373="54",Monitoreo!#REF!&amp;". ","")</f>
        <v>#REF!</v>
      </c>
      <c r="L372" s="39" t="e">
        <f>IF(AL373="53",Monitoreo!#REF!&amp;". ","")</f>
        <v>#REF!</v>
      </c>
      <c r="M372" s="39" t="e">
        <f>IF(AL373="52",Monitoreo!#REF!&amp;". ","")</f>
        <v>#REF!</v>
      </c>
      <c r="N372" s="39" t="e">
        <f>IF(AL373="51",Monitoreo!#REF!&amp;". ","")</f>
        <v>#REF!</v>
      </c>
      <c r="O372" s="39" t="e">
        <f>IF(AL373="45",Monitoreo!#REF!&amp;". ","")</f>
        <v>#REF!</v>
      </c>
      <c r="P372" s="39" t="e">
        <f>IF(AL373="44",Monitoreo!#REF!&amp;". ","")</f>
        <v>#REF!</v>
      </c>
      <c r="Q372" s="39" t="e">
        <f>IF(AL373="43",Monitoreo!#REF!&amp;". ","")</f>
        <v>#REF!</v>
      </c>
      <c r="R372" s="39" t="e">
        <f>IF(AL373="42",Monitoreo!#REF!&amp;". ","")</f>
        <v>#REF!</v>
      </c>
      <c r="S372" s="39" t="e">
        <f>IF(AL373="41",Monitoreo!#REF!&amp;". ","")</f>
        <v>#REF!</v>
      </c>
      <c r="T372" s="39" t="e">
        <f>IF(AL373="35",Monitoreo!#REF!&amp;". ","")</f>
        <v>#REF!</v>
      </c>
      <c r="U372" s="39" t="e">
        <f>IF(AL373="34",Monitoreo!#REF!&amp;". ","")</f>
        <v>#REF!</v>
      </c>
      <c r="V372" s="39" t="e">
        <f>IF(AL373="33",Monitoreo!#REF!&amp;". ","")</f>
        <v>#REF!</v>
      </c>
      <c r="W372" s="39" t="e">
        <f>IF(AL373="32",Monitoreo!#REF!&amp;". ","")</f>
        <v>#REF!</v>
      </c>
      <c r="X372" s="39" t="e">
        <f>IF(AL373="31",Monitoreo!#REF!&amp;". ","")</f>
        <v>#REF!</v>
      </c>
      <c r="Y372" s="39" t="e">
        <f>IF(AL373="25",Monitoreo!#REF!&amp;". ","")</f>
        <v>#REF!</v>
      </c>
      <c r="Z372" s="39" t="e">
        <f>IF(AL373="24",Monitoreo!#REF!&amp;". ","")</f>
        <v>#REF!</v>
      </c>
      <c r="AA372" s="39" t="e">
        <f>IF(AL373="23",Monitoreo!#REF!&amp;". ","")</f>
        <v>#REF!</v>
      </c>
      <c r="AB372" s="39" t="e">
        <f>IF(AL373="22",Monitoreo!#REF!&amp;". ","")</f>
        <v>#REF!</v>
      </c>
      <c r="AC372" s="39" t="e">
        <f>IF(AL373="21",Monitoreo!#REF!&amp;". ","")</f>
        <v>#REF!</v>
      </c>
      <c r="AD372" s="39" t="e">
        <f>IF(AL373="15",Monitoreo!#REF!&amp;". ","")</f>
        <v>#REF!</v>
      </c>
      <c r="AE372" s="39" t="e">
        <f>IF(AL373="14",Monitoreo!#REF!&amp;". ","")</f>
        <v>#REF!</v>
      </c>
      <c r="AF372" s="39" t="e">
        <f>IF(AL373="13",Monitoreo!#REF!&amp;". ","")</f>
        <v>#REF!</v>
      </c>
      <c r="AG372" s="39" t="e">
        <f>IF(AL373="12",Monitoreo!#REF!&amp;". ","")</f>
        <v>#REF!</v>
      </c>
      <c r="AH372" s="85" t="e">
        <f>IF(AL373="11",Monitoreo!#REF!&amp;". ","")</f>
        <v>#REF!</v>
      </c>
      <c r="AI372" s="71"/>
      <c r="AJ372" s="88" t="e">
        <f>+IF(Monitoreo!#REF!="Casi Seguro",5,IF(Monitoreo!#REF!="Probable",4,IF(Monitoreo!#REF!="Posible",3,IF(Monitoreo!#REF!="Improbable",2,IF(Monitoreo!#REF!="Raro",1)))))</f>
        <v>#REF!</v>
      </c>
      <c r="AK372" s="88" t="e">
        <f>+IF(Monitoreo!#REF!="Severo",5,IF(Monitoreo!#REF!="Mayor",4,IF(Monitoreo!#REF!="Moderado",3,IF(Monitoreo!#REF!="Menor",2,IF(Monitoreo!#REF!="Insignificante",1)))))</f>
        <v>#REF!</v>
      </c>
      <c r="AL372" s="88" t="e">
        <f t="shared" si="5"/>
        <v>#REF!</v>
      </c>
    </row>
    <row r="373" spans="9:38" x14ac:dyDescent="0.25">
      <c r="I373" s="83"/>
      <c r="J373" s="84" t="e">
        <f>IF(AL374="55",Monitoreo!#REF!&amp;". ","")</f>
        <v>#REF!</v>
      </c>
      <c r="K373" s="39" t="e">
        <f>IF(AL374="54",Monitoreo!#REF!&amp;". ","")</f>
        <v>#REF!</v>
      </c>
      <c r="L373" s="39" t="e">
        <f>IF(AL374="53",Monitoreo!#REF!&amp;". ","")</f>
        <v>#REF!</v>
      </c>
      <c r="M373" s="39" t="e">
        <f>IF(AL374="52",Monitoreo!#REF!&amp;". ","")</f>
        <v>#REF!</v>
      </c>
      <c r="N373" s="39" t="e">
        <f>IF(AL374="51",Monitoreo!#REF!&amp;". ","")</f>
        <v>#REF!</v>
      </c>
      <c r="O373" s="39" t="e">
        <f>IF(AL374="45",Monitoreo!#REF!&amp;". ","")</f>
        <v>#REF!</v>
      </c>
      <c r="P373" s="39" t="e">
        <f>IF(AL374="44",Monitoreo!#REF!&amp;". ","")</f>
        <v>#REF!</v>
      </c>
      <c r="Q373" s="39" t="e">
        <f>IF(AL374="43",Monitoreo!#REF!&amp;". ","")</f>
        <v>#REF!</v>
      </c>
      <c r="R373" s="39" t="e">
        <f>IF(AL374="42",Monitoreo!#REF!&amp;". ","")</f>
        <v>#REF!</v>
      </c>
      <c r="S373" s="39" t="e">
        <f>IF(AL374="41",Monitoreo!#REF!&amp;". ","")</f>
        <v>#REF!</v>
      </c>
      <c r="T373" s="39" t="e">
        <f>IF(AL374="35",Monitoreo!#REF!&amp;". ","")</f>
        <v>#REF!</v>
      </c>
      <c r="U373" s="39" t="e">
        <f>IF(AL374="34",Monitoreo!#REF!&amp;". ","")</f>
        <v>#REF!</v>
      </c>
      <c r="V373" s="39" t="e">
        <f>IF(AL374="33",Monitoreo!#REF!&amp;". ","")</f>
        <v>#REF!</v>
      </c>
      <c r="W373" s="39" t="e">
        <f>IF(AL374="32",Monitoreo!#REF!&amp;". ","")</f>
        <v>#REF!</v>
      </c>
      <c r="X373" s="39" t="e">
        <f>IF(AL374="31",Monitoreo!#REF!&amp;". ","")</f>
        <v>#REF!</v>
      </c>
      <c r="Y373" s="39" t="e">
        <f>IF(AL374="25",Monitoreo!#REF!&amp;". ","")</f>
        <v>#REF!</v>
      </c>
      <c r="Z373" s="39" t="e">
        <f>IF(AL374="24",Monitoreo!#REF!&amp;". ","")</f>
        <v>#REF!</v>
      </c>
      <c r="AA373" s="39" t="e">
        <f>IF(AL374="23",Monitoreo!#REF!&amp;". ","")</f>
        <v>#REF!</v>
      </c>
      <c r="AB373" s="39" t="e">
        <f>IF(AL374="22",Monitoreo!#REF!&amp;". ","")</f>
        <v>#REF!</v>
      </c>
      <c r="AC373" s="39" t="e">
        <f>IF(AL374="21",Monitoreo!#REF!&amp;". ","")</f>
        <v>#REF!</v>
      </c>
      <c r="AD373" s="39" t="e">
        <f>IF(AL374="15",Monitoreo!#REF!&amp;". ","")</f>
        <v>#REF!</v>
      </c>
      <c r="AE373" s="39" t="e">
        <f>IF(AL374="14",Monitoreo!#REF!&amp;". ","")</f>
        <v>#REF!</v>
      </c>
      <c r="AF373" s="39" t="e">
        <f>IF(AL374="13",Monitoreo!#REF!&amp;". ","")</f>
        <v>#REF!</v>
      </c>
      <c r="AG373" s="39" t="e">
        <f>IF(AL374="12",Monitoreo!#REF!&amp;". ","")</f>
        <v>#REF!</v>
      </c>
      <c r="AH373" s="85" t="e">
        <f>IF(AL374="11",Monitoreo!#REF!&amp;". ","")</f>
        <v>#REF!</v>
      </c>
      <c r="AI373" s="71"/>
      <c r="AJ373" s="88" t="e">
        <f>+IF(Monitoreo!#REF!="Casi Seguro",5,IF(Monitoreo!#REF!="Probable",4,IF(Monitoreo!#REF!="Posible",3,IF(Monitoreo!#REF!="Improbable",2,IF(Monitoreo!#REF!="Raro",1)))))</f>
        <v>#REF!</v>
      </c>
      <c r="AK373" s="88" t="e">
        <f>+IF(Monitoreo!#REF!="Severo",5,IF(Monitoreo!#REF!="Mayor",4,IF(Monitoreo!#REF!="Moderado",3,IF(Monitoreo!#REF!="Menor",2,IF(Monitoreo!#REF!="Insignificante",1)))))</f>
        <v>#REF!</v>
      </c>
      <c r="AL373" s="88" t="e">
        <f t="shared" si="5"/>
        <v>#REF!</v>
      </c>
    </row>
    <row r="374" spans="9:38" x14ac:dyDescent="0.25">
      <c r="I374" s="83"/>
      <c r="J374" s="84" t="e">
        <f>IF(AL375="55",Monitoreo!#REF!&amp;". ","")</f>
        <v>#REF!</v>
      </c>
      <c r="K374" s="39" t="e">
        <f>IF(AL375="54",Monitoreo!#REF!&amp;". ","")</f>
        <v>#REF!</v>
      </c>
      <c r="L374" s="39" t="e">
        <f>IF(AL375="53",Monitoreo!#REF!&amp;". ","")</f>
        <v>#REF!</v>
      </c>
      <c r="M374" s="39" t="e">
        <f>IF(AL375="52",Monitoreo!#REF!&amp;". ","")</f>
        <v>#REF!</v>
      </c>
      <c r="N374" s="39" t="e">
        <f>IF(AL375="51",Monitoreo!#REF!&amp;". ","")</f>
        <v>#REF!</v>
      </c>
      <c r="O374" s="39" t="e">
        <f>IF(AL375="45",Monitoreo!#REF!&amp;". ","")</f>
        <v>#REF!</v>
      </c>
      <c r="P374" s="39" t="e">
        <f>IF(AL375="44",Monitoreo!#REF!&amp;". ","")</f>
        <v>#REF!</v>
      </c>
      <c r="Q374" s="39" t="e">
        <f>IF(AL375="43",Monitoreo!#REF!&amp;". ","")</f>
        <v>#REF!</v>
      </c>
      <c r="R374" s="39" t="e">
        <f>IF(AL375="42",Monitoreo!#REF!&amp;". ","")</f>
        <v>#REF!</v>
      </c>
      <c r="S374" s="39" t="e">
        <f>IF(AL375="41",Monitoreo!#REF!&amp;". ","")</f>
        <v>#REF!</v>
      </c>
      <c r="T374" s="39" t="e">
        <f>IF(AL375="35",Monitoreo!#REF!&amp;". ","")</f>
        <v>#REF!</v>
      </c>
      <c r="U374" s="39" t="e">
        <f>IF(AL375="34",Monitoreo!#REF!&amp;". ","")</f>
        <v>#REF!</v>
      </c>
      <c r="V374" s="39" t="e">
        <f>IF(AL375="33",Monitoreo!#REF!&amp;". ","")</f>
        <v>#REF!</v>
      </c>
      <c r="W374" s="39" t="e">
        <f>IF(AL375="32",Monitoreo!#REF!&amp;". ","")</f>
        <v>#REF!</v>
      </c>
      <c r="X374" s="39" t="e">
        <f>IF(AL375="31",Monitoreo!#REF!&amp;". ","")</f>
        <v>#REF!</v>
      </c>
      <c r="Y374" s="39" t="e">
        <f>IF(AL375="25",Monitoreo!#REF!&amp;". ","")</f>
        <v>#REF!</v>
      </c>
      <c r="Z374" s="39" t="e">
        <f>IF(AL375="24",Monitoreo!#REF!&amp;". ","")</f>
        <v>#REF!</v>
      </c>
      <c r="AA374" s="39" t="e">
        <f>IF(AL375="23",Monitoreo!#REF!&amp;". ","")</f>
        <v>#REF!</v>
      </c>
      <c r="AB374" s="39" t="e">
        <f>IF(AL375="22",Monitoreo!#REF!&amp;". ","")</f>
        <v>#REF!</v>
      </c>
      <c r="AC374" s="39" t="e">
        <f>IF(AL375="21",Monitoreo!#REF!&amp;". ","")</f>
        <v>#REF!</v>
      </c>
      <c r="AD374" s="39" t="e">
        <f>IF(AL375="15",Monitoreo!#REF!&amp;". ","")</f>
        <v>#REF!</v>
      </c>
      <c r="AE374" s="39" t="e">
        <f>IF(AL375="14",Monitoreo!#REF!&amp;". ","")</f>
        <v>#REF!</v>
      </c>
      <c r="AF374" s="39" t="e">
        <f>IF(AL375="13",Monitoreo!#REF!&amp;". ","")</f>
        <v>#REF!</v>
      </c>
      <c r="AG374" s="39" t="e">
        <f>IF(AL375="12",Monitoreo!#REF!&amp;". ","")</f>
        <v>#REF!</v>
      </c>
      <c r="AH374" s="85" t="e">
        <f>IF(AL375="11",Monitoreo!#REF!&amp;". ","")</f>
        <v>#REF!</v>
      </c>
      <c r="AI374" s="71"/>
      <c r="AJ374" s="88" t="e">
        <f>+IF(Monitoreo!#REF!="Casi Seguro",5,IF(Monitoreo!#REF!="Probable",4,IF(Monitoreo!#REF!="Posible",3,IF(Monitoreo!#REF!="Improbable",2,IF(Monitoreo!#REF!="Raro",1)))))</f>
        <v>#REF!</v>
      </c>
      <c r="AK374" s="88" t="e">
        <f>+IF(Monitoreo!#REF!="Severo",5,IF(Monitoreo!#REF!="Mayor",4,IF(Monitoreo!#REF!="Moderado",3,IF(Monitoreo!#REF!="Menor",2,IF(Monitoreo!#REF!="Insignificante",1)))))</f>
        <v>#REF!</v>
      </c>
      <c r="AL374" s="88" t="e">
        <f t="shared" si="5"/>
        <v>#REF!</v>
      </c>
    </row>
    <row r="375" spans="9:38" x14ac:dyDescent="0.25">
      <c r="I375" s="83"/>
      <c r="J375" s="84" t="e">
        <f>IF(AL376="55",Monitoreo!#REF!&amp;". ","")</f>
        <v>#REF!</v>
      </c>
      <c r="K375" s="39" t="e">
        <f>IF(AL376="54",Monitoreo!#REF!&amp;". ","")</f>
        <v>#REF!</v>
      </c>
      <c r="L375" s="39" t="e">
        <f>IF(AL376="53",Monitoreo!#REF!&amp;". ","")</f>
        <v>#REF!</v>
      </c>
      <c r="M375" s="39" t="e">
        <f>IF(AL376="52",Monitoreo!#REF!&amp;". ","")</f>
        <v>#REF!</v>
      </c>
      <c r="N375" s="39" t="e">
        <f>IF(AL376="51",Monitoreo!#REF!&amp;". ","")</f>
        <v>#REF!</v>
      </c>
      <c r="O375" s="39" t="e">
        <f>IF(AL376="45",Monitoreo!#REF!&amp;". ","")</f>
        <v>#REF!</v>
      </c>
      <c r="P375" s="39" t="e">
        <f>IF(AL376="44",Monitoreo!#REF!&amp;". ","")</f>
        <v>#REF!</v>
      </c>
      <c r="Q375" s="39" t="e">
        <f>IF(AL376="43",Monitoreo!#REF!&amp;". ","")</f>
        <v>#REF!</v>
      </c>
      <c r="R375" s="39" t="e">
        <f>IF(AL376="42",Monitoreo!#REF!&amp;". ","")</f>
        <v>#REF!</v>
      </c>
      <c r="S375" s="39" t="e">
        <f>IF(AL376="41",Monitoreo!#REF!&amp;". ","")</f>
        <v>#REF!</v>
      </c>
      <c r="T375" s="39" t="e">
        <f>IF(AL376="35",Monitoreo!#REF!&amp;". ","")</f>
        <v>#REF!</v>
      </c>
      <c r="U375" s="39" t="e">
        <f>IF(AL376="34",Monitoreo!#REF!&amp;". ","")</f>
        <v>#REF!</v>
      </c>
      <c r="V375" s="39" t="e">
        <f>IF(AL376="33",Monitoreo!#REF!&amp;". ","")</f>
        <v>#REF!</v>
      </c>
      <c r="W375" s="39" t="e">
        <f>IF(AL376="32",Monitoreo!#REF!&amp;". ","")</f>
        <v>#REF!</v>
      </c>
      <c r="X375" s="39" t="e">
        <f>IF(AL376="31",Monitoreo!#REF!&amp;". ","")</f>
        <v>#REF!</v>
      </c>
      <c r="Y375" s="39" t="e">
        <f>IF(AL376="25",Monitoreo!#REF!&amp;". ","")</f>
        <v>#REF!</v>
      </c>
      <c r="Z375" s="39" t="e">
        <f>IF(AL376="24",Monitoreo!#REF!&amp;". ","")</f>
        <v>#REF!</v>
      </c>
      <c r="AA375" s="39" t="e">
        <f>IF(AL376="23",Monitoreo!#REF!&amp;". ","")</f>
        <v>#REF!</v>
      </c>
      <c r="AB375" s="39" t="e">
        <f>IF(AL376="22",Monitoreo!#REF!&amp;". ","")</f>
        <v>#REF!</v>
      </c>
      <c r="AC375" s="39" t="e">
        <f>IF(AL376="21",Monitoreo!#REF!&amp;". ","")</f>
        <v>#REF!</v>
      </c>
      <c r="AD375" s="39" t="e">
        <f>IF(AL376="15",Monitoreo!#REF!&amp;". ","")</f>
        <v>#REF!</v>
      </c>
      <c r="AE375" s="39" t="e">
        <f>IF(AL376="14",Monitoreo!#REF!&amp;". ","")</f>
        <v>#REF!</v>
      </c>
      <c r="AF375" s="39" t="e">
        <f>IF(AL376="13",Monitoreo!#REF!&amp;". ","")</f>
        <v>#REF!</v>
      </c>
      <c r="AG375" s="39" t="e">
        <f>IF(AL376="12",Monitoreo!#REF!&amp;". ","")</f>
        <v>#REF!</v>
      </c>
      <c r="AH375" s="85" t="e">
        <f>IF(AL376="11",Monitoreo!#REF!&amp;". ","")</f>
        <v>#REF!</v>
      </c>
      <c r="AI375" s="71"/>
      <c r="AJ375" s="88" t="e">
        <f>+IF(Monitoreo!#REF!="Casi Seguro",5,IF(Monitoreo!#REF!="Probable",4,IF(Monitoreo!#REF!="Posible",3,IF(Monitoreo!#REF!="Improbable",2,IF(Monitoreo!#REF!="Raro",1)))))</f>
        <v>#REF!</v>
      </c>
      <c r="AK375" s="88" t="e">
        <f>+IF(Monitoreo!#REF!="Severo",5,IF(Monitoreo!#REF!="Mayor",4,IF(Monitoreo!#REF!="Moderado",3,IF(Monitoreo!#REF!="Menor",2,IF(Monitoreo!#REF!="Insignificante",1)))))</f>
        <v>#REF!</v>
      </c>
      <c r="AL375" s="88" t="e">
        <f t="shared" si="5"/>
        <v>#REF!</v>
      </c>
    </row>
    <row r="376" spans="9:38" x14ac:dyDescent="0.25">
      <c r="I376" s="83"/>
      <c r="J376" s="84" t="e">
        <f>IF(AL377="55",Monitoreo!#REF!&amp;". ","")</f>
        <v>#REF!</v>
      </c>
      <c r="K376" s="39" t="e">
        <f>IF(AL377="54",Monitoreo!#REF!&amp;". ","")</f>
        <v>#REF!</v>
      </c>
      <c r="L376" s="39" t="e">
        <f>IF(AL377="53",Monitoreo!#REF!&amp;". ","")</f>
        <v>#REF!</v>
      </c>
      <c r="M376" s="39" t="e">
        <f>IF(AL377="52",Monitoreo!#REF!&amp;". ","")</f>
        <v>#REF!</v>
      </c>
      <c r="N376" s="39" t="e">
        <f>IF(AL377="51",Monitoreo!#REF!&amp;". ","")</f>
        <v>#REF!</v>
      </c>
      <c r="O376" s="39" t="e">
        <f>IF(AL377="45",Monitoreo!#REF!&amp;". ","")</f>
        <v>#REF!</v>
      </c>
      <c r="P376" s="39" t="e">
        <f>IF(AL377="44",Monitoreo!#REF!&amp;". ","")</f>
        <v>#REF!</v>
      </c>
      <c r="Q376" s="39" t="e">
        <f>IF(AL377="43",Monitoreo!#REF!&amp;". ","")</f>
        <v>#REF!</v>
      </c>
      <c r="R376" s="39" t="e">
        <f>IF(AL377="42",Monitoreo!#REF!&amp;". ","")</f>
        <v>#REF!</v>
      </c>
      <c r="S376" s="39" t="e">
        <f>IF(AL377="41",Monitoreo!#REF!&amp;". ","")</f>
        <v>#REF!</v>
      </c>
      <c r="T376" s="39" t="e">
        <f>IF(AL377="35",Monitoreo!#REF!&amp;". ","")</f>
        <v>#REF!</v>
      </c>
      <c r="U376" s="39" t="e">
        <f>IF(AL377="34",Monitoreo!#REF!&amp;". ","")</f>
        <v>#REF!</v>
      </c>
      <c r="V376" s="39" t="e">
        <f>IF(AL377="33",Monitoreo!#REF!&amp;". ","")</f>
        <v>#REF!</v>
      </c>
      <c r="W376" s="39" t="e">
        <f>IF(AL377="32",Monitoreo!#REF!&amp;". ","")</f>
        <v>#REF!</v>
      </c>
      <c r="X376" s="39" t="e">
        <f>IF(AL377="31",Monitoreo!#REF!&amp;". ","")</f>
        <v>#REF!</v>
      </c>
      <c r="Y376" s="39" t="e">
        <f>IF(AL377="25",Monitoreo!#REF!&amp;". ","")</f>
        <v>#REF!</v>
      </c>
      <c r="Z376" s="39" t="e">
        <f>IF(AL377="24",Monitoreo!#REF!&amp;". ","")</f>
        <v>#REF!</v>
      </c>
      <c r="AA376" s="39" t="e">
        <f>IF(AL377="23",Monitoreo!#REF!&amp;". ","")</f>
        <v>#REF!</v>
      </c>
      <c r="AB376" s="39" t="e">
        <f>IF(AL377="22",Monitoreo!#REF!&amp;". ","")</f>
        <v>#REF!</v>
      </c>
      <c r="AC376" s="39" t="e">
        <f>IF(AL377="21",Monitoreo!#REF!&amp;". ","")</f>
        <v>#REF!</v>
      </c>
      <c r="AD376" s="39" t="e">
        <f>IF(AL377="15",Monitoreo!#REF!&amp;". ","")</f>
        <v>#REF!</v>
      </c>
      <c r="AE376" s="39" t="e">
        <f>IF(AL377="14",Monitoreo!#REF!&amp;". ","")</f>
        <v>#REF!</v>
      </c>
      <c r="AF376" s="39" t="e">
        <f>IF(AL377="13",Monitoreo!#REF!&amp;". ","")</f>
        <v>#REF!</v>
      </c>
      <c r="AG376" s="39" t="e">
        <f>IF(AL377="12",Monitoreo!#REF!&amp;". ","")</f>
        <v>#REF!</v>
      </c>
      <c r="AH376" s="85" t="e">
        <f>IF(AL377="11",Monitoreo!#REF!&amp;". ","")</f>
        <v>#REF!</v>
      </c>
      <c r="AI376" s="71"/>
      <c r="AJ376" s="88" t="e">
        <f>+IF(Monitoreo!#REF!="Casi Seguro",5,IF(Monitoreo!#REF!="Probable",4,IF(Monitoreo!#REF!="Posible",3,IF(Monitoreo!#REF!="Improbable",2,IF(Monitoreo!#REF!="Raro",1)))))</f>
        <v>#REF!</v>
      </c>
      <c r="AK376" s="88" t="e">
        <f>+IF(Monitoreo!#REF!="Severo",5,IF(Monitoreo!#REF!="Mayor",4,IF(Monitoreo!#REF!="Moderado",3,IF(Monitoreo!#REF!="Menor",2,IF(Monitoreo!#REF!="Insignificante",1)))))</f>
        <v>#REF!</v>
      </c>
      <c r="AL376" s="88" t="e">
        <f t="shared" si="5"/>
        <v>#REF!</v>
      </c>
    </row>
    <row r="377" spans="9:38" x14ac:dyDescent="0.25">
      <c r="I377" s="83"/>
      <c r="J377" s="84" t="e">
        <f>IF(AL378="55",Monitoreo!#REF!&amp;". ","")</f>
        <v>#REF!</v>
      </c>
      <c r="K377" s="39" t="e">
        <f>IF(AL378="54",Monitoreo!#REF!&amp;". ","")</f>
        <v>#REF!</v>
      </c>
      <c r="L377" s="39" t="e">
        <f>IF(AL378="53",Monitoreo!#REF!&amp;". ","")</f>
        <v>#REF!</v>
      </c>
      <c r="M377" s="39" t="e">
        <f>IF(AL378="52",Monitoreo!#REF!&amp;". ","")</f>
        <v>#REF!</v>
      </c>
      <c r="N377" s="39" t="e">
        <f>IF(AL378="51",Monitoreo!#REF!&amp;". ","")</f>
        <v>#REF!</v>
      </c>
      <c r="O377" s="39" t="e">
        <f>IF(AL378="45",Monitoreo!#REF!&amp;". ","")</f>
        <v>#REF!</v>
      </c>
      <c r="P377" s="39" t="e">
        <f>IF(AL378="44",Monitoreo!#REF!&amp;". ","")</f>
        <v>#REF!</v>
      </c>
      <c r="Q377" s="39" t="e">
        <f>IF(AL378="43",Monitoreo!#REF!&amp;". ","")</f>
        <v>#REF!</v>
      </c>
      <c r="R377" s="39" t="e">
        <f>IF(AL378="42",Monitoreo!#REF!&amp;". ","")</f>
        <v>#REF!</v>
      </c>
      <c r="S377" s="39" t="e">
        <f>IF(AL378="41",Monitoreo!#REF!&amp;". ","")</f>
        <v>#REF!</v>
      </c>
      <c r="T377" s="39" t="e">
        <f>IF(AL378="35",Monitoreo!#REF!&amp;". ","")</f>
        <v>#REF!</v>
      </c>
      <c r="U377" s="39" t="e">
        <f>IF(AL378="34",Monitoreo!#REF!&amp;". ","")</f>
        <v>#REF!</v>
      </c>
      <c r="V377" s="39" t="e">
        <f>IF(AL378="33",Monitoreo!#REF!&amp;". ","")</f>
        <v>#REF!</v>
      </c>
      <c r="W377" s="39" t="e">
        <f>IF(AL378="32",Monitoreo!#REF!&amp;". ","")</f>
        <v>#REF!</v>
      </c>
      <c r="X377" s="39" t="e">
        <f>IF(AL378="31",Monitoreo!#REF!&amp;". ","")</f>
        <v>#REF!</v>
      </c>
      <c r="Y377" s="39" t="e">
        <f>IF(AL378="25",Monitoreo!#REF!&amp;". ","")</f>
        <v>#REF!</v>
      </c>
      <c r="Z377" s="39" t="e">
        <f>IF(AL378="24",Monitoreo!#REF!&amp;". ","")</f>
        <v>#REF!</v>
      </c>
      <c r="AA377" s="39" t="e">
        <f>IF(AL378="23",Monitoreo!#REF!&amp;". ","")</f>
        <v>#REF!</v>
      </c>
      <c r="AB377" s="39" t="e">
        <f>IF(AL378="22",Monitoreo!#REF!&amp;". ","")</f>
        <v>#REF!</v>
      </c>
      <c r="AC377" s="39" t="e">
        <f>IF(AL378="21",Monitoreo!#REF!&amp;". ","")</f>
        <v>#REF!</v>
      </c>
      <c r="AD377" s="39" t="e">
        <f>IF(AL378="15",Monitoreo!#REF!&amp;". ","")</f>
        <v>#REF!</v>
      </c>
      <c r="AE377" s="39" t="e">
        <f>IF(AL378="14",Monitoreo!#REF!&amp;". ","")</f>
        <v>#REF!</v>
      </c>
      <c r="AF377" s="39" t="e">
        <f>IF(AL378="13",Monitoreo!#REF!&amp;". ","")</f>
        <v>#REF!</v>
      </c>
      <c r="AG377" s="39" t="e">
        <f>IF(AL378="12",Monitoreo!#REF!&amp;". ","")</f>
        <v>#REF!</v>
      </c>
      <c r="AH377" s="85" t="e">
        <f>IF(AL378="11",Monitoreo!#REF!&amp;". ","")</f>
        <v>#REF!</v>
      </c>
      <c r="AI377" s="71"/>
      <c r="AJ377" s="88" t="e">
        <f>+IF(Monitoreo!#REF!="Casi Seguro",5,IF(Monitoreo!#REF!="Probable",4,IF(Monitoreo!#REF!="Posible",3,IF(Monitoreo!#REF!="Improbable",2,IF(Monitoreo!#REF!="Raro",1)))))</f>
        <v>#REF!</v>
      </c>
      <c r="AK377" s="88" t="e">
        <f>+IF(Monitoreo!#REF!="Severo",5,IF(Monitoreo!#REF!="Mayor",4,IF(Monitoreo!#REF!="Moderado",3,IF(Monitoreo!#REF!="Menor",2,IF(Monitoreo!#REF!="Insignificante",1)))))</f>
        <v>#REF!</v>
      </c>
      <c r="AL377" s="88" t="e">
        <f t="shared" si="5"/>
        <v>#REF!</v>
      </c>
    </row>
    <row r="378" spans="9:38" x14ac:dyDescent="0.25">
      <c r="I378" s="83"/>
      <c r="J378" s="84" t="e">
        <f>IF(AL379="55",Monitoreo!#REF!&amp;". ","")</f>
        <v>#REF!</v>
      </c>
      <c r="K378" s="39" t="e">
        <f>IF(AL379="54",Monitoreo!#REF!&amp;". ","")</f>
        <v>#REF!</v>
      </c>
      <c r="L378" s="39" t="e">
        <f>IF(AL379="53",Monitoreo!#REF!&amp;". ","")</f>
        <v>#REF!</v>
      </c>
      <c r="M378" s="39" t="e">
        <f>IF(AL379="52",Monitoreo!#REF!&amp;". ","")</f>
        <v>#REF!</v>
      </c>
      <c r="N378" s="39" t="e">
        <f>IF(AL379="51",Monitoreo!#REF!&amp;". ","")</f>
        <v>#REF!</v>
      </c>
      <c r="O378" s="39" t="e">
        <f>IF(AL379="45",Monitoreo!#REF!&amp;". ","")</f>
        <v>#REF!</v>
      </c>
      <c r="P378" s="39" t="e">
        <f>IF(AL379="44",Monitoreo!#REF!&amp;". ","")</f>
        <v>#REF!</v>
      </c>
      <c r="Q378" s="39" t="e">
        <f>IF(AL379="43",Monitoreo!#REF!&amp;". ","")</f>
        <v>#REF!</v>
      </c>
      <c r="R378" s="39" t="e">
        <f>IF(AL379="42",Monitoreo!#REF!&amp;". ","")</f>
        <v>#REF!</v>
      </c>
      <c r="S378" s="39" t="e">
        <f>IF(AL379="41",Monitoreo!#REF!&amp;". ","")</f>
        <v>#REF!</v>
      </c>
      <c r="T378" s="39" t="e">
        <f>IF(AL379="35",Monitoreo!#REF!&amp;". ","")</f>
        <v>#REF!</v>
      </c>
      <c r="U378" s="39" t="e">
        <f>IF(AL379="34",Monitoreo!#REF!&amp;". ","")</f>
        <v>#REF!</v>
      </c>
      <c r="V378" s="39" t="e">
        <f>IF(AL379="33",Monitoreo!#REF!&amp;". ","")</f>
        <v>#REF!</v>
      </c>
      <c r="W378" s="39" t="e">
        <f>IF(AL379="32",Monitoreo!#REF!&amp;". ","")</f>
        <v>#REF!</v>
      </c>
      <c r="X378" s="39" t="e">
        <f>IF(AL379="31",Monitoreo!#REF!&amp;". ","")</f>
        <v>#REF!</v>
      </c>
      <c r="Y378" s="39" t="e">
        <f>IF(AL379="25",Monitoreo!#REF!&amp;". ","")</f>
        <v>#REF!</v>
      </c>
      <c r="Z378" s="39" t="e">
        <f>IF(AL379="24",Monitoreo!#REF!&amp;". ","")</f>
        <v>#REF!</v>
      </c>
      <c r="AA378" s="39" t="e">
        <f>IF(AL379="23",Monitoreo!#REF!&amp;". ","")</f>
        <v>#REF!</v>
      </c>
      <c r="AB378" s="39" t="e">
        <f>IF(AL379="22",Monitoreo!#REF!&amp;". ","")</f>
        <v>#REF!</v>
      </c>
      <c r="AC378" s="39" t="e">
        <f>IF(AL379="21",Monitoreo!#REF!&amp;". ","")</f>
        <v>#REF!</v>
      </c>
      <c r="AD378" s="39" t="e">
        <f>IF(AL379="15",Monitoreo!#REF!&amp;". ","")</f>
        <v>#REF!</v>
      </c>
      <c r="AE378" s="39" t="e">
        <f>IF(AL379="14",Monitoreo!#REF!&amp;". ","")</f>
        <v>#REF!</v>
      </c>
      <c r="AF378" s="39" t="e">
        <f>IF(AL379="13",Monitoreo!#REF!&amp;". ","")</f>
        <v>#REF!</v>
      </c>
      <c r="AG378" s="39" t="e">
        <f>IF(AL379="12",Monitoreo!#REF!&amp;". ","")</f>
        <v>#REF!</v>
      </c>
      <c r="AH378" s="85" t="e">
        <f>IF(AL379="11",Monitoreo!#REF!&amp;". ","")</f>
        <v>#REF!</v>
      </c>
      <c r="AI378" s="71"/>
      <c r="AJ378" s="88" t="e">
        <f>+IF(Monitoreo!#REF!="Casi Seguro",5,IF(Monitoreo!#REF!="Probable",4,IF(Monitoreo!#REF!="Posible",3,IF(Monitoreo!#REF!="Improbable",2,IF(Monitoreo!#REF!="Raro",1)))))</f>
        <v>#REF!</v>
      </c>
      <c r="AK378" s="88" t="e">
        <f>+IF(Monitoreo!#REF!="Severo",5,IF(Monitoreo!#REF!="Mayor",4,IF(Monitoreo!#REF!="Moderado",3,IF(Monitoreo!#REF!="Menor",2,IF(Monitoreo!#REF!="Insignificante",1)))))</f>
        <v>#REF!</v>
      </c>
      <c r="AL378" s="88" t="e">
        <f t="shared" si="5"/>
        <v>#REF!</v>
      </c>
    </row>
    <row r="379" spans="9:38" x14ac:dyDescent="0.25">
      <c r="I379" s="83"/>
      <c r="J379" s="84" t="e">
        <f>IF(AL380="55",Monitoreo!#REF!&amp;". ","")</f>
        <v>#REF!</v>
      </c>
      <c r="K379" s="39" t="e">
        <f>IF(AL380="54",Monitoreo!#REF!&amp;". ","")</f>
        <v>#REF!</v>
      </c>
      <c r="L379" s="39" t="e">
        <f>IF(AL380="53",Monitoreo!#REF!&amp;". ","")</f>
        <v>#REF!</v>
      </c>
      <c r="M379" s="39" t="e">
        <f>IF(AL380="52",Monitoreo!#REF!&amp;". ","")</f>
        <v>#REF!</v>
      </c>
      <c r="N379" s="39" t="e">
        <f>IF(AL380="51",Monitoreo!#REF!&amp;". ","")</f>
        <v>#REF!</v>
      </c>
      <c r="O379" s="39" t="e">
        <f>IF(AL380="45",Monitoreo!#REF!&amp;". ","")</f>
        <v>#REF!</v>
      </c>
      <c r="P379" s="39" t="e">
        <f>IF(AL380="44",Monitoreo!#REF!&amp;". ","")</f>
        <v>#REF!</v>
      </c>
      <c r="Q379" s="39" t="e">
        <f>IF(AL380="43",Monitoreo!#REF!&amp;". ","")</f>
        <v>#REF!</v>
      </c>
      <c r="R379" s="39" t="e">
        <f>IF(AL380="42",Monitoreo!#REF!&amp;". ","")</f>
        <v>#REF!</v>
      </c>
      <c r="S379" s="39" t="e">
        <f>IF(AL380="41",Monitoreo!#REF!&amp;". ","")</f>
        <v>#REF!</v>
      </c>
      <c r="T379" s="39" t="e">
        <f>IF(AL380="35",Monitoreo!#REF!&amp;". ","")</f>
        <v>#REF!</v>
      </c>
      <c r="U379" s="39" t="e">
        <f>IF(AL380="34",Monitoreo!#REF!&amp;". ","")</f>
        <v>#REF!</v>
      </c>
      <c r="V379" s="39" t="e">
        <f>IF(AL380="33",Monitoreo!#REF!&amp;". ","")</f>
        <v>#REF!</v>
      </c>
      <c r="W379" s="39" t="e">
        <f>IF(AL380="32",Monitoreo!#REF!&amp;". ","")</f>
        <v>#REF!</v>
      </c>
      <c r="X379" s="39" t="e">
        <f>IF(AL380="31",Monitoreo!#REF!&amp;". ","")</f>
        <v>#REF!</v>
      </c>
      <c r="Y379" s="39" t="e">
        <f>IF(AL380="25",Monitoreo!#REF!&amp;". ","")</f>
        <v>#REF!</v>
      </c>
      <c r="Z379" s="39" t="e">
        <f>IF(AL380="24",Monitoreo!#REF!&amp;". ","")</f>
        <v>#REF!</v>
      </c>
      <c r="AA379" s="39" t="e">
        <f>IF(AL380="23",Monitoreo!#REF!&amp;". ","")</f>
        <v>#REF!</v>
      </c>
      <c r="AB379" s="39" t="e">
        <f>IF(AL380="22",Monitoreo!#REF!&amp;". ","")</f>
        <v>#REF!</v>
      </c>
      <c r="AC379" s="39" t="e">
        <f>IF(AL380="21",Monitoreo!#REF!&amp;". ","")</f>
        <v>#REF!</v>
      </c>
      <c r="AD379" s="39" t="e">
        <f>IF(AL380="15",Monitoreo!#REF!&amp;". ","")</f>
        <v>#REF!</v>
      </c>
      <c r="AE379" s="39" t="e">
        <f>IF(AL380="14",Monitoreo!#REF!&amp;". ","")</f>
        <v>#REF!</v>
      </c>
      <c r="AF379" s="39" t="e">
        <f>IF(AL380="13",Monitoreo!#REF!&amp;". ","")</f>
        <v>#REF!</v>
      </c>
      <c r="AG379" s="39" t="e">
        <f>IF(AL380="12",Monitoreo!#REF!&amp;". ","")</f>
        <v>#REF!</v>
      </c>
      <c r="AH379" s="85" t="e">
        <f>IF(AL380="11",Monitoreo!#REF!&amp;". ","")</f>
        <v>#REF!</v>
      </c>
      <c r="AI379" s="71"/>
      <c r="AJ379" s="88" t="e">
        <f>+IF(Monitoreo!#REF!="Casi Seguro",5,IF(Monitoreo!#REF!="Probable",4,IF(Monitoreo!#REF!="Posible",3,IF(Monitoreo!#REF!="Improbable",2,IF(Monitoreo!#REF!="Raro",1)))))</f>
        <v>#REF!</v>
      </c>
      <c r="AK379" s="88" t="e">
        <f>+IF(Monitoreo!#REF!="Severo",5,IF(Monitoreo!#REF!="Mayor",4,IF(Monitoreo!#REF!="Moderado",3,IF(Monitoreo!#REF!="Menor",2,IF(Monitoreo!#REF!="Insignificante",1)))))</f>
        <v>#REF!</v>
      </c>
      <c r="AL379" s="88" t="e">
        <f t="shared" si="5"/>
        <v>#REF!</v>
      </c>
    </row>
    <row r="380" spans="9:38" x14ac:dyDescent="0.25">
      <c r="I380" s="83"/>
      <c r="J380" s="84" t="e">
        <f>IF(AL381="55",Monitoreo!#REF!&amp;". ","")</f>
        <v>#REF!</v>
      </c>
      <c r="K380" s="39" t="e">
        <f>IF(AL381="54",Monitoreo!#REF!&amp;". ","")</f>
        <v>#REF!</v>
      </c>
      <c r="L380" s="39" t="e">
        <f>IF(AL381="53",Monitoreo!#REF!&amp;". ","")</f>
        <v>#REF!</v>
      </c>
      <c r="M380" s="39" t="e">
        <f>IF(AL381="52",Monitoreo!#REF!&amp;". ","")</f>
        <v>#REF!</v>
      </c>
      <c r="N380" s="39" t="e">
        <f>IF(AL381="51",Monitoreo!#REF!&amp;". ","")</f>
        <v>#REF!</v>
      </c>
      <c r="O380" s="39" t="e">
        <f>IF(AL381="45",Monitoreo!#REF!&amp;". ","")</f>
        <v>#REF!</v>
      </c>
      <c r="P380" s="39" t="e">
        <f>IF(AL381="44",Monitoreo!#REF!&amp;". ","")</f>
        <v>#REF!</v>
      </c>
      <c r="Q380" s="39" t="e">
        <f>IF(AL381="43",Monitoreo!#REF!&amp;". ","")</f>
        <v>#REF!</v>
      </c>
      <c r="R380" s="39" t="e">
        <f>IF(AL381="42",Monitoreo!#REF!&amp;". ","")</f>
        <v>#REF!</v>
      </c>
      <c r="S380" s="39" t="e">
        <f>IF(AL381="41",Monitoreo!#REF!&amp;". ","")</f>
        <v>#REF!</v>
      </c>
      <c r="T380" s="39" t="e">
        <f>IF(AL381="35",Monitoreo!#REF!&amp;". ","")</f>
        <v>#REF!</v>
      </c>
      <c r="U380" s="39" t="e">
        <f>IF(AL381="34",Monitoreo!#REF!&amp;". ","")</f>
        <v>#REF!</v>
      </c>
      <c r="V380" s="39" t="e">
        <f>IF(AL381="33",Monitoreo!#REF!&amp;". ","")</f>
        <v>#REF!</v>
      </c>
      <c r="W380" s="39" t="e">
        <f>IF(AL381="32",Monitoreo!#REF!&amp;". ","")</f>
        <v>#REF!</v>
      </c>
      <c r="X380" s="39" t="e">
        <f>IF(AL381="31",Monitoreo!#REF!&amp;". ","")</f>
        <v>#REF!</v>
      </c>
      <c r="Y380" s="39" t="e">
        <f>IF(AL381="25",Monitoreo!#REF!&amp;". ","")</f>
        <v>#REF!</v>
      </c>
      <c r="Z380" s="39" t="e">
        <f>IF(AL381="24",Monitoreo!#REF!&amp;". ","")</f>
        <v>#REF!</v>
      </c>
      <c r="AA380" s="39" t="e">
        <f>IF(AL381="23",Monitoreo!#REF!&amp;". ","")</f>
        <v>#REF!</v>
      </c>
      <c r="AB380" s="39" t="e">
        <f>IF(AL381="22",Monitoreo!#REF!&amp;". ","")</f>
        <v>#REF!</v>
      </c>
      <c r="AC380" s="39" t="e">
        <f>IF(AL381="21",Monitoreo!#REF!&amp;". ","")</f>
        <v>#REF!</v>
      </c>
      <c r="AD380" s="39" t="e">
        <f>IF(AL381="15",Monitoreo!#REF!&amp;". ","")</f>
        <v>#REF!</v>
      </c>
      <c r="AE380" s="39" t="e">
        <f>IF(AL381="14",Monitoreo!#REF!&amp;". ","")</f>
        <v>#REF!</v>
      </c>
      <c r="AF380" s="39" t="e">
        <f>IF(AL381="13",Monitoreo!#REF!&amp;". ","")</f>
        <v>#REF!</v>
      </c>
      <c r="AG380" s="39" t="e">
        <f>IF(AL381="12",Monitoreo!#REF!&amp;". ","")</f>
        <v>#REF!</v>
      </c>
      <c r="AH380" s="85" t="e">
        <f>IF(AL381="11",Monitoreo!#REF!&amp;". ","")</f>
        <v>#REF!</v>
      </c>
      <c r="AI380" s="71"/>
      <c r="AJ380" s="88" t="e">
        <f>+IF(Monitoreo!#REF!="Casi Seguro",5,IF(Monitoreo!#REF!="Probable",4,IF(Monitoreo!#REF!="Posible",3,IF(Monitoreo!#REF!="Improbable",2,IF(Monitoreo!#REF!="Raro",1)))))</f>
        <v>#REF!</v>
      </c>
      <c r="AK380" s="88" t="e">
        <f>+IF(Monitoreo!#REF!="Severo",5,IF(Monitoreo!#REF!="Mayor",4,IF(Monitoreo!#REF!="Moderado",3,IF(Monitoreo!#REF!="Menor",2,IF(Monitoreo!#REF!="Insignificante",1)))))</f>
        <v>#REF!</v>
      </c>
      <c r="AL380" s="88" t="e">
        <f t="shared" si="5"/>
        <v>#REF!</v>
      </c>
    </row>
    <row r="381" spans="9:38" x14ac:dyDescent="0.25">
      <c r="I381" s="83"/>
      <c r="J381" s="84" t="e">
        <f>IF(AL382="55",Monitoreo!#REF!&amp;". ","")</f>
        <v>#REF!</v>
      </c>
      <c r="K381" s="39" t="e">
        <f>IF(AL382="54",Monitoreo!#REF!&amp;". ","")</f>
        <v>#REF!</v>
      </c>
      <c r="L381" s="39" t="e">
        <f>IF(AL382="53",Monitoreo!#REF!&amp;". ","")</f>
        <v>#REF!</v>
      </c>
      <c r="M381" s="39" t="e">
        <f>IF(AL382="52",Monitoreo!#REF!&amp;". ","")</f>
        <v>#REF!</v>
      </c>
      <c r="N381" s="39" t="e">
        <f>IF(AL382="51",Monitoreo!#REF!&amp;". ","")</f>
        <v>#REF!</v>
      </c>
      <c r="O381" s="39" t="e">
        <f>IF(AL382="45",Monitoreo!#REF!&amp;". ","")</f>
        <v>#REF!</v>
      </c>
      <c r="P381" s="39" t="e">
        <f>IF(AL382="44",Monitoreo!#REF!&amp;". ","")</f>
        <v>#REF!</v>
      </c>
      <c r="Q381" s="39" t="e">
        <f>IF(AL382="43",Monitoreo!#REF!&amp;". ","")</f>
        <v>#REF!</v>
      </c>
      <c r="R381" s="39" t="e">
        <f>IF(AL382="42",Monitoreo!#REF!&amp;". ","")</f>
        <v>#REF!</v>
      </c>
      <c r="S381" s="39" t="e">
        <f>IF(AL382="41",Monitoreo!#REF!&amp;". ","")</f>
        <v>#REF!</v>
      </c>
      <c r="T381" s="39" t="e">
        <f>IF(AL382="35",Monitoreo!#REF!&amp;". ","")</f>
        <v>#REF!</v>
      </c>
      <c r="U381" s="39" t="e">
        <f>IF(AL382="34",Monitoreo!#REF!&amp;". ","")</f>
        <v>#REF!</v>
      </c>
      <c r="V381" s="39" t="e">
        <f>IF(AL382="33",Monitoreo!#REF!&amp;". ","")</f>
        <v>#REF!</v>
      </c>
      <c r="W381" s="39" t="e">
        <f>IF(AL382="32",Monitoreo!#REF!&amp;". ","")</f>
        <v>#REF!</v>
      </c>
      <c r="X381" s="39" t="e">
        <f>IF(AL382="31",Monitoreo!#REF!&amp;". ","")</f>
        <v>#REF!</v>
      </c>
      <c r="Y381" s="39" t="e">
        <f>IF(AL382="25",Monitoreo!#REF!&amp;". ","")</f>
        <v>#REF!</v>
      </c>
      <c r="Z381" s="39" t="e">
        <f>IF(AL382="24",Monitoreo!#REF!&amp;". ","")</f>
        <v>#REF!</v>
      </c>
      <c r="AA381" s="39" t="e">
        <f>IF(AL382="23",Monitoreo!#REF!&amp;". ","")</f>
        <v>#REF!</v>
      </c>
      <c r="AB381" s="39" t="e">
        <f>IF(AL382="22",Monitoreo!#REF!&amp;". ","")</f>
        <v>#REF!</v>
      </c>
      <c r="AC381" s="39" t="e">
        <f>IF(AL382="21",Monitoreo!#REF!&amp;". ","")</f>
        <v>#REF!</v>
      </c>
      <c r="AD381" s="39" t="e">
        <f>IF(AL382="15",Monitoreo!#REF!&amp;". ","")</f>
        <v>#REF!</v>
      </c>
      <c r="AE381" s="39" t="e">
        <f>IF(AL382="14",Monitoreo!#REF!&amp;". ","")</f>
        <v>#REF!</v>
      </c>
      <c r="AF381" s="39" t="e">
        <f>IF(AL382="13",Monitoreo!#REF!&amp;". ","")</f>
        <v>#REF!</v>
      </c>
      <c r="AG381" s="39" t="e">
        <f>IF(AL382="12",Monitoreo!#REF!&amp;". ","")</f>
        <v>#REF!</v>
      </c>
      <c r="AH381" s="85" t="e">
        <f>IF(AL382="11",Monitoreo!#REF!&amp;". ","")</f>
        <v>#REF!</v>
      </c>
      <c r="AI381" s="71"/>
      <c r="AJ381" s="88" t="e">
        <f>+IF(Monitoreo!#REF!="Casi Seguro",5,IF(Monitoreo!#REF!="Probable",4,IF(Monitoreo!#REF!="Posible",3,IF(Monitoreo!#REF!="Improbable",2,IF(Monitoreo!#REF!="Raro",1)))))</f>
        <v>#REF!</v>
      </c>
      <c r="AK381" s="88" t="e">
        <f>+IF(Monitoreo!#REF!="Severo",5,IF(Monitoreo!#REF!="Mayor",4,IF(Monitoreo!#REF!="Moderado",3,IF(Monitoreo!#REF!="Menor",2,IF(Monitoreo!#REF!="Insignificante",1)))))</f>
        <v>#REF!</v>
      </c>
      <c r="AL381" s="88" t="e">
        <f t="shared" si="5"/>
        <v>#REF!</v>
      </c>
    </row>
    <row r="382" spans="9:38" x14ac:dyDescent="0.25">
      <c r="I382" s="83"/>
      <c r="J382" s="84" t="e">
        <f>IF(AL383="55",Monitoreo!#REF!&amp;". ","")</f>
        <v>#REF!</v>
      </c>
      <c r="K382" s="39" t="e">
        <f>IF(AL383="54",Monitoreo!#REF!&amp;". ","")</f>
        <v>#REF!</v>
      </c>
      <c r="L382" s="39" t="e">
        <f>IF(AL383="53",Monitoreo!#REF!&amp;". ","")</f>
        <v>#REF!</v>
      </c>
      <c r="M382" s="39" t="e">
        <f>IF(AL383="52",Monitoreo!#REF!&amp;". ","")</f>
        <v>#REF!</v>
      </c>
      <c r="N382" s="39" t="e">
        <f>IF(AL383="51",Monitoreo!#REF!&amp;". ","")</f>
        <v>#REF!</v>
      </c>
      <c r="O382" s="39" t="e">
        <f>IF(AL383="45",Monitoreo!#REF!&amp;". ","")</f>
        <v>#REF!</v>
      </c>
      <c r="P382" s="39" t="e">
        <f>IF(AL383="44",Monitoreo!#REF!&amp;". ","")</f>
        <v>#REF!</v>
      </c>
      <c r="Q382" s="39" t="e">
        <f>IF(AL383="43",Monitoreo!#REF!&amp;". ","")</f>
        <v>#REF!</v>
      </c>
      <c r="R382" s="39" t="e">
        <f>IF(AL383="42",Monitoreo!#REF!&amp;". ","")</f>
        <v>#REF!</v>
      </c>
      <c r="S382" s="39" t="e">
        <f>IF(AL383="41",Monitoreo!#REF!&amp;". ","")</f>
        <v>#REF!</v>
      </c>
      <c r="T382" s="39" t="e">
        <f>IF(AL383="35",Monitoreo!#REF!&amp;". ","")</f>
        <v>#REF!</v>
      </c>
      <c r="U382" s="39" t="e">
        <f>IF(AL383="34",Monitoreo!#REF!&amp;". ","")</f>
        <v>#REF!</v>
      </c>
      <c r="V382" s="39" t="e">
        <f>IF(AL383="33",Monitoreo!#REF!&amp;". ","")</f>
        <v>#REF!</v>
      </c>
      <c r="W382" s="39" t="e">
        <f>IF(AL383="32",Monitoreo!#REF!&amp;". ","")</f>
        <v>#REF!</v>
      </c>
      <c r="X382" s="39" t="e">
        <f>IF(AL383="31",Monitoreo!#REF!&amp;". ","")</f>
        <v>#REF!</v>
      </c>
      <c r="Y382" s="39" t="e">
        <f>IF(AL383="25",Monitoreo!#REF!&amp;". ","")</f>
        <v>#REF!</v>
      </c>
      <c r="Z382" s="39" t="e">
        <f>IF(AL383="24",Monitoreo!#REF!&amp;". ","")</f>
        <v>#REF!</v>
      </c>
      <c r="AA382" s="39" t="e">
        <f>IF(AL383="23",Monitoreo!#REF!&amp;". ","")</f>
        <v>#REF!</v>
      </c>
      <c r="AB382" s="39" t="e">
        <f>IF(AL383="22",Monitoreo!#REF!&amp;". ","")</f>
        <v>#REF!</v>
      </c>
      <c r="AC382" s="39" t="e">
        <f>IF(AL383="21",Monitoreo!#REF!&amp;". ","")</f>
        <v>#REF!</v>
      </c>
      <c r="AD382" s="39" t="e">
        <f>IF(AL383="15",Monitoreo!#REF!&amp;". ","")</f>
        <v>#REF!</v>
      </c>
      <c r="AE382" s="39" t="e">
        <f>IF(AL383="14",Monitoreo!#REF!&amp;". ","")</f>
        <v>#REF!</v>
      </c>
      <c r="AF382" s="39" t="e">
        <f>IF(AL383="13",Monitoreo!#REF!&amp;". ","")</f>
        <v>#REF!</v>
      </c>
      <c r="AG382" s="39" t="e">
        <f>IF(AL383="12",Monitoreo!#REF!&amp;". ","")</f>
        <v>#REF!</v>
      </c>
      <c r="AH382" s="85" t="e">
        <f>IF(AL383="11",Monitoreo!#REF!&amp;". ","")</f>
        <v>#REF!</v>
      </c>
      <c r="AI382" s="71"/>
      <c r="AJ382" s="88" t="e">
        <f>+IF(Monitoreo!#REF!="Casi Seguro",5,IF(Monitoreo!#REF!="Probable",4,IF(Monitoreo!#REF!="Posible",3,IF(Monitoreo!#REF!="Improbable",2,IF(Monitoreo!#REF!="Raro",1)))))</f>
        <v>#REF!</v>
      </c>
      <c r="AK382" s="88" t="e">
        <f>+IF(Monitoreo!#REF!="Severo",5,IF(Monitoreo!#REF!="Mayor",4,IF(Monitoreo!#REF!="Moderado",3,IF(Monitoreo!#REF!="Menor",2,IF(Monitoreo!#REF!="Insignificante",1)))))</f>
        <v>#REF!</v>
      </c>
      <c r="AL382" s="88" t="e">
        <f t="shared" si="5"/>
        <v>#REF!</v>
      </c>
    </row>
    <row r="383" spans="9:38" x14ac:dyDescent="0.25">
      <c r="I383" s="83"/>
      <c r="J383" s="84" t="e">
        <f>IF(AL384="55",Monitoreo!#REF!&amp;". ","")</f>
        <v>#REF!</v>
      </c>
      <c r="K383" s="39" t="e">
        <f>IF(AL384="54",Monitoreo!#REF!&amp;". ","")</f>
        <v>#REF!</v>
      </c>
      <c r="L383" s="39" t="e">
        <f>IF(AL384="53",Monitoreo!#REF!&amp;". ","")</f>
        <v>#REF!</v>
      </c>
      <c r="M383" s="39" t="e">
        <f>IF(AL384="52",Monitoreo!#REF!&amp;". ","")</f>
        <v>#REF!</v>
      </c>
      <c r="N383" s="39" t="e">
        <f>IF(AL384="51",Monitoreo!#REF!&amp;". ","")</f>
        <v>#REF!</v>
      </c>
      <c r="O383" s="39" t="e">
        <f>IF(AL384="45",Monitoreo!#REF!&amp;". ","")</f>
        <v>#REF!</v>
      </c>
      <c r="P383" s="39" t="e">
        <f>IF(AL384="44",Monitoreo!#REF!&amp;". ","")</f>
        <v>#REF!</v>
      </c>
      <c r="Q383" s="39" t="e">
        <f>IF(AL384="43",Monitoreo!#REF!&amp;". ","")</f>
        <v>#REF!</v>
      </c>
      <c r="R383" s="39" t="e">
        <f>IF(AL384="42",Monitoreo!#REF!&amp;". ","")</f>
        <v>#REF!</v>
      </c>
      <c r="S383" s="39" t="e">
        <f>IF(AL384="41",Monitoreo!#REF!&amp;". ","")</f>
        <v>#REF!</v>
      </c>
      <c r="T383" s="39" t="e">
        <f>IF(AL384="35",Monitoreo!#REF!&amp;". ","")</f>
        <v>#REF!</v>
      </c>
      <c r="U383" s="39" t="e">
        <f>IF(AL384="34",Monitoreo!#REF!&amp;". ","")</f>
        <v>#REF!</v>
      </c>
      <c r="V383" s="39" t="e">
        <f>IF(AL384="33",Monitoreo!#REF!&amp;". ","")</f>
        <v>#REF!</v>
      </c>
      <c r="W383" s="39" t="e">
        <f>IF(AL384="32",Monitoreo!#REF!&amp;". ","")</f>
        <v>#REF!</v>
      </c>
      <c r="X383" s="39" t="e">
        <f>IF(AL384="31",Monitoreo!#REF!&amp;". ","")</f>
        <v>#REF!</v>
      </c>
      <c r="Y383" s="39" t="e">
        <f>IF(AL384="25",Monitoreo!#REF!&amp;". ","")</f>
        <v>#REF!</v>
      </c>
      <c r="Z383" s="39" t="e">
        <f>IF(AL384="24",Monitoreo!#REF!&amp;". ","")</f>
        <v>#REF!</v>
      </c>
      <c r="AA383" s="39" t="e">
        <f>IF(AL384="23",Monitoreo!#REF!&amp;". ","")</f>
        <v>#REF!</v>
      </c>
      <c r="AB383" s="39" t="e">
        <f>IF(AL384="22",Monitoreo!#REF!&amp;". ","")</f>
        <v>#REF!</v>
      </c>
      <c r="AC383" s="39" t="e">
        <f>IF(AL384="21",Monitoreo!#REF!&amp;". ","")</f>
        <v>#REF!</v>
      </c>
      <c r="AD383" s="39" t="e">
        <f>IF(AL384="15",Monitoreo!#REF!&amp;". ","")</f>
        <v>#REF!</v>
      </c>
      <c r="AE383" s="39" t="e">
        <f>IF(AL384="14",Monitoreo!#REF!&amp;". ","")</f>
        <v>#REF!</v>
      </c>
      <c r="AF383" s="39" t="e">
        <f>IF(AL384="13",Monitoreo!#REF!&amp;". ","")</f>
        <v>#REF!</v>
      </c>
      <c r="AG383" s="39" t="e">
        <f>IF(AL384="12",Monitoreo!#REF!&amp;". ","")</f>
        <v>#REF!</v>
      </c>
      <c r="AH383" s="85" t="e">
        <f>IF(AL384="11",Monitoreo!#REF!&amp;". ","")</f>
        <v>#REF!</v>
      </c>
      <c r="AI383" s="71"/>
      <c r="AJ383" s="88" t="e">
        <f>+IF(Monitoreo!#REF!="Casi Seguro",5,IF(Monitoreo!#REF!="Probable",4,IF(Monitoreo!#REF!="Posible",3,IF(Monitoreo!#REF!="Improbable",2,IF(Monitoreo!#REF!="Raro",1)))))</f>
        <v>#REF!</v>
      </c>
      <c r="AK383" s="88" t="e">
        <f>+IF(Monitoreo!#REF!="Severo",5,IF(Monitoreo!#REF!="Mayor",4,IF(Monitoreo!#REF!="Moderado",3,IF(Monitoreo!#REF!="Menor",2,IF(Monitoreo!#REF!="Insignificante",1)))))</f>
        <v>#REF!</v>
      </c>
      <c r="AL383" s="88" t="e">
        <f t="shared" si="5"/>
        <v>#REF!</v>
      </c>
    </row>
    <row r="384" spans="9:38" x14ac:dyDescent="0.25">
      <c r="I384" s="83"/>
      <c r="J384" s="84" t="e">
        <f>IF(AL385="55",Monitoreo!#REF!&amp;". ","")</f>
        <v>#REF!</v>
      </c>
      <c r="K384" s="39" t="e">
        <f>IF(AL385="54",Monitoreo!#REF!&amp;". ","")</f>
        <v>#REF!</v>
      </c>
      <c r="L384" s="39" t="e">
        <f>IF(AL385="53",Monitoreo!#REF!&amp;". ","")</f>
        <v>#REF!</v>
      </c>
      <c r="M384" s="39" t="e">
        <f>IF(AL385="52",Monitoreo!#REF!&amp;". ","")</f>
        <v>#REF!</v>
      </c>
      <c r="N384" s="39" t="e">
        <f>IF(AL385="51",Monitoreo!#REF!&amp;". ","")</f>
        <v>#REF!</v>
      </c>
      <c r="O384" s="39" t="e">
        <f>IF(AL385="45",Monitoreo!#REF!&amp;". ","")</f>
        <v>#REF!</v>
      </c>
      <c r="P384" s="39" t="e">
        <f>IF(AL385="44",Monitoreo!#REF!&amp;". ","")</f>
        <v>#REF!</v>
      </c>
      <c r="Q384" s="39" t="e">
        <f>IF(AL385="43",Monitoreo!#REF!&amp;". ","")</f>
        <v>#REF!</v>
      </c>
      <c r="R384" s="39" t="e">
        <f>IF(AL385="42",Monitoreo!#REF!&amp;". ","")</f>
        <v>#REF!</v>
      </c>
      <c r="S384" s="39" t="e">
        <f>IF(AL385="41",Monitoreo!#REF!&amp;". ","")</f>
        <v>#REF!</v>
      </c>
      <c r="T384" s="39" t="e">
        <f>IF(AL385="35",Monitoreo!#REF!&amp;". ","")</f>
        <v>#REF!</v>
      </c>
      <c r="U384" s="39" t="e">
        <f>IF(AL385="34",Monitoreo!#REF!&amp;". ","")</f>
        <v>#REF!</v>
      </c>
      <c r="V384" s="39" t="e">
        <f>IF(AL385="33",Monitoreo!#REF!&amp;". ","")</f>
        <v>#REF!</v>
      </c>
      <c r="W384" s="39" t="e">
        <f>IF(AL385="32",Monitoreo!#REF!&amp;". ","")</f>
        <v>#REF!</v>
      </c>
      <c r="X384" s="39" t="e">
        <f>IF(AL385="31",Monitoreo!#REF!&amp;". ","")</f>
        <v>#REF!</v>
      </c>
      <c r="Y384" s="39" t="e">
        <f>IF(AL385="25",Monitoreo!#REF!&amp;". ","")</f>
        <v>#REF!</v>
      </c>
      <c r="Z384" s="39" t="e">
        <f>IF(AL385="24",Monitoreo!#REF!&amp;". ","")</f>
        <v>#REF!</v>
      </c>
      <c r="AA384" s="39" t="e">
        <f>IF(AL385="23",Monitoreo!#REF!&amp;". ","")</f>
        <v>#REF!</v>
      </c>
      <c r="AB384" s="39" t="e">
        <f>IF(AL385="22",Monitoreo!#REF!&amp;". ","")</f>
        <v>#REF!</v>
      </c>
      <c r="AC384" s="39" t="e">
        <f>IF(AL385="21",Monitoreo!#REF!&amp;". ","")</f>
        <v>#REF!</v>
      </c>
      <c r="AD384" s="39" t="e">
        <f>IF(AL385="15",Monitoreo!#REF!&amp;". ","")</f>
        <v>#REF!</v>
      </c>
      <c r="AE384" s="39" t="e">
        <f>IF(AL385="14",Monitoreo!#REF!&amp;". ","")</f>
        <v>#REF!</v>
      </c>
      <c r="AF384" s="39" t="e">
        <f>IF(AL385="13",Monitoreo!#REF!&amp;". ","")</f>
        <v>#REF!</v>
      </c>
      <c r="AG384" s="39" t="e">
        <f>IF(AL385="12",Monitoreo!#REF!&amp;". ","")</f>
        <v>#REF!</v>
      </c>
      <c r="AH384" s="85" t="e">
        <f>IF(AL385="11",Monitoreo!#REF!&amp;". ","")</f>
        <v>#REF!</v>
      </c>
      <c r="AI384" s="71"/>
      <c r="AJ384" s="88" t="e">
        <f>+IF(Monitoreo!#REF!="Casi Seguro",5,IF(Monitoreo!#REF!="Probable",4,IF(Monitoreo!#REF!="Posible",3,IF(Monitoreo!#REF!="Improbable",2,IF(Monitoreo!#REF!="Raro",1)))))</f>
        <v>#REF!</v>
      </c>
      <c r="AK384" s="88" t="e">
        <f>+IF(Monitoreo!#REF!="Severo",5,IF(Monitoreo!#REF!="Mayor",4,IF(Monitoreo!#REF!="Moderado",3,IF(Monitoreo!#REF!="Menor",2,IF(Monitoreo!#REF!="Insignificante",1)))))</f>
        <v>#REF!</v>
      </c>
      <c r="AL384" s="88" t="e">
        <f t="shared" si="5"/>
        <v>#REF!</v>
      </c>
    </row>
    <row r="385" spans="9:38" x14ac:dyDescent="0.25">
      <c r="I385" s="83"/>
      <c r="J385" s="84" t="e">
        <f>IF(AL386="55",Monitoreo!#REF!&amp;". ","")</f>
        <v>#REF!</v>
      </c>
      <c r="K385" s="39" t="e">
        <f>IF(AL386="54",Monitoreo!#REF!&amp;". ","")</f>
        <v>#REF!</v>
      </c>
      <c r="L385" s="39" t="e">
        <f>IF(AL386="53",Monitoreo!#REF!&amp;". ","")</f>
        <v>#REF!</v>
      </c>
      <c r="M385" s="39" t="e">
        <f>IF(AL386="52",Monitoreo!#REF!&amp;". ","")</f>
        <v>#REF!</v>
      </c>
      <c r="N385" s="39" t="e">
        <f>IF(AL386="51",Monitoreo!#REF!&amp;". ","")</f>
        <v>#REF!</v>
      </c>
      <c r="O385" s="39" t="e">
        <f>IF(AL386="45",Monitoreo!#REF!&amp;". ","")</f>
        <v>#REF!</v>
      </c>
      <c r="P385" s="39" t="e">
        <f>IF(AL386="44",Monitoreo!#REF!&amp;". ","")</f>
        <v>#REF!</v>
      </c>
      <c r="Q385" s="39" t="e">
        <f>IF(AL386="43",Monitoreo!#REF!&amp;". ","")</f>
        <v>#REF!</v>
      </c>
      <c r="R385" s="39" t="e">
        <f>IF(AL386="42",Monitoreo!#REF!&amp;". ","")</f>
        <v>#REF!</v>
      </c>
      <c r="S385" s="39" t="e">
        <f>IF(AL386="41",Monitoreo!#REF!&amp;". ","")</f>
        <v>#REF!</v>
      </c>
      <c r="T385" s="39" t="e">
        <f>IF(AL386="35",Monitoreo!#REF!&amp;". ","")</f>
        <v>#REF!</v>
      </c>
      <c r="U385" s="39" t="e">
        <f>IF(AL386="34",Monitoreo!#REF!&amp;". ","")</f>
        <v>#REF!</v>
      </c>
      <c r="V385" s="39" t="e">
        <f>IF(AL386="33",Monitoreo!#REF!&amp;". ","")</f>
        <v>#REF!</v>
      </c>
      <c r="W385" s="39" t="e">
        <f>IF(AL386="32",Monitoreo!#REF!&amp;". ","")</f>
        <v>#REF!</v>
      </c>
      <c r="X385" s="39" t="e">
        <f>IF(AL386="31",Monitoreo!#REF!&amp;". ","")</f>
        <v>#REF!</v>
      </c>
      <c r="Y385" s="39" t="e">
        <f>IF(AL386="25",Monitoreo!#REF!&amp;". ","")</f>
        <v>#REF!</v>
      </c>
      <c r="Z385" s="39" t="e">
        <f>IF(AL386="24",Monitoreo!#REF!&amp;". ","")</f>
        <v>#REF!</v>
      </c>
      <c r="AA385" s="39" t="e">
        <f>IF(AL386="23",Monitoreo!#REF!&amp;". ","")</f>
        <v>#REF!</v>
      </c>
      <c r="AB385" s="39" t="e">
        <f>IF(AL386="22",Monitoreo!#REF!&amp;". ","")</f>
        <v>#REF!</v>
      </c>
      <c r="AC385" s="39" t="e">
        <f>IF(AL386="21",Monitoreo!#REF!&amp;". ","")</f>
        <v>#REF!</v>
      </c>
      <c r="AD385" s="39" t="e">
        <f>IF(AL386="15",Monitoreo!#REF!&amp;". ","")</f>
        <v>#REF!</v>
      </c>
      <c r="AE385" s="39" t="e">
        <f>IF(AL386="14",Monitoreo!#REF!&amp;". ","")</f>
        <v>#REF!</v>
      </c>
      <c r="AF385" s="39" t="e">
        <f>IF(AL386="13",Monitoreo!#REF!&amp;". ","")</f>
        <v>#REF!</v>
      </c>
      <c r="AG385" s="39" t="e">
        <f>IF(AL386="12",Monitoreo!#REF!&amp;". ","")</f>
        <v>#REF!</v>
      </c>
      <c r="AH385" s="85" t="e">
        <f>IF(AL386="11",Monitoreo!#REF!&amp;". ","")</f>
        <v>#REF!</v>
      </c>
      <c r="AI385" s="71"/>
      <c r="AJ385" s="88" t="e">
        <f>+IF(Monitoreo!#REF!="Casi Seguro",5,IF(Monitoreo!#REF!="Probable",4,IF(Monitoreo!#REF!="Posible",3,IF(Monitoreo!#REF!="Improbable",2,IF(Monitoreo!#REF!="Raro",1)))))</f>
        <v>#REF!</v>
      </c>
      <c r="AK385" s="88" t="e">
        <f>+IF(Monitoreo!#REF!="Severo",5,IF(Monitoreo!#REF!="Mayor",4,IF(Monitoreo!#REF!="Moderado",3,IF(Monitoreo!#REF!="Menor",2,IF(Monitoreo!#REF!="Insignificante",1)))))</f>
        <v>#REF!</v>
      </c>
      <c r="AL385" s="88" t="e">
        <f t="shared" si="5"/>
        <v>#REF!</v>
      </c>
    </row>
    <row r="386" spans="9:38" x14ac:dyDescent="0.25">
      <c r="I386" s="83"/>
      <c r="J386" s="84" t="e">
        <f>IF(AL387="55",Monitoreo!#REF!&amp;". ","")</f>
        <v>#REF!</v>
      </c>
      <c r="K386" s="39" t="e">
        <f>IF(AL387="54",Monitoreo!#REF!&amp;". ","")</f>
        <v>#REF!</v>
      </c>
      <c r="L386" s="39" t="e">
        <f>IF(AL387="53",Monitoreo!#REF!&amp;". ","")</f>
        <v>#REF!</v>
      </c>
      <c r="M386" s="39" t="e">
        <f>IF(AL387="52",Monitoreo!#REF!&amp;". ","")</f>
        <v>#REF!</v>
      </c>
      <c r="N386" s="39" t="e">
        <f>IF(AL387="51",Monitoreo!#REF!&amp;". ","")</f>
        <v>#REF!</v>
      </c>
      <c r="O386" s="39" t="e">
        <f>IF(AL387="45",Monitoreo!#REF!&amp;". ","")</f>
        <v>#REF!</v>
      </c>
      <c r="P386" s="39" t="e">
        <f>IF(AL387="44",Monitoreo!#REF!&amp;". ","")</f>
        <v>#REF!</v>
      </c>
      <c r="Q386" s="39" t="e">
        <f>IF(AL387="43",Monitoreo!#REF!&amp;". ","")</f>
        <v>#REF!</v>
      </c>
      <c r="R386" s="39" t="e">
        <f>IF(AL387="42",Monitoreo!#REF!&amp;". ","")</f>
        <v>#REF!</v>
      </c>
      <c r="S386" s="39" t="e">
        <f>IF(AL387="41",Monitoreo!#REF!&amp;". ","")</f>
        <v>#REF!</v>
      </c>
      <c r="T386" s="39" t="e">
        <f>IF(AL387="35",Monitoreo!#REF!&amp;". ","")</f>
        <v>#REF!</v>
      </c>
      <c r="U386" s="39" t="e">
        <f>IF(AL387="34",Monitoreo!#REF!&amp;". ","")</f>
        <v>#REF!</v>
      </c>
      <c r="V386" s="39" t="e">
        <f>IF(AL387="33",Monitoreo!#REF!&amp;". ","")</f>
        <v>#REF!</v>
      </c>
      <c r="W386" s="39" t="e">
        <f>IF(AL387="32",Monitoreo!#REF!&amp;". ","")</f>
        <v>#REF!</v>
      </c>
      <c r="X386" s="39" t="e">
        <f>IF(AL387="31",Monitoreo!#REF!&amp;". ","")</f>
        <v>#REF!</v>
      </c>
      <c r="Y386" s="39" t="e">
        <f>IF(AL387="25",Monitoreo!#REF!&amp;". ","")</f>
        <v>#REF!</v>
      </c>
      <c r="Z386" s="39" t="e">
        <f>IF(AL387="24",Monitoreo!#REF!&amp;". ","")</f>
        <v>#REF!</v>
      </c>
      <c r="AA386" s="39" t="e">
        <f>IF(AL387="23",Monitoreo!#REF!&amp;". ","")</f>
        <v>#REF!</v>
      </c>
      <c r="AB386" s="39" t="e">
        <f>IF(AL387="22",Monitoreo!#REF!&amp;". ","")</f>
        <v>#REF!</v>
      </c>
      <c r="AC386" s="39" t="e">
        <f>IF(AL387="21",Monitoreo!#REF!&amp;". ","")</f>
        <v>#REF!</v>
      </c>
      <c r="AD386" s="39" t="e">
        <f>IF(AL387="15",Monitoreo!#REF!&amp;". ","")</f>
        <v>#REF!</v>
      </c>
      <c r="AE386" s="39" t="e">
        <f>IF(AL387="14",Monitoreo!#REF!&amp;". ","")</f>
        <v>#REF!</v>
      </c>
      <c r="AF386" s="39" t="e">
        <f>IF(AL387="13",Monitoreo!#REF!&amp;". ","")</f>
        <v>#REF!</v>
      </c>
      <c r="AG386" s="39" t="e">
        <f>IF(AL387="12",Monitoreo!#REF!&amp;". ","")</f>
        <v>#REF!</v>
      </c>
      <c r="AH386" s="85" t="e">
        <f>IF(AL387="11",Monitoreo!#REF!&amp;". ","")</f>
        <v>#REF!</v>
      </c>
      <c r="AI386" s="71"/>
      <c r="AJ386" s="88" t="e">
        <f>+IF(Monitoreo!#REF!="Casi Seguro",5,IF(Monitoreo!#REF!="Probable",4,IF(Monitoreo!#REF!="Posible",3,IF(Monitoreo!#REF!="Improbable",2,IF(Monitoreo!#REF!="Raro",1)))))</f>
        <v>#REF!</v>
      </c>
      <c r="AK386" s="88" t="e">
        <f>+IF(Monitoreo!#REF!="Severo",5,IF(Monitoreo!#REF!="Mayor",4,IF(Monitoreo!#REF!="Moderado",3,IF(Monitoreo!#REF!="Menor",2,IF(Monitoreo!#REF!="Insignificante",1)))))</f>
        <v>#REF!</v>
      </c>
      <c r="AL386" s="88" t="e">
        <f t="shared" si="5"/>
        <v>#REF!</v>
      </c>
    </row>
    <row r="387" spans="9:38" x14ac:dyDescent="0.25">
      <c r="I387" s="83"/>
      <c r="J387" s="84" t="e">
        <f>IF(AL388="55",Monitoreo!#REF!&amp;". ","")</f>
        <v>#REF!</v>
      </c>
      <c r="K387" s="39" t="e">
        <f>IF(AL388="54",Monitoreo!#REF!&amp;". ","")</f>
        <v>#REF!</v>
      </c>
      <c r="L387" s="39" t="e">
        <f>IF(AL388="53",Monitoreo!#REF!&amp;". ","")</f>
        <v>#REF!</v>
      </c>
      <c r="M387" s="39" t="e">
        <f>IF(AL388="52",Monitoreo!#REF!&amp;". ","")</f>
        <v>#REF!</v>
      </c>
      <c r="N387" s="39" t="e">
        <f>IF(AL388="51",Monitoreo!#REF!&amp;". ","")</f>
        <v>#REF!</v>
      </c>
      <c r="O387" s="39" t="e">
        <f>IF(AL388="45",Monitoreo!#REF!&amp;". ","")</f>
        <v>#REF!</v>
      </c>
      <c r="P387" s="39" t="e">
        <f>IF(AL388="44",Monitoreo!#REF!&amp;". ","")</f>
        <v>#REF!</v>
      </c>
      <c r="Q387" s="39" t="e">
        <f>IF(AL388="43",Monitoreo!#REF!&amp;". ","")</f>
        <v>#REF!</v>
      </c>
      <c r="R387" s="39" t="e">
        <f>IF(AL388="42",Monitoreo!#REF!&amp;". ","")</f>
        <v>#REF!</v>
      </c>
      <c r="S387" s="39" t="e">
        <f>IF(AL388="41",Monitoreo!#REF!&amp;". ","")</f>
        <v>#REF!</v>
      </c>
      <c r="T387" s="39" t="e">
        <f>IF(AL388="35",Monitoreo!#REF!&amp;". ","")</f>
        <v>#REF!</v>
      </c>
      <c r="U387" s="39" t="e">
        <f>IF(AL388="34",Monitoreo!#REF!&amp;". ","")</f>
        <v>#REF!</v>
      </c>
      <c r="V387" s="39" t="e">
        <f>IF(AL388="33",Monitoreo!#REF!&amp;". ","")</f>
        <v>#REF!</v>
      </c>
      <c r="W387" s="39" t="e">
        <f>IF(AL388="32",Monitoreo!#REF!&amp;". ","")</f>
        <v>#REF!</v>
      </c>
      <c r="X387" s="39" t="e">
        <f>IF(AL388="31",Monitoreo!#REF!&amp;". ","")</f>
        <v>#REF!</v>
      </c>
      <c r="Y387" s="39" t="e">
        <f>IF(AL388="25",Monitoreo!#REF!&amp;". ","")</f>
        <v>#REF!</v>
      </c>
      <c r="Z387" s="39" t="e">
        <f>IF(AL388="24",Monitoreo!#REF!&amp;". ","")</f>
        <v>#REF!</v>
      </c>
      <c r="AA387" s="39" t="e">
        <f>IF(AL388="23",Monitoreo!#REF!&amp;". ","")</f>
        <v>#REF!</v>
      </c>
      <c r="AB387" s="39" t="e">
        <f>IF(AL388="22",Monitoreo!#REF!&amp;". ","")</f>
        <v>#REF!</v>
      </c>
      <c r="AC387" s="39" t="e">
        <f>IF(AL388="21",Monitoreo!#REF!&amp;". ","")</f>
        <v>#REF!</v>
      </c>
      <c r="AD387" s="39" t="e">
        <f>IF(AL388="15",Monitoreo!#REF!&amp;". ","")</f>
        <v>#REF!</v>
      </c>
      <c r="AE387" s="39" t="e">
        <f>IF(AL388="14",Monitoreo!#REF!&amp;". ","")</f>
        <v>#REF!</v>
      </c>
      <c r="AF387" s="39" t="e">
        <f>IF(AL388="13",Monitoreo!#REF!&amp;". ","")</f>
        <v>#REF!</v>
      </c>
      <c r="AG387" s="39" t="e">
        <f>IF(AL388="12",Monitoreo!#REF!&amp;". ","")</f>
        <v>#REF!</v>
      </c>
      <c r="AH387" s="85" t="e">
        <f>IF(AL388="11",Monitoreo!#REF!&amp;". ","")</f>
        <v>#REF!</v>
      </c>
      <c r="AI387" s="71"/>
      <c r="AJ387" s="88" t="e">
        <f>+IF(Monitoreo!#REF!="Casi Seguro",5,IF(Monitoreo!#REF!="Probable",4,IF(Monitoreo!#REF!="Posible",3,IF(Monitoreo!#REF!="Improbable",2,IF(Monitoreo!#REF!="Raro",1)))))</f>
        <v>#REF!</v>
      </c>
      <c r="AK387" s="88" t="e">
        <f>+IF(Monitoreo!#REF!="Severo",5,IF(Monitoreo!#REF!="Mayor",4,IF(Monitoreo!#REF!="Moderado",3,IF(Monitoreo!#REF!="Menor",2,IF(Monitoreo!#REF!="Insignificante",1)))))</f>
        <v>#REF!</v>
      </c>
      <c r="AL387" s="88" t="e">
        <f t="shared" si="5"/>
        <v>#REF!</v>
      </c>
    </row>
    <row r="388" spans="9:38" x14ac:dyDescent="0.25">
      <c r="I388" s="83"/>
      <c r="J388" s="84" t="e">
        <f>IF(AL389="55",Monitoreo!#REF!&amp;". ","")</f>
        <v>#REF!</v>
      </c>
      <c r="K388" s="39" t="e">
        <f>IF(AL389="54",Monitoreo!#REF!&amp;". ","")</f>
        <v>#REF!</v>
      </c>
      <c r="L388" s="39" t="e">
        <f>IF(AL389="53",Monitoreo!#REF!&amp;". ","")</f>
        <v>#REF!</v>
      </c>
      <c r="M388" s="39" t="e">
        <f>IF(AL389="52",Monitoreo!#REF!&amp;". ","")</f>
        <v>#REF!</v>
      </c>
      <c r="N388" s="39" t="e">
        <f>IF(AL389="51",Monitoreo!#REF!&amp;". ","")</f>
        <v>#REF!</v>
      </c>
      <c r="O388" s="39" t="e">
        <f>IF(AL389="45",Monitoreo!#REF!&amp;". ","")</f>
        <v>#REF!</v>
      </c>
      <c r="P388" s="39" t="e">
        <f>IF(AL389="44",Monitoreo!#REF!&amp;". ","")</f>
        <v>#REF!</v>
      </c>
      <c r="Q388" s="39" t="e">
        <f>IF(AL389="43",Monitoreo!#REF!&amp;". ","")</f>
        <v>#REF!</v>
      </c>
      <c r="R388" s="39" t="e">
        <f>IF(AL389="42",Monitoreo!#REF!&amp;". ","")</f>
        <v>#REF!</v>
      </c>
      <c r="S388" s="39" t="e">
        <f>IF(AL389="41",Monitoreo!#REF!&amp;". ","")</f>
        <v>#REF!</v>
      </c>
      <c r="T388" s="39" t="e">
        <f>IF(AL389="35",Monitoreo!#REF!&amp;". ","")</f>
        <v>#REF!</v>
      </c>
      <c r="U388" s="39" t="e">
        <f>IF(AL389="34",Monitoreo!#REF!&amp;". ","")</f>
        <v>#REF!</v>
      </c>
      <c r="V388" s="39" t="e">
        <f>IF(AL389="33",Monitoreo!#REF!&amp;". ","")</f>
        <v>#REF!</v>
      </c>
      <c r="W388" s="39" t="e">
        <f>IF(AL389="32",Monitoreo!#REF!&amp;". ","")</f>
        <v>#REF!</v>
      </c>
      <c r="X388" s="39" t="e">
        <f>IF(AL389="31",Monitoreo!#REF!&amp;". ","")</f>
        <v>#REF!</v>
      </c>
      <c r="Y388" s="39" t="e">
        <f>IF(AL389="25",Monitoreo!#REF!&amp;". ","")</f>
        <v>#REF!</v>
      </c>
      <c r="Z388" s="39" t="e">
        <f>IF(AL389="24",Monitoreo!#REF!&amp;". ","")</f>
        <v>#REF!</v>
      </c>
      <c r="AA388" s="39" t="e">
        <f>IF(AL389="23",Monitoreo!#REF!&amp;". ","")</f>
        <v>#REF!</v>
      </c>
      <c r="AB388" s="39" t="e">
        <f>IF(AL389="22",Monitoreo!#REF!&amp;". ","")</f>
        <v>#REF!</v>
      </c>
      <c r="AC388" s="39" t="e">
        <f>IF(AL389="21",Monitoreo!#REF!&amp;". ","")</f>
        <v>#REF!</v>
      </c>
      <c r="AD388" s="39" t="e">
        <f>IF(AL389="15",Monitoreo!#REF!&amp;". ","")</f>
        <v>#REF!</v>
      </c>
      <c r="AE388" s="39" t="e">
        <f>IF(AL389="14",Monitoreo!#REF!&amp;". ","")</f>
        <v>#REF!</v>
      </c>
      <c r="AF388" s="39" t="e">
        <f>IF(AL389="13",Monitoreo!#REF!&amp;". ","")</f>
        <v>#REF!</v>
      </c>
      <c r="AG388" s="39" t="e">
        <f>IF(AL389="12",Monitoreo!#REF!&amp;". ","")</f>
        <v>#REF!</v>
      </c>
      <c r="AH388" s="85" t="e">
        <f>IF(AL389="11",Monitoreo!#REF!&amp;". ","")</f>
        <v>#REF!</v>
      </c>
      <c r="AI388" s="71"/>
      <c r="AJ388" s="88" t="e">
        <f>+IF(Monitoreo!#REF!="Casi Seguro",5,IF(Monitoreo!#REF!="Probable",4,IF(Monitoreo!#REF!="Posible",3,IF(Monitoreo!#REF!="Improbable",2,IF(Monitoreo!#REF!="Raro",1)))))</f>
        <v>#REF!</v>
      </c>
      <c r="AK388" s="88" t="e">
        <f>+IF(Monitoreo!#REF!="Severo",5,IF(Monitoreo!#REF!="Mayor",4,IF(Monitoreo!#REF!="Moderado",3,IF(Monitoreo!#REF!="Menor",2,IF(Monitoreo!#REF!="Insignificante",1)))))</f>
        <v>#REF!</v>
      </c>
      <c r="AL388" s="88" t="e">
        <f t="shared" si="5"/>
        <v>#REF!</v>
      </c>
    </row>
    <row r="389" spans="9:38" x14ac:dyDescent="0.25">
      <c r="I389" s="83"/>
      <c r="J389" s="84" t="e">
        <f>IF(AL390="55",Monitoreo!#REF!&amp;". ","")</f>
        <v>#REF!</v>
      </c>
      <c r="K389" s="39" t="e">
        <f>IF(AL390="54",Monitoreo!#REF!&amp;". ","")</f>
        <v>#REF!</v>
      </c>
      <c r="L389" s="39" t="e">
        <f>IF(AL390="53",Monitoreo!#REF!&amp;". ","")</f>
        <v>#REF!</v>
      </c>
      <c r="M389" s="39" t="e">
        <f>IF(AL390="52",Monitoreo!#REF!&amp;". ","")</f>
        <v>#REF!</v>
      </c>
      <c r="N389" s="39" t="e">
        <f>IF(AL390="51",Monitoreo!#REF!&amp;". ","")</f>
        <v>#REF!</v>
      </c>
      <c r="O389" s="39" t="e">
        <f>IF(AL390="45",Monitoreo!#REF!&amp;". ","")</f>
        <v>#REF!</v>
      </c>
      <c r="P389" s="39" t="e">
        <f>IF(AL390="44",Monitoreo!#REF!&amp;". ","")</f>
        <v>#REF!</v>
      </c>
      <c r="Q389" s="39" t="e">
        <f>IF(AL390="43",Monitoreo!#REF!&amp;". ","")</f>
        <v>#REF!</v>
      </c>
      <c r="R389" s="39" t="e">
        <f>IF(AL390="42",Monitoreo!#REF!&amp;". ","")</f>
        <v>#REF!</v>
      </c>
      <c r="S389" s="39" t="e">
        <f>IF(AL390="41",Monitoreo!#REF!&amp;". ","")</f>
        <v>#REF!</v>
      </c>
      <c r="T389" s="39" t="e">
        <f>IF(AL390="35",Monitoreo!#REF!&amp;". ","")</f>
        <v>#REF!</v>
      </c>
      <c r="U389" s="39" t="e">
        <f>IF(AL390="34",Monitoreo!#REF!&amp;". ","")</f>
        <v>#REF!</v>
      </c>
      <c r="V389" s="39" t="e">
        <f>IF(AL390="33",Monitoreo!#REF!&amp;". ","")</f>
        <v>#REF!</v>
      </c>
      <c r="W389" s="39" t="e">
        <f>IF(AL390="32",Monitoreo!#REF!&amp;". ","")</f>
        <v>#REF!</v>
      </c>
      <c r="X389" s="39" t="e">
        <f>IF(AL390="31",Monitoreo!#REF!&amp;". ","")</f>
        <v>#REF!</v>
      </c>
      <c r="Y389" s="39" t="e">
        <f>IF(AL390="25",Monitoreo!#REF!&amp;". ","")</f>
        <v>#REF!</v>
      </c>
      <c r="Z389" s="39" t="e">
        <f>IF(AL390="24",Monitoreo!#REF!&amp;". ","")</f>
        <v>#REF!</v>
      </c>
      <c r="AA389" s="39" t="e">
        <f>IF(AL390="23",Monitoreo!#REF!&amp;". ","")</f>
        <v>#REF!</v>
      </c>
      <c r="AB389" s="39" t="e">
        <f>IF(AL390="22",Monitoreo!#REF!&amp;". ","")</f>
        <v>#REF!</v>
      </c>
      <c r="AC389" s="39" t="e">
        <f>IF(AL390="21",Monitoreo!#REF!&amp;". ","")</f>
        <v>#REF!</v>
      </c>
      <c r="AD389" s="39" t="e">
        <f>IF(AL390="15",Monitoreo!#REF!&amp;". ","")</f>
        <v>#REF!</v>
      </c>
      <c r="AE389" s="39" t="e">
        <f>IF(AL390="14",Monitoreo!#REF!&amp;". ","")</f>
        <v>#REF!</v>
      </c>
      <c r="AF389" s="39" t="e">
        <f>IF(AL390="13",Monitoreo!#REF!&amp;". ","")</f>
        <v>#REF!</v>
      </c>
      <c r="AG389" s="39" t="e">
        <f>IF(AL390="12",Monitoreo!#REF!&amp;". ","")</f>
        <v>#REF!</v>
      </c>
      <c r="AH389" s="85" t="e">
        <f>IF(AL390="11",Monitoreo!#REF!&amp;". ","")</f>
        <v>#REF!</v>
      </c>
      <c r="AI389" s="71"/>
      <c r="AJ389" s="88" t="e">
        <f>+IF(Monitoreo!#REF!="Casi Seguro",5,IF(Monitoreo!#REF!="Probable",4,IF(Monitoreo!#REF!="Posible",3,IF(Monitoreo!#REF!="Improbable",2,IF(Monitoreo!#REF!="Raro",1)))))</f>
        <v>#REF!</v>
      </c>
      <c r="AK389" s="88" t="e">
        <f>+IF(Monitoreo!#REF!="Severo",5,IF(Monitoreo!#REF!="Mayor",4,IF(Monitoreo!#REF!="Moderado",3,IF(Monitoreo!#REF!="Menor",2,IF(Monitoreo!#REF!="Insignificante",1)))))</f>
        <v>#REF!</v>
      </c>
      <c r="AL389" s="88" t="e">
        <f t="shared" si="5"/>
        <v>#REF!</v>
      </c>
    </row>
    <row r="390" spans="9:38" x14ac:dyDescent="0.25">
      <c r="I390" s="83"/>
      <c r="J390" s="84" t="e">
        <f>IF(AL391="55",Monitoreo!#REF!&amp;". ","")</f>
        <v>#REF!</v>
      </c>
      <c r="K390" s="39" t="e">
        <f>IF(AL391="54",Monitoreo!#REF!&amp;". ","")</f>
        <v>#REF!</v>
      </c>
      <c r="L390" s="39" t="e">
        <f>IF(AL391="53",Monitoreo!#REF!&amp;". ","")</f>
        <v>#REF!</v>
      </c>
      <c r="M390" s="39" t="e">
        <f>IF(AL391="52",Monitoreo!#REF!&amp;". ","")</f>
        <v>#REF!</v>
      </c>
      <c r="N390" s="39" t="e">
        <f>IF(AL391="51",Monitoreo!#REF!&amp;". ","")</f>
        <v>#REF!</v>
      </c>
      <c r="O390" s="39" t="e">
        <f>IF(AL391="45",Monitoreo!#REF!&amp;". ","")</f>
        <v>#REF!</v>
      </c>
      <c r="P390" s="39" t="e">
        <f>IF(AL391="44",Monitoreo!#REF!&amp;". ","")</f>
        <v>#REF!</v>
      </c>
      <c r="Q390" s="39" t="e">
        <f>IF(AL391="43",Monitoreo!#REF!&amp;". ","")</f>
        <v>#REF!</v>
      </c>
      <c r="R390" s="39" t="e">
        <f>IF(AL391="42",Monitoreo!#REF!&amp;". ","")</f>
        <v>#REF!</v>
      </c>
      <c r="S390" s="39" t="e">
        <f>IF(AL391="41",Monitoreo!#REF!&amp;". ","")</f>
        <v>#REF!</v>
      </c>
      <c r="T390" s="39" t="e">
        <f>IF(AL391="35",Monitoreo!#REF!&amp;". ","")</f>
        <v>#REF!</v>
      </c>
      <c r="U390" s="39" t="e">
        <f>IF(AL391="34",Monitoreo!#REF!&amp;". ","")</f>
        <v>#REF!</v>
      </c>
      <c r="V390" s="39" t="e">
        <f>IF(AL391="33",Monitoreo!#REF!&amp;". ","")</f>
        <v>#REF!</v>
      </c>
      <c r="W390" s="39" t="e">
        <f>IF(AL391="32",Monitoreo!#REF!&amp;". ","")</f>
        <v>#REF!</v>
      </c>
      <c r="X390" s="39" t="e">
        <f>IF(AL391="31",Monitoreo!#REF!&amp;". ","")</f>
        <v>#REF!</v>
      </c>
      <c r="Y390" s="39" t="e">
        <f>IF(AL391="25",Monitoreo!#REF!&amp;". ","")</f>
        <v>#REF!</v>
      </c>
      <c r="Z390" s="39" t="e">
        <f>IF(AL391="24",Monitoreo!#REF!&amp;". ","")</f>
        <v>#REF!</v>
      </c>
      <c r="AA390" s="39" t="e">
        <f>IF(AL391="23",Monitoreo!#REF!&amp;". ","")</f>
        <v>#REF!</v>
      </c>
      <c r="AB390" s="39" t="e">
        <f>IF(AL391="22",Monitoreo!#REF!&amp;". ","")</f>
        <v>#REF!</v>
      </c>
      <c r="AC390" s="39" t="e">
        <f>IF(AL391="21",Monitoreo!#REF!&amp;". ","")</f>
        <v>#REF!</v>
      </c>
      <c r="AD390" s="39" t="e">
        <f>IF(AL391="15",Monitoreo!#REF!&amp;". ","")</f>
        <v>#REF!</v>
      </c>
      <c r="AE390" s="39" t="e">
        <f>IF(AL391="14",Monitoreo!#REF!&amp;". ","")</f>
        <v>#REF!</v>
      </c>
      <c r="AF390" s="39" t="e">
        <f>IF(AL391="13",Monitoreo!#REF!&amp;". ","")</f>
        <v>#REF!</v>
      </c>
      <c r="AG390" s="39" t="e">
        <f>IF(AL391="12",Monitoreo!#REF!&amp;". ","")</f>
        <v>#REF!</v>
      </c>
      <c r="AH390" s="85" t="e">
        <f>IF(AL391="11",Monitoreo!#REF!&amp;". ","")</f>
        <v>#REF!</v>
      </c>
      <c r="AI390" s="71"/>
      <c r="AJ390" s="88" t="e">
        <f>+IF(Monitoreo!#REF!="Casi Seguro",5,IF(Monitoreo!#REF!="Probable",4,IF(Monitoreo!#REF!="Posible",3,IF(Monitoreo!#REF!="Improbable",2,IF(Monitoreo!#REF!="Raro",1)))))</f>
        <v>#REF!</v>
      </c>
      <c r="AK390" s="88" t="e">
        <f>+IF(Monitoreo!#REF!="Severo",5,IF(Monitoreo!#REF!="Mayor",4,IF(Monitoreo!#REF!="Moderado",3,IF(Monitoreo!#REF!="Menor",2,IF(Monitoreo!#REF!="Insignificante",1)))))</f>
        <v>#REF!</v>
      </c>
      <c r="AL390" s="88" t="e">
        <f t="shared" si="5"/>
        <v>#REF!</v>
      </c>
    </row>
    <row r="391" spans="9:38" x14ac:dyDescent="0.25">
      <c r="I391" s="83"/>
      <c r="J391" s="84" t="e">
        <f>IF(AL392="55",Monitoreo!#REF!&amp;". ","")</f>
        <v>#REF!</v>
      </c>
      <c r="K391" s="39" t="e">
        <f>IF(AL392="54",Monitoreo!#REF!&amp;". ","")</f>
        <v>#REF!</v>
      </c>
      <c r="L391" s="39" t="e">
        <f>IF(AL392="53",Monitoreo!#REF!&amp;". ","")</f>
        <v>#REF!</v>
      </c>
      <c r="M391" s="39" t="e">
        <f>IF(AL392="52",Monitoreo!#REF!&amp;". ","")</f>
        <v>#REF!</v>
      </c>
      <c r="N391" s="39" t="e">
        <f>IF(AL392="51",Monitoreo!#REF!&amp;". ","")</f>
        <v>#REF!</v>
      </c>
      <c r="O391" s="39" t="e">
        <f>IF(AL392="45",Monitoreo!#REF!&amp;". ","")</f>
        <v>#REF!</v>
      </c>
      <c r="P391" s="39" t="e">
        <f>IF(AL392="44",Monitoreo!#REF!&amp;". ","")</f>
        <v>#REF!</v>
      </c>
      <c r="Q391" s="39" t="e">
        <f>IF(AL392="43",Monitoreo!#REF!&amp;". ","")</f>
        <v>#REF!</v>
      </c>
      <c r="R391" s="39" t="e">
        <f>IF(AL392="42",Monitoreo!#REF!&amp;". ","")</f>
        <v>#REF!</v>
      </c>
      <c r="S391" s="39" t="e">
        <f>IF(AL392="41",Monitoreo!#REF!&amp;". ","")</f>
        <v>#REF!</v>
      </c>
      <c r="T391" s="39" t="e">
        <f>IF(AL392="35",Monitoreo!#REF!&amp;". ","")</f>
        <v>#REF!</v>
      </c>
      <c r="U391" s="39" t="e">
        <f>IF(AL392="34",Monitoreo!#REF!&amp;". ","")</f>
        <v>#REF!</v>
      </c>
      <c r="V391" s="39" t="e">
        <f>IF(AL392="33",Monitoreo!#REF!&amp;". ","")</f>
        <v>#REF!</v>
      </c>
      <c r="W391" s="39" t="e">
        <f>IF(AL392="32",Monitoreo!#REF!&amp;". ","")</f>
        <v>#REF!</v>
      </c>
      <c r="X391" s="39" t="e">
        <f>IF(AL392="31",Monitoreo!#REF!&amp;". ","")</f>
        <v>#REF!</v>
      </c>
      <c r="Y391" s="39" t="e">
        <f>IF(AL392="25",Monitoreo!#REF!&amp;". ","")</f>
        <v>#REF!</v>
      </c>
      <c r="Z391" s="39" t="e">
        <f>IF(AL392="24",Monitoreo!#REF!&amp;". ","")</f>
        <v>#REF!</v>
      </c>
      <c r="AA391" s="39" t="e">
        <f>IF(AL392="23",Monitoreo!#REF!&amp;". ","")</f>
        <v>#REF!</v>
      </c>
      <c r="AB391" s="39" t="e">
        <f>IF(AL392="22",Monitoreo!#REF!&amp;". ","")</f>
        <v>#REF!</v>
      </c>
      <c r="AC391" s="39" t="e">
        <f>IF(AL392="21",Monitoreo!#REF!&amp;". ","")</f>
        <v>#REF!</v>
      </c>
      <c r="AD391" s="39" t="e">
        <f>IF(AL392="15",Monitoreo!#REF!&amp;". ","")</f>
        <v>#REF!</v>
      </c>
      <c r="AE391" s="39" t="e">
        <f>IF(AL392="14",Monitoreo!#REF!&amp;". ","")</f>
        <v>#REF!</v>
      </c>
      <c r="AF391" s="39" t="e">
        <f>IF(AL392="13",Monitoreo!#REF!&amp;". ","")</f>
        <v>#REF!</v>
      </c>
      <c r="AG391" s="39" t="e">
        <f>IF(AL392="12",Monitoreo!#REF!&amp;". ","")</f>
        <v>#REF!</v>
      </c>
      <c r="AH391" s="85" t="e">
        <f>IF(AL392="11",Monitoreo!#REF!&amp;". ","")</f>
        <v>#REF!</v>
      </c>
      <c r="AI391" s="71"/>
      <c r="AJ391" s="88" t="e">
        <f>+IF(Monitoreo!#REF!="Casi Seguro",5,IF(Monitoreo!#REF!="Probable",4,IF(Monitoreo!#REF!="Posible",3,IF(Monitoreo!#REF!="Improbable",2,IF(Monitoreo!#REF!="Raro",1)))))</f>
        <v>#REF!</v>
      </c>
      <c r="AK391" s="88" t="e">
        <f>+IF(Monitoreo!#REF!="Severo",5,IF(Monitoreo!#REF!="Mayor",4,IF(Monitoreo!#REF!="Moderado",3,IF(Monitoreo!#REF!="Menor",2,IF(Monitoreo!#REF!="Insignificante",1)))))</f>
        <v>#REF!</v>
      </c>
      <c r="AL391" s="88" t="e">
        <f t="shared" si="5"/>
        <v>#REF!</v>
      </c>
    </row>
    <row r="392" spans="9:38" x14ac:dyDescent="0.25">
      <c r="I392" s="83"/>
      <c r="J392" s="84" t="e">
        <f>IF(AL393="55",Monitoreo!#REF!&amp;". ","")</f>
        <v>#REF!</v>
      </c>
      <c r="K392" s="39" t="e">
        <f>IF(AL393="54",Monitoreo!#REF!&amp;". ","")</f>
        <v>#REF!</v>
      </c>
      <c r="L392" s="39" t="e">
        <f>IF(AL393="53",Monitoreo!#REF!&amp;". ","")</f>
        <v>#REF!</v>
      </c>
      <c r="M392" s="39" t="e">
        <f>IF(AL393="52",Monitoreo!#REF!&amp;". ","")</f>
        <v>#REF!</v>
      </c>
      <c r="N392" s="39" t="e">
        <f>IF(AL393="51",Monitoreo!#REF!&amp;". ","")</f>
        <v>#REF!</v>
      </c>
      <c r="O392" s="39" t="e">
        <f>IF(AL393="45",Monitoreo!#REF!&amp;". ","")</f>
        <v>#REF!</v>
      </c>
      <c r="P392" s="39" t="e">
        <f>IF(AL393="44",Monitoreo!#REF!&amp;". ","")</f>
        <v>#REF!</v>
      </c>
      <c r="Q392" s="39" t="e">
        <f>IF(AL393="43",Monitoreo!#REF!&amp;". ","")</f>
        <v>#REF!</v>
      </c>
      <c r="R392" s="39" t="e">
        <f>IF(AL393="42",Monitoreo!#REF!&amp;". ","")</f>
        <v>#REF!</v>
      </c>
      <c r="S392" s="39" t="e">
        <f>IF(AL393="41",Monitoreo!#REF!&amp;". ","")</f>
        <v>#REF!</v>
      </c>
      <c r="T392" s="39" t="e">
        <f>IF(AL393="35",Monitoreo!#REF!&amp;". ","")</f>
        <v>#REF!</v>
      </c>
      <c r="U392" s="39" t="e">
        <f>IF(AL393="34",Monitoreo!#REF!&amp;". ","")</f>
        <v>#REF!</v>
      </c>
      <c r="V392" s="39" t="e">
        <f>IF(AL393="33",Monitoreo!#REF!&amp;". ","")</f>
        <v>#REF!</v>
      </c>
      <c r="W392" s="39" t="e">
        <f>IF(AL393="32",Monitoreo!#REF!&amp;". ","")</f>
        <v>#REF!</v>
      </c>
      <c r="X392" s="39" t="e">
        <f>IF(AL393="31",Monitoreo!#REF!&amp;". ","")</f>
        <v>#REF!</v>
      </c>
      <c r="Y392" s="39" t="e">
        <f>IF(AL393="25",Monitoreo!#REF!&amp;". ","")</f>
        <v>#REF!</v>
      </c>
      <c r="Z392" s="39" t="e">
        <f>IF(AL393="24",Monitoreo!#REF!&amp;". ","")</f>
        <v>#REF!</v>
      </c>
      <c r="AA392" s="39" t="e">
        <f>IF(AL393="23",Monitoreo!#REF!&amp;". ","")</f>
        <v>#REF!</v>
      </c>
      <c r="AB392" s="39" t="e">
        <f>IF(AL393="22",Monitoreo!#REF!&amp;". ","")</f>
        <v>#REF!</v>
      </c>
      <c r="AC392" s="39" t="e">
        <f>IF(AL393="21",Monitoreo!#REF!&amp;". ","")</f>
        <v>#REF!</v>
      </c>
      <c r="AD392" s="39" t="e">
        <f>IF(AL393="15",Monitoreo!#REF!&amp;". ","")</f>
        <v>#REF!</v>
      </c>
      <c r="AE392" s="39" t="e">
        <f>IF(AL393="14",Monitoreo!#REF!&amp;". ","")</f>
        <v>#REF!</v>
      </c>
      <c r="AF392" s="39" t="e">
        <f>IF(AL393="13",Monitoreo!#REF!&amp;". ","")</f>
        <v>#REF!</v>
      </c>
      <c r="AG392" s="39" t="e">
        <f>IF(AL393="12",Monitoreo!#REF!&amp;". ","")</f>
        <v>#REF!</v>
      </c>
      <c r="AH392" s="85" t="e">
        <f>IF(AL393="11",Monitoreo!#REF!&amp;". ","")</f>
        <v>#REF!</v>
      </c>
      <c r="AI392" s="71"/>
      <c r="AJ392" s="88" t="e">
        <f>+IF(Monitoreo!#REF!="Casi Seguro",5,IF(Monitoreo!#REF!="Probable",4,IF(Monitoreo!#REF!="Posible",3,IF(Monitoreo!#REF!="Improbable",2,IF(Monitoreo!#REF!="Raro",1)))))</f>
        <v>#REF!</v>
      </c>
      <c r="AK392" s="88" t="e">
        <f>+IF(Monitoreo!#REF!="Severo",5,IF(Monitoreo!#REF!="Mayor",4,IF(Monitoreo!#REF!="Moderado",3,IF(Monitoreo!#REF!="Menor",2,IF(Monitoreo!#REF!="Insignificante",1)))))</f>
        <v>#REF!</v>
      </c>
      <c r="AL392" s="88" t="e">
        <f t="shared" si="5"/>
        <v>#REF!</v>
      </c>
    </row>
    <row r="393" spans="9:38" x14ac:dyDescent="0.25">
      <c r="I393" s="83"/>
      <c r="J393" s="84" t="e">
        <f>IF(AL394="55",Monitoreo!#REF!&amp;". ","")</f>
        <v>#REF!</v>
      </c>
      <c r="K393" s="39" t="e">
        <f>IF(AL394="54",Monitoreo!#REF!&amp;". ","")</f>
        <v>#REF!</v>
      </c>
      <c r="L393" s="39" t="e">
        <f>IF(AL394="53",Monitoreo!#REF!&amp;". ","")</f>
        <v>#REF!</v>
      </c>
      <c r="M393" s="39" t="e">
        <f>IF(AL394="52",Monitoreo!#REF!&amp;". ","")</f>
        <v>#REF!</v>
      </c>
      <c r="N393" s="39" t="e">
        <f>IF(AL394="51",Monitoreo!#REF!&amp;". ","")</f>
        <v>#REF!</v>
      </c>
      <c r="O393" s="39" t="e">
        <f>IF(AL394="45",Monitoreo!#REF!&amp;". ","")</f>
        <v>#REF!</v>
      </c>
      <c r="P393" s="39" t="e">
        <f>IF(AL394="44",Monitoreo!#REF!&amp;". ","")</f>
        <v>#REF!</v>
      </c>
      <c r="Q393" s="39" t="e">
        <f>IF(AL394="43",Monitoreo!#REF!&amp;". ","")</f>
        <v>#REF!</v>
      </c>
      <c r="R393" s="39" t="e">
        <f>IF(AL394="42",Monitoreo!#REF!&amp;". ","")</f>
        <v>#REF!</v>
      </c>
      <c r="S393" s="39" t="e">
        <f>IF(AL394="41",Monitoreo!#REF!&amp;". ","")</f>
        <v>#REF!</v>
      </c>
      <c r="T393" s="39" t="e">
        <f>IF(AL394="35",Monitoreo!#REF!&amp;". ","")</f>
        <v>#REF!</v>
      </c>
      <c r="U393" s="39" t="e">
        <f>IF(AL394="34",Monitoreo!#REF!&amp;". ","")</f>
        <v>#REF!</v>
      </c>
      <c r="V393" s="39" t="e">
        <f>IF(AL394="33",Monitoreo!#REF!&amp;". ","")</f>
        <v>#REF!</v>
      </c>
      <c r="W393" s="39" t="e">
        <f>IF(AL394="32",Monitoreo!#REF!&amp;". ","")</f>
        <v>#REF!</v>
      </c>
      <c r="X393" s="39" t="e">
        <f>IF(AL394="31",Monitoreo!#REF!&amp;". ","")</f>
        <v>#REF!</v>
      </c>
      <c r="Y393" s="39" t="e">
        <f>IF(AL394="25",Monitoreo!#REF!&amp;". ","")</f>
        <v>#REF!</v>
      </c>
      <c r="Z393" s="39" t="e">
        <f>IF(AL394="24",Monitoreo!#REF!&amp;". ","")</f>
        <v>#REF!</v>
      </c>
      <c r="AA393" s="39" t="e">
        <f>IF(AL394="23",Monitoreo!#REF!&amp;". ","")</f>
        <v>#REF!</v>
      </c>
      <c r="AB393" s="39" t="e">
        <f>IF(AL394="22",Monitoreo!#REF!&amp;". ","")</f>
        <v>#REF!</v>
      </c>
      <c r="AC393" s="39" t="e">
        <f>IF(AL394="21",Monitoreo!#REF!&amp;". ","")</f>
        <v>#REF!</v>
      </c>
      <c r="AD393" s="39" t="e">
        <f>IF(AL394="15",Monitoreo!#REF!&amp;". ","")</f>
        <v>#REF!</v>
      </c>
      <c r="AE393" s="39" t="e">
        <f>IF(AL394="14",Monitoreo!#REF!&amp;". ","")</f>
        <v>#REF!</v>
      </c>
      <c r="AF393" s="39" t="e">
        <f>IF(AL394="13",Monitoreo!#REF!&amp;". ","")</f>
        <v>#REF!</v>
      </c>
      <c r="AG393" s="39" t="e">
        <f>IF(AL394="12",Monitoreo!#REF!&amp;". ","")</f>
        <v>#REF!</v>
      </c>
      <c r="AH393" s="85" t="e">
        <f>IF(AL394="11",Monitoreo!#REF!&amp;". ","")</f>
        <v>#REF!</v>
      </c>
      <c r="AI393" s="71"/>
      <c r="AJ393" s="88" t="e">
        <f>+IF(Monitoreo!#REF!="Casi Seguro",5,IF(Monitoreo!#REF!="Probable",4,IF(Monitoreo!#REF!="Posible",3,IF(Monitoreo!#REF!="Improbable",2,IF(Monitoreo!#REF!="Raro",1)))))</f>
        <v>#REF!</v>
      </c>
      <c r="AK393" s="88" t="e">
        <f>+IF(Monitoreo!#REF!="Severo",5,IF(Monitoreo!#REF!="Mayor",4,IF(Monitoreo!#REF!="Moderado",3,IF(Monitoreo!#REF!="Menor",2,IF(Monitoreo!#REF!="Insignificante",1)))))</f>
        <v>#REF!</v>
      </c>
      <c r="AL393" s="88" t="e">
        <f t="shared" ref="AL393:AL456" si="6">AJ393&amp;AK393</f>
        <v>#REF!</v>
      </c>
    </row>
    <row r="394" spans="9:38" x14ac:dyDescent="0.25">
      <c r="I394" s="83"/>
      <c r="J394" s="84" t="e">
        <f>IF(AL395="55",Monitoreo!#REF!&amp;". ","")</f>
        <v>#REF!</v>
      </c>
      <c r="K394" s="39" t="e">
        <f>IF(AL395="54",Monitoreo!#REF!&amp;". ","")</f>
        <v>#REF!</v>
      </c>
      <c r="L394" s="39" t="e">
        <f>IF(AL395="53",Monitoreo!#REF!&amp;". ","")</f>
        <v>#REF!</v>
      </c>
      <c r="M394" s="39" t="e">
        <f>IF(AL395="52",Monitoreo!#REF!&amp;". ","")</f>
        <v>#REF!</v>
      </c>
      <c r="N394" s="39" t="e">
        <f>IF(AL395="51",Monitoreo!#REF!&amp;". ","")</f>
        <v>#REF!</v>
      </c>
      <c r="O394" s="39" t="e">
        <f>IF(AL395="45",Monitoreo!#REF!&amp;". ","")</f>
        <v>#REF!</v>
      </c>
      <c r="P394" s="39" t="e">
        <f>IF(AL395="44",Monitoreo!#REF!&amp;". ","")</f>
        <v>#REF!</v>
      </c>
      <c r="Q394" s="39" t="e">
        <f>IF(AL395="43",Monitoreo!#REF!&amp;". ","")</f>
        <v>#REF!</v>
      </c>
      <c r="R394" s="39" t="e">
        <f>IF(AL395="42",Monitoreo!#REF!&amp;". ","")</f>
        <v>#REF!</v>
      </c>
      <c r="S394" s="39" t="e">
        <f>IF(AL395="41",Monitoreo!#REF!&amp;". ","")</f>
        <v>#REF!</v>
      </c>
      <c r="T394" s="39" t="e">
        <f>IF(AL395="35",Monitoreo!#REF!&amp;". ","")</f>
        <v>#REF!</v>
      </c>
      <c r="U394" s="39" t="e">
        <f>IF(AL395="34",Monitoreo!#REF!&amp;". ","")</f>
        <v>#REF!</v>
      </c>
      <c r="V394" s="39" t="e">
        <f>IF(AL395="33",Monitoreo!#REF!&amp;". ","")</f>
        <v>#REF!</v>
      </c>
      <c r="W394" s="39" t="e">
        <f>IF(AL395="32",Monitoreo!#REF!&amp;". ","")</f>
        <v>#REF!</v>
      </c>
      <c r="X394" s="39" t="e">
        <f>IF(AL395="31",Monitoreo!#REF!&amp;". ","")</f>
        <v>#REF!</v>
      </c>
      <c r="Y394" s="39" t="e">
        <f>IF(AL395="25",Monitoreo!#REF!&amp;". ","")</f>
        <v>#REF!</v>
      </c>
      <c r="Z394" s="39" t="e">
        <f>IF(AL395="24",Monitoreo!#REF!&amp;". ","")</f>
        <v>#REF!</v>
      </c>
      <c r="AA394" s="39" t="e">
        <f>IF(AL395="23",Monitoreo!#REF!&amp;". ","")</f>
        <v>#REF!</v>
      </c>
      <c r="AB394" s="39" t="e">
        <f>IF(AL395="22",Monitoreo!#REF!&amp;". ","")</f>
        <v>#REF!</v>
      </c>
      <c r="AC394" s="39" t="e">
        <f>IF(AL395="21",Monitoreo!#REF!&amp;". ","")</f>
        <v>#REF!</v>
      </c>
      <c r="AD394" s="39" t="e">
        <f>IF(AL395="15",Monitoreo!#REF!&amp;". ","")</f>
        <v>#REF!</v>
      </c>
      <c r="AE394" s="39" t="e">
        <f>IF(AL395="14",Monitoreo!#REF!&amp;". ","")</f>
        <v>#REF!</v>
      </c>
      <c r="AF394" s="39" t="e">
        <f>IF(AL395="13",Monitoreo!#REF!&amp;". ","")</f>
        <v>#REF!</v>
      </c>
      <c r="AG394" s="39" t="e">
        <f>IF(AL395="12",Monitoreo!#REF!&amp;". ","")</f>
        <v>#REF!</v>
      </c>
      <c r="AH394" s="85" t="e">
        <f>IF(AL395="11",Monitoreo!#REF!&amp;". ","")</f>
        <v>#REF!</v>
      </c>
      <c r="AI394" s="71"/>
      <c r="AJ394" s="88" t="e">
        <f>+IF(Monitoreo!#REF!="Casi Seguro",5,IF(Monitoreo!#REF!="Probable",4,IF(Monitoreo!#REF!="Posible",3,IF(Monitoreo!#REF!="Improbable",2,IF(Monitoreo!#REF!="Raro",1)))))</f>
        <v>#REF!</v>
      </c>
      <c r="AK394" s="88" t="e">
        <f>+IF(Monitoreo!#REF!="Severo",5,IF(Monitoreo!#REF!="Mayor",4,IF(Monitoreo!#REF!="Moderado",3,IF(Monitoreo!#REF!="Menor",2,IF(Monitoreo!#REF!="Insignificante",1)))))</f>
        <v>#REF!</v>
      </c>
      <c r="AL394" s="88" t="e">
        <f t="shared" si="6"/>
        <v>#REF!</v>
      </c>
    </row>
    <row r="395" spans="9:38" x14ac:dyDescent="0.25">
      <c r="I395" s="83"/>
      <c r="J395" s="84" t="e">
        <f>IF(AL396="55",Monitoreo!#REF!&amp;". ","")</f>
        <v>#REF!</v>
      </c>
      <c r="K395" s="39" t="e">
        <f>IF(AL396="54",Monitoreo!#REF!&amp;". ","")</f>
        <v>#REF!</v>
      </c>
      <c r="L395" s="39" t="e">
        <f>IF(AL396="53",Monitoreo!#REF!&amp;". ","")</f>
        <v>#REF!</v>
      </c>
      <c r="M395" s="39" t="e">
        <f>IF(AL396="52",Monitoreo!#REF!&amp;". ","")</f>
        <v>#REF!</v>
      </c>
      <c r="N395" s="39" t="e">
        <f>IF(AL396="51",Monitoreo!#REF!&amp;". ","")</f>
        <v>#REF!</v>
      </c>
      <c r="O395" s="39" t="e">
        <f>IF(AL396="45",Monitoreo!#REF!&amp;". ","")</f>
        <v>#REF!</v>
      </c>
      <c r="P395" s="39" t="e">
        <f>IF(AL396="44",Monitoreo!#REF!&amp;". ","")</f>
        <v>#REF!</v>
      </c>
      <c r="Q395" s="39" t="e">
        <f>IF(AL396="43",Monitoreo!#REF!&amp;". ","")</f>
        <v>#REF!</v>
      </c>
      <c r="R395" s="39" t="e">
        <f>IF(AL396="42",Monitoreo!#REF!&amp;". ","")</f>
        <v>#REF!</v>
      </c>
      <c r="S395" s="39" t="e">
        <f>IF(AL396="41",Monitoreo!#REF!&amp;". ","")</f>
        <v>#REF!</v>
      </c>
      <c r="T395" s="39" t="e">
        <f>IF(AL396="35",Monitoreo!#REF!&amp;". ","")</f>
        <v>#REF!</v>
      </c>
      <c r="U395" s="39" t="e">
        <f>IF(AL396="34",Monitoreo!#REF!&amp;". ","")</f>
        <v>#REF!</v>
      </c>
      <c r="V395" s="39" t="e">
        <f>IF(AL396="33",Monitoreo!#REF!&amp;". ","")</f>
        <v>#REF!</v>
      </c>
      <c r="W395" s="39" t="e">
        <f>IF(AL396="32",Monitoreo!#REF!&amp;". ","")</f>
        <v>#REF!</v>
      </c>
      <c r="X395" s="39" t="e">
        <f>IF(AL396="31",Monitoreo!#REF!&amp;". ","")</f>
        <v>#REF!</v>
      </c>
      <c r="Y395" s="39" t="e">
        <f>IF(AL396="25",Monitoreo!#REF!&amp;". ","")</f>
        <v>#REF!</v>
      </c>
      <c r="Z395" s="39" t="e">
        <f>IF(AL396="24",Monitoreo!#REF!&amp;". ","")</f>
        <v>#REF!</v>
      </c>
      <c r="AA395" s="39" t="e">
        <f>IF(AL396="23",Monitoreo!#REF!&amp;". ","")</f>
        <v>#REF!</v>
      </c>
      <c r="AB395" s="39" t="e">
        <f>IF(AL396="22",Monitoreo!#REF!&amp;". ","")</f>
        <v>#REF!</v>
      </c>
      <c r="AC395" s="39" t="e">
        <f>IF(AL396="21",Monitoreo!#REF!&amp;". ","")</f>
        <v>#REF!</v>
      </c>
      <c r="AD395" s="39" t="e">
        <f>IF(AL396="15",Monitoreo!#REF!&amp;". ","")</f>
        <v>#REF!</v>
      </c>
      <c r="AE395" s="39" t="e">
        <f>IF(AL396="14",Monitoreo!#REF!&amp;". ","")</f>
        <v>#REF!</v>
      </c>
      <c r="AF395" s="39" t="e">
        <f>IF(AL396="13",Monitoreo!#REF!&amp;". ","")</f>
        <v>#REF!</v>
      </c>
      <c r="AG395" s="39" t="e">
        <f>IF(AL396="12",Monitoreo!#REF!&amp;". ","")</f>
        <v>#REF!</v>
      </c>
      <c r="AH395" s="85" t="e">
        <f>IF(AL396="11",Monitoreo!#REF!&amp;". ","")</f>
        <v>#REF!</v>
      </c>
      <c r="AI395" s="71"/>
      <c r="AJ395" s="88" t="e">
        <f>+IF(Monitoreo!#REF!="Casi Seguro",5,IF(Monitoreo!#REF!="Probable",4,IF(Monitoreo!#REF!="Posible",3,IF(Monitoreo!#REF!="Improbable",2,IF(Monitoreo!#REF!="Raro",1)))))</f>
        <v>#REF!</v>
      </c>
      <c r="AK395" s="88" t="e">
        <f>+IF(Monitoreo!#REF!="Severo",5,IF(Monitoreo!#REF!="Mayor",4,IF(Monitoreo!#REF!="Moderado",3,IF(Monitoreo!#REF!="Menor",2,IF(Monitoreo!#REF!="Insignificante",1)))))</f>
        <v>#REF!</v>
      </c>
      <c r="AL395" s="88" t="e">
        <f t="shared" si="6"/>
        <v>#REF!</v>
      </c>
    </row>
    <row r="396" spans="9:38" x14ac:dyDescent="0.25">
      <c r="I396" s="83"/>
      <c r="J396" s="84" t="e">
        <f>IF(AL397="55",Monitoreo!#REF!&amp;". ","")</f>
        <v>#REF!</v>
      </c>
      <c r="K396" s="39" t="e">
        <f>IF(AL397="54",Monitoreo!#REF!&amp;". ","")</f>
        <v>#REF!</v>
      </c>
      <c r="L396" s="39" t="e">
        <f>IF(AL397="53",Monitoreo!#REF!&amp;". ","")</f>
        <v>#REF!</v>
      </c>
      <c r="M396" s="39" t="e">
        <f>IF(AL397="52",Monitoreo!#REF!&amp;". ","")</f>
        <v>#REF!</v>
      </c>
      <c r="N396" s="39" t="e">
        <f>IF(AL397="51",Monitoreo!#REF!&amp;". ","")</f>
        <v>#REF!</v>
      </c>
      <c r="O396" s="39" t="e">
        <f>IF(AL397="45",Monitoreo!#REF!&amp;". ","")</f>
        <v>#REF!</v>
      </c>
      <c r="P396" s="39" t="e">
        <f>IF(AL397="44",Monitoreo!#REF!&amp;". ","")</f>
        <v>#REF!</v>
      </c>
      <c r="Q396" s="39" t="e">
        <f>IF(AL397="43",Monitoreo!#REF!&amp;". ","")</f>
        <v>#REF!</v>
      </c>
      <c r="R396" s="39" t="e">
        <f>IF(AL397="42",Monitoreo!#REF!&amp;". ","")</f>
        <v>#REF!</v>
      </c>
      <c r="S396" s="39" t="e">
        <f>IF(AL397="41",Monitoreo!#REF!&amp;". ","")</f>
        <v>#REF!</v>
      </c>
      <c r="T396" s="39" t="e">
        <f>IF(AL397="35",Monitoreo!#REF!&amp;". ","")</f>
        <v>#REF!</v>
      </c>
      <c r="U396" s="39" t="e">
        <f>IF(AL397="34",Monitoreo!#REF!&amp;". ","")</f>
        <v>#REF!</v>
      </c>
      <c r="V396" s="39" t="e">
        <f>IF(AL397="33",Monitoreo!#REF!&amp;". ","")</f>
        <v>#REF!</v>
      </c>
      <c r="W396" s="39" t="e">
        <f>IF(AL397="32",Monitoreo!#REF!&amp;". ","")</f>
        <v>#REF!</v>
      </c>
      <c r="X396" s="39" t="e">
        <f>IF(AL397="31",Monitoreo!#REF!&amp;". ","")</f>
        <v>#REF!</v>
      </c>
      <c r="Y396" s="39" t="e">
        <f>IF(AL397="25",Monitoreo!#REF!&amp;". ","")</f>
        <v>#REF!</v>
      </c>
      <c r="Z396" s="39" t="e">
        <f>IF(AL397="24",Monitoreo!#REF!&amp;". ","")</f>
        <v>#REF!</v>
      </c>
      <c r="AA396" s="39" t="e">
        <f>IF(AL397="23",Monitoreo!#REF!&amp;". ","")</f>
        <v>#REF!</v>
      </c>
      <c r="AB396" s="39" t="e">
        <f>IF(AL397="22",Monitoreo!#REF!&amp;". ","")</f>
        <v>#REF!</v>
      </c>
      <c r="AC396" s="39" t="e">
        <f>IF(AL397="21",Monitoreo!#REF!&amp;". ","")</f>
        <v>#REF!</v>
      </c>
      <c r="AD396" s="39" t="e">
        <f>IF(AL397="15",Monitoreo!#REF!&amp;". ","")</f>
        <v>#REF!</v>
      </c>
      <c r="AE396" s="39" t="e">
        <f>IF(AL397="14",Monitoreo!#REF!&amp;". ","")</f>
        <v>#REF!</v>
      </c>
      <c r="AF396" s="39" t="e">
        <f>IF(AL397="13",Monitoreo!#REF!&amp;". ","")</f>
        <v>#REF!</v>
      </c>
      <c r="AG396" s="39" t="e">
        <f>IF(AL397="12",Monitoreo!#REF!&amp;". ","")</f>
        <v>#REF!</v>
      </c>
      <c r="AH396" s="85" t="e">
        <f>IF(AL397="11",Monitoreo!#REF!&amp;". ","")</f>
        <v>#REF!</v>
      </c>
      <c r="AI396" s="71"/>
      <c r="AJ396" s="88" t="e">
        <f>+IF(Monitoreo!#REF!="Casi Seguro",5,IF(Monitoreo!#REF!="Probable",4,IF(Monitoreo!#REF!="Posible",3,IF(Monitoreo!#REF!="Improbable",2,IF(Monitoreo!#REF!="Raro",1)))))</f>
        <v>#REF!</v>
      </c>
      <c r="AK396" s="88" t="e">
        <f>+IF(Monitoreo!#REF!="Severo",5,IF(Monitoreo!#REF!="Mayor",4,IF(Monitoreo!#REF!="Moderado",3,IF(Monitoreo!#REF!="Menor",2,IF(Monitoreo!#REF!="Insignificante",1)))))</f>
        <v>#REF!</v>
      </c>
      <c r="AL396" s="88" t="e">
        <f t="shared" si="6"/>
        <v>#REF!</v>
      </c>
    </row>
    <row r="397" spans="9:38" x14ac:dyDescent="0.25">
      <c r="I397" s="83"/>
      <c r="J397" s="84" t="e">
        <f>IF(AL398="55",Monitoreo!#REF!&amp;". ","")</f>
        <v>#REF!</v>
      </c>
      <c r="K397" s="39" t="e">
        <f>IF(AL398="54",Monitoreo!#REF!&amp;". ","")</f>
        <v>#REF!</v>
      </c>
      <c r="L397" s="39" t="e">
        <f>IF(AL398="53",Monitoreo!#REF!&amp;". ","")</f>
        <v>#REF!</v>
      </c>
      <c r="M397" s="39" t="e">
        <f>IF(AL398="52",Monitoreo!#REF!&amp;". ","")</f>
        <v>#REF!</v>
      </c>
      <c r="N397" s="39" t="e">
        <f>IF(AL398="51",Monitoreo!#REF!&amp;". ","")</f>
        <v>#REF!</v>
      </c>
      <c r="O397" s="39" t="e">
        <f>IF(AL398="45",Monitoreo!#REF!&amp;". ","")</f>
        <v>#REF!</v>
      </c>
      <c r="P397" s="39" t="e">
        <f>IF(AL398="44",Monitoreo!#REF!&amp;". ","")</f>
        <v>#REF!</v>
      </c>
      <c r="Q397" s="39" t="e">
        <f>IF(AL398="43",Monitoreo!#REF!&amp;". ","")</f>
        <v>#REF!</v>
      </c>
      <c r="R397" s="39" t="e">
        <f>IF(AL398="42",Monitoreo!#REF!&amp;". ","")</f>
        <v>#REF!</v>
      </c>
      <c r="S397" s="39" t="e">
        <f>IF(AL398="41",Monitoreo!#REF!&amp;". ","")</f>
        <v>#REF!</v>
      </c>
      <c r="T397" s="39" t="e">
        <f>IF(AL398="35",Monitoreo!#REF!&amp;". ","")</f>
        <v>#REF!</v>
      </c>
      <c r="U397" s="39" t="e">
        <f>IF(AL398="34",Monitoreo!#REF!&amp;". ","")</f>
        <v>#REF!</v>
      </c>
      <c r="V397" s="39" t="e">
        <f>IF(AL398="33",Monitoreo!#REF!&amp;". ","")</f>
        <v>#REF!</v>
      </c>
      <c r="W397" s="39" t="e">
        <f>IF(AL398="32",Monitoreo!#REF!&amp;". ","")</f>
        <v>#REF!</v>
      </c>
      <c r="X397" s="39" t="e">
        <f>IF(AL398="31",Monitoreo!#REF!&amp;". ","")</f>
        <v>#REF!</v>
      </c>
      <c r="Y397" s="39" t="e">
        <f>IF(AL398="25",Monitoreo!#REF!&amp;". ","")</f>
        <v>#REF!</v>
      </c>
      <c r="Z397" s="39" t="e">
        <f>IF(AL398="24",Monitoreo!#REF!&amp;". ","")</f>
        <v>#REF!</v>
      </c>
      <c r="AA397" s="39" t="e">
        <f>IF(AL398="23",Monitoreo!#REF!&amp;". ","")</f>
        <v>#REF!</v>
      </c>
      <c r="AB397" s="39" t="e">
        <f>IF(AL398="22",Monitoreo!#REF!&amp;". ","")</f>
        <v>#REF!</v>
      </c>
      <c r="AC397" s="39" t="e">
        <f>IF(AL398="21",Monitoreo!#REF!&amp;". ","")</f>
        <v>#REF!</v>
      </c>
      <c r="AD397" s="39" t="e">
        <f>IF(AL398="15",Monitoreo!#REF!&amp;". ","")</f>
        <v>#REF!</v>
      </c>
      <c r="AE397" s="39" t="e">
        <f>IF(AL398="14",Monitoreo!#REF!&amp;". ","")</f>
        <v>#REF!</v>
      </c>
      <c r="AF397" s="39" t="e">
        <f>IF(AL398="13",Monitoreo!#REF!&amp;". ","")</f>
        <v>#REF!</v>
      </c>
      <c r="AG397" s="39" t="e">
        <f>IF(AL398="12",Monitoreo!#REF!&amp;". ","")</f>
        <v>#REF!</v>
      </c>
      <c r="AH397" s="85" t="e">
        <f>IF(AL398="11",Monitoreo!#REF!&amp;". ","")</f>
        <v>#REF!</v>
      </c>
      <c r="AI397" s="71"/>
      <c r="AJ397" s="88" t="e">
        <f>+IF(Monitoreo!#REF!="Casi Seguro",5,IF(Monitoreo!#REF!="Probable",4,IF(Monitoreo!#REF!="Posible",3,IF(Monitoreo!#REF!="Improbable",2,IF(Monitoreo!#REF!="Raro",1)))))</f>
        <v>#REF!</v>
      </c>
      <c r="AK397" s="88" t="e">
        <f>+IF(Monitoreo!#REF!="Severo",5,IF(Monitoreo!#REF!="Mayor",4,IF(Monitoreo!#REF!="Moderado",3,IF(Monitoreo!#REF!="Menor",2,IF(Monitoreo!#REF!="Insignificante",1)))))</f>
        <v>#REF!</v>
      </c>
      <c r="AL397" s="88" t="e">
        <f t="shared" si="6"/>
        <v>#REF!</v>
      </c>
    </row>
    <row r="398" spans="9:38" x14ac:dyDescent="0.25">
      <c r="I398" s="83"/>
      <c r="J398" s="84" t="e">
        <f>IF(AL399="55",Monitoreo!#REF!&amp;". ","")</f>
        <v>#REF!</v>
      </c>
      <c r="K398" s="39" t="e">
        <f>IF(AL399="54",Monitoreo!#REF!&amp;". ","")</f>
        <v>#REF!</v>
      </c>
      <c r="L398" s="39" t="e">
        <f>IF(AL399="53",Monitoreo!#REF!&amp;". ","")</f>
        <v>#REF!</v>
      </c>
      <c r="M398" s="39" t="e">
        <f>IF(AL399="52",Monitoreo!#REF!&amp;". ","")</f>
        <v>#REF!</v>
      </c>
      <c r="N398" s="39" t="e">
        <f>IF(AL399="51",Monitoreo!#REF!&amp;". ","")</f>
        <v>#REF!</v>
      </c>
      <c r="O398" s="39" t="e">
        <f>IF(AL399="45",Monitoreo!#REF!&amp;". ","")</f>
        <v>#REF!</v>
      </c>
      <c r="P398" s="39" t="e">
        <f>IF(AL399="44",Monitoreo!#REF!&amp;". ","")</f>
        <v>#REF!</v>
      </c>
      <c r="Q398" s="39" t="e">
        <f>IF(AL399="43",Monitoreo!#REF!&amp;". ","")</f>
        <v>#REF!</v>
      </c>
      <c r="R398" s="39" t="e">
        <f>IF(AL399="42",Monitoreo!#REF!&amp;". ","")</f>
        <v>#REF!</v>
      </c>
      <c r="S398" s="39" t="e">
        <f>IF(AL399="41",Monitoreo!#REF!&amp;". ","")</f>
        <v>#REF!</v>
      </c>
      <c r="T398" s="39" t="e">
        <f>IF(AL399="35",Monitoreo!#REF!&amp;". ","")</f>
        <v>#REF!</v>
      </c>
      <c r="U398" s="39" t="e">
        <f>IF(AL399="34",Monitoreo!#REF!&amp;". ","")</f>
        <v>#REF!</v>
      </c>
      <c r="V398" s="39" t="e">
        <f>IF(AL399="33",Monitoreo!#REF!&amp;". ","")</f>
        <v>#REF!</v>
      </c>
      <c r="W398" s="39" t="e">
        <f>IF(AL399="32",Monitoreo!#REF!&amp;". ","")</f>
        <v>#REF!</v>
      </c>
      <c r="X398" s="39" t="e">
        <f>IF(AL399="31",Monitoreo!#REF!&amp;". ","")</f>
        <v>#REF!</v>
      </c>
      <c r="Y398" s="39" t="e">
        <f>IF(AL399="25",Monitoreo!#REF!&amp;". ","")</f>
        <v>#REF!</v>
      </c>
      <c r="Z398" s="39" t="e">
        <f>IF(AL399="24",Monitoreo!#REF!&amp;". ","")</f>
        <v>#REF!</v>
      </c>
      <c r="AA398" s="39" t="e">
        <f>IF(AL399="23",Monitoreo!#REF!&amp;". ","")</f>
        <v>#REF!</v>
      </c>
      <c r="AB398" s="39" t="e">
        <f>IF(AL399="22",Monitoreo!#REF!&amp;". ","")</f>
        <v>#REF!</v>
      </c>
      <c r="AC398" s="39" t="e">
        <f>IF(AL399="21",Monitoreo!#REF!&amp;". ","")</f>
        <v>#REF!</v>
      </c>
      <c r="AD398" s="39" t="e">
        <f>IF(AL399="15",Monitoreo!#REF!&amp;". ","")</f>
        <v>#REF!</v>
      </c>
      <c r="AE398" s="39" t="e">
        <f>IF(AL399="14",Monitoreo!#REF!&amp;". ","")</f>
        <v>#REF!</v>
      </c>
      <c r="AF398" s="39" t="e">
        <f>IF(AL399="13",Monitoreo!#REF!&amp;". ","")</f>
        <v>#REF!</v>
      </c>
      <c r="AG398" s="39" t="e">
        <f>IF(AL399="12",Monitoreo!#REF!&amp;". ","")</f>
        <v>#REF!</v>
      </c>
      <c r="AH398" s="85" t="e">
        <f>IF(AL399="11",Monitoreo!#REF!&amp;". ","")</f>
        <v>#REF!</v>
      </c>
      <c r="AI398" s="71"/>
      <c r="AJ398" s="88" t="e">
        <f>+IF(Monitoreo!#REF!="Casi Seguro",5,IF(Monitoreo!#REF!="Probable",4,IF(Monitoreo!#REF!="Posible",3,IF(Monitoreo!#REF!="Improbable",2,IF(Monitoreo!#REF!="Raro",1)))))</f>
        <v>#REF!</v>
      </c>
      <c r="AK398" s="88" t="e">
        <f>+IF(Monitoreo!#REF!="Severo",5,IF(Monitoreo!#REF!="Mayor",4,IF(Monitoreo!#REF!="Moderado",3,IF(Monitoreo!#REF!="Menor",2,IF(Monitoreo!#REF!="Insignificante",1)))))</f>
        <v>#REF!</v>
      </c>
      <c r="AL398" s="88" t="e">
        <f t="shared" si="6"/>
        <v>#REF!</v>
      </c>
    </row>
    <row r="399" spans="9:38" x14ac:dyDescent="0.25">
      <c r="I399" s="83"/>
      <c r="J399" s="84" t="e">
        <f>IF(AL400="55",Monitoreo!#REF!&amp;". ","")</f>
        <v>#REF!</v>
      </c>
      <c r="K399" s="39" t="e">
        <f>IF(AL400="54",Monitoreo!#REF!&amp;". ","")</f>
        <v>#REF!</v>
      </c>
      <c r="L399" s="39" t="e">
        <f>IF(AL400="53",Monitoreo!#REF!&amp;". ","")</f>
        <v>#REF!</v>
      </c>
      <c r="M399" s="39" t="e">
        <f>IF(AL400="52",Monitoreo!#REF!&amp;". ","")</f>
        <v>#REF!</v>
      </c>
      <c r="N399" s="39" t="e">
        <f>IF(AL400="51",Monitoreo!#REF!&amp;". ","")</f>
        <v>#REF!</v>
      </c>
      <c r="O399" s="39" t="e">
        <f>IF(AL400="45",Monitoreo!#REF!&amp;". ","")</f>
        <v>#REF!</v>
      </c>
      <c r="P399" s="39" t="e">
        <f>IF(AL400="44",Monitoreo!#REF!&amp;". ","")</f>
        <v>#REF!</v>
      </c>
      <c r="Q399" s="39" t="e">
        <f>IF(AL400="43",Monitoreo!#REF!&amp;". ","")</f>
        <v>#REF!</v>
      </c>
      <c r="R399" s="39" t="e">
        <f>IF(AL400="42",Monitoreo!#REF!&amp;". ","")</f>
        <v>#REF!</v>
      </c>
      <c r="S399" s="39" t="e">
        <f>IF(AL400="41",Monitoreo!#REF!&amp;". ","")</f>
        <v>#REF!</v>
      </c>
      <c r="T399" s="39" t="e">
        <f>IF(AL400="35",Monitoreo!#REF!&amp;". ","")</f>
        <v>#REF!</v>
      </c>
      <c r="U399" s="39" t="e">
        <f>IF(AL400="34",Monitoreo!#REF!&amp;". ","")</f>
        <v>#REF!</v>
      </c>
      <c r="V399" s="39" t="e">
        <f>IF(AL400="33",Monitoreo!#REF!&amp;". ","")</f>
        <v>#REF!</v>
      </c>
      <c r="W399" s="39" t="e">
        <f>IF(AL400="32",Monitoreo!#REF!&amp;". ","")</f>
        <v>#REF!</v>
      </c>
      <c r="X399" s="39" t="e">
        <f>IF(AL400="31",Monitoreo!#REF!&amp;". ","")</f>
        <v>#REF!</v>
      </c>
      <c r="Y399" s="39" t="e">
        <f>IF(AL400="25",Monitoreo!#REF!&amp;". ","")</f>
        <v>#REF!</v>
      </c>
      <c r="Z399" s="39" t="e">
        <f>IF(AL400="24",Monitoreo!#REF!&amp;". ","")</f>
        <v>#REF!</v>
      </c>
      <c r="AA399" s="39" t="e">
        <f>IF(AL400="23",Monitoreo!#REF!&amp;". ","")</f>
        <v>#REF!</v>
      </c>
      <c r="AB399" s="39" t="e">
        <f>IF(AL400="22",Monitoreo!#REF!&amp;". ","")</f>
        <v>#REF!</v>
      </c>
      <c r="AC399" s="39" t="e">
        <f>IF(AL400="21",Monitoreo!#REF!&amp;". ","")</f>
        <v>#REF!</v>
      </c>
      <c r="AD399" s="39" t="e">
        <f>IF(AL400="15",Monitoreo!#REF!&amp;". ","")</f>
        <v>#REF!</v>
      </c>
      <c r="AE399" s="39" t="e">
        <f>IF(AL400="14",Monitoreo!#REF!&amp;". ","")</f>
        <v>#REF!</v>
      </c>
      <c r="AF399" s="39" t="e">
        <f>IF(AL400="13",Monitoreo!#REF!&amp;". ","")</f>
        <v>#REF!</v>
      </c>
      <c r="AG399" s="39" t="e">
        <f>IF(AL400="12",Monitoreo!#REF!&amp;". ","")</f>
        <v>#REF!</v>
      </c>
      <c r="AH399" s="85" t="e">
        <f>IF(AL400="11",Monitoreo!#REF!&amp;". ","")</f>
        <v>#REF!</v>
      </c>
      <c r="AI399" s="71"/>
      <c r="AJ399" s="88" t="e">
        <f>+IF(Monitoreo!#REF!="Casi Seguro",5,IF(Monitoreo!#REF!="Probable",4,IF(Monitoreo!#REF!="Posible",3,IF(Monitoreo!#REF!="Improbable",2,IF(Monitoreo!#REF!="Raro",1)))))</f>
        <v>#REF!</v>
      </c>
      <c r="AK399" s="88" t="e">
        <f>+IF(Monitoreo!#REF!="Severo",5,IF(Monitoreo!#REF!="Mayor",4,IF(Monitoreo!#REF!="Moderado",3,IF(Monitoreo!#REF!="Menor",2,IF(Monitoreo!#REF!="Insignificante",1)))))</f>
        <v>#REF!</v>
      </c>
      <c r="AL399" s="88" t="e">
        <f t="shared" si="6"/>
        <v>#REF!</v>
      </c>
    </row>
    <row r="400" spans="9:38" x14ac:dyDescent="0.25">
      <c r="I400" s="83"/>
      <c r="J400" s="84" t="e">
        <f>IF(AL401="55",Monitoreo!#REF!&amp;". ","")</f>
        <v>#REF!</v>
      </c>
      <c r="K400" s="39" t="e">
        <f>IF(AL401="54",Monitoreo!#REF!&amp;". ","")</f>
        <v>#REF!</v>
      </c>
      <c r="L400" s="39" t="e">
        <f>IF(AL401="53",Monitoreo!#REF!&amp;". ","")</f>
        <v>#REF!</v>
      </c>
      <c r="M400" s="39" t="e">
        <f>IF(AL401="52",Monitoreo!#REF!&amp;". ","")</f>
        <v>#REF!</v>
      </c>
      <c r="N400" s="39" t="e">
        <f>IF(AL401="51",Monitoreo!#REF!&amp;". ","")</f>
        <v>#REF!</v>
      </c>
      <c r="O400" s="39" t="e">
        <f>IF(AL401="45",Monitoreo!#REF!&amp;". ","")</f>
        <v>#REF!</v>
      </c>
      <c r="P400" s="39" t="e">
        <f>IF(AL401="44",Monitoreo!#REF!&amp;". ","")</f>
        <v>#REF!</v>
      </c>
      <c r="Q400" s="39" t="e">
        <f>IF(AL401="43",Monitoreo!#REF!&amp;". ","")</f>
        <v>#REF!</v>
      </c>
      <c r="R400" s="39" t="e">
        <f>IF(AL401="42",Monitoreo!#REF!&amp;". ","")</f>
        <v>#REF!</v>
      </c>
      <c r="S400" s="39" t="e">
        <f>IF(AL401="41",Monitoreo!#REF!&amp;". ","")</f>
        <v>#REF!</v>
      </c>
      <c r="T400" s="39" t="e">
        <f>IF(AL401="35",Monitoreo!#REF!&amp;". ","")</f>
        <v>#REF!</v>
      </c>
      <c r="U400" s="39" t="e">
        <f>IF(AL401="34",Monitoreo!#REF!&amp;". ","")</f>
        <v>#REF!</v>
      </c>
      <c r="V400" s="39" t="e">
        <f>IF(AL401="33",Monitoreo!#REF!&amp;". ","")</f>
        <v>#REF!</v>
      </c>
      <c r="W400" s="39" t="e">
        <f>IF(AL401="32",Monitoreo!#REF!&amp;". ","")</f>
        <v>#REF!</v>
      </c>
      <c r="X400" s="39" t="e">
        <f>IF(AL401="31",Monitoreo!#REF!&amp;". ","")</f>
        <v>#REF!</v>
      </c>
      <c r="Y400" s="39" t="e">
        <f>IF(AL401="25",Monitoreo!#REF!&amp;". ","")</f>
        <v>#REF!</v>
      </c>
      <c r="Z400" s="39" t="e">
        <f>IF(AL401="24",Monitoreo!#REF!&amp;". ","")</f>
        <v>#REF!</v>
      </c>
      <c r="AA400" s="39" t="e">
        <f>IF(AL401="23",Monitoreo!#REF!&amp;". ","")</f>
        <v>#REF!</v>
      </c>
      <c r="AB400" s="39" t="e">
        <f>IF(AL401="22",Monitoreo!#REF!&amp;". ","")</f>
        <v>#REF!</v>
      </c>
      <c r="AC400" s="39" t="e">
        <f>IF(AL401="21",Monitoreo!#REF!&amp;". ","")</f>
        <v>#REF!</v>
      </c>
      <c r="AD400" s="39" t="e">
        <f>IF(AL401="15",Monitoreo!#REF!&amp;". ","")</f>
        <v>#REF!</v>
      </c>
      <c r="AE400" s="39" t="e">
        <f>IF(AL401="14",Monitoreo!#REF!&amp;". ","")</f>
        <v>#REF!</v>
      </c>
      <c r="AF400" s="39" t="e">
        <f>IF(AL401="13",Monitoreo!#REF!&amp;". ","")</f>
        <v>#REF!</v>
      </c>
      <c r="AG400" s="39" t="e">
        <f>IF(AL401="12",Monitoreo!#REF!&amp;". ","")</f>
        <v>#REF!</v>
      </c>
      <c r="AH400" s="85" t="e">
        <f>IF(AL401="11",Monitoreo!#REF!&amp;". ","")</f>
        <v>#REF!</v>
      </c>
      <c r="AI400" s="71"/>
      <c r="AJ400" s="88" t="e">
        <f>+IF(Monitoreo!#REF!="Casi Seguro",5,IF(Monitoreo!#REF!="Probable",4,IF(Monitoreo!#REF!="Posible",3,IF(Monitoreo!#REF!="Improbable",2,IF(Monitoreo!#REF!="Raro",1)))))</f>
        <v>#REF!</v>
      </c>
      <c r="AK400" s="88" t="e">
        <f>+IF(Monitoreo!#REF!="Severo",5,IF(Monitoreo!#REF!="Mayor",4,IF(Monitoreo!#REF!="Moderado",3,IF(Monitoreo!#REF!="Menor",2,IF(Monitoreo!#REF!="Insignificante",1)))))</f>
        <v>#REF!</v>
      </c>
      <c r="AL400" s="88" t="e">
        <f t="shared" si="6"/>
        <v>#REF!</v>
      </c>
    </row>
    <row r="401" spans="9:38" x14ac:dyDescent="0.25">
      <c r="I401" s="83"/>
      <c r="J401" s="84" t="e">
        <f>IF(AL402="55",Monitoreo!#REF!&amp;". ","")</f>
        <v>#REF!</v>
      </c>
      <c r="K401" s="39" t="e">
        <f>IF(AL402="54",Monitoreo!#REF!&amp;". ","")</f>
        <v>#REF!</v>
      </c>
      <c r="L401" s="39" t="e">
        <f>IF(AL402="53",Monitoreo!#REF!&amp;". ","")</f>
        <v>#REF!</v>
      </c>
      <c r="M401" s="39" t="e">
        <f>IF(AL402="52",Monitoreo!#REF!&amp;". ","")</f>
        <v>#REF!</v>
      </c>
      <c r="N401" s="39" t="e">
        <f>IF(AL402="51",Monitoreo!#REF!&amp;". ","")</f>
        <v>#REF!</v>
      </c>
      <c r="O401" s="39" t="e">
        <f>IF(AL402="45",Monitoreo!#REF!&amp;". ","")</f>
        <v>#REF!</v>
      </c>
      <c r="P401" s="39" t="e">
        <f>IF(AL402="44",Monitoreo!#REF!&amp;". ","")</f>
        <v>#REF!</v>
      </c>
      <c r="Q401" s="39" t="e">
        <f>IF(AL402="43",Monitoreo!#REF!&amp;". ","")</f>
        <v>#REF!</v>
      </c>
      <c r="R401" s="39" t="e">
        <f>IF(AL402="42",Monitoreo!#REF!&amp;". ","")</f>
        <v>#REF!</v>
      </c>
      <c r="S401" s="39" t="e">
        <f>IF(AL402="41",Monitoreo!#REF!&amp;". ","")</f>
        <v>#REF!</v>
      </c>
      <c r="T401" s="39" t="e">
        <f>IF(AL402="35",Monitoreo!#REF!&amp;". ","")</f>
        <v>#REF!</v>
      </c>
      <c r="U401" s="39" t="e">
        <f>IF(AL402="34",Monitoreo!#REF!&amp;". ","")</f>
        <v>#REF!</v>
      </c>
      <c r="V401" s="39" t="e">
        <f>IF(AL402="33",Monitoreo!#REF!&amp;". ","")</f>
        <v>#REF!</v>
      </c>
      <c r="W401" s="39" t="e">
        <f>IF(AL402="32",Monitoreo!#REF!&amp;". ","")</f>
        <v>#REF!</v>
      </c>
      <c r="X401" s="39" t="e">
        <f>IF(AL402="31",Monitoreo!#REF!&amp;". ","")</f>
        <v>#REF!</v>
      </c>
      <c r="Y401" s="39" t="e">
        <f>IF(AL402="25",Monitoreo!#REF!&amp;". ","")</f>
        <v>#REF!</v>
      </c>
      <c r="Z401" s="39" t="e">
        <f>IF(AL402="24",Monitoreo!#REF!&amp;". ","")</f>
        <v>#REF!</v>
      </c>
      <c r="AA401" s="39" t="e">
        <f>IF(AL402="23",Monitoreo!#REF!&amp;". ","")</f>
        <v>#REF!</v>
      </c>
      <c r="AB401" s="39" t="e">
        <f>IF(AL402="22",Monitoreo!#REF!&amp;". ","")</f>
        <v>#REF!</v>
      </c>
      <c r="AC401" s="39" t="e">
        <f>IF(AL402="21",Monitoreo!#REF!&amp;". ","")</f>
        <v>#REF!</v>
      </c>
      <c r="AD401" s="39" t="e">
        <f>IF(AL402="15",Monitoreo!#REF!&amp;". ","")</f>
        <v>#REF!</v>
      </c>
      <c r="AE401" s="39" t="e">
        <f>IF(AL402="14",Monitoreo!#REF!&amp;". ","")</f>
        <v>#REF!</v>
      </c>
      <c r="AF401" s="39" t="e">
        <f>IF(AL402="13",Monitoreo!#REF!&amp;". ","")</f>
        <v>#REF!</v>
      </c>
      <c r="AG401" s="39" t="e">
        <f>IF(AL402="12",Monitoreo!#REF!&amp;". ","")</f>
        <v>#REF!</v>
      </c>
      <c r="AH401" s="85" t="e">
        <f>IF(AL402="11",Monitoreo!#REF!&amp;". ","")</f>
        <v>#REF!</v>
      </c>
      <c r="AI401" s="71"/>
      <c r="AJ401" s="88" t="e">
        <f>+IF(Monitoreo!#REF!="Casi Seguro",5,IF(Monitoreo!#REF!="Probable",4,IF(Monitoreo!#REF!="Posible",3,IF(Monitoreo!#REF!="Improbable",2,IF(Monitoreo!#REF!="Raro",1)))))</f>
        <v>#REF!</v>
      </c>
      <c r="AK401" s="88" t="e">
        <f>+IF(Monitoreo!#REF!="Severo",5,IF(Monitoreo!#REF!="Mayor",4,IF(Monitoreo!#REF!="Moderado",3,IF(Monitoreo!#REF!="Menor",2,IF(Monitoreo!#REF!="Insignificante",1)))))</f>
        <v>#REF!</v>
      </c>
      <c r="AL401" s="88" t="e">
        <f t="shared" si="6"/>
        <v>#REF!</v>
      </c>
    </row>
    <row r="402" spans="9:38" x14ac:dyDescent="0.25">
      <c r="I402" s="83"/>
      <c r="J402" s="84" t="e">
        <f>IF(AL403="55",Monitoreo!#REF!&amp;". ","")</f>
        <v>#REF!</v>
      </c>
      <c r="K402" s="39" t="e">
        <f>IF(AL403="54",Monitoreo!#REF!&amp;". ","")</f>
        <v>#REF!</v>
      </c>
      <c r="L402" s="39" t="e">
        <f>IF(AL403="53",Monitoreo!#REF!&amp;". ","")</f>
        <v>#REF!</v>
      </c>
      <c r="M402" s="39" t="e">
        <f>IF(AL403="52",Monitoreo!#REF!&amp;". ","")</f>
        <v>#REF!</v>
      </c>
      <c r="N402" s="39" t="e">
        <f>IF(AL403="51",Monitoreo!#REF!&amp;". ","")</f>
        <v>#REF!</v>
      </c>
      <c r="O402" s="39" t="e">
        <f>IF(AL403="45",Monitoreo!#REF!&amp;". ","")</f>
        <v>#REF!</v>
      </c>
      <c r="P402" s="39" t="e">
        <f>IF(AL403="44",Monitoreo!#REF!&amp;". ","")</f>
        <v>#REF!</v>
      </c>
      <c r="Q402" s="39" t="e">
        <f>IF(AL403="43",Monitoreo!#REF!&amp;". ","")</f>
        <v>#REF!</v>
      </c>
      <c r="R402" s="39" t="e">
        <f>IF(AL403="42",Monitoreo!#REF!&amp;". ","")</f>
        <v>#REF!</v>
      </c>
      <c r="S402" s="39" t="e">
        <f>IF(AL403="41",Monitoreo!#REF!&amp;". ","")</f>
        <v>#REF!</v>
      </c>
      <c r="T402" s="39" t="e">
        <f>IF(AL403="35",Monitoreo!#REF!&amp;". ","")</f>
        <v>#REF!</v>
      </c>
      <c r="U402" s="39" t="e">
        <f>IF(AL403="34",Monitoreo!#REF!&amp;". ","")</f>
        <v>#REF!</v>
      </c>
      <c r="V402" s="39" t="e">
        <f>IF(AL403="33",Monitoreo!#REF!&amp;". ","")</f>
        <v>#REF!</v>
      </c>
      <c r="W402" s="39" t="e">
        <f>IF(AL403="32",Monitoreo!#REF!&amp;". ","")</f>
        <v>#REF!</v>
      </c>
      <c r="X402" s="39" t="e">
        <f>IF(AL403="31",Monitoreo!#REF!&amp;". ","")</f>
        <v>#REF!</v>
      </c>
      <c r="Y402" s="39" t="e">
        <f>IF(AL403="25",Monitoreo!#REF!&amp;". ","")</f>
        <v>#REF!</v>
      </c>
      <c r="Z402" s="39" t="e">
        <f>IF(AL403="24",Monitoreo!#REF!&amp;". ","")</f>
        <v>#REF!</v>
      </c>
      <c r="AA402" s="39" t="e">
        <f>IF(AL403="23",Monitoreo!#REF!&amp;". ","")</f>
        <v>#REF!</v>
      </c>
      <c r="AB402" s="39" t="e">
        <f>IF(AL403="22",Monitoreo!#REF!&amp;". ","")</f>
        <v>#REF!</v>
      </c>
      <c r="AC402" s="39" t="e">
        <f>IF(AL403="21",Monitoreo!#REF!&amp;". ","")</f>
        <v>#REF!</v>
      </c>
      <c r="AD402" s="39" t="e">
        <f>IF(AL403="15",Monitoreo!#REF!&amp;". ","")</f>
        <v>#REF!</v>
      </c>
      <c r="AE402" s="39" t="e">
        <f>IF(AL403="14",Monitoreo!#REF!&amp;". ","")</f>
        <v>#REF!</v>
      </c>
      <c r="AF402" s="39" t="e">
        <f>IF(AL403="13",Monitoreo!#REF!&amp;". ","")</f>
        <v>#REF!</v>
      </c>
      <c r="AG402" s="39" t="e">
        <f>IF(AL403="12",Monitoreo!#REF!&amp;". ","")</f>
        <v>#REF!</v>
      </c>
      <c r="AH402" s="85" t="e">
        <f>IF(AL403="11",Monitoreo!#REF!&amp;". ","")</f>
        <v>#REF!</v>
      </c>
      <c r="AI402" s="71"/>
      <c r="AJ402" s="88" t="e">
        <f>+IF(Monitoreo!#REF!="Casi Seguro",5,IF(Monitoreo!#REF!="Probable",4,IF(Monitoreo!#REF!="Posible",3,IF(Monitoreo!#REF!="Improbable",2,IF(Monitoreo!#REF!="Raro",1)))))</f>
        <v>#REF!</v>
      </c>
      <c r="AK402" s="88" t="e">
        <f>+IF(Monitoreo!#REF!="Severo",5,IF(Monitoreo!#REF!="Mayor",4,IF(Monitoreo!#REF!="Moderado",3,IF(Monitoreo!#REF!="Menor",2,IF(Monitoreo!#REF!="Insignificante",1)))))</f>
        <v>#REF!</v>
      </c>
      <c r="AL402" s="88" t="e">
        <f t="shared" si="6"/>
        <v>#REF!</v>
      </c>
    </row>
    <row r="403" spans="9:38" x14ac:dyDescent="0.25">
      <c r="I403" s="83"/>
      <c r="J403" s="84" t="e">
        <f>IF(AL404="55",Monitoreo!#REF!&amp;". ","")</f>
        <v>#REF!</v>
      </c>
      <c r="K403" s="39" t="e">
        <f>IF(AL404="54",Monitoreo!#REF!&amp;". ","")</f>
        <v>#REF!</v>
      </c>
      <c r="L403" s="39" t="e">
        <f>IF(AL404="53",Monitoreo!#REF!&amp;". ","")</f>
        <v>#REF!</v>
      </c>
      <c r="M403" s="39" t="e">
        <f>IF(AL404="52",Monitoreo!#REF!&amp;". ","")</f>
        <v>#REF!</v>
      </c>
      <c r="N403" s="39" t="e">
        <f>IF(AL404="51",Monitoreo!#REF!&amp;". ","")</f>
        <v>#REF!</v>
      </c>
      <c r="O403" s="39" t="e">
        <f>IF(AL404="45",Monitoreo!#REF!&amp;". ","")</f>
        <v>#REF!</v>
      </c>
      <c r="P403" s="39" t="e">
        <f>IF(AL404="44",Monitoreo!#REF!&amp;". ","")</f>
        <v>#REF!</v>
      </c>
      <c r="Q403" s="39" t="e">
        <f>IF(AL404="43",Monitoreo!#REF!&amp;". ","")</f>
        <v>#REF!</v>
      </c>
      <c r="R403" s="39" t="e">
        <f>IF(AL404="42",Monitoreo!#REF!&amp;". ","")</f>
        <v>#REF!</v>
      </c>
      <c r="S403" s="39" t="e">
        <f>IF(AL404="41",Monitoreo!#REF!&amp;". ","")</f>
        <v>#REF!</v>
      </c>
      <c r="T403" s="39" t="e">
        <f>IF(AL404="35",Monitoreo!#REF!&amp;". ","")</f>
        <v>#REF!</v>
      </c>
      <c r="U403" s="39" t="e">
        <f>IF(AL404="34",Monitoreo!#REF!&amp;". ","")</f>
        <v>#REF!</v>
      </c>
      <c r="V403" s="39" t="e">
        <f>IF(AL404="33",Monitoreo!#REF!&amp;". ","")</f>
        <v>#REF!</v>
      </c>
      <c r="W403" s="39" t="e">
        <f>IF(AL404="32",Monitoreo!#REF!&amp;". ","")</f>
        <v>#REF!</v>
      </c>
      <c r="X403" s="39" t="e">
        <f>IF(AL404="31",Monitoreo!#REF!&amp;". ","")</f>
        <v>#REF!</v>
      </c>
      <c r="Y403" s="39" t="e">
        <f>IF(AL404="25",Monitoreo!#REF!&amp;". ","")</f>
        <v>#REF!</v>
      </c>
      <c r="Z403" s="39" t="e">
        <f>IF(AL404="24",Monitoreo!#REF!&amp;". ","")</f>
        <v>#REF!</v>
      </c>
      <c r="AA403" s="39" t="e">
        <f>IF(AL404="23",Monitoreo!#REF!&amp;". ","")</f>
        <v>#REF!</v>
      </c>
      <c r="AB403" s="39" t="e">
        <f>IF(AL404="22",Monitoreo!#REF!&amp;". ","")</f>
        <v>#REF!</v>
      </c>
      <c r="AC403" s="39" t="e">
        <f>IF(AL404="21",Monitoreo!#REF!&amp;". ","")</f>
        <v>#REF!</v>
      </c>
      <c r="AD403" s="39" t="e">
        <f>IF(AL404="15",Monitoreo!#REF!&amp;". ","")</f>
        <v>#REF!</v>
      </c>
      <c r="AE403" s="39" t="e">
        <f>IF(AL404="14",Monitoreo!#REF!&amp;". ","")</f>
        <v>#REF!</v>
      </c>
      <c r="AF403" s="39" t="e">
        <f>IF(AL404="13",Monitoreo!#REF!&amp;". ","")</f>
        <v>#REF!</v>
      </c>
      <c r="AG403" s="39" t="e">
        <f>IF(AL404="12",Monitoreo!#REF!&amp;". ","")</f>
        <v>#REF!</v>
      </c>
      <c r="AH403" s="85" t="e">
        <f>IF(AL404="11",Monitoreo!#REF!&amp;". ","")</f>
        <v>#REF!</v>
      </c>
      <c r="AI403" s="71"/>
      <c r="AJ403" s="88" t="e">
        <f>+IF(Monitoreo!#REF!="Casi Seguro",5,IF(Monitoreo!#REF!="Probable",4,IF(Monitoreo!#REF!="Posible",3,IF(Monitoreo!#REF!="Improbable",2,IF(Monitoreo!#REF!="Raro",1)))))</f>
        <v>#REF!</v>
      </c>
      <c r="AK403" s="88" t="e">
        <f>+IF(Monitoreo!#REF!="Severo",5,IF(Monitoreo!#REF!="Mayor",4,IF(Monitoreo!#REF!="Moderado",3,IF(Monitoreo!#REF!="Menor",2,IF(Monitoreo!#REF!="Insignificante",1)))))</f>
        <v>#REF!</v>
      </c>
      <c r="AL403" s="88" t="e">
        <f t="shared" si="6"/>
        <v>#REF!</v>
      </c>
    </row>
    <row r="404" spans="9:38" x14ac:dyDescent="0.25">
      <c r="I404" s="83"/>
      <c r="J404" s="84" t="e">
        <f>IF(AL405="55",Monitoreo!#REF!&amp;". ","")</f>
        <v>#REF!</v>
      </c>
      <c r="K404" s="39" t="e">
        <f>IF(AL405="54",Monitoreo!#REF!&amp;". ","")</f>
        <v>#REF!</v>
      </c>
      <c r="L404" s="39" t="e">
        <f>IF(AL405="53",Monitoreo!#REF!&amp;". ","")</f>
        <v>#REF!</v>
      </c>
      <c r="M404" s="39" t="e">
        <f>IF(AL405="52",Monitoreo!#REF!&amp;". ","")</f>
        <v>#REF!</v>
      </c>
      <c r="N404" s="39" t="e">
        <f>IF(AL405="51",Monitoreo!#REF!&amp;". ","")</f>
        <v>#REF!</v>
      </c>
      <c r="O404" s="39" t="e">
        <f>IF(AL405="45",Monitoreo!#REF!&amp;". ","")</f>
        <v>#REF!</v>
      </c>
      <c r="P404" s="39" t="e">
        <f>IF(AL405="44",Monitoreo!#REF!&amp;". ","")</f>
        <v>#REF!</v>
      </c>
      <c r="Q404" s="39" t="e">
        <f>IF(AL405="43",Monitoreo!#REF!&amp;". ","")</f>
        <v>#REF!</v>
      </c>
      <c r="R404" s="39" t="e">
        <f>IF(AL405="42",Monitoreo!#REF!&amp;". ","")</f>
        <v>#REF!</v>
      </c>
      <c r="S404" s="39" t="e">
        <f>IF(AL405="41",Monitoreo!#REF!&amp;". ","")</f>
        <v>#REF!</v>
      </c>
      <c r="T404" s="39" t="e">
        <f>IF(AL405="35",Monitoreo!#REF!&amp;". ","")</f>
        <v>#REF!</v>
      </c>
      <c r="U404" s="39" t="e">
        <f>IF(AL405="34",Monitoreo!#REF!&amp;". ","")</f>
        <v>#REF!</v>
      </c>
      <c r="V404" s="39" t="e">
        <f>IF(AL405="33",Monitoreo!#REF!&amp;". ","")</f>
        <v>#REF!</v>
      </c>
      <c r="W404" s="39" t="e">
        <f>IF(AL405="32",Monitoreo!#REF!&amp;". ","")</f>
        <v>#REF!</v>
      </c>
      <c r="X404" s="39" t="e">
        <f>IF(AL405="31",Monitoreo!#REF!&amp;". ","")</f>
        <v>#REF!</v>
      </c>
      <c r="Y404" s="39" t="e">
        <f>IF(AL405="25",Monitoreo!#REF!&amp;". ","")</f>
        <v>#REF!</v>
      </c>
      <c r="Z404" s="39" t="e">
        <f>IF(AL405="24",Monitoreo!#REF!&amp;". ","")</f>
        <v>#REF!</v>
      </c>
      <c r="AA404" s="39" t="e">
        <f>IF(AL405="23",Monitoreo!#REF!&amp;". ","")</f>
        <v>#REF!</v>
      </c>
      <c r="AB404" s="39" t="e">
        <f>IF(AL405="22",Monitoreo!#REF!&amp;". ","")</f>
        <v>#REF!</v>
      </c>
      <c r="AC404" s="39" t="e">
        <f>IF(AL405="21",Monitoreo!#REF!&amp;". ","")</f>
        <v>#REF!</v>
      </c>
      <c r="AD404" s="39" t="e">
        <f>IF(AL405="15",Monitoreo!#REF!&amp;". ","")</f>
        <v>#REF!</v>
      </c>
      <c r="AE404" s="39" t="e">
        <f>IF(AL405="14",Monitoreo!#REF!&amp;". ","")</f>
        <v>#REF!</v>
      </c>
      <c r="AF404" s="39" t="e">
        <f>IF(AL405="13",Monitoreo!#REF!&amp;". ","")</f>
        <v>#REF!</v>
      </c>
      <c r="AG404" s="39" t="e">
        <f>IF(AL405="12",Monitoreo!#REF!&amp;". ","")</f>
        <v>#REF!</v>
      </c>
      <c r="AH404" s="85" t="e">
        <f>IF(AL405="11",Monitoreo!#REF!&amp;". ","")</f>
        <v>#REF!</v>
      </c>
      <c r="AI404" s="71"/>
      <c r="AJ404" s="88" t="e">
        <f>+IF(Monitoreo!#REF!="Casi Seguro",5,IF(Monitoreo!#REF!="Probable",4,IF(Monitoreo!#REF!="Posible",3,IF(Monitoreo!#REF!="Improbable",2,IF(Monitoreo!#REF!="Raro",1)))))</f>
        <v>#REF!</v>
      </c>
      <c r="AK404" s="88" t="e">
        <f>+IF(Monitoreo!#REF!="Severo",5,IF(Monitoreo!#REF!="Mayor",4,IF(Monitoreo!#REF!="Moderado",3,IF(Monitoreo!#REF!="Menor",2,IF(Monitoreo!#REF!="Insignificante",1)))))</f>
        <v>#REF!</v>
      </c>
      <c r="AL404" s="88" t="e">
        <f t="shared" si="6"/>
        <v>#REF!</v>
      </c>
    </row>
    <row r="405" spans="9:38" x14ac:dyDescent="0.25">
      <c r="I405" s="83"/>
      <c r="J405" s="84" t="e">
        <f>IF(AL406="55",Monitoreo!#REF!&amp;". ","")</f>
        <v>#REF!</v>
      </c>
      <c r="K405" s="39" t="e">
        <f>IF(AL406="54",Monitoreo!#REF!&amp;". ","")</f>
        <v>#REF!</v>
      </c>
      <c r="L405" s="39" t="e">
        <f>IF(AL406="53",Monitoreo!#REF!&amp;". ","")</f>
        <v>#REF!</v>
      </c>
      <c r="M405" s="39" t="e">
        <f>IF(AL406="52",Monitoreo!#REF!&amp;". ","")</f>
        <v>#REF!</v>
      </c>
      <c r="N405" s="39" t="e">
        <f>IF(AL406="51",Monitoreo!#REF!&amp;". ","")</f>
        <v>#REF!</v>
      </c>
      <c r="O405" s="39" t="e">
        <f>IF(AL406="45",Monitoreo!#REF!&amp;". ","")</f>
        <v>#REF!</v>
      </c>
      <c r="P405" s="39" t="e">
        <f>IF(AL406="44",Monitoreo!#REF!&amp;". ","")</f>
        <v>#REF!</v>
      </c>
      <c r="Q405" s="39" t="e">
        <f>IF(AL406="43",Monitoreo!#REF!&amp;". ","")</f>
        <v>#REF!</v>
      </c>
      <c r="R405" s="39" t="e">
        <f>IF(AL406="42",Monitoreo!#REF!&amp;". ","")</f>
        <v>#REF!</v>
      </c>
      <c r="S405" s="39" t="e">
        <f>IF(AL406="41",Monitoreo!#REF!&amp;". ","")</f>
        <v>#REF!</v>
      </c>
      <c r="T405" s="39" t="e">
        <f>IF(AL406="35",Monitoreo!#REF!&amp;". ","")</f>
        <v>#REF!</v>
      </c>
      <c r="U405" s="39" t="e">
        <f>IF(AL406="34",Monitoreo!#REF!&amp;". ","")</f>
        <v>#REF!</v>
      </c>
      <c r="V405" s="39" t="e">
        <f>IF(AL406="33",Monitoreo!#REF!&amp;". ","")</f>
        <v>#REF!</v>
      </c>
      <c r="W405" s="39" t="e">
        <f>IF(AL406="32",Monitoreo!#REF!&amp;". ","")</f>
        <v>#REF!</v>
      </c>
      <c r="X405" s="39" t="e">
        <f>IF(AL406="31",Monitoreo!#REF!&amp;". ","")</f>
        <v>#REF!</v>
      </c>
      <c r="Y405" s="39" t="e">
        <f>IF(AL406="25",Monitoreo!#REF!&amp;". ","")</f>
        <v>#REF!</v>
      </c>
      <c r="Z405" s="39" t="e">
        <f>IF(AL406="24",Monitoreo!#REF!&amp;". ","")</f>
        <v>#REF!</v>
      </c>
      <c r="AA405" s="39" t="e">
        <f>IF(AL406="23",Monitoreo!#REF!&amp;". ","")</f>
        <v>#REF!</v>
      </c>
      <c r="AB405" s="39" t="e">
        <f>IF(AL406="22",Monitoreo!#REF!&amp;". ","")</f>
        <v>#REF!</v>
      </c>
      <c r="AC405" s="39" t="e">
        <f>IF(AL406="21",Monitoreo!#REF!&amp;". ","")</f>
        <v>#REF!</v>
      </c>
      <c r="AD405" s="39" t="e">
        <f>IF(AL406="15",Monitoreo!#REF!&amp;". ","")</f>
        <v>#REF!</v>
      </c>
      <c r="AE405" s="39" t="e">
        <f>IF(AL406="14",Monitoreo!#REF!&amp;". ","")</f>
        <v>#REF!</v>
      </c>
      <c r="AF405" s="39" t="e">
        <f>IF(AL406="13",Monitoreo!#REF!&amp;". ","")</f>
        <v>#REF!</v>
      </c>
      <c r="AG405" s="39" t="e">
        <f>IF(AL406="12",Monitoreo!#REF!&amp;". ","")</f>
        <v>#REF!</v>
      </c>
      <c r="AH405" s="85" t="e">
        <f>IF(AL406="11",Monitoreo!#REF!&amp;". ","")</f>
        <v>#REF!</v>
      </c>
      <c r="AI405" s="71"/>
      <c r="AJ405" s="88" t="e">
        <f>+IF(Monitoreo!#REF!="Casi Seguro",5,IF(Monitoreo!#REF!="Probable",4,IF(Monitoreo!#REF!="Posible",3,IF(Monitoreo!#REF!="Improbable",2,IF(Monitoreo!#REF!="Raro",1)))))</f>
        <v>#REF!</v>
      </c>
      <c r="AK405" s="88" t="e">
        <f>+IF(Monitoreo!#REF!="Severo",5,IF(Monitoreo!#REF!="Mayor",4,IF(Monitoreo!#REF!="Moderado",3,IF(Monitoreo!#REF!="Menor",2,IF(Monitoreo!#REF!="Insignificante",1)))))</f>
        <v>#REF!</v>
      </c>
      <c r="AL405" s="88" t="e">
        <f t="shared" si="6"/>
        <v>#REF!</v>
      </c>
    </row>
    <row r="406" spans="9:38" x14ac:dyDescent="0.25">
      <c r="I406" s="83"/>
      <c r="J406" s="84" t="e">
        <f>IF(AL407="55",Monitoreo!#REF!&amp;". ","")</f>
        <v>#REF!</v>
      </c>
      <c r="K406" s="39" t="e">
        <f>IF(AL407="54",Monitoreo!#REF!&amp;". ","")</f>
        <v>#REF!</v>
      </c>
      <c r="L406" s="39" t="e">
        <f>IF(AL407="53",Monitoreo!#REF!&amp;". ","")</f>
        <v>#REF!</v>
      </c>
      <c r="M406" s="39" t="e">
        <f>IF(AL407="52",Monitoreo!#REF!&amp;". ","")</f>
        <v>#REF!</v>
      </c>
      <c r="N406" s="39" t="e">
        <f>IF(AL407="51",Monitoreo!#REF!&amp;". ","")</f>
        <v>#REF!</v>
      </c>
      <c r="O406" s="39" t="e">
        <f>IF(AL407="45",Monitoreo!#REF!&amp;". ","")</f>
        <v>#REF!</v>
      </c>
      <c r="P406" s="39" t="e">
        <f>IF(AL407="44",Monitoreo!#REF!&amp;". ","")</f>
        <v>#REF!</v>
      </c>
      <c r="Q406" s="39" t="e">
        <f>IF(AL407="43",Monitoreo!#REF!&amp;". ","")</f>
        <v>#REF!</v>
      </c>
      <c r="R406" s="39" t="e">
        <f>IF(AL407="42",Monitoreo!#REF!&amp;". ","")</f>
        <v>#REF!</v>
      </c>
      <c r="S406" s="39" t="e">
        <f>IF(AL407="41",Monitoreo!#REF!&amp;". ","")</f>
        <v>#REF!</v>
      </c>
      <c r="T406" s="39" t="e">
        <f>IF(AL407="35",Monitoreo!#REF!&amp;". ","")</f>
        <v>#REF!</v>
      </c>
      <c r="U406" s="39" t="e">
        <f>IF(AL407="34",Monitoreo!#REF!&amp;". ","")</f>
        <v>#REF!</v>
      </c>
      <c r="V406" s="39" t="e">
        <f>IF(AL407="33",Monitoreo!#REF!&amp;". ","")</f>
        <v>#REF!</v>
      </c>
      <c r="W406" s="39" t="e">
        <f>IF(AL407="32",Monitoreo!#REF!&amp;". ","")</f>
        <v>#REF!</v>
      </c>
      <c r="X406" s="39" t="e">
        <f>IF(AL407="31",Monitoreo!#REF!&amp;". ","")</f>
        <v>#REF!</v>
      </c>
      <c r="Y406" s="39" t="e">
        <f>IF(AL407="25",Monitoreo!#REF!&amp;". ","")</f>
        <v>#REF!</v>
      </c>
      <c r="Z406" s="39" t="e">
        <f>IF(AL407="24",Monitoreo!#REF!&amp;". ","")</f>
        <v>#REF!</v>
      </c>
      <c r="AA406" s="39" t="e">
        <f>IF(AL407="23",Monitoreo!#REF!&amp;". ","")</f>
        <v>#REF!</v>
      </c>
      <c r="AB406" s="39" t="e">
        <f>IF(AL407="22",Monitoreo!#REF!&amp;". ","")</f>
        <v>#REF!</v>
      </c>
      <c r="AC406" s="39" t="e">
        <f>IF(AL407="21",Monitoreo!#REF!&amp;". ","")</f>
        <v>#REF!</v>
      </c>
      <c r="AD406" s="39" t="e">
        <f>IF(AL407="15",Monitoreo!#REF!&amp;". ","")</f>
        <v>#REF!</v>
      </c>
      <c r="AE406" s="39" t="e">
        <f>IF(AL407="14",Monitoreo!#REF!&amp;". ","")</f>
        <v>#REF!</v>
      </c>
      <c r="AF406" s="39" t="e">
        <f>IF(AL407="13",Monitoreo!#REF!&amp;". ","")</f>
        <v>#REF!</v>
      </c>
      <c r="AG406" s="39" t="e">
        <f>IF(AL407="12",Monitoreo!#REF!&amp;". ","")</f>
        <v>#REF!</v>
      </c>
      <c r="AH406" s="85" t="e">
        <f>IF(AL407="11",Monitoreo!#REF!&amp;". ","")</f>
        <v>#REF!</v>
      </c>
      <c r="AI406" s="71"/>
      <c r="AJ406" s="88" t="e">
        <f>+IF(Monitoreo!#REF!="Casi Seguro",5,IF(Monitoreo!#REF!="Probable",4,IF(Monitoreo!#REF!="Posible",3,IF(Monitoreo!#REF!="Improbable",2,IF(Monitoreo!#REF!="Raro",1)))))</f>
        <v>#REF!</v>
      </c>
      <c r="AK406" s="88" t="e">
        <f>+IF(Monitoreo!#REF!="Severo",5,IF(Monitoreo!#REF!="Mayor",4,IF(Monitoreo!#REF!="Moderado",3,IF(Monitoreo!#REF!="Menor",2,IF(Monitoreo!#REF!="Insignificante",1)))))</f>
        <v>#REF!</v>
      </c>
      <c r="AL406" s="88" t="e">
        <f t="shared" si="6"/>
        <v>#REF!</v>
      </c>
    </row>
    <row r="407" spans="9:38" x14ac:dyDescent="0.25">
      <c r="I407" s="83"/>
      <c r="J407" s="84" t="e">
        <f>IF(AL408="55",Monitoreo!#REF!&amp;". ","")</f>
        <v>#REF!</v>
      </c>
      <c r="K407" s="39" t="e">
        <f>IF(AL408="54",Monitoreo!#REF!&amp;". ","")</f>
        <v>#REF!</v>
      </c>
      <c r="L407" s="39" t="e">
        <f>IF(AL408="53",Monitoreo!#REF!&amp;". ","")</f>
        <v>#REF!</v>
      </c>
      <c r="M407" s="39" t="e">
        <f>IF(AL408="52",Monitoreo!#REF!&amp;". ","")</f>
        <v>#REF!</v>
      </c>
      <c r="N407" s="39" t="e">
        <f>IF(AL408="51",Monitoreo!#REF!&amp;". ","")</f>
        <v>#REF!</v>
      </c>
      <c r="O407" s="39" t="e">
        <f>IF(AL408="45",Monitoreo!#REF!&amp;". ","")</f>
        <v>#REF!</v>
      </c>
      <c r="P407" s="39" t="e">
        <f>IF(AL408="44",Monitoreo!#REF!&amp;". ","")</f>
        <v>#REF!</v>
      </c>
      <c r="Q407" s="39" t="e">
        <f>IF(AL408="43",Monitoreo!#REF!&amp;". ","")</f>
        <v>#REF!</v>
      </c>
      <c r="R407" s="39" t="e">
        <f>IF(AL408="42",Monitoreo!#REF!&amp;". ","")</f>
        <v>#REF!</v>
      </c>
      <c r="S407" s="39" t="e">
        <f>IF(AL408="41",Monitoreo!#REF!&amp;". ","")</f>
        <v>#REF!</v>
      </c>
      <c r="T407" s="39" t="e">
        <f>IF(AL408="35",Monitoreo!#REF!&amp;". ","")</f>
        <v>#REF!</v>
      </c>
      <c r="U407" s="39" t="e">
        <f>IF(AL408="34",Monitoreo!#REF!&amp;". ","")</f>
        <v>#REF!</v>
      </c>
      <c r="V407" s="39" t="e">
        <f>IF(AL408="33",Monitoreo!#REF!&amp;". ","")</f>
        <v>#REF!</v>
      </c>
      <c r="W407" s="39" t="e">
        <f>IF(AL408="32",Monitoreo!#REF!&amp;". ","")</f>
        <v>#REF!</v>
      </c>
      <c r="X407" s="39" t="e">
        <f>IF(AL408="31",Monitoreo!#REF!&amp;". ","")</f>
        <v>#REF!</v>
      </c>
      <c r="Y407" s="39" t="e">
        <f>IF(AL408="25",Monitoreo!#REF!&amp;". ","")</f>
        <v>#REF!</v>
      </c>
      <c r="Z407" s="39" t="e">
        <f>IF(AL408="24",Monitoreo!#REF!&amp;". ","")</f>
        <v>#REF!</v>
      </c>
      <c r="AA407" s="39" t="e">
        <f>IF(AL408="23",Monitoreo!#REF!&amp;". ","")</f>
        <v>#REF!</v>
      </c>
      <c r="AB407" s="39" t="e">
        <f>IF(AL408="22",Monitoreo!#REF!&amp;". ","")</f>
        <v>#REF!</v>
      </c>
      <c r="AC407" s="39" t="e">
        <f>IF(AL408="21",Monitoreo!#REF!&amp;". ","")</f>
        <v>#REF!</v>
      </c>
      <c r="AD407" s="39" t="e">
        <f>IF(AL408="15",Monitoreo!#REF!&amp;". ","")</f>
        <v>#REF!</v>
      </c>
      <c r="AE407" s="39" t="e">
        <f>IF(AL408="14",Monitoreo!#REF!&amp;". ","")</f>
        <v>#REF!</v>
      </c>
      <c r="AF407" s="39" t="e">
        <f>IF(AL408="13",Monitoreo!#REF!&amp;". ","")</f>
        <v>#REF!</v>
      </c>
      <c r="AG407" s="39" t="e">
        <f>IF(AL408="12",Monitoreo!#REF!&amp;". ","")</f>
        <v>#REF!</v>
      </c>
      <c r="AH407" s="85" t="e">
        <f>IF(AL408="11",Monitoreo!#REF!&amp;". ","")</f>
        <v>#REF!</v>
      </c>
      <c r="AI407" s="71"/>
      <c r="AJ407" s="88" t="e">
        <f>+IF(Monitoreo!#REF!="Casi Seguro",5,IF(Monitoreo!#REF!="Probable",4,IF(Monitoreo!#REF!="Posible",3,IF(Monitoreo!#REF!="Improbable",2,IF(Monitoreo!#REF!="Raro",1)))))</f>
        <v>#REF!</v>
      </c>
      <c r="AK407" s="88" t="e">
        <f>+IF(Monitoreo!#REF!="Severo",5,IF(Monitoreo!#REF!="Mayor",4,IF(Monitoreo!#REF!="Moderado",3,IF(Monitoreo!#REF!="Menor",2,IF(Monitoreo!#REF!="Insignificante",1)))))</f>
        <v>#REF!</v>
      </c>
      <c r="AL407" s="88" t="e">
        <f t="shared" si="6"/>
        <v>#REF!</v>
      </c>
    </row>
    <row r="408" spans="9:38" x14ac:dyDescent="0.25">
      <c r="I408" s="83"/>
      <c r="J408" s="84" t="e">
        <f>IF(AL409="55",Monitoreo!#REF!&amp;". ","")</f>
        <v>#REF!</v>
      </c>
      <c r="K408" s="39" t="e">
        <f>IF(AL409="54",Monitoreo!#REF!&amp;". ","")</f>
        <v>#REF!</v>
      </c>
      <c r="L408" s="39" t="e">
        <f>IF(AL409="53",Monitoreo!#REF!&amp;". ","")</f>
        <v>#REF!</v>
      </c>
      <c r="M408" s="39" t="e">
        <f>IF(AL409="52",Monitoreo!#REF!&amp;". ","")</f>
        <v>#REF!</v>
      </c>
      <c r="N408" s="39" t="e">
        <f>IF(AL409="51",Monitoreo!#REF!&amp;". ","")</f>
        <v>#REF!</v>
      </c>
      <c r="O408" s="39" t="e">
        <f>IF(AL409="45",Monitoreo!#REF!&amp;". ","")</f>
        <v>#REF!</v>
      </c>
      <c r="P408" s="39" t="e">
        <f>IF(AL409="44",Monitoreo!#REF!&amp;". ","")</f>
        <v>#REF!</v>
      </c>
      <c r="Q408" s="39" t="e">
        <f>IF(AL409="43",Monitoreo!#REF!&amp;". ","")</f>
        <v>#REF!</v>
      </c>
      <c r="R408" s="39" t="e">
        <f>IF(AL409="42",Monitoreo!#REF!&amp;". ","")</f>
        <v>#REF!</v>
      </c>
      <c r="S408" s="39" t="e">
        <f>IF(AL409="41",Monitoreo!#REF!&amp;". ","")</f>
        <v>#REF!</v>
      </c>
      <c r="T408" s="39" t="e">
        <f>IF(AL409="35",Monitoreo!#REF!&amp;". ","")</f>
        <v>#REF!</v>
      </c>
      <c r="U408" s="39" t="e">
        <f>IF(AL409="34",Monitoreo!#REF!&amp;". ","")</f>
        <v>#REF!</v>
      </c>
      <c r="V408" s="39" t="e">
        <f>IF(AL409="33",Monitoreo!#REF!&amp;". ","")</f>
        <v>#REF!</v>
      </c>
      <c r="W408" s="39" t="e">
        <f>IF(AL409="32",Monitoreo!#REF!&amp;". ","")</f>
        <v>#REF!</v>
      </c>
      <c r="X408" s="39" t="e">
        <f>IF(AL409="31",Monitoreo!#REF!&amp;". ","")</f>
        <v>#REF!</v>
      </c>
      <c r="Y408" s="39" t="e">
        <f>IF(AL409="25",Monitoreo!#REF!&amp;". ","")</f>
        <v>#REF!</v>
      </c>
      <c r="Z408" s="39" t="e">
        <f>IF(AL409="24",Monitoreo!#REF!&amp;". ","")</f>
        <v>#REF!</v>
      </c>
      <c r="AA408" s="39" t="e">
        <f>IF(AL409="23",Monitoreo!#REF!&amp;". ","")</f>
        <v>#REF!</v>
      </c>
      <c r="AB408" s="39" t="e">
        <f>IF(AL409="22",Monitoreo!#REF!&amp;". ","")</f>
        <v>#REF!</v>
      </c>
      <c r="AC408" s="39" t="e">
        <f>IF(AL409="21",Monitoreo!#REF!&amp;". ","")</f>
        <v>#REF!</v>
      </c>
      <c r="AD408" s="39" t="e">
        <f>IF(AL409="15",Monitoreo!#REF!&amp;". ","")</f>
        <v>#REF!</v>
      </c>
      <c r="AE408" s="39" t="e">
        <f>IF(AL409="14",Monitoreo!#REF!&amp;". ","")</f>
        <v>#REF!</v>
      </c>
      <c r="AF408" s="39" t="e">
        <f>IF(AL409="13",Monitoreo!#REF!&amp;". ","")</f>
        <v>#REF!</v>
      </c>
      <c r="AG408" s="39" t="e">
        <f>IF(AL409="12",Monitoreo!#REF!&amp;". ","")</f>
        <v>#REF!</v>
      </c>
      <c r="AH408" s="85" t="e">
        <f>IF(AL409="11",Monitoreo!#REF!&amp;". ","")</f>
        <v>#REF!</v>
      </c>
      <c r="AI408" s="71"/>
      <c r="AJ408" s="88" t="e">
        <f>+IF(Monitoreo!#REF!="Casi Seguro",5,IF(Monitoreo!#REF!="Probable",4,IF(Monitoreo!#REF!="Posible",3,IF(Monitoreo!#REF!="Improbable",2,IF(Monitoreo!#REF!="Raro",1)))))</f>
        <v>#REF!</v>
      </c>
      <c r="AK408" s="88" t="e">
        <f>+IF(Monitoreo!#REF!="Severo",5,IF(Monitoreo!#REF!="Mayor",4,IF(Monitoreo!#REF!="Moderado",3,IF(Monitoreo!#REF!="Menor",2,IF(Monitoreo!#REF!="Insignificante",1)))))</f>
        <v>#REF!</v>
      </c>
      <c r="AL408" s="88" t="e">
        <f t="shared" si="6"/>
        <v>#REF!</v>
      </c>
    </row>
    <row r="409" spans="9:38" x14ac:dyDescent="0.25">
      <c r="I409" s="83"/>
      <c r="J409" s="84" t="e">
        <f>IF(AL410="55",Monitoreo!#REF!&amp;". ","")</f>
        <v>#REF!</v>
      </c>
      <c r="K409" s="39" t="e">
        <f>IF(AL410="54",Monitoreo!#REF!&amp;". ","")</f>
        <v>#REF!</v>
      </c>
      <c r="L409" s="39" t="e">
        <f>IF(AL410="53",Monitoreo!#REF!&amp;". ","")</f>
        <v>#REF!</v>
      </c>
      <c r="M409" s="39" t="e">
        <f>IF(AL410="52",Monitoreo!#REF!&amp;". ","")</f>
        <v>#REF!</v>
      </c>
      <c r="N409" s="39" t="e">
        <f>IF(AL410="51",Monitoreo!#REF!&amp;". ","")</f>
        <v>#REF!</v>
      </c>
      <c r="O409" s="39" t="e">
        <f>IF(AL410="45",Monitoreo!#REF!&amp;". ","")</f>
        <v>#REF!</v>
      </c>
      <c r="P409" s="39" t="e">
        <f>IF(AL410="44",Monitoreo!#REF!&amp;". ","")</f>
        <v>#REF!</v>
      </c>
      <c r="Q409" s="39" t="e">
        <f>IF(AL410="43",Monitoreo!#REF!&amp;". ","")</f>
        <v>#REF!</v>
      </c>
      <c r="R409" s="39" t="e">
        <f>IF(AL410="42",Monitoreo!#REF!&amp;". ","")</f>
        <v>#REF!</v>
      </c>
      <c r="S409" s="39" t="e">
        <f>IF(AL410="41",Monitoreo!#REF!&amp;". ","")</f>
        <v>#REF!</v>
      </c>
      <c r="T409" s="39" t="e">
        <f>IF(AL410="35",Monitoreo!#REF!&amp;". ","")</f>
        <v>#REF!</v>
      </c>
      <c r="U409" s="39" t="e">
        <f>IF(AL410="34",Monitoreo!#REF!&amp;". ","")</f>
        <v>#REF!</v>
      </c>
      <c r="V409" s="39" t="e">
        <f>IF(AL410="33",Monitoreo!#REF!&amp;". ","")</f>
        <v>#REF!</v>
      </c>
      <c r="W409" s="39" t="e">
        <f>IF(AL410="32",Monitoreo!#REF!&amp;". ","")</f>
        <v>#REF!</v>
      </c>
      <c r="X409" s="39" t="e">
        <f>IF(AL410="31",Monitoreo!#REF!&amp;". ","")</f>
        <v>#REF!</v>
      </c>
      <c r="Y409" s="39" t="e">
        <f>IF(AL410="25",Monitoreo!#REF!&amp;". ","")</f>
        <v>#REF!</v>
      </c>
      <c r="Z409" s="39" t="e">
        <f>IF(AL410="24",Monitoreo!#REF!&amp;". ","")</f>
        <v>#REF!</v>
      </c>
      <c r="AA409" s="39" t="e">
        <f>IF(AL410="23",Monitoreo!#REF!&amp;". ","")</f>
        <v>#REF!</v>
      </c>
      <c r="AB409" s="39" t="e">
        <f>IF(AL410="22",Monitoreo!#REF!&amp;". ","")</f>
        <v>#REF!</v>
      </c>
      <c r="AC409" s="39" t="e">
        <f>IF(AL410="21",Monitoreo!#REF!&amp;". ","")</f>
        <v>#REF!</v>
      </c>
      <c r="AD409" s="39" t="e">
        <f>IF(AL410="15",Monitoreo!#REF!&amp;". ","")</f>
        <v>#REF!</v>
      </c>
      <c r="AE409" s="39" t="e">
        <f>IF(AL410="14",Monitoreo!#REF!&amp;". ","")</f>
        <v>#REF!</v>
      </c>
      <c r="AF409" s="39" t="e">
        <f>IF(AL410="13",Monitoreo!#REF!&amp;". ","")</f>
        <v>#REF!</v>
      </c>
      <c r="AG409" s="39" t="e">
        <f>IF(AL410="12",Monitoreo!#REF!&amp;". ","")</f>
        <v>#REF!</v>
      </c>
      <c r="AH409" s="85" t="e">
        <f>IF(AL410="11",Monitoreo!#REF!&amp;". ","")</f>
        <v>#REF!</v>
      </c>
      <c r="AI409" s="71"/>
      <c r="AJ409" s="88" t="e">
        <f>+IF(Monitoreo!#REF!="Casi Seguro",5,IF(Monitoreo!#REF!="Probable",4,IF(Monitoreo!#REF!="Posible",3,IF(Monitoreo!#REF!="Improbable",2,IF(Monitoreo!#REF!="Raro",1)))))</f>
        <v>#REF!</v>
      </c>
      <c r="AK409" s="88" t="e">
        <f>+IF(Monitoreo!#REF!="Severo",5,IF(Monitoreo!#REF!="Mayor",4,IF(Monitoreo!#REF!="Moderado",3,IF(Monitoreo!#REF!="Menor",2,IF(Monitoreo!#REF!="Insignificante",1)))))</f>
        <v>#REF!</v>
      </c>
      <c r="AL409" s="88" t="e">
        <f t="shared" si="6"/>
        <v>#REF!</v>
      </c>
    </row>
    <row r="410" spans="9:38" x14ac:dyDescent="0.25">
      <c r="I410" s="83"/>
      <c r="J410" s="84" t="e">
        <f>IF(AL411="55",Monitoreo!#REF!&amp;". ","")</f>
        <v>#REF!</v>
      </c>
      <c r="K410" s="39" t="e">
        <f>IF(AL411="54",Monitoreo!#REF!&amp;". ","")</f>
        <v>#REF!</v>
      </c>
      <c r="L410" s="39" t="e">
        <f>IF(AL411="53",Monitoreo!#REF!&amp;". ","")</f>
        <v>#REF!</v>
      </c>
      <c r="M410" s="39" t="e">
        <f>IF(AL411="52",Monitoreo!#REF!&amp;". ","")</f>
        <v>#REF!</v>
      </c>
      <c r="N410" s="39" t="e">
        <f>IF(AL411="51",Monitoreo!#REF!&amp;". ","")</f>
        <v>#REF!</v>
      </c>
      <c r="O410" s="39" t="e">
        <f>IF(AL411="45",Monitoreo!#REF!&amp;". ","")</f>
        <v>#REF!</v>
      </c>
      <c r="P410" s="39" t="e">
        <f>IF(AL411="44",Monitoreo!#REF!&amp;". ","")</f>
        <v>#REF!</v>
      </c>
      <c r="Q410" s="39" t="e">
        <f>IF(AL411="43",Monitoreo!#REF!&amp;". ","")</f>
        <v>#REF!</v>
      </c>
      <c r="R410" s="39" t="e">
        <f>IF(AL411="42",Monitoreo!#REF!&amp;". ","")</f>
        <v>#REF!</v>
      </c>
      <c r="S410" s="39" t="e">
        <f>IF(AL411="41",Monitoreo!#REF!&amp;". ","")</f>
        <v>#REF!</v>
      </c>
      <c r="T410" s="39" t="e">
        <f>IF(AL411="35",Monitoreo!#REF!&amp;". ","")</f>
        <v>#REF!</v>
      </c>
      <c r="U410" s="39" t="e">
        <f>IF(AL411="34",Monitoreo!#REF!&amp;". ","")</f>
        <v>#REF!</v>
      </c>
      <c r="V410" s="39" t="e">
        <f>IF(AL411="33",Monitoreo!#REF!&amp;". ","")</f>
        <v>#REF!</v>
      </c>
      <c r="W410" s="39" t="e">
        <f>IF(AL411="32",Monitoreo!#REF!&amp;". ","")</f>
        <v>#REF!</v>
      </c>
      <c r="X410" s="39" t="e">
        <f>IF(AL411="31",Monitoreo!#REF!&amp;". ","")</f>
        <v>#REF!</v>
      </c>
      <c r="Y410" s="39" t="e">
        <f>IF(AL411="25",Monitoreo!#REF!&amp;". ","")</f>
        <v>#REF!</v>
      </c>
      <c r="Z410" s="39" t="e">
        <f>IF(AL411="24",Monitoreo!#REF!&amp;". ","")</f>
        <v>#REF!</v>
      </c>
      <c r="AA410" s="39" t="e">
        <f>IF(AL411="23",Monitoreo!#REF!&amp;". ","")</f>
        <v>#REF!</v>
      </c>
      <c r="AB410" s="39" t="e">
        <f>IF(AL411="22",Monitoreo!#REF!&amp;". ","")</f>
        <v>#REF!</v>
      </c>
      <c r="AC410" s="39" t="e">
        <f>IF(AL411="21",Monitoreo!#REF!&amp;". ","")</f>
        <v>#REF!</v>
      </c>
      <c r="AD410" s="39" t="e">
        <f>IF(AL411="15",Monitoreo!#REF!&amp;". ","")</f>
        <v>#REF!</v>
      </c>
      <c r="AE410" s="39" t="e">
        <f>IF(AL411="14",Monitoreo!#REF!&amp;". ","")</f>
        <v>#REF!</v>
      </c>
      <c r="AF410" s="39" t="e">
        <f>IF(AL411="13",Monitoreo!#REF!&amp;". ","")</f>
        <v>#REF!</v>
      </c>
      <c r="AG410" s="39" t="e">
        <f>IF(AL411="12",Monitoreo!#REF!&amp;". ","")</f>
        <v>#REF!</v>
      </c>
      <c r="AH410" s="85" t="e">
        <f>IF(AL411="11",Monitoreo!#REF!&amp;". ","")</f>
        <v>#REF!</v>
      </c>
      <c r="AI410" s="71"/>
      <c r="AJ410" s="88" t="e">
        <f>+IF(Monitoreo!#REF!="Casi Seguro",5,IF(Monitoreo!#REF!="Probable",4,IF(Monitoreo!#REF!="Posible",3,IF(Monitoreo!#REF!="Improbable",2,IF(Monitoreo!#REF!="Raro",1)))))</f>
        <v>#REF!</v>
      </c>
      <c r="AK410" s="88" t="e">
        <f>+IF(Monitoreo!#REF!="Severo",5,IF(Monitoreo!#REF!="Mayor",4,IF(Monitoreo!#REF!="Moderado",3,IF(Monitoreo!#REF!="Menor",2,IF(Monitoreo!#REF!="Insignificante",1)))))</f>
        <v>#REF!</v>
      </c>
      <c r="AL410" s="88" t="e">
        <f t="shared" si="6"/>
        <v>#REF!</v>
      </c>
    </row>
    <row r="411" spans="9:38" x14ac:dyDescent="0.25">
      <c r="I411" s="83"/>
      <c r="J411" s="84" t="e">
        <f>IF(AL412="55",Monitoreo!#REF!&amp;". ","")</f>
        <v>#REF!</v>
      </c>
      <c r="K411" s="39" t="e">
        <f>IF(AL412="54",Monitoreo!#REF!&amp;". ","")</f>
        <v>#REF!</v>
      </c>
      <c r="L411" s="39" t="e">
        <f>IF(AL412="53",Monitoreo!#REF!&amp;". ","")</f>
        <v>#REF!</v>
      </c>
      <c r="M411" s="39" t="e">
        <f>IF(AL412="52",Monitoreo!#REF!&amp;". ","")</f>
        <v>#REF!</v>
      </c>
      <c r="N411" s="39" t="e">
        <f>IF(AL412="51",Monitoreo!#REF!&amp;". ","")</f>
        <v>#REF!</v>
      </c>
      <c r="O411" s="39" t="e">
        <f>IF(AL412="45",Monitoreo!#REF!&amp;". ","")</f>
        <v>#REF!</v>
      </c>
      <c r="P411" s="39" t="e">
        <f>IF(AL412="44",Monitoreo!#REF!&amp;". ","")</f>
        <v>#REF!</v>
      </c>
      <c r="Q411" s="39" t="e">
        <f>IF(AL412="43",Monitoreo!#REF!&amp;". ","")</f>
        <v>#REF!</v>
      </c>
      <c r="R411" s="39" t="e">
        <f>IF(AL412="42",Monitoreo!#REF!&amp;". ","")</f>
        <v>#REF!</v>
      </c>
      <c r="S411" s="39" t="e">
        <f>IF(AL412="41",Monitoreo!#REF!&amp;". ","")</f>
        <v>#REF!</v>
      </c>
      <c r="T411" s="39" t="e">
        <f>IF(AL412="35",Monitoreo!#REF!&amp;". ","")</f>
        <v>#REF!</v>
      </c>
      <c r="U411" s="39" t="e">
        <f>IF(AL412="34",Monitoreo!#REF!&amp;". ","")</f>
        <v>#REF!</v>
      </c>
      <c r="V411" s="39" t="e">
        <f>IF(AL412="33",Monitoreo!#REF!&amp;". ","")</f>
        <v>#REF!</v>
      </c>
      <c r="W411" s="39" t="e">
        <f>IF(AL412="32",Monitoreo!#REF!&amp;". ","")</f>
        <v>#REF!</v>
      </c>
      <c r="X411" s="39" t="e">
        <f>IF(AL412="31",Monitoreo!#REF!&amp;". ","")</f>
        <v>#REF!</v>
      </c>
      <c r="Y411" s="39" t="e">
        <f>IF(AL412="25",Monitoreo!#REF!&amp;". ","")</f>
        <v>#REF!</v>
      </c>
      <c r="Z411" s="39" t="e">
        <f>IF(AL412="24",Monitoreo!#REF!&amp;". ","")</f>
        <v>#REF!</v>
      </c>
      <c r="AA411" s="39" t="e">
        <f>IF(AL412="23",Monitoreo!#REF!&amp;". ","")</f>
        <v>#REF!</v>
      </c>
      <c r="AB411" s="39" t="e">
        <f>IF(AL412="22",Monitoreo!#REF!&amp;". ","")</f>
        <v>#REF!</v>
      </c>
      <c r="AC411" s="39" t="e">
        <f>IF(AL412="21",Monitoreo!#REF!&amp;". ","")</f>
        <v>#REF!</v>
      </c>
      <c r="AD411" s="39" t="e">
        <f>IF(AL412="15",Monitoreo!#REF!&amp;". ","")</f>
        <v>#REF!</v>
      </c>
      <c r="AE411" s="39" t="e">
        <f>IF(AL412="14",Monitoreo!#REF!&amp;". ","")</f>
        <v>#REF!</v>
      </c>
      <c r="AF411" s="39" t="e">
        <f>IF(AL412="13",Monitoreo!#REF!&amp;". ","")</f>
        <v>#REF!</v>
      </c>
      <c r="AG411" s="39" t="e">
        <f>IF(AL412="12",Monitoreo!#REF!&amp;". ","")</f>
        <v>#REF!</v>
      </c>
      <c r="AH411" s="85" t="e">
        <f>IF(AL412="11",Monitoreo!#REF!&amp;". ","")</f>
        <v>#REF!</v>
      </c>
      <c r="AI411" s="71"/>
      <c r="AJ411" s="88" t="e">
        <f>+IF(Monitoreo!#REF!="Casi Seguro",5,IF(Monitoreo!#REF!="Probable",4,IF(Monitoreo!#REF!="Posible",3,IF(Monitoreo!#REF!="Improbable",2,IF(Monitoreo!#REF!="Raro",1)))))</f>
        <v>#REF!</v>
      </c>
      <c r="AK411" s="88" t="e">
        <f>+IF(Monitoreo!#REF!="Severo",5,IF(Monitoreo!#REF!="Mayor",4,IF(Monitoreo!#REF!="Moderado",3,IF(Monitoreo!#REF!="Menor",2,IF(Monitoreo!#REF!="Insignificante",1)))))</f>
        <v>#REF!</v>
      </c>
      <c r="AL411" s="88" t="e">
        <f t="shared" si="6"/>
        <v>#REF!</v>
      </c>
    </row>
    <row r="412" spans="9:38" x14ac:dyDescent="0.25">
      <c r="I412" s="83"/>
      <c r="J412" s="84" t="e">
        <f>IF(AL413="55",Monitoreo!#REF!&amp;". ","")</f>
        <v>#REF!</v>
      </c>
      <c r="K412" s="39" t="e">
        <f>IF(AL413="54",Monitoreo!#REF!&amp;". ","")</f>
        <v>#REF!</v>
      </c>
      <c r="L412" s="39" t="e">
        <f>IF(AL413="53",Monitoreo!#REF!&amp;". ","")</f>
        <v>#REF!</v>
      </c>
      <c r="M412" s="39" t="e">
        <f>IF(AL413="52",Monitoreo!#REF!&amp;". ","")</f>
        <v>#REF!</v>
      </c>
      <c r="N412" s="39" t="e">
        <f>IF(AL413="51",Monitoreo!#REF!&amp;". ","")</f>
        <v>#REF!</v>
      </c>
      <c r="O412" s="39" t="e">
        <f>IF(AL413="45",Monitoreo!#REF!&amp;". ","")</f>
        <v>#REF!</v>
      </c>
      <c r="P412" s="39" t="e">
        <f>IF(AL413="44",Monitoreo!#REF!&amp;". ","")</f>
        <v>#REF!</v>
      </c>
      <c r="Q412" s="39" t="e">
        <f>IF(AL413="43",Monitoreo!#REF!&amp;". ","")</f>
        <v>#REF!</v>
      </c>
      <c r="R412" s="39" t="e">
        <f>IF(AL413="42",Monitoreo!#REF!&amp;". ","")</f>
        <v>#REF!</v>
      </c>
      <c r="S412" s="39" t="e">
        <f>IF(AL413="41",Monitoreo!#REF!&amp;". ","")</f>
        <v>#REF!</v>
      </c>
      <c r="T412" s="39" t="e">
        <f>IF(AL413="35",Monitoreo!#REF!&amp;". ","")</f>
        <v>#REF!</v>
      </c>
      <c r="U412" s="39" t="e">
        <f>IF(AL413="34",Monitoreo!#REF!&amp;". ","")</f>
        <v>#REF!</v>
      </c>
      <c r="V412" s="39" t="e">
        <f>IF(AL413="33",Monitoreo!#REF!&amp;". ","")</f>
        <v>#REF!</v>
      </c>
      <c r="W412" s="39" t="e">
        <f>IF(AL413="32",Monitoreo!#REF!&amp;". ","")</f>
        <v>#REF!</v>
      </c>
      <c r="X412" s="39" t="e">
        <f>IF(AL413="31",Monitoreo!#REF!&amp;". ","")</f>
        <v>#REF!</v>
      </c>
      <c r="Y412" s="39" t="e">
        <f>IF(AL413="25",Monitoreo!#REF!&amp;". ","")</f>
        <v>#REF!</v>
      </c>
      <c r="Z412" s="39" t="e">
        <f>IF(AL413="24",Monitoreo!#REF!&amp;". ","")</f>
        <v>#REF!</v>
      </c>
      <c r="AA412" s="39" t="e">
        <f>IF(AL413="23",Monitoreo!#REF!&amp;". ","")</f>
        <v>#REF!</v>
      </c>
      <c r="AB412" s="39" t="e">
        <f>IF(AL413="22",Monitoreo!#REF!&amp;". ","")</f>
        <v>#REF!</v>
      </c>
      <c r="AC412" s="39" t="e">
        <f>IF(AL413="21",Monitoreo!#REF!&amp;". ","")</f>
        <v>#REF!</v>
      </c>
      <c r="AD412" s="39" t="e">
        <f>IF(AL413="15",Monitoreo!#REF!&amp;". ","")</f>
        <v>#REF!</v>
      </c>
      <c r="AE412" s="39" t="e">
        <f>IF(AL413="14",Monitoreo!#REF!&amp;". ","")</f>
        <v>#REF!</v>
      </c>
      <c r="AF412" s="39" t="e">
        <f>IF(AL413="13",Monitoreo!#REF!&amp;". ","")</f>
        <v>#REF!</v>
      </c>
      <c r="AG412" s="39" t="e">
        <f>IF(AL413="12",Monitoreo!#REF!&amp;". ","")</f>
        <v>#REF!</v>
      </c>
      <c r="AH412" s="85" t="e">
        <f>IF(AL413="11",Monitoreo!#REF!&amp;". ","")</f>
        <v>#REF!</v>
      </c>
      <c r="AI412" s="71"/>
      <c r="AJ412" s="88" t="e">
        <f>+IF(Monitoreo!#REF!="Casi Seguro",5,IF(Monitoreo!#REF!="Probable",4,IF(Monitoreo!#REF!="Posible",3,IF(Monitoreo!#REF!="Improbable",2,IF(Monitoreo!#REF!="Raro",1)))))</f>
        <v>#REF!</v>
      </c>
      <c r="AK412" s="88" t="e">
        <f>+IF(Monitoreo!#REF!="Severo",5,IF(Monitoreo!#REF!="Mayor",4,IF(Monitoreo!#REF!="Moderado",3,IF(Monitoreo!#REF!="Menor",2,IF(Monitoreo!#REF!="Insignificante",1)))))</f>
        <v>#REF!</v>
      </c>
      <c r="AL412" s="88" t="e">
        <f t="shared" si="6"/>
        <v>#REF!</v>
      </c>
    </row>
    <row r="413" spans="9:38" x14ac:dyDescent="0.25">
      <c r="I413" s="83"/>
      <c r="J413" s="84" t="e">
        <f>IF(AL414="55",Monitoreo!#REF!&amp;". ","")</f>
        <v>#REF!</v>
      </c>
      <c r="K413" s="39" t="e">
        <f>IF(AL414="54",Monitoreo!#REF!&amp;". ","")</f>
        <v>#REF!</v>
      </c>
      <c r="L413" s="39" t="e">
        <f>IF(AL414="53",Monitoreo!#REF!&amp;". ","")</f>
        <v>#REF!</v>
      </c>
      <c r="M413" s="39" t="e">
        <f>IF(AL414="52",Monitoreo!#REF!&amp;". ","")</f>
        <v>#REF!</v>
      </c>
      <c r="N413" s="39" t="e">
        <f>IF(AL414="51",Monitoreo!#REF!&amp;". ","")</f>
        <v>#REF!</v>
      </c>
      <c r="O413" s="39" t="e">
        <f>IF(AL414="45",Monitoreo!#REF!&amp;". ","")</f>
        <v>#REF!</v>
      </c>
      <c r="P413" s="39" t="e">
        <f>IF(AL414="44",Monitoreo!#REF!&amp;". ","")</f>
        <v>#REF!</v>
      </c>
      <c r="Q413" s="39" t="e">
        <f>IF(AL414="43",Monitoreo!#REF!&amp;". ","")</f>
        <v>#REF!</v>
      </c>
      <c r="R413" s="39" t="e">
        <f>IF(AL414="42",Monitoreo!#REF!&amp;". ","")</f>
        <v>#REF!</v>
      </c>
      <c r="S413" s="39" t="e">
        <f>IF(AL414="41",Monitoreo!#REF!&amp;". ","")</f>
        <v>#REF!</v>
      </c>
      <c r="T413" s="39" t="e">
        <f>IF(AL414="35",Monitoreo!#REF!&amp;". ","")</f>
        <v>#REF!</v>
      </c>
      <c r="U413" s="39" t="e">
        <f>IF(AL414="34",Monitoreo!#REF!&amp;". ","")</f>
        <v>#REF!</v>
      </c>
      <c r="V413" s="39" t="e">
        <f>IF(AL414="33",Monitoreo!#REF!&amp;". ","")</f>
        <v>#REF!</v>
      </c>
      <c r="W413" s="39" t="e">
        <f>IF(AL414="32",Monitoreo!#REF!&amp;". ","")</f>
        <v>#REF!</v>
      </c>
      <c r="X413" s="39" t="e">
        <f>IF(AL414="31",Monitoreo!#REF!&amp;". ","")</f>
        <v>#REF!</v>
      </c>
      <c r="Y413" s="39" t="e">
        <f>IF(AL414="25",Monitoreo!#REF!&amp;". ","")</f>
        <v>#REF!</v>
      </c>
      <c r="Z413" s="39" t="e">
        <f>IF(AL414="24",Monitoreo!#REF!&amp;". ","")</f>
        <v>#REF!</v>
      </c>
      <c r="AA413" s="39" t="e">
        <f>IF(AL414="23",Monitoreo!#REF!&amp;". ","")</f>
        <v>#REF!</v>
      </c>
      <c r="AB413" s="39" t="e">
        <f>IF(AL414="22",Monitoreo!#REF!&amp;". ","")</f>
        <v>#REF!</v>
      </c>
      <c r="AC413" s="39" t="e">
        <f>IF(AL414="21",Monitoreo!#REF!&amp;". ","")</f>
        <v>#REF!</v>
      </c>
      <c r="AD413" s="39" t="e">
        <f>IF(AL414="15",Monitoreo!#REF!&amp;". ","")</f>
        <v>#REF!</v>
      </c>
      <c r="AE413" s="39" t="e">
        <f>IF(AL414="14",Monitoreo!#REF!&amp;". ","")</f>
        <v>#REF!</v>
      </c>
      <c r="AF413" s="39" t="e">
        <f>IF(AL414="13",Monitoreo!#REF!&amp;". ","")</f>
        <v>#REF!</v>
      </c>
      <c r="AG413" s="39" t="e">
        <f>IF(AL414="12",Monitoreo!#REF!&amp;". ","")</f>
        <v>#REF!</v>
      </c>
      <c r="AH413" s="85" t="e">
        <f>IF(AL414="11",Monitoreo!#REF!&amp;". ","")</f>
        <v>#REF!</v>
      </c>
      <c r="AI413" s="71"/>
      <c r="AJ413" s="88" t="e">
        <f>+IF(Monitoreo!#REF!="Casi Seguro",5,IF(Monitoreo!#REF!="Probable",4,IF(Monitoreo!#REF!="Posible",3,IF(Monitoreo!#REF!="Improbable",2,IF(Monitoreo!#REF!="Raro",1)))))</f>
        <v>#REF!</v>
      </c>
      <c r="AK413" s="88" t="e">
        <f>+IF(Monitoreo!#REF!="Severo",5,IF(Monitoreo!#REF!="Mayor",4,IF(Monitoreo!#REF!="Moderado",3,IF(Monitoreo!#REF!="Menor",2,IF(Monitoreo!#REF!="Insignificante",1)))))</f>
        <v>#REF!</v>
      </c>
      <c r="AL413" s="88" t="e">
        <f t="shared" si="6"/>
        <v>#REF!</v>
      </c>
    </row>
    <row r="414" spans="9:38" x14ac:dyDescent="0.25">
      <c r="I414" s="83"/>
      <c r="J414" s="84" t="e">
        <f>IF(AL415="55",Monitoreo!#REF!&amp;". ","")</f>
        <v>#REF!</v>
      </c>
      <c r="K414" s="39" t="e">
        <f>IF(AL415="54",Monitoreo!#REF!&amp;". ","")</f>
        <v>#REF!</v>
      </c>
      <c r="L414" s="39" t="e">
        <f>IF(AL415="53",Monitoreo!#REF!&amp;". ","")</f>
        <v>#REF!</v>
      </c>
      <c r="M414" s="39" t="e">
        <f>IF(AL415="52",Monitoreo!#REF!&amp;". ","")</f>
        <v>#REF!</v>
      </c>
      <c r="N414" s="39" t="e">
        <f>IF(AL415="51",Monitoreo!#REF!&amp;". ","")</f>
        <v>#REF!</v>
      </c>
      <c r="O414" s="39" t="e">
        <f>IF(AL415="45",Monitoreo!#REF!&amp;". ","")</f>
        <v>#REF!</v>
      </c>
      <c r="P414" s="39" t="e">
        <f>IF(AL415="44",Monitoreo!#REF!&amp;". ","")</f>
        <v>#REF!</v>
      </c>
      <c r="Q414" s="39" t="e">
        <f>IF(AL415="43",Monitoreo!#REF!&amp;". ","")</f>
        <v>#REF!</v>
      </c>
      <c r="R414" s="39" t="e">
        <f>IF(AL415="42",Monitoreo!#REF!&amp;". ","")</f>
        <v>#REF!</v>
      </c>
      <c r="S414" s="39" t="e">
        <f>IF(AL415="41",Monitoreo!#REF!&amp;". ","")</f>
        <v>#REF!</v>
      </c>
      <c r="T414" s="39" t="e">
        <f>IF(AL415="35",Monitoreo!#REF!&amp;". ","")</f>
        <v>#REF!</v>
      </c>
      <c r="U414" s="39" t="e">
        <f>IF(AL415="34",Monitoreo!#REF!&amp;". ","")</f>
        <v>#REF!</v>
      </c>
      <c r="V414" s="39" t="e">
        <f>IF(AL415="33",Monitoreo!#REF!&amp;". ","")</f>
        <v>#REF!</v>
      </c>
      <c r="W414" s="39" t="e">
        <f>IF(AL415="32",Monitoreo!#REF!&amp;". ","")</f>
        <v>#REF!</v>
      </c>
      <c r="X414" s="39" t="e">
        <f>IF(AL415="31",Monitoreo!#REF!&amp;". ","")</f>
        <v>#REF!</v>
      </c>
      <c r="Y414" s="39" t="e">
        <f>IF(AL415="25",Monitoreo!#REF!&amp;". ","")</f>
        <v>#REF!</v>
      </c>
      <c r="Z414" s="39" t="e">
        <f>IF(AL415="24",Monitoreo!#REF!&amp;". ","")</f>
        <v>#REF!</v>
      </c>
      <c r="AA414" s="39" t="e">
        <f>IF(AL415="23",Monitoreo!#REF!&amp;". ","")</f>
        <v>#REF!</v>
      </c>
      <c r="AB414" s="39" t="e">
        <f>IF(AL415="22",Monitoreo!#REF!&amp;". ","")</f>
        <v>#REF!</v>
      </c>
      <c r="AC414" s="39" t="e">
        <f>IF(AL415="21",Monitoreo!#REF!&amp;". ","")</f>
        <v>#REF!</v>
      </c>
      <c r="AD414" s="39" t="e">
        <f>IF(AL415="15",Monitoreo!#REF!&amp;". ","")</f>
        <v>#REF!</v>
      </c>
      <c r="AE414" s="39" t="e">
        <f>IF(AL415="14",Monitoreo!#REF!&amp;". ","")</f>
        <v>#REF!</v>
      </c>
      <c r="AF414" s="39" t="e">
        <f>IF(AL415="13",Monitoreo!#REF!&amp;". ","")</f>
        <v>#REF!</v>
      </c>
      <c r="AG414" s="39" t="e">
        <f>IF(AL415="12",Monitoreo!#REF!&amp;". ","")</f>
        <v>#REF!</v>
      </c>
      <c r="AH414" s="85" t="e">
        <f>IF(AL415="11",Monitoreo!#REF!&amp;". ","")</f>
        <v>#REF!</v>
      </c>
      <c r="AI414" s="71"/>
      <c r="AJ414" s="88" t="e">
        <f>+IF(Monitoreo!#REF!="Casi Seguro",5,IF(Monitoreo!#REF!="Probable",4,IF(Monitoreo!#REF!="Posible",3,IF(Monitoreo!#REF!="Improbable",2,IF(Monitoreo!#REF!="Raro",1)))))</f>
        <v>#REF!</v>
      </c>
      <c r="AK414" s="88" t="e">
        <f>+IF(Monitoreo!#REF!="Severo",5,IF(Monitoreo!#REF!="Mayor",4,IF(Monitoreo!#REF!="Moderado",3,IF(Monitoreo!#REF!="Menor",2,IF(Monitoreo!#REF!="Insignificante",1)))))</f>
        <v>#REF!</v>
      </c>
      <c r="AL414" s="88" t="e">
        <f t="shared" si="6"/>
        <v>#REF!</v>
      </c>
    </row>
    <row r="415" spans="9:38" x14ac:dyDescent="0.25">
      <c r="I415" s="83"/>
      <c r="J415" s="84" t="e">
        <f>IF(AL416="55",Monitoreo!#REF!&amp;". ","")</f>
        <v>#REF!</v>
      </c>
      <c r="K415" s="39" t="e">
        <f>IF(AL416="54",Monitoreo!#REF!&amp;". ","")</f>
        <v>#REF!</v>
      </c>
      <c r="L415" s="39" t="e">
        <f>IF(AL416="53",Monitoreo!#REF!&amp;". ","")</f>
        <v>#REF!</v>
      </c>
      <c r="M415" s="39" t="e">
        <f>IF(AL416="52",Monitoreo!#REF!&amp;". ","")</f>
        <v>#REF!</v>
      </c>
      <c r="N415" s="39" t="e">
        <f>IF(AL416="51",Monitoreo!#REF!&amp;". ","")</f>
        <v>#REF!</v>
      </c>
      <c r="O415" s="39" t="e">
        <f>IF(AL416="45",Monitoreo!#REF!&amp;". ","")</f>
        <v>#REF!</v>
      </c>
      <c r="P415" s="39" t="e">
        <f>IF(AL416="44",Monitoreo!#REF!&amp;". ","")</f>
        <v>#REF!</v>
      </c>
      <c r="Q415" s="39" t="e">
        <f>IF(AL416="43",Monitoreo!#REF!&amp;". ","")</f>
        <v>#REF!</v>
      </c>
      <c r="R415" s="39" t="e">
        <f>IF(AL416="42",Monitoreo!#REF!&amp;". ","")</f>
        <v>#REF!</v>
      </c>
      <c r="S415" s="39" t="e">
        <f>IF(AL416="41",Monitoreo!#REF!&amp;". ","")</f>
        <v>#REF!</v>
      </c>
      <c r="T415" s="39" t="e">
        <f>IF(AL416="35",Monitoreo!#REF!&amp;". ","")</f>
        <v>#REF!</v>
      </c>
      <c r="U415" s="39" t="e">
        <f>IF(AL416="34",Monitoreo!#REF!&amp;". ","")</f>
        <v>#REF!</v>
      </c>
      <c r="V415" s="39" t="e">
        <f>IF(AL416="33",Monitoreo!#REF!&amp;". ","")</f>
        <v>#REF!</v>
      </c>
      <c r="W415" s="39" t="e">
        <f>IF(AL416="32",Monitoreo!#REF!&amp;". ","")</f>
        <v>#REF!</v>
      </c>
      <c r="X415" s="39" t="e">
        <f>IF(AL416="31",Monitoreo!#REF!&amp;". ","")</f>
        <v>#REF!</v>
      </c>
      <c r="Y415" s="39" t="e">
        <f>IF(AL416="25",Monitoreo!#REF!&amp;". ","")</f>
        <v>#REF!</v>
      </c>
      <c r="Z415" s="39" t="e">
        <f>IF(AL416="24",Monitoreo!#REF!&amp;". ","")</f>
        <v>#REF!</v>
      </c>
      <c r="AA415" s="39" t="e">
        <f>IF(AL416="23",Monitoreo!#REF!&amp;". ","")</f>
        <v>#REF!</v>
      </c>
      <c r="AB415" s="39" t="e">
        <f>IF(AL416="22",Monitoreo!#REF!&amp;". ","")</f>
        <v>#REF!</v>
      </c>
      <c r="AC415" s="39" t="e">
        <f>IF(AL416="21",Monitoreo!#REF!&amp;". ","")</f>
        <v>#REF!</v>
      </c>
      <c r="AD415" s="39" t="e">
        <f>IF(AL416="15",Monitoreo!#REF!&amp;". ","")</f>
        <v>#REF!</v>
      </c>
      <c r="AE415" s="39" t="e">
        <f>IF(AL416="14",Monitoreo!#REF!&amp;". ","")</f>
        <v>#REF!</v>
      </c>
      <c r="AF415" s="39" t="e">
        <f>IF(AL416="13",Monitoreo!#REF!&amp;". ","")</f>
        <v>#REF!</v>
      </c>
      <c r="AG415" s="39" t="e">
        <f>IF(AL416="12",Monitoreo!#REF!&amp;". ","")</f>
        <v>#REF!</v>
      </c>
      <c r="AH415" s="85" t="e">
        <f>IF(AL416="11",Monitoreo!#REF!&amp;". ","")</f>
        <v>#REF!</v>
      </c>
      <c r="AI415" s="71"/>
      <c r="AJ415" s="88" t="e">
        <f>+IF(Monitoreo!#REF!="Casi Seguro",5,IF(Monitoreo!#REF!="Probable",4,IF(Monitoreo!#REF!="Posible",3,IF(Monitoreo!#REF!="Improbable",2,IF(Monitoreo!#REF!="Raro",1)))))</f>
        <v>#REF!</v>
      </c>
      <c r="AK415" s="88" t="e">
        <f>+IF(Monitoreo!#REF!="Severo",5,IF(Monitoreo!#REF!="Mayor",4,IF(Monitoreo!#REF!="Moderado",3,IF(Monitoreo!#REF!="Menor",2,IF(Monitoreo!#REF!="Insignificante",1)))))</f>
        <v>#REF!</v>
      </c>
      <c r="AL415" s="88" t="e">
        <f t="shared" si="6"/>
        <v>#REF!</v>
      </c>
    </row>
    <row r="416" spans="9:38" x14ac:dyDescent="0.25">
      <c r="I416" s="83"/>
      <c r="J416" s="84" t="e">
        <f>IF(AL417="55",Monitoreo!#REF!&amp;". ","")</f>
        <v>#REF!</v>
      </c>
      <c r="K416" s="39" t="e">
        <f>IF(AL417="54",Monitoreo!#REF!&amp;". ","")</f>
        <v>#REF!</v>
      </c>
      <c r="L416" s="39" t="e">
        <f>IF(AL417="53",Monitoreo!#REF!&amp;". ","")</f>
        <v>#REF!</v>
      </c>
      <c r="M416" s="39" t="e">
        <f>IF(AL417="52",Monitoreo!#REF!&amp;". ","")</f>
        <v>#REF!</v>
      </c>
      <c r="N416" s="39" t="e">
        <f>IF(AL417="51",Monitoreo!#REF!&amp;". ","")</f>
        <v>#REF!</v>
      </c>
      <c r="O416" s="39" t="e">
        <f>IF(AL417="45",Monitoreo!#REF!&amp;". ","")</f>
        <v>#REF!</v>
      </c>
      <c r="P416" s="39" t="e">
        <f>IF(AL417="44",Monitoreo!#REF!&amp;". ","")</f>
        <v>#REF!</v>
      </c>
      <c r="Q416" s="39" t="e">
        <f>IF(AL417="43",Monitoreo!#REF!&amp;". ","")</f>
        <v>#REF!</v>
      </c>
      <c r="R416" s="39" t="e">
        <f>IF(AL417="42",Monitoreo!#REF!&amp;". ","")</f>
        <v>#REF!</v>
      </c>
      <c r="S416" s="39" t="e">
        <f>IF(AL417="41",Monitoreo!#REF!&amp;". ","")</f>
        <v>#REF!</v>
      </c>
      <c r="T416" s="39" t="e">
        <f>IF(AL417="35",Monitoreo!#REF!&amp;". ","")</f>
        <v>#REF!</v>
      </c>
      <c r="U416" s="39" t="e">
        <f>IF(AL417="34",Monitoreo!#REF!&amp;". ","")</f>
        <v>#REF!</v>
      </c>
      <c r="V416" s="39" t="e">
        <f>IF(AL417="33",Monitoreo!#REF!&amp;". ","")</f>
        <v>#REF!</v>
      </c>
      <c r="W416" s="39" t="e">
        <f>IF(AL417="32",Monitoreo!#REF!&amp;". ","")</f>
        <v>#REF!</v>
      </c>
      <c r="X416" s="39" t="e">
        <f>IF(AL417="31",Monitoreo!#REF!&amp;". ","")</f>
        <v>#REF!</v>
      </c>
      <c r="Y416" s="39" t="e">
        <f>IF(AL417="25",Monitoreo!#REF!&amp;". ","")</f>
        <v>#REF!</v>
      </c>
      <c r="Z416" s="39" t="e">
        <f>IF(AL417="24",Monitoreo!#REF!&amp;". ","")</f>
        <v>#REF!</v>
      </c>
      <c r="AA416" s="39" t="e">
        <f>IF(AL417="23",Monitoreo!#REF!&amp;". ","")</f>
        <v>#REF!</v>
      </c>
      <c r="AB416" s="39" t="e">
        <f>IF(AL417="22",Monitoreo!#REF!&amp;". ","")</f>
        <v>#REF!</v>
      </c>
      <c r="AC416" s="39" t="e">
        <f>IF(AL417="21",Monitoreo!#REF!&amp;". ","")</f>
        <v>#REF!</v>
      </c>
      <c r="AD416" s="39" t="e">
        <f>IF(AL417="15",Monitoreo!#REF!&amp;". ","")</f>
        <v>#REF!</v>
      </c>
      <c r="AE416" s="39" t="e">
        <f>IF(AL417="14",Monitoreo!#REF!&amp;". ","")</f>
        <v>#REF!</v>
      </c>
      <c r="AF416" s="39" t="e">
        <f>IF(AL417="13",Monitoreo!#REF!&amp;". ","")</f>
        <v>#REF!</v>
      </c>
      <c r="AG416" s="39" t="e">
        <f>IF(AL417="12",Monitoreo!#REF!&amp;". ","")</f>
        <v>#REF!</v>
      </c>
      <c r="AH416" s="85" t="e">
        <f>IF(AL417="11",Monitoreo!#REF!&amp;". ","")</f>
        <v>#REF!</v>
      </c>
      <c r="AI416" s="71"/>
      <c r="AJ416" s="88" t="e">
        <f>+IF(Monitoreo!#REF!="Casi Seguro",5,IF(Monitoreo!#REF!="Probable",4,IF(Monitoreo!#REF!="Posible",3,IF(Monitoreo!#REF!="Improbable",2,IF(Monitoreo!#REF!="Raro",1)))))</f>
        <v>#REF!</v>
      </c>
      <c r="AK416" s="88" t="e">
        <f>+IF(Monitoreo!#REF!="Severo",5,IF(Monitoreo!#REF!="Mayor",4,IF(Monitoreo!#REF!="Moderado",3,IF(Monitoreo!#REF!="Menor",2,IF(Monitoreo!#REF!="Insignificante",1)))))</f>
        <v>#REF!</v>
      </c>
      <c r="AL416" s="88" t="e">
        <f t="shared" si="6"/>
        <v>#REF!</v>
      </c>
    </row>
    <row r="417" spans="9:38" x14ac:dyDescent="0.25">
      <c r="I417" s="83"/>
      <c r="J417" s="84" t="e">
        <f>IF(AL418="55",Monitoreo!#REF!&amp;". ","")</f>
        <v>#REF!</v>
      </c>
      <c r="K417" s="39" t="e">
        <f>IF(AL418="54",Monitoreo!#REF!&amp;". ","")</f>
        <v>#REF!</v>
      </c>
      <c r="L417" s="39" t="e">
        <f>IF(AL418="53",Monitoreo!#REF!&amp;". ","")</f>
        <v>#REF!</v>
      </c>
      <c r="M417" s="39" t="e">
        <f>IF(AL418="52",Monitoreo!#REF!&amp;". ","")</f>
        <v>#REF!</v>
      </c>
      <c r="N417" s="39" t="e">
        <f>IF(AL418="51",Monitoreo!#REF!&amp;". ","")</f>
        <v>#REF!</v>
      </c>
      <c r="O417" s="39" t="e">
        <f>IF(AL418="45",Monitoreo!#REF!&amp;". ","")</f>
        <v>#REF!</v>
      </c>
      <c r="P417" s="39" t="e">
        <f>IF(AL418="44",Monitoreo!#REF!&amp;". ","")</f>
        <v>#REF!</v>
      </c>
      <c r="Q417" s="39" t="e">
        <f>IF(AL418="43",Monitoreo!#REF!&amp;". ","")</f>
        <v>#REF!</v>
      </c>
      <c r="R417" s="39" t="e">
        <f>IF(AL418="42",Monitoreo!#REF!&amp;". ","")</f>
        <v>#REF!</v>
      </c>
      <c r="S417" s="39" t="e">
        <f>IF(AL418="41",Monitoreo!#REF!&amp;". ","")</f>
        <v>#REF!</v>
      </c>
      <c r="T417" s="39" t="e">
        <f>IF(AL418="35",Monitoreo!#REF!&amp;". ","")</f>
        <v>#REF!</v>
      </c>
      <c r="U417" s="39" t="e">
        <f>IF(AL418="34",Monitoreo!#REF!&amp;". ","")</f>
        <v>#REF!</v>
      </c>
      <c r="V417" s="39" t="e">
        <f>IF(AL418="33",Monitoreo!#REF!&amp;". ","")</f>
        <v>#REF!</v>
      </c>
      <c r="W417" s="39" t="e">
        <f>IF(AL418="32",Monitoreo!#REF!&amp;". ","")</f>
        <v>#REF!</v>
      </c>
      <c r="X417" s="39" t="e">
        <f>IF(AL418="31",Monitoreo!#REF!&amp;". ","")</f>
        <v>#REF!</v>
      </c>
      <c r="Y417" s="39" t="e">
        <f>IF(AL418="25",Monitoreo!#REF!&amp;". ","")</f>
        <v>#REF!</v>
      </c>
      <c r="Z417" s="39" t="e">
        <f>IF(AL418="24",Monitoreo!#REF!&amp;". ","")</f>
        <v>#REF!</v>
      </c>
      <c r="AA417" s="39" t="e">
        <f>IF(AL418="23",Monitoreo!#REF!&amp;". ","")</f>
        <v>#REF!</v>
      </c>
      <c r="AB417" s="39" t="e">
        <f>IF(AL418="22",Monitoreo!#REF!&amp;". ","")</f>
        <v>#REF!</v>
      </c>
      <c r="AC417" s="39" t="e">
        <f>IF(AL418="21",Monitoreo!#REF!&amp;". ","")</f>
        <v>#REF!</v>
      </c>
      <c r="AD417" s="39" t="e">
        <f>IF(AL418="15",Monitoreo!#REF!&amp;". ","")</f>
        <v>#REF!</v>
      </c>
      <c r="AE417" s="39" t="e">
        <f>IF(AL418="14",Monitoreo!#REF!&amp;". ","")</f>
        <v>#REF!</v>
      </c>
      <c r="AF417" s="39" t="e">
        <f>IF(AL418="13",Monitoreo!#REF!&amp;". ","")</f>
        <v>#REF!</v>
      </c>
      <c r="AG417" s="39" t="e">
        <f>IF(AL418="12",Monitoreo!#REF!&amp;". ","")</f>
        <v>#REF!</v>
      </c>
      <c r="AH417" s="85" t="e">
        <f>IF(AL418="11",Monitoreo!#REF!&amp;". ","")</f>
        <v>#REF!</v>
      </c>
      <c r="AI417" s="71"/>
      <c r="AJ417" s="88" t="e">
        <f>+IF(Monitoreo!#REF!="Casi Seguro",5,IF(Monitoreo!#REF!="Probable",4,IF(Monitoreo!#REF!="Posible",3,IF(Monitoreo!#REF!="Improbable",2,IF(Monitoreo!#REF!="Raro",1)))))</f>
        <v>#REF!</v>
      </c>
      <c r="AK417" s="88" t="e">
        <f>+IF(Monitoreo!#REF!="Severo",5,IF(Monitoreo!#REF!="Mayor",4,IF(Monitoreo!#REF!="Moderado",3,IF(Monitoreo!#REF!="Menor",2,IF(Monitoreo!#REF!="Insignificante",1)))))</f>
        <v>#REF!</v>
      </c>
      <c r="AL417" s="88" t="e">
        <f t="shared" si="6"/>
        <v>#REF!</v>
      </c>
    </row>
    <row r="418" spans="9:38" x14ac:dyDescent="0.25">
      <c r="I418" s="83"/>
      <c r="J418" s="84" t="e">
        <f>IF(AL419="55",Monitoreo!#REF!&amp;". ","")</f>
        <v>#REF!</v>
      </c>
      <c r="K418" s="39" t="e">
        <f>IF(AL419="54",Monitoreo!#REF!&amp;". ","")</f>
        <v>#REF!</v>
      </c>
      <c r="L418" s="39" t="e">
        <f>IF(AL419="53",Monitoreo!#REF!&amp;". ","")</f>
        <v>#REF!</v>
      </c>
      <c r="M418" s="39" t="e">
        <f>IF(AL419="52",Monitoreo!#REF!&amp;". ","")</f>
        <v>#REF!</v>
      </c>
      <c r="N418" s="39" t="e">
        <f>IF(AL419="51",Monitoreo!#REF!&amp;". ","")</f>
        <v>#REF!</v>
      </c>
      <c r="O418" s="39" t="e">
        <f>IF(AL419="45",Monitoreo!#REF!&amp;". ","")</f>
        <v>#REF!</v>
      </c>
      <c r="P418" s="39" t="e">
        <f>IF(AL419="44",Monitoreo!#REF!&amp;". ","")</f>
        <v>#REF!</v>
      </c>
      <c r="Q418" s="39" t="e">
        <f>IF(AL419="43",Monitoreo!#REF!&amp;". ","")</f>
        <v>#REF!</v>
      </c>
      <c r="R418" s="39" t="e">
        <f>IF(AL419="42",Monitoreo!#REF!&amp;". ","")</f>
        <v>#REF!</v>
      </c>
      <c r="S418" s="39" t="e">
        <f>IF(AL419="41",Monitoreo!#REF!&amp;". ","")</f>
        <v>#REF!</v>
      </c>
      <c r="T418" s="39" t="e">
        <f>IF(AL419="35",Monitoreo!#REF!&amp;". ","")</f>
        <v>#REF!</v>
      </c>
      <c r="U418" s="39" t="e">
        <f>IF(AL419="34",Monitoreo!#REF!&amp;". ","")</f>
        <v>#REF!</v>
      </c>
      <c r="V418" s="39" t="e">
        <f>IF(AL419="33",Monitoreo!#REF!&amp;". ","")</f>
        <v>#REF!</v>
      </c>
      <c r="W418" s="39" t="e">
        <f>IF(AL419="32",Monitoreo!#REF!&amp;". ","")</f>
        <v>#REF!</v>
      </c>
      <c r="X418" s="39" t="e">
        <f>IF(AL419="31",Monitoreo!#REF!&amp;". ","")</f>
        <v>#REF!</v>
      </c>
      <c r="Y418" s="39" t="e">
        <f>IF(AL419="25",Monitoreo!#REF!&amp;". ","")</f>
        <v>#REF!</v>
      </c>
      <c r="Z418" s="39" t="e">
        <f>IF(AL419="24",Monitoreo!#REF!&amp;". ","")</f>
        <v>#REF!</v>
      </c>
      <c r="AA418" s="39" t="e">
        <f>IF(AL419="23",Monitoreo!#REF!&amp;". ","")</f>
        <v>#REF!</v>
      </c>
      <c r="AB418" s="39" t="e">
        <f>IF(AL419="22",Monitoreo!#REF!&amp;". ","")</f>
        <v>#REF!</v>
      </c>
      <c r="AC418" s="39" t="e">
        <f>IF(AL419="21",Monitoreo!#REF!&amp;". ","")</f>
        <v>#REF!</v>
      </c>
      <c r="AD418" s="39" t="e">
        <f>IF(AL419="15",Monitoreo!#REF!&amp;". ","")</f>
        <v>#REF!</v>
      </c>
      <c r="AE418" s="39" t="e">
        <f>IF(AL419="14",Monitoreo!#REF!&amp;". ","")</f>
        <v>#REF!</v>
      </c>
      <c r="AF418" s="39" t="e">
        <f>IF(AL419="13",Monitoreo!#REF!&amp;". ","")</f>
        <v>#REF!</v>
      </c>
      <c r="AG418" s="39" t="e">
        <f>IF(AL419="12",Monitoreo!#REF!&amp;". ","")</f>
        <v>#REF!</v>
      </c>
      <c r="AH418" s="85" t="e">
        <f>IF(AL419="11",Monitoreo!#REF!&amp;". ","")</f>
        <v>#REF!</v>
      </c>
      <c r="AI418" s="71"/>
      <c r="AJ418" s="88" t="e">
        <f>+IF(Monitoreo!#REF!="Casi Seguro",5,IF(Monitoreo!#REF!="Probable",4,IF(Monitoreo!#REF!="Posible",3,IF(Monitoreo!#REF!="Improbable",2,IF(Monitoreo!#REF!="Raro",1)))))</f>
        <v>#REF!</v>
      </c>
      <c r="AK418" s="88" t="e">
        <f>+IF(Monitoreo!#REF!="Severo",5,IF(Monitoreo!#REF!="Mayor",4,IF(Monitoreo!#REF!="Moderado",3,IF(Monitoreo!#REF!="Menor",2,IF(Monitoreo!#REF!="Insignificante",1)))))</f>
        <v>#REF!</v>
      </c>
      <c r="AL418" s="88" t="e">
        <f t="shared" si="6"/>
        <v>#REF!</v>
      </c>
    </row>
    <row r="419" spans="9:38" x14ac:dyDescent="0.25">
      <c r="I419" s="83"/>
      <c r="J419" s="84" t="e">
        <f>IF(AL420="55",Monitoreo!#REF!&amp;". ","")</f>
        <v>#REF!</v>
      </c>
      <c r="K419" s="39" t="e">
        <f>IF(AL420="54",Monitoreo!#REF!&amp;". ","")</f>
        <v>#REF!</v>
      </c>
      <c r="L419" s="39" t="e">
        <f>IF(AL420="53",Monitoreo!#REF!&amp;". ","")</f>
        <v>#REF!</v>
      </c>
      <c r="M419" s="39" t="e">
        <f>IF(AL420="52",Monitoreo!#REF!&amp;". ","")</f>
        <v>#REF!</v>
      </c>
      <c r="N419" s="39" t="e">
        <f>IF(AL420="51",Monitoreo!#REF!&amp;". ","")</f>
        <v>#REF!</v>
      </c>
      <c r="O419" s="39" t="e">
        <f>IF(AL420="45",Monitoreo!#REF!&amp;". ","")</f>
        <v>#REF!</v>
      </c>
      <c r="P419" s="39" t="e">
        <f>IF(AL420="44",Monitoreo!#REF!&amp;". ","")</f>
        <v>#REF!</v>
      </c>
      <c r="Q419" s="39" t="e">
        <f>IF(AL420="43",Monitoreo!#REF!&amp;". ","")</f>
        <v>#REF!</v>
      </c>
      <c r="R419" s="39" t="e">
        <f>IF(AL420="42",Monitoreo!#REF!&amp;". ","")</f>
        <v>#REF!</v>
      </c>
      <c r="S419" s="39" t="e">
        <f>IF(AL420="41",Monitoreo!#REF!&amp;". ","")</f>
        <v>#REF!</v>
      </c>
      <c r="T419" s="39" t="e">
        <f>IF(AL420="35",Monitoreo!#REF!&amp;". ","")</f>
        <v>#REF!</v>
      </c>
      <c r="U419" s="39" t="e">
        <f>IF(AL420="34",Monitoreo!#REF!&amp;". ","")</f>
        <v>#REF!</v>
      </c>
      <c r="V419" s="39" t="e">
        <f>IF(AL420="33",Monitoreo!#REF!&amp;". ","")</f>
        <v>#REF!</v>
      </c>
      <c r="W419" s="39" t="e">
        <f>IF(AL420="32",Monitoreo!#REF!&amp;". ","")</f>
        <v>#REF!</v>
      </c>
      <c r="X419" s="39" t="e">
        <f>IF(AL420="31",Monitoreo!#REF!&amp;". ","")</f>
        <v>#REF!</v>
      </c>
      <c r="Y419" s="39" t="e">
        <f>IF(AL420="25",Monitoreo!#REF!&amp;". ","")</f>
        <v>#REF!</v>
      </c>
      <c r="Z419" s="39" t="e">
        <f>IF(AL420="24",Monitoreo!#REF!&amp;". ","")</f>
        <v>#REF!</v>
      </c>
      <c r="AA419" s="39" t="e">
        <f>IF(AL420="23",Monitoreo!#REF!&amp;". ","")</f>
        <v>#REF!</v>
      </c>
      <c r="AB419" s="39" t="e">
        <f>IF(AL420="22",Monitoreo!#REF!&amp;". ","")</f>
        <v>#REF!</v>
      </c>
      <c r="AC419" s="39" t="e">
        <f>IF(AL420="21",Monitoreo!#REF!&amp;". ","")</f>
        <v>#REF!</v>
      </c>
      <c r="AD419" s="39" t="e">
        <f>IF(AL420="15",Monitoreo!#REF!&amp;". ","")</f>
        <v>#REF!</v>
      </c>
      <c r="AE419" s="39" t="e">
        <f>IF(AL420="14",Monitoreo!#REF!&amp;". ","")</f>
        <v>#REF!</v>
      </c>
      <c r="AF419" s="39" t="e">
        <f>IF(AL420="13",Monitoreo!#REF!&amp;". ","")</f>
        <v>#REF!</v>
      </c>
      <c r="AG419" s="39" t="e">
        <f>IF(AL420="12",Monitoreo!#REF!&amp;". ","")</f>
        <v>#REF!</v>
      </c>
      <c r="AH419" s="85" t="e">
        <f>IF(AL420="11",Monitoreo!#REF!&amp;". ","")</f>
        <v>#REF!</v>
      </c>
      <c r="AI419" s="71"/>
      <c r="AJ419" s="88" t="e">
        <f>+IF(Monitoreo!#REF!="Casi Seguro",5,IF(Monitoreo!#REF!="Probable",4,IF(Monitoreo!#REF!="Posible",3,IF(Monitoreo!#REF!="Improbable",2,IF(Monitoreo!#REF!="Raro",1)))))</f>
        <v>#REF!</v>
      </c>
      <c r="AK419" s="88" t="e">
        <f>+IF(Monitoreo!#REF!="Severo",5,IF(Monitoreo!#REF!="Mayor",4,IF(Monitoreo!#REF!="Moderado",3,IF(Monitoreo!#REF!="Menor",2,IF(Monitoreo!#REF!="Insignificante",1)))))</f>
        <v>#REF!</v>
      </c>
      <c r="AL419" s="88" t="e">
        <f t="shared" si="6"/>
        <v>#REF!</v>
      </c>
    </row>
    <row r="420" spans="9:38" x14ac:dyDescent="0.25">
      <c r="I420" s="83"/>
      <c r="J420" s="84" t="e">
        <f>IF(AL421="55",Monitoreo!#REF!&amp;". ","")</f>
        <v>#REF!</v>
      </c>
      <c r="K420" s="39" t="e">
        <f>IF(AL421="54",Monitoreo!#REF!&amp;". ","")</f>
        <v>#REF!</v>
      </c>
      <c r="L420" s="39" t="e">
        <f>IF(AL421="53",Monitoreo!#REF!&amp;". ","")</f>
        <v>#REF!</v>
      </c>
      <c r="M420" s="39" t="e">
        <f>IF(AL421="52",Monitoreo!#REF!&amp;". ","")</f>
        <v>#REF!</v>
      </c>
      <c r="N420" s="39" t="e">
        <f>IF(AL421="51",Monitoreo!#REF!&amp;". ","")</f>
        <v>#REF!</v>
      </c>
      <c r="O420" s="39" t="e">
        <f>IF(AL421="45",Monitoreo!#REF!&amp;". ","")</f>
        <v>#REF!</v>
      </c>
      <c r="P420" s="39" t="e">
        <f>IF(AL421="44",Monitoreo!#REF!&amp;". ","")</f>
        <v>#REF!</v>
      </c>
      <c r="Q420" s="39" t="e">
        <f>IF(AL421="43",Monitoreo!#REF!&amp;". ","")</f>
        <v>#REF!</v>
      </c>
      <c r="R420" s="39" t="e">
        <f>IF(AL421="42",Monitoreo!#REF!&amp;". ","")</f>
        <v>#REF!</v>
      </c>
      <c r="S420" s="39" t="e">
        <f>IF(AL421="41",Monitoreo!#REF!&amp;". ","")</f>
        <v>#REF!</v>
      </c>
      <c r="T420" s="39" t="e">
        <f>IF(AL421="35",Monitoreo!#REF!&amp;". ","")</f>
        <v>#REF!</v>
      </c>
      <c r="U420" s="39" t="e">
        <f>IF(AL421="34",Monitoreo!#REF!&amp;". ","")</f>
        <v>#REF!</v>
      </c>
      <c r="V420" s="39" t="e">
        <f>IF(AL421="33",Monitoreo!#REF!&amp;". ","")</f>
        <v>#REF!</v>
      </c>
      <c r="W420" s="39" t="e">
        <f>IF(AL421="32",Monitoreo!#REF!&amp;". ","")</f>
        <v>#REF!</v>
      </c>
      <c r="X420" s="39" t="e">
        <f>IF(AL421="31",Monitoreo!#REF!&amp;". ","")</f>
        <v>#REF!</v>
      </c>
      <c r="Y420" s="39" t="e">
        <f>IF(AL421="25",Monitoreo!#REF!&amp;". ","")</f>
        <v>#REF!</v>
      </c>
      <c r="Z420" s="39" t="e">
        <f>IF(AL421="24",Monitoreo!#REF!&amp;". ","")</f>
        <v>#REF!</v>
      </c>
      <c r="AA420" s="39" t="e">
        <f>IF(AL421="23",Monitoreo!#REF!&amp;". ","")</f>
        <v>#REF!</v>
      </c>
      <c r="AB420" s="39" t="e">
        <f>IF(AL421="22",Monitoreo!#REF!&amp;". ","")</f>
        <v>#REF!</v>
      </c>
      <c r="AC420" s="39" t="e">
        <f>IF(AL421="21",Monitoreo!#REF!&amp;". ","")</f>
        <v>#REF!</v>
      </c>
      <c r="AD420" s="39" t="e">
        <f>IF(AL421="15",Monitoreo!#REF!&amp;". ","")</f>
        <v>#REF!</v>
      </c>
      <c r="AE420" s="39" t="e">
        <f>IF(AL421="14",Monitoreo!#REF!&amp;". ","")</f>
        <v>#REF!</v>
      </c>
      <c r="AF420" s="39" t="e">
        <f>IF(AL421="13",Monitoreo!#REF!&amp;". ","")</f>
        <v>#REF!</v>
      </c>
      <c r="AG420" s="39" t="e">
        <f>IF(AL421="12",Monitoreo!#REF!&amp;". ","")</f>
        <v>#REF!</v>
      </c>
      <c r="AH420" s="85" t="e">
        <f>IF(AL421="11",Monitoreo!#REF!&amp;". ","")</f>
        <v>#REF!</v>
      </c>
      <c r="AI420" s="71"/>
      <c r="AJ420" s="88" t="e">
        <f>+IF(Monitoreo!#REF!="Casi Seguro",5,IF(Monitoreo!#REF!="Probable",4,IF(Monitoreo!#REF!="Posible",3,IF(Monitoreo!#REF!="Improbable",2,IF(Monitoreo!#REF!="Raro",1)))))</f>
        <v>#REF!</v>
      </c>
      <c r="AK420" s="88" t="e">
        <f>+IF(Monitoreo!#REF!="Severo",5,IF(Monitoreo!#REF!="Mayor",4,IF(Monitoreo!#REF!="Moderado",3,IF(Monitoreo!#REF!="Menor",2,IF(Monitoreo!#REF!="Insignificante",1)))))</f>
        <v>#REF!</v>
      </c>
      <c r="AL420" s="88" t="e">
        <f t="shared" si="6"/>
        <v>#REF!</v>
      </c>
    </row>
    <row r="421" spans="9:38" x14ac:dyDescent="0.25">
      <c r="I421" s="83"/>
      <c r="J421" s="84" t="e">
        <f>IF(AL422="55",Monitoreo!#REF!&amp;". ","")</f>
        <v>#REF!</v>
      </c>
      <c r="K421" s="39" t="e">
        <f>IF(AL422="54",Monitoreo!#REF!&amp;". ","")</f>
        <v>#REF!</v>
      </c>
      <c r="L421" s="39" t="e">
        <f>IF(AL422="53",Monitoreo!#REF!&amp;". ","")</f>
        <v>#REF!</v>
      </c>
      <c r="M421" s="39" t="e">
        <f>IF(AL422="52",Monitoreo!#REF!&amp;". ","")</f>
        <v>#REF!</v>
      </c>
      <c r="N421" s="39" t="e">
        <f>IF(AL422="51",Monitoreo!#REF!&amp;". ","")</f>
        <v>#REF!</v>
      </c>
      <c r="O421" s="39" t="e">
        <f>IF(AL422="45",Monitoreo!#REF!&amp;". ","")</f>
        <v>#REF!</v>
      </c>
      <c r="P421" s="39" t="e">
        <f>IF(AL422="44",Monitoreo!#REF!&amp;". ","")</f>
        <v>#REF!</v>
      </c>
      <c r="Q421" s="39" t="e">
        <f>IF(AL422="43",Monitoreo!#REF!&amp;". ","")</f>
        <v>#REF!</v>
      </c>
      <c r="R421" s="39" t="e">
        <f>IF(AL422="42",Monitoreo!#REF!&amp;". ","")</f>
        <v>#REF!</v>
      </c>
      <c r="S421" s="39" t="e">
        <f>IF(AL422="41",Monitoreo!#REF!&amp;". ","")</f>
        <v>#REF!</v>
      </c>
      <c r="T421" s="39" t="e">
        <f>IF(AL422="35",Monitoreo!#REF!&amp;". ","")</f>
        <v>#REF!</v>
      </c>
      <c r="U421" s="39" t="e">
        <f>IF(AL422="34",Monitoreo!#REF!&amp;". ","")</f>
        <v>#REF!</v>
      </c>
      <c r="V421" s="39" t="e">
        <f>IF(AL422="33",Monitoreo!#REF!&amp;". ","")</f>
        <v>#REF!</v>
      </c>
      <c r="W421" s="39" t="e">
        <f>IF(AL422="32",Monitoreo!#REF!&amp;". ","")</f>
        <v>#REF!</v>
      </c>
      <c r="X421" s="39" t="e">
        <f>IF(AL422="31",Monitoreo!#REF!&amp;". ","")</f>
        <v>#REF!</v>
      </c>
      <c r="Y421" s="39" t="e">
        <f>IF(AL422="25",Monitoreo!#REF!&amp;". ","")</f>
        <v>#REF!</v>
      </c>
      <c r="Z421" s="39" t="e">
        <f>IF(AL422="24",Monitoreo!#REF!&amp;". ","")</f>
        <v>#REF!</v>
      </c>
      <c r="AA421" s="39" t="e">
        <f>IF(AL422="23",Monitoreo!#REF!&amp;". ","")</f>
        <v>#REF!</v>
      </c>
      <c r="AB421" s="39" t="e">
        <f>IF(AL422="22",Monitoreo!#REF!&amp;". ","")</f>
        <v>#REF!</v>
      </c>
      <c r="AC421" s="39" t="e">
        <f>IF(AL422="21",Monitoreo!#REF!&amp;". ","")</f>
        <v>#REF!</v>
      </c>
      <c r="AD421" s="39" t="e">
        <f>IF(AL422="15",Monitoreo!#REF!&amp;". ","")</f>
        <v>#REF!</v>
      </c>
      <c r="AE421" s="39" t="e">
        <f>IF(AL422="14",Monitoreo!#REF!&amp;". ","")</f>
        <v>#REF!</v>
      </c>
      <c r="AF421" s="39" t="e">
        <f>IF(AL422="13",Monitoreo!#REF!&amp;". ","")</f>
        <v>#REF!</v>
      </c>
      <c r="AG421" s="39" t="e">
        <f>IF(AL422="12",Monitoreo!#REF!&amp;". ","")</f>
        <v>#REF!</v>
      </c>
      <c r="AH421" s="85" t="e">
        <f>IF(AL422="11",Monitoreo!#REF!&amp;". ","")</f>
        <v>#REF!</v>
      </c>
      <c r="AI421" s="71"/>
      <c r="AJ421" s="88" t="e">
        <f>+IF(Monitoreo!#REF!="Casi Seguro",5,IF(Monitoreo!#REF!="Probable",4,IF(Monitoreo!#REF!="Posible",3,IF(Monitoreo!#REF!="Improbable",2,IF(Monitoreo!#REF!="Raro",1)))))</f>
        <v>#REF!</v>
      </c>
      <c r="AK421" s="88" t="e">
        <f>+IF(Monitoreo!#REF!="Severo",5,IF(Monitoreo!#REF!="Mayor",4,IF(Monitoreo!#REF!="Moderado",3,IF(Monitoreo!#REF!="Menor",2,IF(Monitoreo!#REF!="Insignificante",1)))))</f>
        <v>#REF!</v>
      </c>
      <c r="AL421" s="88" t="e">
        <f t="shared" si="6"/>
        <v>#REF!</v>
      </c>
    </row>
    <row r="422" spans="9:38" x14ac:dyDescent="0.25">
      <c r="I422" s="83"/>
      <c r="J422" s="84" t="e">
        <f>IF(AL423="55",Monitoreo!#REF!&amp;". ","")</f>
        <v>#REF!</v>
      </c>
      <c r="K422" s="39" t="e">
        <f>IF(AL423="54",Monitoreo!#REF!&amp;". ","")</f>
        <v>#REF!</v>
      </c>
      <c r="L422" s="39" t="e">
        <f>IF(AL423="53",Monitoreo!#REF!&amp;". ","")</f>
        <v>#REF!</v>
      </c>
      <c r="M422" s="39" t="e">
        <f>IF(AL423="52",Monitoreo!#REF!&amp;". ","")</f>
        <v>#REF!</v>
      </c>
      <c r="N422" s="39" t="e">
        <f>IF(AL423="51",Monitoreo!#REF!&amp;". ","")</f>
        <v>#REF!</v>
      </c>
      <c r="O422" s="39" t="e">
        <f>IF(AL423="45",Monitoreo!#REF!&amp;". ","")</f>
        <v>#REF!</v>
      </c>
      <c r="P422" s="39" t="e">
        <f>IF(AL423="44",Monitoreo!#REF!&amp;". ","")</f>
        <v>#REF!</v>
      </c>
      <c r="Q422" s="39" t="e">
        <f>IF(AL423="43",Monitoreo!#REF!&amp;". ","")</f>
        <v>#REF!</v>
      </c>
      <c r="R422" s="39" t="e">
        <f>IF(AL423="42",Monitoreo!#REF!&amp;". ","")</f>
        <v>#REF!</v>
      </c>
      <c r="S422" s="39" t="e">
        <f>IF(AL423="41",Monitoreo!#REF!&amp;". ","")</f>
        <v>#REF!</v>
      </c>
      <c r="T422" s="39" t="e">
        <f>IF(AL423="35",Monitoreo!#REF!&amp;". ","")</f>
        <v>#REF!</v>
      </c>
      <c r="U422" s="39" t="e">
        <f>IF(AL423="34",Monitoreo!#REF!&amp;". ","")</f>
        <v>#REF!</v>
      </c>
      <c r="V422" s="39" t="e">
        <f>IF(AL423="33",Monitoreo!#REF!&amp;". ","")</f>
        <v>#REF!</v>
      </c>
      <c r="W422" s="39" t="e">
        <f>IF(AL423="32",Monitoreo!#REF!&amp;". ","")</f>
        <v>#REF!</v>
      </c>
      <c r="X422" s="39" t="e">
        <f>IF(AL423="31",Monitoreo!#REF!&amp;". ","")</f>
        <v>#REF!</v>
      </c>
      <c r="Y422" s="39" t="e">
        <f>IF(AL423="25",Monitoreo!#REF!&amp;". ","")</f>
        <v>#REF!</v>
      </c>
      <c r="Z422" s="39" t="e">
        <f>IF(AL423="24",Monitoreo!#REF!&amp;". ","")</f>
        <v>#REF!</v>
      </c>
      <c r="AA422" s="39" t="e">
        <f>IF(AL423="23",Monitoreo!#REF!&amp;". ","")</f>
        <v>#REF!</v>
      </c>
      <c r="AB422" s="39" t="e">
        <f>IF(AL423="22",Monitoreo!#REF!&amp;". ","")</f>
        <v>#REF!</v>
      </c>
      <c r="AC422" s="39" t="e">
        <f>IF(AL423="21",Monitoreo!#REF!&amp;". ","")</f>
        <v>#REF!</v>
      </c>
      <c r="AD422" s="39" t="e">
        <f>IF(AL423="15",Monitoreo!#REF!&amp;". ","")</f>
        <v>#REF!</v>
      </c>
      <c r="AE422" s="39" t="e">
        <f>IF(AL423="14",Monitoreo!#REF!&amp;". ","")</f>
        <v>#REF!</v>
      </c>
      <c r="AF422" s="39" t="e">
        <f>IF(AL423="13",Monitoreo!#REF!&amp;". ","")</f>
        <v>#REF!</v>
      </c>
      <c r="AG422" s="39" t="e">
        <f>IF(AL423="12",Monitoreo!#REF!&amp;". ","")</f>
        <v>#REF!</v>
      </c>
      <c r="AH422" s="85" t="e">
        <f>IF(AL423="11",Monitoreo!#REF!&amp;". ","")</f>
        <v>#REF!</v>
      </c>
      <c r="AI422" s="71"/>
      <c r="AJ422" s="88" t="e">
        <f>+IF(Monitoreo!#REF!="Casi Seguro",5,IF(Monitoreo!#REF!="Probable",4,IF(Monitoreo!#REF!="Posible",3,IF(Monitoreo!#REF!="Improbable",2,IF(Monitoreo!#REF!="Raro",1)))))</f>
        <v>#REF!</v>
      </c>
      <c r="AK422" s="88" t="e">
        <f>+IF(Monitoreo!#REF!="Severo",5,IF(Monitoreo!#REF!="Mayor",4,IF(Monitoreo!#REF!="Moderado",3,IF(Monitoreo!#REF!="Menor",2,IF(Monitoreo!#REF!="Insignificante",1)))))</f>
        <v>#REF!</v>
      </c>
      <c r="AL422" s="88" t="e">
        <f t="shared" si="6"/>
        <v>#REF!</v>
      </c>
    </row>
    <row r="423" spans="9:38" x14ac:dyDescent="0.25">
      <c r="I423" s="83"/>
      <c r="J423" s="84" t="e">
        <f>IF(AL424="55",Monitoreo!#REF!&amp;". ","")</f>
        <v>#REF!</v>
      </c>
      <c r="K423" s="39" t="e">
        <f>IF(AL424="54",Monitoreo!#REF!&amp;". ","")</f>
        <v>#REF!</v>
      </c>
      <c r="L423" s="39" t="e">
        <f>IF(AL424="53",Monitoreo!#REF!&amp;". ","")</f>
        <v>#REF!</v>
      </c>
      <c r="M423" s="39" t="e">
        <f>IF(AL424="52",Monitoreo!#REF!&amp;". ","")</f>
        <v>#REF!</v>
      </c>
      <c r="N423" s="39" t="e">
        <f>IF(AL424="51",Monitoreo!#REF!&amp;". ","")</f>
        <v>#REF!</v>
      </c>
      <c r="O423" s="39" t="e">
        <f>IF(AL424="45",Monitoreo!#REF!&amp;". ","")</f>
        <v>#REF!</v>
      </c>
      <c r="P423" s="39" t="e">
        <f>IF(AL424="44",Monitoreo!#REF!&amp;". ","")</f>
        <v>#REF!</v>
      </c>
      <c r="Q423" s="39" t="e">
        <f>IF(AL424="43",Monitoreo!#REF!&amp;". ","")</f>
        <v>#REF!</v>
      </c>
      <c r="R423" s="39" t="e">
        <f>IF(AL424="42",Monitoreo!#REF!&amp;". ","")</f>
        <v>#REF!</v>
      </c>
      <c r="S423" s="39" t="e">
        <f>IF(AL424="41",Monitoreo!#REF!&amp;". ","")</f>
        <v>#REF!</v>
      </c>
      <c r="T423" s="39" t="e">
        <f>IF(AL424="35",Monitoreo!#REF!&amp;". ","")</f>
        <v>#REF!</v>
      </c>
      <c r="U423" s="39" t="e">
        <f>IF(AL424="34",Monitoreo!#REF!&amp;". ","")</f>
        <v>#REF!</v>
      </c>
      <c r="V423" s="39" t="e">
        <f>IF(AL424="33",Monitoreo!#REF!&amp;". ","")</f>
        <v>#REF!</v>
      </c>
      <c r="W423" s="39" t="e">
        <f>IF(AL424="32",Monitoreo!#REF!&amp;". ","")</f>
        <v>#REF!</v>
      </c>
      <c r="X423" s="39" t="e">
        <f>IF(AL424="31",Monitoreo!#REF!&amp;". ","")</f>
        <v>#REF!</v>
      </c>
      <c r="Y423" s="39" t="e">
        <f>IF(AL424="25",Monitoreo!#REF!&amp;". ","")</f>
        <v>#REF!</v>
      </c>
      <c r="Z423" s="39" t="e">
        <f>IF(AL424="24",Monitoreo!#REF!&amp;". ","")</f>
        <v>#REF!</v>
      </c>
      <c r="AA423" s="39" t="e">
        <f>IF(AL424="23",Monitoreo!#REF!&amp;". ","")</f>
        <v>#REF!</v>
      </c>
      <c r="AB423" s="39" t="e">
        <f>IF(AL424="22",Monitoreo!#REF!&amp;". ","")</f>
        <v>#REF!</v>
      </c>
      <c r="AC423" s="39" t="e">
        <f>IF(AL424="21",Monitoreo!#REF!&amp;". ","")</f>
        <v>#REF!</v>
      </c>
      <c r="AD423" s="39" t="e">
        <f>IF(AL424="15",Monitoreo!#REF!&amp;". ","")</f>
        <v>#REF!</v>
      </c>
      <c r="AE423" s="39" t="e">
        <f>IF(AL424="14",Monitoreo!#REF!&amp;". ","")</f>
        <v>#REF!</v>
      </c>
      <c r="AF423" s="39" t="e">
        <f>IF(AL424="13",Monitoreo!#REF!&amp;". ","")</f>
        <v>#REF!</v>
      </c>
      <c r="AG423" s="39" t="e">
        <f>IF(AL424="12",Monitoreo!#REF!&amp;". ","")</f>
        <v>#REF!</v>
      </c>
      <c r="AH423" s="85" t="e">
        <f>IF(AL424="11",Monitoreo!#REF!&amp;". ","")</f>
        <v>#REF!</v>
      </c>
      <c r="AI423" s="71"/>
      <c r="AJ423" s="88" t="e">
        <f>+IF(Monitoreo!#REF!="Casi Seguro",5,IF(Monitoreo!#REF!="Probable",4,IF(Monitoreo!#REF!="Posible",3,IF(Monitoreo!#REF!="Improbable",2,IF(Monitoreo!#REF!="Raro",1)))))</f>
        <v>#REF!</v>
      </c>
      <c r="AK423" s="88" t="e">
        <f>+IF(Monitoreo!#REF!="Severo",5,IF(Monitoreo!#REF!="Mayor",4,IF(Monitoreo!#REF!="Moderado",3,IF(Monitoreo!#REF!="Menor",2,IF(Monitoreo!#REF!="Insignificante",1)))))</f>
        <v>#REF!</v>
      </c>
      <c r="AL423" s="88" t="e">
        <f t="shared" si="6"/>
        <v>#REF!</v>
      </c>
    </row>
    <row r="424" spans="9:38" x14ac:dyDescent="0.25">
      <c r="I424" s="83"/>
      <c r="J424" s="84" t="e">
        <f>IF(AL425="55",Monitoreo!#REF!&amp;". ","")</f>
        <v>#REF!</v>
      </c>
      <c r="K424" s="39" t="e">
        <f>IF(AL425="54",Monitoreo!#REF!&amp;". ","")</f>
        <v>#REF!</v>
      </c>
      <c r="L424" s="39" t="e">
        <f>IF(AL425="53",Monitoreo!#REF!&amp;". ","")</f>
        <v>#REF!</v>
      </c>
      <c r="M424" s="39" t="e">
        <f>IF(AL425="52",Monitoreo!#REF!&amp;". ","")</f>
        <v>#REF!</v>
      </c>
      <c r="N424" s="39" t="e">
        <f>IF(AL425="51",Monitoreo!#REF!&amp;". ","")</f>
        <v>#REF!</v>
      </c>
      <c r="O424" s="39" t="e">
        <f>IF(AL425="45",Monitoreo!#REF!&amp;". ","")</f>
        <v>#REF!</v>
      </c>
      <c r="P424" s="39" t="e">
        <f>IF(AL425="44",Monitoreo!#REF!&amp;". ","")</f>
        <v>#REF!</v>
      </c>
      <c r="Q424" s="39" t="e">
        <f>IF(AL425="43",Monitoreo!#REF!&amp;". ","")</f>
        <v>#REF!</v>
      </c>
      <c r="R424" s="39" t="e">
        <f>IF(AL425="42",Monitoreo!#REF!&amp;". ","")</f>
        <v>#REF!</v>
      </c>
      <c r="S424" s="39" t="e">
        <f>IF(AL425="41",Monitoreo!#REF!&amp;". ","")</f>
        <v>#REF!</v>
      </c>
      <c r="T424" s="39" t="e">
        <f>IF(AL425="35",Monitoreo!#REF!&amp;". ","")</f>
        <v>#REF!</v>
      </c>
      <c r="U424" s="39" t="e">
        <f>IF(AL425="34",Monitoreo!#REF!&amp;". ","")</f>
        <v>#REF!</v>
      </c>
      <c r="V424" s="39" t="e">
        <f>IF(AL425="33",Monitoreo!#REF!&amp;". ","")</f>
        <v>#REF!</v>
      </c>
      <c r="W424" s="39" t="e">
        <f>IF(AL425="32",Monitoreo!#REF!&amp;". ","")</f>
        <v>#REF!</v>
      </c>
      <c r="X424" s="39" t="e">
        <f>IF(AL425="31",Monitoreo!#REF!&amp;". ","")</f>
        <v>#REF!</v>
      </c>
      <c r="Y424" s="39" t="e">
        <f>IF(AL425="25",Monitoreo!#REF!&amp;". ","")</f>
        <v>#REF!</v>
      </c>
      <c r="Z424" s="39" t="e">
        <f>IF(AL425="24",Monitoreo!#REF!&amp;". ","")</f>
        <v>#REF!</v>
      </c>
      <c r="AA424" s="39" t="e">
        <f>IF(AL425="23",Monitoreo!#REF!&amp;". ","")</f>
        <v>#REF!</v>
      </c>
      <c r="AB424" s="39" t="e">
        <f>IF(AL425="22",Monitoreo!#REF!&amp;". ","")</f>
        <v>#REF!</v>
      </c>
      <c r="AC424" s="39" t="e">
        <f>IF(AL425="21",Monitoreo!#REF!&amp;". ","")</f>
        <v>#REF!</v>
      </c>
      <c r="AD424" s="39" t="e">
        <f>IF(AL425="15",Monitoreo!#REF!&amp;". ","")</f>
        <v>#REF!</v>
      </c>
      <c r="AE424" s="39" t="e">
        <f>IF(AL425="14",Monitoreo!#REF!&amp;". ","")</f>
        <v>#REF!</v>
      </c>
      <c r="AF424" s="39" t="e">
        <f>IF(AL425="13",Monitoreo!#REF!&amp;". ","")</f>
        <v>#REF!</v>
      </c>
      <c r="AG424" s="39" t="e">
        <f>IF(AL425="12",Monitoreo!#REF!&amp;". ","")</f>
        <v>#REF!</v>
      </c>
      <c r="AH424" s="85" t="e">
        <f>IF(AL425="11",Monitoreo!#REF!&amp;". ","")</f>
        <v>#REF!</v>
      </c>
      <c r="AI424" s="71"/>
      <c r="AJ424" s="88" t="e">
        <f>+IF(Monitoreo!#REF!="Casi Seguro",5,IF(Monitoreo!#REF!="Probable",4,IF(Monitoreo!#REF!="Posible",3,IF(Monitoreo!#REF!="Improbable",2,IF(Monitoreo!#REF!="Raro",1)))))</f>
        <v>#REF!</v>
      </c>
      <c r="AK424" s="88" t="e">
        <f>+IF(Monitoreo!#REF!="Severo",5,IF(Monitoreo!#REF!="Mayor",4,IF(Monitoreo!#REF!="Moderado",3,IF(Monitoreo!#REF!="Menor",2,IF(Monitoreo!#REF!="Insignificante",1)))))</f>
        <v>#REF!</v>
      </c>
      <c r="AL424" s="88" t="e">
        <f t="shared" si="6"/>
        <v>#REF!</v>
      </c>
    </row>
    <row r="425" spans="9:38" x14ac:dyDescent="0.25">
      <c r="I425" s="83"/>
      <c r="J425" s="84" t="e">
        <f>IF(AL426="55",Monitoreo!#REF!&amp;". ","")</f>
        <v>#REF!</v>
      </c>
      <c r="K425" s="39" t="e">
        <f>IF(AL426="54",Monitoreo!#REF!&amp;". ","")</f>
        <v>#REF!</v>
      </c>
      <c r="L425" s="39" t="e">
        <f>IF(AL426="53",Monitoreo!#REF!&amp;". ","")</f>
        <v>#REF!</v>
      </c>
      <c r="M425" s="39" t="e">
        <f>IF(AL426="52",Monitoreo!#REF!&amp;". ","")</f>
        <v>#REF!</v>
      </c>
      <c r="N425" s="39" t="e">
        <f>IF(AL426="51",Monitoreo!#REF!&amp;". ","")</f>
        <v>#REF!</v>
      </c>
      <c r="O425" s="39" t="e">
        <f>IF(AL426="45",Monitoreo!#REF!&amp;". ","")</f>
        <v>#REF!</v>
      </c>
      <c r="P425" s="39" t="e">
        <f>IF(AL426="44",Monitoreo!#REF!&amp;". ","")</f>
        <v>#REF!</v>
      </c>
      <c r="Q425" s="39" t="e">
        <f>IF(AL426="43",Monitoreo!#REF!&amp;". ","")</f>
        <v>#REF!</v>
      </c>
      <c r="R425" s="39" t="e">
        <f>IF(AL426="42",Monitoreo!#REF!&amp;". ","")</f>
        <v>#REF!</v>
      </c>
      <c r="S425" s="39" t="e">
        <f>IF(AL426="41",Monitoreo!#REF!&amp;". ","")</f>
        <v>#REF!</v>
      </c>
      <c r="T425" s="39" t="e">
        <f>IF(AL426="35",Monitoreo!#REF!&amp;". ","")</f>
        <v>#REF!</v>
      </c>
      <c r="U425" s="39" t="e">
        <f>IF(AL426="34",Monitoreo!#REF!&amp;". ","")</f>
        <v>#REF!</v>
      </c>
      <c r="V425" s="39" t="e">
        <f>IF(AL426="33",Monitoreo!#REF!&amp;". ","")</f>
        <v>#REF!</v>
      </c>
      <c r="W425" s="39" t="e">
        <f>IF(AL426="32",Monitoreo!#REF!&amp;". ","")</f>
        <v>#REF!</v>
      </c>
      <c r="X425" s="39" t="e">
        <f>IF(AL426="31",Monitoreo!#REF!&amp;". ","")</f>
        <v>#REF!</v>
      </c>
      <c r="Y425" s="39" t="e">
        <f>IF(AL426="25",Monitoreo!#REF!&amp;". ","")</f>
        <v>#REF!</v>
      </c>
      <c r="Z425" s="39" t="e">
        <f>IF(AL426="24",Monitoreo!#REF!&amp;". ","")</f>
        <v>#REF!</v>
      </c>
      <c r="AA425" s="39" t="e">
        <f>IF(AL426="23",Monitoreo!#REF!&amp;". ","")</f>
        <v>#REF!</v>
      </c>
      <c r="AB425" s="39" t="e">
        <f>IF(AL426="22",Monitoreo!#REF!&amp;". ","")</f>
        <v>#REF!</v>
      </c>
      <c r="AC425" s="39" t="e">
        <f>IF(AL426="21",Monitoreo!#REF!&amp;". ","")</f>
        <v>#REF!</v>
      </c>
      <c r="AD425" s="39" t="e">
        <f>IF(AL426="15",Monitoreo!#REF!&amp;". ","")</f>
        <v>#REF!</v>
      </c>
      <c r="AE425" s="39" t="e">
        <f>IF(AL426="14",Monitoreo!#REF!&amp;". ","")</f>
        <v>#REF!</v>
      </c>
      <c r="AF425" s="39" t="e">
        <f>IF(AL426="13",Monitoreo!#REF!&amp;". ","")</f>
        <v>#REF!</v>
      </c>
      <c r="AG425" s="39" t="e">
        <f>IF(AL426="12",Monitoreo!#REF!&amp;". ","")</f>
        <v>#REF!</v>
      </c>
      <c r="AH425" s="85" t="e">
        <f>IF(AL426="11",Monitoreo!#REF!&amp;". ","")</f>
        <v>#REF!</v>
      </c>
      <c r="AI425" s="71"/>
      <c r="AJ425" s="88" t="e">
        <f>+IF(Monitoreo!#REF!="Casi Seguro",5,IF(Monitoreo!#REF!="Probable",4,IF(Monitoreo!#REF!="Posible",3,IF(Monitoreo!#REF!="Improbable",2,IF(Monitoreo!#REF!="Raro",1)))))</f>
        <v>#REF!</v>
      </c>
      <c r="AK425" s="88" t="e">
        <f>+IF(Monitoreo!#REF!="Severo",5,IF(Monitoreo!#REF!="Mayor",4,IF(Monitoreo!#REF!="Moderado",3,IF(Monitoreo!#REF!="Menor",2,IF(Monitoreo!#REF!="Insignificante",1)))))</f>
        <v>#REF!</v>
      </c>
      <c r="AL425" s="88" t="e">
        <f t="shared" si="6"/>
        <v>#REF!</v>
      </c>
    </row>
    <row r="426" spans="9:38" x14ac:dyDescent="0.25">
      <c r="I426" s="83"/>
      <c r="J426" s="84" t="e">
        <f>IF(AL427="55",Monitoreo!#REF!&amp;". ","")</f>
        <v>#REF!</v>
      </c>
      <c r="K426" s="39" t="e">
        <f>IF(AL427="54",Monitoreo!#REF!&amp;". ","")</f>
        <v>#REF!</v>
      </c>
      <c r="L426" s="39" t="e">
        <f>IF(AL427="53",Monitoreo!#REF!&amp;". ","")</f>
        <v>#REF!</v>
      </c>
      <c r="M426" s="39" t="e">
        <f>IF(AL427="52",Monitoreo!#REF!&amp;". ","")</f>
        <v>#REF!</v>
      </c>
      <c r="N426" s="39" t="e">
        <f>IF(AL427="51",Monitoreo!#REF!&amp;". ","")</f>
        <v>#REF!</v>
      </c>
      <c r="O426" s="39" t="e">
        <f>IF(AL427="45",Monitoreo!#REF!&amp;". ","")</f>
        <v>#REF!</v>
      </c>
      <c r="P426" s="39" t="e">
        <f>IF(AL427="44",Monitoreo!#REF!&amp;". ","")</f>
        <v>#REF!</v>
      </c>
      <c r="Q426" s="39" t="e">
        <f>IF(AL427="43",Monitoreo!#REF!&amp;". ","")</f>
        <v>#REF!</v>
      </c>
      <c r="R426" s="39" t="e">
        <f>IF(AL427="42",Monitoreo!#REF!&amp;". ","")</f>
        <v>#REF!</v>
      </c>
      <c r="S426" s="39" t="e">
        <f>IF(AL427="41",Monitoreo!#REF!&amp;". ","")</f>
        <v>#REF!</v>
      </c>
      <c r="T426" s="39" t="e">
        <f>IF(AL427="35",Monitoreo!#REF!&amp;". ","")</f>
        <v>#REF!</v>
      </c>
      <c r="U426" s="39" t="e">
        <f>IF(AL427="34",Monitoreo!#REF!&amp;". ","")</f>
        <v>#REF!</v>
      </c>
      <c r="V426" s="39" t="e">
        <f>IF(AL427="33",Monitoreo!#REF!&amp;". ","")</f>
        <v>#REF!</v>
      </c>
      <c r="W426" s="39" t="e">
        <f>IF(AL427="32",Monitoreo!#REF!&amp;". ","")</f>
        <v>#REF!</v>
      </c>
      <c r="X426" s="39" t="e">
        <f>IF(AL427="31",Monitoreo!#REF!&amp;". ","")</f>
        <v>#REF!</v>
      </c>
      <c r="Y426" s="39" t="e">
        <f>IF(AL427="25",Monitoreo!#REF!&amp;". ","")</f>
        <v>#REF!</v>
      </c>
      <c r="Z426" s="39" t="e">
        <f>IF(AL427="24",Monitoreo!#REF!&amp;". ","")</f>
        <v>#REF!</v>
      </c>
      <c r="AA426" s="39" t="e">
        <f>IF(AL427="23",Monitoreo!#REF!&amp;". ","")</f>
        <v>#REF!</v>
      </c>
      <c r="AB426" s="39" t="e">
        <f>IF(AL427="22",Monitoreo!#REF!&amp;". ","")</f>
        <v>#REF!</v>
      </c>
      <c r="AC426" s="39" t="e">
        <f>IF(AL427="21",Monitoreo!#REF!&amp;". ","")</f>
        <v>#REF!</v>
      </c>
      <c r="AD426" s="39" t="e">
        <f>IF(AL427="15",Monitoreo!#REF!&amp;". ","")</f>
        <v>#REF!</v>
      </c>
      <c r="AE426" s="39" t="e">
        <f>IF(AL427="14",Monitoreo!#REF!&amp;". ","")</f>
        <v>#REF!</v>
      </c>
      <c r="AF426" s="39" t="e">
        <f>IF(AL427="13",Monitoreo!#REF!&amp;". ","")</f>
        <v>#REF!</v>
      </c>
      <c r="AG426" s="39" t="e">
        <f>IF(AL427="12",Monitoreo!#REF!&amp;". ","")</f>
        <v>#REF!</v>
      </c>
      <c r="AH426" s="85" t="e">
        <f>IF(AL427="11",Monitoreo!#REF!&amp;". ","")</f>
        <v>#REF!</v>
      </c>
      <c r="AI426" s="71"/>
      <c r="AJ426" s="88" t="e">
        <f>+IF(Monitoreo!#REF!="Casi Seguro",5,IF(Monitoreo!#REF!="Probable",4,IF(Monitoreo!#REF!="Posible",3,IF(Monitoreo!#REF!="Improbable",2,IF(Monitoreo!#REF!="Raro",1)))))</f>
        <v>#REF!</v>
      </c>
      <c r="AK426" s="88" t="e">
        <f>+IF(Monitoreo!#REF!="Severo",5,IF(Monitoreo!#REF!="Mayor",4,IF(Monitoreo!#REF!="Moderado",3,IF(Monitoreo!#REF!="Menor",2,IF(Monitoreo!#REF!="Insignificante",1)))))</f>
        <v>#REF!</v>
      </c>
      <c r="AL426" s="88" t="e">
        <f t="shared" si="6"/>
        <v>#REF!</v>
      </c>
    </row>
    <row r="427" spans="9:38" x14ac:dyDescent="0.25">
      <c r="I427" s="83"/>
      <c r="J427" s="84" t="e">
        <f>IF(AL428="55",Monitoreo!#REF!&amp;". ","")</f>
        <v>#REF!</v>
      </c>
      <c r="K427" s="39" t="e">
        <f>IF(AL428="54",Monitoreo!#REF!&amp;". ","")</f>
        <v>#REF!</v>
      </c>
      <c r="L427" s="39" t="e">
        <f>IF(AL428="53",Monitoreo!#REF!&amp;". ","")</f>
        <v>#REF!</v>
      </c>
      <c r="M427" s="39" t="e">
        <f>IF(AL428="52",Monitoreo!#REF!&amp;". ","")</f>
        <v>#REF!</v>
      </c>
      <c r="N427" s="39" t="e">
        <f>IF(AL428="51",Monitoreo!#REF!&amp;". ","")</f>
        <v>#REF!</v>
      </c>
      <c r="O427" s="39" t="e">
        <f>IF(AL428="45",Monitoreo!#REF!&amp;". ","")</f>
        <v>#REF!</v>
      </c>
      <c r="P427" s="39" t="e">
        <f>IF(AL428="44",Monitoreo!#REF!&amp;". ","")</f>
        <v>#REF!</v>
      </c>
      <c r="Q427" s="39" t="e">
        <f>IF(AL428="43",Monitoreo!#REF!&amp;". ","")</f>
        <v>#REF!</v>
      </c>
      <c r="R427" s="39" t="e">
        <f>IF(AL428="42",Monitoreo!#REF!&amp;". ","")</f>
        <v>#REF!</v>
      </c>
      <c r="S427" s="39" t="e">
        <f>IF(AL428="41",Monitoreo!#REF!&amp;". ","")</f>
        <v>#REF!</v>
      </c>
      <c r="T427" s="39" t="e">
        <f>IF(AL428="35",Monitoreo!#REF!&amp;". ","")</f>
        <v>#REF!</v>
      </c>
      <c r="U427" s="39" t="e">
        <f>IF(AL428="34",Monitoreo!#REF!&amp;". ","")</f>
        <v>#REF!</v>
      </c>
      <c r="V427" s="39" t="e">
        <f>IF(AL428="33",Monitoreo!#REF!&amp;". ","")</f>
        <v>#REF!</v>
      </c>
      <c r="W427" s="39" t="e">
        <f>IF(AL428="32",Monitoreo!#REF!&amp;". ","")</f>
        <v>#REF!</v>
      </c>
      <c r="X427" s="39" t="e">
        <f>IF(AL428="31",Monitoreo!#REF!&amp;". ","")</f>
        <v>#REF!</v>
      </c>
      <c r="Y427" s="39" t="e">
        <f>IF(AL428="25",Monitoreo!#REF!&amp;". ","")</f>
        <v>#REF!</v>
      </c>
      <c r="Z427" s="39" t="e">
        <f>IF(AL428="24",Monitoreo!#REF!&amp;". ","")</f>
        <v>#REF!</v>
      </c>
      <c r="AA427" s="39" t="e">
        <f>IF(AL428="23",Monitoreo!#REF!&amp;". ","")</f>
        <v>#REF!</v>
      </c>
      <c r="AB427" s="39" t="e">
        <f>IF(AL428="22",Monitoreo!#REF!&amp;". ","")</f>
        <v>#REF!</v>
      </c>
      <c r="AC427" s="39" t="e">
        <f>IF(AL428="21",Monitoreo!#REF!&amp;". ","")</f>
        <v>#REF!</v>
      </c>
      <c r="AD427" s="39" t="e">
        <f>IF(AL428="15",Monitoreo!#REF!&amp;". ","")</f>
        <v>#REF!</v>
      </c>
      <c r="AE427" s="39" t="e">
        <f>IF(AL428="14",Monitoreo!#REF!&amp;". ","")</f>
        <v>#REF!</v>
      </c>
      <c r="AF427" s="39" t="e">
        <f>IF(AL428="13",Monitoreo!#REF!&amp;". ","")</f>
        <v>#REF!</v>
      </c>
      <c r="AG427" s="39" t="e">
        <f>IF(AL428="12",Monitoreo!#REF!&amp;". ","")</f>
        <v>#REF!</v>
      </c>
      <c r="AH427" s="85" t="e">
        <f>IF(AL428="11",Monitoreo!#REF!&amp;". ","")</f>
        <v>#REF!</v>
      </c>
      <c r="AI427" s="71"/>
      <c r="AJ427" s="88" t="e">
        <f>+IF(Monitoreo!#REF!="Casi Seguro",5,IF(Monitoreo!#REF!="Probable",4,IF(Monitoreo!#REF!="Posible",3,IF(Monitoreo!#REF!="Improbable",2,IF(Monitoreo!#REF!="Raro",1)))))</f>
        <v>#REF!</v>
      </c>
      <c r="AK427" s="88" t="e">
        <f>+IF(Monitoreo!#REF!="Severo",5,IF(Monitoreo!#REF!="Mayor",4,IF(Monitoreo!#REF!="Moderado",3,IF(Monitoreo!#REF!="Menor",2,IF(Monitoreo!#REF!="Insignificante",1)))))</f>
        <v>#REF!</v>
      </c>
      <c r="AL427" s="88" t="e">
        <f t="shared" si="6"/>
        <v>#REF!</v>
      </c>
    </row>
    <row r="428" spans="9:38" x14ac:dyDescent="0.25">
      <c r="I428" s="83"/>
      <c r="J428" s="84" t="e">
        <f>IF(AL429="55",Monitoreo!#REF!&amp;". ","")</f>
        <v>#REF!</v>
      </c>
      <c r="K428" s="39" t="e">
        <f>IF(AL429="54",Monitoreo!#REF!&amp;". ","")</f>
        <v>#REF!</v>
      </c>
      <c r="L428" s="39" t="e">
        <f>IF(AL429="53",Monitoreo!#REF!&amp;". ","")</f>
        <v>#REF!</v>
      </c>
      <c r="M428" s="39" t="e">
        <f>IF(AL429="52",Monitoreo!#REF!&amp;". ","")</f>
        <v>#REF!</v>
      </c>
      <c r="N428" s="39" t="e">
        <f>IF(AL429="51",Monitoreo!#REF!&amp;". ","")</f>
        <v>#REF!</v>
      </c>
      <c r="O428" s="39" t="e">
        <f>IF(AL429="45",Monitoreo!#REF!&amp;". ","")</f>
        <v>#REF!</v>
      </c>
      <c r="P428" s="39" t="e">
        <f>IF(AL429="44",Monitoreo!#REF!&amp;". ","")</f>
        <v>#REF!</v>
      </c>
      <c r="Q428" s="39" t="e">
        <f>IF(AL429="43",Monitoreo!#REF!&amp;". ","")</f>
        <v>#REF!</v>
      </c>
      <c r="R428" s="39" t="e">
        <f>IF(AL429="42",Monitoreo!#REF!&amp;". ","")</f>
        <v>#REF!</v>
      </c>
      <c r="S428" s="39" t="e">
        <f>IF(AL429="41",Monitoreo!#REF!&amp;". ","")</f>
        <v>#REF!</v>
      </c>
      <c r="T428" s="39" t="e">
        <f>IF(AL429="35",Monitoreo!#REF!&amp;". ","")</f>
        <v>#REF!</v>
      </c>
      <c r="U428" s="39" t="e">
        <f>IF(AL429="34",Monitoreo!#REF!&amp;". ","")</f>
        <v>#REF!</v>
      </c>
      <c r="V428" s="39" t="e">
        <f>IF(AL429="33",Monitoreo!#REF!&amp;". ","")</f>
        <v>#REF!</v>
      </c>
      <c r="W428" s="39" t="e">
        <f>IF(AL429="32",Monitoreo!#REF!&amp;". ","")</f>
        <v>#REF!</v>
      </c>
      <c r="X428" s="39" t="e">
        <f>IF(AL429="31",Monitoreo!#REF!&amp;". ","")</f>
        <v>#REF!</v>
      </c>
      <c r="Y428" s="39" t="e">
        <f>IF(AL429="25",Monitoreo!#REF!&amp;". ","")</f>
        <v>#REF!</v>
      </c>
      <c r="Z428" s="39" t="e">
        <f>IF(AL429="24",Monitoreo!#REF!&amp;". ","")</f>
        <v>#REF!</v>
      </c>
      <c r="AA428" s="39" t="e">
        <f>IF(AL429="23",Monitoreo!#REF!&amp;". ","")</f>
        <v>#REF!</v>
      </c>
      <c r="AB428" s="39" t="e">
        <f>IF(AL429="22",Monitoreo!#REF!&amp;". ","")</f>
        <v>#REF!</v>
      </c>
      <c r="AC428" s="39" t="e">
        <f>IF(AL429="21",Monitoreo!#REF!&amp;". ","")</f>
        <v>#REF!</v>
      </c>
      <c r="AD428" s="39" t="e">
        <f>IF(AL429="15",Monitoreo!#REF!&amp;". ","")</f>
        <v>#REF!</v>
      </c>
      <c r="AE428" s="39" t="e">
        <f>IF(AL429="14",Monitoreo!#REF!&amp;". ","")</f>
        <v>#REF!</v>
      </c>
      <c r="AF428" s="39" t="e">
        <f>IF(AL429="13",Monitoreo!#REF!&amp;". ","")</f>
        <v>#REF!</v>
      </c>
      <c r="AG428" s="39" t="e">
        <f>IF(AL429="12",Monitoreo!#REF!&amp;". ","")</f>
        <v>#REF!</v>
      </c>
      <c r="AH428" s="85" t="e">
        <f>IF(AL429="11",Monitoreo!#REF!&amp;". ","")</f>
        <v>#REF!</v>
      </c>
      <c r="AI428" s="71"/>
      <c r="AJ428" s="88" t="e">
        <f>+IF(Monitoreo!#REF!="Casi Seguro",5,IF(Monitoreo!#REF!="Probable",4,IF(Monitoreo!#REF!="Posible",3,IF(Monitoreo!#REF!="Improbable",2,IF(Monitoreo!#REF!="Raro",1)))))</f>
        <v>#REF!</v>
      </c>
      <c r="AK428" s="88" t="e">
        <f>+IF(Monitoreo!#REF!="Severo",5,IF(Monitoreo!#REF!="Mayor",4,IF(Monitoreo!#REF!="Moderado",3,IF(Monitoreo!#REF!="Menor",2,IF(Monitoreo!#REF!="Insignificante",1)))))</f>
        <v>#REF!</v>
      </c>
      <c r="AL428" s="88" t="e">
        <f t="shared" si="6"/>
        <v>#REF!</v>
      </c>
    </row>
    <row r="429" spans="9:38" x14ac:dyDescent="0.25">
      <c r="I429" s="83"/>
      <c r="J429" s="84" t="e">
        <f>IF(AL430="55",Monitoreo!#REF!&amp;". ","")</f>
        <v>#REF!</v>
      </c>
      <c r="K429" s="39" t="e">
        <f>IF(AL430="54",Monitoreo!#REF!&amp;". ","")</f>
        <v>#REF!</v>
      </c>
      <c r="L429" s="39" t="e">
        <f>IF(AL430="53",Monitoreo!#REF!&amp;". ","")</f>
        <v>#REF!</v>
      </c>
      <c r="M429" s="39" t="e">
        <f>IF(AL430="52",Monitoreo!#REF!&amp;". ","")</f>
        <v>#REF!</v>
      </c>
      <c r="N429" s="39" t="e">
        <f>IF(AL430="51",Monitoreo!#REF!&amp;". ","")</f>
        <v>#REF!</v>
      </c>
      <c r="O429" s="39" t="e">
        <f>IF(AL430="45",Monitoreo!#REF!&amp;". ","")</f>
        <v>#REF!</v>
      </c>
      <c r="P429" s="39" t="e">
        <f>IF(AL430="44",Monitoreo!#REF!&amp;". ","")</f>
        <v>#REF!</v>
      </c>
      <c r="Q429" s="39" t="e">
        <f>IF(AL430="43",Monitoreo!#REF!&amp;". ","")</f>
        <v>#REF!</v>
      </c>
      <c r="R429" s="39" t="e">
        <f>IF(AL430="42",Monitoreo!#REF!&amp;". ","")</f>
        <v>#REF!</v>
      </c>
      <c r="S429" s="39" t="e">
        <f>IF(AL430="41",Monitoreo!#REF!&amp;". ","")</f>
        <v>#REF!</v>
      </c>
      <c r="T429" s="39" t="e">
        <f>IF(AL430="35",Monitoreo!#REF!&amp;". ","")</f>
        <v>#REF!</v>
      </c>
      <c r="U429" s="39" t="e">
        <f>IF(AL430="34",Monitoreo!#REF!&amp;". ","")</f>
        <v>#REF!</v>
      </c>
      <c r="V429" s="39" t="e">
        <f>IF(AL430="33",Monitoreo!#REF!&amp;". ","")</f>
        <v>#REF!</v>
      </c>
      <c r="W429" s="39" t="e">
        <f>IF(AL430="32",Monitoreo!#REF!&amp;". ","")</f>
        <v>#REF!</v>
      </c>
      <c r="X429" s="39" t="e">
        <f>IF(AL430="31",Monitoreo!#REF!&amp;". ","")</f>
        <v>#REF!</v>
      </c>
      <c r="Y429" s="39" t="e">
        <f>IF(AL430="25",Monitoreo!#REF!&amp;". ","")</f>
        <v>#REF!</v>
      </c>
      <c r="Z429" s="39" t="e">
        <f>IF(AL430="24",Monitoreo!#REF!&amp;". ","")</f>
        <v>#REF!</v>
      </c>
      <c r="AA429" s="39" t="e">
        <f>IF(AL430="23",Monitoreo!#REF!&amp;". ","")</f>
        <v>#REF!</v>
      </c>
      <c r="AB429" s="39" t="e">
        <f>IF(AL430="22",Monitoreo!#REF!&amp;". ","")</f>
        <v>#REF!</v>
      </c>
      <c r="AC429" s="39" t="e">
        <f>IF(AL430="21",Monitoreo!#REF!&amp;". ","")</f>
        <v>#REF!</v>
      </c>
      <c r="AD429" s="39" t="e">
        <f>IF(AL430="15",Monitoreo!#REF!&amp;". ","")</f>
        <v>#REF!</v>
      </c>
      <c r="AE429" s="39" t="e">
        <f>IF(AL430="14",Monitoreo!#REF!&amp;". ","")</f>
        <v>#REF!</v>
      </c>
      <c r="AF429" s="39" t="e">
        <f>IF(AL430="13",Monitoreo!#REF!&amp;". ","")</f>
        <v>#REF!</v>
      </c>
      <c r="AG429" s="39" t="e">
        <f>IF(AL430="12",Monitoreo!#REF!&amp;". ","")</f>
        <v>#REF!</v>
      </c>
      <c r="AH429" s="85" t="e">
        <f>IF(AL430="11",Monitoreo!#REF!&amp;". ","")</f>
        <v>#REF!</v>
      </c>
      <c r="AI429" s="71"/>
      <c r="AJ429" s="88" t="e">
        <f>+IF(Monitoreo!#REF!="Casi Seguro",5,IF(Monitoreo!#REF!="Probable",4,IF(Monitoreo!#REF!="Posible",3,IF(Monitoreo!#REF!="Improbable",2,IF(Monitoreo!#REF!="Raro",1)))))</f>
        <v>#REF!</v>
      </c>
      <c r="AK429" s="88" t="e">
        <f>+IF(Monitoreo!#REF!="Severo",5,IF(Monitoreo!#REF!="Mayor",4,IF(Monitoreo!#REF!="Moderado",3,IF(Monitoreo!#REF!="Menor",2,IF(Monitoreo!#REF!="Insignificante",1)))))</f>
        <v>#REF!</v>
      </c>
      <c r="AL429" s="88" t="e">
        <f t="shared" si="6"/>
        <v>#REF!</v>
      </c>
    </row>
    <row r="430" spans="9:38" x14ac:dyDescent="0.25">
      <c r="I430" s="83"/>
      <c r="J430" s="84" t="e">
        <f>IF(AL431="55",Monitoreo!#REF!&amp;". ","")</f>
        <v>#REF!</v>
      </c>
      <c r="K430" s="39" t="e">
        <f>IF(AL431="54",Monitoreo!#REF!&amp;". ","")</f>
        <v>#REF!</v>
      </c>
      <c r="L430" s="39" t="e">
        <f>IF(AL431="53",Monitoreo!#REF!&amp;". ","")</f>
        <v>#REF!</v>
      </c>
      <c r="M430" s="39" t="e">
        <f>IF(AL431="52",Monitoreo!#REF!&amp;". ","")</f>
        <v>#REF!</v>
      </c>
      <c r="N430" s="39" t="e">
        <f>IF(AL431="51",Monitoreo!#REF!&amp;". ","")</f>
        <v>#REF!</v>
      </c>
      <c r="O430" s="39" t="e">
        <f>IF(AL431="45",Monitoreo!#REF!&amp;". ","")</f>
        <v>#REF!</v>
      </c>
      <c r="P430" s="39" t="e">
        <f>IF(AL431="44",Monitoreo!#REF!&amp;". ","")</f>
        <v>#REF!</v>
      </c>
      <c r="Q430" s="39" t="e">
        <f>IF(AL431="43",Monitoreo!#REF!&amp;". ","")</f>
        <v>#REF!</v>
      </c>
      <c r="R430" s="39" t="e">
        <f>IF(AL431="42",Monitoreo!#REF!&amp;". ","")</f>
        <v>#REF!</v>
      </c>
      <c r="S430" s="39" t="e">
        <f>IF(AL431="41",Monitoreo!#REF!&amp;". ","")</f>
        <v>#REF!</v>
      </c>
      <c r="T430" s="39" t="e">
        <f>IF(AL431="35",Monitoreo!#REF!&amp;". ","")</f>
        <v>#REF!</v>
      </c>
      <c r="U430" s="39" t="e">
        <f>IF(AL431="34",Monitoreo!#REF!&amp;". ","")</f>
        <v>#REF!</v>
      </c>
      <c r="V430" s="39" t="e">
        <f>IF(AL431="33",Monitoreo!#REF!&amp;". ","")</f>
        <v>#REF!</v>
      </c>
      <c r="W430" s="39" t="e">
        <f>IF(AL431="32",Monitoreo!#REF!&amp;". ","")</f>
        <v>#REF!</v>
      </c>
      <c r="X430" s="39" t="e">
        <f>IF(AL431="31",Monitoreo!#REF!&amp;". ","")</f>
        <v>#REF!</v>
      </c>
      <c r="Y430" s="39" t="e">
        <f>IF(AL431="25",Monitoreo!#REF!&amp;". ","")</f>
        <v>#REF!</v>
      </c>
      <c r="Z430" s="39" t="e">
        <f>IF(AL431="24",Monitoreo!#REF!&amp;". ","")</f>
        <v>#REF!</v>
      </c>
      <c r="AA430" s="39" t="e">
        <f>IF(AL431="23",Monitoreo!#REF!&amp;". ","")</f>
        <v>#REF!</v>
      </c>
      <c r="AB430" s="39" t="e">
        <f>IF(AL431="22",Monitoreo!#REF!&amp;". ","")</f>
        <v>#REF!</v>
      </c>
      <c r="AC430" s="39" t="e">
        <f>IF(AL431="21",Monitoreo!#REF!&amp;". ","")</f>
        <v>#REF!</v>
      </c>
      <c r="AD430" s="39" t="e">
        <f>IF(AL431="15",Monitoreo!#REF!&amp;". ","")</f>
        <v>#REF!</v>
      </c>
      <c r="AE430" s="39" t="e">
        <f>IF(AL431="14",Monitoreo!#REF!&amp;". ","")</f>
        <v>#REF!</v>
      </c>
      <c r="AF430" s="39" t="e">
        <f>IF(AL431="13",Monitoreo!#REF!&amp;". ","")</f>
        <v>#REF!</v>
      </c>
      <c r="AG430" s="39" t="e">
        <f>IF(AL431="12",Monitoreo!#REF!&amp;". ","")</f>
        <v>#REF!</v>
      </c>
      <c r="AH430" s="85" t="e">
        <f>IF(AL431="11",Monitoreo!#REF!&amp;". ","")</f>
        <v>#REF!</v>
      </c>
      <c r="AI430" s="71"/>
      <c r="AJ430" s="88" t="e">
        <f>+IF(Monitoreo!#REF!="Casi Seguro",5,IF(Monitoreo!#REF!="Probable",4,IF(Monitoreo!#REF!="Posible",3,IF(Monitoreo!#REF!="Improbable",2,IF(Monitoreo!#REF!="Raro",1)))))</f>
        <v>#REF!</v>
      </c>
      <c r="AK430" s="88" t="e">
        <f>+IF(Monitoreo!#REF!="Severo",5,IF(Monitoreo!#REF!="Mayor",4,IF(Monitoreo!#REF!="Moderado",3,IF(Monitoreo!#REF!="Menor",2,IF(Monitoreo!#REF!="Insignificante",1)))))</f>
        <v>#REF!</v>
      </c>
      <c r="AL430" s="88" t="e">
        <f t="shared" si="6"/>
        <v>#REF!</v>
      </c>
    </row>
    <row r="431" spans="9:38" x14ac:dyDescent="0.25">
      <c r="I431" s="83"/>
      <c r="J431" s="84" t="e">
        <f>IF(AL432="55",Monitoreo!#REF!&amp;". ","")</f>
        <v>#REF!</v>
      </c>
      <c r="K431" s="39" t="e">
        <f>IF(AL432="54",Monitoreo!#REF!&amp;". ","")</f>
        <v>#REF!</v>
      </c>
      <c r="L431" s="39" t="e">
        <f>IF(AL432="53",Monitoreo!#REF!&amp;". ","")</f>
        <v>#REF!</v>
      </c>
      <c r="M431" s="39" t="e">
        <f>IF(AL432="52",Monitoreo!#REF!&amp;". ","")</f>
        <v>#REF!</v>
      </c>
      <c r="N431" s="39" t="e">
        <f>IF(AL432="51",Monitoreo!#REF!&amp;". ","")</f>
        <v>#REF!</v>
      </c>
      <c r="O431" s="39" t="e">
        <f>IF(AL432="45",Monitoreo!#REF!&amp;". ","")</f>
        <v>#REF!</v>
      </c>
      <c r="P431" s="39" t="e">
        <f>IF(AL432="44",Monitoreo!#REF!&amp;". ","")</f>
        <v>#REF!</v>
      </c>
      <c r="Q431" s="39" t="e">
        <f>IF(AL432="43",Monitoreo!#REF!&amp;". ","")</f>
        <v>#REF!</v>
      </c>
      <c r="R431" s="39" t="e">
        <f>IF(AL432="42",Monitoreo!#REF!&amp;". ","")</f>
        <v>#REF!</v>
      </c>
      <c r="S431" s="39" t="e">
        <f>IF(AL432="41",Monitoreo!#REF!&amp;". ","")</f>
        <v>#REF!</v>
      </c>
      <c r="T431" s="39" t="e">
        <f>IF(AL432="35",Monitoreo!#REF!&amp;". ","")</f>
        <v>#REF!</v>
      </c>
      <c r="U431" s="39" t="e">
        <f>IF(AL432="34",Monitoreo!#REF!&amp;". ","")</f>
        <v>#REF!</v>
      </c>
      <c r="V431" s="39" t="e">
        <f>IF(AL432="33",Monitoreo!#REF!&amp;". ","")</f>
        <v>#REF!</v>
      </c>
      <c r="W431" s="39" t="e">
        <f>IF(AL432="32",Monitoreo!#REF!&amp;". ","")</f>
        <v>#REF!</v>
      </c>
      <c r="X431" s="39" t="e">
        <f>IF(AL432="31",Monitoreo!#REF!&amp;". ","")</f>
        <v>#REF!</v>
      </c>
      <c r="Y431" s="39" t="e">
        <f>IF(AL432="25",Monitoreo!#REF!&amp;". ","")</f>
        <v>#REF!</v>
      </c>
      <c r="Z431" s="39" t="e">
        <f>IF(AL432="24",Monitoreo!#REF!&amp;". ","")</f>
        <v>#REF!</v>
      </c>
      <c r="AA431" s="39" t="e">
        <f>IF(AL432="23",Monitoreo!#REF!&amp;". ","")</f>
        <v>#REF!</v>
      </c>
      <c r="AB431" s="39" t="e">
        <f>IF(AL432="22",Monitoreo!#REF!&amp;". ","")</f>
        <v>#REF!</v>
      </c>
      <c r="AC431" s="39" t="e">
        <f>IF(AL432="21",Monitoreo!#REF!&amp;". ","")</f>
        <v>#REF!</v>
      </c>
      <c r="AD431" s="39" t="e">
        <f>IF(AL432="15",Monitoreo!#REF!&amp;". ","")</f>
        <v>#REF!</v>
      </c>
      <c r="AE431" s="39" t="e">
        <f>IF(AL432="14",Monitoreo!#REF!&amp;". ","")</f>
        <v>#REF!</v>
      </c>
      <c r="AF431" s="39" t="e">
        <f>IF(AL432="13",Monitoreo!#REF!&amp;". ","")</f>
        <v>#REF!</v>
      </c>
      <c r="AG431" s="39" t="e">
        <f>IF(AL432="12",Monitoreo!#REF!&amp;". ","")</f>
        <v>#REF!</v>
      </c>
      <c r="AH431" s="85" t="e">
        <f>IF(AL432="11",Monitoreo!#REF!&amp;". ","")</f>
        <v>#REF!</v>
      </c>
      <c r="AI431" s="71"/>
      <c r="AJ431" s="88" t="e">
        <f>+IF(Monitoreo!#REF!="Casi Seguro",5,IF(Monitoreo!#REF!="Probable",4,IF(Monitoreo!#REF!="Posible",3,IF(Monitoreo!#REF!="Improbable",2,IF(Monitoreo!#REF!="Raro",1)))))</f>
        <v>#REF!</v>
      </c>
      <c r="AK431" s="88" t="e">
        <f>+IF(Monitoreo!#REF!="Severo",5,IF(Monitoreo!#REF!="Mayor",4,IF(Monitoreo!#REF!="Moderado",3,IF(Monitoreo!#REF!="Menor",2,IF(Monitoreo!#REF!="Insignificante",1)))))</f>
        <v>#REF!</v>
      </c>
      <c r="AL431" s="88" t="e">
        <f t="shared" si="6"/>
        <v>#REF!</v>
      </c>
    </row>
    <row r="432" spans="9:38" x14ac:dyDescent="0.25">
      <c r="I432" s="83"/>
      <c r="J432" s="84" t="e">
        <f>IF(AL433="55",Monitoreo!#REF!&amp;". ","")</f>
        <v>#REF!</v>
      </c>
      <c r="K432" s="39" t="e">
        <f>IF(AL433="54",Monitoreo!#REF!&amp;". ","")</f>
        <v>#REF!</v>
      </c>
      <c r="L432" s="39" t="e">
        <f>IF(AL433="53",Monitoreo!#REF!&amp;". ","")</f>
        <v>#REF!</v>
      </c>
      <c r="M432" s="39" t="e">
        <f>IF(AL433="52",Monitoreo!#REF!&amp;". ","")</f>
        <v>#REF!</v>
      </c>
      <c r="N432" s="39" t="e">
        <f>IF(AL433="51",Monitoreo!#REF!&amp;". ","")</f>
        <v>#REF!</v>
      </c>
      <c r="O432" s="39" t="e">
        <f>IF(AL433="45",Monitoreo!#REF!&amp;". ","")</f>
        <v>#REF!</v>
      </c>
      <c r="P432" s="39" t="e">
        <f>IF(AL433="44",Monitoreo!#REF!&amp;". ","")</f>
        <v>#REF!</v>
      </c>
      <c r="Q432" s="39" t="e">
        <f>IF(AL433="43",Monitoreo!#REF!&amp;". ","")</f>
        <v>#REF!</v>
      </c>
      <c r="R432" s="39" t="e">
        <f>IF(AL433="42",Monitoreo!#REF!&amp;". ","")</f>
        <v>#REF!</v>
      </c>
      <c r="S432" s="39" t="e">
        <f>IF(AL433="41",Monitoreo!#REF!&amp;". ","")</f>
        <v>#REF!</v>
      </c>
      <c r="T432" s="39" t="e">
        <f>IF(AL433="35",Monitoreo!#REF!&amp;". ","")</f>
        <v>#REF!</v>
      </c>
      <c r="U432" s="39" t="e">
        <f>IF(AL433="34",Monitoreo!#REF!&amp;". ","")</f>
        <v>#REF!</v>
      </c>
      <c r="V432" s="39" t="e">
        <f>IF(AL433="33",Monitoreo!#REF!&amp;". ","")</f>
        <v>#REF!</v>
      </c>
      <c r="W432" s="39" t="e">
        <f>IF(AL433="32",Monitoreo!#REF!&amp;". ","")</f>
        <v>#REF!</v>
      </c>
      <c r="X432" s="39" t="e">
        <f>IF(AL433="31",Monitoreo!#REF!&amp;". ","")</f>
        <v>#REF!</v>
      </c>
      <c r="Y432" s="39" t="e">
        <f>IF(AL433="25",Monitoreo!#REF!&amp;". ","")</f>
        <v>#REF!</v>
      </c>
      <c r="Z432" s="39" t="e">
        <f>IF(AL433="24",Monitoreo!#REF!&amp;". ","")</f>
        <v>#REF!</v>
      </c>
      <c r="AA432" s="39" t="e">
        <f>IF(AL433="23",Monitoreo!#REF!&amp;". ","")</f>
        <v>#REF!</v>
      </c>
      <c r="AB432" s="39" t="e">
        <f>IF(AL433="22",Monitoreo!#REF!&amp;". ","")</f>
        <v>#REF!</v>
      </c>
      <c r="AC432" s="39" t="e">
        <f>IF(AL433="21",Monitoreo!#REF!&amp;". ","")</f>
        <v>#REF!</v>
      </c>
      <c r="AD432" s="39" t="e">
        <f>IF(AL433="15",Monitoreo!#REF!&amp;". ","")</f>
        <v>#REF!</v>
      </c>
      <c r="AE432" s="39" t="e">
        <f>IF(AL433="14",Monitoreo!#REF!&amp;". ","")</f>
        <v>#REF!</v>
      </c>
      <c r="AF432" s="39" t="e">
        <f>IF(AL433="13",Monitoreo!#REF!&amp;". ","")</f>
        <v>#REF!</v>
      </c>
      <c r="AG432" s="39" t="e">
        <f>IF(AL433="12",Monitoreo!#REF!&amp;". ","")</f>
        <v>#REF!</v>
      </c>
      <c r="AH432" s="85" t="e">
        <f>IF(AL433="11",Monitoreo!#REF!&amp;". ","")</f>
        <v>#REF!</v>
      </c>
      <c r="AI432" s="71"/>
      <c r="AJ432" s="88" t="e">
        <f>+IF(Monitoreo!#REF!="Casi Seguro",5,IF(Monitoreo!#REF!="Probable",4,IF(Monitoreo!#REF!="Posible",3,IF(Monitoreo!#REF!="Improbable",2,IF(Monitoreo!#REF!="Raro",1)))))</f>
        <v>#REF!</v>
      </c>
      <c r="AK432" s="88" t="e">
        <f>+IF(Monitoreo!#REF!="Severo",5,IF(Monitoreo!#REF!="Mayor",4,IF(Monitoreo!#REF!="Moderado",3,IF(Monitoreo!#REF!="Menor",2,IF(Monitoreo!#REF!="Insignificante",1)))))</f>
        <v>#REF!</v>
      </c>
      <c r="AL432" s="88" t="e">
        <f t="shared" si="6"/>
        <v>#REF!</v>
      </c>
    </row>
    <row r="433" spans="9:38" x14ac:dyDescent="0.25">
      <c r="I433" s="83"/>
      <c r="J433" s="84" t="e">
        <f>IF(AL434="55",Monitoreo!F121&amp;". ","")</f>
        <v>#REF!</v>
      </c>
      <c r="K433" s="39" t="e">
        <f>IF(AL434="54",Monitoreo!F121&amp;". ","")</f>
        <v>#REF!</v>
      </c>
      <c r="L433" s="39" t="e">
        <f>IF(AL434="53",Monitoreo!F121&amp;". ","")</f>
        <v>#REF!</v>
      </c>
      <c r="M433" s="39" t="e">
        <f>IF(AL434="52",Monitoreo!F121&amp;". ","")</f>
        <v>#REF!</v>
      </c>
      <c r="N433" s="39" t="e">
        <f>IF(AL434="51",Monitoreo!F121&amp;". ","")</f>
        <v>#REF!</v>
      </c>
      <c r="O433" s="39" t="e">
        <f>IF(AL434="45",Monitoreo!F121&amp;". ","")</f>
        <v>#REF!</v>
      </c>
      <c r="P433" s="39" t="e">
        <f>IF(AL434="44",Monitoreo!F121&amp;". ","")</f>
        <v>#REF!</v>
      </c>
      <c r="Q433" s="39" t="e">
        <f>IF(AL434="43",Monitoreo!F121&amp;". ","")</f>
        <v>#REF!</v>
      </c>
      <c r="R433" s="39" t="e">
        <f>IF(AL434="42",Monitoreo!F121&amp;". ","")</f>
        <v>#REF!</v>
      </c>
      <c r="S433" s="39" t="e">
        <f>IF(AL434="41",Monitoreo!F121&amp;". ","")</f>
        <v>#REF!</v>
      </c>
      <c r="T433" s="39" t="e">
        <f>IF(AL434="35",Monitoreo!F121&amp;". ","")</f>
        <v>#REF!</v>
      </c>
      <c r="U433" s="39" t="e">
        <f>IF(AL434="34",Monitoreo!F121&amp;". ","")</f>
        <v>#REF!</v>
      </c>
      <c r="V433" s="39" t="e">
        <f>IF(AL434="33",Monitoreo!F121&amp;". ","")</f>
        <v>#REF!</v>
      </c>
      <c r="W433" s="39" t="e">
        <f>IF(AL434="32",Monitoreo!F121&amp;". ","")</f>
        <v>#REF!</v>
      </c>
      <c r="X433" s="39" t="e">
        <f>IF(AL434="31",Monitoreo!F121&amp;". ","")</f>
        <v>#REF!</v>
      </c>
      <c r="Y433" s="39" t="e">
        <f>IF(AL434="25",Monitoreo!F121&amp;". ","")</f>
        <v>#REF!</v>
      </c>
      <c r="Z433" s="39" t="e">
        <f>IF(AL434="24",Monitoreo!F121&amp;". ","")</f>
        <v>#REF!</v>
      </c>
      <c r="AA433" s="39" t="e">
        <f>IF(AL434="23",Monitoreo!F121&amp;". ","")</f>
        <v>#REF!</v>
      </c>
      <c r="AB433" s="39" t="e">
        <f>IF(AL434="22",Monitoreo!F121&amp;". ","")</f>
        <v>#REF!</v>
      </c>
      <c r="AC433" s="39" t="e">
        <f>IF(AL434="21",Monitoreo!F121&amp;". ","")</f>
        <v>#REF!</v>
      </c>
      <c r="AD433" s="39" t="e">
        <f>IF(AL434="15",Monitoreo!F121&amp;". ","")</f>
        <v>#REF!</v>
      </c>
      <c r="AE433" s="39" t="e">
        <f>IF(AL434="14",Monitoreo!F121&amp;". ","")</f>
        <v>#REF!</v>
      </c>
      <c r="AF433" s="39" t="e">
        <f>IF(AL434="13",Monitoreo!F121&amp;". ","")</f>
        <v>#REF!</v>
      </c>
      <c r="AG433" s="39" t="e">
        <f>IF(AL434="12",Monitoreo!F121&amp;". ","")</f>
        <v>#REF!</v>
      </c>
      <c r="AH433" s="85" t="e">
        <f>IF(AL434="11",Monitoreo!F121&amp;". ","")</f>
        <v>#REF!</v>
      </c>
      <c r="AI433" s="71"/>
      <c r="AJ433" s="88" t="e">
        <f>+IF(Monitoreo!#REF!="Casi Seguro",5,IF(Monitoreo!#REF!="Probable",4,IF(Monitoreo!#REF!="Posible",3,IF(Monitoreo!#REF!="Improbable",2,IF(Monitoreo!#REF!="Raro",1)))))</f>
        <v>#REF!</v>
      </c>
      <c r="AK433" s="88" t="e">
        <f>+IF(Monitoreo!#REF!="Severo",5,IF(Monitoreo!#REF!="Mayor",4,IF(Monitoreo!#REF!="Moderado",3,IF(Monitoreo!#REF!="Menor",2,IF(Monitoreo!#REF!="Insignificante",1)))))</f>
        <v>#REF!</v>
      </c>
      <c r="AL433" s="88" t="e">
        <f t="shared" si="6"/>
        <v>#REF!</v>
      </c>
    </row>
    <row r="434" spans="9:38" x14ac:dyDescent="0.25">
      <c r="I434" s="83"/>
      <c r="J434" s="84" t="e">
        <f>IF(AL435="55",Monitoreo!F122&amp;". ","")</f>
        <v>#REF!</v>
      </c>
      <c r="K434" s="39" t="e">
        <f>IF(AL435="54",Monitoreo!F122&amp;". ","")</f>
        <v>#REF!</v>
      </c>
      <c r="L434" s="39" t="e">
        <f>IF(AL435="53",Monitoreo!F122&amp;". ","")</f>
        <v>#REF!</v>
      </c>
      <c r="M434" s="39" t="e">
        <f>IF(AL435="52",Monitoreo!F122&amp;". ","")</f>
        <v>#REF!</v>
      </c>
      <c r="N434" s="39" t="e">
        <f>IF(AL435="51",Monitoreo!F122&amp;". ","")</f>
        <v>#REF!</v>
      </c>
      <c r="O434" s="39" t="e">
        <f>IF(AL435="45",Monitoreo!F122&amp;". ","")</f>
        <v>#REF!</v>
      </c>
      <c r="P434" s="39" t="e">
        <f>IF(AL435="44",Monitoreo!F122&amp;". ","")</f>
        <v>#REF!</v>
      </c>
      <c r="Q434" s="39" t="e">
        <f>IF(AL435="43",Monitoreo!F122&amp;". ","")</f>
        <v>#REF!</v>
      </c>
      <c r="R434" s="39" t="e">
        <f>IF(AL435="42",Monitoreo!F122&amp;". ","")</f>
        <v>#REF!</v>
      </c>
      <c r="S434" s="39" t="e">
        <f>IF(AL435="41",Monitoreo!F122&amp;". ","")</f>
        <v>#REF!</v>
      </c>
      <c r="T434" s="39" t="e">
        <f>IF(AL435="35",Monitoreo!F122&amp;". ","")</f>
        <v>#REF!</v>
      </c>
      <c r="U434" s="39" t="e">
        <f>IF(AL435="34",Monitoreo!F122&amp;". ","")</f>
        <v>#REF!</v>
      </c>
      <c r="V434" s="39" t="e">
        <f>IF(AL435="33",Monitoreo!F122&amp;". ","")</f>
        <v>#REF!</v>
      </c>
      <c r="W434" s="39" t="e">
        <f>IF(AL435="32",Monitoreo!F122&amp;". ","")</f>
        <v>#REF!</v>
      </c>
      <c r="X434" s="39" t="e">
        <f>IF(AL435="31",Monitoreo!F122&amp;". ","")</f>
        <v>#REF!</v>
      </c>
      <c r="Y434" s="39" t="e">
        <f>IF(AL435="25",Monitoreo!F122&amp;". ","")</f>
        <v>#REF!</v>
      </c>
      <c r="Z434" s="39" t="e">
        <f>IF(AL435="24",Monitoreo!F122&amp;". ","")</f>
        <v>#REF!</v>
      </c>
      <c r="AA434" s="39" t="e">
        <f>IF(AL435="23",Monitoreo!F122&amp;". ","")</f>
        <v>#REF!</v>
      </c>
      <c r="AB434" s="39" t="e">
        <f>IF(AL435="22",Monitoreo!F122&amp;". ","")</f>
        <v>#REF!</v>
      </c>
      <c r="AC434" s="39" t="e">
        <f>IF(AL435="21",Monitoreo!F122&amp;". ","")</f>
        <v>#REF!</v>
      </c>
      <c r="AD434" s="39" t="e">
        <f>IF(AL435="15",Monitoreo!F122&amp;". ","")</f>
        <v>#REF!</v>
      </c>
      <c r="AE434" s="39" t="e">
        <f>IF(AL435="14",Monitoreo!F122&amp;". ","")</f>
        <v>#REF!</v>
      </c>
      <c r="AF434" s="39" t="e">
        <f>IF(AL435="13",Monitoreo!F122&amp;". ","")</f>
        <v>#REF!</v>
      </c>
      <c r="AG434" s="39" t="e">
        <f>IF(AL435="12",Monitoreo!F122&amp;". ","")</f>
        <v>#REF!</v>
      </c>
      <c r="AH434" s="85" t="e">
        <f>IF(AL435="11",Monitoreo!F122&amp;". ","")</f>
        <v>#REF!</v>
      </c>
      <c r="AI434" s="71"/>
      <c r="AJ434" s="88" t="e">
        <f>+IF(Monitoreo!#REF!="Casi Seguro",5,IF(Monitoreo!#REF!="Probable",4,IF(Monitoreo!#REF!="Posible",3,IF(Monitoreo!#REF!="Improbable",2,IF(Monitoreo!#REF!="Raro",1)))))</f>
        <v>#REF!</v>
      </c>
      <c r="AK434" s="88" t="e">
        <f>+IF(Monitoreo!#REF!="Severo",5,IF(Monitoreo!#REF!="Mayor",4,IF(Monitoreo!#REF!="Moderado",3,IF(Monitoreo!#REF!="Menor",2,IF(Monitoreo!#REF!="Insignificante",1)))))</f>
        <v>#REF!</v>
      </c>
      <c r="AL434" s="88" t="e">
        <f t="shared" si="6"/>
        <v>#REF!</v>
      </c>
    </row>
    <row r="435" spans="9:38" x14ac:dyDescent="0.25">
      <c r="I435" s="83"/>
      <c r="J435" s="84" t="e">
        <f>IF(AL436="55",Monitoreo!F123&amp;". ","")</f>
        <v>#REF!</v>
      </c>
      <c r="K435" s="39" t="e">
        <f>IF(AL436="54",Monitoreo!F123&amp;". ","")</f>
        <v>#REF!</v>
      </c>
      <c r="L435" s="39" t="e">
        <f>IF(AL436="53",Monitoreo!F123&amp;". ","")</f>
        <v>#REF!</v>
      </c>
      <c r="M435" s="39" t="e">
        <f>IF(AL436="52",Monitoreo!F123&amp;". ","")</f>
        <v>#REF!</v>
      </c>
      <c r="N435" s="39" t="e">
        <f>IF(AL436="51",Monitoreo!F123&amp;". ","")</f>
        <v>#REF!</v>
      </c>
      <c r="O435" s="39" t="e">
        <f>IF(AL436="45",Monitoreo!F123&amp;". ","")</f>
        <v>#REF!</v>
      </c>
      <c r="P435" s="39" t="e">
        <f>IF(AL436="44",Monitoreo!F123&amp;". ","")</f>
        <v>#REF!</v>
      </c>
      <c r="Q435" s="39" t="e">
        <f>IF(AL436="43",Monitoreo!F123&amp;". ","")</f>
        <v>#REF!</v>
      </c>
      <c r="R435" s="39" t="e">
        <f>IF(AL436="42",Monitoreo!F123&amp;". ","")</f>
        <v>#REF!</v>
      </c>
      <c r="S435" s="39" t="e">
        <f>IF(AL436="41",Monitoreo!F123&amp;". ","")</f>
        <v>#REF!</v>
      </c>
      <c r="T435" s="39" t="e">
        <f>IF(AL436="35",Monitoreo!F123&amp;". ","")</f>
        <v>#REF!</v>
      </c>
      <c r="U435" s="39" t="e">
        <f>IF(AL436="34",Monitoreo!F123&amp;". ","")</f>
        <v>#REF!</v>
      </c>
      <c r="V435" s="39" t="e">
        <f>IF(AL436="33",Monitoreo!F123&amp;". ","")</f>
        <v>#REF!</v>
      </c>
      <c r="W435" s="39" t="e">
        <f>IF(AL436="32",Monitoreo!F123&amp;". ","")</f>
        <v>#REF!</v>
      </c>
      <c r="X435" s="39" t="e">
        <f>IF(AL436="31",Monitoreo!F123&amp;". ","")</f>
        <v>#REF!</v>
      </c>
      <c r="Y435" s="39" t="e">
        <f>IF(AL436="25",Monitoreo!F123&amp;". ","")</f>
        <v>#REF!</v>
      </c>
      <c r="Z435" s="39" t="e">
        <f>IF(AL436="24",Monitoreo!F123&amp;". ","")</f>
        <v>#REF!</v>
      </c>
      <c r="AA435" s="39" t="e">
        <f>IF(AL436="23",Monitoreo!F123&amp;". ","")</f>
        <v>#REF!</v>
      </c>
      <c r="AB435" s="39" t="e">
        <f>IF(AL436="22",Monitoreo!F123&amp;". ","")</f>
        <v>#REF!</v>
      </c>
      <c r="AC435" s="39" t="e">
        <f>IF(AL436="21",Monitoreo!F123&amp;". ","")</f>
        <v>#REF!</v>
      </c>
      <c r="AD435" s="39" t="e">
        <f>IF(AL436="15",Monitoreo!F123&amp;". ","")</f>
        <v>#REF!</v>
      </c>
      <c r="AE435" s="39" t="e">
        <f>IF(AL436="14",Monitoreo!F123&amp;". ","")</f>
        <v>#REF!</v>
      </c>
      <c r="AF435" s="39" t="e">
        <f>IF(AL436="13",Monitoreo!F123&amp;". ","")</f>
        <v>#REF!</v>
      </c>
      <c r="AG435" s="39" t="e">
        <f>IF(AL436="12",Monitoreo!F123&amp;". ","")</f>
        <v>#REF!</v>
      </c>
      <c r="AH435" s="85" t="e">
        <f>IF(AL436="11",Monitoreo!F123&amp;". ","")</f>
        <v>#REF!</v>
      </c>
      <c r="AI435" s="71"/>
      <c r="AJ435" s="88" t="e">
        <f>+IF(Monitoreo!#REF!="Casi Seguro",5,IF(Monitoreo!#REF!="Probable",4,IF(Monitoreo!#REF!="Posible",3,IF(Monitoreo!#REF!="Improbable",2,IF(Monitoreo!#REF!="Raro",1)))))</f>
        <v>#REF!</v>
      </c>
      <c r="AK435" s="88" t="e">
        <f>+IF(Monitoreo!#REF!="Severo",5,IF(Monitoreo!#REF!="Mayor",4,IF(Monitoreo!#REF!="Moderado",3,IF(Monitoreo!#REF!="Menor",2,IF(Monitoreo!#REF!="Insignificante",1)))))</f>
        <v>#REF!</v>
      </c>
      <c r="AL435" s="88" t="e">
        <f t="shared" si="6"/>
        <v>#REF!</v>
      </c>
    </row>
    <row r="436" spans="9:38" x14ac:dyDescent="0.25">
      <c r="I436" s="83"/>
      <c r="J436" s="84" t="e">
        <f>IF(AL437="55",Monitoreo!F124&amp;". ","")</f>
        <v>#REF!</v>
      </c>
      <c r="K436" s="39" t="e">
        <f>IF(AL437="54",Monitoreo!F124&amp;". ","")</f>
        <v>#REF!</v>
      </c>
      <c r="L436" s="39" t="e">
        <f>IF(AL437="53",Monitoreo!F124&amp;". ","")</f>
        <v>#REF!</v>
      </c>
      <c r="M436" s="39" t="e">
        <f>IF(AL437="52",Monitoreo!F124&amp;". ","")</f>
        <v>#REF!</v>
      </c>
      <c r="N436" s="39" t="e">
        <f>IF(AL437="51",Monitoreo!F124&amp;". ","")</f>
        <v>#REF!</v>
      </c>
      <c r="O436" s="39" t="e">
        <f>IF(AL437="45",Monitoreo!F124&amp;". ","")</f>
        <v>#REF!</v>
      </c>
      <c r="P436" s="39" t="e">
        <f>IF(AL437="44",Monitoreo!F124&amp;". ","")</f>
        <v>#REF!</v>
      </c>
      <c r="Q436" s="39" t="e">
        <f>IF(AL437="43",Monitoreo!F124&amp;". ","")</f>
        <v>#REF!</v>
      </c>
      <c r="R436" s="39" t="e">
        <f>IF(AL437="42",Monitoreo!F124&amp;". ","")</f>
        <v>#REF!</v>
      </c>
      <c r="S436" s="39" t="e">
        <f>IF(AL437="41",Monitoreo!F124&amp;". ","")</f>
        <v>#REF!</v>
      </c>
      <c r="T436" s="39" t="e">
        <f>IF(AL437="35",Monitoreo!F124&amp;". ","")</f>
        <v>#REF!</v>
      </c>
      <c r="U436" s="39" t="e">
        <f>IF(AL437="34",Monitoreo!F124&amp;". ","")</f>
        <v>#REF!</v>
      </c>
      <c r="V436" s="39" t="e">
        <f>IF(AL437="33",Monitoreo!F124&amp;". ","")</f>
        <v>#REF!</v>
      </c>
      <c r="W436" s="39" t="e">
        <f>IF(AL437="32",Monitoreo!F124&amp;". ","")</f>
        <v>#REF!</v>
      </c>
      <c r="X436" s="39" t="e">
        <f>IF(AL437="31",Monitoreo!F124&amp;". ","")</f>
        <v>#REF!</v>
      </c>
      <c r="Y436" s="39" t="e">
        <f>IF(AL437="25",Monitoreo!F124&amp;". ","")</f>
        <v>#REF!</v>
      </c>
      <c r="Z436" s="39" t="e">
        <f>IF(AL437="24",Monitoreo!F124&amp;". ","")</f>
        <v>#REF!</v>
      </c>
      <c r="AA436" s="39" t="e">
        <f>IF(AL437="23",Monitoreo!F124&amp;". ","")</f>
        <v>#REF!</v>
      </c>
      <c r="AB436" s="39" t="e">
        <f>IF(AL437="22",Monitoreo!F124&amp;". ","")</f>
        <v>#REF!</v>
      </c>
      <c r="AC436" s="39" t="e">
        <f>IF(AL437="21",Monitoreo!F124&amp;". ","")</f>
        <v>#REF!</v>
      </c>
      <c r="AD436" s="39" t="e">
        <f>IF(AL437="15",Monitoreo!F124&amp;". ","")</f>
        <v>#REF!</v>
      </c>
      <c r="AE436" s="39" t="e">
        <f>IF(AL437="14",Monitoreo!F124&amp;". ","")</f>
        <v>#REF!</v>
      </c>
      <c r="AF436" s="39" t="e">
        <f>IF(AL437="13",Monitoreo!F124&amp;". ","")</f>
        <v>#REF!</v>
      </c>
      <c r="AG436" s="39" t="e">
        <f>IF(AL437="12",Monitoreo!F124&amp;". ","")</f>
        <v>#REF!</v>
      </c>
      <c r="AH436" s="85" t="e">
        <f>IF(AL437="11",Monitoreo!F124&amp;". ","")</f>
        <v>#REF!</v>
      </c>
      <c r="AI436" s="71"/>
      <c r="AJ436" s="88" t="e">
        <f>+IF(Monitoreo!#REF!="Casi Seguro",5,IF(Monitoreo!#REF!="Probable",4,IF(Monitoreo!#REF!="Posible",3,IF(Monitoreo!#REF!="Improbable",2,IF(Monitoreo!#REF!="Raro",1)))))</f>
        <v>#REF!</v>
      </c>
      <c r="AK436" s="88" t="e">
        <f>+IF(Monitoreo!#REF!="Severo",5,IF(Monitoreo!#REF!="Mayor",4,IF(Monitoreo!#REF!="Moderado",3,IF(Monitoreo!#REF!="Menor",2,IF(Monitoreo!#REF!="Insignificante",1)))))</f>
        <v>#REF!</v>
      </c>
      <c r="AL436" s="88" t="e">
        <f t="shared" si="6"/>
        <v>#REF!</v>
      </c>
    </row>
    <row r="437" spans="9:38" x14ac:dyDescent="0.25">
      <c r="I437" s="83"/>
      <c r="J437" s="84" t="e">
        <f>IF(AL438="55",Monitoreo!F125&amp;". ","")</f>
        <v>#REF!</v>
      </c>
      <c r="K437" s="39" t="e">
        <f>IF(AL438="54",Monitoreo!F125&amp;". ","")</f>
        <v>#REF!</v>
      </c>
      <c r="L437" s="39" t="e">
        <f>IF(AL438="53",Monitoreo!F125&amp;". ","")</f>
        <v>#REF!</v>
      </c>
      <c r="M437" s="39" t="e">
        <f>IF(AL438="52",Monitoreo!F125&amp;". ","")</f>
        <v>#REF!</v>
      </c>
      <c r="N437" s="39" t="e">
        <f>IF(AL438="51",Monitoreo!F125&amp;". ","")</f>
        <v>#REF!</v>
      </c>
      <c r="O437" s="39" t="e">
        <f>IF(AL438="45",Monitoreo!F125&amp;". ","")</f>
        <v>#REF!</v>
      </c>
      <c r="P437" s="39" t="e">
        <f>IF(AL438="44",Monitoreo!F125&amp;". ","")</f>
        <v>#REF!</v>
      </c>
      <c r="Q437" s="39" t="e">
        <f>IF(AL438="43",Monitoreo!F125&amp;". ","")</f>
        <v>#REF!</v>
      </c>
      <c r="R437" s="39" t="e">
        <f>IF(AL438="42",Monitoreo!F125&amp;". ","")</f>
        <v>#REF!</v>
      </c>
      <c r="S437" s="39" t="e">
        <f>IF(AL438="41",Monitoreo!F125&amp;". ","")</f>
        <v>#REF!</v>
      </c>
      <c r="T437" s="39" t="e">
        <f>IF(AL438="35",Monitoreo!F125&amp;". ","")</f>
        <v>#REF!</v>
      </c>
      <c r="U437" s="39" t="e">
        <f>IF(AL438="34",Monitoreo!F125&amp;". ","")</f>
        <v>#REF!</v>
      </c>
      <c r="V437" s="39" t="e">
        <f>IF(AL438="33",Monitoreo!F125&amp;". ","")</f>
        <v>#REF!</v>
      </c>
      <c r="W437" s="39" t="e">
        <f>IF(AL438="32",Monitoreo!F125&amp;". ","")</f>
        <v>#REF!</v>
      </c>
      <c r="X437" s="39" t="e">
        <f>IF(AL438="31",Monitoreo!F125&amp;". ","")</f>
        <v>#REF!</v>
      </c>
      <c r="Y437" s="39" t="e">
        <f>IF(AL438="25",Monitoreo!F125&amp;". ","")</f>
        <v>#REF!</v>
      </c>
      <c r="Z437" s="39" t="e">
        <f>IF(AL438="24",Monitoreo!F125&amp;". ","")</f>
        <v>#REF!</v>
      </c>
      <c r="AA437" s="39" t="e">
        <f>IF(AL438="23",Monitoreo!F125&amp;". ","")</f>
        <v>#REF!</v>
      </c>
      <c r="AB437" s="39" t="e">
        <f>IF(AL438="22",Monitoreo!F125&amp;". ","")</f>
        <v>#REF!</v>
      </c>
      <c r="AC437" s="39" t="e">
        <f>IF(AL438="21",Monitoreo!F125&amp;". ","")</f>
        <v>#REF!</v>
      </c>
      <c r="AD437" s="39" t="e">
        <f>IF(AL438="15",Monitoreo!F125&amp;". ","")</f>
        <v>#REF!</v>
      </c>
      <c r="AE437" s="39" t="e">
        <f>IF(AL438="14",Monitoreo!F125&amp;". ","")</f>
        <v>#REF!</v>
      </c>
      <c r="AF437" s="39" t="e">
        <f>IF(AL438="13",Monitoreo!F125&amp;". ","")</f>
        <v>#REF!</v>
      </c>
      <c r="AG437" s="39" t="e">
        <f>IF(AL438="12",Monitoreo!F125&amp;". ","")</f>
        <v>#REF!</v>
      </c>
      <c r="AH437" s="85" t="e">
        <f>IF(AL438="11",Monitoreo!F125&amp;". ","")</f>
        <v>#REF!</v>
      </c>
      <c r="AI437" s="71"/>
      <c r="AJ437" s="88" t="e">
        <f>+IF(Monitoreo!#REF!="Casi Seguro",5,IF(Monitoreo!#REF!="Probable",4,IF(Monitoreo!#REF!="Posible",3,IF(Monitoreo!#REF!="Improbable",2,IF(Monitoreo!#REF!="Raro",1)))))</f>
        <v>#REF!</v>
      </c>
      <c r="AK437" s="88" t="e">
        <f>+IF(Monitoreo!#REF!="Severo",5,IF(Monitoreo!#REF!="Mayor",4,IF(Monitoreo!#REF!="Moderado",3,IF(Monitoreo!#REF!="Menor",2,IF(Monitoreo!#REF!="Insignificante",1)))))</f>
        <v>#REF!</v>
      </c>
      <c r="AL437" s="88" t="e">
        <f t="shared" si="6"/>
        <v>#REF!</v>
      </c>
    </row>
    <row r="438" spans="9:38" x14ac:dyDescent="0.25">
      <c r="I438" s="83"/>
      <c r="J438" s="84" t="e">
        <f>IF(AL439="55",Monitoreo!F126&amp;". ","")</f>
        <v>#REF!</v>
      </c>
      <c r="K438" s="39" t="e">
        <f>IF(AL439="54",Monitoreo!F126&amp;". ","")</f>
        <v>#REF!</v>
      </c>
      <c r="L438" s="39" t="e">
        <f>IF(AL439="53",Monitoreo!F126&amp;". ","")</f>
        <v>#REF!</v>
      </c>
      <c r="M438" s="39" t="e">
        <f>IF(AL439="52",Monitoreo!F126&amp;". ","")</f>
        <v>#REF!</v>
      </c>
      <c r="N438" s="39" t="e">
        <f>IF(AL439="51",Monitoreo!F126&amp;". ","")</f>
        <v>#REF!</v>
      </c>
      <c r="O438" s="39" t="e">
        <f>IF(AL439="45",Monitoreo!F126&amp;". ","")</f>
        <v>#REF!</v>
      </c>
      <c r="P438" s="39" t="e">
        <f>IF(AL439="44",Monitoreo!F126&amp;". ","")</f>
        <v>#REF!</v>
      </c>
      <c r="Q438" s="39" t="e">
        <f>IF(AL439="43",Monitoreo!F126&amp;". ","")</f>
        <v>#REF!</v>
      </c>
      <c r="R438" s="39" t="e">
        <f>IF(AL439="42",Monitoreo!F126&amp;". ","")</f>
        <v>#REF!</v>
      </c>
      <c r="S438" s="39" t="e">
        <f>IF(AL439="41",Monitoreo!F126&amp;". ","")</f>
        <v>#REF!</v>
      </c>
      <c r="T438" s="39" t="e">
        <f>IF(AL439="35",Monitoreo!F126&amp;". ","")</f>
        <v>#REF!</v>
      </c>
      <c r="U438" s="39" t="e">
        <f>IF(AL439="34",Monitoreo!F126&amp;". ","")</f>
        <v>#REF!</v>
      </c>
      <c r="V438" s="39" t="e">
        <f>IF(AL439="33",Monitoreo!F126&amp;". ","")</f>
        <v>#REF!</v>
      </c>
      <c r="W438" s="39" t="e">
        <f>IF(AL439="32",Monitoreo!F126&amp;". ","")</f>
        <v>#REF!</v>
      </c>
      <c r="X438" s="39" t="e">
        <f>IF(AL439="31",Monitoreo!F126&amp;". ","")</f>
        <v>#REF!</v>
      </c>
      <c r="Y438" s="39" t="e">
        <f>IF(AL439="25",Monitoreo!F126&amp;". ","")</f>
        <v>#REF!</v>
      </c>
      <c r="Z438" s="39" t="e">
        <f>IF(AL439="24",Monitoreo!F126&amp;". ","")</f>
        <v>#REF!</v>
      </c>
      <c r="AA438" s="39" t="e">
        <f>IF(AL439="23",Monitoreo!F126&amp;". ","")</f>
        <v>#REF!</v>
      </c>
      <c r="AB438" s="39" t="e">
        <f>IF(AL439="22",Monitoreo!F126&amp;". ","")</f>
        <v>#REF!</v>
      </c>
      <c r="AC438" s="39" t="e">
        <f>IF(AL439="21",Monitoreo!F126&amp;". ","")</f>
        <v>#REF!</v>
      </c>
      <c r="AD438" s="39" t="e">
        <f>IF(AL439="15",Monitoreo!F126&amp;". ","")</f>
        <v>#REF!</v>
      </c>
      <c r="AE438" s="39" t="e">
        <f>IF(AL439="14",Monitoreo!F126&amp;". ","")</f>
        <v>#REF!</v>
      </c>
      <c r="AF438" s="39" t="e">
        <f>IF(AL439="13",Monitoreo!F126&amp;". ","")</f>
        <v>#REF!</v>
      </c>
      <c r="AG438" s="39" t="e">
        <f>IF(AL439="12",Monitoreo!F126&amp;". ","")</f>
        <v>#REF!</v>
      </c>
      <c r="AH438" s="85" t="e">
        <f>IF(AL439="11",Monitoreo!F126&amp;". ","")</f>
        <v>#REF!</v>
      </c>
      <c r="AI438" s="71"/>
      <c r="AJ438" s="88" t="e">
        <f>+IF(Monitoreo!#REF!="Casi Seguro",5,IF(Monitoreo!#REF!="Probable",4,IF(Monitoreo!#REF!="Posible",3,IF(Monitoreo!#REF!="Improbable",2,IF(Monitoreo!#REF!="Raro",1)))))</f>
        <v>#REF!</v>
      </c>
      <c r="AK438" s="88" t="e">
        <f>+IF(Monitoreo!#REF!="Severo",5,IF(Monitoreo!#REF!="Mayor",4,IF(Monitoreo!#REF!="Moderado",3,IF(Monitoreo!#REF!="Menor",2,IF(Monitoreo!#REF!="Insignificante",1)))))</f>
        <v>#REF!</v>
      </c>
      <c r="AL438" s="88" t="e">
        <f t="shared" si="6"/>
        <v>#REF!</v>
      </c>
    </row>
    <row r="439" spans="9:38" x14ac:dyDescent="0.25">
      <c r="I439" s="83"/>
      <c r="J439" s="84" t="e">
        <f>IF(AL440="55",Monitoreo!F127&amp;". ","")</f>
        <v>#REF!</v>
      </c>
      <c r="K439" s="39" t="e">
        <f>IF(AL440="54",Monitoreo!F127&amp;". ","")</f>
        <v>#REF!</v>
      </c>
      <c r="L439" s="39" t="e">
        <f>IF(AL440="53",Monitoreo!F127&amp;". ","")</f>
        <v>#REF!</v>
      </c>
      <c r="M439" s="39" t="e">
        <f>IF(AL440="52",Monitoreo!F127&amp;". ","")</f>
        <v>#REF!</v>
      </c>
      <c r="N439" s="39" t="e">
        <f>IF(AL440="51",Monitoreo!F127&amp;". ","")</f>
        <v>#REF!</v>
      </c>
      <c r="O439" s="39" t="e">
        <f>IF(AL440="45",Monitoreo!F127&amp;". ","")</f>
        <v>#REF!</v>
      </c>
      <c r="P439" s="39" t="e">
        <f>IF(AL440="44",Monitoreo!F127&amp;". ","")</f>
        <v>#REF!</v>
      </c>
      <c r="Q439" s="39" t="e">
        <f>IF(AL440="43",Monitoreo!F127&amp;". ","")</f>
        <v>#REF!</v>
      </c>
      <c r="R439" s="39" t="e">
        <f>IF(AL440="42",Monitoreo!F127&amp;". ","")</f>
        <v>#REF!</v>
      </c>
      <c r="S439" s="39" t="e">
        <f>IF(AL440="41",Monitoreo!F127&amp;". ","")</f>
        <v>#REF!</v>
      </c>
      <c r="T439" s="39" t="e">
        <f>IF(AL440="35",Monitoreo!F127&amp;". ","")</f>
        <v>#REF!</v>
      </c>
      <c r="U439" s="39" t="e">
        <f>IF(AL440="34",Monitoreo!F127&amp;". ","")</f>
        <v>#REF!</v>
      </c>
      <c r="V439" s="39" t="e">
        <f>IF(AL440="33",Monitoreo!F127&amp;". ","")</f>
        <v>#REF!</v>
      </c>
      <c r="W439" s="39" t="e">
        <f>IF(AL440="32",Monitoreo!F127&amp;". ","")</f>
        <v>#REF!</v>
      </c>
      <c r="X439" s="39" t="e">
        <f>IF(AL440="31",Monitoreo!F127&amp;". ","")</f>
        <v>#REF!</v>
      </c>
      <c r="Y439" s="39" t="e">
        <f>IF(AL440="25",Monitoreo!F127&amp;". ","")</f>
        <v>#REF!</v>
      </c>
      <c r="Z439" s="39" t="e">
        <f>IF(AL440="24",Monitoreo!F127&amp;". ","")</f>
        <v>#REF!</v>
      </c>
      <c r="AA439" s="39" t="e">
        <f>IF(AL440="23",Monitoreo!F127&amp;". ","")</f>
        <v>#REF!</v>
      </c>
      <c r="AB439" s="39" t="e">
        <f>IF(AL440="22",Monitoreo!F127&amp;". ","")</f>
        <v>#REF!</v>
      </c>
      <c r="AC439" s="39" t="e">
        <f>IF(AL440="21",Monitoreo!F127&amp;". ","")</f>
        <v>#REF!</v>
      </c>
      <c r="AD439" s="39" t="e">
        <f>IF(AL440="15",Monitoreo!F127&amp;". ","")</f>
        <v>#REF!</v>
      </c>
      <c r="AE439" s="39" t="e">
        <f>IF(AL440="14",Monitoreo!F127&amp;". ","")</f>
        <v>#REF!</v>
      </c>
      <c r="AF439" s="39" t="e">
        <f>IF(AL440="13",Monitoreo!F127&amp;". ","")</f>
        <v>#REF!</v>
      </c>
      <c r="AG439" s="39" t="e">
        <f>IF(AL440="12",Monitoreo!F127&amp;". ","")</f>
        <v>#REF!</v>
      </c>
      <c r="AH439" s="85" t="e">
        <f>IF(AL440="11",Monitoreo!F127&amp;". ","")</f>
        <v>#REF!</v>
      </c>
      <c r="AI439" s="71"/>
      <c r="AJ439" s="88" t="e">
        <f>+IF(Monitoreo!#REF!="Casi Seguro",5,IF(Monitoreo!#REF!="Probable",4,IF(Monitoreo!#REF!="Posible",3,IF(Monitoreo!#REF!="Improbable",2,IF(Monitoreo!#REF!="Raro",1)))))</f>
        <v>#REF!</v>
      </c>
      <c r="AK439" s="88" t="e">
        <f>+IF(Monitoreo!#REF!="Severo",5,IF(Monitoreo!#REF!="Mayor",4,IF(Monitoreo!#REF!="Moderado",3,IF(Monitoreo!#REF!="Menor",2,IF(Monitoreo!#REF!="Insignificante",1)))))</f>
        <v>#REF!</v>
      </c>
      <c r="AL439" s="88" t="e">
        <f t="shared" si="6"/>
        <v>#REF!</v>
      </c>
    </row>
    <row r="440" spans="9:38" x14ac:dyDescent="0.25">
      <c r="I440" s="83"/>
      <c r="J440" s="84" t="e">
        <f>IF(AL441="55",Monitoreo!F128&amp;". ","")</f>
        <v>#REF!</v>
      </c>
      <c r="K440" s="39" t="e">
        <f>IF(AL441="54",Monitoreo!F128&amp;". ","")</f>
        <v>#REF!</v>
      </c>
      <c r="L440" s="39" t="e">
        <f>IF(AL441="53",Monitoreo!F128&amp;". ","")</f>
        <v>#REF!</v>
      </c>
      <c r="M440" s="39" t="e">
        <f>IF(AL441="52",Monitoreo!F128&amp;". ","")</f>
        <v>#REF!</v>
      </c>
      <c r="N440" s="39" t="e">
        <f>IF(AL441="51",Monitoreo!F128&amp;". ","")</f>
        <v>#REF!</v>
      </c>
      <c r="O440" s="39" t="e">
        <f>IF(AL441="45",Monitoreo!F128&amp;". ","")</f>
        <v>#REF!</v>
      </c>
      <c r="P440" s="39" t="e">
        <f>IF(AL441="44",Monitoreo!F128&amp;". ","")</f>
        <v>#REF!</v>
      </c>
      <c r="Q440" s="39" t="e">
        <f>IF(AL441="43",Monitoreo!F128&amp;". ","")</f>
        <v>#REF!</v>
      </c>
      <c r="R440" s="39" t="e">
        <f>IF(AL441="42",Monitoreo!F128&amp;". ","")</f>
        <v>#REF!</v>
      </c>
      <c r="S440" s="39" t="e">
        <f>IF(AL441="41",Monitoreo!F128&amp;". ","")</f>
        <v>#REF!</v>
      </c>
      <c r="T440" s="39" t="e">
        <f>IF(AL441="35",Monitoreo!F128&amp;". ","")</f>
        <v>#REF!</v>
      </c>
      <c r="U440" s="39" t="e">
        <f>IF(AL441="34",Monitoreo!F128&amp;". ","")</f>
        <v>#REF!</v>
      </c>
      <c r="V440" s="39" t="e">
        <f>IF(AL441="33",Monitoreo!F128&amp;". ","")</f>
        <v>#REF!</v>
      </c>
      <c r="W440" s="39" t="e">
        <f>IF(AL441="32",Monitoreo!F128&amp;". ","")</f>
        <v>#REF!</v>
      </c>
      <c r="X440" s="39" t="e">
        <f>IF(AL441="31",Monitoreo!F128&amp;". ","")</f>
        <v>#REF!</v>
      </c>
      <c r="Y440" s="39" t="e">
        <f>IF(AL441="25",Monitoreo!F128&amp;". ","")</f>
        <v>#REF!</v>
      </c>
      <c r="Z440" s="39" t="e">
        <f>IF(AL441="24",Monitoreo!F128&amp;". ","")</f>
        <v>#REF!</v>
      </c>
      <c r="AA440" s="39" t="e">
        <f>IF(AL441="23",Monitoreo!F128&amp;". ","")</f>
        <v>#REF!</v>
      </c>
      <c r="AB440" s="39" t="e">
        <f>IF(AL441="22",Monitoreo!F128&amp;". ","")</f>
        <v>#REF!</v>
      </c>
      <c r="AC440" s="39" t="e">
        <f>IF(AL441="21",Monitoreo!F128&amp;". ","")</f>
        <v>#REF!</v>
      </c>
      <c r="AD440" s="39" t="e">
        <f>IF(AL441="15",Monitoreo!F128&amp;". ","")</f>
        <v>#REF!</v>
      </c>
      <c r="AE440" s="39" t="e">
        <f>IF(AL441="14",Monitoreo!F128&amp;". ","")</f>
        <v>#REF!</v>
      </c>
      <c r="AF440" s="39" t="e">
        <f>IF(AL441="13",Monitoreo!F128&amp;". ","")</f>
        <v>#REF!</v>
      </c>
      <c r="AG440" s="39" t="e">
        <f>IF(AL441="12",Monitoreo!F128&amp;". ","")</f>
        <v>#REF!</v>
      </c>
      <c r="AH440" s="85" t="e">
        <f>IF(AL441="11",Monitoreo!F128&amp;". ","")</f>
        <v>#REF!</v>
      </c>
      <c r="AI440" s="71"/>
      <c r="AJ440" s="88" t="e">
        <f>+IF(Monitoreo!#REF!="Casi Seguro",5,IF(Monitoreo!#REF!="Probable",4,IF(Monitoreo!#REF!="Posible",3,IF(Monitoreo!#REF!="Improbable",2,IF(Monitoreo!#REF!="Raro",1)))))</f>
        <v>#REF!</v>
      </c>
      <c r="AK440" s="88" t="e">
        <f>+IF(Monitoreo!#REF!="Severo",5,IF(Monitoreo!#REF!="Mayor",4,IF(Monitoreo!#REF!="Moderado",3,IF(Monitoreo!#REF!="Menor",2,IF(Monitoreo!#REF!="Insignificante",1)))))</f>
        <v>#REF!</v>
      </c>
      <c r="AL440" s="88" t="e">
        <f t="shared" si="6"/>
        <v>#REF!</v>
      </c>
    </row>
    <row r="441" spans="9:38" x14ac:dyDescent="0.25">
      <c r="I441" s="83"/>
      <c r="J441" s="84" t="e">
        <f>IF(AL442="55",Monitoreo!F129&amp;". ","")</f>
        <v>#REF!</v>
      </c>
      <c r="K441" s="39" t="e">
        <f>IF(AL442="54",Monitoreo!F129&amp;". ","")</f>
        <v>#REF!</v>
      </c>
      <c r="L441" s="39" t="e">
        <f>IF(AL442="53",Monitoreo!F129&amp;". ","")</f>
        <v>#REF!</v>
      </c>
      <c r="M441" s="39" t="e">
        <f>IF(AL442="52",Monitoreo!F129&amp;". ","")</f>
        <v>#REF!</v>
      </c>
      <c r="N441" s="39" t="e">
        <f>IF(AL442="51",Monitoreo!F129&amp;". ","")</f>
        <v>#REF!</v>
      </c>
      <c r="O441" s="39" t="e">
        <f>IF(AL442="45",Monitoreo!F129&amp;". ","")</f>
        <v>#REF!</v>
      </c>
      <c r="P441" s="39" t="e">
        <f>IF(AL442="44",Monitoreo!F129&amp;". ","")</f>
        <v>#REF!</v>
      </c>
      <c r="Q441" s="39" t="e">
        <f>IF(AL442="43",Monitoreo!F129&amp;". ","")</f>
        <v>#REF!</v>
      </c>
      <c r="R441" s="39" t="e">
        <f>IF(AL442="42",Monitoreo!F129&amp;". ","")</f>
        <v>#REF!</v>
      </c>
      <c r="S441" s="39" t="e">
        <f>IF(AL442="41",Monitoreo!F129&amp;". ","")</f>
        <v>#REF!</v>
      </c>
      <c r="T441" s="39" t="e">
        <f>IF(AL442="35",Monitoreo!F129&amp;". ","")</f>
        <v>#REF!</v>
      </c>
      <c r="U441" s="39" t="e">
        <f>IF(AL442="34",Monitoreo!F129&amp;". ","")</f>
        <v>#REF!</v>
      </c>
      <c r="V441" s="39" t="e">
        <f>IF(AL442="33",Monitoreo!F129&amp;". ","")</f>
        <v>#REF!</v>
      </c>
      <c r="W441" s="39" t="e">
        <f>IF(AL442="32",Monitoreo!F129&amp;". ","")</f>
        <v>#REF!</v>
      </c>
      <c r="X441" s="39" t="e">
        <f>IF(AL442="31",Monitoreo!F129&amp;". ","")</f>
        <v>#REF!</v>
      </c>
      <c r="Y441" s="39" t="e">
        <f>IF(AL442="25",Monitoreo!F129&amp;". ","")</f>
        <v>#REF!</v>
      </c>
      <c r="Z441" s="39" t="e">
        <f>IF(AL442="24",Monitoreo!F129&amp;". ","")</f>
        <v>#REF!</v>
      </c>
      <c r="AA441" s="39" t="e">
        <f>IF(AL442="23",Monitoreo!F129&amp;". ","")</f>
        <v>#REF!</v>
      </c>
      <c r="AB441" s="39" t="e">
        <f>IF(AL442="22",Monitoreo!F129&amp;". ","")</f>
        <v>#REF!</v>
      </c>
      <c r="AC441" s="39" t="e">
        <f>IF(AL442="21",Monitoreo!F129&amp;". ","")</f>
        <v>#REF!</v>
      </c>
      <c r="AD441" s="39" t="e">
        <f>IF(AL442="15",Monitoreo!F129&amp;". ","")</f>
        <v>#REF!</v>
      </c>
      <c r="AE441" s="39" t="e">
        <f>IF(AL442="14",Monitoreo!F129&amp;". ","")</f>
        <v>#REF!</v>
      </c>
      <c r="AF441" s="39" t="e">
        <f>IF(AL442="13",Monitoreo!F129&amp;". ","")</f>
        <v>#REF!</v>
      </c>
      <c r="AG441" s="39" t="e">
        <f>IF(AL442="12",Monitoreo!F129&amp;". ","")</f>
        <v>#REF!</v>
      </c>
      <c r="AH441" s="85" t="e">
        <f>IF(AL442="11",Monitoreo!F129&amp;". ","")</f>
        <v>#REF!</v>
      </c>
      <c r="AI441" s="71"/>
      <c r="AJ441" s="88" t="e">
        <f>+IF(Monitoreo!#REF!="Casi Seguro",5,IF(Monitoreo!#REF!="Probable",4,IF(Monitoreo!#REF!="Posible",3,IF(Monitoreo!#REF!="Improbable",2,IF(Monitoreo!#REF!="Raro",1)))))</f>
        <v>#REF!</v>
      </c>
      <c r="AK441" s="88" t="e">
        <f>+IF(Monitoreo!#REF!="Severo",5,IF(Monitoreo!#REF!="Mayor",4,IF(Monitoreo!#REF!="Moderado",3,IF(Monitoreo!#REF!="Menor",2,IF(Monitoreo!#REF!="Insignificante",1)))))</f>
        <v>#REF!</v>
      </c>
      <c r="AL441" s="88" t="e">
        <f t="shared" si="6"/>
        <v>#REF!</v>
      </c>
    </row>
    <row r="442" spans="9:38" x14ac:dyDescent="0.25">
      <c r="I442" s="83"/>
      <c r="J442" s="84" t="e">
        <f>IF(AL443="55",Monitoreo!F130&amp;". ","")</f>
        <v>#REF!</v>
      </c>
      <c r="K442" s="39" t="e">
        <f>IF(AL443="54",Monitoreo!F130&amp;". ","")</f>
        <v>#REF!</v>
      </c>
      <c r="L442" s="39" t="e">
        <f>IF(AL443="53",Monitoreo!F130&amp;". ","")</f>
        <v>#REF!</v>
      </c>
      <c r="M442" s="39" t="e">
        <f>IF(AL443="52",Monitoreo!F130&amp;". ","")</f>
        <v>#REF!</v>
      </c>
      <c r="N442" s="39" t="e">
        <f>IF(AL443="51",Monitoreo!F130&amp;". ","")</f>
        <v>#REF!</v>
      </c>
      <c r="O442" s="39" t="e">
        <f>IF(AL443="45",Monitoreo!F130&amp;". ","")</f>
        <v>#REF!</v>
      </c>
      <c r="P442" s="39" t="e">
        <f>IF(AL443="44",Monitoreo!F130&amp;". ","")</f>
        <v>#REF!</v>
      </c>
      <c r="Q442" s="39" t="e">
        <f>IF(AL443="43",Monitoreo!F130&amp;". ","")</f>
        <v>#REF!</v>
      </c>
      <c r="R442" s="39" t="e">
        <f>IF(AL443="42",Monitoreo!F130&amp;". ","")</f>
        <v>#REF!</v>
      </c>
      <c r="S442" s="39" t="e">
        <f>IF(AL443="41",Monitoreo!F130&amp;". ","")</f>
        <v>#REF!</v>
      </c>
      <c r="T442" s="39" t="e">
        <f>IF(AL443="35",Monitoreo!F130&amp;". ","")</f>
        <v>#REF!</v>
      </c>
      <c r="U442" s="39" t="e">
        <f>IF(AL443="34",Monitoreo!F130&amp;". ","")</f>
        <v>#REF!</v>
      </c>
      <c r="V442" s="39" t="e">
        <f>IF(AL443="33",Monitoreo!F130&amp;". ","")</f>
        <v>#REF!</v>
      </c>
      <c r="W442" s="39" t="e">
        <f>IF(AL443="32",Monitoreo!F130&amp;". ","")</f>
        <v>#REF!</v>
      </c>
      <c r="X442" s="39" t="e">
        <f>IF(AL443="31",Monitoreo!F130&amp;". ","")</f>
        <v>#REF!</v>
      </c>
      <c r="Y442" s="39" t="e">
        <f>IF(AL443="25",Monitoreo!F130&amp;". ","")</f>
        <v>#REF!</v>
      </c>
      <c r="Z442" s="39" t="e">
        <f>IF(AL443="24",Monitoreo!F130&amp;". ","")</f>
        <v>#REF!</v>
      </c>
      <c r="AA442" s="39" t="e">
        <f>IF(AL443="23",Monitoreo!F130&amp;". ","")</f>
        <v>#REF!</v>
      </c>
      <c r="AB442" s="39" t="e">
        <f>IF(AL443="22",Monitoreo!F130&amp;". ","")</f>
        <v>#REF!</v>
      </c>
      <c r="AC442" s="39" t="e">
        <f>IF(AL443="21",Monitoreo!F130&amp;". ","")</f>
        <v>#REF!</v>
      </c>
      <c r="AD442" s="39" t="e">
        <f>IF(AL443="15",Monitoreo!F130&amp;". ","")</f>
        <v>#REF!</v>
      </c>
      <c r="AE442" s="39" t="e">
        <f>IF(AL443="14",Monitoreo!F130&amp;". ","")</f>
        <v>#REF!</v>
      </c>
      <c r="AF442" s="39" t="e">
        <f>IF(AL443="13",Monitoreo!F130&amp;". ","")</f>
        <v>#REF!</v>
      </c>
      <c r="AG442" s="39" t="e">
        <f>IF(AL443="12",Monitoreo!F130&amp;". ","")</f>
        <v>#REF!</v>
      </c>
      <c r="AH442" s="85" t="e">
        <f>IF(AL443="11",Monitoreo!F130&amp;". ","")</f>
        <v>#REF!</v>
      </c>
      <c r="AI442" s="71"/>
      <c r="AJ442" s="88" t="e">
        <f>+IF(Monitoreo!#REF!="Casi Seguro",5,IF(Monitoreo!#REF!="Probable",4,IF(Monitoreo!#REF!="Posible",3,IF(Monitoreo!#REF!="Improbable",2,IF(Monitoreo!#REF!="Raro",1)))))</f>
        <v>#REF!</v>
      </c>
      <c r="AK442" s="88" t="e">
        <f>+IF(Monitoreo!#REF!="Severo",5,IF(Monitoreo!#REF!="Mayor",4,IF(Monitoreo!#REF!="Moderado",3,IF(Monitoreo!#REF!="Menor",2,IF(Monitoreo!#REF!="Insignificante",1)))))</f>
        <v>#REF!</v>
      </c>
      <c r="AL442" s="88" t="e">
        <f t="shared" si="6"/>
        <v>#REF!</v>
      </c>
    </row>
    <row r="443" spans="9:38" x14ac:dyDescent="0.25">
      <c r="I443" s="83"/>
      <c r="J443" s="84" t="e">
        <f>IF(AL444="55",Monitoreo!F131&amp;". ","")</f>
        <v>#REF!</v>
      </c>
      <c r="K443" s="39" t="e">
        <f>IF(AL444="54",Monitoreo!F131&amp;". ","")</f>
        <v>#REF!</v>
      </c>
      <c r="L443" s="39" t="e">
        <f>IF(AL444="53",Monitoreo!F131&amp;". ","")</f>
        <v>#REF!</v>
      </c>
      <c r="M443" s="39" t="e">
        <f>IF(AL444="52",Monitoreo!F131&amp;". ","")</f>
        <v>#REF!</v>
      </c>
      <c r="N443" s="39" t="e">
        <f>IF(AL444="51",Monitoreo!F131&amp;". ","")</f>
        <v>#REF!</v>
      </c>
      <c r="O443" s="39" t="e">
        <f>IF(AL444="45",Monitoreo!F131&amp;". ","")</f>
        <v>#REF!</v>
      </c>
      <c r="P443" s="39" t="e">
        <f>IF(AL444="44",Monitoreo!F131&amp;". ","")</f>
        <v>#REF!</v>
      </c>
      <c r="Q443" s="39" t="e">
        <f>IF(AL444="43",Monitoreo!F131&amp;". ","")</f>
        <v>#REF!</v>
      </c>
      <c r="R443" s="39" t="e">
        <f>IF(AL444="42",Monitoreo!F131&amp;". ","")</f>
        <v>#REF!</v>
      </c>
      <c r="S443" s="39" t="e">
        <f>IF(AL444="41",Monitoreo!F131&amp;". ","")</f>
        <v>#REF!</v>
      </c>
      <c r="T443" s="39" t="e">
        <f>IF(AL444="35",Monitoreo!F131&amp;". ","")</f>
        <v>#REF!</v>
      </c>
      <c r="U443" s="39" t="e">
        <f>IF(AL444="34",Monitoreo!F131&amp;". ","")</f>
        <v>#REF!</v>
      </c>
      <c r="V443" s="39" t="e">
        <f>IF(AL444="33",Monitoreo!F131&amp;". ","")</f>
        <v>#REF!</v>
      </c>
      <c r="W443" s="39" t="e">
        <f>IF(AL444="32",Monitoreo!F131&amp;". ","")</f>
        <v>#REF!</v>
      </c>
      <c r="X443" s="39" t="e">
        <f>IF(AL444="31",Monitoreo!F131&amp;". ","")</f>
        <v>#REF!</v>
      </c>
      <c r="Y443" s="39" t="e">
        <f>IF(AL444="25",Monitoreo!F131&amp;". ","")</f>
        <v>#REF!</v>
      </c>
      <c r="Z443" s="39" t="e">
        <f>IF(AL444="24",Monitoreo!F131&amp;". ","")</f>
        <v>#REF!</v>
      </c>
      <c r="AA443" s="39" t="e">
        <f>IF(AL444="23",Monitoreo!F131&amp;". ","")</f>
        <v>#REF!</v>
      </c>
      <c r="AB443" s="39" t="e">
        <f>IF(AL444="22",Monitoreo!F131&amp;". ","")</f>
        <v>#REF!</v>
      </c>
      <c r="AC443" s="39" t="e">
        <f>IF(AL444="21",Monitoreo!F131&amp;". ","")</f>
        <v>#REF!</v>
      </c>
      <c r="AD443" s="39" t="e">
        <f>IF(AL444="15",Monitoreo!F131&amp;". ","")</f>
        <v>#REF!</v>
      </c>
      <c r="AE443" s="39" t="e">
        <f>IF(AL444="14",Monitoreo!F131&amp;". ","")</f>
        <v>#REF!</v>
      </c>
      <c r="AF443" s="39" t="e">
        <f>IF(AL444="13",Monitoreo!F131&amp;". ","")</f>
        <v>#REF!</v>
      </c>
      <c r="AG443" s="39" t="e">
        <f>IF(AL444="12",Monitoreo!F131&amp;". ","")</f>
        <v>#REF!</v>
      </c>
      <c r="AH443" s="85" t="e">
        <f>IF(AL444="11",Monitoreo!F131&amp;". ","")</f>
        <v>#REF!</v>
      </c>
      <c r="AI443" s="71"/>
      <c r="AJ443" s="88" t="e">
        <f>+IF(Monitoreo!#REF!="Casi Seguro",5,IF(Monitoreo!#REF!="Probable",4,IF(Monitoreo!#REF!="Posible",3,IF(Monitoreo!#REF!="Improbable",2,IF(Monitoreo!#REF!="Raro",1)))))</f>
        <v>#REF!</v>
      </c>
      <c r="AK443" s="88" t="e">
        <f>+IF(Monitoreo!#REF!="Severo",5,IF(Monitoreo!#REF!="Mayor",4,IF(Monitoreo!#REF!="Moderado",3,IF(Monitoreo!#REF!="Menor",2,IF(Monitoreo!#REF!="Insignificante",1)))))</f>
        <v>#REF!</v>
      </c>
      <c r="AL443" s="88" t="e">
        <f t="shared" si="6"/>
        <v>#REF!</v>
      </c>
    </row>
    <row r="444" spans="9:38" x14ac:dyDescent="0.25">
      <c r="I444" s="83"/>
      <c r="J444" s="84" t="e">
        <f>IF(AL445="55",Monitoreo!F132&amp;". ","")</f>
        <v>#REF!</v>
      </c>
      <c r="K444" s="39" t="e">
        <f>IF(AL445="54",Monitoreo!F132&amp;". ","")</f>
        <v>#REF!</v>
      </c>
      <c r="L444" s="39" t="e">
        <f>IF(AL445="53",Monitoreo!F132&amp;". ","")</f>
        <v>#REF!</v>
      </c>
      <c r="M444" s="39" t="e">
        <f>IF(AL445="52",Monitoreo!F132&amp;". ","")</f>
        <v>#REF!</v>
      </c>
      <c r="N444" s="39" t="e">
        <f>IF(AL445="51",Monitoreo!F132&amp;". ","")</f>
        <v>#REF!</v>
      </c>
      <c r="O444" s="39" t="e">
        <f>IF(AL445="45",Monitoreo!F132&amp;". ","")</f>
        <v>#REF!</v>
      </c>
      <c r="P444" s="39" t="e">
        <f>IF(AL445="44",Monitoreo!F132&amp;". ","")</f>
        <v>#REF!</v>
      </c>
      <c r="Q444" s="39" t="e">
        <f>IF(AL445="43",Monitoreo!F132&amp;". ","")</f>
        <v>#REF!</v>
      </c>
      <c r="R444" s="39" t="e">
        <f>IF(AL445="42",Monitoreo!F132&amp;". ","")</f>
        <v>#REF!</v>
      </c>
      <c r="S444" s="39" t="e">
        <f>IF(AL445="41",Monitoreo!F132&amp;". ","")</f>
        <v>#REF!</v>
      </c>
      <c r="T444" s="39" t="e">
        <f>IF(AL445="35",Monitoreo!F132&amp;". ","")</f>
        <v>#REF!</v>
      </c>
      <c r="U444" s="39" t="e">
        <f>IF(AL445="34",Monitoreo!F132&amp;". ","")</f>
        <v>#REF!</v>
      </c>
      <c r="V444" s="39" t="e">
        <f>IF(AL445="33",Monitoreo!F132&amp;". ","")</f>
        <v>#REF!</v>
      </c>
      <c r="W444" s="39" t="e">
        <f>IF(AL445="32",Monitoreo!F132&amp;". ","")</f>
        <v>#REF!</v>
      </c>
      <c r="X444" s="39" t="e">
        <f>IF(AL445="31",Monitoreo!F132&amp;". ","")</f>
        <v>#REF!</v>
      </c>
      <c r="Y444" s="39" t="e">
        <f>IF(AL445="25",Monitoreo!F132&amp;". ","")</f>
        <v>#REF!</v>
      </c>
      <c r="Z444" s="39" t="e">
        <f>IF(AL445="24",Monitoreo!F132&amp;". ","")</f>
        <v>#REF!</v>
      </c>
      <c r="AA444" s="39" t="e">
        <f>IF(AL445="23",Monitoreo!F132&amp;". ","")</f>
        <v>#REF!</v>
      </c>
      <c r="AB444" s="39" t="e">
        <f>IF(AL445="22",Monitoreo!F132&amp;". ","")</f>
        <v>#REF!</v>
      </c>
      <c r="AC444" s="39" t="e">
        <f>IF(AL445="21",Monitoreo!F132&amp;". ","")</f>
        <v>#REF!</v>
      </c>
      <c r="AD444" s="39" t="e">
        <f>IF(AL445="15",Monitoreo!F132&amp;". ","")</f>
        <v>#REF!</v>
      </c>
      <c r="AE444" s="39" t="e">
        <f>IF(AL445="14",Monitoreo!F132&amp;". ","")</f>
        <v>#REF!</v>
      </c>
      <c r="AF444" s="39" t="e">
        <f>IF(AL445="13",Monitoreo!F132&amp;". ","")</f>
        <v>#REF!</v>
      </c>
      <c r="AG444" s="39" t="e">
        <f>IF(AL445="12",Monitoreo!F132&amp;". ","")</f>
        <v>#REF!</v>
      </c>
      <c r="AH444" s="85" t="e">
        <f>IF(AL445="11",Monitoreo!F132&amp;". ","")</f>
        <v>#REF!</v>
      </c>
      <c r="AI444" s="71"/>
      <c r="AJ444" s="88" t="e">
        <f>+IF(Monitoreo!#REF!="Casi Seguro",5,IF(Monitoreo!#REF!="Probable",4,IF(Monitoreo!#REF!="Posible",3,IF(Monitoreo!#REF!="Improbable",2,IF(Monitoreo!#REF!="Raro",1)))))</f>
        <v>#REF!</v>
      </c>
      <c r="AK444" s="88" t="e">
        <f>+IF(Monitoreo!#REF!="Severo",5,IF(Monitoreo!#REF!="Mayor",4,IF(Monitoreo!#REF!="Moderado",3,IF(Monitoreo!#REF!="Menor",2,IF(Monitoreo!#REF!="Insignificante",1)))))</f>
        <v>#REF!</v>
      </c>
      <c r="AL444" s="88" t="e">
        <f t="shared" si="6"/>
        <v>#REF!</v>
      </c>
    </row>
    <row r="445" spans="9:38" x14ac:dyDescent="0.25">
      <c r="I445" s="83"/>
      <c r="J445" s="84" t="e">
        <f>IF(AL446="55",Monitoreo!F133&amp;". ","")</f>
        <v>#REF!</v>
      </c>
      <c r="K445" s="39" t="e">
        <f>IF(AL446="54",Monitoreo!F133&amp;". ","")</f>
        <v>#REF!</v>
      </c>
      <c r="L445" s="39" t="e">
        <f>IF(AL446="53",Monitoreo!F133&amp;". ","")</f>
        <v>#REF!</v>
      </c>
      <c r="M445" s="39" t="e">
        <f>IF(AL446="52",Monitoreo!F133&amp;". ","")</f>
        <v>#REF!</v>
      </c>
      <c r="N445" s="39" t="e">
        <f>IF(AL446="51",Monitoreo!F133&amp;". ","")</f>
        <v>#REF!</v>
      </c>
      <c r="O445" s="39" t="e">
        <f>IF(AL446="45",Monitoreo!F133&amp;". ","")</f>
        <v>#REF!</v>
      </c>
      <c r="P445" s="39" t="e">
        <f>IF(AL446="44",Monitoreo!F133&amp;". ","")</f>
        <v>#REF!</v>
      </c>
      <c r="Q445" s="39" t="e">
        <f>IF(AL446="43",Monitoreo!F133&amp;". ","")</f>
        <v>#REF!</v>
      </c>
      <c r="R445" s="39" t="e">
        <f>IF(AL446="42",Monitoreo!F133&amp;". ","")</f>
        <v>#REF!</v>
      </c>
      <c r="S445" s="39" t="e">
        <f>IF(AL446="41",Monitoreo!F133&amp;". ","")</f>
        <v>#REF!</v>
      </c>
      <c r="T445" s="39" t="e">
        <f>IF(AL446="35",Monitoreo!F133&amp;". ","")</f>
        <v>#REF!</v>
      </c>
      <c r="U445" s="39" t="e">
        <f>IF(AL446="34",Monitoreo!F133&amp;". ","")</f>
        <v>#REF!</v>
      </c>
      <c r="V445" s="39" t="e">
        <f>IF(AL446="33",Monitoreo!F133&amp;". ","")</f>
        <v>#REF!</v>
      </c>
      <c r="W445" s="39" t="e">
        <f>IF(AL446="32",Monitoreo!F133&amp;". ","")</f>
        <v>#REF!</v>
      </c>
      <c r="X445" s="39" t="e">
        <f>IF(AL446="31",Monitoreo!F133&amp;". ","")</f>
        <v>#REF!</v>
      </c>
      <c r="Y445" s="39" t="e">
        <f>IF(AL446="25",Monitoreo!F133&amp;". ","")</f>
        <v>#REF!</v>
      </c>
      <c r="Z445" s="39" t="e">
        <f>IF(AL446="24",Monitoreo!F133&amp;". ","")</f>
        <v>#REF!</v>
      </c>
      <c r="AA445" s="39" t="e">
        <f>IF(AL446="23",Monitoreo!F133&amp;". ","")</f>
        <v>#REF!</v>
      </c>
      <c r="AB445" s="39" t="e">
        <f>IF(AL446="22",Monitoreo!F133&amp;". ","")</f>
        <v>#REF!</v>
      </c>
      <c r="AC445" s="39" t="e">
        <f>IF(AL446="21",Monitoreo!F133&amp;". ","")</f>
        <v>#REF!</v>
      </c>
      <c r="AD445" s="39" t="e">
        <f>IF(AL446="15",Monitoreo!F133&amp;". ","")</f>
        <v>#REF!</v>
      </c>
      <c r="AE445" s="39" t="e">
        <f>IF(AL446="14",Monitoreo!F133&amp;". ","")</f>
        <v>#REF!</v>
      </c>
      <c r="AF445" s="39" t="e">
        <f>IF(AL446="13",Monitoreo!F133&amp;". ","")</f>
        <v>#REF!</v>
      </c>
      <c r="AG445" s="39" t="e">
        <f>IF(AL446="12",Monitoreo!F133&amp;". ","")</f>
        <v>#REF!</v>
      </c>
      <c r="AH445" s="85" t="e">
        <f>IF(AL446="11",Monitoreo!F133&amp;". ","")</f>
        <v>#REF!</v>
      </c>
      <c r="AI445" s="71"/>
      <c r="AJ445" s="88" t="e">
        <f>+IF(Monitoreo!#REF!="Casi Seguro",5,IF(Monitoreo!#REF!="Probable",4,IF(Monitoreo!#REF!="Posible",3,IF(Monitoreo!#REF!="Improbable",2,IF(Monitoreo!#REF!="Raro",1)))))</f>
        <v>#REF!</v>
      </c>
      <c r="AK445" s="88" t="e">
        <f>+IF(Monitoreo!#REF!="Severo",5,IF(Monitoreo!#REF!="Mayor",4,IF(Monitoreo!#REF!="Moderado",3,IF(Monitoreo!#REF!="Menor",2,IF(Monitoreo!#REF!="Insignificante",1)))))</f>
        <v>#REF!</v>
      </c>
      <c r="AL445" s="88" t="e">
        <f t="shared" si="6"/>
        <v>#REF!</v>
      </c>
    </row>
    <row r="446" spans="9:38" x14ac:dyDescent="0.25">
      <c r="I446" s="83"/>
      <c r="J446" s="84" t="e">
        <f>IF(AL447="55",Monitoreo!F134&amp;". ","")</f>
        <v>#REF!</v>
      </c>
      <c r="K446" s="39" t="e">
        <f>IF(AL447="54",Monitoreo!F134&amp;". ","")</f>
        <v>#REF!</v>
      </c>
      <c r="L446" s="39" t="e">
        <f>IF(AL447="53",Monitoreo!F134&amp;". ","")</f>
        <v>#REF!</v>
      </c>
      <c r="M446" s="39" t="e">
        <f>IF(AL447="52",Monitoreo!F134&amp;". ","")</f>
        <v>#REF!</v>
      </c>
      <c r="N446" s="39" t="e">
        <f>IF(AL447="51",Monitoreo!F134&amp;". ","")</f>
        <v>#REF!</v>
      </c>
      <c r="O446" s="39" t="e">
        <f>IF(AL447="45",Monitoreo!F134&amp;". ","")</f>
        <v>#REF!</v>
      </c>
      <c r="P446" s="39" t="e">
        <f>IF(AL447="44",Monitoreo!F134&amp;". ","")</f>
        <v>#REF!</v>
      </c>
      <c r="Q446" s="39" t="e">
        <f>IF(AL447="43",Monitoreo!F134&amp;". ","")</f>
        <v>#REF!</v>
      </c>
      <c r="R446" s="39" t="e">
        <f>IF(AL447="42",Monitoreo!F134&amp;". ","")</f>
        <v>#REF!</v>
      </c>
      <c r="S446" s="39" t="e">
        <f>IF(AL447="41",Monitoreo!F134&amp;". ","")</f>
        <v>#REF!</v>
      </c>
      <c r="T446" s="39" t="e">
        <f>IF(AL447="35",Monitoreo!F134&amp;". ","")</f>
        <v>#REF!</v>
      </c>
      <c r="U446" s="39" t="e">
        <f>IF(AL447="34",Monitoreo!F134&amp;". ","")</f>
        <v>#REF!</v>
      </c>
      <c r="V446" s="39" t="e">
        <f>IF(AL447="33",Monitoreo!F134&amp;". ","")</f>
        <v>#REF!</v>
      </c>
      <c r="W446" s="39" t="e">
        <f>IF(AL447="32",Monitoreo!F134&amp;". ","")</f>
        <v>#REF!</v>
      </c>
      <c r="X446" s="39" t="e">
        <f>IF(AL447="31",Monitoreo!F134&amp;". ","")</f>
        <v>#REF!</v>
      </c>
      <c r="Y446" s="39" t="e">
        <f>IF(AL447="25",Monitoreo!F134&amp;". ","")</f>
        <v>#REF!</v>
      </c>
      <c r="Z446" s="39" t="e">
        <f>IF(AL447="24",Monitoreo!F134&amp;". ","")</f>
        <v>#REF!</v>
      </c>
      <c r="AA446" s="39" t="e">
        <f>IF(AL447="23",Monitoreo!F134&amp;". ","")</f>
        <v>#REF!</v>
      </c>
      <c r="AB446" s="39" t="e">
        <f>IF(AL447="22",Monitoreo!F134&amp;". ","")</f>
        <v>#REF!</v>
      </c>
      <c r="AC446" s="39" t="e">
        <f>IF(AL447="21",Monitoreo!F134&amp;". ","")</f>
        <v>#REF!</v>
      </c>
      <c r="AD446" s="39" t="e">
        <f>IF(AL447="15",Monitoreo!F134&amp;". ","")</f>
        <v>#REF!</v>
      </c>
      <c r="AE446" s="39" t="e">
        <f>IF(AL447="14",Monitoreo!F134&amp;". ","")</f>
        <v>#REF!</v>
      </c>
      <c r="AF446" s="39" t="e">
        <f>IF(AL447="13",Monitoreo!F134&amp;". ","")</f>
        <v>#REF!</v>
      </c>
      <c r="AG446" s="39" t="e">
        <f>IF(AL447="12",Monitoreo!F134&amp;". ","")</f>
        <v>#REF!</v>
      </c>
      <c r="AH446" s="85" t="e">
        <f>IF(AL447="11",Monitoreo!F134&amp;". ","")</f>
        <v>#REF!</v>
      </c>
      <c r="AI446" s="71"/>
      <c r="AJ446" s="88" t="e">
        <f>+IF(Monitoreo!#REF!="Casi Seguro",5,IF(Monitoreo!#REF!="Probable",4,IF(Monitoreo!#REF!="Posible",3,IF(Monitoreo!#REF!="Improbable",2,IF(Monitoreo!#REF!="Raro",1)))))</f>
        <v>#REF!</v>
      </c>
      <c r="AK446" s="88" t="e">
        <f>+IF(Monitoreo!#REF!="Severo",5,IF(Monitoreo!#REF!="Mayor",4,IF(Monitoreo!#REF!="Moderado",3,IF(Monitoreo!#REF!="Menor",2,IF(Monitoreo!#REF!="Insignificante",1)))))</f>
        <v>#REF!</v>
      </c>
      <c r="AL446" s="88" t="e">
        <f t="shared" si="6"/>
        <v>#REF!</v>
      </c>
    </row>
    <row r="447" spans="9:38" x14ac:dyDescent="0.25">
      <c r="I447" s="83"/>
      <c r="J447" s="84" t="e">
        <f>IF(AL448="55",Monitoreo!F135&amp;". ","")</f>
        <v>#REF!</v>
      </c>
      <c r="K447" s="39" t="e">
        <f>IF(AL448="54",Monitoreo!F135&amp;". ","")</f>
        <v>#REF!</v>
      </c>
      <c r="L447" s="39" t="e">
        <f>IF(AL448="53",Monitoreo!F135&amp;". ","")</f>
        <v>#REF!</v>
      </c>
      <c r="M447" s="39" t="e">
        <f>IF(AL448="52",Monitoreo!F135&amp;". ","")</f>
        <v>#REF!</v>
      </c>
      <c r="N447" s="39" t="e">
        <f>IF(AL448="51",Monitoreo!F135&amp;". ","")</f>
        <v>#REF!</v>
      </c>
      <c r="O447" s="39" t="e">
        <f>IF(AL448="45",Monitoreo!F135&amp;". ","")</f>
        <v>#REF!</v>
      </c>
      <c r="P447" s="39" t="e">
        <f>IF(AL448="44",Monitoreo!F135&amp;". ","")</f>
        <v>#REF!</v>
      </c>
      <c r="Q447" s="39" t="e">
        <f>IF(AL448="43",Monitoreo!F135&amp;". ","")</f>
        <v>#REF!</v>
      </c>
      <c r="R447" s="39" t="e">
        <f>IF(AL448="42",Monitoreo!F135&amp;". ","")</f>
        <v>#REF!</v>
      </c>
      <c r="S447" s="39" t="e">
        <f>IF(AL448="41",Monitoreo!F135&amp;". ","")</f>
        <v>#REF!</v>
      </c>
      <c r="T447" s="39" t="e">
        <f>IF(AL448="35",Monitoreo!F135&amp;". ","")</f>
        <v>#REF!</v>
      </c>
      <c r="U447" s="39" t="e">
        <f>IF(AL448="34",Monitoreo!F135&amp;". ","")</f>
        <v>#REF!</v>
      </c>
      <c r="V447" s="39" t="e">
        <f>IF(AL448="33",Monitoreo!F135&amp;". ","")</f>
        <v>#REF!</v>
      </c>
      <c r="W447" s="39" t="e">
        <f>IF(AL448="32",Monitoreo!F135&amp;". ","")</f>
        <v>#REF!</v>
      </c>
      <c r="X447" s="39" t="e">
        <f>IF(AL448="31",Monitoreo!F135&amp;". ","")</f>
        <v>#REF!</v>
      </c>
      <c r="Y447" s="39" t="e">
        <f>IF(AL448="25",Monitoreo!F135&amp;". ","")</f>
        <v>#REF!</v>
      </c>
      <c r="Z447" s="39" t="e">
        <f>IF(AL448="24",Monitoreo!F135&amp;". ","")</f>
        <v>#REF!</v>
      </c>
      <c r="AA447" s="39" t="e">
        <f>IF(AL448="23",Monitoreo!F135&amp;". ","")</f>
        <v>#REF!</v>
      </c>
      <c r="AB447" s="39" t="e">
        <f>IF(AL448="22",Monitoreo!F135&amp;". ","")</f>
        <v>#REF!</v>
      </c>
      <c r="AC447" s="39" t="e">
        <f>IF(AL448="21",Monitoreo!F135&amp;". ","")</f>
        <v>#REF!</v>
      </c>
      <c r="AD447" s="39" t="e">
        <f>IF(AL448="15",Monitoreo!F135&amp;". ","")</f>
        <v>#REF!</v>
      </c>
      <c r="AE447" s="39" t="e">
        <f>IF(AL448="14",Monitoreo!F135&amp;". ","")</f>
        <v>#REF!</v>
      </c>
      <c r="AF447" s="39" t="e">
        <f>IF(AL448="13",Monitoreo!F135&amp;". ","")</f>
        <v>#REF!</v>
      </c>
      <c r="AG447" s="39" t="e">
        <f>IF(AL448="12",Monitoreo!F135&amp;". ","")</f>
        <v>#REF!</v>
      </c>
      <c r="AH447" s="85" t="e">
        <f>IF(AL448="11",Monitoreo!F135&amp;". ","")</f>
        <v>#REF!</v>
      </c>
      <c r="AI447" s="71"/>
      <c r="AJ447" s="88" t="e">
        <f>+IF(Monitoreo!#REF!="Casi Seguro",5,IF(Monitoreo!#REF!="Probable",4,IF(Monitoreo!#REF!="Posible",3,IF(Monitoreo!#REF!="Improbable",2,IF(Monitoreo!#REF!="Raro",1)))))</f>
        <v>#REF!</v>
      </c>
      <c r="AK447" s="88" t="e">
        <f>+IF(Monitoreo!#REF!="Severo",5,IF(Monitoreo!#REF!="Mayor",4,IF(Monitoreo!#REF!="Moderado",3,IF(Monitoreo!#REF!="Menor",2,IF(Monitoreo!#REF!="Insignificante",1)))))</f>
        <v>#REF!</v>
      </c>
      <c r="AL447" s="88" t="e">
        <f t="shared" si="6"/>
        <v>#REF!</v>
      </c>
    </row>
    <row r="448" spans="9:38" x14ac:dyDescent="0.25">
      <c r="I448" s="83"/>
      <c r="J448" s="84" t="e">
        <f>IF(AL449="55",Monitoreo!F136&amp;". ","")</f>
        <v>#REF!</v>
      </c>
      <c r="K448" s="39" t="e">
        <f>IF(AL449="54",Monitoreo!F136&amp;". ","")</f>
        <v>#REF!</v>
      </c>
      <c r="L448" s="39" t="e">
        <f>IF(AL449="53",Monitoreo!F136&amp;". ","")</f>
        <v>#REF!</v>
      </c>
      <c r="M448" s="39" t="e">
        <f>IF(AL449="52",Monitoreo!F136&amp;". ","")</f>
        <v>#REF!</v>
      </c>
      <c r="N448" s="39" t="e">
        <f>IF(AL449="51",Monitoreo!F136&amp;". ","")</f>
        <v>#REF!</v>
      </c>
      <c r="O448" s="39" t="e">
        <f>IF(AL449="45",Monitoreo!F136&amp;". ","")</f>
        <v>#REF!</v>
      </c>
      <c r="P448" s="39" t="e">
        <f>IF(AL449="44",Monitoreo!F136&amp;". ","")</f>
        <v>#REF!</v>
      </c>
      <c r="Q448" s="39" t="e">
        <f>IF(AL449="43",Monitoreo!F136&amp;". ","")</f>
        <v>#REF!</v>
      </c>
      <c r="R448" s="39" t="e">
        <f>IF(AL449="42",Monitoreo!F136&amp;". ","")</f>
        <v>#REF!</v>
      </c>
      <c r="S448" s="39" t="e">
        <f>IF(AL449="41",Monitoreo!F136&amp;". ","")</f>
        <v>#REF!</v>
      </c>
      <c r="T448" s="39" t="e">
        <f>IF(AL449="35",Monitoreo!F136&amp;". ","")</f>
        <v>#REF!</v>
      </c>
      <c r="U448" s="39" t="e">
        <f>IF(AL449="34",Monitoreo!F136&amp;". ","")</f>
        <v>#REF!</v>
      </c>
      <c r="V448" s="39" t="e">
        <f>IF(AL449="33",Monitoreo!F136&amp;". ","")</f>
        <v>#REF!</v>
      </c>
      <c r="W448" s="39" t="e">
        <f>IF(AL449="32",Monitoreo!F136&amp;". ","")</f>
        <v>#REF!</v>
      </c>
      <c r="X448" s="39" t="e">
        <f>IF(AL449="31",Monitoreo!F136&amp;". ","")</f>
        <v>#REF!</v>
      </c>
      <c r="Y448" s="39" t="e">
        <f>IF(AL449="25",Monitoreo!F136&amp;". ","")</f>
        <v>#REF!</v>
      </c>
      <c r="Z448" s="39" t="e">
        <f>IF(AL449="24",Monitoreo!F136&amp;". ","")</f>
        <v>#REF!</v>
      </c>
      <c r="AA448" s="39" t="e">
        <f>IF(AL449="23",Monitoreo!F136&amp;". ","")</f>
        <v>#REF!</v>
      </c>
      <c r="AB448" s="39" t="e">
        <f>IF(AL449="22",Monitoreo!F136&amp;". ","")</f>
        <v>#REF!</v>
      </c>
      <c r="AC448" s="39" t="e">
        <f>IF(AL449="21",Monitoreo!F136&amp;". ","")</f>
        <v>#REF!</v>
      </c>
      <c r="AD448" s="39" t="e">
        <f>IF(AL449="15",Monitoreo!F136&amp;". ","")</f>
        <v>#REF!</v>
      </c>
      <c r="AE448" s="39" t="e">
        <f>IF(AL449="14",Monitoreo!F136&amp;". ","")</f>
        <v>#REF!</v>
      </c>
      <c r="AF448" s="39" t="e">
        <f>IF(AL449="13",Monitoreo!F136&amp;". ","")</f>
        <v>#REF!</v>
      </c>
      <c r="AG448" s="39" t="e">
        <f>IF(AL449="12",Monitoreo!F136&amp;". ","")</f>
        <v>#REF!</v>
      </c>
      <c r="AH448" s="85" t="e">
        <f>IF(AL449="11",Monitoreo!F136&amp;". ","")</f>
        <v>#REF!</v>
      </c>
      <c r="AI448" s="71"/>
      <c r="AJ448" s="88" t="e">
        <f>+IF(Monitoreo!#REF!="Casi Seguro",5,IF(Monitoreo!#REF!="Probable",4,IF(Monitoreo!#REF!="Posible",3,IF(Monitoreo!#REF!="Improbable",2,IF(Monitoreo!#REF!="Raro",1)))))</f>
        <v>#REF!</v>
      </c>
      <c r="AK448" s="88" t="e">
        <f>+IF(Monitoreo!#REF!="Severo",5,IF(Monitoreo!#REF!="Mayor",4,IF(Monitoreo!#REF!="Moderado",3,IF(Monitoreo!#REF!="Menor",2,IF(Monitoreo!#REF!="Insignificante",1)))))</f>
        <v>#REF!</v>
      </c>
      <c r="AL448" s="88" t="e">
        <f t="shared" si="6"/>
        <v>#REF!</v>
      </c>
    </row>
    <row r="449" spans="9:38" x14ac:dyDescent="0.25">
      <c r="I449" s="83"/>
      <c r="J449" s="84" t="e">
        <f>IF(AL450="55",Monitoreo!F137&amp;". ","")</f>
        <v>#REF!</v>
      </c>
      <c r="K449" s="39" t="e">
        <f>IF(AL450="54",Monitoreo!F137&amp;". ","")</f>
        <v>#REF!</v>
      </c>
      <c r="L449" s="39" t="e">
        <f>IF(AL450="53",Monitoreo!F137&amp;". ","")</f>
        <v>#REF!</v>
      </c>
      <c r="M449" s="39" t="e">
        <f>IF(AL450="52",Monitoreo!F137&amp;". ","")</f>
        <v>#REF!</v>
      </c>
      <c r="N449" s="39" t="e">
        <f>IF(AL450="51",Monitoreo!F137&amp;". ","")</f>
        <v>#REF!</v>
      </c>
      <c r="O449" s="39" t="e">
        <f>IF(AL450="45",Monitoreo!F137&amp;". ","")</f>
        <v>#REF!</v>
      </c>
      <c r="P449" s="39" t="e">
        <f>IF(AL450="44",Monitoreo!F137&amp;". ","")</f>
        <v>#REF!</v>
      </c>
      <c r="Q449" s="39" t="e">
        <f>IF(AL450="43",Monitoreo!F137&amp;". ","")</f>
        <v>#REF!</v>
      </c>
      <c r="R449" s="39" t="e">
        <f>IF(AL450="42",Monitoreo!F137&amp;". ","")</f>
        <v>#REF!</v>
      </c>
      <c r="S449" s="39" t="e">
        <f>IF(AL450="41",Monitoreo!F137&amp;". ","")</f>
        <v>#REF!</v>
      </c>
      <c r="T449" s="39" t="e">
        <f>IF(AL450="35",Monitoreo!F137&amp;". ","")</f>
        <v>#REF!</v>
      </c>
      <c r="U449" s="39" t="e">
        <f>IF(AL450="34",Monitoreo!F137&amp;". ","")</f>
        <v>#REF!</v>
      </c>
      <c r="V449" s="39" t="e">
        <f>IF(AL450="33",Monitoreo!F137&amp;". ","")</f>
        <v>#REF!</v>
      </c>
      <c r="W449" s="39" t="e">
        <f>IF(AL450="32",Monitoreo!F137&amp;". ","")</f>
        <v>#REF!</v>
      </c>
      <c r="X449" s="39" t="e">
        <f>IF(AL450="31",Monitoreo!F137&amp;". ","")</f>
        <v>#REF!</v>
      </c>
      <c r="Y449" s="39" t="e">
        <f>IF(AL450="25",Monitoreo!F137&amp;". ","")</f>
        <v>#REF!</v>
      </c>
      <c r="Z449" s="39" t="e">
        <f>IF(AL450="24",Monitoreo!F137&amp;". ","")</f>
        <v>#REF!</v>
      </c>
      <c r="AA449" s="39" t="e">
        <f>IF(AL450="23",Monitoreo!F137&amp;". ","")</f>
        <v>#REF!</v>
      </c>
      <c r="AB449" s="39" t="e">
        <f>IF(AL450="22",Monitoreo!F137&amp;". ","")</f>
        <v>#REF!</v>
      </c>
      <c r="AC449" s="39" t="e">
        <f>IF(AL450="21",Monitoreo!F137&amp;". ","")</f>
        <v>#REF!</v>
      </c>
      <c r="AD449" s="39" t="e">
        <f>IF(AL450="15",Monitoreo!F137&amp;". ","")</f>
        <v>#REF!</v>
      </c>
      <c r="AE449" s="39" t="e">
        <f>IF(AL450="14",Monitoreo!F137&amp;". ","")</f>
        <v>#REF!</v>
      </c>
      <c r="AF449" s="39" t="e">
        <f>IF(AL450="13",Monitoreo!F137&amp;". ","")</f>
        <v>#REF!</v>
      </c>
      <c r="AG449" s="39" t="e">
        <f>IF(AL450="12",Monitoreo!F137&amp;". ","")</f>
        <v>#REF!</v>
      </c>
      <c r="AH449" s="85" t="e">
        <f>IF(AL450="11",Monitoreo!F137&amp;". ","")</f>
        <v>#REF!</v>
      </c>
      <c r="AI449" s="71"/>
      <c r="AJ449" s="88" t="e">
        <f>+IF(Monitoreo!#REF!="Casi Seguro",5,IF(Monitoreo!#REF!="Probable",4,IF(Monitoreo!#REF!="Posible",3,IF(Monitoreo!#REF!="Improbable",2,IF(Monitoreo!#REF!="Raro",1)))))</f>
        <v>#REF!</v>
      </c>
      <c r="AK449" s="88" t="e">
        <f>+IF(Monitoreo!#REF!="Severo",5,IF(Monitoreo!#REF!="Mayor",4,IF(Monitoreo!#REF!="Moderado",3,IF(Monitoreo!#REF!="Menor",2,IF(Monitoreo!#REF!="Insignificante",1)))))</f>
        <v>#REF!</v>
      </c>
      <c r="AL449" s="88" t="e">
        <f t="shared" si="6"/>
        <v>#REF!</v>
      </c>
    </row>
    <row r="450" spans="9:38" x14ac:dyDescent="0.25">
      <c r="I450" s="83"/>
      <c r="J450" s="84" t="e">
        <f>IF(AL451="55",Monitoreo!F138&amp;". ","")</f>
        <v>#REF!</v>
      </c>
      <c r="K450" s="39" t="e">
        <f>IF(AL451="54",Monitoreo!F138&amp;". ","")</f>
        <v>#REF!</v>
      </c>
      <c r="L450" s="39" t="e">
        <f>IF(AL451="53",Monitoreo!F138&amp;". ","")</f>
        <v>#REF!</v>
      </c>
      <c r="M450" s="39" t="e">
        <f>IF(AL451="52",Monitoreo!F138&amp;". ","")</f>
        <v>#REF!</v>
      </c>
      <c r="N450" s="39" t="e">
        <f>IF(AL451="51",Monitoreo!F138&amp;". ","")</f>
        <v>#REF!</v>
      </c>
      <c r="O450" s="39" t="e">
        <f>IF(AL451="45",Monitoreo!F138&amp;". ","")</f>
        <v>#REF!</v>
      </c>
      <c r="P450" s="39" t="e">
        <f>IF(AL451="44",Monitoreo!F138&amp;". ","")</f>
        <v>#REF!</v>
      </c>
      <c r="Q450" s="39" t="e">
        <f>IF(AL451="43",Monitoreo!F138&amp;". ","")</f>
        <v>#REF!</v>
      </c>
      <c r="R450" s="39" t="e">
        <f>IF(AL451="42",Monitoreo!F138&amp;". ","")</f>
        <v>#REF!</v>
      </c>
      <c r="S450" s="39" t="e">
        <f>IF(AL451="41",Monitoreo!F138&amp;". ","")</f>
        <v>#REF!</v>
      </c>
      <c r="T450" s="39" t="e">
        <f>IF(AL451="35",Monitoreo!F138&amp;". ","")</f>
        <v>#REF!</v>
      </c>
      <c r="U450" s="39" t="e">
        <f>IF(AL451="34",Monitoreo!F138&amp;". ","")</f>
        <v>#REF!</v>
      </c>
      <c r="V450" s="39" t="e">
        <f>IF(AL451="33",Monitoreo!F138&amp;". ","")</f>
        <v>#REF!</v>
      </c>
      <c r="W450" s="39" t="e">
        <f>IF(AL451="32",Monitoreo!F138&amp;". ","")</f>
        <v>#REF!</v>
      </c>
      <c r="X450" s="39" t="e">
        <f>IF(AL451="31",Monitoreo!F138&amp;". ","")</f>
        <v>#REF!</v>
      </c>
      <c r="Y450" s="39" t="e">
        <f>IF(AL451="25",Monitoreo!F138&amp;". ","")</f>
        <v>#REF!</v>
      </c>
      <c r="Z450" s="39" t="e">
        <f>IF(AL451="24",Monitoreo!F138&amp;". ","")</f>
        <v>#REF!</v>
      </c>
      <c r="AA450" s="39" t="e">
        <f>IF(AL451="23",Monitoreo!F138&amp;". ","")</f>
        <v>#REF!</v>
      </c>
      <c r="AB450" s="39" t="e">
        <f>IF(AL451="22",Monitoreo!F138&amp;". ","")</f>
        <v>#REF!</v>
      </c>
      <c r="AC450" s="39" t="e">
        <f>IF(AL451="21",Monitoreo!F138&amp;". ","")</f>
        <v>#REF!</v>
      </c>
      <c r="AD450" s="39" t="e">
        <f>IF(AL451="15",Monitoreo!F138&amp;". ","")</f>
        <v>#REF!</v>
      </c>
      <c r="AE450" s="39" t="e">
        <f>IF(AL451="14",Monitoreo!F138&amp;". ","")</f>
        <v>#REF!</v>
      </c>
      <c r="AF450" s="39" t="e">
        <f>IF(AL451="13",Monitoreo!F138&amp;". ","")</f>
        <v>#REF!</v>
      </c>
      <c r="AG450" s="39" t="e">
        <f>IF(AL451="12",Monitoreo!F138&amp;". ","")</f>
        <v>#REF!</v>
      </c>
      <c r="AH450" s="85" t="e">
        <f>IF(AL451="11",Monitoreo!F138&amp;". ","")</f>
        <v>#REF!</v>
      </c>
      <c r="AI450" s="71"/>
      <c r="AJ450" s="88" t="e">
        <f>+IF(Monitoreo!#REF!="Casi Seguro",5,IF(Monitoreo!#REF!="Probable",4,IF(Monitoreo!#REF!="Posible",3,IF(Monitoreo!#REF!="Improbable",2,IF(Monitoreo!#REF!="Raro",1)))))</f>
        <v>#REF!</v>
      </c>
      <c r="AK450" s="88" t="e">
        <f>+IF(Monitoreo!#REF!="Severo",5,IF(Monitoreo!#REF!="Mayor",4,IF(Monitoreo!#REF!="Moderado",3,IF(Monitoreo!#REF!="Menor",2,IF(Monitoreo!#REF!="Insignificante",1)))))</f>
        <v>#REF!</v>
      </c>
      <c r="AL450" s="88" t="e">
        <f t="shared" si="6"/>
        <v>#REF!</v>
      </c>
    </row>
    <row r="451" spans="9:38" x14ac:dyDescent="0.25">
      <c r="I451" s="83"/>
      <c r="J451" s="84" t="e">
        <f>IF(AL452="55",Monitoreo!F139&amp;". ","")</f>
        <v>#REF!</v>
      </c>
      <c r="K451" s="39" t="e">
        <f>IF(AL452="54",Monitoreo!F139&amp;". ","")</f>
        <v>#REF!</v>
      </c>
      <c r="L451" s="39" t="e">
        <f>IF(AL452="53",Monitoreo!F139&amp;". ","")</f>
        <v>#REF!</v>
      </c>
      <c r="M451" s="39" t="e">
        <f>IF(AL452="52",Monitoreo!F139&amp;". ","")</f>
        <v>#REF!</v>
      </c>
      <c r="N451" s="39" t="e">
        <f>IF(AL452="51",Monitoreo!F139&amp;". ","")</f>
        <v>#REF!</v>
      </c>
      <c r="O451" s="39" t="e">
        <f>IF(AL452="45",Monitoreo!F139&amp;". ","")</f>
        <v>#REF!</v>
      </c>
      <c r="P451" s="39" t="e">
        <f>IF(AL452="44",Monitoreo!F139&amp;". ","")</f>
        <v>#REF!</v>
      </c>
      <c r="Q451" s="39" t="e">
        <f>IF(AL452="43",Monitoreo!F139&amp;". ","")</f>
        <v>#REF!</v>
      </c>
      <c r="R451" s="39" t="e">
        <f>IF(AL452="42",Monitoreo!F139&amp;". ","")</f>
        <v>#REF!</v>
      </c>
      <c r="S451" s="39" t="e">
        <f>IF(AL452="41",Monitoreo!F139&amp;". ","")</f>
        <v>#REF!</v>
      </c>
      <c r="T451" s="39" t="e">
        <f>IF(AL452="35",Monitoreo!F139&amp;". ","")</f>
        <v>#REF!</v>
      </c>
      <c r="U451" s="39" t="e">
        <f>IF(AL452="34",Monitoreo!F139&amp;". ","")</f>
        <v>#REF!</v>
      </c>
      <c r="V451" s="39" t="e">
        <f>IF(AL452="33",Monitoreo!F139&amp;". ","")</f>
        <v>#REF!</v>
      </c>
      <c r="W451" s="39" t="e">
        <f>IF(AL452="32",Monitoreo!F139&amp;". ","")</f>
        <v>#REF!</v>
      </c>
      <c r="X451" s="39" t="e">
        <f>IF(AL452="31",Monitoreo!F139&amp;". ","")</f>
        <v>#REF!</v>
      </c>
      <c r="Y451" s="39" t="e">
        <f>IF(AL452="25",Monitoreo!F139&amp;". ","")</f>
        <v>#REF!</v>
      </c>
      <c r="Z451" s="39" t="e">
        <f>IF(AL452="24",Monitoreo!F139&amp;". ","")</f>
        <v>#REF!</v>
      </c>
      <c r="AA451" s="39" t="e">
        <f>IF(AL452="23",Monitoreo!F139&amp;". ","")</f>
        <v>#REF!</v>
      </c>
      <c r="AB451" s="39" t="e">
        <f>IF(AL452="22",Monitoreo!F139&amp;". ","")</f>
        <v>#REF!</v>
      </c>
      <c r="AC451" s="39" t="e">
        <f>IF(AL452="21",Monitoreo!F139&amp;". ","")</f>
        <v>#REF!</v>
      </c>
      <c r="AD451" s="39" t="e">
        <f>IF(AL452="15",Monitoreo!F139&amp;". ","")</f>
        <v>#REF!</v>
      </c>
      <c r="AE451" s="39" t="e">
        <f>IF(AL452="14",Monitoreo!F139&amp;". ","")</f>
        <v>#REF!</v>
      </c>
      <c r="AF451" s="39" t="e">
        <f>IF(AL452="13",Monitoreo!F139&amp;". ","")</f>
        <v>#REF!</v>
      </c>
      <c r="AG451" s="39" t="e">
        <f>IF(AL452="12",Monitoreo!F139&amp;". ","")</f>
        <v>#REF!</v>
      </c>
      <c r="AH451" s="85" t="e">
        <f>IF(AL452="11",Monitoreo!F139&amp;". ","")</f>
        <v>#REF!</v>
      </c>
      <c r="AI451" s="71"/>
      <c r="AJ451" s="88" t="e">
        <f>+IF(Monitoreo!#REF!="Casi Seguro",5,IF(Monitoreo!#REF!="Probable",4,IF(Monitoreo!#REF!="Posible",3,IF(Monitoreo!#REF!="Improbable",2,IF(Monitoreo!#REF!="Raro",1)))))</f>
        <v>#REF!</v>
      </c>
      <c r="AK451" s="88" t="e">
        <f>+IF(Monitoreo!#REF!="Severo",5,IF(Monitoreo!#REF!="Mayor",4,IF(Monitoreo!#REF!="Moderado",3,IF(Monitoreo!#REF!="Menor",2,IF(Monitoreo!#REF!="Insignificante",1)))))</f>
        <v>#REF!</v>
      </c>
      <c r="AL451" s="88" t="e">
        <f t="shared" si="6"/>
        <v>#REF!</v>
      </c>
    </row>
    <row r="452" spans="9:38" x14ac:dyDescent="0.25">
      <c r="I452" s="83"/>
      <c r="J452" s="84" t="e">
        <f>IF(AL453="55",Monitoreo!F140&amp;". ","")</f>
        <v>#REF!</v>
      </c>
      <c r="K452" s="39" t="e">
        <f>IF(AL453="54",Monitoreo!F140&amp;". ","")</f>
        <v>#REF!</v>
      </c>
      <c r="L452" s="39" t="e">
        <f>IF(AL453="53",Monitoreo!F140&amp;". ","")</f>
        <v>#REF!</v>
      </c>
      <c r="M452" s="39" t="e">
        <f>IF(AL453="52",Monitoreo!F140&amp;". ","")</f>
        <v>#REF!</v>
      </c>
      <c r="N452" s="39" t="e">
        <f>IF(AL453="51",Monitoreo!F140&amp;". ","")</f>
        <v>#REF!</v>
      </c>
      <c r="O452" s="39" t="e">
        <f>IF(AL453="45",Monitoreo!F140&amp;". ","")</f>
        <v>#REF!</v>
      </c>
      <c r="P452" s="39" t="e">
        <f>IF(AL453="44",Monitoreo!F140&amp;". ","")</f>
        <v>#REF!</v>
      </c>
      <c r="Q452" s="39" t="e">
        <f>IF(AL453="43",Monitoreo!F140&amp;". ","")</f>
        <v>#REF!</v>
      </c>
      <c r="R452" s="39" t="e">
        <f>IF(AL453="42",Monitoreo!F140&amp;". ","")</f>
        <v>#REF!</v>
      </c>
      <c r="S452" s="39" t="e">
        <f>IF(AL453="41",Monitoreo!F140&amp;". ","")</f>
        <v>#REF!</v>
      </c>
      <c r="T452" s="39" t="e">
        <f>IF(AL453="35",Monitoreo!F140&amp;". ","")</f>
        <v>#REF!</v>
      </c>
      <c r="U452" s="39" t="e">
        <f>IF(AL453="34",Monitoreo!F140&amp;". ","")</f>
        <v>#REF!</v>
      </c>
      <c r="V452" s="39" t="e">
        <f>IF(AL453="33",Monitoreo!F140&amp;". ","")</f>
        <v>#REF!</v>
      </c>
      <c r="W452" s="39" t="e">
        <f>IF(AL453="32",Monitoreo!F140&amp;". ","")</f>
        <v>#REF!</v>
      </c>
      <c r="X452" s="39" t="e">
        <f>IF(AL453="31",Monitoreo!F140&amp;". ","")</f>
        <v>#REF!</v>
      </c>
      <c r="Y452" s="39" t="e">
        <f>IF(AL453="25",Monitoreo!F140&amp;". ","")</f>
        <v>#REF!</v>
      </c>
      <c r="Z452" s="39" t="e">
        <f>IF(AL453="24",Monitoreo!F140&amp;". ","")</f>
        <v>#REF!</v>
      </c>
      <c r="AA452" s="39" t="e">
        <f>IF(AL453="23",Monitoreo!F140&amp;". ","")</f>
        <v>#REF!</v>
      </c>
      <c r="AB452" s="39" t="e">
        <f>IF(AL453="22",Monitoreo!F140&amp;". ","")</f>
        <v>#REF!</v>
      </c>
      <c r="AC452" s="39" t="e">
        <f>IF(AL453="21",Monitoreo!F140&amp;". ","")</f>
        <v>#REF!</v>
      </c>
      <c r="AD452" s="39" t="e">
        <f>IF(AL453="15",Monitoreo!F140&amp;". ","")</f>
        <v>#REF!</v>
      </c>
      <c r="AE452" s="39" t="e">
        <f>IF(AL453="14",Monitoreo!F140&amp;". ","")</f>
        <v>#REF!</v>
      </c>
      <c r="AF452" s="39" t="e">
        <f>IF(AL453="13",Monitoreo!F140&amp;". ","")</f>
        <v>#REF!</v>
      </c>
      <c r="AG452" s="39" t="e">
        <f>IF(AL453="12",Monitoreo!F140&amp;". ","")</f>
        <v>#REF!</v>
      </c>
      <c r="AH452" s="85" t="e">
        <f>IF(AL453="11",Monitoreo!F140&amp;". ","")</f>
        <v>#REF!</v>
      </c>
      <c r="AI452" s="71"/>
      <c r="AJ452" s="88" t="e">
        <f>+IF(Monitoreo!#REF!="Casi Seguro",5,IF(Monitoreo!#REF!="Probable",4,IF(Monitoreo!#REF!="Posible",3,IF(Monitoreo!#REF!="Improbable",2,IF(Monitoreo!#REF!="Raro",1)))))</f>
        <v>#REF!</v>
      </c>
      <c r="AK452" s="88" t="e">
        <f>+IF(Monitoreo!#REF!="Severo",5,IF(Monitoreo!#REF!="Mayor",4,IF(Monitoreo!#REF!="Moderado",3,IF(Monitoreo!#REF!="Menor",2,IF(Monitoreo!#REF!="Insignificante",1)))))</f>
        <v>#REF!</v>
      </c>
      <c r="AL452" s="88" t="e">
        <f t="shared" si="6"/>
        <v>#REF!</v>
      </c>
    </row>
    <row r="453" spans="9:38" x14ac:dyDescent="0.25">
      <c r="I453" s="83"/>
      <c r="J453" s="84" t="e">
        <f>IF(AL454="55",Monitoreo!F141&amp;". ","")</f>
        <v>#REF!</v>
      </c>
      <c r="K453" s="39" t="e">
        <f>IF(AL454="54",Monitoreo!F141&amp;". ","")</f>
        <v>#REF!</v>
      </c>
      <c r="L453" s="39" t="e">
        <f>IF(AL454="53",Monitoreo!F141&amp;". ","")</f>
        <v>#REF!</v>
      </c>
      <c r="M453" s="39" t="e">
        <f>IF(AL454="52",Monitoreo!F141&amp;". ","")</f>
        <v>#REF!</v>
      </c>
      <c r="N453" s="39" t="e">
        <f>IF(AL454="51",Monitoreo!F141&amp;". ","")</f>
        <v>#REF!</v>
      </c>
      <c r="O453" s="39" t="e">
        <f>IF(AL454="45",Monitoreo!F141&amp;". ","")</f>
        <v>#REF!</v>
      </c>
      <c r="P453" s="39" t="e">
        <f>IF(AL454="44",Monitoreo!F141&amp;". ","")</f>
        <v>#REF!</v>
      </c>
      <c r="Q453" s="39" t="e">
        <f>IF(AL454="43",Monitoreo!F141&amp;". ","")</f>
        <v>#REF!</v>
      </c>
      <c r="R453" s="39" t="e">
        <f>IF(AL454="42",Monitoreo!F141&amp;". ","")</f>
        <v>#REF!</v>
      </c>
      <c r="S453" s="39" t="e">
        <f>IF(AL454="41",Monitoreo!F141&amp;". ","")</f>
        <v>#REF!</v>
      </c>
      <c r="T453" s="39" t="e">
        <f>IF(AL454="35",Monitoreo!F141&amp;". ","")</f>
        <v>#REF!</v>
      </c>
      <c r="U453" s="39" t="e">
        <f>IF(AL454="34",Monitoreo!F141&amp;". ","")</f>
        <v>#REF!</v>
      </c>
      <c r="V453" s="39" t="e">
        <f>IF(AL454="33",Monitoreo!F141&amp;". ","")</f>
        <v>#REF!</v>
      </c>
      <c r="W453" s="39" t="e">
        <f>IF(AL454="32",Monitoreo!F141&amp;". ","")</f>
        <v>#REF!</v>
      </c>
      <c r="X453" s="39" t="e">
        <f>IF(AL454="31",Monitoreo!F141&amp;". ","")</f>
        <v>#REF!</v>
      </c>
      <c r="Y453" s="39" t="e">
        <f>IF(AL454="25",Monitoreo!F141&amp;". ","")</f>
        <v>#REF!</v>
      </c>
      <c r="Z453" s="39" t="e">
        <f>IF(AL454="24",Monitoreo!F141&amp;". ","")</f>
        <v>#REF!</v>
      </c>
      <c r="AA453" s="39" t="e">
        <f>IF(AL454="23",Monitoreo!F141&amp;". ","")</f>
        <v>#REF!</v>
      </c>
      <c r="AB453" s="39" t="e">
        <f>IF(AL454="22",Monitoreo!F141&amp;". ","")</f>
        <v>#REF!</v>
      </c>
      <c r="AC453" s="39" t="e">
        <f>IF(AL454="21",Monitoreo!F141&amp;". ","")</f>
        <v>#REF!</v>
      </c>
      <c r="AD453" s="39" t="e">
        <f>IF(AL454="15",Monitoreo!F141&amp;". ","")</f>
        <v>#REF!</v>
      </c>
      <c r="AE453" s="39" t="e">
        <f>IF(AL454="14",Monitoreo!F141&amp;". ","")</f>
        <v>#REF!</v>
      </c>
      <c r="AF453" s="39" t="e">
        <f>IF(AL454="13",Monitoreo!F141&amp;". ","")</f>
        <v>#REF!</v>
      </c>
      <c r="AG453" s="39" t="e">
        <f>IF(AL454="12",Monitoreo!F141&amp;". ","")</f>
        <v>#REF!</v>
      </c>
      <c r="AH453" s="85" t="e">
        <f>IF(AL454="11",Monitoreo!F141&amp;". ","")</f>
        <v>#REF!</v>
      </c>
      <c r="AI453" s="71"/>
      <c r="AJ453" s="88" t="e">
        <f>+IF(Monitoreo!#REF!="Casi Seguro",5,IF(Monitoreo!#REF!="Probable",4,IF(Monitoreo!#REF!="Posible",3,IF(Monitoreo!#REF!="Improbable",2,IF(Monitoreo!#REF!="Raro",1)))))</f>
        <v>#REF!</v>
      </c>
      <c r="AK453" s="88" t="e">
        <f>+IF(Monitoreo!#REF!="Severo",5,IF(Monitoreo!#REF!="Mayor",4,IF(Monitoreo!#REF!="Moderado",3,IF(Monitoreo!#REF!="Menor",2,IF(Monitoreo!#REF!="Insignificante",1)))))</f>
        <v>#REF!</v>
      </c>
      <c r="AL453" s="88" t="e">
        <f t="shared" si="6"/>
        <v>#REF!</v>
      </c>
    </row>
    <row r="454" spans="9:38" x14ac:dyDescent="0.25">
      <c r="I454" s="83"/>
      <c r="J454" s="84" t="e">
        <f>IF(AL455="55",Monitoreo!F142&amp;". ","")</f>
        <v>#REF!</v>
      </c>
      <c r="K454" s="39" t="e">
        <f>IF(AL455="54",Monitoreo!F142&amp;". ","")</f>
        <v>#REF!</v>
      </c>
      <c r="L454" s="39" t="e">
        <f>IF(AL455="53",Monitoreo!F142&amp;". ","")</f>
        <v>#REF!</v>
      </c>
      <c r="M454" s="39" t="e">
        <f>IF(AL455="52",Monitoreo!F142&amp;". ","")</f>
        <v>#REF!</v>
      </c>
      <c r="N454" s="39" t="e">
        <f>IF(AL455="51",Monitoreo!F142&amp;". ","")</f>
        <v>#REF!</v>
      </c>
      <c r="O454" s="39" t="e">
        <f>IF(AL455="45",Monitoreo!F142&amp;". ","")</f>
        <v>#REF!</v>
      </c>
      <c r="P454" s="39" t="e">
        <f>IF(AL455="44",Monitoreo!F142&amp;". ","")</f>
        <v>#REF!</v>
      </c>
      <c r="Q454" s="39" t="e">
        <f>IF(AL455="43",Monitoreo!F142&amp;". ","")</f>
        <v>#REF!</v>
      </c>
      <c r="R454" s="39" t="e">
        <f>IF(AL455="42",Monitoreo!F142&amp;". ","")</f>
        <v>#REF!</v>
      </c>
      <c r="S454" s="39" t="e">
        <f>IF(AL455="41",Monitoreo!F142&amp;". ","")</f>
        <v>#REF!</v>
      </c>
      <c r="T454" s="39" t="e">
        <f>IF(AL455="35",Monitoreo!F142&amp;". ","")</f>
        <v>#REF!</v>
      </c>
      <c r="U454" s="39" t="e">
        <f>IF(AL455="34",Monitoreo!F142&amp;". ","")</f>
        <v>#REF!</v>
      </c>
      <c r="V454" s="39" t="e">
        <f>IF(AL455="33",Monitoreo!F142&amp;". ","")</f>
        <v>#REF!</v>
      </c>
      <c r="W454" s="39" t="e">
        <f>IF(AL455="32",Monitoreo!F142&amp;". ","")</f>
        <v>#REF!</v>
      </c>
      <c r="X454" s="39" t="e">
        <f>IF(AL455="31",Monitoreo!F142&amp;". ","")</f>
        <v>#REF!</v>
      </c>
      <c r="Y454" s="39" t="e">
        <f>IF(AL455="25",Monitoreo!F142&amp;". ","")</f>
        <v>#REF!</v>
      </c>
      <c r="Z454" s="39" t="e">
        <f>IF(AL455="24",Monitoreo!F142&amp;". ","")</f>
        <v>#REF!</v>
      </c>
      <c r="AA454" s="39" t="e">
        <f>IF(AL455="23",Monitoreo!F142&amp;". ","")</f>
        <v>#REF!</v>
      </c>
      <c r="AB454" s="39" t="e">
        <f>IF(AL455="22",Monitoreo!F142&amp;". ","")</f>
        <v>#REF!</v>
      </c>
      <c r="AC454" s="39" t="e">
        <f>IF(AL455="21",Monitoreo!F142&amp;". ","")</f>
        <v>#REF!</v>
      </c>
      <c r="AD454" s="39" t="e">
        <f>IF(AL455="15",Monitoreo!F142&amp;". ","")</f>
        <v>#REF!</v>
      </c>
      <c r="AE454" s="39" t="e">
        <f>IF(AL455="14",Monitoreo!F142&amp;". ","")</f>
        <v>#REF!</v>
      </c>
      <c r="AF454" s="39" t="e">
        <f>IF(AL455="13",Monitoreo!F142&amp;". ","")</f>
        <v>#REF!</v>
      </c>
      <c r="AG454" s="39" t="e">
        <f>IF(AL455="12",Monitoreo!F142&amp;". ","")</f>
        <v>#REF!</v>
      </c>
      <c r="AH454" s="85" t="e">
        <f>IF(AL455="11",Monitoreo!F142&amp;". ","")</f>
        <v>#REF!</v>
      </c>
      <c r="AI454" s="71"/>
      <c r="AJ454" s="88" t="e">
        <f>+IF(Monitoreo!#REF!="Casi Seguro",5,IF(Monitoreo!#REF!="Probable",4,IF(Monitoreo!#REF!="Posible",3,IF(Monitoreo!#REF!="Improbable",2,IF(Monitoreo!#REF!="Raro",1)))))</f>
        <v>#REF!</v>
      </c>
      <c r="AK454" s="88" t="e">
        <f>+IF(Monitoreo!#REF!="Severo",5,IF(Monitoreo!#REF!="Mayor",4,IF(Monitoreo!#REF!="Moderado",3,IF(Monitoreo!#REF!="Menor",2,IF(Monitoreo!#REF!="Insignificante",1)))))</f>
        <v>#REF!</v>
      </c>
      <c r="AL454" s="88" t="e">
        <f t="shared" si="6"/>
        <v>#REF!</v>
      </c>
    </row>
    <row r="455" spans="9:38" x14ac:dyDescent="0.25">
      <c r="I455" s="83"/>
      <c r="J455" s="84" t="e">
        <f>IF(AL456="55",Monitoreo!F143&amp;". ","")</f>
        <v>#REF!</v>
      </c>
      <c r="K455" s="39" t="e">
        <f>IF(AL456="54",Monitoreo!F143&amp;". ","")</f>
        <v>#REF!</v>
      </c>
      <c r="L455" s="39" t="e">
        <f>IF(AL456="53",Monitoreo!F143&amp;". ","")</f>
        <v>#REF!</v>
      </c>
      <c r="M455" s="39" t="e">
        <f>IF(AL456="52",Monitoreo!F143&amp;". ","")</f>
        <v>#REF!</v>
      </c>
      <c r="N455" s="39" t="e">
        <f>IF(AL456="51",Monitoreo!F143&amp;". ","")</f>
        <v>#REF!</v>
      </c>
      <c r="O455" s="39" t="e">
        <f>IF(AL456="45",Monitoreo!F143&amp;". ","")</f>
        <v>#REF!</v>
      </c>
      <c r="P455" s="39" t="e">
        <f>IF(AL456="44",Monitoreo!F143&amp;". ","")</f>
        <v>#REF!</v>
      </c>
      <c r="Q455" s="39" t="e">
        <f>IF(AL456="43",Monitoreo!F143&amp;". ","")</f>
        <v>#REF!</v>
      </c>
      <c r="R455" s="39" t="e">
        <f>IF(AL456="42",Monitoreo!F143&amp;". ","")</f>
        <v>#REF!</v>
      </c>
      <c r="S455" s="39" t="e">
        <f>IF(AL456="41",Monitoreo!F143&amp;". ","")</f>
        <v>#REF!</v>
      </c>
      <c r="T455" s="39" t="e">
        <f>IF(AL456="35",Monitoreo!F143&amp;". ","")</f>
        <v>#REF!</v>
      </c>
      <c r="U455" s="39" t="e">
        <f>IF(AL456="34",Monitoreo!F143&amp;". ","")</f>
        <v>#REF!</v>
      </c>
      <c r="V455" s="39" t="e">
        <f>IF(AL456="33",Monitoreo!F143&amp;". ","")</f>
        <v>#REF!</v>
      </c>
      <c r="W455" s="39" t="e">
        <f>IF(AL456="32",Monitoreo!F143&amp;". ","")</f>
        <v>#REF!</v>
      </c>
      <c r="X455" s="39" t="e">
        <f>IF(AL456="31",Monitoreo!F143&amp;". ","")</f>
        <v>#REF!</v>
      </c>
      <c r="Y455" s="39" t="e">
        <f>IF(AL456="25",Monitoreo!F143&amp;". ","")</f>
        <v>#REF!</v>
      </c>
      <c r="Z455" s="39" t="e">
        <f>IF(AL456="24",Monitoreo!F143&amp;". ","")</f>
        <v>#REF!</v>
      </c>
      <c r="AA455" s="39" t="e">
        <f>IF(AL456="23",Monitoreo!F143&amp;". ","")</f>
        <v>#REF!</v>
      </c>
      <c r="AB455" s="39" t="e">
        <f>IF(AL456="22",Monitoreo!F143&amp;". ","")</f>
        <v>#REF!</v>
      </c>
      <c r="AC455" s="39" t="e">
        <f>IF(AL456="21",Monitoreo!F143&amp;". ","")</f>
        <v>#REF!</v>
      </c>
      <c r="AD455" s="39" t="e">
        <f>IF(AL456="15",Monitoreo!F143&amp;". ","")</f>
        <v>#REF!</v>
      </c>
      <c r="AE455" s="39" t="e">
        <f>IF(AL456="14",Monitoreo!F143&amp;". ","")</f>
        <v>#REF!</v>
      </c>
      <c r="AF455" s="39" t="e">
        <f>IF(AL456="13",Monitoreo!F143&amp;". ","")</f>
        <v>#REF!</v>
      </c>
      <c r="AG455" s="39" t="e">
        <f>IF(AL456="12",Monitoreo!F143&amp;". ","")</f>
        <v>#REF!</v>
      </c>
      <c r="AH455" s="85" t="e">
        <f>IF(AL456="11",Monitoreo!F143&amp;". ","")</f>
        <v>#REF!</v>
      </c>
      <c r="AI455" s="71"/>
      <c r="AJ455" s="88" t="e">
        <f>+IF(Monitoreo!#REF!="Casi Seguro",5,IF(Monitoreo!#REF!="Probable",4,IF(Monitoreo!#REF!="Posible",3,IF(Monitoreo!#REF!="Improbable",2,IF(Monitoreo!#REF!="Raro",1)))))</f>
        <v>#REF!</v>
      </c>
      <c r="AK455" s="88" t="e">
        <f>+IF(Monitoreo!#REF!="Severo",5,IF(Monitoreo!#REF!="Mayor",4,IF(Monitoreo!#REF!="Moderado",3,IF(Monitoreo!#REF!="Menor",2,IF(Monitoreo!#REF!="Insignificante",1)))))</f>
        <v>#REF!</v>
      </c>
      <c r="AL455" s="88" t="e">
        <f t="shared" si="6"/>
        <v>#REF!</v>
      </c>
    </row>
    <row r="456" spans="9:38" x14ac:dyDescent="0.25">
      <c r="I456" s="83"/>
      <c r="J456" s="84" t="e">
        <f>IF(AL457="55",Monitoreo!F144&amp;". ","")</f>
        <v>#REF!</v>
      </c>
      <c r="K456" s="39" t="e">
        <f>IF(AL457="54",Monitoreo!F144&amp;". ","")</f>
        <v>#REF!</v>
      </c>
      <c r="L456" s="39" t="e">
        <f>IF(AL457="53",Monitoreo!F144&amp;". ","")</f>
        <v>#REF!</v>
      </c>
      <c r="M456" s="39" t="e">
        <f>IF(AL457="52",Monitoreo!F144&amp;". ","")</f>
        <v>#REF!</v>
      </c>
      <c r="N456" s="39" t="e">
        <f>IF(AL457="51",Monitoreo!F144&amp;". ","")</f>
        <v>#REF!</v>
      </c>
      <c r="O456" s="39" t="e">
        <f>IF(AL457="45",Monitoreo!F144&amp;". ","")</f>
        <v>#REF!</v>
      </c>
      <c r="P456" s="39" t="e">
        <f>IF(AL457="44",Monitoreo!F144&amp;". ","")</f>
        <v>#REF!</v>
      </c>
      <c r="Q456" s="39" t="e">
        <f>IF(AL457="43",Monitoreo!F144&amp;". ","")</f>
        <v>#REF!</v>
      </c>
      <c r="R456" s="39" t="e">
        <f>IF(AL457="42",Monitoreo!F144&amp;". ","")</f>
        <v>#REF!</v>
      </c>
      <c r="S456" s="39" t="e">
        <f>IF(AL457="41",Monitoreo!F144&amp;". ","")</f>
        <v>#REF!</v>
      </c>
      <c r="T456" s="39" t="e">
        <f>IF(AL457="35",Monitoreo!F144&amp;". ","")</f>
        <v>#REF!</v>
      </c>
      <c r="U456" s="39" t="e">
        <f>IF(AL457="34",Monitoreo!F144&amp;". ","")</f>
        <v>#REF!</v>
      </c>
      <c r="V456" s="39" t="e">
        <f>IF(AL457="33",Monitoreo!F144&amp;". ","")</f>
        <v>#REF!</v>
      </c>
      <c r="W456" s="39" t="e">
        <f>IF(AL457="32",Monitoreo!F144&amp;". ","")</f>
        <v>#REF!</v>
      </c>
      <c r="X456" s="39" t="e">
        <f>IF(AL457="31",Monitoreo!F144&amp;". ","")</f>
        <v>#REF!</v>
      </c>
      <c r="Y456" s="39" t="e">
        <f>IF(AL457="25",Monitoreo!F144&amp;". ","")</f>
        <v>#REF!</v>
      </c>
      <c r="Z456" s="39" t="e">
        <f>IF(AL457="24",Monitoreo!F144&amp;". ","")</f>
        <v>#REF!</v>
      </c>
      <c r="AA456" s="39" t="e">
        <f>IF(AL457="23",Monitoreo!F144&amp;". ","")</f>
        <v>#REF!</v>
      </c>
      <c r="AB456" s="39" t="e">
        <f>IF(AL457="22",Monitoreo!F144&amp;". ","")</f>
        <v>#REF!</v>
      </c>
      <c r="AC456" s="39" t="e">
        <f>IF(AL457="21",Monitoreo!F144&amp;". ","")</f>
        <v>#REF!</v>
      </c>
      <c r="AD456" s="39" t="e">
        <f>IF(AL457="15",Monitoreo!F144&amp;". ","")</f>
        <v>#REF!</v>
      </c>
      <c r="AE456" s="39" t="e">
        <f>IF(AL457="14",Monitoreo!F144&amp;". ","")</f>
        <v>#REF!</v>
      </c>
      <c r="AF456" s="39" t="e">
        <f>IF(AL457="13",Monitoreo!F144&amp;". ","")</f>
        <v>#REF!</v>
      </c>
      <c r="AG456" s="39" t="e">
        <f>IF(AL457="12",Monitoreo!F144&amp;". ","")</f>
        <v>#REF!</v>
      </c>
      <c r="AH456" s="85" t="e">
        <f>IF(AL457="11",Monitoreo!F144&amp;". ","")</f>
        <v>#REF!</v>
      </c>
      <c r="AI456" s="71"/>
      <c r="AJ456" s="88" t="e">
        <f>+IF(Monitoreo!#REF!="Casi Seguro",5,IF(Monitoreo!#REF!="Probable",4,IF(Monitoreo!#REF!="Posible",3,IF(Monitoreo!#REF!="Improbable",2,IF(Monitoreo!#REF!="Raro",1)))))</f>
        <v>#REF!</v>
      </c>
      <c r="AK456" s="88" t="e">
        <f>+IF(Monitoreo!#REF!="Severo",5,IF(Monitoreo!#REF!="Mayor",4,IF(Monitoreo!#REF!="Moderado",3,IF(Monitoreo!#REF!="Menor",2,IF(Monitoreo!#REF!="Insignificante",1)))))</f>
        <v>#REF!</v>
      </c>
      <c r="AL456" s="88" t="e">
        <f t="shared" si="6"/>
        <v>#REF!</v>
      </c>
    </row>
    <row r="457" spans="9:38" x14ac:dyDescent="0.25">
      <c r="I457" s="83"/>
      <c r="J457" s="84" t="e">
        <f>IF(AL458="55",Monitoreo!F145&amp;". ","")</f>
        <v>#REF!</v>
      </c>
      <c r="K457" s="39" t="e">
        <f>IF(AL458="54",Monitoreo!F145&amp;". ","")</f>
        <v>#REF!</v>
      </c>
      <c r="L457" s="39" t="e">
        <f>IF(AL458="53",Monitoreo!F145&amp;". ","")</f>
        <v>#REF!</v>
      </c>
      <c r="M457" s="39" t="e">
        <f>IF(AL458="52",Monitoreo!F145&amp;". ","")</f>
        <v>#REF!</v>
      </c>
      <c r="N457" s="39" t="e">
        <f>IF(AL458="51",Monitoreo!F145&amp;". ","")</f>
        <v>#REF!</v>
      </c>
      <c r="O457" s="39" t="e">
        <f>IF(AL458="45",Monitoreo!F145&amp;". ","")</f>
        <v>#REF!</v>
      </c>
      <c r="P457" s="39" t="e">
        <f>IF(AL458="44",Monitoreo!F145&amp;". ","")</f>
        <v>#REF!</v>
      </c>
      <c r="Q457" s="39" t="e">
        <f>IF(AL458="43",Monitoreo!F145&amp;". ","")</f>
        <v>#REF!</v>
      </c>
      <c r="R457" s="39" t="e">
        <f>IF(AL458="42",Monitoreo!F145&amp;". ","")</f>
        <v>#REF!</v>
      </c>
      <c r="S457" s="39" t="e">
        <f>IF(AL458="41",Monitoreo!F145&amp;". ","")</f>
        <v>#REF!</v>
      </c>
      <c r="T457" s="39" t="e">
        <f>IF(AL458="35",Monitoreo!F145&amp;". ","")</f>
        <v>#REF!</v>
      </c>
      <c r="U457" s="39" t="e">
        <f>IF(AL458="34",Monitoreo!F145&amp;". ","")</f>
        <v>#REF!</v>
      </c>
      <c r="V457" s="39" t="e">
        <f>IF(AL458="33",Monitoreo!F145&amp;". ","")</f>
        <v>#REF!</v>
      </c>
      <c r="W457" s="39" t="e">
        <f>IF(AL458="32",Monitoreo!F145&amp;". ","")</f>
        <v>#REF!</v>
      </c>
      <c r="X457" s="39" t="e">
        <f>IF(AL458="31",Monitoreo!F145&amp;". ","")</f>
        <v>#REF!</v>
      </c>
      <c r="Y457" s="39" t="e">
        <f>IF(AL458="25",Monitoreo!F145&amp;". ","")</f>
        <v>#REF!</v>
      </c>
      <c r="Z457" s="39" t="e">
        <f>IF(AL458="24",Monitoreo!F145&amp;". ","")</f>
        <v>#REF!</v>
      </c>
      <c r="AA457" s="39" t="e">
        <f>IF(AL458="23",Monitoreo!F145&amp;". ","")</f>
        <v>#REF!</v>
      </c>
      <c r="AB457" s="39" t="e">
        <f>IF(AL458="22",Monitoreo!F145&amp;". ","")</f>
        <v>#REF!</v>
      </c>
      <c r="AC457" s="39" t="e">
        <f>IF(AL458="21",Monitoreo!F145&amp;". ","")</f>
        <v>#REF!</v>
      </c>
      <c r="AD457" s="39" t="e">
        <f>IF(AL458="15",Monitoreo!F145&amp;". ","")</f>
        <v>#REF!</v>
      </c>
      <c r="AE457" s="39" t="e">
        <f>IF(AL458="14",Monitoreo!F145&amp;". ","")</f>
        <v>#REF!</v>
      </c>
      <c r="AF457" s="39" t="e">
        <f>IF(AL458="13",Monitoreo!F145&amp;". ","")</f>
        <v>#REF!</v>
      </c>
      <c r="AG457" s="39" t="e">
        <f>IF(AL458="12",Monitoreo!F145&amp;". ","")</f>
        <v>#REF!</v>
      </c>
      <c r="AH457" s="85" t="e">
        <f>IF(AL458="11",Monitoreo!F145&amp;". ","")</f>
        <v>#REF!</v>
      </c>
      <c r="AI457" s="71"/>
      <c r="AJ457" s="88" t="e">
        <f>+IF(Monitoreo!#REF!="Casi Seguro",5,IF(Monitoreo!#REF!="Probable",4,IF(Monitoreo!#REF!="Posible",3,IF(Monitoreo!#REF!="Improbable",2,IF(Monitoreo!#REF!="Raro",1)))))</f>
        <v>#REF!</v>
      </c>
      <c r="AK457" s="88" t="e">
        <f>+IF(Monitoreo!#REF!="Severo",5,IF(Monitoreo!#REF!="Mayor",4,IF(Monitoreo!#REF!="Moderado",3,IF(Monitoreo!#REF!="Menor",2,IF(Monitoreo!#REF!="Insignificante",1)))))</f>
        <v>#REF!</v>
      </c>
      <c r="AL457" s="88" t="e">
        <f t="shared" ref="AL457:AL507" si="7">AJ457&amp;AK457</f>
        <v>#REF!</v>
      </c>
    </row>
    <row r="458" spans="9:38" x14ac:dyDescent="0.25">
      <c r="I458" s="83"/>
      <c r="J458" s="84" t="e">
        <f>IF(AL459="55",Monitoreo!F146&amp;". ","")</f>
        <v>#REF!</v>
      </c>
      <c r="K458" s="39" t="e">
        <f>IF(AL459="54",Monitoreo!F146&amp;". ","")</f>
        <v>#REF!</v>
      </c>
      <c r="L458" s="39" t="e">
        <f>IF(AL459="53",Monitoreo!F146&amp;". ","")</f>
        <v>#REF!</v>
      </c>
      <c r="M458" s="39" t="e">
        <f>IF(AL459="52",Monitoreo!F146&amp;". ","")</f>
        <v>#REF!</v>
      </c>
      <c r="N458" s="39" t="e">
        <f>IF(AL459="51",Monitoreo!F146&amp;". ","")</f>
        <v>#REF!</v>
      </c>
      <c r="O458" s="39" t="e">
        <f>IF(AL459="45",Monitoreo!F146&amp;". ","")</f>
        <v>#REF!</v>
      </c>
      <c r="P458" s="39" t="e">
        <f>IF(AL459="44",Monitoreo!F146&amp;". ","")</f>
        <v>#REF!</v>
      </c>
      <c r="Q458" s="39" t="e">
        <f>IF(AL459="43",Monitoreo!F146&amp;". ","")</f>
        <v>#REF!</v>
      </c>
      <c r="R458" s="39" t="e">
        <f>IF(AL459="42",Monitoreo!F146&amp;". ","")</f>
        <v>#REF!</v>
      </c>
      <c r="S458" s="39" t="e">
        <f>IF(AL459="41",Monitoreo!F146&amp;". ","")</f>
        <v>#REF!</v>
      </c>
      <c r="T458" s="39" t="e">
        <f>IF(AL459="35",Monitoreo!F146&amp;". ","")</f>
        <v>#REF!</v>
      </c>
      <c r="U458" s="39" t="e">
        <f>IF(AL459="34",Monitoreo!F146&amp;". ","")</f>
        <v>#REF!</v>
      </c>
      <c r="V458" s="39" t="e">
        <f>IF(AL459="33",Monitoreo!F146&amp;". ","")</f>
        <v>#REF!</v>
      </c>
      <c r="W458" s="39" t="e">
        <f>IF(AL459="32",Monitoreo!F146&amp;". ","")</f>
        <v>#REF!</v>
      </c>
      <c r="X458" s="39" t="e">
        <f>IF(AL459="31",Monitoreo!F146&amp;". ","")</f>
        <v>#REF!</v>
      </c>
      <c r="Y458" s="39" t="e">
        <f>IF(AL459="25",Monitoreo!F146&amp;". ","")</f>
        <v>#REF!</v>
      </c>
      <c r="Z458" s="39" t="e">
        <f>IF(AL459="24",Monitoreo!F146&amp;". ","")</f>
        <v>#REF!</v>
      </c>
      <c r="AA458" s="39" t="e">
        <f>IF(AL459="23",Monitoreo!F146&amp;". ","")</f>
        <v>#REF!</v>
      </c>
      <c r="AB458" s="39" t="e">
        <f>IF(AL459="22",Monitoreo!F146&amp;". ","")</f>
        <v>#REF!</v>
      </c>
      <c r="AC458" s="39" t="e">
        <f>IF(AL459="21",Monitoreo!F146&amp;". ","")</f>
        <v>#REF!</v>
      </c>
      <c r="AD458" s="39" t="e">
        <f>IF(AL459="15",Monitoreo!F146&amp;". ","")</f>
        <v>#REF!</v>
      </c>
      <c r="AE458" s="39" t="e">
        <f>IF(AL459="14",Monitoreo!F146&amp;". ","")</f>
        <v>#REF!</v>
      </c>
      <c r="AF458" s="39" t="e">
        <f>IF(AL459="13",Monitoreo!F146&amp;". ","")</f>
        <v>#REF!</v>
      </c>
      <c r="AG458" s="39" t="e">
        <f>IF(AL459="12",Monitoreo!F146&amp;". ","")</f>
        <v>#REF!</v>
      </c>
      <c r="AH458" s="85" t="e">
        <f>IF(AL459="11",Monitoreo!F146&amp;". ","")</f>
        <v>#REF!</v>
      </c>
      <c r="AI458" s="71"/>
      <c r="AJ458" s="88" t="e">
        <f>+IF(Monitoreo!#REF!="Casi Seguro",5,IF(Monitoreo!#REF!="Probable",4,IF(Monitoreo!#REF!="Posible",3,IF(Monitoreo!#REF!="Improbable",2,IF(Monitoreo!#REF!="Raro",1)))))</f>
        <v>#REF!</v>
      </c>
      <c r="AK458" s="88" t="e">
        <f>+IF(Monitoreo!#REF!="Severo",5,IF(Monitoreo!#REF!="Mayor",4,IF(Monitoreo!#REF!="Moderado",3,IF(Monitoreo!#REF!="Menor",2,IF(Monitoreo!#REF!="Insignificante",1)))))</f>
        <v>#REF!</v>
      </c>
      <c r="AL458" s="88" t="e">
        <f t="shared" si="7"/>
        <v>#REF!</v>
      </c>
    </row>
    <row r="459" spans="9:38" x14ac:dyDescent="0.25">
      <c r="I459" s="83"/>
      <c r="J459" s="84" t="e">
        <f>IF(AL460="55",Monitoreo!F147&amp;". ","")</f>
        <v>#REF!</v>
      </c>
      <c r="K459" s="39" t="e">
        <f>IF(AL460="54",Monitoreo!F147&amp;". ","")</f>
        <v>#REF!</v>
      </c>
      <c r="L459" s="39" t="e">
        <f>IF(AL460="53",Monitoreo!F147&amp;". ","")</f>
        <v>#REF!</v>
      </c>
      <c r="M459" s="39" t="e">
        <f>IF(AL460="52",Monitoreo!F147&amp;". ","")</f>
        <v>#REF!</v>
      </c>
      <c r="N459" s="39" t="e">
        <f>IF(AL460="51",Monitoreo!F147&amp;". ","")</f>
        <v>#REF!</v>
      </c>
      <c r="O459" s="39" t="e">
        <f>IF(AL460="45",Monitoreo!F147&amp;". ","")</f>
        <v>#REF!</v>
      </c>
      <c r="P459" s="39" t="e">
        <f>IF(AL460="44",Monitoreo!F147&amp;". ","")</f>
        <v>#REF!</v>
      </c>
      <c r="Q459" s="39" t="e">
        <f>IF(AL460="43",Monitoreo!F147&amp;". ","")</f>
        <v>#REF!</v>
      </c>
      <c r="R459" s="39" t="e">
        <f>IF(AL460="42",Monitoreo!F147&amp;". ","")</f>
        <v>#REF!</v>
      </c>
      <c r="S459" s="39" t="e">
        <f>IF(AL460="41",Monitoreo!F147&amp;". ","")</f>
        <v>#REF!</v>
      </c>
      <c r="T459" s="39" t="e">
        <f>IF(AL460="35",Monitoreo!F147&amp;". ","")</f>
        <v>#REF!</v>
      </c>
      <c r="U459" s="39" t="e">
        <f>IF(AL460="34",Monitoreo!F147&amp;". ","")</f>
        <v>#REF!</v>
      </c>
      <c r="V459" s="39" t="e">
        <f>IF(AL460="33",Monitoreo!F147&amp;". ","")</f>
        <v>#REF!</v>
      </c>
      <c r="W459" s="39" t="e">
        <f>IF(AL460="32",Monitoreo!F147&amp;". ","")</f>
        <v>#REF!</v>
      </c>
      <c r="X459" s="39" t="e">
        <f>IF(AL460="31",Monitoreo!F147&amp;". ","")</f>
        <v>#REF!</v>
      </c>
      <c r="Y459" s="39" t="e">
        <f>IF(AL460="25",Monitoreo!F147&amp;". ","")</f>
        <v>#REF!</v>
      </c>
      <c r="Z459" s="39" t="e">
        <f>IF(AL460="24",Monitoreo!F147&amp;". ","")</f>
        <v>#REF!</v>
      </c>
      <c r="AA459" s="39" t="e">
        <f>IF(AL460="23",Monitoreo!F147&amp;". ","")</f>
        <v>#REF!</v>
      </c>
      <c r="AB459" s="39" t="e">
        <f>IF(AL460="22",Monitoreo!F147&amp;". ","")</f>
        <v>#REF!</v>
      </c>
      <c r="AC459" s="39" t="e">
        <f>IF(AL460="21",Monitoreo!F147&amp;". ","")</f>
        <v>#REF!</v>
      </c>
      <c r="AD459" s="39" t="e">
        <f>IF(AL460="15",Monitoreo!F147&amp;". ","")</f>
        <v>#REF!</v>
      </c>
      <c r="AE459" s="39" t="e">
        <f>IF(AL460="14",Monitoreo!F147&amp;". ","")</f>
        <v>#REF!</v>
      </c>
      <c r="AF459" s="39" t="e">
        <f>IF(AL460="13",Monitoreo!F147&amp;". ","")</f>
        <v>#REF!</v>
      </c>
      <c r="AG459" s="39" t="e">
        <f>IF(AL460="12",Monitoreo!F147&amp;". ","")</f>
        <v>#REF!</v>
      </c>
      <c r="AH459" s="85" t="e">
        <f>IF(AL460="11",Monitoreo!F147&amp;". ","")</f>
        <v>#REF!</v>
      </c>
      <c r="AI459" s="71"/>
      <c r="AJ459" s="88" t="e">
        <f>+IF(Monitoreo!#REF!="Casi Seguro",5,IF(Monitoreo!#REF!="Probable",4,IF(Monitoreo!#REF!="Posible",3,IF(Monitoreo!#REF!="Improbable",2,IF(Monitoreo!#REF!="Raro",1)))))</f>
        <v>#REF!</v>
      </c>
      <c r="AK459" s="88" t="e">
        <f>+IF(Monitoreo!#REF!="Severo",5,IF(Monitoreo!#REF!="Mayor",4,IF(Monitoreo!#REF!="Moderado",3,IF(Monitoreo!#REF!="Menor",2,IF(Monitoreo!#REF!="Insignificante",1)))))</f>
        <v>#REF!</v>
      </c>
      <c r="AL459" s="88" t="e">
        <f t="shared" si="7"/>
        <v>#REF!</v>
      </c>
    </row>
    <row r="460" spans="9:38" x14ac:dyDescent="0.25">
      <c r="I460" s="83"/>
      <c r="J460" s="84" t="e">
        <f>IF(AL461="55",Monitoreo!F148&amp;". ","")</f>
        <v>#REF!</v>
      </c>
      <c r="K460" s="39" t="e">
        <f>IF(AL461="54",Monitoreo!F148&amp;". ","")</f>
        <v>#REF!</v>
      </c>
      <c r="L460" s="39" t="e">
        <f>IF(AL461="53",Monitoreo!F148&amp;". ","")</f>
        <v>#REF!</v>
      </c>
      <c r="M460" s="39" t="e">
        <f>IF(AL461="52",Monitoreo!F148&amp;". ","")</f>
        <v>#REF!</v>
      </c>
      <c r="N460" s="39" t="e">
        <f>IF(AL461="51",Monitoreo!F148&amp;". ","")</f>
        <v>#REF!</v>
      </c>
      <c r="O460" s="39" t="e">
        <f>IF(AL461="45",Monitoreo!F148&amp;". ","")</f>
        <v>#REF!</v>
      </c>
      <c r="P460" s="39" t="e">
        <f>IF(AL461="44",Monitoreo!F148&amp;". ","")</f>
        <v>#REF!</v>
      </c>
      <c r="Q460" s="39" t="e">
        <f>IF(AL461="43",Monitoreo!F148&amp;". ","")</f>
        <v>#REF!</v>
      </c>
      <c r="R460" s="39" t="e">
        <f>IF(AL461="42",Monitoreo!F148&amp;". ","")</f>
        <v>#REF!</v>
      </c>
      <c r="S460" s="39" t="e">
        <f>IF(AL461="41",Monitoreo!F148&amp;". ","")</f>
        <v>#REF!</v>
      </c>
      <c r="T460" s="39" t="e">
        <f>IF(AL461="35",Monitoreo!F148&amp;". ","")</f>
        <v>#REF!</v>
      </c>
      <c r="U460" s="39" t="e">
        <f>IF(AL461="34",Monitoreo!F148&amp;". ","")</f>
        <v>#REF!</v>
      </c>
      <c r="V460" s="39" t="e">
        <f>IF(AL461="33",Monitoreo!F148&amp;". ","")</f>
        <v>#REF!</v>
      </c>
      <c r="W460" s="39" t="e">
        <f>IF(AL461="32",Monitoreo!F148&amp;". ","")</f>
        <v>#REF!</v>
      </c>
      <c r="X460" s="39" t="e">
        <f>IF(AL461="31",Monitoreo!F148&amp;". ","")</f>
        <v>#REF!</v>
      </c>
      <c r="Y460" s="39" t="e">
        <f>IF(AL461="25",Monitoreo!F148&amp;". ","")</f>
        <v>#REF!</v>
      </c>
      <c r="Z460" s="39" t="e">
        <f>IF(AL461="24",Monitoreo!F148&amp;". ","")</f>
        <v>#REF!</v>
      </c>
      <c r="AA460" s="39" t="e">
        <f>IF(AL461="23",Monitoreo!F148&amp;". ","")</f>
        <v>#REF!</v>
      </c>
      <c r="AB460" s="39" t="e">
        <f>IF(AL461="22",Monitoreo!F148&amp;". ","")</f>
        <v>#REF!</v>
      </c>
      <c r="AC460" s="39" t="e">
        <f>IF(AL461="21",Monitoreo!F148&amp;". ","")</f>
        <v>#REF!</v>
      </c>
      <c r="AD460" s="39" t="e">
        <f>IF(AL461="15",Monitoreo!F148&amp;". ","")</f>
        <v>#REF!</v>
      </c>
      <c r="AE460" s="39" t="e">
        <f>IF(AL461="14",Monitoreo!F148&amp;". ","")</f>
        <v>#REF!</v>
      </c>
      <c r="AF460" s="39" t="e">
        <f>IF(AL461="13",Monitoreo!F148&amp;". ","")</f>
        <v>#REF!</v>
      </c>
      <c r="AG460" s="39" t="e">
        <f>IF(AL461="12",Monitoreo!F148&amp;". ","")</f>
        <v>#REF!</v>
      </c>
      <c r="AH460" s="85" t="e">
        <f>IF(AL461="11",Monitoreo!F148&amp;". ","")</f>
        <v>#REF!</v>
      </c>
      <c r="AI460" s="71"/>
      <c r="AJ460" s="88" t="e">
        <f>+IF(Monitoreo!#REF!="Casi Seguro",5,IF(Monitoreo!#REF!="Probable",4,IF(Monitoreo!#REF!="Posible",3,IF(Monitoreo!#REF!="Improbable",2,IF(Monitoreo!#REF!="Raro",1)))))</f>
        <v>#REF!</v>
      </c>
      <c r="AK460" s="88" t="e">
        <f>+IF(Monitoreo!#REF!="Severo",5,IF(Monitoreo!#REF!="Mayor",4,IF(Monitoreo!#REF!="Moderado",3,IF(Monitoreo!#REF!="Menor",2,IF(Monitoreo!#REF!="Insignificante",1)))))</f>
        <v>#REF!</v>
      </c>
      <c r="AL460" s="88" t="e">
        <f t="shared" si="7"/>
        <v>#REF!</v>
      </c>
    </row>
    <row r="461" spans="9:38" x14ac:dyDescent="0.25">
      <c r="I461" s="83"/>
      <c r="J461" s="84" t="e">
        <f>IF(AL462="55",Monitoreo!F149&amp;". ","")</f>
        <v>#REF!</v>
      </c>
      <c r="K461" s="39" t="e">
        <f>IF(AL462="54",Monitoreo!F149&amp;". ","")</f>
        <v>#REF!</v>
      </c>
      <c r="L461" s="39" t="e">
        <f>IF(AL462="53",Monitoreo!F149&amp;". ","")</f>
        <v>#REF!</v>
      </c>
      <c r="M461" s="39" t="e">
        <f>IF(AL462="52",Monitoreo!F149&amp;". ","")</f>
        <v>#REF!</v>
      </c>
      <c r="N461" s="39" t="e">
        <f>IF(AL462="51",Monitoreo!F149&amp;". ","")</f>
        <v>#REF!</v>
      </c>
      <c r="O461" s="39" t="e">
        <f>IF(AL462="45",Monitoreo!F149&amp;". ","")</f>
        <v>#REF!</v>
      </c>
      <c r="P461" s="39" t="e">
        <f>IF(AL462="44",Monitoreo!F149&amp;". ","")</f>
        <v>#REF!</v>
      </c>
      <c r="Q461" s="39" t="e">
        <f>IF(AL462="43",Monitoreo!F149&amp;". ","")</f>
        <v>#REF!</v>
      </c>
      <c r="R461" s="39" t="e">
        <f>IF(AL462="42",Monitoreo!F149&amp;". ","")</f>
        <v>#REF!</v>
      </c>
      <c r="S461" s="39" t="e">
        <f>IF(AL462="41",Monitoreo!F149&amp;". ","")</f>
        <v>#REF!</v>
      </c>
      <c r="T461" s="39" t="e">
        <f>IF(AL462="35",Monitoreo!F149&amp;". ","")</f>
        <v>#REF!</v>
      </c>
      <c r="U461" s="39" t="e">
        <f>IF(AL462="34",Monitoreo!F149&amp;". ","")</f>
        <v>#REF!</v>
      </c>
      <c r="V461" s="39" t="e">
        <f>IF(AL462="33",Monitoreo!F149&amp;". ","")</f>
        <v>#REF!</v>
      </c>
      <c r="W461" s="39" t="e">
        <f>IF(AL462="32",Monitoreo!F149&amp;". ","")</f>
        <v>#REF!</v>
      </c>
      <c r="X461" s="39" t="e">
        <f>IF(AL462="31",Monitoreo!F149&amp;". ","")</f>
        <v>#REF!</v>
      </c>
      <c r="Y461" s="39" t="e">
        <f>IF(AL462="25",Monitoreo!F149&amp;". ","")</f>
        <v>#REF!</v>
      </c>
      <c r="Z461" s="39" t="e">
        <f>IF(AL462="24",Monitoreo!F149&amp;". ","")</f>
        <v>#REF!</v>
      </c>
      <c r="AA461" s="39" t="e">
        <f>IF(AL462="23",Monitoreo!F149&amp;". ","")</f>
        <v>#REF!</v>
      </c>
      <c r="AB461" s="39" t="e">
        <f>IF(AL462="22",Monitoreo!F149&amp;". ","")</f>
        <v>#REF!</v>
      </c>
      <c r="AC461" s="39" t="e">
        <f>IF(AL462="21",Monitoreo!F149&amp;". ","")</f>
        <v>#REF!</v>
      </c>
      <c r="AD461" s="39" t="e">
        <f>IF(AL462="15",Monitoreo!F149&amp;". ","")</f>
        <v>#REF!</v>
      </c>
      <c r="AE461" s="39" t="e">
        <f>IF(AL462="14",Monitoreo!F149&amp;". ","")</f>
        <v>#REF!</v>
      </c>
      <c r="AF461" s="39" t="e">
        <f>IF(AL462="13",Monitoreo!F149&amp;". ","")</f>
        <v>#REF!</v>
      </c>
      <c r="AG461" s="39" t="e">
        <f>IF(AL462="12",Monitoreo!F149&amp;". ","")</f>
        <v>#REF!</v>
      </c>
      <c r="AH461" s="85" t="e">
        <f>IF(AL462="11",Monitoreo!F149&amp;". ","")</f>
        <v>#REF!</v>
      </c>
      <c r="AI461" s="71"/>
      <c r="AJ461" s="88" t="e">
        <f>+IF(Monitoreo!#REF!="Casi Seguro",5,IF(Monitoreo!#REF!="Probable",4,IF(Monitoreo!#REF!="Posible",3,IF(Monitoreo!#REF!="Improbable",2,IF(Monitoreo!#REF!="Raro",1)))))</f>
        <v>#REF!</v>
      </c>
      <c r="AK461" s="88" t="e">
        <f>+IF(Monitoreo!#REF!="Severo",5,IF(Monitoreo!#REF!="Mayor",4,IF(Monitoreo!#REF!="Moderado",3,IF(Monitoreo!#REF!="Menor",2,IF(Monitoreo!#REF!="Insignificante",1)))))</f>
        <v>#REF!</v>
      </c>
      <c r="AL461" s="88" t="e">
        <f t="shared" si="7"/>
        <v>#REF!</v>
      </c>
    </row>
    <row r="462" spans="9:38" x14ac:dyDescent="0.25">
      <c r="I462" s="83"/>
      <c r="J462" s="84" t="e">
        <f>IF(AL463="55",Monitoreo!F150&amp;". ","")</f>
        <v>#REF!</v>
      </c>
      <c r="K462" s="39" t="e">
        <f>IF(AL463="54",Monitoreo!F150&amp;". ","")</f>
        <v>#REF!</v>
      </c>
      <c r="L462" s="39" t="e">
        <f>IF(AL463="53",Monitoreo!F150&amp;". ","")</f>
        <v>#REF!</v>
      </c>
      <c r="M462" s="39" t="e">
        <f>IF(AL463="52",Monitoreo!F150&amp;". ","")</f>
        <v>#REF!</v>
      </c>
      <c r="N462" s="39" t="e">
        <f>IF(AL463="51",Monitoreo!F150&amp;". ","")</f>
        <v>#REF!</v>
      </c>
      <c r="O462" s="39" t="e">
        <f>IF(AL463="45",Monitoreo!F150&amp;". ","")</f>
        <v>#REF!</v>
      </c>
      <c r="P462" s="39" t="e">
        <f>IF(AL463="44",Monitoreo!F150&amp;". ","")</f>
        <v>#REF!</v>
      </c>
      <c r="Q462" s="39" t="e">
        <f>IF(AL463="43",Monitoreo!F150&amp;". ","")</f>
        <v>#REF!</v>
      </c>
      <c r="R462" s="39" t="e">
        <f>IF(AL463="42",Monitoreo!F150&amp;". ","")</f>
        <v>#REF!</v>
      </c>
      <c r="S462" s="39" t="e">
        <f>IF(AL463="41",Monitoreo!F150&amp;". ","")</f>
        <v>#REF!</v>
      </c>
      <c r="T462" s="39" t="e">
        <f>IF(AL463="35",Monitoreo!F150&amp;". ","")</f>
        <v>#REF!</v>
      </c>
      <c r="U462" s="39" t="e">
        <f>IF(AL463="34",Monitoreo!F150&amp;". ","")</f>
        <v>#REF!</v>
      </c>
      <c r="V462" s="39" t="e">
        <f>IF(AL463="33",Monitoreo!F150&amp;". ","")</f>
        <v>#REF!</v>
      </c>
      <c r="W462" s="39" t="e">
        <f>IF(AL463="32",Monitoreo!F150&amp;". ","")</f>
        <v>#REF!</v>
      </c>
      <c r="X462" s="39" t="e">
        <f>IF(AL463="31",Monitoreo!F150&amp;". ","")</f>
        <v>#REF!</v>
      </c>
      <c r="Y462" s="39" t="e">
        <f>IF(AL463="25",Monitoreo!F150&amp;". ","")</f>
        <v>#REF!</v>
      </c>
      <c r="Z462" s="39" t="e">
        <f>IF(AL463="24",Monitoreo!F150&amp;". ","")</f>
        <v>#REF!</v>
      </c>
      <c r="AA462" s="39" t="e">
        <f>IF(AL463="23",Monitoreo!F150&amp;". ","")</f>
        <v>#REF!</v>
      </c>
      <c r="AB462" s="39" t="e">
        <f>IF(AL463="22",Monitoreo!F150&amp;". ","")</f>
        <v>#REF!</v>
      </c>
      <c r="AC462" s="39" t="e">
        <f>IF(AL463="21",Monitoreo!F150&amp;". ","")</f>
        <v>#REF!</v>
      </c>
      <c r="AD462" s="39" t="e">
        <f>IF(AL463="15",Monitoreo!F150&amp;". ","")</f>
        <v>#REF!</v>
      </c>
      <c r="AE462" s="39" t="e">
        <f>IF(AL463="14",Monitoreo!F150&amp;". ","")</f>
        <v>#REF!</v>
      </c>
      <c r="AF462" s="39" t="e">
        <f>IF(AL463="13",Monitoreo!F150&amp;". ","")</f>
        <v>#REF!</v>
      </c>
      <c r="AG462" s="39" t="e">
        <f>IF(AL463="12",Monitoreo!F150&amp;". ","")</f>
        <v>#REF!</v>
      </c>
      <c r="AH462" s="85" t="e">
        <f>IF(AL463="11",Monitoreo!F150&amp;". ","")</f>
        <v>#REF!</v>
      </c>
      <c r="AI462" s="71"/>
      <c r="AJ462" s="88" t="e">
        <f>+IF(Monitoreo!#REF!="Casi Seguro",5,IF(Monitoreo!#REF!="Probable",4,IF(Monitoreo!#REF!="Posible",3,IF(Monitoreo!#REF!="Improbable",2,IF(Monitoreo!#REF!="Raro",1)))))</f>
        <v>#REF!</v>
      </c>
      <c r="AK462" s="88" t="e">
        <f>+IF(Monitoreo!#REF!="Severo",5,IF(Monitoreo!#REF!="Mayor",4,IF(Monitoreo!#REF!="Moderado",3,IF(Monitoreo!#REF!="Menor",2,IF(Monitoreo!#REF!="Insignificante",1)))))</f>
        <v>#REF!</v>
      </c>
      <c r="AL462" s="88" t="e">
        <f t="shared" si="7"/>
        <v>#REF!</v>
      </c>
    </row>
    <row r="463" spans="9:38" x14ac:dyDescent="0.25">
      <c r="I463" s="83"/>
      <c r="J463" s="84" t="e">
        <f>IF(AL464="55",Monitoreo!F151&amp;". ","")</f>
        <v>#REF!</v>
      </c>
      <c r="K463" s="39" t="e">
        <f>IF(AL464="54",Monitoreo!F151&amp;". ","")</f>
        <v>#REF!</v>
      </c>
      <c r="L463" s="39" t="e">
        <f>IF(AL464="53",Monitoreo!F151&amp;". ","")</f>
        <v>#REF!</v>
      </c>
      <c r="M463" s="39" t="e">
        <f>IF(AL464="52",Monitoreo!F151&amp;". ","")</f>
        <v>#REF!</v>
      </c>
      <c r="N463" s="39" t="e">
        <f>IF(AL464="51",Monitoreo!F151&amp;". ","")</f>
        <v>#REF!</v>
      </c>
      <c r="O463" s="39" t="e">
        <f>IF(AL464="45",Monitoreo!F151&amp;". ","")</f>
        <v>#REF!</v>
      </c>
      <c r="P463" s="39" t="e">
        <f>IF(AL464="44",Monitoreo!F151&amp;". ","")</f>
        <v>#REF!</v>
      </c>
      <c r="Q463" s="39" t="e">
        <f>IF(AL464="43",Monitoreo!F151&amp;". ","")</f>
        <v>#REF!</v>
      </c>
      <c r="R463" s="39" t="e">
        <f>IF(AL464="42",Monitoreo!F151&amp;". ","")</f>
        <v>#REF!</v>
      </c>
      <c r="S463" s="39" t="e">
        <f>IF(AL464="41",Monitoreo!F151&amp;". ","")</f>
        <v>#REF!</v>
      </c>
      <c r="T463" s="39" t="e">
        <f>IF(AL464="35",Monitoreo!F151&amp;". ","")</f>
        <v>#REF!</v>
      </c>
      <c r="U463" s="39" t="e">
        <f>IF(AL464="34",Monitoreo!F151&amp;". ","")</f>
        <v>#REF!</v>
      </c>
      <c r="V463" s="39" t="e">
        <f>IF(AL464="33",Monitoreo!F151&amp;". ","")</f>
        <v>#REF!</v>
      </c>
      <c r="W463" s="39" t="e">
        <f>IF(AL464="32",Monitoreo!F151&amp;". ","")</f>
        <v>#REF!</v>
      </c>
      <c r="X463" s="39" t="e">
        <f>IF(AL464="31",Monitoreo!F151&amp;". ","")</f>
        <v>#REF!</v>
      </c>
      <c r="Y463" s="39" t="e">
        <f>IF(AL464="25",Monitoreo!F151&amp;". ","")</f>
        <v>#REF!</v>
      </c>
      <c r="Z463" s="39" t="e">
        <f>IF(AL464="24",Monitoreo!F151&amp;". ","")</f>
        <v>#REF!</v>
      </c>
      <c r="AA463" s="39" t="e">
        <f>IF(AL464="23",Monitoreo!F151&amp;". ","")</f>
        <v>#REF!</v>
      </c>
      <c r="AB463" s="39" t="e">
        <f>IF(AL464="22",Monitoreo!F151&amp;". ","")</f>
        <v>#REF!</v>
      </c>
      <c r="AC463" s="39" t="e">
        <f>IF(AL464="21",Monitoreo!F151&amp;". ","")</f>
        <v>#REF!</v>
      </c>
      <c r="AD463" s="39" t="e">
        <f>IF(AL464="15",Monitoreo!F151&amp;". ","")</f>
        <v>#REF!</v>
      </c>
      <c r="AE463" s="39" t="e">
        <f>IF(AL464="14",Monitoreo!F151&amp;". ","")</f>
        <v>#REF!</v>
      </c>
      <c r="AF463" s="39" t="e">
        <f>IF(AL464="13",Monitoreo!F151&amp;". ","")</f>
        <v>#REF!</v>
      </c>
      <c r="AG463" s="39" t="e">
        <f>IF(AL464="12",Monitoreo!F151&amp;". ","")</f>
        <v>#REF!</v>
      </c>
      <c r="AH463" s="85" t="e">
        <f>IF(AL464="11",Monitoreo!F151&amp;". ","")</f>
        <v>#REF!</v>
      </c>
      <c r="AI463" s="71"/>
      <c r="AJ463" s="88" t="e">
        <f>+IF(Monitoreo!#REF!="Casi Seguro",5,IF(Monitoreo!#REF!="Probable",4,IF(Monitoreo!#REF!="Posible",3,IF(Monitoreo!#REF!="Improbable",2,IF(Monitoreo!#REF!="Raro",1)))))</f>
        <v>#REF!</v>
      </c>
      <c r="AK463" s="88" t="e">
        <f>+IF(Monitoreo!#REF!="Severo",5,IF(Monitoreo!#REF!="Mayor",4,IF(Monitoreo!#REF!="Moderado",3,IF(Monitoreo!#REF!="Menor",2,IF(Monitoreo!#REF!="Insignificante",1)))))</f>
        <v>#REF!</v>
      </c>
      <c r="AL463" s="88" t="e">
        <f t="shared" si="7"/>
        <v>#REF!</v>
      </c>
    </row>
    <row r="464" spans="9:38" x14ac:dyDescent="0.25">
      <c r="I464" s="83"/>
      <c r="J464" s="84" t="e">
        <f>IF(AL465="55",Monitoreo!F152&amp;". ","")</f>
        <v>#REF!</v>
      </c>
      <c r="K464" s="39" t="e">
        <f>IF(AL465="54",Monitoreo!F152&amp;". ","")</f>
        <v>#REF!</v>
      </c>
      <c r="L464" s="39" t="e">
        <f>IF(AL465="53",Monitoreo!F152&amp;". ","")</f>
        <v>#REF!</v>
      </c>
      <c r="M464" s="39" t="e">
        <f>IF(AL465="52",Monitoreo!F152&amp;". ","")</f>
        <v>#REF!</v>
      </c>
      <c r="N464" s="39" t="e">
        <f>IF(AL465="51",Monitoreo!F152&amp;". ","")</f>
        <v>#REF!</v>
      </c>
      <c r="O464" s="39" t="e">
        <f>IF(AL465="45",Monitoreo!F152&amp;". ","")</f>
        <v>#REF!</v>
      </c>
      <c r="P464" s="39" t="e">
        <f>IF(AL465="44",Monitoreo!F152&amp;". ","")</f>
        <v>#REF!</v>
      </c>
      <c r="Q464" s="39" t="e">
        <f>IF(AL465="43",Monitoreo!F152&amp;". ","")</f>
        <v>#REF!</v>
      </c>
      <c r="R464" s="39" t="e">
        <f>IF(AL465="42",Monitoreo!F152&amp;". ","")</f>
        <v>#REF!</v>
      </c>
      <c r="S464" s="39" t="e">
        <f>IF(AL465="41",Monitoreo!F152&amp;". ","")</f>
        <v>#REF!</v>
      </c>
      <c r="T464" s="39" t="e">
        <f>IF(AL465="35",Monitoreo!F152&amp;". ","")</f>
        <v>#REF!</v>
      </c>
      <c r="U464" s="39" t="e">
        <f>IF(AL465="34",Monitoreo!F152&amp;". ","")</f>
        <v>#REF!</v>
      </c>
      <c r="V464" s="39" t="e">
        <f>IF(AL465="33",Monitoreo!F152&amp;". ","")</f>
        <v>#REF!</v>
      </c>
      <c r="W464" s="39" t="e">
        <f>IF(AL465="32",Monitoreo!F152&amp;". ","")</f>
        <v>#REF!</v>
      </c>
      <c r="X464" s="39" t="e">
        <f>IF(AL465="31",Monitoreo!F152&amp;". ","")</f>
        <v>#REF!</v>
      </c>
      <c r="Y464" s="39" t="e">
        <f>IF(AL465="25",Monitoreo!F152&amp;". ","")</f>
        <v>#REF!</v>
      </c>
      <c r="Z464" s="39" t="e">
        <f>IF(AL465="24",Monitoreo!F152&amp;". ","")</f>
        <v>#REF!</v>
      </c>
      <c r="AA464" s="39" t="e">
        <f>IF(AL465="23",Monitoreo!F152&amp;". ","")</f>
        <v>#REF!</v>
      </c>
      <c r="AB464" s="39" t="e">
        <f>IF(AL465="22",Monitoreo!F152&amp;". ","")</f>
        <v>#REF!</v>
      </c>
      <c r="AC464" s="39" t="e">
        <f>IF(AL465="21",Monitoreo!F152&amp;". ","")</f>
        <v>#REF!</v>
      </c>
      <c r="AD464" s="39" t="e">
        <f>IF(AL465="15",Monitoreo!F152&amp;". ","")</f>
        <v>#REF!</v>
      </c>
      <c r="AE464" s="39" t="e">
        <f>IF(AL465="14",Monitoreo!F152&amp;". ","")</f>
        <v>#REF!</v>
      </c>
      <c r="AF464" s="39" t="e">
        <f>IF(AL465="13",Monitoreo!F152&amp;". ","")</f>
        <v>#REF!</v>
      </c>
      <c r="AG464" s="39" t="e">
        <f>IF(AL465="12",Monitoreo!F152&amp;". ","")</f>
        <v>#REF!</v>
      </c>
      <c r="AH464" s="85" t="e">
        <f>IF(AL465="11",Monitoreo!F152&amp;". ","")</f>
        <v>#REF!</v>
      </c>
      <c r="AI464" s="71"/>
      <c r="AJ464" s="88" t="e">
        <f>+IF(Monitoreo!#REF!="Casi Seguro",5,IF(Monitoreo!#REF!="Probable",4,IF(Monitoreo!#REF!="Posible",3,IF(Monitoreo!#REF!="Improbable",2,IF(Monitoreo!#REF!="Raro",1)))))</f>
        <v>#REF!</v>
      </c>
      <c r="AK464" s="88" t="e">
        <f>+IF(Monitoreo!#REF!="Severo",5,IF(Monitoreo!#REF!="Mayor",4,IF(Monitoreo!#REF!="Moderado",3,IF(Monitoreo!#REF!="Menor",2,IF(Monitoreo!#REF!="Insignificante",1)))))</f>
        <v>#REF!</v>
      </c>
      <c r="AL464" s="88" t="e">
        <f t="shared" si="7"/>
        <v>#REF!</v>
      </c>
    </row>
    <row r="465" spans="9:38" x14ac:dyDescent="0.25">
      <c r="I465" s="83"/>
      <c r="J465" s="84" t="e">
        <f>IF(AL466="55",Monitoreo!F153&amp;". ","")</f>
        <v>#REF!</v>
      </c>
      <c r="K465" s="39" t="e">
        <f>IF(AL466="54",Monitoreo!F153&amp;". ","")</f>
        <v>#REF!</v>
      </c>
      <c r="L465" s="39" t="e">
        <f>IF(AL466="53",Monitoreo!F153&amp;". ","")</f>
        <v>#REF!</v>
      </c>
      <c r="M465" s="39" t="e">
        <f>IF(AL466="52",Monitoreo!F153&amp;". ","")</f>
        <v>#REF!</v>
      </c>
      <c r="N465" s="39" t="e">
        <f>IF(AL466="51",Monitoreo!F153&amp;". ","")</f>
        <v>#REF!</v>
      </c>
      <c r="O465" s="39" t="e">
        <f>IF(AL466="45",Monitoreo!F153&amp;". ","")</f>
        <v>#REF!</v>
      </c>
      <c r="P465" s="39" t="e">
        <f>IF(AL466="44",Monitoreo!F153&amp;". ","")</f>
        <v>#REF!</v>
      </c>
      <c r="Q465" s="39" t="e">
        <f>IF(AL466="43",Monitoreo!F153&amp;". ","")</f>
        <v>#REF!</v>
      </c>
      <c r="R465" s="39" t="e">
        <f>IF(AL466="42",Monitoreo!F153&amp;". ","")</f>
        <v>#REF!</v>
      </c>
      <c r="S465" s="39" t="e">
        <f>IF(AL466="41",Monitoreo!F153&amp;". ","")</f>
        <v>#REF!</v>
      </c>
      <c r="T465" s="39" t="e">
        <f>IF(AL466="35",Monitoreo!F153&amp;". ","")</f>
        <v>#REF!</v>
      </c>
      <c r="U465" s="39" t="e">
        <f>IF(AL466="34",Monitoreo!F153&amp;". ","")</f>
        <v>#REF!</v>
      </c>
      <c r="V465" s="39" t="e">
        <f>IF(AL466="33",Monitoreo!F153&amp;". ","")</f>
        <v>#REF!</v>
      </c>
      <c r="W465" s="39" t="e">
        <f>IF(AL466="32",Monitoreo!F153&amp;". ","")</f>
        <v>#REF!</v>
      </c>
      <c r="X465" s="39" t="e">
        <f>IF(AL466="31",Monitoreo!F153&amp;". ","")</f>
        <v>#REF!</v>
      </c>
      <c r="Y465" s="39" t="e">
        <f>IF(AL466="25",Monitoreo!F153&amp;". ","")</f>
        <v>#REF!</v>
      </c>
      <c r="Z465" s="39" t="e">
        <f>IF(AL466="24",Monitoreo!F153&amp;". ","")</f>
        <v>#REF!</v>
      </c>
      <c r="AA465" s="39" t="e">
        <f>IF(AL466="23",Monitoreo!F153&amp;". ","")</f>
        <v>#REF!</v>
      </c>
      <c r="AB465" s="39" t="e">
        <f>IF(AL466="22",Monitoreo!F153&amp;". ","")</f>
        <v>#REF!</v>
      </c>
      <c r="AC465" s="39" t="e">
        <f>IF(AL466="21",Monitoreo!F153&amp;". ","")</f>
        <v>#REF!</v>
      </c>
      <c r="AD465" s="39" t="e">
        <f>IF(AL466="15",Monitoreo!F153&amp;". ","")</f>
        <v>#REF!</v>
      </c>
      <c r="AE465" s="39" t="e">
        <f>IF(AL466="14",Monitoreo!F153&amp;". ","")</f>
        <v>#REF!</v>
      </c>
      <c r="AF465" s="39" t="e">
        <f>IF(AL466="13",Monitoreo!F153&amp;". ","")</f>
        <v>#REF!</v>
      </c>
      <c r="AG465" s="39" t="e">
        <f>IF(AL466="12",Monitoreo!F153&amp;". ","")</f>
        <v>#REF!</v>
      </c>
      <c r="AH465" s="85" t="e">
        <f>IF(AL466="11",Monitoreo!F153&amp;". ","")</f>
        <v>#REF!</v>
      </c>
      <c r="AI465" s="71"/>
      <c r="AJ465" s="88" t="e">
        <f>+IF(Monitoreo!#REF!="Casi Seguro",5,IF(Monitoreo!#REF!="Probable",4,IF(Monitoreo!#REF!="Posible",3,IF(Monitoreo!#REF!="Improbable",2,IF(Monitoreo!#REF!="Raro",1)))))</f>
        <v>#REF!</v>
      </c>
      <c r="AK465" s="88" t="e">
        <f>+IF(Monitoreo!#REF!="Severo",5,IF(Monitoreo!#REF!="Mayor",4,IF(Monitoreo!#REF!="Moderado",3,IF(Monitoreo!#REF!="Menor",2,IF(Monitoreo!#REF!="Insignificante",1)))))</f>
        <v>#REF!</v>
      </c>
      <c r="AL465" s="88" t="e">
        <f t="shared" si="7"/>
        <v>#REF!</v>
      </c>
    </row>
    <row r="466" spans="9:38" x14ac:dyDescent="0.25">
      <c r="I466" s="83"/>
      <c r="J466" s="84" t="e">
        <f>IF(AL467="55",Monitoreo!F154&amp;". ","")</f>
        <v>#REF!</v>
      </c>
      <c r="K466" s="39" t="e">
        <f>IF(AL467="54",Monitoreo!F154&amp;". ","")</f>
        <v>#REF!</v>
      </c>
      <c r="L466" s="39" t="e">
        <f>IF(AL467="53",Monitoreo!F154&amp;". ","")</f>
        <v>#REF!</v>
      </c>
      <c r="M466" s="39" t="e">
        <f>IF(AL467="52",Monitoreo!F154&amp;". ","")</f>
        <v>#REF!</v>
      </c>
      <c r="N466" s="39" t="e">
        <f>IF(AL467="51",Monitoreo!F154&amp;". ","")</f>
        <v>#REF!</v>
      </c>
      <c r="O466" s="39" t="e">
        <f>IF(AL467="45",Monitoreo!F154&amp;". ","")</f>
        <v>#REF!</v>
      </c>
      <c r="P466" s="39" t="e">
        <f>IF(AL467="44",Monitoreo!F154&amp;". ","")</f>
        <v>#REF!</v>
      </c>
      <c r="Q466" s="39" t="e">
        <f>IF(AL467="43",Monitoreo!F154&amp;". ","")</f>
        <v>#REF!</v>
      </c>
      <c r="R466" s="39" t="e">
        <f>IF(AL467="42",Monitoreo!F154&amp;". ","")</f>
        <v>#REF!</v>
      </c>
      <c r="S466" s="39" t="e">
        <f>IF(AL467="41",Monitoreo!F154&amp;". ","")</f>
        <v>#REF!</v>
      </c>
      <c r="T466" s="39" t="e">
        <f>IF(AL467="35",Monitoreo!F154&amp;". ","")</f>
        <v>#REF!</v>
      </c>
      <c r="U466" s="39" t="e">
        <f>IF(AL467="34",Monitoreo!F154&amp;". ","")</f>
        <v>#REF!</v>
      </c>
      <c r="V466" s="39" t="e">
        <f>IF(AL467="33",Monitoreo!F154&amp;". ","")</f>
        <v>#REF!</v>
      </c>
      <c r="W466" s="39" t="e">
        <f>IF(AL467="32",Monitoreo!F154&amp;". ","")</f>
        <v>#REF!</v>
      </c>
      <c r="X466" s="39" t="e">
        <f>IF(AL467="31",Monitoreo!F154&amp;". ","")</f>
        <v>#REF!</v>
      </c>
      <c r="Y466" s="39" t="e">
        <f>IF(AL467="25",Monitoreo!F154&amp;". ","")</f>
        <v>#REF!</v>
      </c>
      <c r="Z466" s="39" t="e">
        <f>IF(AL467="24",Monitoreo!F154&amp;". ","")</f>
        <v>#REF!</v>
      </c>
      <c r="AA466" s="39" t="e">
        <f>IF(AL467="23",Monitoreo!F154&amp;". ","")</f>
        <v>#REF!</v>
      </c>
      <c r="AB466" s="39" t="e">
        <f>IF(AL467="22",Monitoreo!F154&amp;". ","")</f>
        <v>#REF!</v>
      </c>
      <c r="AC466" s="39" t="e">
        <f>IF(AL467="21",Monitoreo!F154&amp;". ","")</f>
        <v>#REF!</v>
      </c>
      <c r="AD466" s="39" t="e">
        <f>IF(AL467="15",Monitoreo!F154&amp;". ","")</f>
        <v>#REF!</v>
      </c>
      <c r="AE466" s="39" t="e">
        <f>IF(AL467="14",Monitoreo!F154&amp;". ","")</f>
        <v>#REF!</v>
      </c>
      <c r="AF466" s="39" t="e">
        <f>IF(AL467="13",Monitoreo!F154&amp;". ","")</f>
        <v>#REF!</v>
      </c>
      <c r="AG466" s="39" t="e">
        <f>IF(AL467="12",Monitoreo!F154&amp;". ","")</f>
        <v>#REF!</v>
      </c>
      <c r="AH466" s="85" t="e">
        <f>IF(AL467="11",Monitoreo!F154&amp;". ","")</f>
        <v>#REF!</v>
      </c>
      <c r="AI466" s="71"/>
      <c r="AJ466" s="88" t="e">
        <f>+IF(Monitoreo!#REF!="Casi Seguro",5,IF(Monitoreo!#REF!="Probable",4,IF(Monitoreo!#REF!="Posible",3,IF(Monitoreo!#REF!="Improbable",2,IF(Monitoreo!#REF!="Raro",1)))))</f>
        <v>#REF!</v>
      </c>
      <c r="AK466" s="88" t="e">
        <f>+IF(Monitoreo!#REF!="Severo",5,IF(Monitoreo!#REF!="Mayor",4,IF(Monitoreo!#REF!="Moderado",3,IF(Monitoreo!#REF!="Menor",2,IF(Monitoreo!#REF!="Insignificante",1)))))</f>
        <v>#REF!</v>
      </c>
      <c r="AL466" s="88" t="e">
        <f t="shared" si="7"/>
        <v>#REF!</v>
      </c>
    </row>
    <row r="467" spans="9:38" x14ac:dyDescent="0.25">
      <c r="I467" s="83"/>
      <c r="J467" s="84" t="e">
        <f>IF(AL468="55",Monitoreo!F155&amp;". ","")</f>
        <v>#REF!</v>
      </c>
      <c r="K467" s="39" t="e">
        <f>IF(AL468="54",Monitoreo!F155&amp;". ","")</f>
        <v>#REF!</v>
      </c>
      <c r="L467" s="39" t="e">
        <f>IF(AL468="53",Monitoreo!F155&amp;". ","")</f>
        <v>#REF!</v>
      </c>
      <c r="M467" s="39" t="e">
        <f>IF(AL468="52",Monitoreo!F155&amp;". ","")</f>
        <v>#REF!</v>
      </c>
      <c r="N467" s="39" t="e">
        <f>IF(AL468="51",Monitoreo!F155&amp;". ","")</f>
        <v>#REF!</v>
      </c>
      <c r="O467" s="39" t="e">
        <f>IF(AL468="45",Monitoreo!F155&amp;". ","")</f>
        <v>#REF!</v>
      </c>
      <c r="P467" s="39" t="e">
        <f>IF(AL468="44",Monitoreo!F155&amp;". ","")</f>
        <v>#REF!</v>
      </c>
      <c r="Q467" s="39" t="e">
        <f>IF(AL468="43",Monitoreo!F155&amp;". ","")</f>
        <v>#REF!</v>
      </c>
      <c r="R467" s="39" t="e">
        <f>IF(AL468="42",Monitoreo!F155&amp;". ","")</f>
        <v>#REF!</v>
      </c>
      <c r="S467" s="39" t="e">
        <f>IF(AL468="41",Monitoreo!F155&amp;". ","")</f>
        <v>#REF!</v>
      </c>
      <c r="T467" s="39" t="e">
        <f>IF(AL468="35",Monitoreo!F155&amp;". ","")</f>
        <v>#REF!</v>
      </c>
      <c r="U467" s="39" t="e">
        <f>IF(AL468="34",Monitoreo!F155&amp;". ","")</f>
        <v>#REF!</v>
      </c>
      <c r="V467" s="39" t="e">
        <f>IF(AL468="33",Monitoreo!F155&amp;". ","")</f>
        <v>#REF!</v>
      </c>
      <c r="W467" s="39" t="e">
        <f>IF(AL468="32",Monitoreo!F155&amp;". ","")</f>
        <v>#REF!</v>
      </c>
      <c r="X467" s="39" t="e">
        <f>IF(AL468="31",Monitoreo!F155&amp;". ","")</f>
        <v>#REF!</v>
      </c>
      <c r="Y467" s="39" t="e">
        <f>IF(AL468="25",Monitoreo!F155&amp;". ","")</f>
        <v>#REF!</v>
      </c>
      <c r="Z467" s="39" t="e">
        <f>IF(AL468="24",Monitoreo!F155&amp;". ","")</f>
        <v>#REF!</v>
      </c>
      <c r="AA467" s="39" t="e">
        <f>IF(AL468="23",Monitoreo!F155&amp;". ","")</f>
        <v>#REF!</v>
      </c>
      <c r="AB467" s="39" t="e">
        <f>IF(AL468="22",Monitoreo!F155&amp;". ","")</f>
        <v>#REF!</v>
      </c>
      <c r="AC467" s="39" t="e">
        <f>IF(AL468="21",Monitoreo!F155&amp;". ","")</f>
        <v>#REF!</v>
      </c>
      <c r="AD467" s="39" t="e">
        <f>IF(AL468="15",Monitoreo!F155&amp;". ","")</f>
        <v>#REF!</v>
      </c>
      <c r="AE467" s="39" t="e">
        <f>IF(AL468="14",Monitoreo!F155&amp;". ","")</f>
        <v>#REF!</v>
      </c>
      <c r="AF467" s="39" t="e">
        <f>IF(AL468="13",Monitoreo!F155&amp;". ","")</f>
        <v>#REF!</v>
      </c>
      <c r="AG467" s="39" t="e">
        <f>IF(AL468="12",Monitoreo!F155&amp;". ","")</f>
        <v>#REF!</v>
      </c>
      <c r="AH467" s="85" t="e">
        <f>IF(AL468="11",Monitoreo!F155&amp;". ","")</f>
        <v>#REF!</v>
      </c>
      <c r="AI467" s="71"/>
      <c r="AJ467" s="88" t="e">
        <f>+IF(Monitoreo!#REF!="Casi Seguro",5,IF(Monitoreo!#REF!="Probable",4,IF(Monitoreo!#REF!="Posible",3,IF(Monitoreo!#REF!="Improbable",2,IF(Monitoreo!#REF!="Raro",1)))))</f>
        <v>#REF!</v>
      </c>
      <c r="AK467" s="88" t="e">
        <f>+IF(Monitoreo!#REF!="Severo",5,IF(Monitoreo!#REF!="Mayor",4,IF(Monitoreo!#REF!="Moderado",3,IF(Monitoreo!#REF!="Menor",2,IF(Monitoreo!#REF!="Insignificante",1)))))</f>
        <v>#REF!</v>
      </c>
      <c r="AL467" s="88" t="e">
        <f t="shared" si="7"/>
        <v>#REF!</v>
      </c>
    </row>
    <row r="468" spans="9:38" x14ac:dyDescent="0.25">
      <c r="I468" s="83"/>
      <c r="J468" s="84" t="e">
        <f>IF(AL469="55",Monitoreo!F156&amp;". ","")</f>
        <v>#REF!</v>
      </c>
      <c r="K468" s="39" t="e">
        <f>IF(AL469="54",Monitoreo!F156&amp;". ","")</f>
        <v>#REF!</v>
      </c>
      <c r="L468" s="39" t="e">
        <f>IF(AL469="53",Monitoreo!F156&amp;". ","")</f>
        <v>#REF!</v>
      </c>
      <c r="M468" s="39" t="e">
        <f>IF(AL469="52",Monitoreo!F156&amp;". ","")</f>
        <v>#REF!</v>
      </c>
      <c r="N468" s="39" t="e">
        <f>IF(AL469="51",Monitoreo!F156&amp;". ","")</f>
        <v>#REF!</v>
      </c>
      <c r="O468" s="39" t="e">
        <f>IF(AL469="45",Monitoreo!F156&amp;". ","")</f>
        <v>#REF!</v>
      </c>
      <c r="P468" s="39" t="e">
        <f>IF(AL469="44",Monitoreo!F156&amp;". ","")</f>
        <v>#REF!</v>
      </c>
      <c r="Q468" s="39" t="e">
        <f>IF(AL469="43",Monitoreo!F156&amp;". ","")</f>
        <v>#REF!</v>
      </c>
      <c r="R468" s="39" t="e">
        <f>IF(AL469="42",Monitoreo!F156&amp;". ","")</f>
        <v>#REF!</v>
      </c>
      <c r="S468" s="39" t="e">
        <f>IF(AL469="41",Monitoreo!F156&amp;". ","")</f>
        <v>#REF!</v>
      </c>
      <c r="T468" s="39" t="e">
        <f>IF(AL469="35",Monitoreo!F156&amp;". ","")</f>
        <v>#REF!</v>
      </c>
      <c r="U468" s="39" t="e">
        <f>IF(AL469="34",Monitoreo!F156&amp;". ","")</f>
        <v>#REF!</v>
      </c>
      <c r="V468" s="39" t="e">
        <f>IF(AL469="33",Monitoreo!F156&amp;". ","")</f>
        <v>#REF!</v>
      </c>
      <c r="W468" s="39" t="e">
        <f>IF(AL469="32",Monitoreo!F156&amp;". ","")</f>
        <v>#REF!</v>
      </c>
      <c r="X468" s="39" t="e">
        <f>IF(AL469="31",Monitoreo!F156&amp;". ","")</f>
        <v>#REF!</v>
      </c>
      <c r="Y468" s="39" t="e">
        <f>IF(AL469="25",Monitoreo!F156&amp;". ","")</f>
        <v>#REF!</v>
      </c>
      <c r="Z468" s="39" t="e">
        <f>IF(AL469="24",Monitoreo!F156&amp;". ","")</f>
        <v>#REF!</v>
      </c>
      <c r="AA468" s="39" t="e">
        <f>IF(AL469="23",Monitoreo!F156&amp;". ","")</f>
        <v>#REF!</v>
      </c>
      <c r="AB468" s="39" t="e">
        <f>IF(AL469="22",Monitoreo!F156&amp;". ","")</f>
        <v>#REF!</v>
      </c>
      <c r="AC468" s="39" t="e">
        <f>IF(AL469="21",Monitoreo!F156&amp;". ","")</f>
        <v>#REF!</v>
      </c>
      <c r="AD468" s="39" t="e">
        <f>IF(AL469="15",Monitoreo!F156&amp;". ","")</f>
        <v>#REF!</v>
      </c>
      <c r="AE468" s="39" t="e">
        <f>IF(AL469="14",Monitoreo!F156&amp;". ","")</f>
        <v>#REF!</v>
      </c>
      <c r="AF468" s="39" t="e">
        <f>IF(AL469="13",Monitoreo!F156&amp;". ","")</f>
        <v>#REF!</v>
      </c>
      <c r="AG468" s="39" t="e">
        <f>IF(AL469="12",Monitoreo!F156&amp;". ","")</f>
        <v>#REF!</v>
      </c>
      <c r="AH468" s="85" t="e">
        <f>IF(AL469="11",Monitoreo!F156&amp;". ","")</f>
        <v>#REF!</v>
      </c>
      <c r="AI468" s="71"/>
      <c r="AJ468" s="88" t="e">
        <f>+IF(Monitoreo!#REF!="Casi Seguro",5,IF(Monitoreo!#REF!="Probable",4,IF(Monitoreo!#REF!="Posible",3,IF(Monitoreo!#REF!="Improbable",2,IF(Monitoreo!#REF!="Raro",1)))))</f>
        <v>#REF!</v>
      </c>
      <c r="AK468" s="88" t="e">
        <f>+IF(Monitoreo!#REF!="Severo",5,IF(Monitoreo!#REF!="Mayor",4,IF(Monitoreo!#REF!="Moderado",3,IF(Monitoreo!#REF!="Menor",2,IF(Monitoreo!#REF!="Insignificante",1)))))</f>
        <v>#REF!</v>
      </c>
      <c r="AL468" s="88" t="e">
        <f t="shared" si="7"/>
        <v>#REF!</v>
      </c>
    </row>
    <row r="469" spans="9:38" x14ac:dyDescent="0.25">
      <c r="I469" s="83"/>
      <c r="J469" s="84" t="e">
        <f>IF(AL470="55",Monitoreo!F157&amp;". ","")</f>
        <v>#REF!</v>
      </c>
      <c r="K469" s="39" t="e">
        <f>IF(AL470="54",Monitoreo!F157&amp;". ","")</f>
        <v>#REF!</v>
      </c>
      <c r="L469" s="39" t="e">
        <f>IF(AL470="53",Monitoreo!F157&amp;". ","")</f>
        <v>#REF!</v>
      </c>
      <c r="M469" s="39" t="e">
        <f>IF(AL470="52",Monitoreo!F157&amp;". ","")</f>
        <v>#REF!</v>
      </c>
      <c r="N469" s="39" t="e">
        <f>IF(AL470="51",Monitoreo!F157&amp;". ","")</f>
        <v>#REF!</v>
      </c>
      <c r="O469" s="39" t="e">
        <f>IF(AL470="45",Monitoreo!F157&amp;". ","")</f>
        <v>#REF!</v>
      </c>
      <c r="P469" s="39" t="e">
        <f>IF(AL470="44",Monitoreo!F157&amp;". ","")</f>
        <v>#REF!</v>
      </c>
      <c r="Q469" s="39" t="e">
        <f>IF(AL470="43",Monitoreo!F157&amp;". ","")</f>
        <v>#REF!</v>
      </c>
      <c r="R469" s="39" t="e">
        <f>IF(AL470="42",Monitoreo!F157&amp;". ","")</f>
        <v>#REF!</v>
      </c>
      <c r="S469" s="39" t="e">
        <f>IF(AL470="41",Monitoreo!F157&amp;". ","")</f>
        <v>#REF!</v>
      </c>
      <c r="T469" s="39" t="e">
        <f>IF(AL470="35",Monitoreo!F157&amp;". ","")</f>
        <v>#REF!</v>
      </c>
      <c r="U469" s="39" t="e">
        <f>IF(AL470="34",Monitoreo!F157&amp;". ","")</f>
        <v>#REF!</v>
      </c>
      <c r="V469" s="39" t="e">
        <f>IF(AL470="33",Monitoreo!F157&amp;". ","")</f>
        <v>#REF!</v>
      </c>
      <c r="W469" s="39" t="e">
        <f>IF(AL470="32",Monitoreo!F157&amp;". ","")</f>
        <v>#REF!</v>
      </c>
      <c r="X469" s="39" t="e">
        <f>IF(AL470="31",Monitoreo!F157&amp;". ","")</f>
        <v>#REF!</v>
      </c>
      <c r="Y469" s="39" t="e">
        <f>IF(AL470="25",Monitoreo!F157&amp;". ","")</f>
        <v>#REF!</v>
      </c>
      <c r="Z469" s="39" t="e">
        <f>IF(AL470="24",Monitoreo!F157&amp;". ","")</f>
        <v>#REF!</v>
      </c>
      <c r="AA469" s="39" t="e">
        <f>IF(AL470="23",Monitoreo!F157&amp;". ","")</f>
        <v>#REF!</v>
      </c>
      <c r="AB469" s="39" t="e">
        <f>IF(AL470="22",Monitoreo!F157&amp;". ","")</f>
        <v>#REF!</v>
      </c>
      <c r="AC469" s="39" t="e">
        <f>IF(AL470="21",Monitoreo!F157&amp;". ","")</f>
        <v>#REF!</v>
      </c>
      <c r="AD469" s="39" t="e">
        <f>IF(AL470="15",Monitoreo!F157&amp;". ","")</f>
        <v>#REF!</v>
      </c>
      <c r="AE469" s="39" t="e">
        <f>IF(AL470="14",Monitoreo!F157&amp;". ","")</f>
        <v>#REF!</v>
      </c>
      <c r="AF469" s="39" t="e">
        <f>IF(AL470="13",Monitoreo!F157&amp;". ","")</f>
        <v>#REF!</v>
      </c>
      <c r="AG469" s="39" t="e">
        <f>IF(AL470="12",Monitoreo!F157&amp;". ","")</f>
        <v>#REF!</v>
      </c>
      <c r="AH469" s="85" t="e">
        <f>IF(AL470="11",Monitoreo!F157&amp;". ","")</f>
        <v>#REF!</v>
      </c>
      <c r="AI469" s="71"/>
      <c r="AJ469" s="88" t="e">
        <f>+IF(Monitoreo!#REF!="Casi Seguro",5,IF(Monitoreo!#REF!="Probable",4,IF(Monitoreo!#REF!="Posible",3,IF(Monitoreo!#REF!="Improbable",2,IF(Monitoreo!#REF!="Raro",1)))))</f>
        <v>#REF!</v>
      </c>
      <c r="AK469" s="88" t="e">
        <f>+IF(Monitoreo!#REF!="Severo",5,IF(Monitoreo!#REF!="Mayor",4,IF(Monitoreo!#REF!="Moderado",3,IF(Monitoreo!#REF!="Menor",2,IF(Monitoreo!#REF!="Insignificante",1)))))</f>
        <v>#REF!</v>
      </c>
      <c r="AL469" s="88" t="e">
        <f t="shared" si="7"/>
        <v>#REF!</v>
      </c>
    </row>
    <row r="470" spans="9:38" x14ac:dyDescent="0.25">
      <c r="I470" s="83"/>
      <c r="J470" s="84" t="e">
        <f>IF(AL471="55",Monitoreo!F158&amp;". ","")</f>
        <v>#REF!</v>
      </c>
      <c r="K470" s="39" t="e">
        <f>IF(AL471="54",Monitoreo!F158&amp;". ","")</f>
        <v>#REF!</v>
      </c>
      <c r="L470" s="39" t="e">
        <f>IF(AL471="53",Monitoreo!F158&amp;". ","")</f>
        <v>#REF!</v>
      </c>
      <c r="M470" s="39" t="e">
        <f>IF(AL471="52",Monitoreo!F158&amp;". ","")</f>
        <v>#REF!</v>
      </c>
      <c r="N470" s="39" t="e">
        <f>IF(AL471="51",Monitoreo!F158&amp;". ","")</f>
        <v>#REF!</v>
      </c>
      <c r="O470" s="39" t="e">
        <f>IF(AL471="45",Monitoreo!F158&amp;". ","")</f>
        <v>#REF!</v>
      </c>
      <c r="P470" s="39" t="e">
        <f>IF(AL471="44",Monitoreo!F158&amp;". ","")</f>
        <v>#REF!</v>
      </c>
      <c r="Q470" s="39" t="e">
        <f>IF(AL471="43",Monitoreo!F158&amp;". ","")</f>
        <v>#REF!</v>
      </c>
      <c r="R470" s="39" t="e">
        <f>IF(AL471="42",Monitoreo!F158&amp;". ","")</f>
        <v>#REF!</v>
      </c>
      <c r="S470" s="39" t="e">
        <f>IF(AL471="41",Monitoreo!F158&amp;". ","")</f>
        <v>#REF!</v>
      </c>
      <c r="T470" s="39" t="e">
        <f>IF(AL471="35",Monitoreo!F158&amp;". ","")</f>
        <v>#REF!</v>
      </c>
      <c r="U470" s="39" t="e">
        <f>IF(AL471="34",Monitoreo!F158&amp;". ","")</f>
        <v>#REF!</v>
      </c>
      <c r="V470" s="39" t="e">
        <f>IF(AL471="33",Monitoreo!F158&amp;". ","")</f>
        <v>#REF!</v>
      </c>
      <c r="W470" s="39" t="e">
        <f>IF(AL471="32",Monitoreo!F158&amp;". ","")</f>
        <v>#REF!</v>
      </c>
      <c r="X470" s="39" t="e">
        <f>IF(AL471="31",Monitoreo!F158&amp;". ","")</f>
        <v>#REF!</v>
      </c>
      <c r="Y470" s="39" t="e">
        <f>IF(AL471="25",Monitoreo!F158&amp;". ","")</f>
        <v>#REF!</v>
      </c>
      <c r="Z470" s="39" t="e">
        <f>IF(AL471="24",Monitoreo!F158&amp;". ","")</f>
        <v>#REF!</v>
      </c>
      <c r="AA470" s="39" t="e">
        <f>IF(AL471="23",Monitoreo!F158&amp;". ","")</f>
        <v>#REF!</v>
      </c>
      <c r="AB470" s="39" t="e">
        <f>IF(AL471="22",Monitoreo!F158&amp;". ","")</f>
        <v>#REF!</v>
      </c>
      <c r="AC470" s="39" t="e">
        <f>IF(AL471="21",Monitoreo!F158&amp;". ","")</f>
        <v>#REF!</v>
      </c>
      <c r="AD470" s="39" t="e">
        <f>IF(AL471="15",Monitoreo!F158&amp;". ","")</f>
        <v>#REF!</v>
      </c>
      <c r="AE470" s="39" t="e">
        <f>IF(AL471="14",Monitoreo!F158&amp;". ","")</f>
        <v>#REF!</v>
      </c>
      <c r="AF470" s="39" t="e">
        <f>IF(AL471="13",Monitoreo!F158&amp;". ","")</f>
        <v>#REF!</v>
      </c>
      <c r="AG470" s="39" t="e">
        <f>IF(AL471="12",Monitoreo!F158&amp;". ","")</f>
        <v>#REF!</v>
      </c>
      <c r="AH470" s="85" t="e">
        <f>IF(AL471="11",Monitoreo!F158&amp;". ","")</f>
        <v>#REF!</v>
      </c>
      <c r="AI470" s="71"/>
      <c r="AJ470" s="88" t="e">
        <f>+IF(Monitoreo!#REF!="Casi Seguro",5,IF(Monitoreo!#REF!="Probable",4,IF(Monitoreo!#REF!="Posible",3,IF(Monitoreo!#REF!="Improbable",2,IF(Monitoreo!#REF!="Raro",1)))))</f>
        <v>#REF!</v>
      </c>
      <c r="AK470" s="88" t="e">
        <f>+IF(Monitoreo!#REF!="Severo",5,IF(Monitoreo!#REF!="Mayor",4,IF(Monitoreo!#REF!="Moderado",3,IF(Monitoreo!#REF!="Menor",2,IF(Monitoreo!#REF!="Insignificante",1)))))</f>
        <v>#REF!</v>
      </c>
      <c r="AL470" s="88" t="e">
        <f t="shared" si="7"/>
        <v>#REF!</v>
      </c>
    </row>
    <row r="471" spans="9:38" x14ac:dyDescent="0.25">
      <c r="I471" s="83"/>
      <c r="J471" s="84" t="e">
        <f>IF(AL472="55",Monitoreo!F159&amp;". ","")</f>
        <v>#REF!</v>
      </c>
      <c r="K471" s="39" t="e">
        <f>IF(AL472="54",Monitoreo!F159&amp;". ","")</f>
        <v>#REF!</v>
      </c>
      <c r="L471" s="39" t="e">
        <f>IF(AL472="53",Monitoreo!F159&amp;". ","")</f>
        <v>#REF!</v>
      </c>
      <c r="M471" s="39" t="e">
        <f>IF(AL472="52",Monitoreo!F159&amp;". ","")</f>
        <v>#REF!</v>
      </c>
      <c r="N471" s="39" t="e">
        <f>IF(AL472="51",Monitoreo!F159&amp;". ","")</f>
        <v>#REF!</v>
      </c>
      <c r="O471" s="39" t="e">
        <f>IF(AL472="45",Monitoreo!F159&amp;". ","")</f>
        <v>#REF!</v>
      </c>
      <c r="P471" s="39" t="e">
        <f>IF(AL472="44",Monitoreo!F159&amp;". ","")</f>
        <v>#REF!</v>
      </c>
      <c r="Q471" s="39" t="e">
        <f>IF(AL472="43",Monitoreo!F159&amp;". ","")</f>
        <v>#REF!</v>
      </c>
      <c r="R471" s="39" t="e">
        <f>IF(AL472="42",Monitoreo!F159&amp;". ","")</f>
        <v>#REF!</v>
      </c>
      <c r="S471" s="39" t="e">
        <f>IF(AL472="41",Monitoreo!F159&amp;". ","")</f>
        <v>#REF!</v>
      </c>
      <c r="T471" s="39" t="e">
        <f>IF(AL472="35",Monitoreo!F159&amp;". ","")</f>
        <v>#REF!</v>
      </c>
      <c r="U471" s="39" t="e">
        <f>IF(AL472="34",Monitoreo!F159&amp;". ","")</f>
        <v>#REF!</v>
      </c>
      <c r="V471" s="39" t="e">
        <f>IF(AL472="33",Monitoreo!F159&amp;". ","")</f>
        <v>#REF!</v>
      </c>
      <c r="W471" s="39" t="e">
        <f>IF(AL472="32",Monitoreo!F159&amp;". ","")</f>
        <v>#REF!</v>
      </c>
      <c r="X471" s="39" t="e">
        <f>IF(AL472="31",Monitoreo!F159&amp;". ","")</f>
        <v>#REF!</v>
      </c>
      <c r="Y471" s="39" t="e">
        <f>IF(AL472="25",Monitoreo!F159&amp;". ","")</f>
        <v>#REF!</v>
      </c>
      <c r="Z471" s="39" t="e">
        <f>IF(AL472="24",Monitoreo!F159&amp;". ","")</f>
        <v>#REF!</v>
      </c>
      <c r="AA471" s="39" t="e">
        <f>IF(AL472="23",Monitoreo!F159&amp;". ","")</f>
        <v>#REF!</v>
      </c>
      <c r="AB471" s="39" t="e">
        <f>IF(AL472="22",Monitoreo!F159&amp;". ","")</f>
        <v>#REF!</v>
      </c>
      <c r="AC471" s="39" t="e">
        <f>IF(AL472="21",Monitoreo!F159&amp;". ","")</f>
        <v>#REF!</v>
      </c>
      <c r="AD471" s="39" t="e">
        <f>IF(AL472="15",Monitoreo!F159&amp;". ","")</f>
        <v>#REF!</v>
      </c>
      <c r="AE471" s="39" t="e">
        <f>IF(AL472="14",Monitoreo!F159&amp;". ","")</f>
        <v>#REF!</v>
      </c>
      <c r="AF471" s="39" t="e">
        <f>IF(AL472="13",Monitoreo!F159&amp;". ","")</f>
        <v>#REF!</v>
      </c>
      <c r="AG471" s="39" t="e">
        <f>IF(AL472="12",Monitoreo!F159&amp;". ","")</f>
        <v>#REF!</v>
      </c>
      <c r="AH471" s="85" t="e">
        <f>IF(AL472="11",Monitoreo!F159&amp;". ","")</f>
        <v>#REF!</v>
      </c>
      <c r="AI471" s="71"/>
      <c r="AJ471" s="88" t="e">
        <f>+IF(Monitoreo!#REF!="Casi Seguro",5,IF(Monitoreo!#REF!="Probable",4,IF(Monitoreo!#REF!="Posible",3,IF(Monitoreo!#REF!="Improbable",2,IF(Monitoreo!#REF!="Raro",1)))))</f>
        <v>#REF!</v>
      </c>
      <c r="AK471" s="88" t="e">
        <f>+IF(Monitoreo!#REF!="Severo",5,IF(Monitoreo!#REF!="Mayor",4,IF(Monitoreo!#REF!="Moderado",3,IF(Monitoreo!#REF!="Menor",2,IF(Monitoreo!#REF!="Insignificante",1)))))</f>
        <v>#REF!</v>
      </c>
      <c r="AL471" s="88" t="e">
        <f t="shared" si="7"/>
        <v>#REF!</v>
      </c>
    </row>
    <row r="472" spans="9:38" x14ac:dyDescent="0.25">
      <c r="I472" s="83"/>
      <c r="J472" s="84" t="e">
        <f>IF(AL473="55",Monitoreo!F160&amp;". ","")</f>
        <v>#REF!</v>
      </c>
      <c r="K472" s="39" t="e">
        <f>IF(AL473="54",Monitoreo!F160&amp;". ","")</f>
        <v>#REF!</v>
      </c>
      <c r="L472" s="39" t="e">
        <f>IF(AL473="53",Monitoreo!F160&amp;". ","")</f>
        <v>#REF!</v>
      </c>
      <c r="M472" s="39" t="e">
        <f>IF(AL473="52",Monitoreo!F160&amp;". ","")</f>
        <v>#REF!</v>
      </c>
      <c r="N472" s="39" t="e">
        <f>IF(AL473="51",Monitoreo!F160&amp;". ","")</f>
        <v>#REF!</v>
      </c>
      <c r="O472" s="39" t="e">
        <f>IF(AL473="45",Monitoreo!F160&amp;". ","")</f>
        <v>#REF!</v>
      </c>
      <c r="P472" s="39" t="e">
        <f>IF(AL473="44",Monitoreo!F160&amp;". ","")</f>
        <v>#REF!</v>
      </c>
      <c r="Q472" s="39" t="e">
        <f>IF(AL473="43",Monitoreo!F160&amp;". ","")</f>
        <v>#REF!</v>
      </c>
      <c r="R472" s="39" t="e">
        <f>IF(AL473="42",Monitoreo!F160&amp;". ","")</f>
        <v>#REF!</v>
      </c>
      <c r="S472" s="39" t="e">
        <f>IF(AL473="41",Monitoreo!F160&amp;". ","")</f>
        <v>#REF!</v>
      </c>
      <c r="T472" s="39" t="e">
        <f>IF(AL473="35",Monitoreo!F160&amp;". ","")</f>
        <v>#REF!</v>
      </c>
      <c r="U472" s="39" t="e">
        <f>IF(AL473="34",Monitoreo!F160&amp;". ","")</f>
        <v>#REF!</v>
      </c>
      <c r="V472" s="39" t="e">
        <f>IF(AL473="33",Monitoreo!F160&amp;". ","")</f>
        <v>#REF!</v>
      </c>
      <c r="W472" s="39" t="e">
        <f>IF(AL473="32",Monitoreo!F160&amp;". ","")</f>
        <v>#REF!</v>
      </c>
      <c r="X472" s="39" t="e">
        <f>IF(AL473="31",Monitoreo!F160&amp;". ","")</f>
        <v>#REF!</v>
      </c>
      <c r="Y472" s="39" t="e">
        <f>IF(AL473="25",Monitoreo!F160&amp;". ","")</f>
        <v>#REF!</v>
      </c>
      <c r="Z472" s="39" t="e">
        <f>IF(AL473="24",Monitoreo!F160&amp;". ","")</f>
        <v>#REF!</v>
      </c>
      <c r="AA472" s="39" t="e">
        <f>IF(AL473="23",Monitoreo!F160&amp;". ","")</f>
        <v>#REF!</v>
      </c>
      <c r="AB472" s="39" t="e">
        <f>IF(AL473="22",Monitoreo!F160&amp;". ","")</f>
        <v>#REF!</v>
      </c>
      <c r="AC472" s="39" t="e">
        <f>IF(AL473="21",Monitoreo!F160&amp;". ","")</f>
        <v>#REF!</v>
      </c>
      <c r="AD472" s="39" t="e">
        <f>IF(AL473="15",Monitoreo!F160&amp;". ","")</f>
        <v>#REF!</v>
      </c>
      <c r="AE472" s="39" t="e">
        <f>IF(AL473="14",Monitoreo!F160&amp;". ","")</f>
        <v>#REF!</v>
      </c>
      <c r="AF472" s="39" t="e">
        <f>IF(AL473="13",Monitoreo!F160&amp;". ","")</f>
        <v>#REF!</v>
      </c>
      <c r="AG472" s="39" t="e">
        <f>IF(AL473="12",Monitoreo!F160&amp;". ","")</f>
        <v>#REF!</v>
      </c>
      <c r="AH472" s="85" t="e">
        <f>IF(AL473="11",Monitoreo!F160&amp;". ","")</f>
        <v>#REF!</v>
      </c>
      <c r="AI472" s="71"/>
      <c r="AJ472" s="88" t="e">
        <f>+IF(Monitoreo!#REF!="Casi Seguro",5,IF(Monitoreo!#REF!="Probable",4,IF(Monitoreo!#REF!="Posible",3,IF(Monitoreo!#REF!="Improbable",2,IF(Monitoreo!#REF!="Raro",1)))))</f>
        <v>#REF!</v>
      </c>
      <c r="AK472" s="88" t="e">
        <f>+IF(Monitoreo!#REF!="Severo",5,IF(Monitoreo!#REF!="Mayor",4,IF(Monitoreo!#REF!="Moderado",3,IF(Monitoreo!#REF!="Menor",2,IF(Monitoreo!#REF!="Insignificante",1)))))</f>
        <v>#REF!</v>
      </c>
      <c r="AL472" s="88" t="e">
        <f t="shared" si="7"/>
        <v>#REF!</v>
      </c>
    </row>
    <row r="473" spans="9:38" x14ac:dyDescent="0.25">
      <c r="I473" s="83"/>
      <c r="J473" s="84" t="e">
        <f>IF(AL474="55",Monitoreo!F161&amp;". ","")</f>
        <v>#REF!</v>
      </c>
      <c r="K473" s="39" t="e">
        <f>IF(AL474="54",Monitoreo!F161&amp;". ","")</f>
        <v>#REF!</v>
      </c>
      <c r="L473" s="39" t="e">
        <f>IF(AL474="53",Monitoreo!F161&amp;". ","")</f>
        <v>#REF!</v>
      </c>
      <c r="M473" s="39" t="e">
        <f>IF(AL474="52",Monitoreo!F161&amp;". ","")</f>
        <v>#REF!</v>
      </c>
      <c r="N473" s="39" t="e">
        <f>IF(AL474="51",Monitoreo!F161&amp;". ","")</f>
        <v>#REF!</v>
      </c>
      <c r="O473" s="39" t="e">
        <f>IF(AL474="45",Monitoreo!F161&amp;". ","")</f>
        <v>#REF!</v>
      </c>
      <c r="P473" s="39" t="e">
        <f>IF(AL474="44",Monitoreo!F161&amp;". ","")</f>
        <v>#REF!</v>
      </c>
      <c r="Q473" s="39" t="e">
        <f>IF(AL474="43",Monitoreo!F161&amp;". ","")</f>
        <v>#REF!</v>
      </c>
      <c r="R473" s="39" t="e">
        <f>IF(AL474="42",Monitoreo!F161&amp;". ","")</f>
        <v>#REF!</v>
      </c>
      <c r="S473" s="39" t="e">
        <f>IF(AL474="41",Monitoreo!F161&amp;". ","")</f>
        <v>#REF!</v>
      </c>
      <c r="T473" s="39" t="e">
        <f>IF(AL474="35",Monitoreo!F161&amp;". ","")</f>
        <v>#REF!</v>
      </c>
      <c r="U473" s="39" t="e">
        <f>IF(AL474="34",Monitoreo!F161&amp;". ","")</f>
        <v>#REF!</v>
      </c>
      <c r="V473" s="39" t="e">
        <f>IF(AL474="33",Monitoreo!F161&amp;". ","")</f>
        <v>#REF!</v>
      </c>
      <c r="W473" s="39" t="e">
        <f>IF(AL474="32",Monitoreo!F161&amp;". ","")</f>
        <v>#REF!</v>
      </c>
      <c r="X473" s="39" t="e">
        <f>IF(AL474="31",Monitoreo!F161&amp;". ","")</f>
        <v>#REF!</v>
      </c>
      <c r="Y473" s="39" t="e">
        <f>IF(AL474="25",Monitoreo!F161&amp;". ","")</f>
        <v>#REF!</v>
      </c>
      <c r="Z473" s="39" t="e">
        <f>IF(AL474="24",Monitoreo!F161&amp;". ","")</f>
        <v>#REF!</v>
      </c>
      <c r="AA473" s="39" t="e">
        <f>IF(AL474="23",Monitoreo!F161&amp;". ","")</f>
        <v>#REF!</v>
      </c>
      <c r="AB473" s="39" t="e">
        <f>IF(AL474="22",Monitoreo!F161&amp;". ","")</f>
        <v>#REF!</v>
      </c>
      <c r="AC473" s="39" t="e">
        <f>IF(AL474="21",Monitoreo!F161&amp;". ","")</f>
        <v>#REF!</v>
      </c>
      <c r="AD473" s="39" t="e">
        <f>IF(AL474="15",Monitoreo!F161&amp;". ","")</f>
        <v>#REF!</v>
      </c>
      <c r="AE473" s="39" t="e">
        <f>IF(AL474="14",Monitoreo!F161&amp;". ","")</f>
        <v>#REF!</v>
      </c>
      <c r="AF473" s="39" t="e">
        <f>IF(AL474="13",Monitoreo!F161&amp;". ","")</f>
        <v>#REF!</v>
      </c>
      <c r="AG473" s="39" t="e">
        <f>IF(AL474="12",Monitoreo!F161&amp;". ","")</f>
        <v>#REF!</v>
      </c>
      <c r="AH473" s="85" t="e">
        <f>IF(AL474="11",Monitoreo!F161&amp;". ","")</f>
        <v>#REF!</v>
      </c>
      <c r="AI473" s="71"/>
      <c r="AJ473" s="88" t="e">
        <f>+IF(Monitoreo!#REF!="Casi Seguro",5,IF(Monitoreo!#REF!="Probable",4,IF(Monitoreo!#REF!="Posible",3,IF(Monitoreo!#REF!="Improbable",2,IF(Monitoreo!#REF!="Raro",1)))))</f>
        <v>#REF!</v>
      </c>
      <c r="AK473" s="88" t="e">
        <f>+IF(Monitoreo!#REF!="Severo",5,IF(Monitoreo!#REF!="Mayor",4,IF(Monitoreo!#REF!="Moderado",3,IF(Monitoreo!#REF!="Menor",2,IF(Monitoreo!#REF!="Insignificante",1)))))</f>
        <v>#REF!</v>
      </c>
      <c r="AL473" s="88" t="e">
        <f t="shared" si="7"/>
        <v>#REF!</v>
      </c>
    </row>
    <row r="474" spans="9:38" x14ac:dyDescent="0.25">
      <c r="I474" s="83"/>
      <c r="J474" s="84" t="e">
        <f>IF(AL475="55",Monitoreo!F162&amp;". ","")</f>
        <v>#REF!</v>
      </c>
      <c r="K474" s="39" t="e">
        <f>IF(AL475="54",Monitoreo!F162&amp;". ","")</f>
        <v>#REF!</v>
      </c>
      <c r="L474" s="39" t="e">
        <f>IF(AL475="53",Monitoreo!F162&amp;". ","")</f>
        <v>#REF!</v>
      </c>
      <c r="M474" s="39" t="e">
        <f>IF(AL475="52",Monitoreo!F162&amp;". ","")</f>
        <v>#REF!</v>
      </c>
      <c r="N474" s="39" t="e">
        <f>IF(AL475="51",Monitoreo!F162&amp;". ","")</f>
        <v>#REF!</v>
      </c>
      <c r="O474" s="39" t="e">
        <f>IF(AL475="45",Monitoreo!F162&amp;". ","")</f>
        <v>#REF!</v>
      </c>
      <c r="P474" s="39" t="e">
        <f>IF(AL475="44",Monitoreo!F162&amp;". ","")</f>
        <v>#REF!</v>
      </c>
      <c r="Q474" s="39" t="e">
        <f>IF(AL475="43",Monitoreo!F162&amp;". ","")</f>
        <v>#REF!</v>
      </c>
      <c r="R474" s="39" t="e">
        <f>IF(AL475="42",Monitoreo!F162&amp;". ","")</f>
        <v>#REF!</v>
      </c>
      <c r="S474" s="39" t="e">
        <f>IF(AL475="41",Monitoreo!F162&amp;". ","")</f>
        <v>#REF!</v>
      </c>
      <c r="T474" s="39" t="e">
        <f>IF(AL475="35",Monitoreo!F162&amp;". ","")</f>
        <v>#REF!</v>
      </c>
      <c r="U474" s="39" t="e">
        <f>IF(AL475="34",Monitoreo!F162&amp;". ","")</f>
        <v>#REF!</v>
      </c>
      <c r="V474" s="39" t="e">
        <f>IF(AL475="33",Monitoreo!F162&amp;". ","")</f>
        <v>#REF!</v>
      </c>
      <c r="W474" s="39" t="e">
        <f>IF(AL475="32",Monitoreo!F162&amp;". ","")</f>
        <v>#REF!</v>
      </c>
      <c r="X474" s="39" t="e">
        <f>IF(AL475="31",Monitoreo!F162&amp;". ","")</f>
        <v>#REF!</v>
      </c>
      <c r="Y474" s="39" t="e">
        <f>IF(AL475="25",Monitoreo!F162&amp;". ","")</f>
        <v>#REF!</v>
      </c>
      <c r="Z474" s="39" t="e">
        <f>IF(AL475="24",Monitoreo!F162&amp;". ","")</f>
        <v>#REF!</v>
      </c>
      <c r="AA474" s="39" t="e">
        <f>IF(AL475="23",Monitoreo!F162&amp;". ","")</f>
        <v>#REF!</v>
      </c>
      <c r="AB474" s="39" t="e">
        <f>IF(AL475="22",Monitoreo!F162&amp;". ","")</f>
        <v>#REF!</v>
      </c>
      <c r="AC474" s="39" t="e">
        <f>IF(AL475="21",Monitoreo!F162&amp;". ","")</f>
        <v>#REF!</v>
      </c>
      <c r="AD474" s="39" t="e">
        <f>IF(AL475="15",Monitoreo!F162&amp;". ","")</f>
        <v>#REF!</v>
      </c>
      <c r="AE474" s="39" t="e">
        <f>IF(AL475="14",Monitoreo!F162&amp;". ","")</f>
        <v>#REF!</v>
      </c>
      <c r="AF474" s="39" t="e">
        <f>IF(AL475="13",Monitoreo!F162&amp;". ","")</f>
        <v>#REF!</v>
      </c>
      <c r="AG474" s="39" t="e">
        <f>IF(AL475="12",Monitoreo!F162&amp;". ","")</f>
        <v>#REF!</v>
      </c>
      <c r="AH474" s="85" t="e">
        <f>IF(AL475="11",Monitoreo!F162&amp;". ","")</f>
        <v>#REF!</v>
      </c>
      <c r="AI474" s="71"/>
      <c r="AJ474" s="88" t="e">
        <f>+IF(Monitoreo!#REF!="Casi Seguro",5,IF(Monitoreo!#REF!="Probable",4,IF(Monitoreo!#REF!="Posible",3,IF(Monitoreo!#REF!="Improbable",2,IF(Monitoreo!#REF!="Raro",1)))))</f>
        <v>#REF!</v>
      </c>
      <c r="AK474" s="88" t="e">
        <f>+IF(Monitoreo!#REF!="Severo",5,IF(Monitoreo!#REF!="Mayor",4,IF(Monitoreo!#REF!="Moderado",3,IF(Monitoreo!#REF!="Menor",2,IF(Monitoreo!#REF!="Insignificante",1)))))</f>
        <v>#REF!</v>
      </c>
      <c r="AL474" s="88" t="e">
        <f t="shared" si="7"/>
        <v>#REF!</v>
      </c>
    </row>
    <row r="475" spans="9:38" x14ac:dyDescent="0.25">
      <c r="I475" s="83"/>
      <c r="J475" s="84" t="e">
        <f>IF(AL476="55",Monitoreo!F163&amp;". ","")</f>
        <v>#REF!</v>
      </c>
      <c r="K475" s="39" t="e">
        <f>IF(AL476="54",Monitoreo!F163&amp;". ","")</f>
        <v>#REF!</v>
      </c>
      <c r="L475" s="39" t="e">
        <f>IF(AL476="53",Monitoreo!F163&amp;". ","")</f>
        <v>#REF!</v>
      </c>
      <c r="M475" s="39" t="e">
        <f>IF(AL476="52",Monitoreo!F163&amp;". ","")</f>
        <v>#REF!</v>
      </c>
      <c r="N475" s="39" t="e">
        <f>IF(AL476="51",Monitoreo!F163&amp;". ","")</f>
        <v>#REF!</v>
      </c>
      <c r="O475" s="39" t="e">
        <f>IF(AL476="45",Monitoreo!F163&amp;". ","")</f>
        <v>#REF!</v>
      </c>
      <c r="P475" s="39" t="e">
        <f>IF(AL476="44",Monitoreo!F163&amp;". ","")</f>
        <v>#REF!</v>
      </c>
      <c r="Q475" s="39" t="e">
        <f>IF(AL476="43",Monitoreo!F163&amp;". ","")</f>
        <v>#REF!</v>
      </c>
      <c r="R475" s="39" t="e">
        <f>IF(AL476="42",Monitoreo!F163&amp;". ","")</f>
        <v>#REF!</v>
      </c>
      <c r="S475" s="39" t="e">
        <f>IF(AL476="41",Monitoreo!F163&amp;". ","")</f>
        <v>#REF!</v>
      </c>
      <c r="T475" s="39" t="e">
        <f>IF(AL476="35",Monitoreo!F163&amp;". ","")</f>
        <v>#REF!</v>
      </c>
      <c r="U475" s="39" t="e">
        <f>IF(AL476="34",Monitoreo!F163&amp;". ","")</f>
        <v>#REF!</v>
      </c>
      <c r="V475" s="39" t="e">
        <f>IF(AL476="33",Monitoreo!F163&amp;". ","")</f>
        <v>#REF!</v>
      </c>
      <c r="W475" s="39" t="e">
        <f>IF(AL476="32",Monitoreo!F163&amp;". ","")</f>
        <v>#REF!</v>
      </c>
      <c r="X475" s="39" t="e">
        <f>IF(AL476="31",Monitoreo!F163&amp;". ","")</f>
        <v>#REF!</v>
      </c>
      <c r="Y475" s="39" t="e">
        <f>IF(AL476="25",Monitoreo!F163&amp;". ","")</f>
        <v>#REF!</v>
      </c>
      <c r="Z475" s="39" t="e">
        <f>IF(AL476="24",Monitoreo!F163&amp;". ","")</f>
        <v>#REF!</v>
      </c>
      <c r="AA475" s="39" t="e">
        <f>IF(AL476="23",Monitoreo!F163&amp;". ","")</f>
        <v>#REF!</v>
      </c>
      <c r="AB475" s="39" t="e">
        <f>IF(AL476="22",Monitoreo!F163&amp;". ","")</f>
        <v>#REF!</v>
      </c>
      <c r="AC475" s="39" t="e">
        <f>IF(AL476="21",Monitoreo!F163&amp;". ","")</f>
        <v>#REF!</v>
      </c>
      <c r="AD475" s="39" t="e">
        <f>IF(AL476="15",Monitoreo!F163&amp;". ","")</f>
        <v>#REF!</v>
      </c>
      <c r="AE475" s="39" t="e">
        <f>IF(AL476="14",Monitoreo!F163&amp;". ","")</f>
        <v>#REF!</v>
      </c>
      <c r="AF475" s="39" t="e">
        <f>IF(AL476="13",Monitoreo!F163&amp;". ","")</f>
        <v>#REF!</v>
      </c>
      <c r="AG475" s="39" t="e">
        <f>IF(AL476="12",Monitoreo!F163&amp;". ","")</f>
        <v>#REF!</v>
      </c>
      <c r="AH475" s="85" t="e">
        <f>IF(AL476="11",Monitoreo!F163&amp;". ","")</f>
        <v>#REF!</v>
      </c>
      <c r="AI475" s="71"/>
      <c r="AJ475" s="88" t="e">
        <f>+IF(Monitoreo!#REF!="Casi Seguro",5,IF(Monitoreo!#REF!="Probable",4,IF(Monitoreo!#REF!="Posible",3,IF(Monitoreo!#REF!="Improbable",2,IF(Monitoreo!#REF!="Raro",1)))))</f>
        <v>#REF!</v>
      </c>
      <c r="AK475" s="88" t="e">
        <f>+IF(Monitoreo!#REF!="Severo",5,IF(Monitoreo!#REF!="Mayor",4,IF(Monitoreo!#REF!="Moderado",3,IF(Monitoreo!#REF!="Menor",2,IF(Monitoreo!#REF!="Insignificante",1)))))</f>
        <v>#REF!</v>
      </c>
      <c r="AL475" s="88" t="e">
        <f t="shared" si="7"/>
        <v>#REF!</v>
      </c>
    </row>
    <row r="476" spans="9:38" x14ac:dyDescent="0.25">
      <c r="I476" s="83"/>
      <c r="J476" s="84" t="e">
        <f>IF(AL477="55",Monitoreo!F164&amp;". ","")</f>
        <v>#REF!</v>
      </c>
      <c r="K476" s="39" t="e">
        <f>IF(AL477="54",Monitoreo!F164&amp;". ","")</f>
        <v>#REF!</v>
      </c>
      <c r="L476" s="39" t="e">
        <f>IF(AL477="53",Monitoreo!F164&amp;". ","")</f>
        <v>#REF!</v>
      </c>
      <c r="M476" s="39" t="e">
        <f>IF(AL477="52",Monitoreo!F164&amp;". ","")</f>
        <v>#REF!</v>
      </c>
      <c r="N476" s="39" t="e">
        <f>IF(AL477="51",Monitoreo!F164&amp;". ","")</f>
        <v>#REF!</v>
      </c>
      <c r="O476" s="39" t="e">
        <f>IF(AL477="45",Monitoreo!F164&amp;". ","")</f>
        <v>#REF!</v>
      </c>
      <c r="P476" s="39" t="e">
        <f>IF(AL477="44",Monitoreo!F164&amp;". ","")</f>
        <v>#REF!</v>
      </c>
      <c r="Q476" s="39" t="e">
        <f>IF(AL477="43",Monitoreo!F164&amp;". ","")</f>
        <v>#REF!</v>
      </c>
      <c r="R476" s="39" t="e">
        <f>IF(AL477="42",Monitoreo!F164&amp;". ","")</f>
        <v>#REF!</v>
      </c>
      <c r="S476" s="39" t="e">
        <f>IF(AL477="41",Monitoreo!F164&amp;". ","")</f>
        <v>#REF!</v>
      </c>
      <c r="T476" s="39" t="e">
        <f>IF(AL477="35",Monitoreo!F164&amp;". ","")</f>
        <v>#REF!</v>
      </c>
      <c r="U476" s="39" t="e">
        <f>IF(AL477="34",Monitoreo!F164&amp;". ","")</f>
        <v>#REF!</v>
      </c>
      <c r="V476" s="39" t="e">
        <f>IF(AL477="33",Monitoreo!F164&amp;". ","")</f>
        <v>#REF!</v>
      </c>
      <c r="W476" s="39" t="e">
        <f>IF(AL477="32",Monitoreo!F164&amp;". ","")</f>
        <v>#REF!</v>
      </c>
      <c r="X476" s="39" t="e">
        <f>IF(AL477="31",Monitoreo!F164&amp;". ","")</f>
        <v>#REF!</v>
      </c>
      <c r="Y476" s="39" t="e">
        <f>IF(AL477="25",Monitoreo!F164&amp;". ","")</f>
        <v>#REF!</v>
      </c>
      <c r="Z476" s="39" t="e">
        <f>IF(AL477="24",Monitoreo!F164&amp;". ","")</f>
        <v>#REF!</v>
      </c>
      <c r="AA476" s="39" t="e">
        <f>IF(AL477="23",Monitoreo!F164&amp;". ","")</f>
        <v>#REF!</v>
      </c>
      <c r="AB476" s="39" t="e">
        <f>IF(AL477="22",Monitoreo!F164&amp;". ","")</f>
        <v>#REF!</v>
      </c>
      <c r="AC476" s="39" t="e">
        <f>IF(AL477="21",Monitoreo!F164&amp;". ","")</f>
        <v>#REF!</v>
      </c>
      <c r="AD476" s="39" t="e">
        <f>IF(AL477="15",Monitoreo!F164&amp;". ","")</f>
        <v>#REF!</v>
      </c>
      <c r="AE476" s="39" t="e">
        <f>IF(AL477="14",Monitoreo!F164&amp;". ","")</f>
        <v>#REF!</v>
      </c>
      <c r="AF476" s="39" t="e">
        <f>IF(AL477="13",Monitoreo!F164&amp;". ","")</f>
        <v>#REF!</v>
      </c>
      <c r="AG476" s="39" t="e">
        <f>IF(AL477="12",Monitoreo!F164&amp;". ","")</f>
        <v>#REF!</v>
      </c>
      <c r="AH476" s="85" t="e">
        <f>IF(AL477="11",Monitoreo!F164&amp;". ","")</f>
        <v>#REF!</v>
      </c>
      <c r="AI476" s="71"/>
      <c r="AJ476" s="88" t="e">
        <f>+IF(Monitoreo!#REF!="Casi Seguro",5,IF(Monitoreo!#REF!="Probable",4,IF(Monitoreo!#REF!="Posible",3,IF(Monitoreo!#REF!="Improbable",2,IF(Monitoreo!#REF!="Raro",1)))))</f>
        <v>#REF!</v>
      </c>
      <c r="AK476" s="88" t="e">
        <f>+IF(Monitoreo!#REF!="Severo",5,IF(Monitoreo!#REF!="Mayor",4,IF(Monitoreo!#REF!="Moderado",3,IF(Monitoreo!#REF!="Menor",2,IF(Monitoreo!#REF!="Insignificante",1)))))</f>
        <v>#REF!</v>
      </c>
      <c r="AL476" s="88" t="e">
        <f t="shared" si="7"/>
        <v>#REF!</v>
      </c>
    </row>
    <row r="477" spans="9:38" x14ac:dyDescent="0.25">
      <c r="I477" s="83"/>
      <c r="J477" s="84" t="e">
        <f>IF(AL478="55",Monitoreo!F165&amp;". ","")</f>
        <v>#REF!</v>
      </c>
      <c r="K477" s="39" t="e">
        <f>IF(AL478="54",Monitoreo!F165&amp;". ","")</f>
        <v>#REF!</v>
      </c>
      <c r="L477" s="39" t="e">
        <f>IF(AL478="53",Monitoreo!F165&amp;". ","")</f>
        <v>#REF!</v>
      </c>
      <c r="M477" s="39" t="e">
        <f>IF(AL478="52",Monitoreo!F165&amp;". ","")</f>
        <v>#REF!</v>
      </c>
      <c r="N477" s="39" t="e">
        <f>IF(AL478="51",Monitoreo!F165&amp;". ","")</f>
        <v>#REF!</v>
      </c>
      <c r="O477" s="39" t="e">
        <f>IF(AL478="45",Monitoreo!F165&amp;". ","")</f>
        <v>#REF!</v>
      </c>
      <c r="P477" s="39" t="e">
        <f>IF(AL478="44",Monitoreo!F165&amp;". ","")</f>
        <v>#REF!</v>
      </c>
      <c r="Q477" s="39" t="e">
        <f>IF(AL478="43",Monitoreo!F165&amp;". ","")</f>
        <v>#REF!</v>
      </c>
      <c r="R477" s="39" t="e">
        <f>IF(AL478="42",Monitoreo!F165&amp;". ","")</f>
        <v>#REF!</v>
      </c>
      <c r="S477" s="39" t="e">
        <f>IF(AL478="41",Monitoreo!F165&amp;". ","")</f>
        <v>#REF!</v>
      </c>
      <c r="T477" s="39" t="e">
        <f>IF(AL478="35",Monitoreo!F165&amp;". ","")</f>
        <v>#REF!</v>
      </c>
      <c r="U477" s="39" t="e">
        <f>IF(AL478="34",Monitoreo!F165&amp;". ","")</f>
        <v>#REF!</v>
      </c>
      <c r="V477" s="39" t="e">
        <f>IF(AL478="33",Monitoreo!F165&amp;". ","")</f>
        <v>#REF!</v>
      </c>
      <c r="W477" s="39" t="e">
        <f>IF(AL478="32",Monitoreo!F165&amp;". ","")</f>
        <v>#REF!</v>
      </c>
      <c r="X477" s="39" t="e">
        <f>IF(AL478="31",Monitoreo!F165&amp;". ","")</f>
        <v>#REF!</v>
      </c>
      <c r="Y477" s="39" t="e">
        <f>IF(AL478="25",Monitoreo!F165&amp;". ","")</f>
        <v>#REF!</v>
      </c>
      <c r="Z477" s="39" t="e">
        <f>IF(AL478="24",Monitoreo!F165&amp;". ","")</f>
        <v>#REF!</v>
      </c>
      <c r="AA477" s="39" t="e">
        <f>IF(AL478="23",Monitoreo!F165&amp;". ","")</f>
        <v>#REF!</v>
      </c>
      <c r="AB477" s="39" t="e">
        <f>IF(AL478="22",Monitoreo!F165&amp;". ","")</f>
        <v>#REF!</v>
      </c>
      <c r="AC477" s="39" t="e">
        <f>IF(AL478="21",Monitoreo!F165&amp;". ","")</f>
        <v>#REF!</v>
      </c>
      <c r="AD477" s="39" t="e">
        <f>IF(AL478="15",Monitoreo!F165&amp;". ","")</f>
        <v>#REF!</v>
      </c>
      <c r="AE477" s="39" t="e">
        <f>IF(AL478="14",Monitoreo!F165&amp;". ","")</f>
        <v>#REF!</v>
      </c>
      <c r="AF477" s="39" t="e">
        <f>IF(AL478="13",Monitoreo!F165&amp;". ","")</f>
        <v>#REF!</v>
      </c>
      <c r="AG477" s="39" t="e">
        <f>IF(AL478="12",Monitoreo!F165&amp;". ","")</f>
        <v>#REF!</v>
      </c>
      <c r="AH477" s="85" t="e">
        <f>IF(AL478="11",Monitoreo!F165&amp;". ","")</f>
        <v>#REF!</v>
      </c>
      <c r="AI477" s="71"/>
      <c r="AJ477" s="88" t="e">
        <f>+IF(Monitoreo!#REF!="Casi Seguro",5,IF(Monitoreo!#REF!="Probable",4,IF(Monitoreo!#REF!="Posible",3,IF(Monitoreo!#REF!="Improbable",2,IF(Monitoreo!#REF!="Raro",1)))))</f>
        <v>#REF!</v>
      </c>
      <c r="AK477" s="88" t="e">
        <f>+IF(Monitoreo!#REF!="Severo",5,IF(Monitoreo!#REF!="Mayor",4,IF(Monitoreo!#REF!="Moderado",3,IF(Monitoreo!#REF!="Menor",2,IF(Monitoreo!#REF!="Insignificante",1)))))</f>
        <v>#REF!</v>
      </c>
      <c r="AL477" s="88" t="e">
        <f t="shared" si="7"/>
        <v>#REF!</v>
      </c>
    </row>
    <row r="478" spans="9:38" x14ac:dyDescent="0.25">
      <c r="I478" s="83"/>
      <c r="J478" s="84" t="e">
        <f>IF(AL479="55",Monitoreo!F166&amp;". ","")</f>
        <v>#REF!</v>
      </c>
      <c r="K478" s="39" t="e">
        <f>IF(AL479="54",Monitoreo!F166&amp;". ","")</f>
        <v>#REF!</v>
      </c>
      <c r="L478" s="39" t="e">
        <f>IF(AL479="53",Monitoreo!F166&amp;". ","")</f>
        <v>#REF!</v>
      </c>
      <c r="M478" s="39" t="e">
        <f>IF(AL479="52",Monitoreo!F166&amp;". ","")</f>
        <v>#REF!</v>
      </c>
      <c r="N478" s="39" t="e">
        <f>IF(AL479="51",Monitoreo!F166&amp;". ","")</f>
        <v>#REF!</v>
      </c>
      <c r="O478" s="39" t="e">
        <f>IF(AL479="45",Monitoreo!F166&amp;". ","")</f>
        <v>#REF!</v>
      </c>
      <c r="P478" s="39" t="e">
        <f>IF(AL479="44",Monitoreo!F166&amp;". ","")</f>
        <v>#REF!</v>
      </c>
      <c r="Q478" s="39" t="e">
        <f>IF(AL479="43",Monitoreo!F166&amp;". ","")</f>
        <v>#REF!</v>
      </c>
      <c r="R478" s="39" t="e">
        <f>IF(AL479="42",Monitoreo!F166&amp;". ","")</f>
        <v>#REF!</v>
      </c>
      <c r="S478" s="39" t="e">
        <f>IF(AL479="41",Monitoreo!F166&amp;". ","")</f>
        <v>#REF!</v>
      </c>
      <c r="T478" s="39" t="e">
        <f>IF(AL479="35",Monitoreo!F166&amp;". ","")</f>
        <v>#REF!</v>
      </c>
      <c r="U478" s="39" t="e">
        <f>IF(AL479="34",Monitoreo!F166&amp;". ","")</f>
        <v>#REF!</v>
      </c>
      <c r="V478" s="39" t="e">
        <f>IF(AL479="33",Monitoreo!F166&amp;". ","")</f>
        <v>#REF!</v>
      </c>
      <c r="W478" s="39" t="e">
        <f>IF(AL479="32",Monitoreo!F166&amp;". ","")</f>
        <v>#REF!</v>
      </c>
      <c r="X478" s="39" t="e">
        <f>IF(AL479="31",Monitoreo!F166&amp;". ","")</f>
        <v>#REF!</v>
      </c>
      <c r="Y478" s="39" t="e">
        <f>IF(AL479="25",Monitoreo!F166&amp;". ","")</f>
        <v>#REF!</v>
      </c>
      <c r="Z478" s="39" t="e">
        <f>IF(AL479="24",Monitoreo!F166&amp;". ","")</f>
        <v>#REF!</v>
      </c>
      <c r="AA478" s="39" t="e">
        <f>IF(AL479="23",Monitoreo!F166&amp;". ","")</f>
        <v>#REF!</v>
      </c>
      <c r="AB478" s="39" t="e">
        <f>IF(AL479="22",Monitoreo!F166&amp;". ","")</f>
        <v>#REF!</v>
      </c>
      <c r="AC478" s="39" t="e">
        <f>IF(AL479="21",Monitoreo!F166&amp;". ","")</f>
        <v>#REF!</v>
      </c>
      <c r="AD478" s="39" t="e">
        <f>IF(AL479="15",Monitoreo!F166&amp;". ","")</f>
        <v>#REF!</v>
      </c>
      <c r="AE478" s="39" t="e">
        <f>IF(AL479="14",Monitoreo!F166&amp;". ","")</f>
        <v>#REF!</v>
      </c>
      <c r="AF478" s="39" t="e">
        <f>IF(AL479="13",Monitoreo!F166&amp;". ","")</f>
        <v>#REF!</v>
      </c>
      <c r="AG478" s="39" t="e">
        <f>IF(AL479="12",Monitoreo!F166&amp;". ","")</f>
        <v>#REF!</v>
      </c>
      <c r="AH478" s="85" t="e">
        <f>IF(AL479="11",Monitoreo!F166&amp;". ","")</f>
        <v>#REF!</v>
      </c>
      <c r="AI478" s="71"/>
      <c r="AJ478" s="88" t="e">
        <f>+IF(Monitoreo!#REF!="Casi Seguro",5,IF(Monitoreo!#REF!="Probable",4,IF(Monitoreo!#REF!="Posible",3,IF(Monitoreo!#REF!="Improbable",2,IF(Monitoreo!#REF!="Raro",1)))))</f>
        <v>#REF!</v>
      </c>
      <c r="AK478" s="88" t="e">
        <f>+IF(Monitoreo!#REF!="Severo",5,IF(Monitoreo!#REF!="Mayor",4,IF(Monitoreo!#REF!="Moderado",3,IF(Monitoreo!#REF!="Menor",2,IF(Monitoreo!#REF!="Insignificante",1)))))</f>
        <v>#REF!</v>
      </c>
      <c r="AL478" s="88" t="e">
        <f t="shared" si="7"/>
        <v>#REF!</v>
      </c>
    </row>
    <row r="479" spans="9:38" x14ac:dyDescent="0.25">
      <c r="I479" s="83"/>
      <c r="J479" s="84" t="e">
        <f>IF(AL480="55",Monitoreo!F167&amp;". ","")</f>
        <v>#REF!</v>
      </c>
      <c r="K479" s="39" t="e">
        <f>IF(AL480="54",Monitoreo!F167&amp;". ","")</f>
        <v>#REF!</v>
      </c>
      <c r="L479" s="39" t="e">
        <f>IF(AL480="53",Monitoreo!F167&amp;". ","")</f>
        <v>#REF!</v>
      </c>
      <c r="M479" s="39" t="e">
        <f>IF(AL480="52",Monitoreo!F167&amp;". ","")</f>
        <v>#REF!</v>
      </c>
      <c r="N479" s="39" t="e">
        <f>IF(AL480="51",Monitoreo!F167&amp;". ","")</f>
        <v>#REF!</v>
      </c>
      <c r="O479" s="39" t="e">
        <f>IF(AL480="45",Monitoreo!F167&amp;". ","")</f>
        <v>#REF!</v>
      </c>
      <c r="P479" s="39" t="e">
        <f>IF(AL480="44",Monitoreo!F167&amp;". ","")</f>
        <v>#REF!</v>
      </c>
      <c r="Q479" s="39" t="e">
        <f>IF(AL480="43",Monitoreo!F167&amp;". ","")</f>
        <v>#REF!</v>
      </c>
      <c r="R479" s="39" t="e">
        <f>IF(AL480="42",Monitoreo!F167&amp;". ","")</f>
        <v>#REF!</v>
      </c>
      <c r="S479" s="39" t="e">
        <f>IF(AL480="41",Monitoreo!F167&amp;". ","")</f>
        <v>#REF!</v>
      </c>
      <c r="T479" s="39" t="e">
        <f>IF(AL480="35",Monitoreo!F167&amp;". ","")</f>
        <v>#REF!</v>
      </c>
      <c r="U479" s="39" t="e">
        <f>IF(AL480="34",Monitoreo!F167&amp;". ","")</f>
        <v>#REF!</v>
      </c>
      <c r="V479" s="39" t="e">
        <f>IF(AL480="33",Monitoreo!F167&amp;". ","")</f>
        <v>#REF!</v>
      </c>
      <c r="W479" s="39" t="e">
        <f>IF(AL480="32",Monitoreo!F167&amp;". ","")</f>
        <v>#REF!</v>
      </c>
      <c r="X479" s="39" t="e">
        <f>IF(AL480="31",Monitoreo!F167&amp;". ","")</f>
        <v>#REF!</v>
      </c>
      <c r="Y479" s="39" t="e">
        <f>IF(AL480="25",Monitoreo!F167&amp;". ","")</f>
        <v>#REF!</v>
      </c>
      <c r="Z479" s="39" t="e">
        <f>IF(AL480="24",Monitoreo!F167&amp;". ","")</f>
        <v>#REF!</v>
      </c>
      <c r="AA479" s="39" t="e">
        <f>IF(AL480="23",Monitoreo!F167&amp;". ","")</f>
        <v>#REF!</v>
      </c>
      <c r="AB479" s="39" t="e">
        <f>IF(AL480="22",Monitoreo!F167&amp;". ","")</f>
        <v>#REF!</v>
      </c>
      <c r="AC479" s="39" t="e">
        <f>IF(AL480="21",Monitoreo!F167&amp;". ","")</f>
        <v>#REF!</v>
      </c>
      <c r="AD479" s="39" t="e">
        <f>IF(AL480="15",Monitoreo!F167&amp;". ","")</f>
        <v>#REF!</v>
      </c>
      <c r="AE479" s="39" t="e">
        <f>IF(AL480="14",Monitoreo!F167&amp;". ","")</f>
        <v>#REF!</v>
      </c>
      <c r="AF479" s="39" t="e">
        <f>IF(AL480="13",Monitoreo!F167&amp;". ","")</f>
        <v>#REF!</v>
      </c>
      <c r="AG479" s="39" t="e">
        <f>IF(AL480="12",Monitoreo!F167&amp;". ","")</f>
        <v>#REF!</v>
      </c>
      <c r="AH479" s="85" t="e">
        <f>IF(AL480="11",Monitoreo!F167&amp;". ","")</f>
        <v>#REF!</v>
      </c>
      <c r="AI479" s="71"/>
      <c r="AJ479" s="88" t="e">
        <f>+IF(Monitoreo!#REF!="Casi Seguro",5,IF(Monitoreo!#REF!="Probable",4,IF(Monitoreo!#REF!="Posible",3,IF(Monitoreo!#REF!="Improbable",2,IF(Monitoreo!#REF!="Raro",1)))))</f>
        <v>#REF!</v>
      </c>
      <c r="AK479" s="88" t="e">
        <f>+IF(Monitoreo!#REF!="Severo",5,IF(Monitoreo!#REF!="Mayor",4,IF(Monitoreo!#REF!="Moderado",3,IF(Monitoreo!#REF!="Menor",2,IF(Monitoreo!#REF!="Insignificante",1)))))</f>
        <v>#REF!</v>
      </c>
      <c r="AL479" s="88" t="e">
        <f t="shared" si="7"/>
        <v>#REF!</v>
      </c>
    </row>
    <row r="480" spans="9:38" x14ac:dyDescent="0.25">
      <c r="I480" s="83"/>
      <c r="J480" s="84" t="e">
        <f>IF(AL481="55",Monitoreo!F168&amp;". ","")</f>
        <v>#REF!</v>
      </c>
      <c r="K480" s="39" t="e">
        <f>IF(AL481="54",Monitoreo!F168&amp;". ","")</f>
        <v>#REF!</v>
      </c>
      <c r="L480" s="39" t="e">
        <f>IF(AL481="53",Monitoreo!F168&amp;". ","")</f>
        <v>#REF!</v>
      </c>
      <c r="M480" s="39" t="e">
        <f>IF(AL481="52",Monitoreo!F168&amp;". ","")</f>
        <v>#REF!</v>
      </c>
      <c r="N480" s="39" t="e">
        <f>IF(AL481="51",Monitoreo!F168&amp;". ","")</f>
        <v>#REF!</v>
      </c>
      <c r="O480" s="39" t="e">
        <f>IF(AL481="45",Monitoreo!F168&amp;". ","")</f>
        <v>#REF!</v>
      </c>
      <c r="P480" s="39" t="e">
        <f>IF(AL481="44",Monitoreo!F168&amp;". ","")</f>
        <v>#REF!</v>
      </c>
      <c r="Q480" s="39" t="e">
        <f>IF(AL481="43",Monitoreo!F168&amp;". ","")</f>
        <v>#REF!</v>
      </c>
      <c r="R480" s="39" t="e">
        <f>IF(AL481="42",Monitoreo!F168&amp;". ","")</f>
        <v>#REF!</v>
      </c>
      <c r="S480" s="39" t="e">
        <f>IF(AL481="41",Monitoreo!F168&amp;". ","")</f>
        <v>#REF!</v>
      </c>
      <c r="T480" s="39" t="e">
        <f>IF(AL481="35",Monitoreo!F168&amp;". ","")</f>
        <v>#REF!</v>
      </c>
      <c r="U480" s="39" t="e">
        <f>IF(AL481="34",Monitoreo!F168&amp;". ","")</f>
        <v>#REF!</v>
      </c>
      <c r="V480" s="39" t="e">
        <f>IF(AL481="33",Monitoreo!F168&amp;". ","")</f>
        <v>#REF!</v>
      </c>
      <c r="W480" s="39" t="e">
        <f>IF(AL481="32",Monitoreo!F168&amp;". ","")</f>
        <v>#REF!</v>
      </c>
      <c r="X480" s="39" t="e">
        <f>IF(AL481="31",Monitoreo!F168&amp;". ","")</f>
        <v>#REF!</v>
      </c>
      <c r="Y480" s="39" t="e">
        <f>IF(AL481="25",Monitoreo!F168&amp;". ","")</f>
        <v>#REF!</v>
      </c>
      <c r="Z480" s="39" t="e">
        <f>IF(AL481="24",Monitoreo!F168&amp;". ","")</f>
        <v>#REF!</v>
      </c>
      <c r="AA480" s="39" t="e">
        <f>IF(AL481="23",Monitoreo!F168&amp;". ","")</f>
        <v>#REF!</v>
      </c>
      <c r="AB480" s="39" t="e">
        <f>IF(AL481="22",Monitoreo!F168&amp;". ","")</f>
        <v>#REF!</v>
      </c>
      <c r="AC480" s="39" t="e">
        <f>IF(AL481="21",Monitoreo!F168&amp;". ","")</f>
        <v>#REF!</v>
      </c>
      <c r="AD480" s="39" t="e">
        <f>IF(AL481="15",Monitoreo!F168&amp;". ","")</f>
        <v>#REF!</v>
      </c>
      <c r="AE480" s="39" t="e">
        <f>IF(AL481="14",Monitoreo!F168&amp;". ","")</f>
        <v>#REF!</v>
      </c>
      <c r="AF480" s="39" t="e">
        <f>IF(AL481="13",Monitoreo!F168&amp;". ","")</f>
        <v>#REF!</v>
      </c>
      <c r="AG480" s="39" t="e">
        <f>IF(AL481="12",Monitoreo!F168&amp;". ","")</f>
        <v>#REF!</v>
      </c>
      <c r="AH480" s="85" t="e">
        <f>IF(AL481="11",Monitoreo!F168&amp;". ","")</f>
        <v>#REF!</v>
      </c>
      <c r="AI480" s="71"/>
      <c r="AJ480" s="88" t="e">
        <f>+IF(Monitoreo!#REF!="Casi Seguro",5,IF(Monitoreo!#REF!="Probable",4,IF(Monitoreo!#REF!="Posible",3,IF(Monitoreo!#REF!="Improbable",2,IF(Monitoreo!#REF!="Raro",1)))))</f>
        <v>#REF!</v>
      </c>
      <c r="AK480" s="88" t="e">
        <f>+IF(Monitoreo!#REF!="Severo",5,IF(Monitoreo!#REF!="Mayor",4,IF(Monitoreo!#REF!="Moderado",3,IF(Monitoreo!#REF!="Menor",2,IF(Monitoreo!#REF!="Insignificante",1)))))</f>
        <v>#REF!</v>
      </c>
      <c r="AL480" s="88" t="e">
        <f t="shared" si="7"/>
        <v>#REF!</v>
      </c>
    </row>
    <row r="481" spans="9:38" x14ac:dyDescent="0.25">
      <c r="I481" s="83"/>
      <c r="J481" s="84" t="e">
        <f>IF(AL482="55",Monitoreo!F169&amp;". ","")</f>
        <v>#REF!</v>
      </c>
      <c r="K481" s="39" t="e">
        <f>IF(AL482="54",Monitoreo!F169&amp;". ","")</f>
        <v>#REF!</v>
      </c>
      <c r="L481" s="39" t="e">
        <f>IF(AL482="53",Monitoreo!F169&amp;". ","")</f>
        <v>#REF!</v>
      </c>
      <c r="M481" s="39" t="e">
        <f>IF(AL482="52",Monitoreo!F169&amp;". ","")</f>
        <v>#REF!</v>
      </c>
      <c r="N481" s="39" t="e">
        <f>IF(AL482="51",Monitoreo!F169&amp;". ","")</f>
        <v>#REF!</v>
      </c>
      <c r="O481" s="39" t="e">
        <f>IF(AL482="45",Monitoreo!F169&amp;". ","")</f>
        <v>#REF!</v>
      </c>
      <c r="P481" s="39" t="e">
        <f>IF(AL482="44",Monitoreo!F169&amp;". ","")</f>
        <v>#REF!</v>
      </c>
      <c r="Q481" s="39" t="e">
        <f>IF(AL482="43",Monitoreo!F169&amp;". ","")</f>
        <v>#REF!</v>
      </c>
      <c r="R481" s="39" t="e">
        <f>IF(AL482="42",Monitoreo!F169&amp;". ","")</f>
        <v>#REF!</v>
      </c>
      <c r="S481" s="39" t="e">
        <f>IF(AL482="41",Monitoreo!F169&amp;". ","")</f>
        <v>#REF!</v>
      </c>
      <c r="T481" s="39" t="e">
        <f>IF(AL482="35",Monitoreo!F169&amp;". ","")</f>
        <v>#REF!</v>
      </c>
      <c r="U481" s="39" t="e">
        <f>IF(AL482="34",Monitoreo!F169&amp;". ","")</f>
        <v>#REF!</v>
      </c>
      <c r="V481" s="39" t="e">
        <f>IF(AL482="33",Monitoreo!F169&amp;". ","")</f>
        <v>#REF!</v>
      </c>
      <c r="W481" s="39" t="e">
        <f>IF(AL482="32",Monitoreo!F169&amp;". ","")</f>
        <v>#REF!</v>
      </c>
      <c r="X481" s="39" t="e">
        <f>IF(AL482="31",Monitoreo!F169&amp;". ","")</f>
        <v>#REF!</v>
      </c>
      <c r="Y481" s="39" t="e">
        <f>IF(AL482="25",Monitoreo!F169&amp;". ","")</f>
        <v>#REF!</v>
      </c>
      <c r="Z481" s="39" t="e">
        <f>IF(AL482="24",Monitoreo!F169&amp;". ","")</f>
        <v>#REF!</v>
      </c>
      <c r="AA481" s="39" t="e">
        <f>IF(AL482="23",Monitoreo!F169&amp;". ","")</f>
        <v>#REF!</v>
      </c>
      <c r="AB481" s="39" t="e">
        <f>IF(AL482="22",Monitoreo!F169&amp;". ","")</f>
        <v>#REF!</v>
      </c>
      <c r="AC481" s="39" t="e">
        <f>IF(AL482="21",Monitoreo!F169&amp;". ","")</f>
        <v>#REF!</v>
      </c>
      <c r="AD481" s="39" t="e">
        <f>IF(AL482="15",Monitoreo!F169&amp;". ","")</f>
        <v>#REF!</v>
      </c>
      <c r="AE481" s="39" t="e">
        <f>IF(AL482="14",Monitoreo!F169&amp;". ","")</f>
        <v>#REF!</v>
      </c>
      <c r="AF481" s="39" t="e">
        <f>IF(AL482="13",Monitoreo!F169&amp;". ","")</f>
        <v>#REF!</v>
      </c>
      <c r="AG481" s="39" t="e">
        <f>IF(AL482="12",Monitoreo!F169&amp;". ","")</f>
        <v>#REF!</v>
      </c>
      <c r="AH481" s="85" t="e">
        <f>IF(AL482="11",Monitoreo!F169&amp;". ","")</f>
        <v>#REF!</v>
      </c>
      <c r="AI481" s="71"/>
      <c r="AJ481" s="88" t="e">
        <f>+IF(Monitoreo!#REF!="Casi Seguro",5,IF(Monitoreo!#REF!="Probable",4,IF(Monitoreo!#REF!="Posible",3,IF(Monitoreo!#REF!="Improbable",2,IF(Monitoreo!#REF!="Raro",1)))))</f>
        <v>#REF!</v>
      </c>
      <c r="AK481" s="88" t="e">
        <f>+IF(Monitoreo!#REF!="Severo",5,IF(Monitoreo!#REF!="Mayor",4,IF(Monitoreo!#REF!="Moderado",3,IF(Monitoreo!#REF!="Menor",2,IF(Monitoreo!#REF!="Insignificante",1)))))</f>
        <v>#REF!</v>
      </c>
      <c r="AL481" s="88" t="e">
        <f t="shared" si="7"/>
        <v>#REF!</v>
      </c>
    </row>
    <row r="482" spans="9:38" x14ac:dyDescent="0.25">
      <c r="I482" s="83"/>
      <c r="J482" s="84" t="e">
        <f>IF(AL483="55",Monitoreo!F170&amp;". ","")</f>
        <v>#REF!</v>
      </c>
      <c r="K482" s="39" t="e">
        <f>IF(AL483="54",Monitoreo!F170&amp;". ","")</f>
        <v>#REF!</v>
      </c>
      <c r="L482" s="39" t="e">
        <f>IF(AL483="53",Monitoreo!F170&amp;". ","")</f>
        <v>#REF!</v>
      </c>
      <c r="M482" s="39" t="e">
        <f>IF(AL483="52",Monitoreo!F170&amp;". ","")</f>
        <v>#REF!</v>
      </c>
      <c r="N482" s="39" t="e">
        <f>IF(AL483="51",Monitoreo!F170&amp;". ","")</f>
        <v>#REF!</v>
      </c>
      <c r="O482" s="39" t="e">
        <f>IF(AL483="45",Monitoreo!F170&amp;". ","")</f>
        <v>#REF!</v>
      </c>
      <c r="P482" s="39" t="e">
        <f>IF(AL483="44",Monitoreo!F170&amp;". ","")</f>
        <v>#REF!</v>
      </c>
      <c r="Q482" s="39" t="e">
        <f>IF(AL483="43",Monitoreo!F170&amp;". ","")</f>
        <v>#REF!</v>
      </c>
      <c r="R482" s="39" t="e">
        <f>IF(AL483="42",Monitoreo!F170&amp;". ","")</f>
        <v>#REF!</v>
      </c>
      <c r="S482" s="39" t="e">
        <f>IF(AL483="41",Monitoreo!F170&amp;". ","")</f>
        <v>#REF!</v>
      </c>
      <c r="T482" s="39" t="e">
        <f>IF(AL483="35",Monitoreo!F170&amp;". ","")</f>
        <v>#REF!</v>
      </c>
      <c r="U482" s="39" t="e">
        <f>IF(AL483="34",Monitoreo!F170&amp;". ","")</f>
        <v>#REF!</v>
      </c>
      <c r="V482" s="39" t="e">
        <f>IF(AL483="33",Monitoreo!F170&amp;". ","")</f>
        <v>#REF!</v>
      </c>
      <c r="W482" s="39" t="e">
        <f>IF(AL483="32",Monitoreo!F170&amp;". ","")</f>
        <v>#REF!</v>
      </c>
      <c r="X482" s="39" t="e">
        <f>IF(AL483="31",Monitoreo!F170&amp;". ","")</f>
        <v>#REF!</v>
      </c>
      <c r="Y482" s="39" t="e">
        <f>IF(AL483="25",Monitoreo!F170&amp;". ","")</f>
        <v>#REF!</v>
      </c>
      <c r="Z482" s="39" t="e">
        <f>IF(AL483="24",Monitoreo!F170&amp;". ","")</f>
        <v>#REF!</v>
      </c>
      <c r="AA482" s="39" t="e">
        <f>IF(AL483="23",Monitoreo!F170&amp;". ","")</f>
        <v>#REF!</v>
      </c>
      <c r="AB482" s="39" t="e">
        <f>IF(AL483="22",Monitoreo!F170&amp;". ","")</f>
        <v>#REF!</v>
      </c>
      <c r="AC482" s="39" t="e">
        <f>IF(AL483="21",Monitoreo!F170&amp;". ","")</f>
        <v>#REF!</v>
      </c>
      <c r="AD482" s="39" t="e">
        <f>IF(AL483="15",Monitoreo!F170&amp;". ","")</f>
        <v>#REF!</v>
      </c>
      <c r="AE482" s="39" t="e">
        <f>IF(AL483="14",Monitoreo!F170&amp;". ","")</f>
        <v>#REF!</v>
      </c>
      <c r="AF482" s="39" t="e">
        <f>IF(AL483="13",Monitoreo!F170&amp;". ","")</f>
        <v>#REF!</v>
      </c>
      <c r="AG482" s="39" t="e">
        <f>IF(AL483="12",Monitoreo!F170&amp;". ","")</f>
        <v>#REF!</v>
      </c>
      <c r="AH482" s="85" t="e">
        <f>IF(AL483="11",Monitoreo!F170&amp;". ","")</f>
        <v>#REF!</v>
      </c>
      <c r="AI482" s="71"/>
      <c r="AJ482" s="88" t="e">
        <f>+IF(Monitoreo!#REF!="Casi Seguro",5,IF(Monitoreo!#REF!="Probable",4,IF(Monitoreo!#REF!="Posible",3,IF(Monitoreo!#REF!="Improbable",2,IF(Monitoreo!#REF!="Raro",1)))))</f>
        <v>#REF!</v>
      </c>
      <c r="AK482" s="88" t="e">
        <f>+IF(Monitoreo!#REF!="Severo",5,IF(Monitoreo!#REF!="Mayor",4,IF(Monitoreo!#REF!="Moderado",3,IF(Monitoreo!#REF!="Menor",2,IF(Monitoreo!#REF!="Insignificante",1)))))</f>
        <v>#REF!</v>
      </c>
      <c r="AL482" s="88" t="e">
        <f t="shared" si="7"/>
        <v>#REF!</v>
      </c>
    </row>
    <row r="483" spans="9:38" x14ac:dyDescent="0.25">
      <c r="I483" s="83"/>
      <c r="J483" s="84" t="e">
        <f>IF(AL484="55",Monitoreo!F171&amp;". ","")</f>
        <v>#REF!</v>
      </c>
      <c r="K483" s="39" t="e">
        <f>IF(AL484="54",Monitoreo!F171&amp;". ","")</f>
        <v>#REF!</v>
      </c>
      <c r="L483" s="39" t="e">
        <f>IF(AL484="53",Monitoreo!F171&amp;". ","")</f>
        <v>#REF!</v>
      </c>
      <c r="M483" s="39" t="e">
        <f>IF(AL484="52",Monitoreo!F171&amp;". ","")</f>
        <v>#REF!</v>
      </c>
      <c r="N483" s="39" t="e">
        <f>IF(AL484="51",Monitoreo!F171&amp;". ","")</f>
        <v>#REF!</v>
      </c>
      <c r="O483" s="39" t="e">
        <f>IF(AL484="45",Monitoreo!F171&amp;". ","")</f>
        <v>#REF!</v>
      </c>
      <c r="P483" s="39" t="e">
        <f>IF(AL484="44",Monitoreo!F171&amp;". ","")</f>
        <v>#REF!</v>
      </c>
      <c r="Q483" s="39" t="e">
        <f>IF(AL484="43",Monitoreo!F171&amp;". ","")</f>
        <v>#REF!</v>
      </c>
      <c r="R483" s="39" t="e">
        <f>IF(AL484="42",Monitoreo!F171&amp;". ","")</f>
        <v>#REF!</v>
      </c>
      <c r="S483" s="39" t="e">
        <f>IF(AL484="41",Monitoreo!F171&amp;". ","")</f>
        <v>#REF!</v>
      </c>
      <c r="T483" s="39" t="e">
        <f>IF(AL484="35",Monitoreo!F171&amp;". ","")</f>
        <v>#REF!</v>
      </c>
      <c r="U483" s="39" t="e">
        <f>IF(AL484="34",Monitoreo!F171&amp;". ","")</f>
        <v>#REF!</v>
      </c>
      <c r="V483" s="39" t="e">
        <f>IF(AL484="33",Monitoreo!F171&amp;". ","")</f>
        <v>#REF!</v>
      </c>
      <c r="W483" s="39" t="e">
        <f>IF(AL484="32",Monitoreo!F171&amp;". ","")</f>
        <v>#REF!</v>
      </c>
      <c r="X483" s="39" t="e">
        <f>IF(AL484="31",Monitoreo!F171&amp;". ","")</f>
        <v>#REF!</v>
      </c>
      <c r="Y483" s="39" t="e">
        <f>IF(AL484="25",Monitoreo!F171&amp;". ","")</f>
        <v>#REF!</v>
      </c>
      <c r="Z483" s="39" t="e">
        <f>IF(AL484="24",Monitoreo!F171&amp;". ","")</f>
        <v>#REF!</v>
      </c>
      <c r="AA483" s="39" t="e">
        <f>IF(AL484="23",Monitoreo!F171&amp;". ","")</f>
        <v>#REF!</v>
      </c>
      <c r="AB483" s="39" t="e">
        <f>IF(AL484="22",Monitoreo!F171&amp;". ","")</f>
        <v>#REF!</v>
      </c>
      <c r="AC483" s="39" t="e">
        <f>IF(AL484="21",Monitoreo!F171&amp;". ","")</f>
        <v>#REF!</v>
      </c>
      <c r="AD483" s="39" t="e">
        <f>IF(AL484="15",Monitoreo!F171&amp;". ","")</f>
        <v>#REF!</v>
      </c>
      <c r="AE483" s="39" t="e">
        <f>IF(AL484="14",Monitoreo!F171&amp;". ","")</f>
        <v>#REF!</v>
      </c>
      <c r="AF483" s="39" t="e">
        <f>IF(AL484="13",Monitoreo!F171&amp;". ","")</f>
        <v>#REF!</v>
      </c>
      <c r="AG483" s="39" t="e">
        <f>IF(AL484="12",Monitoreo!F171&amp;". ","")</f>
        <v>#REF!</v>
      </c>
      <c r="AH483" s="85" t="e">
        <f>IF(AL484="11",Monitoreo!F171&amp;". ","")</f>
        <v>#REF!</v>
      </c>
      <c r="AI483" s="71"/>
      <c r="AJ483" s="88" t="e">
        <f>+IF(Monitoreo!#REF!="Casi Seguro",5,IF(Monitoreo!#REF!="Probable",4,IF(Monitoreo!#REF!="Posible",3,IF(Monitoreo!#REF!="Improbable",2,IF(Monitoreo!#REF!="Raro",1)))))</f>
        <v>#REF!</v>
      </c>
      <c r="AK483" s="88" t="e">
        <f>+IF(Monitoreo!#REF!="Severo",5,IF(Monitoreo!#REF!="Mayor",4,IF(Monitoreo!#REF!="Moderado",3,IF(Monitoreo!#REF!="Menor",2,IF(Monitoreo!#REF!="Insignificante",1)))))</f>
        <v>#REF!</v>
      </c>
      <c r="AL483" s="88" t="e">
        <f t="shared" si="7"/>
        <v>#REF!</v>
      </c>
    </row>
    <row r="484" spans="9:38" x14ac:dyDescent="0.25">
      <c r="I484" s="83"/>
      <c r="J484" s="84" t="e">
        <f>IF(AL485="55",Monitoreo!F172&amp;". ","")</f>
        <v>#REF!</v>
      </c>
      <c r="K484" s="39" t="e">
        <f>IF(AL485="54",Monitoreo!F172&amp;". ","")</f>
        <v>#REF!</v>
      </c>
      <c r="L484" s="39" t="e">
        <f>IF(AL485="53",Monitoreo!F172&amp;". ","")</f>
        <v>#REF!</v>
      </c>
      <c r="M484" s="39" t="e">
        <f>IF(AL485="52",Monitoreo!F172&amp;". ","")</f>
        <v>#REF!</v>
      </c>
      <c r="N484" s="39" t="e">
        <f>IF(AL485="51",Monitoreo!F172&amp;". ","")</f>
        <v>#REF!</v>
      </c>
      <c r="O484" s="39" t="e">
        <f>IF(AL485="45",Monitoreo!F172&amp;". ","")</f>
        <v>#REF!</v>
      </c>
      <c r="P484" s="39" t="e">
        <f>IF(AL485="44",Monitoreo!F172&amp;". ","")</f>
        <v>#REF!</v>
      </c>
      <c r="Q484" s="39" t="e">
        <f>IF(AL485="43",Monitoreo!F172&amp;". ","")</f>
        <v>#REF!</v>
      </c>
      <c r="R484" s="39" t="e">
        <f>IF(AL485="42",Monitoreo!F172&amp;". ","")</f>
        <v>#REF!</v>
      </c>
      <c r="S484" s="39" t="e">
        <f>IF(AL485="41",Monitoreo!F172&amp;". ","")</f>
        <v>#REF!</v>
      </c>
      <c r="T484" s="39" t="e">
        <f>IF(AL485="35",Monitoreo!F172&amp;". ","")</f>
        <v>#REF!</v>
      </c>
      <c r="U484" s="39" t="e">
        <f>IF(AL485="34",Monitoreo!F172&amp;". ","")</f>
        <v>#REF!</v>
      </c>
      <c r="V484" s="39" t="e">
        <f>IF(AL485="33",Monitoreo!F172&amp;". ","")</f>
        <v>#REF!</v>
      </c>
      <c r="W484" s="39" t="e">
        <f>IF(AL485="32",Monitoreo!F172&amp;". ","")</f>
        <v>#REF!</v>
      </c>
      <c r="X484" s="39" t="e">
        <f>IF(AL485="31",Monitoreo!F172&amp;". ","")</f>
        <v>#REF!</v>
      </c>
      <c r="Y484" s="39" t="e">
        <f>IF(AL485="25",Monitoreo!F172&amp;". ","")</f>
        <v>#REF!</v>
      </c>
      <c r="Z484" s="39" t="e">
        <f>IF(AL485="24",Monitoreo!F172&amp;". ","")</f>
        <v>#REF!</v>
      </c>
      <c r="AA484" s="39" t="e">
        <f>IF(AL485="23",Monitoreo!F172&amp;". ","")</f>
        <v>#REF!</v>
      </c>
      <c r="AB484" s="39" t="e">
        <f>IF(AL485="22",Monitoreo!F172&amp;". ","")</f>
        <v>#REF!</v>
      </c>
      <c r="AC484" s="39" t="e">
        <f>IF(AL485="21",Monitoreo!F172&amp;". ","")</f>
        <v>#REF!</v>
      </c>
      <c r="AD484" s="39" t="e">
        <f>IF(AL485="15",Monitoreo!F172&amp;". ","")</f>
        <v>#REF!</v>
      </c>
      <c r="AE484" s="39" t="e">
        <f>IF(AL485="14",Monitoreo!F172&amp;". ","")</f>
        <v>#REF!</v>
      </c>
      <c r="AF484" s="39" t="e">
        <f>IF(AL485="13",Monitoreo!F172&amp;". ","")</f>
        <v>#REF!</v>
      </c>
      <c r="AG484" s="39" t="e">
        <f>IF(AL485="12",Monitoreo!F172&amp;". ","")</f>
        <v>#REF!</v>
      </c>
      <c r="AH484" s="85" t="e">
        <f>IF(AL485="11",Monitoreo!F172&amp;". ","")</f>
        <v>#REF!</v>
      </c>
      <c r="AI484" s="71"/>
      <c r="AJ484" s="88" t="e">
        <f>+IF(Monitoreo!#REF!="Casi Seguro",5,IF(Monitoreo!#REF!="Probable",4,IF(Monitoreo!#REF!="Posible",3,IF(Monitoreo!#REF!="Improbable",2,IF(Monitoreo!#REF!="Raro",1)))))</f>
        <v>#REF!</v>
      </c>
      <c r="AK484" s="88" t="e">
        <f>+IF(Monitoreo!#REF!="Severo",5,IF(Monitoreo!#REF!="Mayor",4,IF(Monitoreo!#REF!="Moderado",3,IF(Monitoreo!#REF!="Menor",2,IF(Monitoreo!#REF!="Insignificante",1)))))</f>
        <v>#REF!</v>
      </c>
      <c r="AL484" s="88" t="e">
        <f t="shared" si="7"/>
        <v>#REF!</v>
      </c>
    </row>
    <row r="485" spans="9:38" x14ac:dyDescent="0.25">
      <c r="I485" s="83"/>
      <c r="J485" s="84" t="e">
        <f>IF(AL486="55",Monitoreo!F173&amp;". ","")</f>
        <v>#REF!</v>
      </c>
      <c r="K485" s="39" t="e">
        <f>IF(AL486="54",Monitoreo!F173&amp;". ","")</f>
        <v>#REF!</v>
      </c>
      <c r="L485" s="39" t="e">
        <f>IF(AL486="53",Monitoreo!F173&amp;". ","")</f>
        <v>#REF!</v>
      </c>
      <c r="M485" s="39" t="e">
        <f>IF(AL486="52",Monitoreo!F173&amp;". ","")</f>
        <v>#REF!</v>
      </c>
      <c r="N485" s="39" t="e">
        <f>IF(AL486="51",Monitoreo!F173&amp;". ","")</f>
        <v>#REF!</v>
      </c>
      <c r="O485" s="39" t="e">
        <f>IF(AL486="45",Monitoreo!F173&amp;". ","")</f>
        <v>#REF!</v>
      </c>
      <c r="P485" s="39" t="e">
        <f>IF(AL486="44",Monitoreo!F173&amp;". ","")</f>
        <v>#REF!</v>
      </c>
      <c r="Q485" s="39" t="e">
        <f>IF(AL486="43",Monitoreo!F173&amp;". ","")</f>
        <v>#REF!</v>
      </c>
      <c r="R485" s="39" t="e">
        <f>IF(AL486="42",Monitoreo!F173&amp;". ","")</f>
        <v>#REF!</v>
      </c>
      <c r="S485" s="39" t="e">
        <f>IF(AL486="41",Monitoreo!F173&amp;". ","")</f>
        <v>#REF!</v>
      </c>
      <c r="T485" s="39" t="e">
        <f>IF(AL486="35",Monitoreo!F173&amp;". ","")</f>
        <v>#REF!</v>
      </c>
      <c r="U485" s="39" t="e">
        <f>IF(AL486="34",Monitoreo!F173&amp;". ","")</f>
        <v>#REF!</v>
      </c>
      <c r="V485" s="39" t="e">
        <f>IF(AL486="33",Monitoreo!F173&amp;". ","")</f>
        <v>#REF!</v>
      </c>
      <c r="W485" s="39" t="e">
        <f>IF(AL486="32",Monitoreo!F173&amp;". ","")</f>
        <v>#REF!</v>
      </c>
      <c r="X485" s="39" t="e">
        <f>IF(AL486="31",Monitoreo!F173&amp;". ","")</f>
        <v>#REF!</v>
      </c>
      <c r="Y485" s="39" t="e">
        <f>IF(AL486="25",Monitoreo!F173&amp;". ","")</f>
        <v>#REF!</v>
      </c>
      <c r="Z485" s="39" t="e">
        <f>IF(AL486="24",Monitoreo!F173&amp;". ","")</f>
        <v>#REF!</v>
      </c>
      <c r="AA485" s="39" t="e">
        <f>IF(AL486="23",Monitoreo!F173&amp;". ","")</f>
        <v>#REF!</v>
      </c>
      <c r="AB485" s="39" t="e">
        <f>IF(AL486="22",Monitoreo!F173&amp;". ","")</f>
        <v>#REF!</v>
      </c>
      <c r="AC485" s="39" t="e">
        <f>IF(AL486="21",Monitoreo!F173&amp;". ","")</f>
        <v>#REF!</v>
      </c>
      <c r="AD485" s="39" t="e">
        <f>IF(AL486="15",Monitoreo!F173&amp;". ","")</f>
        <v>#REF!</v>
      </c>
      <c r="AE485" s="39" t="e">
        <f>IF(AL486="14",Monitoreo!F173&amp;". ","")</f>
        <v>#REF!</v>
      </c>
      <c r="AF485" s="39" t="e">
        <f>IF(AL486="13",Monitoreo!F173&amp;". ","")</f>
        <v>#REF!</v>
      </c>
      <c r="AG485" s="39" t="e">
        <f>IF(AL486="12",Monitoreo!F173&amp;". ","")</f>
        <v>#REF!</v>
      </c>
      <c r="AH485" s="85" t="e">
        <f>IF(AL486="11",Monitoreo!F173&amp;". ","")</f>
        <v>#REF!</v>
      </c>
      <c r="AI485" s="71"/>
      <c r="AJ485" s="88" t="e">
        <f>+IF(Monitoreo!#REF!="Casi Seguro",5,IF(Monitoreo!#REF!="Probable",4,IF(Monitoreo!#REF!="Posible",3,IF(Monitoreo!#REF!="Improbable",2,IF(Monitoreo!#REF!="Raro",1)))))</f>
        <v>#REF!</v>
      </c>
      <c r="AK485" s="88" t="e">
        <f>+IF(Monitoreo!#REF!="Severo",5,IF(Monitoreo!#REF!="Mayor",4,IF(Monitoreo!#REF!="Moderado",3,IF(Monitoreo!#REF!="Menor",2,IF(Monitoreo!#REF!="Insignificante",1)))))</f>
        <v>#REF!</v>
      </c>
      <c r="AL485" s="88" t="e">
        <f t="shared" si="7"/>
        <v>#REF!</v>
      </c>
    </row>
    <row r="486" spans="9:38" x14ac:dyDescent="0.25">
      <c r="I486" s="83"/>
      <c r="J486" s="84" t="e">
        <f>IF(AL487="55",Monitoreo!F174&amp;". ","")</f>
        <v>#REF!</v>
      </c>
      <c r="K486" s="39" t="e">
        <f>IF(AL487="54",Monitoreo!F174&amp;". ","")</f>
        <v>#REF!</v>
      </c>
      <c r="L486" s="39" t="e">
        <f>IF(AL487="53",Monitoreo!F174&amp;". ","")</f>
        <v>#REF!</v>
      </c>
      <c r="M486" s="39" t="e">
        <f>IF(AL487="52",Monitoreo!F174&amp;". ","")</f>
        <v>#REF!</v>
      </c>
      <c r="N486" s="39" t="e">
        <f>IF(AL487="51",Monitoreo!F174&amp;". ","")</f>
        <v>#REF!</v>
      </c>
      <c r="O486" s="39" t="e">
        <f>IF(AL487="45",Monitoreo!F174&amp;". ","")</f>
        <v>#REF!</v>
      </c>
      <c r="P486" s="39" t="e">
        <f>IF(AL487="44",Monitoreo!F174&amp;". ","")</f>
        <v>#REF!</v>
      </c>
      <c r="Q486" s="39" t="e">
        <f>IF(AL487="43",Monitoreo!F174&amp;". ","")</f>
        <v>#REF!</v>
      </c>
      <c r="R486" s="39" t="e">
        <f>IF(AL487="42",Monitoreo!F174&amp;". ","")</f>
        <v>#REF!</v>
      </c>
      <c r="S486" s="39" t="e">
        <f>IF(AL487="41",Monitoreo!F174&amp;". ","")</f>
        <v>#REF!</v>
      </c>
      <c r="T486" s="39" t="e">
        <f>IF(AL487="35",Monitoreo!F174&amp;". ","")</f>
        <v>#REF!</v>
      </c>
      <c r="U486" s="39" t="e">
        <f>IF(AL487="34",Monitoreo!F174&amp;". ","")</f>
        <v>#REF!</v>
      </c>
      <c r="V486" s="39" t="e">
        <f>IF(AL487="33",Monitoreo!F174&amp;". ","")</f>
        <v>#REF!</v>
      </c>
      <c r="W486" s="39" t="e">
        <f>IF(AL487="32",Monitoreo!F174&amp;". ","")</f>
        <v>#REF!</v>
      </c>
      <c r="X486" s="39" t="e">
        <f>IF(AL487="31",Monitoreo!F174&amp;". ","")</f>
        <v>#REF!</v>
      </c>
      <c r="Y486" s="39" t="e">
        <f>IF(AL487="25",Monitoreo!F174&amp;". ","")</f>
        <v>#REF!</v>
      </c>
      <c r="Z486" s="39" t="e">
        <f>IF(AL487="24",Monitoreo!F174&amp;". ","")</f>
        <v>#REF!</v>
      </c>
      <c r="AA486" s="39" t="e">
        <f>IF(AL487="23",Monitoreo!F174&amp;". ","")</f>
        <v>#REF!</v>
      </c>
      <c r="AB486" s="39" t="e">
        <f>IF(AL487="22",Monitoreo!F174&amp;". ","")</f>
        <v>#REF!</v>
      </c>
      <c r="AC486" s="39" t="e">
        <f>IF(AL487="21",Monitoreo!F174&amp;". ","")</f>
        <v>#REF!</v>
      </c>
      <c r="AD486" s="39" t="e">
        <f>IF(AL487="15",Monitoreo!F174&amp;". ","")</f>
        <v>#REF!</v>
      </c>
      <c r="AE486" s="39" t="e">
        <f>IF(AL487="14",Monitoreo!F174&amp;". ","")</f>
        <v>#REF!</v>
      </c>
      <c r="AF486" s="39" t="e">
        <f>IF(AL487="13",Monitoreo!F174&amp;". ","")</f>
        <v>#REF!</v>
      </c>
      <c r="AG486" s="39" t="e">
        <f>IF(AL487="12",Monitoreo!F174&amp;". ","")</f>
        <v>#REF!</v>
      </c>
      <c r="AH486" s="85" t="e">
        <f>IF(AL487="11",Monitoreo!F174&amp;". ","")</f>
        <v>#REF!</v>
      </c>
      <c r="AI486" s="71"/>
      <c r="AJ486" s="88" t="e">
        <f>+IF(Monitoreo!#REF!="Casi Seguro",5,IF(Monitoreo!#REF!="Probable",4,IF(Monitoreo!#REF!="Posible",3,IF(Monitoreo!#REF!="Improbable",2,IF(Monitoreo!#REF!="Raro",1)))))</f>
        <v>#REF!</v>
      </c>
      <c r="AK486" s="88" t="e">
        <f>+IF(Monitoreo!#REF!="Severo",5,IF(Monitoreo!#REF!="Mayor",4,IF(Monitoreo!#REF!="Moderado",3,IF(Monitoreo!#REF!="Menor",2,IF(Monitoreo!#REF!="Insignificante",1)))))</f>
        <v>#REF!</v>
      </c>
      <c r="AL486" s="88" t="e">
        <f t="shared" si="7"/>
        <v>#REF!</v>
      </c>
    </row>
    <row r="487" spans="9:38" x14ac:dyDescent="0.25">
      <c r="I487" s="83"/>
      <c r="J487" s="84" t="e">
        <f>IF(AL488="55",Monitoreo!F175&amp;". ","")</f>
        <v>#REF!</v>
      </c>
      <c r="K487" s="39" t="e">
        <f>IF(AL488="54",Monitoreo!F175&amp;". ","")</f>
        <v>#REF!</v>
      </c>
      <c r="L487" s="39" t="e">
        <f>IF(AL488="53",Monitoreo!F175&amp;". ","")</f>
        <v>#REF!</v>
      </c>
      <c r="M487" s="39" t="e">
        <f>IF(AL488="52",Monitoreo!F175&amp;". ","")</f>
        <v>#REF!</v>
      </c>
      <c r="N487" s="39" t="e">
        <f>IF(AL488="51",Monitoreo!F175&amp;". ","")</f>
        <v>#REF!</v>
      </c>
      <c r="O487" s="39" t="e">
        <f>IF(AL488="45",Monitoreo!F175&amp;". ","")</f>
        <v>#REF!</v>
      </c>
      <c r="P487" s="39" t="e">
        <f>IF(AL488="44",Monitoreo!F175&amp;". ","")</f>
        <v>#REF!</v>
      </c>
      <c r="Q487" s="39" t="e">
        <f>IF(AL488="43",Monitoreo!F175&amp;". ","")</f>
        <v>#REF!</v>
      </c>
      <c r="R487" s="39" t="e">
        <f>IF(AL488="42",Monitoreo!F175&amp;". ","")</f>
        <v>#REF!</v>
      </c>
      <c r="S487" s="39" t="e">
        <f>IF(AL488="41",Monitoreo!F175&amp;". ","")</f>
        <v>#REF!</v>
      </c>
      <c r="T487" s="39" t="e">
        <f>IF(AL488="35",Monitoreo!F175&amp;". ","")</f>
        <v>#REF!</v>
      </c>
      <c r="U487" s="39" t="e">
        <f>IF(AL488="34",Monitoreo!F175&amp;". ","")</f>
        <v>#REF!</v>
      </c>
      <c r="V487" s="39" t="e">
        <f>IF(AL488="33",Monitoreo!F175&amp;". ","")</f>
        <v>#REF!</v>
      </c>
      <c r="W487" s="39" t="e">
        <f>IF(AL488="32",Monitoreo!F175&amp;". ","")</f>
        <v>#REF!</v>
      </c>
      <c r="X487" s="39" t="e">
        <f>IF(AL488="31",Monitoreo!F175&amp;". ","")</f>
        <v>#REF!</v>
      </c>
      <c r="Y487" s="39" t="e">
        <f>IF(AL488="25",Monitoreo!F175&amp;". ","")</f>
        <v>#REF!</v>
      </c>
      <c r="Z487" s="39" t="e">
        <f>IF(AL488="24",Monitoreo!F175&amp;". ","")</f>
        <v>#REF!</v>
      </c>
      <c r="AA487" s="39" t="e">
        <f>IF(AL488="23",Monitoreo!F175&amp;". ","")</f>
        <v>#REF!</v>
      </c>
      <c r="AB487" s="39" t="e">
        <f>IF(AL488="22",Monitoreo!F175&amp;". ","")</f>
        <v>#REF!</v>
      </c>
      <c r="AC487" s="39" t="e">
        <f>IF(AL488="21",Monitoreo!F175&amp;". ","")</f>
        <v>#REF!</v>
      </c>
      <c r="AD487" s="39" t="e">
        <f>IF(AL488="15",Monitoreo!F175&amp;". ","")</f>
        <v>#REF!</v>
      </c>
      <c r="AE487" s="39" t="e">
        <f>IF(AL488="14",Monitoreo!F175&amp;". ","")</f>
        <v>#REF!</v>
      </c>
      <c r="AF487" s="39" t="e">
        <f>IF(AL488="13",Monitoreo!F175&amp;". ","")</f>
        <v>#REF!</v>
      </c>
      <c r="AG487" s="39" t="e">
        <f>IF(AL488="12",Monitoreo!F175&amp;". ","")</f>
        <v>#REF!</v>
      </c>
      <c r="AH487" s="85" t="e">
        <f>IF(AL488="11",Monitoreo!F175&amp;". ","")</f>
        <v>#REF!</v>
      </c>
      <c r="AI487" s="71"/>
      <c r="AJ487" s="88" t="e">
        <f>+IF(Monitoreo!#REF!="Casi Seguro",5,IF(Monitoreo!#REF!="Probable",4,IF(Monitoreo!#REF!="Posible",3,IF(Monitoreo!#REF!="Improbable",2,IF(Monitoreo!#REF!="Raro",1)))))</f>
        <v>#REF!</v>
      </c>
      <c r="AK487" s="88" t="e">
        <f>+IF(Monitoreo!#REF!="Severo",5,IF(Monitoreo!#REF!="Mayor",4,IF(Monitoreo!#REF!="Moderado",3,IF(Monitoreo!#REF!="Menor",2,IF(Monitoreo!#REF!="Insignificante",1)))))</f>
        <v>#REF!</v>
      </c>
      <c r="AL487" s="88" t="e">
        <f t="shared" si="7"/>
        <v>#REF!</v>
      </c>
    </row>
    <row r="488" spans="9:38" x14ac:dyDescent="0.25">
      <c r="I488" s="83"/>
      <c r="J488" s="84" t="e">
        <f>IF(AL489="55",Monitoreo!F176&amp;". ","")</f>
        <v>#REF!</v>
      </c>
      <c r="K488" s="39" t="e">
        <f>IF(AL489="54",Monitoreo!F176&amp;". ","")</f>
        <v>#REF!</v>
      </c>
      <c r="L488" s="39" t="e">
        <f>IF(AL489="53",Monitoreo!F176&amp;". ","")</f>
        <v>#REF!</v>
      </c>
      <c r="M488" s="39" t="e">
        <f>IF(AL489="52",Monitoreo!F176&amp;". ","")</f>
        <v>#REF!</v>
      </c>
      <c r="N488" s="39" t="e">
        <f>IF(AL489="51",Monitoreo!F176&amp;". ","")</f>
        <v>#REF!</v>
      </c>
      <c r="O488" s="39" t="e">
        <f>IF(AL489="45",Monitoreo!F176&amp;". ","")</f>
        <v>#REF!</v>
      </c>
      <c r="P488" s="39" t="e">
        <f>IF(AL489="44",Monitoreo!F176&amp;". ","")</f>
        <v>#REF!</v>
      </c>
      <c r="Q488" s="39" t="e">
        <f>IF(AL489="43",Monitoreo!F176&amp;". ","")</f>
        <v>#REF!</v>
      </c>
      <c r="R488" s="39" t="e">
        <f>IF(AL489="42",Monitoreo!F176&amp;". ","")</f>
        <v>#REF!</v>
      </c>
      <c r="S488" s="39" t="e">
        <f>IF(AL489="41",Monitoreo!F176&amp;". ","")</f>
        <v>#REF!</v>
      </c>
      <c r="T488" s="39" t="e">
        <f>IF(AL489="35",Monitoreo!F176&amp;". ","")</f>
        <v>#REF!</v>
      </c>
      <c r="U488" s="39" t="e">
        <f>IF(AL489="34",Monitoreo!F176&amp;". ","")</f>
        <v>#REF!</v>
      </c>
      <c r="V488" s="39" t="e">
        <f>IF(AL489="33",Monitoreo!F176&amp;". ","")</f>
        <v>#REF!</v>
      </c>
      <c r="W488" s="39" t="e">
        <f>IF(AL489="32",Monitoreo!F176&amp;". ","")</f>
        <v>#REF!</v>
      </c>
      <c r="X488" s="39" t="e">
        <f>IF(AL489="31",Monitoreo!F176&amp;". ","")</f>
        <v>#REF!</v>
      </c>
      <c r="Y488" s="39" t="e">
        <f>IF(AL489="25",Monitoreo!F176&amp;". ","")</f>
        <v>#REF!</v>
      </c>
      <c r="Z488" s="39" t="e">
        <f>IF(AL489="24",Monitoreo!F176&amp;". ","")</f>
        <v>#REF!</v>
      </c>
      <c r="AA488" s="39" t="e">
        <f>IF(AL489="23",Monitoreo!F176&amp;". ","")</f>
        <v>#REF!</v>
      </c>
      <c r="AB488" s="39" t="e">
        <f>IF(AL489="22",Monitoreo!F176&amp;". ","")</f>
        <v>#REF!</v>
      </c>
      <c r="AC488" s="39" t="e">
        <f>IF(AL489="21",Monitoreo!F176&amp;". ","")</f>
        <v>#REF!</v>
      </c>
      <c r="AD488" s="39" t="e">
        <f>IF(AL489="15",Monitoreo!F176&amp;". ","")</f>
        <v>#REF!</v>
      </c>
      <c r="AE488" s="39" t="e">
        <f>IF(AL489="14",Monitoreo!F176&amp;". ","")</f>
        <v>#REF!</v>
      </c>
      <c r="AF488" s="39" t="e">
        <f>IF(AL489="13",Monitoreo!F176&amp;". ","")</f>
        <v>#REF!</v>
      </c>
      <c r="AG488" s="39" t="e">
        <f>IF(AL489="12",Monitoreo!F176&amp;". ","")</f>
        <v>#REF!</v>
      </c>
      <c r="AH488" s="85" t="e">
        <f>IF(AL489="11",Monitoreo!F176&amp;". ","")</f>
        <v>#REF!</v>
      </c>
      <c r="AI488" s="71"/>
      <c r="AJ488" s="88" t="e">
        <f>+IF(Monitoreo!#REF!="Casi Seguro",5,IF(Monitoreo!#REF!="Probable",4,IF(Monitoreo!#REF!="Posible",3,IF(Monitoreo!#REF!="Improbable",2,IF(Monitoreo!#REF!="Raro",1)))))</f>
        <v>#REF!</v>
      </c>
      <c r="AK488" s="88" t="e">
        <f>+IF(Monitoreo!#REF!="Severo",5,IF(Monitoreo!#REF!="Mayor",4,IF(Monitoreo!#REF!="Moderado",3,IF(Monitoreo!#REF!="Menor",2,IF(Monitoreo!#REF!="Insignificante",1)))))</f>
        <v>#REF!</v>
      </c>
      <c r="AL488" s="88" t="e">
        <f t="shared" si="7"/>
        <v>#REF!</v>
      </c>
    </row>
    <row r="489" spans="9:38" x14ac:dyDescent="0.25">
      <c r="I489" s="83"/>
      <c r="J489" s="84" t="e">
        <f>IF(AL490="55",Monitoreo!F177&amp;". ","")</f>
        <v>#REF!</v>
      </c>
      <c r="K489" s="39" t="e">
        <f>IF(AL490="54",Monitoreo!F177&amp;". ","")</f>
        <v>#REF!</v>
      </c>
      <c r="L489" s="39" t="e">
        <f>IF(AL490="53",Monitoreo!F177&amp;". ","")</f>
        <v>#REF!</v>
      </c>
      <c r="M489" s="39" t="e">
        <f>IF(AL490="52",Monitoreo!F177&amp;". ","")</f>
        <v>#REF!</v>
      </c>
      <c r="N489" s="39" t="e">
        <f>IF(AL490="51",Monitoreo!F177&amp;". ","")</f>
        <v>#REF!</v>
      </c>
      <c r="O489" s="39" t="e">
        <f>IF(AL490="45",Monitoreo!F177&amp;". ","")</f>
        <v>#REF!</v>
      </c>
      <c r="P489" s="39" t="e">
        <f>IF(AL490="44",Monitoreo!F177&amp;". ","")</f>
        <v>#REF!</v>
      </c>
      <c r="Q489" s="39" t="e">
        <f>IF(AL490="43",Monitoreo!F177&amp;". ","")</f>
        <v>#REF!</v>
      </c>
      <c r="R489" s="39" t="e">
        <f>IF(AL490="42",Monitoreo!F177&amp;". ","")</f>
        <v>#REF!</v>
      </c>
      <c r="S489" s="39" t="e">
        <f>IF(AL490="41",Monitoreo!F177&amp;". ","")</f>
        <v>#REF!</v>
      </c>
      <c r="T489" s="39" t="e">
        <f>IF(AL490="35",Monitoreo!F177&amp;". ","")</f>
        <v>#REF!</v>
      </c>
      <c r="U489" s="39" t="e">
        <f>IF(AL490="34",Monitoreo!F177&amp;". ","")</f>
        <v>#REF!</v>
      </c>
      <c r="V489" s="39" t="e">
        <f>IF(AL490="33",Monitoreo!F177&amp;". ","")</f>
        <v>#REF!</v>
      </c>
      <c r="W489" s="39" t="e">
        <f>IF(AL490="32",Monitoreo!F177&amp;". ","")</f>
        <v>#REF!</v>
      </c>
      <c r="X489" s="39" t="e">
        <f>IF(AL490="31",Monitoreo!F177&amp;". ","")</f>
        <v>#REF!</v>
      </c>
      <c r="Y489" s="39" t="e">
        <f>IF(AL490="25",Monitoreo!F177&amp;". ","")</f>
        <v>#REF!</v>
      </c>
      <c r="Z489" s="39" t="e">
        <f>IF(AL490="24",Monitoreo!F177&amp;". ","")</f>
        <v>#REF!</v>
      </c>
      <c r="AA489" s="39" t="e">
        <f>IF(AL490="23",Monitoreo!F177&amp;". ","")</f>
        <v>#REF!</v>
      </c>
      <c r="AB489" s="39" t="e">
        <f>IF(AL490="22",Monitoreo!F177&amp;". ","")</f>
        <v>#REF!</v>
      </c>
      <c r="AC489" s="39" t="e">
        <f>IF(AL490="21",Monitoreo!F177&amp;". ","")</f>
        <v>#REF!</v>
      </c>
      <c r="AD489" s="39" t="e">
        <f>IF(AL490="15",Monitoreo!F177&amp;". ","")</f>
        <v>#REF!</v>
      </c>
      <c r="AE489" s="39" t="e">
        <f>IF(AL490="14",Monitoreo!F177&amp;". ","")</f>
        <v>#REF!</v>
      </c>
      <c r="AF489" s="39" t="e">
        <f>IF(AL490="13",Monitoreo!F177&amp;". ","")</f>
        <v>#REF!</v>
      </c>
      <c r="AG489" s="39" t="e">
        <f>IF(AL490="12",Monitoreo!F177&amp;". ","")</f>
        <v>#REF!</v>
      </c>
      <c r="AH489" s="85" t="e">
        <f>IF(AL490="11",Monitoreo!F177&amp;". ","")</f>
        <v>#REF!</v>
      </c>
      <c r="AI489" s="71"/>
      <c r="AJ489" s="88" t="e">
        <f>+IF(Monitoreo!#REF!="Casi Seguro",5,IF(Monitoreo!#REF!="Probable",4,IF(Monitoreo!#REF!="Posible",3,IF(Monitoreo!#REF!="Improbable",2,IF(Monitoreo!#REF!="Raro",1)))))</f>
        <v>#REF!</v>
      </c>
      <c r="AK489" s="88" t="e">
        <f>+IF(Monitoreo!#REF!="Severo",5,IF(Monitoreo!#REF!="Mayor",4,IF(Monitoreo!#REF!="Moderado",3,IF(Monitoreo!#REF!="Menor",2,IF(Monitoreo!#REF!="Insignificante",1)))))</f>
        <v>#REF!</v>
      </c>
      <c r="AL489" s="88" t="e">
        <f t="shared" si="7"/>
        <v>#REF!</v>
      </c>
    </row>
    <row r="490" spans="9:38" x14ac:dyDescent="0.25">
      <c r="I490" s="83"/>
      <c r="J490" s="84" t="e">
        <f>IF(AL491="55",Monitoreo!F178&amp;". ","")</f>
        <v>#REF!</v>
      </c>
      <c r="K490" s="39" t="e">
        <f>IF(AL491="54",Monitoreo!F178&amp;". ","")</f>
        <v>#REF!</v>
      </c>
      <c r="L490" s="39" t="e">
        <f>IF(AL491="53",Monitoreo!F178&amp;". ","")</f>
        <v>#REF!</v>
      </c>
      <c r="M490" s="39" t="e">
        <f>IF(AL491="52",Monitoreo!F178&amp;". ","")</f>
        <v>#REF!</v>
      </c>
      <c r="N490" s="39" t="e">
        <f>IF(AL491="51",Monitoreo!F178&amp;". ","")</f>
        <v>#REF!</v>
      </c>
      <c r="O490" s="39" t="e">
        <f>IF(AL491="45",Monitoreo!F178&amp;". ","")</f>
        <v>#REF!</v>
      </c>
      <c r="P490" s="39" t="e">
        <f>IF(AL491="44",Monitoreo!F178&amp;". ","")</f>
        <v>#REF!</v>
      </c>
      <c r="Q490" s="39" t="e">
        <f>IF(AL491="43",Monitoreo!F178&amp;". ","")</f>
        <v>#REF!</v>
      </c>
      <c r="R490" s="39" t="e">
        <f>IF(AL491="42",Monitoreo!F178&amp;". ","")</f>
        <v>#REF!</v>
      </c>
      <c r="S490" s="39" t="e">
        <f>IF(AL491="41",Monitoreo!F178&amp;". ","")</f>
        <v>#REF!</v>
      </c>
      <c r="T490" s="39" t="e">
        <f>IF(AL491="35",Monitoreo!F178&amp;". ","")</f>
        <v>#REF!</v>
      </c>
      <c r="U490" s="39" t="e">
        <f>IF(AL491="34",Monitoreo!F178&amp;". ","")</f>
        <v>#REF!</v>
      </c>
      <c r="V490" s="39" t="e">
        <f>IF(AL491="33",Monitoreo!F178&amp;". ","")</f>
        <v>#REF!</v>
      </c>
      <c r="W490" s="39" t="e">
        <f>IF(AL491="32",Monitoreo!F178&amp;". ","")</f>
        <v>#REF!</v>
      </c>
      <c r="X490" s="39" t="e">
        <f>IF(AL491="31",Monitoreo!F178&amp;". ","")</f>
        <v>#REF!</v>
      </c>
      <c r="Y490" s="39" t="e">
        <f>IF(AL491="25",Monitoreo!F178&amp;". ","")</f>
        <v>#REF!</v>
      </c>
      <c r="Z490" s="39" t="e">
        <f>IF(AL491="24",Monitoreo!F178&amp;". ","")</f>
        <v>#REF!</v>
      </c>
      <c r="AA490" s="39" t="e">
        <f>IF(AL491="23",Monitoreo!F178&amp;". ","")</f>
        <v>#REF!</v>
      </c>
      <c r="AB490" s="39" t="e">
        <f>IF(AL491="22",Monitoreo!F178&amp;". ","")</f>
        <v>#REF!</v>
      </c>
      <c r="AC490" s="39" t="e">
        <f>IF(AL491="21",Monitoreo!F178&amp;". ","")</f>
        <v>#REF!</v>
      </c>
      <c r="AD490" s="39" t="e">
        <f>IF(AL491="15",Monitoreo!F178&amp;". ","")</f>
        <v>#REF!</v>
      </c>
      <c r="AE490" s="39" t="e">
        <f>IF(AL491="14",Monitoreo!F178&amp;". ","")</f>
        <v>#REF!</v>
      </c>
      <c r="AF490" s="39" t="e">
        <f>IF(AL491="13",Monitoreo!F178&amp;". ","")</f>
        <v>#REF!</v>
      </c>
      <c r="AG490" s="39" t="e">
        <f>IF(AL491="12",Monitoreo!F178&amp;". ","")</f>
        <v>#REF!</v>
      </c>
      <c r="AH490" s="85" t="e">
        <f>IF(AL491="11",Monitoreo!F178&amp;". ","")</f>
        <v>#REF!</v>
      </c>
      <c r="AI490" s="71"/>
      <c r="AJ490" s="88" t="e">
        <f>+IF(Monitoreo!#REF!="Casi Seguro",5,IF(Monitoreo!#REF!="Probable",4,IF(Monitoreo!#REF!="Posible",3,IF(Monitoreo!#REF!="Improbable",2,IF(Monitoreo!#REF!="Raro",1)))))</f>
        <v>#REF!</v>
      </c>
      <c r="AK490" s="88" t="e">
        <f>+IF(Monitoreo!#REF!="Severo",5,IF(Monitoreo!#REF!="Mayor",4,IF(Monitoreo!#REF!="Moderado",3,IF(Monitoreo!#REF!="Menor",2,IF(Monitoreo!#REF!="Insignificante",1)))))</f>
        <v>#REF!</v>
      </c>
      <c r="AL490" s="88" t="e">
        <f t="shared" si="7"/>
        <v>#REF!</v>
      </c>
    </row>
    <row r="491" spans="9:38" x14ac:dyDescent="0.25">
      <c r="I491" s="83"/>
      <c r="J491" s="84" t="e">
        <f>IF(AL492="55",Monitoreo!F179&amp;". ","")</f>
        <v>#REF!</v>
      </c>
      <c r="K491" s="39" t="e">
        <f>IF(AL492="54",Monitoreo!F179&amp;". ","")</f>
        <v>#REF!</v>
      </c>
      <c r="L491" s="39" t="e">
        <f>IF(AL492="53",Monitoreo!F179&amp;". ","")</f>
        <v>#REF!</v>
      </c>
      <c r="M491" s="39" t="e">
        <f>IF(AL492="52",Monitoreo!F179&amp;". ","")</f>
        <v>#REF!</v>
      </c>
      <c r="N491" s="39" t="e">
        <f>IF(AL492="51",Monitoreo!F179&amp;". ","")</f>
        <v>#REF!</v>
      </c>
      <c r="O491" s="39" t="e">
        <f>IF(AL492="45",Monitoreo!F179&amp;". ","")</f>
        <v>#REF!</v>
      </c>
      <c r="P491" s="39" t="e">
        <f>IF(AL492="44",Monitoreo!F179&amp;". ","")</f>
        <v>#REF!</v>
      </c>
      <c r="Q491" s="39" t="e">
        <f>IF(AL492="43",Monitoreo!F179&amp;". ","")</f>
        <v>#REF!</v>
      </c>
      <c r="R491" s="39" t="e">
        <f>IF(AL492="42",Monitoreo!F179&amp;". ","")</f>
        <v>#REF!</v>
      </c>
      <c r="S491" s="39" t="e">
        <f>IF(AL492="41",Monitoreo!F179&amp;". ","")</f>
        <v>#REF!</v>
      </c>
      <c r="T491" s="39" t="e">
        <f>IF(AL492="35",Monitoreo!F179&amp;". ","")</f>
        <v>#REF!</v>
      </c>
      <c r="U491" s="39" t="e">
        <f>IF(AL492="34",Monitoreo!F179&amp;". ","")</f>
        <v>#REF!</v>
      </c>
      <c r="V491" s="39" t="e">
        <f>IF(AL492="33",Monitoreo!F179&amp;". ","")</f>
        <v>#REF!</v>
      </c>
      <c r="W491" s="39" t="e">
        <f>IF(AL492="32",Monitoreo!F179&amp;". ","")</f>
        <v>#REF!</v>
      </c>
      <c r="X491" s="39" t="e">
        <f>IF(AL492="31",Monitoreo!F179&amp;". ","")</f>
        <v>#REF!</v>
      </c>
      <c r="Y491" s="39" t="e">
        <f>IF(AL492="25",Monitoreo!F179&amp;". ","")</f>
        <v>#REF!</v>
      </c>
      <c r="Z491" s="39" t="e">
        <f>IF(AL492="24",Monitoreo!F179&amp;". ","")</f>
        <v>#REF!</v>
      </c>
      <c r="AA491" s="39" t="e">
        <f>IF(AL492="23",Monitoreo!F179&amp;". ","")</f>
        <v>#REF!</v>
      </c>
      <c r="AB491" s="39" t="e">
        <f>IF(AL492="22",Monitoreo!F179&amp;". ","")</f>
        <v>#REF!</v>
      </c>
      <c r="AC491" s="39" t="e">
        <f>IF(AL492="21",Monitoreo!F179&amp;". ","")</f>
        <v>#REF!</v>
      </c>
      <c r="AD491" s="39" t="e">
        <f>IF(AL492="15",Monitoreo!F179&amp;". ","")</f>
        <v>#REF!</v>
      </c>
      <c r="AE491" s="39" t="e">
        <f>IF(AL492="14",Monitoreo!F179&amp;". ","")</f>
        <v>#REF!</v>
      </c>
      <c r="AF491" s="39" t="e">
        <f>IF(AL492="13",Monitoreo!F179&amp;". ","")</f>
        <v>#REF!</v>
      </c>
      <c r="AG491" s="39" t="e">
        <f>IF(AL492="12",Monitoreo!F179&amp;". ","")</f>
        <v>#REF!</v>
      </c>
      <c r="AH491" s="85" t="e">
        <f>IF(AL492="11",Monitoreo!F179&amp;". ","")</f>
        <v>#REF!</v>
      </c>
      <c r="AI491" s="71"/>
      <c r="AJ491" s="88" t="e">
        <f>+IF(Monitoreo!#REF!="Casi Seguro",5,IF(Monitoreo!#REF!="Probable",4,IF(Monitoreo!#REF!="Posible",3,IF(Monitoreo!#REF!="Improbable",2,IF(Monitoreo!#REF!="Raro",1)))))</f>
        <v>#REF!</v>
      </c>
      <c r="AK491" s="88" t="e">
        <f>+IF(Monitoreo!#REF!="Severo",5,IF(Monitoreo!#REF!="Mayor",4,IF(Monitoreo!#REF!="Moderado",3,IF(Monitoreo!#REF!="Menor",2,IF(Monitoreo!#REF!="Insignificante",1)))))</f>
        <v>#REF!</v>
      </c>
      <c r="AL491" s="88" t="e">
        <f t="shared" si="7"/>
        <v>#REF!</v>
      </c>
    </row>
    <row r="492" spans="9:38" x14ac:dyDescent="0.25">
      <c r="I492" s="83"/>
      <c r="J492" s="84" t="e">
        <f>IF(AL493="55",Monitoreo!F180&amp;". ","")</f>
        <v>#REF!</v>
      </c>
      <c r="K492" s="39" t="e">
        <f>IF(AL493="54",Monitoreo!F180&amp;". ","")</f>
        <v>#REF!</v>
      </c>
      <c r="L492" s="39" t="e">
        <f>IF(AL493="53",Monitoreo!F180&amp;". ","")</f>
        <v>#REF!</v>
      </c>
      <c r="M492" s="39" t="e">
        <f>IF(AL493="52",Monitoreo!F180&amp;". ","")</f>
        <v>#REF!</v>
      </c>
      <c r="N492" s="39" t="e">
        <f>IF(AL493="51",Monitoreo!F180&amp;". ","")</f>
        <v>#REF!</v>
      </c>
      <c r="O492" s="39" t="e">
        <f>IF(AL493="45",Monitoreo!F180&amp;". ","")</f>
        <v>#REF!</v>
      </c>
      <c r="P492" s="39" t="e">
        <f>IF(AL493="44",Monitoreo!F180&amp;". ","")</f>
        <v>#REF!</v>
      </c>
      <c r="Q492" s="39" t="e">
        <f>IF(AL493="43",Monitoreo!F180&amp;". ","")</f>
        <v>#REF!</v>
      </c>
      <c r="R492" s="39" t="e">
        <f>IF(AL493="42",Monitoreo!F180&amp;". ","")</f>
        <v>#REF!</v>
      </c>
      <c r="S492" s="39" t="e">
        <f>IF(AL493="41",Monitoreo!F180&amp;". ","")</f>
        <v>#REF!</v>
      </c>
      <c r="T492" s="39" t="e">
        <f>IF(AL493="35",Monitoreo!F180&amp;". ","")</f>
        <v>#REF!</v>
      </c>
      <c r="U492" s="39" t="e">
        <f>IF(AL493="34",Monitoreo!F180&amp;". ","")</f>
        <v>#REF!</v>
      </c>
      <c r="V492" s="39" t="e">
        <f>IF(AL493="33",Monitoreo!F180&amp;". ","")</f>
        <v>#REF!</v>
      </c>
      <c r="W492" s="39" t="e">
        <f>IF(AL493="32",Monitoreo!F180&amp;". ","")</f>
        <v>#REF!</v>
      </c>
      <c r="X492" s="39" t="e">
        <f>IF(AL493="31",Monitoreo!F180&amp;". ","")</f>
        <v>#REF!</v>
      </c>
      <c r="Y492" s="39" t="e">
        <f>IF(AL493="25",Monitoreo!F180&amp;". ","")</f>
        <v>#REF!</v>
      </c>
      <c r="Z492" s="39" t="e">
        <f>IF(AL493="24",Monitoreo!F180&amp;". ","")</f>
        <v>#REF!</v>
      </c>
      <c r="AA492" s="39" t="e">
        <f>IF(AL493="23",Monitoreo!F180&amp;". ","")</f>
        <v>#REF!</v>
      </c>
      <c r="AB492" s="39" t="e">
        <f>IF(AL493="22",Monitoreo!F180&amp;". ","")</f>
        <v>#REF!</v>
      </c>
      <c r="AC492" s="39" t="e">
        <f>IF(AL493="21",Monitoreo!F180&amp;". ","")</f>
        <v>#REF!</v>
      </c>
      <c r="AD492" s="39" t="e">
        <f>IF(AL493="15",Monitoreo!F180&amp;". ","")</f>
        <v>#REF!</v>
      </c>
      <c r="AE492" s="39" t="e">
        <f>IF(AL493="14",Monitoreo!F180&amp;". ","")</f>
        <v>#REF!</v>
      </c>
      <c r="AF492" s="39" t="e">
        <f>IF(AL493="13",Monitoreo!F180&amp;". ","")</f>
        <v>#REF!</v>
      </c>
      <c r="AG492" s="39" t="e">
        <f>IF(AL493="12",Monitoreo!F180&amp;". ","")</f>
        <v>#REF!</v>
      </c>
      <c r="AH492" s="85" t="e">
        <f>IF(AL493="11",Monitoreo!F180&amp;". ","")</f>
        <v>#REF!</v>
      </c>
      <c r="AI492" s="71"/>
      <c r="AJ492" s="88" t="e">
        <f>+IF(Monitoreo!#REF!="Casi Seguro",5,IF(Monitoreo!#REF!="Probable",4,IF(Monitoreo!#REF!="Posible",3,IF(Monitoreo!#REF!="Improbable",2,IF(Monitoreo!#REF!="Raro",1)))))</f>
        <v>#REF!</v>
      </c>
      <c r="AK492" s="88" t="e">
        <f>+IF(Monitoreo!#REF!="Severo",5,IF(Monitoreo!#REF!="Mayor",4,IF(Monitoreo!#REF!="Moderado",3,IF(Monitoreo!#REF!="Menor",2,IF(Monitoreo!#REF!="Insignificante",1)))))</f>
        <v>#REF!</v>
      </c>
      <c r="AL492" s="88" t="e">
        <f t="shared" si="7"/>
        <v>#REF!</v>
      </c>
    </row>
    <row r="493" spans="9:38" x14ac:dyDescent="0.25">
      <c r="I493" s="83"/>
      <c r="J493" s="84" t="e">
        <f>IF(AL494="55",Monitoreo!F181&amp;". ","")</f>
        <v>#REF!</v>
      </c>
      <c r="K493" s="39" t="e">
        <f>IF(AL494="54",Monitoreo!F181&amp;". ","")</f>
        <v>#REF!</v>
      </c>
      <c r="L493" s="39" t="e">
        <f>IF(AL494="53",Monitoreo!F181&amp;". ","")</f>
        <v>#REF!</v>
      </c>
      <c r="M493" s="39" t="e">
        <f>IF(AL494="52",Monitoreo!F181&amp;". ","")</f>
        <v>#REF!</v>
      </c>
      <c r="N493" s="39" t="e">
        <f>IF(AL494="51",Monitoreo!F181&amp;". ","")</f>
        <v>#REF!</v>
      </c>
      <c r="O493" s="39" t="e">
        <f>IF(AL494="45",Monitoreo!F181&amp;". ","")</f>
        <v>#REF!</v>
      </c>
      <c r="P493" s="39" t="e">
        <f>IF(AL494="44",Monitoreo!F181&amp;". ","")</f>
        <v>#REF!</v>
      </c>
      <c r="Q493" s="39" t="e">
        <f>IF(AL494="43",Monitoreo!F181&amp;". ","")</f>
        <v>#REF!</v>
      </c>
      <c r="R493" s="39" t="e">
        <f>IF(AL494="42",Monitoreo!F181&amp;". ","")</f>
        <v>#REF!</v>
      </c>
      <c r="S493" s="39" t="e">
        <f>IF(AL494="41",Monitoreo!F181&amp;". ","")</f>
        <v>#REF!</v>
      </c>
      <c r="T493" s="39" t="e">
        <f>IF(AL494="35",Monitoreo!F181&amp;". ","")</f>
        <v>#REF!</v>
      </c>
      <c r="U493" s="39" t="e">
        <f>IF(AL494="34",Monitoreo!F181&amp;". ","")</f>
        <v>#REF!</v>
      </c>
      <c r="V493" s="39" t="e">
        <f>IF(AL494="33",Monitoreo!F181&amp;". ","")</f>
        <v>#REF!</v>
      </c>
      <c r="W493" s="39" t="e">
        <f>IF(AL494="32",Monitoreo!F181&amp;". ","")</f>
        <v>#REF!</v>
      </c>
      <c r="X493" s="39" t="e">
        <f>IF(AL494="31",Monitoreo!F181&amp;". ","")</f>
        <v>#REF!</v>
      </c>
      <c r="Y493" s="39" t="e">
        <f>IF(AL494="25",Monitoreo!F181&amp;". ","")</f>
        <v>#REF!</v>
      </c>
      <c r="Z493" s="39" t="e">
        <f>IF(AL494="24",Monitoreo!F181&amp;". ","")</f>
        <v>#REF!</v>
      </c>
      <c r="AA493" s="39" t="e">
        <f>IF(AL494="23",Monitoreo!F181&amp;". ","")</f>
        <v>#REF!</v>
      </c>
      <c r="AB493" s="39" t="e">
        <f>IF(AL494="22",Monitoreo!F181&amp;". ","")</f>
        <v>#REF!</v>
      </c>
      <c r="AC493" s="39" t="e">
        <f>IF(AL494="21",Monitoreo!F181&amp;". ","")</f>
        <v>#REF!</v>
      </c>
      <c r="AD493" s="39" t="e">
        <f>IF(AL494="15",Monitoreo!F181&amp;". ","")</f>
        <v>#REF!</v>
      </c>
      <c r="AE493" s="39" t="e">
        <f>IF(AL494="14",Monitoreo!F181&amp;". ","")</f>
        <v>#REF!</v>
      </c>
      <c r="AF493" s="39" t="e">
        <f>IF(AL494="13",Monitoreo!F181&amp;". ","")</f>
        <v>#REF!</v>
      </c>
      <c r="AG493" s="39" t="e">
        <f>IF(AL494="12",Monitoreo!F181&amp;". ","")</f>
        <v>#REF!</v>
      </c>
      <c r="AH493" s="85" t="e">
        <f>IF(AL494="11",Monitoreo!F181&amp;". ","")</f>
        <v>#REF!</v>
      </c>
      <c r="AI493" s="71"/>
      <c r="AJ493" s="88" t="e">
        <f>+IF(Monitoreo!#REF!="Casi Seguro",5,IF(Monitoreo!#REF!="Probable",4,IF(Monitoreo!#REF!="Posible",3,IF(Monitoreo!#REF!="Improbable",2,IF(Monitoreo!#REF!="Raro",1)))))</f>
        <v>#REF!</v>
      </c>
      <c r="AK493" s="88" t="e">
        <f>+IF(Monitoreo!#REF!="Severo",5,IF(Monitoreo!#REF!="Mayor",4,IF(Monitoreo!#REF!="Moderado",3,IF(Monitoreo!#REF!="Menor",2,IF(Monitoreo!#REF!="Insignificante",1)))))</f>
        <v>#REF!</v>
      </c>
      <c r="AL493" s="88" t="e">
        <f t="shared" si="7"/>
        <v>#REF!</v>
      </c>
    </row>
    <row r="494" spans="9:38" x14ac:dyDescent="0.25">
      <c r="I494" s="83"/>
      <c r="J494" s="84" t="e">
        <f>IF(AL495="55",Monitoreo!F182&amp;". ","")</f>
        <v>#REF!</v>
      </c>
      <c r="K494" s="39" t="e">
        <f>IF(AL495="54",Monitoreo!F182&amp;". ","")</f>
        <v>#REF!</v>
      </c>
      <c r="L494" s="39" t="e">
        <f>IF(AL495="53",Monitoreo!F182&amp;". ","")</f>
        <v>#REF!</v>
      </c>
      <c r="M494" s="39" t="e">
        <f>IF(AL495="52",Monitoreo!F182&amp;". ","")</f>
        <v>#REF!</v>
      </c>
      <c r="N494" s="39" t="e">
        <f>IF(AL495="51",Monitoreo!F182&amp;". ","")</f>
        <v>#REF!</v>
      </c>
      <c r="O494" s="39" t="e">
        <f>IF(AL495="45",Monitoreo!F182&amp;". ","")</f>
        <v>#REF!</v>
      </c>
      <c r="P494" s="39" t="e">
        <f>IF(AL495="44",Monitoreo!F182&amp;". ","")</f>
        <v>#REF!</v>
      </c>
      <c r="Q494" s="39" t="e">
        <f>IF(AL495="43",Monitoreo!F182&amp;". ","")</f>
        <v>#REF!</v>
      </c>
      <c r="R494" s="39" t="e">
        <f>IF(AL495="42",Monitoreo!F182&amp;". ","")</f>
        <v>#REF!</v>
      </c>
      <c r="S494" s="39" t="e">
        <f>IF(AL495="41",Monitoreo!F182&amp;". ","")</f>
        <v>#REF!</v>
      </c>
      <c r="T494" s="39" t="e">
        <f>IF(AL495="35",Monitoreo!F182&amp;". ","")</f>
        <v>#REF!</v>
      </c>
      <c r="U494" s="39" t="e">
        <f>IF(AL495="34",Monitoreo!F182&amp;". ","")</f>
        <v>#REF!</v>
      </c>
      <c r="V494" s="39" t="e">
        <f>IF(AL495="33",Monitoreo!F182&amp;". ","")</f>
        <v>#REF!</v>
      </c>
      <c r="W494" s="39" t="e">
        <f>IF(AL495="32",Monitoreo!F182&amp;". ","")</f>
        <v>#REF!</v>
      </c>
      <c r="X494" s="39" t="e">
        <f>IF(AL495="31",Monitoreo!F182&amp;". ","")</f>
        <v>#REF!</v>
      </c>
      <c r="Y494" s="39" t="e">
        <f>IF(AL495="25",Monitoreo!F182&amp;". ","")</f>
        <v>#REF!</v>
      </c>
      <c r="Z494" s="39" t="e">
        <f>IF(AL495="24",Monitoreo!F182&amp;". ","")</f>
        <v>#REF!</v>
      </c>
      <c r="AA494" s="39" t="e">
        <f>IF(AL495="23",Monitoreo!F182&amp;". ","")</f>
        <v>#REF!</v>
      </c>
      <c r="AB494" s="39" t="e">
        <f>IF(AL495="22",Monitoreo!F182&amp;". ","")</f>
        <v>#REF!</v>
      </c>
      <c r="AC494" s="39" t="e">
        <f>IF(AL495="21",Monitoreo!F182&amp;". ","")</f>
        <v>#REF!</v>
      </c>
      <c r="AD494" s="39" t="e">
        <f>IF(AL495="15",Monitoreo!F182&amp;". ","")</f>
        <v>#REF!</v>
      </c>
      <c r="AE494" s="39" t="e">
        <f>IF(AL495="14",Monitoreo!F182&amp;". ","")</f>
        <v>#REF!</v>
      </c>
      <c r="AF494" s="39" t="e">
        <f>IF(AL495="13",Monitoreo!F182&amp;". ","")</f>
        <v>#REF!</v>
      </c>
      <c r="AG494" s="39" t="e">
        <f>IF(AL495="12",Monitoreo!F182&amp;". ","")</f>
        <v>#REF!</v>
      </c>
      <c r="AH494" s="85" t="e">
        <f>IF(AL495="11",Monitoreo!F182&amp;". ","")</f>
        <v>#REF!</v>
      </c>
      <c r="AI494" s="71"/>
      <c r="AJ494" s="88" t="e">
        <f>+IF(Monitoreo!#REF!="Casi Seguro",5,IF(Monitoreo!#REF!="Probable",4,IF(Monitoreo!#REF!="Posible",3,IF(Monitoreo!#REF!="Improbable",2,IF(Monitoreo!#REF!="Raro",1)))))</f>
        <v>#REF!</v>
      </c>
      <c r="AK494" s="88" t="e">
        <f>+IF(Monitoreo!#REF!="Severo",5,IF(Monitoreo!#REF!="Mayor",4,IF(Monitoreo!#REF!="Moderado",3,IF(Monitoreo!#REF!="Menor",2,IF(Monitoreo!#REF!="Insignificante",1)))))</f>
        <v>#REF!</v>
      </c>
      <c r="AL494" s="88" t="e">
        <f t="shared" si="7"/>
        <v>#REF!</v>
      </c>
    </row>
    <row r="495" spans="9:38" x14ac:dyDescent="0.25">
      <c r="I495" s="83"/>
      <c r="J495" s="84" t="e">
        <f>IF(AL496="55",Monitoreo!F183&amp;". ","")</f>
        <v>#REF!</v>
      </c>
      <c r="K495" s="39" t="e">
        <f>IF(AL496="54",Monitoreo!F183&amp;". ","")</f>
        <v>#REF!</v>
      </c>
      <c r="L495" s="39" t="e">
        <f>IF(AL496="53",Monitoreo!F183&amp;". ","")</f>
        <v>#REF!</v>
      </c>
      <c r="M495" s="39" t="e">
        <f>IF(AL496="52",Monitoreo!F183&amp;". ","")</f>
        <v>#REF!</v>
      </c>
      <c r="N495" s="39" t="e">
        <f>IF(AL496="51",Monitoreo!F183&amp;". ","")</f>
        <v>#REF!</v>
      </c>
      <c r="O495" s="39" t="e">
        <f>IF(AL496="45",Monitoreo!F183&amp;". ","")</f>
        <v>#REF!</v>
      </c>
      <c r="P495" s="39" t="e">
        <f>IF(AL496="44",Monitoreo!F183&amp;". ","")</f>
        <v>#REF!</v>
      </c>
      <c r="Q495" s="39" t="e">
        <f>IF(AL496="43",Monitoreo!F183&amp;". ","")</f>
        <v>#REF!</v>
      </c>
      <c r="R495" s="39" t="e">
        <f>IF(AL496="42",Monitoreo!F183&amp;". ","")</f>
        <v>#REF!</v>
      </c>
      <c r="S495" s="39" t="e">
        <f>IF(AL496="41",Monitoreo!F183&amp;". ","")</f>
        <v>#REF!</v>
      </c>
      <c r="T495" s="39" t="e">
        <f>IF(AL496="35",Monitoreo!F183&amp;". ","")</f>
        <v>#REF!</v>
      </c>
      <c r="U495" s="39" t="e">
        <f>IF(AL496="34",Monitoreo!F183&amp;". ","")</f>
        <v>#REF!</v>
      </c>
      <c r="V495" s="39" t="e">
        <f>IF(AL496="33",Monitoreo!F183&amp;". ","")</f>
        <v>#REF!</v>
      </c>
      <c r="W495" s="39" t="e">
        <f>IF(AL496="32",Monitoreo!F183&amp;". ","")</f>
        <v>#REF!</v>
      </c>
      <c r="X495" s="39" t="e">
        <f>IF(AL496="31",Monitoreo!F183&amp;". ","")</f>
        <v>#REF!</v>
      </c>
      <c r="Y495" s="39" t="e">
        <f>IF(AL496="25",Monitoreo!F183&amp;". ","")</f>
        <v>#REF!</v>
      </c>
      <c r="Z495" s="39" t="e">
        <f>IF(AL496="24",Monitoreo!F183&amp;". ","")</f>
        <v>#REF!</v>
      </c>
      <c r="AA495" s="39" t="e">
        <f>IF(AL496="23",Monitoreo!F183&amp;". ","")</f>
        <v>#REF!</v>
      </c>
      <c r="AB495" s="39" t="e">
        <f>IF(AL496="22",Monitoreo!F183&amp;". ","")</f>
        <v>#REF!</v>
      </c>
      <c r="AC495" s="39" t="e">
        <f>IF(AL496="21",Monitoreo!F183&amp;". ","")</f>
        <v>#REF!</v>
      </c>
      <c r="AD495" s="39" t="e">
        <f>IF(AL496="15",Monitoreo!F183&amp;". ","")</f>
        <v>#REF!</v>
      </c>
      <c r="AE495" s="39" t="e">
        <f>IF(AL496="14",Monitoreo!F183&amp;". ","")</f>
        <v>#REF!</v>
      </c>
      <c r="AF495" s="39" t="e">
        <f>IF(AL496="13",Monitoreo!F183&amp;". ","")</f>
        <v>#REF!</v>
      </c>
      <c r="AG495" s="39" t="e">
        <f>IF(AL496="12",Monitoreo!F183&amp;". ","")</f>
        <v>#REF!</v>
      </c>
      <c r="AH495" s="85" t="e">
        <f>IF(AL496="11",Monitoreo!F183&amp;". ","")</f>
        <v>#REF!</v>
      </c>
      <c r="AI495" s="71"/>
      <c r="AJ495" s="88" t="e">
        <f>+IF(Monitoreo!#REF!="Casi Seguro",5,IF(Monitoreo!#REF!="Probable",4,IF(Monitoreo!#REF!="Posible",3,IF(Monitoreo!#REF!="Improbable",2,IF(Monitoreo!#REF!="Raro",1)))))</f>
        <v>#REF!</v>
      </c>
      <c r="AK495" s="88" t="e">
        <f>+IF(Monitoreo!#REF!="Severo",5,IF(Monitoreo!#REF!="Mayor",4,IF(Monitoreo!#REF!="Moderado",3,IF(Monitoreo!#REF!="Menor",2,IF(Monitoreo!#REF!="Insignificante",1)))))</f>
        <v>#REF!</v>
      </c>
      <c r="AL495" s="88" t="e">
        <f t="shared" si="7"/>
        <v>#REF!</v>
      </c>
    </row>
    <row r="496" spans="9:38" x14ac:dyDescent="0.25">
      <c r="I496" s="83"/>
      <c r="J496" s="84" t="e">
        <f>IF(AL497="55",Monitoreo!F184&amp;". ","")</f>
        <v>#REF!</v>
      </c>
      <c r="K496" s="39" t="e">
        <f>IF(AL497="54",Monitoreo!F184&amp;". ","")</f>
        <v>#REF!</v>
      </c>
      <c r="L496" s="39" t="e">
        <f>IF(AL497="53",Monitoreo!F184&amp;". ","")</f>
        <v>#REF!</v>
      </c>
      <c r="M496" s="39" t="e">
        <f>IF(AL497="52",Monitoreo!F184&amp;". ","")</f>
        <v>#REF!</v>
      </c>
      <c r="N496" s="39" t="e">
        <f>IF(AL497="51",Monitoreo!F184&amp;". ","")</f>
        <v>#REF!</v>
      </c>
      <c r="O496" s="39" t="e">
        <f>IF(AL497="45",Monitoreo!F184&amp;". ","")</f>
        <v>#REF!</v>
      </c>
      <c r="P496" s="39" t="e">
        <f>IF(AL497="44",Monitoreo!F184&amp;". ","")</f>
        <v>#REF!</v>
      </c>
      <c r="Q496" s="39" t="e">
        <f>IF(AL497="43",Monitoreo!F184&amp;". ","")</f>
        <v>#REF!</v>
      </c>
      <c r="R496" s="39" t="e">
        <f>IF(AL497="42",Monitoreo!F184&amp;". ","")</f>
        <v>#REF!</v>
      </c>
      <c r="S496" s="39" t="e">
        <f>IF(AL497="41",Monitoreo!F184&amp;". ","")</f>
        <v>#REF!</v>
      </c>
      <c r="T496" s="39" t="e">
        <f>IF(AL497="35",Monitoreo!F184&amp;". ","")</f>
        <v>#REF!</v>
      </c>
      <c r="U496" s="39" t="e">
        <f>IF(AL497="34",Monitoreo!F184&amp;". ","")</f>
        <v>#REF!</v>
      </c>
      <c r="V496" s="39" t="e">
        <f>IF(AL497="33",Monitoreo!F184&amp;". ","")</f>
        <v>#REF!</v>
      </c>
      <c r="W496" s="39" t="e">
        <f>IF(AL497="32",Monitoreo!F184&amp;". ","")</f>
        <v>#REF!</v>
      </c>
      <c r="X496" s="39" t="e">
        <f>IF(AL497="31",Monitoreo!F184&amp;". ","")</f>
        <v>#REF!</v>
      </c>
      <c r="Y496" s="39" t="e">
        <f>IF(AL497="25",Monitoreo!F184&amp;". ","")</f>
        <v>#REF!</v>
      </c>
      <c r="Z496" s="39" t="e">
        <f>IF(AL497="24",Monitoreo!F184&amp;". ","")</f>
        <v>#REF!</v>
      </c>
      <c r="AA496" s="39" t="e">
        <f>IF(AL497="23",Monitoreo!F184&amp;". ","")</f>
        <v>#REF!</v>
      </c>
      <c r="AB496" s="39" t="e">
        <f>IF(AL497="22",Monitoreo!F184&amp;". ","")</f>
        <v>#REF!</v>
      </c>
      <c r="AC496" s="39" t="e">
        <f>IF(AL497="21",Monitoreo!F184&amp;". ","")</f>
        <v>#REF!</v>
      </c>
      <c r="AD496" s="39" t="e">
        <f>IF(AL497="15",Monitoreo!F184&amp;". ","")</f>
        <v>#REF!</v>
      </c>
      <c r="AE496" s="39" t="e">
        <f>IF(AL497="14",Monitoreo!F184&amp;". ","")</f>
        <v>#REF!</v>
      </c>
      <c r="AF496" s="39" t="e">
        <f>IF(AL497="13",Monitoreo!F184&amp;". ","")</f>
        <v>#REF!</v>
      </c>
      <c r="AG496" s="39" t="e">
        <f>IF(AL497="12",Monitoreo!F184&amp;". ","")</f>
        <v>#REF!</v>
      </c>
      <c r="AH496" s="85" t="e">
        <f>IF(AL497="11",Monitoreo!F184&amp;". ","")</f>
        <v>#REF!</v>
      </c>
      <c r="AI496" s="71"/>
      <c r="AJ496" s="88" t="e">
        <f>+IF(Monitoreo!#REF!="Casi Seguro",5,IF(Monitoreo!#REF!="Probable",4,IF(Monitoreo!#REF!="Posible",3,IF(Monitoreo!#REF!="Improbable",2,IF(Monitoreo!#REF!="Raro",1)))))</f>
        <v>#REF!</v>
      </c>
      <c r="AK496" s="88" t="e">
        <f>+IF(Monitoreo!#REF!="Severo",5,IF(Monitoreo!#REF!="Mayor",4,IF(Monitoreo!#REF!="Moderado",3,IF(Monitoreo!#REF!="Menor",2,IF(Monitoreo!#REF!="Insignificante",1)))))</f>
        <v>#REF!</v>
      </c>
      <c r="AL496" s="88" t="e">
        <f t="shared" si="7"/>
        <v>#REF!</v>
      </c>
    </row>
    <row r="497" spans="9:38" x14ac:dyDescent="0.25">
      <c r="I497" s="83"/>
      <c r="J497" s="84" t="e">
        <f>IF(AL498="55",Monitoreo!F185&amp;". ","")</f>
        <v>#REF!</v>
      </c>
      <c r="K497" s="39" t="e">
        <f>IF(AL498="54",Monitoreo!F185&amp;". ","")</f>
        <v>#REF!</v>
      </c>
      <c r="L497" s="39" t="e">
        <f>IF(AL498="53",Monitoreo!F185&amp;". ","")</f>
        <v>#REF!</v>
      </c>
      <c r="M497" s="39" t="e">
        <f>IF(AL498="52",Monitoreo!F185&amp;". ","")</f>
        <v>#REF!</v>
      </c>
      <c r="N497" s="39" t="e">
        <f>IF(AL498="51",Monitoreo!F185&amp;". ","")</f>
        <v>#REF!</v>
      </c>
      <c r="O497" s="39" t="e">
        <f>IF(AL498="45",Monitoreo!F185&amp;". ","")</f>
        <v>#REF!</v>
      </c>
      <c r="P497" s="39" t="e">
        <f>IF(AL498="44",Monitoreo!F185&amp;". ","")</f>
        <v>#REF!</v>
      </c>
      <c r="Q497" s="39" t="e">
        <f>IF(AL498="43",Monitoreo!F185&amp;". ","")</f>
        <v>#REF!</v>
      </c>
      <c r="R497" s="39" t="e">
        <f>IF(AL498="42",Monitoreo!F185&amp;". ","")</f>
        <v>#REF!</v>
      </c>
      <c r="S497" s="39" t="e">
        <f>IF(AL498="41",Monitoreo!F185&amp;". ","")</f>
        <v>#REF!</v>
      </c>
      <c r="T497" s="39" t="e">
        <f>IF(AL498="35",Monitoreo!F185&amp;". ","")</f>
        <v>#REF!</v>
      </c>
      <c r="U497" s="39" t="e">
        <f>IF(AL498="34",Monitoreo!F185&amp;". ","")</f>
        <v>#REF!</v>
      </c>
      <c r="V497" s="39" t="e">
        <f>IF(AL498="33",Monitoreo!F185&amp;". ","")</f>
        <v>#REF!</v>
      </c>
      <c r="W497" s="39" t="e">
        <f>IF(AL498="32",Monitoreo!F185&amp;". ","")</f>
        <v>#REF!</v>
      </c>
      <c r="X497" s="39" t="e">
        <f>IF(AL498="31",Monitoreo!F185&amp;". ","")</f>
        <v>#REF!</v>
      </c>
      <c r="Y497" s="39" t="e">
        <f>IF(AL498="25",Monitoreo!F185&amp;". ","")</f>
        <v>#REF!</v>
      </c>
      <c r="Z497" s="39" t="e">
        <f>IF(AL498="24",Monitoreo!F185&amp;". ","")</f>
        <v>#REF!</v>
      </c>
      <c r="AA497" s="39" t="e">
        <f>IF(AL498="23",Monitoreo!F185&amp;". ","")</f>
        <v>#REF!</v>
      </c>
      <c r="AB497" s="39" t="e">
        <f>IF(AL498="22",Monitoreo!F185&amp;". ","")</f>
        <v>#REF!</v>
      </c>
      <c r="AC497" s="39" t="e">
        <f>IF(AL498="21",Monitoreo!F185&amp;". ","")</f>
        <v>#REF!</v>
      </c>
      <c r="AD497" s="39" t="e">
        <f>IF(AL498="15",Monitoreo!F185&amp;". ","")</f>
        <v>#REF!</v>
      </c>
      <c r="AE497" s="39" t="e">
        <f>IF(AL498="14",Monitoreo!F185&amp;". ","")</f>
        <v>#REF!</v>
      </c>
      <c r="AF497" s="39" t="e">
        <f>IF(AL498="13",Monitoreo!F185&amp;". ","")</f>
        <v>#REF!</v>
      </c>
      <c r="AG497" s="39" t="e">
        <f>IF(AL498="12",Monitoreo!F185&amp;". ","")</f>
        <v>#REF!</v>
      </c>
      <c r="AH497" s="85" t="e">
        <f>IF(AL498="11",Monitoreo!F185&amp;". ","")</f>
        <v>#REF!</v>
      </c>
      <c r="AI497" s="71"/>
      <c r="AJ497" s="88" t="e">
        <f>+IF(Monitoreo!#REF!="Casi Seguro",5,IF(Monitoreo!#REF!="Probable",4,IF(Monitoreo!#REF!="Posible",3,IF(Monitoreo!#REF!="Improbable",2,IF(Monitoreo!#REF!="Raro",1)))))</f>
        <v>#REF!</v>
      </c>
      <c r="AK497" s="88" t="e">
        <f>+IF(Monitoreo!#REF!="Severo",5,IF(Monitoreo!#REF!="Mayor",4,IF(Monitoreo!#REF!="Moderado",3,IF(Monitoreo!#REF!="Menor",2,IF(Monitoreo!#REF!="Insignificante",1)))))</f>
        <v>#REF!</v>
      </c>
      <c r="AL497" s="88" t="e">
        <f t="shared" si="7"/>
        <v>#REF!</v>
      </c>
    </row>
    <row r="498" spans="9:38" x14ac:dyDescent="0.25">
      <c r="I498" s="83"/>
      <c r="J498" s="84" t="e">
        <f>IF(AL499="55",Monitoreo!F186&amp;". ","")</f>
        <v>#REF!</v>
      </c>
      <c r="K498" s="39" t="e">
        <f>IF(AL499="54",Monitoreo!F186&amp;". ","")</f>
        <v>#REF!</v>
      </c>
      <c r="L498" s="39" t="e">
        <f>IF(AL499="53",Monitoreo!F186&amp;". ","")</f>
        <v>#REF!</v>
      </c>
      <c r="M498" s="39" t="e">
        <f>IF(AL499="52",Monitoreo!F186&amp;". ","")</f>
        <v>#REF!</v>
      </c>
      <c r="N498" s="39" t="e">
        <f>IF(AL499="51",Monitoreo!F186&amp;". ","")</f>
        <v>#REF!</v>
      </c>
      <c r="O498" s="39" t="e">
        <f>IF(AL499="45",Monitoreo!F186&amp;". ","")</f>
        <v>#REF!</v>
      </c>
      <c r="P498" s="39" t="e">
        <f>IF(AL499="44",Monitoreo!F186&amp;". ","")</f>
        <v>#REF!</v>
      </c>
      <c r="Q498" s="39" t="e">
        <f>IF(AL499="43",Monitoreo!F186&amp;". ","")</f>
        <v>#REF!</v>
      </c>
      <c r="R498" s="39" t="e">
        <f>IF(AL499="42",Monitoreo!F186&amp;". ","")</f>
        <v>#REF!</v>
      </c>
      <c r="S498" s="39" t="e">
        <f>IF(AL499="41",Monitoreo!F186&amp;". ","")</f>
        <v>#REF!</v>
      </c>
      <c r="T498" s="39" t="e">
        <f>IF(AL499="35",Monitoreo!F186&amp;". ","")</f>
        <v>#REF!</v>
      </c>
      <c r="U498" s="39" t="e">
        <f>IF(AL499="34",Monitoreo!F186&amp;". ","")</f>
        <v>#REF!</v>
      </c>
      <c r="V498" s="39" t="e">
        <f>IF(AL499="33",Monitoreo!F186&amp;". ","")</f>
        <v>#REF!</v>
      </c>
      <c r="W498" s="39" t="e">
        <f>IF(AL499="32",Monitoreo!F186&amp;". ","")</f>
        <v>#REF!</v>
      </c>
      <c r="X498" s="39" t="e">
        <f>IF(AL499="31",Monitoreo!F186&amp;". ","")</f>
        <v>#REF!</v>
      </c>
      <c r="Y498" s="39" t="e">
        <f>IF(AL499="25",Monitoreo!F186&amp;". ","")</f>
        <v>#REF!</v>
      </c>
      <c r="Z498" s="39" t="e">
        <f>IF(AL499="24",Monitoreo!F186&amp;". ","")</f>
        <v>#REF!</v>
      </c>
      <c r="AA498" s="39" t="e">
        <f>IF(AL499="23",Monitoreo!F186&amp;". ","")</f>
        <v>#REF!</v>
      </c>
      <c r="AB498" s="39" t="e">
        <f>IF(AL499="22",Monitoreo!F186&amp;". ","")</f>
        <v>#REF!</v>
      </c>
      <c r="AC498" s="39" t="e">
        <f>IF(AL499="21",Monitoreo!F186&amp;". ","")</f>
        <v>#REF!</v>
      </c>
      <c r="AD498" s="39" t="e">
        <f>IF(AL499="15",Monitoreo!F186&amp;". ","")</f>
        <v>#REF!</v>
      </c>
      <c r="AE498" s="39" t="e">
        <f>IF(AL499="14",Monitoreo!F186&amp;". ","")</f>
        <v>#REF!</v>
      </c>
      <c r="AF498" s="39" t="e">
        <f>IF(AL499="13",Monitoreo!F186&amp;". ","")</f>
        <v>#REF!</v>
      </c>
      <c r="AG498" s="39" t="e">
        <f>IF(AL499="12",Monitoreo!F186&amp;". ","")</f>
        <v>#REF!</v>
      </c>
      <c r="AH498" s="85" t="e">
        <f>IF(AL499="11",Monitoreo!F186&amp;". ","")</f>
        <v>#REF!</v>
      </c>
      <c r="AI498" s="71"/>
      <c r="AJ498" s="88" t="e">
        <f>+IF(Monitoreo!#REF!="Casi Seguro",5,IF(Monitoreo!#REF!="Probable",4,IF(Monitoreo!#REF!="Posible",3,IF(Monitoreo!#REF!="Improbable",2,IF(Monitoreo!#REF!="Raro",1)))))</f>
        <v>#REF!</v>
      </c>
      <c r="AK498" s="88" t="e">
        <f>+IF(Monitoreo!#REF!="Severo",5,IF(Monitoreo!#REF!="Mayor",4,IF(Monitoreo!#REF!="Moderado",3,IF(Monitoreo!#REF!="Menor",2,IF(Monitoreo!#REF!="Insignificante",1)))))</f>
        <v>#REF!</v>
      </c>
      <c r="AL498" s="88" t="e">
        <f t="shared" si="7"/>
        <v>#REF!</v>
      </c>
    </row>
    <row r="499" spans="9:38" x14ac:dyDescent="0.25">
      <c r="I499" s="83"/>
      <c r="J499" s="84" t="e">
        <f>IF(AL500="55",Monitoreo!F187&amp;". ","")</f>
        <v>#REF!</v>
      </c>
      <c r="K499" s="39" t="e">
        <f>IF(AL500="54",Monitoreo!F187&amp;". ","")</f>
        <v>#REF!</v>
      </c>
      <c r="L499" s="39" t="e">
        <f>IF(AL500="53",Monitoreo!F187&amp;". ","")</f>
        <v>#REF!</v>
      </c>
      <c r="M499" s="39" t="e">
        <f>IF(AL500="52",Monitoreo!F187&amp;". ","")</f>
        <v>#REF!</v>
      </c>
      <c r="N499" s="39" t="e">
        <f>IF(AL500="51",Monitoreo!F187&amp;". ","")</f>
        <v>#REF!</v>
      </c>
      <c r="O499" s="39" t="e">
        <f>IF(AL500="45",Monitoreo!F187&amp;". ","")</f>
        <v>#REF!</v>
      </c>
      <c r="P499" s="39" t="e">
        <f>IF(AL500="44",Monitoreo!F187&amp;". ","")</f>
        <v>#REF!</v>
      </c>
      <c r="Q499" s="39" t="e">
        <f>IF(AL500="43",Monitoreo!F187&amp;". ","")</f>
        <v>#REF!</v>
      </c>
      <c r="R499" s="39" t="e">
        <f>IF(AL500="42",Monitoreo!F187&amp;". ","")</f>
        <v>#REF!</v>
      </c>
      <c r="S499" s="39" t="e">
        <f>IF(AL500="41",Monitoreo!F187&amp;". ","")</f>
        <v>#REF!</v>
      </c>
      <c r="T499" s="39" t="e">
        <f>IF(AL500="35",Monitoreo!F187&amp;". ","")</f>
        <v>#REF!</v>
      </c>
      <c r="U499" s="39" t="e">
        <f>IF(AL500="34",Monitoreo!F187&amp;". ","")</f>
        <v>#REF!</v>
      </c>
      <c r="V499" s="39" t="e">
        <f>IF(AL500="33",Monitoreo!F187&amp;". ","")</f>
        <v>#REF!</v>
      </c>
      <c r="W499" s="39" t="e">
        <f>IF(AL500="32",Monitoreo!F187&amp;". ","")</f>
        <v>#REF!</v>
      </c>
      <c r="X499" s="39" t="e">
        <f>IF(AL500="31",Monitoreo!F187&amp;". ","")</f>
        <v>#REF!</v>
      </c>
      <c r="Y499" s="39" t="e">
        <f>IF(AL500="25",Monitoreo!F187&amp;". ","")</f>
        <v>#REF!</v>
      </c>
      <c r="Z499" s="39" t="e">
        <f>IF(AL500="24",Monitoreo!F187&amp;". ","")</f>
        <v>#REF!</v>
      </c>
      <c r="AA499" s="39" t="e">
        <f>IF(AL500="23",Monitoreo!F187&amp;". ","")</f>
        <v>#REF!</v>
      </c>
      <c r="AB499" s="39" t="e">
        <f>IF(AL500="22",Monitoreo!F187&amp;". ","")</f>
        <v>#REF!</v>
      </c>
      <c r="AC499" s="39" t="e">
        <f>IF(AL500="21",Monitoreo!F187&amp;". ","")</f>
        <v>#REF!</v>
      </c>
      <c r="AD499" s="39" t="e">
        <f>IF(AL500="15",Monitoreo!F187&amp;". ","")</f>
        <v>#REF!</v>
      </c>
      <c r="AE499" s="39" t="e">
        <f>IF(AL500="14",Monitoreo!F187&amp;". ","")</f>
        <v>#REF!</v>
      </c>
      <c r="AF499" s="39" t="e">
        <f>IF(AL500="13",Monitoreo!F187&amp;". ","")</f>
        <v>#REF!</v>
      </c>
      <c r="AG499" s="39" t="e">
        <f>IF(AL500="12",Monitoreo!F187&amp;". ","")</f>
        <v>#REF!</v>
      </c>
      <c r="AH499" s="85" t="e">
        <f>IF(AL500="11",Monitoreo!F187&amp;". ","")</f>
        <v>#REF!</v>
      </c>
      <c r="AI499" s="71"/>
      <c r="AJ499" s="88" t="e">
        <f>+IF(Monitoreo!#REF!="Casi Seguro",5,IF(Monitoreo!#REF!="Probable",4,IF(Monitoreo!#REF!="Posible",3,IF(Monitoreo!#REF!="Improbable",2,IF(Monitoreo!#REF!="Raro",1)))))</f>
        <v>#REF!</v>
      </c>
      <c r="AK499" s="88" t="e">
        <f>+IF(Monitoreo!#REF!="Severo",5,IF(Monitoreo!#REF!="Mayor",4,IF(Monitoreo!#REF!="Moderado",3,IF(Monitoreo!#REF!="Menor",2,IF(Monitoreo!#REF!="Insignificante",1)))))</f>
        <v>#REF!</v>
      </c>
      <c r="AL499" s="88" t="e">
        <f t="shared" si="7"/>
        <v>#REF!</v>
      </c>
    </row>
    <row r="500" spans="9:38" x14ac:dyDescent="0.25">
      <c r="I500" s="83"/>
      <c r="J500" s="84" t="e">
        <f>IF(AL501="55",Monitoreo!F188&amp;". ","")</f>
        <v>#REF!</v>
      </c>
      <c r="K500" s="39" t="e">
        <f>IF(AL501="54",Monitoreo!F188&amp;". ","")</f>
        <v>#REF!</v>
      </c>
      <c r="L500" s="39" t="e">
        <f>IF(AL501="53",Monitoreo!F188&amp;". ","")</f>
        <v>#REF!</v>
      </c>
      <c r="M500" s="39" t="e">
        <f>IF(AL501="52",Monitoreo!F188&amp;". ","")</f>
        <v>#REF!</v>
      </c>
      <c r="N500" s="39" t="e">
        <f>IF(AL501="51",Monitoreo!F188&amp;". ","")</f>
        <v>#REF!</v>
      </c>
      <c r="O500" s="39" t="e">
        <f>IF(AL501="45",Monitoreo!F188&amp;". ","")</f>
        <v>#REF!</v>
      </c>
      <c r="P500" s="39" t="e">
        <f>IF(AL501="44",Monitoreo!F188&amp;". ","")</f>
        <v>#REF!</v>
      </c>
      <c r="Q500" s="39" t="e">
        <f>IF(AL501="43",Monitoreo!F188&amp;". ","")</f>
        <v>#REF!</v>
      </c>
      <c r="R500" s="39" t="e">
        <f>IF(AL501="42",Monitoreo!F188&amp;". ","")</f>
        <v>#REF!</v>
      </c>
      <c r="S500" s="39" t="e">
        <f>IF(AL501="41",Monitoreo!F188&amp;". ","")</f>
        <v>#REF!</v>
      </c>
      <c r="T500" s="39" t="e">
        <f>IF(AL501="35",Monitoreo!F188&amp;". ","")</f>
        <v>#REF!</v>
      </c>
      <c r="U500" s="39" t="e">
        <f>IF(AL501="34",Monitoreo!F188&amp;". ","")</f>
        <v>#REF!</v>
      </c>
      <c r="V500" s="39" t="e">
        <f>IF(AL501="33",Monitoreo!F188&amp;". ","")</f>
        <v>#REF!</v>
      </c>
      <c r="W500" s="39" t="e">
        <f>IF(AL501="32",Monitoreo!F188&amp;". ","")</f>
        <v>#REF!</v>
      </c>
      <c r="X500" s="39" t="e">
        <f>IF(AL501="31",Monitoreo!F188&amp;". ","")</f>
        <v>#REF!</v>
      </c>
      <c r="Y500" s="39" t="e">
        <f>IF(AL501="25",Monitoreo!F188&amp;". ","")</f>
        <v>#REF!</v>
      </c>
      <c r="Z500" s="39" t="e">
        <f>IF(AL501="24",Monitoreo!F188&amp;". ","")</f>
        <v>#REF!</v>
      </c>
      <c r="AA500" s="39" t="e">
        <f>IF(AL501="23",Monitoreo!F188&amp;". ","")</f>
        <v>#REF!</v>
      </c>
      <c r="AB500" s="39" t="e">
        <f>IF(AL501="22",Monitoreo!F188&amp;". ","")</f>
        <v>#REF!</v>
      </c>
      <c r="AC500" s="39" t="e">
        <f>IF(AL501="21",Monitoreo!F188&amp;". ","")</f>
        <v>#REF!</v>
      </c>
      <c r="AD500" s="39" t="e">
        <f>IF(AL501="15",Monitoreo!F188&amp;". ","")</f>
        <v>#REF!</v>
      </c>
      <c r="AE500" s="39" t="e">
        <f>IF(AL501="14",Monitoreo!F188&amp;". ","")</f>
        <v>#REF!</v>
      </c>
      <c r="AF500" s="39" t="e">
        <f>IF(AL501="13",Monitoreo!F188&amp;". ","")</f>
        <v>#REF!</v>
      </c>
      <c r="AG500" s="39" t="e">
        <f>IF(AL501="12",Monitoreo!F188&amp;". ","")</f>
        <v>#REF!</v>
      </c>
      <c r="AH500" s="85" t="e">
        <f>IF(AL501="11",Monitoreo!F188&amp;". ","")</f>
        <v>#REF!</v>
      </c>
      <c r="AI500" s="71"/>
      <c r="AJ500" s="88" t="e">
        <f>+IF(Monitoreo!#REF!="Casi Seguro",5,IF(Monitoreo!#REF!="Probable",4,IF(Monitoreo!#REF!="Posible",3,IF(Monitoreo!#REF!="Improbable",2,IF(Monitoreo!#REF!="Raro",1)))))</f>
        <v>#REF!</v>
      </c>
      <c r="AK500" s="88" t="e">
        <f>+IF(Monitoreo!#REF!="Severo",5,IF(Monitoreo!#REF!="Mayor",4,IF(Monitoreo!#REF!="Moderado",3,IF(Monitoreo!#REF!="Menor",2,IF(Monitoreo!#REF!="Insignificante",1)))))</f>
        <v>#REF!</v>
      </c>
      <c r="AL500" s="88" t="e">
        <f t="shared" si="7"/>
        <v>#REF!</v>
      </c>
    </row>
    <row r="501" spans="9:38" x14ac:dyDescent="0.25">
      <c r="I501" s="83"/>
      <c r="J501" s="84" t="e">
        <f>IF(AL502="55",Monitoreo!F189&amp;". ","")</f>
        <v>#REF!</v>
      </c>
      <c r="K501" s="39" t="e">
        <f>IF(AL502="54",Monitoreo!F189&amp;". ","")</f>
        <v>#REF!</v>
      </c>
      <c r="L501" s="39" t="e">
        <f>IF(AL502="53",Monitoreo!F189&amp;". ","")</f>
        <v>#REF!</v>
      </c>
      <c r="M501" s="39" t="e">
        <f>IF(AL502="52",Monitoreo!F189&amp;". ","")</f>
        <v>#REF!</v>
      </c>
      <c r="N501" s="39" t="e">
        <f>IF(AL502="51",Monitoreo!F189&amp;". ","")</f>
        <v>#REF!</v>
      </c>
      <c r="O501" s="39" t="e">
        <f>IF(AL502="45",Monitoreo!F189&amp;". ","")</f>
        <v>#REF!</v>
      </c>
      <c r="P501" s="39" t="e">
        <f>IF(AL502="44",Monitoreo!F189&amp;". ","")</f>
        <v>#REF!</v>
      </c>
      <c r="Q501" s="39" t="e">
        <f>IF(AL502="43",Monitoreo!F189&amp;". ","")</f>
        <v>#REF!</v>
      </c>
      <c r="R501" s="39" t="e">
        <f>IF(AL502="42",Monitoreo!F189&amp;". ","")</f>
        <v>#REF!</v>
      </c>
      <c r="S501" s="39" t="e">
        <f>IF(AL502="41",Monitoreo!F189&amp;". ","")</f>
        <v>#REF!</v>
      </c>
      <c r="T501" s="39" t="e">
        <f>IF(AL502="35",Monitoreo!F189&amp;". ","")</f>
        <v>#REF!</v>
      </c>
      <c r="U501" s="39" t="e">
        <f>IF(AL502="34",Monitoreo!F189&amp;". ","")</f>
        <v>#REF!</v>
      </c>
      <c r="V501" s="39" t="e">
        <f>IF(AL502="33",Monitoreo!F189&amp;". ","")</f>
        <v>#REF!</v>
      </c>
      <c r="W501" s="39" t="e">
        <f>IF(AL502="32",Monitoreo!F189&amp;". ","")</f>
        <v>#REF!</v>
      </c>
      <c r="X501" s="39" t="e">
        <f>IF(AL502="31",Monitoreo!F189&amp;". ","")</f>
        <v>#REF!</v>
      </c>
      <c r="Y501" s="39" t="e">
        <f>IF(AL502="25",Monitoreo!F189&amp;". ","")</f>
        <v>#REF!</v>
      </c>
      <c r="Z501" s="39" t="e">
        <f>IF(AL502="24",Monitoreo!F189&amp;". ","")</f>
        <v>#REF!</v>
      </c>
      <c r="AA501" s="39" t="e">
        <f>IF(AL502="23",Monitoreo!F189&amp;". ","")</f>
        <v>#REF!</v>
      </c>
      <c r="AB501" s="39" t="e">
        <f>IF(AL502="22",Monitoreo!F189&amp;". ","")</f>
        <v>#REF!</v>
      </c>
      <c r="AC501" s="39" t="e">
        <f>IF(AL502="21",Monitoreo!F189&amp;". ","")</f>
        <v>#REF!</v>
      </c>
      <c r="AD501" s="39" t="e">
        <f>IF(AL502="15",Monitoreo!F189&amp;". ","")</f>
        <v>#REF!</v>
      </c>
      <c r="AE501" s="39" t="e">
        <f>IF(AL502="14",Monitoreo!F189&amp;". ","")</f>
        <v>#REF!</v>
      </c>
      <c r="AF501" s="39" t="e">
        <f>IF(AL502="13",Monitoreo!F189&amp;". ","")</f>
        <v>#REF!</v>
      </c>
      <c r="AG501" s="39" t="e">
        <f>IF(AL502="12",Monitoreo!F189&amp;". ","")</f>
        <v>#REF!</v>
      </c>
      <c r="AH501" s="85" t="e">
        <f>IF(AL502="11",Monitoreo!F189&amp;". ","")</f>
        <v>#REF!</v>
      </c>
      <c r="AI501" s="71"/>
      <c r="AJ501" s="88" t="e">
        <f>+IF(Monitoreo!#REF!="Casi Seguro",5,IF(Monitoreo!#REF!="Probable",4,IF(Monitoreo!#REF!="Posible",3,IF(Monitoreo!#REF!="Improbable",2,IF(Monitoreo!#REF!="Raro",1)))))</f>
        <v>#REF!</v>
      </c>
      <c r="AK501" s="88" t="e">
        <f>+IF(Monitoreo!#REF!="Severo",5,IF(Monitoreo!#REF!="Mayor",4,IF(Monitoreo!#REF!="Moderado",3,IF(Monitoreo!#REF!="Menor",2,IF(Monitoreo!#REF!="Insignificante",1)))))</f>
        <v>#REF!</v>
      </c>
      <c r="AL501" s="88" t="e">
        <f t="shared" si="7"/>
        <v>#REF!</v>
      </c>
    </row>
    <row r="502" spans="9:38" x14ac:dyDescent="0.25">
      <c r="I502" s="83"/>
      <c r="J502" s="84" t="e">
        <f>IF(AL503="55",Monitoreo!F190&amp;". ","")</f>
        <v>#REF!</v>
      </c>
      <c r="K502" s="39" t="e">
        <f>IF(AL503="54",Monitoreo!F190&amp;". ","")</f>
        <v>#REF!</v>
      </c>
      <c r="L502" s="39" t="e">
        <f>IF(AL503="53",Monitoreo!F190&amp;". ","")</f>
        <v>#REF!</v>
      </c>
      <c r="M502" s="39" t="e">
        <f>IF(AL503="52",Monitoreo!F190&amp;". ","")</f>
        <v>#REF!</v>
      </c>
      <c r="N502" s="39" t="e">
        <f>IF(AL503="51",Monitoreo!F190&amp;". ","")</f>
        <v>#REF!</v>
      </c>
      <c r="O502" s="39" t="e">
        <f>IF(AL503="45",Monitoreo!F190&amp;". ","")</f>
        <v>#REF!</v>
      </c>
      <c r="P502" s="39" t="e">
        <f>IF(AL503="44",Monitoreo!F190&amp;". ","")</f>
        <v>#REF!</v>
      </c>
      <c r="Q502" s="39" t="e">
        <f>IF(AL503="43",Monitoreo!F190&amp;". ","")</f>
        <v>#REF!</v>
      </c>
      <c r="R502" s="39" t="e">
        <f>IF(AL503="42",Monitoreo!F190&amp;". ","")</f>
        <v>#REF!</v>
      </c>
      <c r="S502" s="39" t="e">
        <f>IF(AL503="41",Monitoreo!F190&amp;". ","")</f>
        <v>#REF!</v>
      </c>
      <c r="T502" s="39" t="e">
        <f>IF(AL503="35",Monitoreo!F190&amp;". ","")</f>
        <v>#REF!</v>
      </c>
      <c r="U502" s="39" t="e">
        <f>IF(AL503="34",Monitoreo!F190&amp;". ","")</f>
        <v>#REF!</v>
      </c>
      <c r="V502" s="39" t="e">
        <f>IF(AL503="33",Monitoreo!F190&amp;". ","")</f>
        <v>#REF!</v>
      </c>
      <c r="W502" s="39" t="e">
        <f>IF(AL503="32",Monitoreo!F190&amp;". ","")</f>
        <v>#REF!</v>
      </c>
      <c r="X502" s="39" t="e">
        <f>IF(AL503="31",Monitoreo!F190&amp;". ","")</f>
        <v>#REF!</v>
      </c>
      <c r="Y502" s="39" t="e">
        <f>IF(AL503="25",Monitoreo!F190&amp;". ","")</f>
        <v>#REF!</v>
      </c>
      <c r="Z502" s="39" t="e">
        <f>IF(AL503="24",Monitoreo!F190&amp;". ","")</f>
        <v>#REF!</v>
      </c>
      <c r="AA502" s="39" t="e">
        <f>IF(AL503="23",Monitoreo!F190&amp;". ","")</f>
        <v>#REF!</v>
      </c>
      <c r="AB502" s="39" t="e">
        <f>IF(AL503="22",Monitoreo!F190&amp;". ","")</f>
        <v>#REF!</v>
      </c>
      <c r="AC502" s="39" t="e">
        <f>IF(AL503="21",Monitoreo!F190&amp;". ","")</f>
        <v>#REF!</v>
      </c>
      <c r="AD502" s="39" t="e">
        <f>IF(AL503="15",Monitoreo!F190&amp;". ","")</f>
        <v>#REF!</v>
      </c>
      <c r="AE502" s="39" t="e">
        <f>IF(AL503="14",Monitoreo!F190&amp;". ","")</f>
        <v>#REF!</v>
      </c>
      <c r="AF502" s="39" t="e">
        <f>IF(AL503="13",Monitoreo!F190&amp;". ","")</f>
        <v>#REF!</v>
      </c>
      <c r="AG502" s="39" t="e">
        <f>IF(AL503="12",Monitoreo!F190&amp;". ","")</f>
        <v>#REF!</v>
      </c>
      <c r="AH502" s="85" t="e">
        <f>IF(AL503="11",Monitoreo!F190&amp;". ","")</f>
        <v>#REF!</v>
      </c>
      <c r="AI502" s="71"/>
      <c r="AJ502" s="88" t="e">
        <f>+IF(Monitoreo!#REF!="Casi Seguro",5,IF(Monitoreo!#REF!="Probable",4,IF(Monitoreo!#REF!="Posible",3,IF(Monitoreo!#REF!="Improbable",2,IF(Monitoreo!#REF!="Raro",1)))))</f>
        <v>#REF!</v>
      </c>
      <c r="AK502" s="88" t="e">
        <f>+IF(Monitoreo!#REF!="Severo",5,IF(Monitoreo!#REF!="Mayor",4,IF(Monitoreo!#REF!="Moderado",3,IF(Monitoreo!#REF!="Menor",2,IF(Monitoreo!#REF!="Insignificante",1)))))</f>
        <v>#REF!</v>
      </c>
      <c r="AL502" s="88" t="e">
        <f t="shared" si="7"/>
        <v>#REF!</v>
      </c>
    </row>
    <row r="503" spans="9:38" x14ac:dyDescent="0.25">
      <c r="I503" s="83"/>
      <c r="J503" s="84" t="e">
        <f>IF(AL504="55",Monitoreo!F191&amp;". ","")</f>
        <v>#REF!</v>
      </c>
      <c r="K503" s="39" t="e">
        <f>IF(AL504="54",Monitoreo!F191&amp;". ","")</f>
        <v>#REF!</v>
      </c>
      <c r="L503" s="39" t="e">
        <f>IF(AL504="53",Monitoreo!F191&amp;". ","")</f>
        <v>#REF!</v>
      </c>
      <c r="M503" s="39" t="e">
        <f>IF(AL504="52",Monitoreo!F191&amp;". ","")</f>
        <v>#REF!</v>
      </c>
      <c r="N503" s="39" t="e">
        <f>IF(AL504="51",Monitoreo!F191&amp;". ","")</f>
        <v>#REF!</v>
      </c>
      <c r="O503" s="39" t="e">
        <f>IF(AL504="45",Monitoreo!F191&amp;". ","")</f>
        <v>#REF!</v>
      </c>
      <c r="P503" s="39" t="e">
        <f>IF(AL504="44",Monitoreo!F191&amp;". ","")</f>
        <v>#REF!</v>
      </c>
      <c r="Q503" s="39" t="e">
        <f>IF(AL504="43",Monitoreo!F191&amp;". ","")</f>
        <v>#REF!</v>
      </c>
      <c r="R503" s="39" t="e">
        <f>IF(AL504="42",Monitoreo!F191&amp;". ","")</f>
        <v>#REF!</v>
      </c>
      <c r="S503" s="39" t="e">
        <f>IF(AL504="41",Monitoreo!F191&amp;". ","")</f>
        <v>#REF!</v>
      </c>
      <c r="T503" s="39" t="e">
        <f>IF(AL504="35",Monitoreo!F191&amp;". ","")</f>
        <v>#REF!</v>
      </c>
      <c r="U503" s="39" t="e">
        <f>IF(AL504="34",Monitoreo!F191&amp;". ","")</f>
        <v>#REF!</v>
      </c>
      <c r="V503" s="39" t="e">
        <f>IF(AL504="33",Monitoreo!F191&amp;". ","")</f>
        <v>#REF!</v>
      </c>
      <c r="W503" s="39" t="e">
        <f>IF(AL504="32",Monitoreo!F191&amp;". ","")</f>
        <v>#REF!</v>
      </c>
      <c r="X503" s="39" t="e">
        <f>IF(AL504="31",Monitoreo!F191&amp;". ","")</f>
        <v>#REF!</v>
      </c>
      <c r="Y503" s="39" t="e">
        <f>IF(AL504="25",Monitoreo!F191&amp;". ","")</f>
        <v>#REF!</v>
      </c>
      <c r="Z503" s="39" t="e">
        <f>IF(AL504="24",Monitoreo!F191&amp;". ","")</f>
        <v>#REF!</v>
      </c>
      <c r="AA503" s="39" t="e">
        <f>IF(AL504="23",Monitoreo!F191&amp;". ","")</f>
        <v>#REF!</v>
      </c>
      <c r="AB503" s="39" t="e">
        <f>IF(AL504="22",Monitoreo!F191&amp;". ","")</f>
        <v>#REF!</v>
      </c>
      <c r="AC503" s="39" t="e">
        <f>IF(AL504="21",Monitoreo!F191&amp;". ","")</f>
        <v>#REF!</v>
      </c>
      <c r="AD503" s="39" t="e">
        <f>IF(AL504="15",Monitoreo!F191&amp;". ","")</f>
        <v>#REF!</v>
      </c>
      <c r="AE503" s="39" t="e">
        <f>IF(AL504="14",Monitoreo!F191&amp;". ","")</f>
        <v>#REF!</v>
      </c>
      <c r="AF503" s="39" t="e">
        <f>IF(AL504="13",Monitoreo!F191&amp;". ","")</f>
        <v>#REF!</v>
      </c>
      <c r="AG503" s="39" t="e">
        <f>IF(AL504="12",Monitoreo!F191&amp;". ","")</f>
        <v>#REF!</v>
      </c>
      <c r="AH503" s="85" t="e">
        <f>IF(AL504="11",Monitoreo!F191&amp;". ","")</f>
        <v>#REF!</v>
      </c>
      <c r="AI503" s="71"/>
      <c r="AJ503" s="88" t="e">
        <f>+IF(Monitoreo!#REF!="Casi Seguro",5,IF(Monitoreo!#REF!="Probable",4,IF(Monitoreo!#REF!="Posible",3,IF(Monitoreo!#REF!="Improbable",2,IF(Monitoreo!#REF!="Raro",1)))))</f>
        <v>#REF!</v>
      </c>
      <c r="AK503" s="88" t="e">
        <f>+IF(Monitoreo!#REF!="Severo",5,IF(Monitoreo!#REF!="Mayor",4,IF(Monitoreo!#REF!="Moderado",3,IF(Monitoreo!#REF!="Menor",2,IF(Monitoreo!#REF!="Insignificante",1)))))</f>
        <v>#REF!</v>
      </c>
      <c r="AL503" s="88" t="e">
        <f t="shared" si="7"/>
        <v>#REF!</v>
      </c>
    </row>
    <row r="504" spans="9:38" x14ac:dyDescent="0.25">
      <c r="I504" s="83"/>
      <c r="J504" s="84" t="e">
        <f>IF(AL505="55",Monitoreo!F192&amp;". ","")</f>
        <v>#REF!</v>
      </c>
      <c r="K504" s="39" t="e">
        <f>IF(AL505="54",Monitoreo!F192&amp;". ","")</f>
        <v>#REF!</v>
      </c>
      <c r="L504" s="39" t="e">
        <f>IF(AL505="53",Monitoreo!F192&amp;". ","")</f>
        <v>#REF!</v>
      </c>
      <c r="M504" s="39" t="e">
        <f>IF(AL505="52",Monitoreo!F192&amp;". ","")</f>
        <v>#REF!</v>
      </c>
      <c r="N504" s="39" t="e">
        <f>IF(AL505="51",Monitoreo!F192&amp;". ","")</f>
        <v>#REF!</v>
      </c>
      <c r="O504" s="39" t="e">
        <f>IF(AL505="45",Monitoreo!F192&amp;". ","")</f>
        <v>#REF!</v>
      </c>
      <c r="P504" s="39" t="e">
        <f>IF(AL505="44",Monitoreo!F192&amp;". ","")</f>
        <v>#REF!</v>
      </c>
      <c r="Q504" s="39" t="e">
        <f>IF(AL505="43",Monitoreo!F192&amp;". ","")</f>
        <v>#REF!</v>
      </c>
      <c r="R504" s="39" t="e">
        <f>IF(AL505="42",Monitoreo!F192&amp;". ","")</f>
        <v>#REF!</v>
      </c>
      <c r="S504" s="39" t="e">
        <f>IF(AL505="41",Monitoreo!F192&amp;". ","")</f>
        <v>#REF!</v>
      </c>
      <c r="T504" s="39" t="e">
        <f>IF(AL505="35",Monitoreo!F192&amp;". ","")</f>
        <v>#REF!</v>
      </c>
      <c r="U504" s="39" t="e">
        <f>IF(AL505="34",Monitoreo!F192&amp;". ","")</f>
        <v>#REF!</v>
      </c>
      <c r="V504" s="39" t="e">
        <f>IF(AL505="33",Monitoreo!F192&amp;". ","")</f>
        <v>#REF!</v>
      </c>
      <c r="W504" s="39" t="e">
        <f>IF(AL505="32",Monitoreo!F192&amp;". ","")</f>
        <v>#REF!</v>
      </c>
      <c r="X504" s="39" t="e">
        <f>IF(AL505="31",Monitoreo!F192&amp;". ","")</f>
        <v>#REF!</v>
      </c>
      <c r="Y504" s="39" t="e">
        <f>IF(AL505="25",Monitoreo!F192&amp;". ","")</f>
        <v>#REF!</v>
      </c>
      <c r="Z504" s="39" t="e">
        <f>IF(AL505="24",Monitoreo!F192&amp;". ","")</f>
        <v>#REF!</v>
      </c>
      <c r="AA504" s="39" t="e">
        <f>IF(AL505="23",Monitoreo!F192&amp;". ","")</f>
        <v>#REF!</v>
      </c>
      <c r="AB504" s="39" t="e">
        <f>IF(AL505="22",Monitoreo!F192&amp;". ","")</f>
        <v>#REF!</v>
      </c>
      <c r="AC504" s="39" t="e">
        <f>IF(AL505="21",Monitoreo!F192&amp;". ","")</f>
        <v>#REF!</v>
      </c>
      <c r="AD504" s="39" t="e">
        <f>IF(AL505="15",Monitoreo!F192&amp;". ","")</f>
        <v>#REF!</v>
      </c>
      <c r="AE504" s="39" t="e">
        <f>IF(AL505="14",Monitoreo!F192&amp;". ","")</f>
        <v>#REF!</v>
      </c>
      <c r="AF504" s="39" t="e">
        <f>IF(AL505="13",Monitoreo!F192&amp;". ","")</f>
        <v>#REF!</v>
      </c>
      <c r="AG504" s="39" t="e">
        <f>IF(AL505="12",Monitoreo!F192&amp;". ","")</f>
        <v>#REF!</v>
      </c>
      <c r="AH504" s="85" t="e">
        <f>IF(AL505="11",Monitoreo!F192&amp;". ","")</f>
        <v>#REF!</v>
      </c>
      <c r="AI504" s="71"/>
      <c r="AJ504" s="88" t="e">
        <f>+IF(Monitoreo!#REF!="Casi Seguro",5,IF(Monitoreo!#REF!="Probable",4,IF(Monitoreo!#REF!="Posible",3,IF(Monitoreo!#REF!="Improbable",2,IF(Monitoreo!#REF!="Raro",1)))))</f>
        <v>#REF!</v>
      </c>
      <c r="AK504" s="88" t="e">
        <f>+IF(Monitoreo!#REF!="Severo",5,IF(Monitoreo!#REF!="Mayor",4,IF(Monitoreo!#REF!="Moderado",3,IF(Monitoreo!#REF!="Menor",2,IF(Monitoreo!#REF!="Insignificante",1)))))</f>
        <v>#REF!</v>
      </c>
      <c r="AL504" s="88" t="e">
        <f t="shared" si="7"/>
        <v>#REF!</v>
      </c>
    </row>
    <row r="505" spans="9:38" x14ac:dyDescent="0.25">
      <c r="I505" s="83"/>
      <c r="J505" s="84" t="e">
        <f>IF(AL506="55",Monitoreo!F193&amp;". ","")</f>
        <v>#REF!</v>
      </c>
      <c r="K505" s="39" t="e">
        <f>IF(AL506="54",Monitoreo!F193&amp;". ","")</f>
        <v>#REF!</v>
      </c>
      <c r="L505" s="39" t="e">
        <f>IF(AL506="53",Monitoreo!F193&amp;". ","")</f>
        <v>#REF!</v>
      </c>
      <c r="M505" s="39" t="e">
        <f>IF(AL506="52",Monitoreo!F193&amp;". ","")</f>
        <v>#REF!</v>
      </c>
      <c r="N505" s="39" t="e">
        <f>IF(AL506="51",Monitoreo!F193&amp;". ","")</f>
        <v>#REF!</v>
      </c>
      <c r="O505" s="39" t="e">
        <f>IF(AL506="45",Monitoreo!F193&amp;". ","")</f>
        <v>#REF!</v>
      </c>
      <c r="P505" s="39" t="e">
        <f>IF(AL506="44",Monitoreo!F193&amp;". ","")</f>
        <v>#REF!</v>
      </c>
      <c r="Q505" s="39" t="e">
        <f>IF(AL506="43",Monitoreo!F193&amp;". ","")</f>
        <v>#REF!</v>
      </c>
      <c r="R505" s="39" t="e">
        <f>IF(AL506="42",Monitoreo!F193&amp;". ","")</f>
        <v>#REF!</v>
      </c>
      <c r="S505" s="39" t="e">
        <f>IF(AL506="41",Monitoreo!F193&amp;". ","")</f>
        <v>#REF!</v>
      </c>
      <c r="T505" s="39" t="e">
        <f>IF(AL506="35",Monitoreo!F193&amp;". ","")</f>
        <v>#REF!</v>
      </c>
      <c r="U505" s="39" t="e">
        <f>IF(AL506="34",Monitoreo!F193&amp;". ","")</f>
        <v>#REF!</v>
      </c>
      <c r="V505" s="39" t="e">
        <f>IF(AL506="33",Monitoreo!F193&amp;". ","")</f>
        <v>#REF!</v>
      </c>
      <c r="W505" s="39" t="e">
        <f>IF(AL506="32",Monitoreo!F193&amp;". ","")</f>
        <v>#REF!</v>
      </c>
      <c r="X505" s="39" t="e">
        <f>IF(AL506="31",Monitoreo!F193&amp;". ","")</f>
        <v>#REF!</v>
      </c>
      <c r="Y505" s="39" t="e">
        <f>IF(AL506="25",Monitoreo!F193&amp;". ","")</f>
        <v>#REF!</v>
      </c>
      <c r="Z505" s="39" t="e">
        <f>IF(AL506="24",Monitoreo!F193&amp;". ","")</f>
        <v>#REF!</v>
      </c>
      <c r="AA505" s="39" t="e">
        <f>IF(AL506="23",Monitoreo!F193&amp;". ","")</f>
        <v>#REF!</v>
      </c>
      <c r="AB505" s="39" t="e">
        <f>IF(AL506="22",Monitoreo!F193&amp;". ","")</f>
        <v>#REF!</v>
      </c>
      <c r="AC505" s="39" t="e">
        <f>IF(AL506="21",Monitoreo!F193&amp;". ","")</f>
        <v>#REF!</v>
      </c>
      <c r="AD505" s="39" t="e">
        <f>IF(AL506="15",Monitoreo!F193&amp;". ","")</f>
        <v>#REF!</v>
      </c>
      <c r="AE505" s="39" t="e">
        <f>IF(AL506="14",Monitoreo!F193&amp;". ","")</f>
        <v>#REF!</v>
      </c>
      <c r="AF505" s="39" t="e">
        <f>IF(AL506="13",Monitoreo!F193&amp;". ","")</f>
        <v>#REF!</v>
      </c>
      <c r="AG505" s="39" t="e">
        <f>IF(AL506="12",Monitoreo!F193&amp;". ","")</f>
        <v>#REF!</v>
      </c>
      <c r="AH505" s="85" t="e">
        <f>IF(AL506="11",Monitoreo!F193&amp;". ","")</f>
        <v>#REF!</v>
      </c>
      <c r="AI505" s="71"/>
      <c r="AJ505" s="88" t="e">
        <f>+IF(Monitoreo!#REF!="Casi Seguro",5,IF(Monitoreo!#REF!="Probable",4,IF(Monitoreo!#REF!="Posible",3,IF(Monitoreo!#REF!="Improbable",2,IF(Monitoreo!#REF!="Raro",1)))))</f>
        <v>#REF!</v>
      </c>
      <c r="AK505" s="88" t="e">
        <f>+IF(Monitoreo!#REF!="Severo",5,IF(Monitoreo!#REF!="Mayor",4,IF(Monitoreo!#REF!="Moderado",3,IF(Monitoreo!#REF!="Menor",2,IF(Monitoreo!#REF!="Insignificante",1)))))</f>
        <v>#REF!</v>
      </c>
      <c r="AL505" s="88" t="e">
        <f t="shared" si="7"/>
        <v>#REF!</v>
      </c>
    </row>
    <row r="506" spans="9:38" x14ac:dyDescent="0.25">
      <c r="I506" s="83"/>
      <c r="J506" s="84" t="e">
        <f>IF(AL507="55",Monitoreo!F194&amp;". ","")</f>
        <v>#REF!</v>
      </c>
      <c r="K506" s="39" t="e">
        <f>IF(AL507="54",Monitoreo!F194&amp;". ","")</f>
        <v>#REF!</v>
      </c>
      <c r="L506" s="39" t="e">
        <f>IF(AL507="53",Monitoreo!F194&amp;". ","")</f>
        <v>#REF!</v>
      </c>
      <c r="M506" s="39" t="e">
        <f>IF(AL507="52",Monitoreo!F194&amp;". ","")</f>
        <v>#REF!</v>
      </c>
      <c r="N506" s="39" t="e">
        <f>IF(AL507="51",Monitoreo!F194&amp;". ","")</f>
        <v>#REF!</v>
      </c>
      <c r="O506" s="39" t="e">
        <f>IF(AL507="45",Monitoreo!F194&amp;". ","")</f>
        <v>#REF!</v>
      </c>
      <c r="P506" s="39" t="e">
        <f>IF(AL507="44",Monitoreo!F194&amp;". ","")</f>
        <v>#REF!</v>
      </c>
      <c r="Q506" s="39" t="e">
        <f>IF(AL507="43",Monitoreo!F194&amp;". ","")</f>
        <v>#REF!</v>
      </c>
      <c r="R506" s="39" t="e">
        <f>IF(AL507="42",Monitoreo!F194&amp;". ","")</f>
        <v>#REF!</v>
      </c>
      <c r="S506" s="39" t="e">
        <f>IF(AL507="41",Monitoreo!F194&amp;". ","")</f>
        <v>#REF!</v>
      </c>
      <c r="T506" s="39" t="e">
        <f>IF(AL507="35",Monitoreo!F194&amp;". ","")</f>
        <v>#REF!</v>
      </c>
      <c r="U506" s="39" t="e">
        <f>IF(AL507="34",Monitoreo!F194&amp;". ","")</f>
        <v>#REF!</v>
      </c>
      <c r="V506" s="39" t="e">
        <f>IF(AL507="33",Monitoreo!F194&amp;". ","")</f>
        <v>#REF!</v>
      </c>
      <c r="W506" s="39" t="e">
        <f>IF(AL507="32",Monitoreo!F194&amp;". ","")</f>
        <v>#REF!</v>
      </c>
      <c r="X506" s="39" t="e">
        <f>IF(AL507="31",Monitoreo!F194&amp;". ","")</f>
        <v>#REF!</v>
      </c>
      <c r="Y506" s="39" t="e">
        <f>IF(AL507="25",Monitoreo!F194&amp;". ","")</f>
        <v>#REF!</v>
      </c>
      <c r="Z506" s="39" t="e">
        <f>IF(AL507="24",Monitoreo!F194&amp;". ","")</f>
        <v>#REF!</v>
      </c>
      <c r="AA506" s="39" t="e">
        <f>IF(AL507="23",Monitoreo!F194&amp;". ","")</f>
        <v>#REF!</v>
      </c>
      <c r="AB506" s="39" t="e">
        <f>IF(AL507="22",Monitoreo!F194&amp;". ","")</f>
        <v>#REF!</v>
      </c>
      <c r="AC506" s="39" t="e">
        <f>IF(AL507="21",Monitoreo!F194&amp;". ","")</f>
        <v>#REF!</v>
      </c>
      <c r="AD506" s="39" t="e">
        <f>IF(AL507="15",Monitoreo!F194&amp;". ","")</f>
        <v>#REF!</v>
      </c>
      <c r="AE506" s="39" t="e">
        <f>IF(AL507="14",Monitoreo!F194&amp;". ","")</f>
        <v>#REF!</v>
      </c>
      <c r="AF506" s="39" t="e">
        <f>IF(AL507="13",Monitoreo!F194&amp;". ","")</f>
        <v>#REF!</v>
      </c>
      <c r="AG506" s="39" t="e">
        <f>IF(AL507="12",Monitoreo!F194&amp;". ","")</f>
        <v>#REF!</v>
      </c>
      <c r="AH506" s="85" t="e">
        <f>IF(AL507="11",Monitoreo!F194&amp;". ","")</f>
        <v>#REF!</v>
      </c>
      <c r="AI506" s="71"/>
      <c r="AJ506" s="88" t="e">
        <f>+IF(Monitoreo!#REF!="Casi Seguro",5,IF(Monitoreo!#REF!="Probable",4,IF(Monitoreo!#REF!="Posible",3,IF(Monitoreo!#REF!="Improbable",2,IF(Monitoreo!#REF!="Raro",1)))))</f>
        <v>#REF!</v>
      </c>
      <c r="AK506" s="88" t="e">
        <f>+IF(Monitoreo!#REF!="Severo",5,IF(Monitoreo!#REF!="Mayor",4,IF(Monitoreo!#REF!="Moderado",3,IF(Monitoreo!#REF!="Menor",2,IF(Monitoreo!#REF!="Insignificante",1)))))</f>
        <v>#REF!</v>
      </c>
      <c r="AL506" s="88" t="e">
        <f t="shared" si="7"/>
        <v>#REF!</v>
      </c>
    </row>
    <row r="507" spans="9:38" x14ac:dyDescent="0.25">
      <c r="I507" s="98" t="str">
        <f t="shared" ref="I507:AH507" si="8">I7
&amp;I8
&amp;I9
&amp;I10
&amp;I11
&amp;I12
&amp;I13
&amp;I14
&amp;I15
&amp;I16
&amp;I17
&amp;I18
&amp;I19
&amp;I20
&amp;I21
&amp;I22
&amp;I23
&amp;I24
&amp;I25
&amp;I26
&amp;I27
&amp;I28
&amp;I29
&amp;I30
&amp;I31
&amp;I32
&amp;I33
&amp;I34
&amp;I35
&amp;I36
&amp;I37
&amp;I38
&amp;I39
&amp;I40
&amp;I41
&amp;I42
&amp;I43
&amp;I44
&amp;I45
&amp;I46
&amp;I47
&amp;I48
&amp;I49
&amp;I50
&amp;I51
&amp;I52
&amp;I53
&amp;I54
&amp;I55
&amp;I56
&amp;I57
&amp;I58
&amp;I59
&amp;I60
&amp;I61
&amp;I62
&amp;I63
&amp;I64
&amp;I65
&amp;I66
&amp;I67
&amp;I68
&amp;I69
&amp;I70
&amp;I71
&amp;I72
&amp;I73
&amp;I74
&amp;I75
&amp;I76
&amp;I77
&amp;I78
&amp;I79
&amp;I80
&amp;I81
&amp;I82
&amp;I83
&amp;I84
&amp;I85
&amp;I86
&amp;I87
&amp;I88
&amp;I89
&amp;I90
&amp;I91
&amp;I92
&amp;I93
&amp;I94
&amp;I95
&amp;I96
&amp;I97
&amp;I98
&amp;I99
&amp;I100
&amp;I101
&amp;I102
&amp;I103
&amp;I104</f>
        <v/>
      </c>
      <c r="J507" s="99" t="e">
        <f>J7
&amp;J8
&amp;J9
&amp;J10
&amp;J11
&amp;J12
&amp;J13
&amp;J14
&amp;J15
&amp;J16
&amp;J17
&amp;J18
&amp;J19
&amp;J20
&amp;J21
&amp;J22
&amp;J23
&amp;J24
&amp;J25
&amp;J26
&amp;J27
&amp;J28
&amp;J29
&amp;J30
&amp;J31
&amp;J32
&amp;J33
&amp;J34
&amp;J35
&amp;J36
&amp;J37
&amp;J38
&amp;J39
&amp;J40
&amp;J41
&amp;J42
&amp;J43
&amp;J44
&amp;J45
&amp;J46
&amp;J47
&amp;J48
&amp;J49
&amp;J50
&amp;J51
&amp;J52
&amp;J53
&amp;J54
&amp;J55
&amp;J56
&amp;J57
&amp;J58
&amp;J59
&amp;J60
&amp;J61
&amp;J62
&amp;J63
&amp;J64
&amp;J65
&amp;J66
&amp;J67
&amp;J68
&amp;J69
&amp;J70
&amp;J71
&amp;J72
&amp;J73
&amp;J74
&amp;J75
&amp;J76
&amp;J77
&amp;J78
&amp;J79
&amp;J80
&amp;J81
&amp;J82
&amp;J83
&amp;J84
&amp;J85
&amp;J86
&amp;J87
&amp;J88
&amp;J89
&amp;J90
&amp;J91
&amp;J92
&amp;J93
&amp;J94
&amp;J95
&amp;J96
&amp;J97
&amp;J98
&amp;J99
&amp;J100
&amp;J101
&amp;J102
&amp;J103
&amp;J104</f>
        <v>#REF!</v>
      </c>
      <c r="K507" s="99" t="e">
        <f t="shared" si="8"/>
        <v>#REF!</v>
      </c>
      <c r="L507" s="99" t="e">
        <f t="shared" si="8"/>
        <v>#REF!</v>
      </c>
      <c r="M507" s="99" t="e">
        <f t="shared" si="8"/>
        <v>#REF!</v>
      </c>
      <c r="N507" s="99" t="e">
        <f t="shared" si="8"/>
        <v>#REF!</v>
      </c>
      <c r="O507" s="99" t="e">
        <f t="shared" si="8"/>
        <v>#REF!</v>
      </c>
      <c r="P507" s="99" t="e">
        <f t="shared" si="8"/>
        <v>#REF!</v>
      </c>
      <c r="Q507" s="99" t="e">
        <f t="shared" si="8"/>
        <v>#REF!</v>
      </c>
      <c r="R507" s="99" t="e">
        <f t="shared" si="8"/>
        <v>#REF!</v>
      </c>
      <c r="S507" s="99" t="e">
        <f t="shared" si="8"/>
        <v>#REF!</v>
      </c>
      <c r="T507" s="99" t="e">
        <f t="shared" si="8"/>
        <v>#REF!</v>
      </c>
      <c r="U507" s="99" t="e">
        <f t="shared" si="8"/>
        <v>#REF!</v>
      </c>
      <c r="V507" s="99" t="e">
        <f t="shared" si="8"/>
        <v>#REF!</v>
      </c>
      <c r="W507" s="99" t="e">
        <f t="shared" si="8"/>
        <v>#REF!</v>
      </c>
      <c r="X507" s="99" t="e">
        <f t="shared" si="8"/>
        <v>#REF!</v>
      </c>
      <c r="Y507" s="99" t="e">
        <f t="shared" si="8"/>
        <v>#REF!</v>
      </c>
      <c r="Z507" s="99" t="e">
        <f t="shared" si="8"/>
        <v>#REF!</v>
      </c>
      <c r="AA507" s="99" t="e">
        <f t="shared" si="8"/>
        <v>#REF!</v>
      </c>
      <c r="AB507" s="99" t="e">
        <f t="shared" si="8"/>
        <v>#REF!</v>
      </c>
      <c r="AC507" s="99" t="e">
        <f t="shared" si="8"/>
        <v>#REF!</v>
      </c>
      <c r="AD507" s="99" t="e">
        <f t="shared" si="8"/>
        <v>#REF!</v>
      </c>
      <c r="AE507" s="99" t="e">
        <f t="shared" si="8"/>
        <v>#REF!</v>
      </c>
      <c r="AF507" s="99" t="e">
        <f t="shared" si="8"/>
        <v>#REF!</v>
      </c>
      <c r="AG507" s="99" t="e">
        <f t="shared" si="8"/>
        <v>#REF!</v>
      </c>
      <c r="AH507" s="99" t="e">
        <f t="shared" si="8"/>
        <v>#REF!</v>
      </c>
      <c r="AI507" s="71"/>
      <c r="AJ507" s="88" t="e">
        <f>+IF(Monitoreo!#REF!="Casi Seguro",5,IF(Monitoreo!#REF!="Probable",4,IF(Monitoreo!#REF!="Posible",3,IF(Monitoreo!#REF!="Improbable",2,IF(Monitoreo!#REF!="Raro",1)))))</f>
        <v>#REF!</v>
      </c>
      <c r="AK507" s="88" t="e">
        <f>+IF(Monitoreo!#REF!="Severo",5,IF(Monitoreo!#REF!="Mayor",4,IF(Monitoreo!#REF!="Moderado",3,IF(Monitoreo!#REF!="Menor",2,IF(Monitoreo!#REF!="Insignificante",1)))))</f>
        <v>#REF!</v>
      </c>
      <c r="AL507" s="88" t="e">
        <f t="shared" si="7"/>
        <v>#REF!</v>
      </c>
    </row>
    <row r="508" spans="9:38" x14ac:dyDescent="0.25">
      <c r="I508" s="98" t="str">
        <f t="shared" ref="I508:AH508" si="9">I105
&amp;I106
&amp;I107
&amp;I108
&amp;I109
&amp;I110
&amp;I111
&amp;I112
&amp;I113
&amp;I114
&amp;I115
&amp;I116
&amp;I117
&amp;I118
&amp;I119
&amp;I120
&amp;I121
&amp;I122
&amp;I123
&amp;I124
&amp;I125
&amp;I126
&amp;I127
&amp;I128
&amp;I129
&amp;I130
&amp;I131
&amp;I132
&amp;I133
&amp;I134
&amp;I135
&amp;I136
&amp;I137
&amp;I138
&amp;I139
&amp;I140
&amp;I141
&amp;I142
&amp;I143
&amp;I144
&amp;I145
&amp;I146
&amp;I147
&amp;I148
&amp;I149
&amp;I150
&amp;I151
&amp;I152
&amp;I153
&amp;I154
&amp;I155
&amp;I156
&amp;I157
&amp;I158
&amp;I159
&amp;I160
&amp;I161
&amp;I162
&amp;I163
&amp;I164
&amp;I165
&amp;I166
&amp;I167
&amp;I168
&amp;I169
&amp;I170
&amp;I171
&amp;I172
&amp;I173
&amp;I174
&amp;I175
&amp;I176
&amp;I177
&amp;I178
&amp;I179
&amp;I180
&amp;I181
&amp;I182
&amp;I183
&amp;I184
&amp;I185
&amp;I186
&amp;I187
&amp;I188
&amp;I189
&amp;I190
&amp;I191
&amp;I192
&amp;I193
&amp;I194
&amp;I195
&amp;I196
&amp;I197
&amp;I198
&amp;I199
&amp;I200
&amp;I201
&amp;I202
&amp;I203
&amp;I204</f>
        <v/>
      </c>
      <c r="J508" s="99" t="e">
        <f t="shared" si="9"/>
        <v>#REF!</v>
      </c>
      <c r="K508" s="99" t="e">
        <f t="shared" si="9"/>
        <v>#REF!</v>
      </c>
      <c r="L508" s="99" t="e">
        <f t="shared" si="9"/>
        <v>#REF!</v>
      </c>
      <c r="M508" s="99" t="e">
        <f t="shared" si="9"/>
        <v>#REF!</v>
      </c>
      <c r="N508" s="99" t="e">
        <f t="shared" si="9"/>
        <v>#REF!</v>
      </c>
      <c r="O508" s="99" t="e">
        <f t="shared" si="9"/>
        <v>#REF!</v>
      </c>
      <c r="P508" s="99" t="e">
        <f t="shared" si="9"/>
        <v>#REF!</v>
      </c>
      <c r="Q508" s="99" t="e">
        <f t="shared" si="9"/>
        <v>#REF!</v>
      </c>
      <c r="R508" s="99" t="e">
        <f t="shared" si="9"/>
        <v>#REF!</v>
      </c>
      <c r="S508" s="99" t="e">
        <f t="shared" si="9"/>
        <v>#REF!</v>
      </c>
      <c r="T508" s="99" t="e">
        <f t="shared" si="9"/>
        <v>#REF!</v>
      </c>
      <c r="U508" s="99" t="e">
        <f t="shared" si="9"/>
        <v>#REF!</v>
      </c>
      <c r="V508" s="99" t="e">
        <f t="shared" si="9"/>
        <v>#REF!</v>
      </c>
      <c r="W508" s="99" t="e">
        <f t="shared" si="9"/>
        <v>#REF!</v>
      </c>
      <c r="X508" s="99" t="e">
        <f t="shared" si="9"/>
        <v>#REF!</v>
      </c>
      <c r="Y508" s="99" t="e">
        <f t="shared" si="9"/>
        <v>#REF!</v>
      </c>
      <c r="Z508" s="99" t="e">
        <f t="shared" si="9"/>
        <v>#REF!</v>
      </c>
      <c r="AA508" s="99" t="e">
        <f t="shared" si="9"/>
        <v>#REF!</v>
      </c>
      <c r="AB508" s="99" t="e">
        <f t="shared" si="9"/>
        <v>#REF!</v>
      </c>
      <c r="AC508" s="99" t="e">
        <f t="shared" si="9"/>
        <v>#REF!</v>
      </c>
      <c r="AD508" s="99" t="e">
        <f t="shared" si="9"/>
        <v>#REF!</v>
      </c>
      <c r="AE508" s="99" t="e">
        <f t="shared" si="9"/>
        <v>#REF!</v>
      </c>
      <c r="AF508" s="99" t="e">
        <f t="shared" si="9"/>
        <v>#REF!</v>
      </c>
      <c r="AG508" s="99" t="e">
        <f t="shared" si="9"/>
        <v>#REF!</v>
      </c>
      <c r="AH508" s="99" t="e">
        <f t="shared" si="9"/>
        <v>#REF!</v>
      </c>
      <c r="AI508" s="71"/>
    </row>
    <row r="509" spans="9:38" x14ac:dyDescent="0.25">
      <c r="I509" s="98" t="str">
        <f t="shared" ref="I509:AH509" si="10">I205
&amp;I206
&amp;I207
&amp;I208
&amp;I209
&amp;I210
&amp;I211
&amp;I212
&amp;I213
&amp;I214
&amp;I215
&amp;I216
&amp;I217
&amp;I218
&amp;I219
&amp;I220
&amp;I221
&amp;I222
&amp;I223
&amp;I224
&amp;I225
&amp;I226
&amp;I227
&amp;I228
&amp;I229
&amp;I230
&amp;I231
&amp;I232
&amp;I233
&amp;I234
&amp;I235
&amp;I236
&amp;I237
&amp;I238
&amp;I239
&amp;I240
&amp;I241
&amp;I242
&amp;I243
&amp;I244
&amp;I245
&amp;I246
&amp;I247
&amp;I248
&amp;I249
&amp;I250
&amp;I251
&amp;I252
&amp;I253
&amp;I254
&amp;I255
&amp;I256
&amp;I257
&amp;I258
&amp;I259
&amp;I260
&amp;I261
&amp;I262
&amp;I263
&amp;I264
&amp;I265
&amp;I266
&amp;I267
&amp;I268
&amp;I269
&amp;I270
&amp;I271
&amp;I272
&amp;I273
&amp;I274
&amp;I275
&amp;I276
&amp;I277
&amp;I278
&amp;I279
&amp;I280
&amp;I281
&amp;I282
&amp;I283
&amp;I284
&amp;I285
&amp;I286
&amp;I287
&amp;I288
&amp;I289
&amp;I290
&amp;I291
&amp;I292
&amp;I293
&amp;I294
&amp;I295
&amp;I296
&amp;I297
&amp;I298
&amp;I299
&amp;I300
&amp;I301
&amp;I302
&amp;I303
&amp;I304</f>
        <v/>
      </c>
      <c r="J509" s="99" t="e">
        <f t="shared" si="10"/>
        <v>#REF!</v>
      </c>
      <c r="K509" s="99" t="e">
        <f t="shared" si="10"/>
        <v>#REF!</v>
      </c>
      <c r="L509" s="99" t="e">
        <f t="shared" si="10"/>
        <v>#REF!</v>
      </c>
      <c r="M509" s="99" t="e">
        <f t="shared" si="10"/>
        <v>#REF!</v>
      </c>
      <c r="N509" s="99" t="e">
        <f t="shared" si="10"/>
        <v>#REF!</v>
      </c>
      <c r="O509" s="99" t="e">
        <f t="shared" si="10"/>
        <v>#REF!</v>
      </c>
      <c r="P509" s="99" t="e">
        <f t="shared" si="10"/>
        <v>#REF!</v>
      </c>
      <c r="Q509" s="99" t="e">
        <f t="shared" si="10"/>
        <v>#REF!</v>
      </c>
      <c r="R509" s="99" t="e">
        <f t="shared" si="10"/>
        <v>#REF!</v>
      </c>
      <c r="S509" s="99" t="e">
        <f t="shared" si="10"/>
        <v>#REF!</v>
      </c>
      <c r="T509" s="99" t="e">
        <f t="shared" si="10"/>
        <v>#REF!</v>
      </c>
      <c r="U509" s="99" t="e">
        <f t="shared" si="10"/>
        <v>#REF!</v>
      </c>
      <c r="V509" s="99" t="e">
        <f t="shared" si="10"/>
        <v>#REF!</v>
      </c>
      <c r="W509" s="99" t="e">
        <f t="shared" si="10"/>
        <v>#REF!</v>
      </c>
      <c r="X509" s="99" t="e">
        <f t="shared" si="10"/>
        <v>#REF!</v>
      </c>
      <c r="Y509" s="99" t="e">
        <f t="shared" si="10"/>
        <v>#REF!</v>
      </c>
      <c r="Z509" s="99" t="e">
        <f t="shared" si="10"/>
        <v>#REF!</v>
      </c>
      <c r="AA509" s="99" t="e">
        <f t="shared" si="10"/>
        <v>#REF!</v>
      </c>
      <c r="AB509" s="99" t="e">
        <f t="shared" si="10"/>
        <v>#REF!</v>
      </c>
      <c r="AC509" s="99" t="e">
        <f t="shared" si="10"/>
        <v>#REF!</v>
      </c>
      <c r="AD509" s="99" t="e">
        <f t="shared" si="10"/>
        <v>#REF!</v>
      </c>
      <c r="AE509" s="99" t="e">
        <f t="shared" si="10"/>
        <v>#REF!</v>
      </c>
      <c r="AF509" s="99" t="e">
        <f t="shared" si="10"/>
        <v>#REF!</v>
      </c>
      <c r="AG509" s="99" t="e">
        <f t="shared" si="10"/>
        <v>#REF!</v>
      </c>
      <c r="AH509" s="99" t="e">
        <f t="shared" si="10"/>
        <v>#REF!</v>
      </c>
      <c r="AI509" s="71"/>
    </row>
    <row r="510" spans="9:38" x14ac:dyDescent="0.25">
      <c r="I510" s="98" t="str">
        <f t="shared" ref="I510:AH510" si="11">I305
&amp;I306
&amp;I307
&amp;I308
&amp;I309
&amp;I310
&amp;I311
&amp;I312
&amp;I313
&amp;I314
&amp;I315
&amp;I316
&amp;I317
&amp;I318
&amp;I319
&amp;I320
&amp;I321
&amp;I322
&amp;I323
&amp;I324
&amp;I325
&amp;I326
&amp;I327
&amp;I328
&amp;I329
&amp;I330
&amp;I331
&amp;I332
&amp;I333
&amp;I334
&amp;I335
&amp;I336
&amp;I337
&amp;I338
&amp;I339
&amp;I340
&amp;I341
&amp;I342
&amp;I343
&amp;I344
&amp;I345
&amp;I346
&amp;I347
&amp;I348
&amp;I349
&amp;I350
&amp;I351
&amp;I352
&amp;I353
&amp;I354
&amp;I355
&amp;I356
&amp;I357
&amp;I358
&amp;I359
&amp;I360
&amp;I361
&amp;I362
&amp;I363
&amp;I364
&amp;I365
&amp;I366
&amp;I367
&amp;I368
&amp;I369
&amp;I370
&amp;I371
&amp;I372
&amp;I373
&amp;I374
&amp;I375
&amp;I376
&amp;I377
&amp;I378
&amp;I379
&amp;I380
&amp;I381
&amp;I382
&amp;I383
&amp;I384
&amp;I385
&amp;I386
&amp;I387
&amp;I388
&amp;I389
&amp;I390
&amp;I391
&amp;I392
&amp;I393
&amp;I394
&amp;I395
&amp;I396
&amp;I397
&amp;I398
&amp;I399
&amp;I400
&amp;I401
&amp;I402
&amp;I403
&amp;I404</f>
        <v/>
      </c>
      <c r="J510" s="99" t="e">
        <f>J305
&amp;J306
&amp;J307
&amp;J308
&amp;J309
&amp;J310
&amp;J311
&amp;J312
&amp;J313
&amp;J314
&amp;J315
&amp;J316
&amp;J317
&amp;J318
&amp;J319
&amp;J320
&amp;J321
&amp;J322
&amp;J323
&amp;J324
&amp;J325
&amp;J326
&amp;J327
&amp;J328
&amp;J329
&amp;J330
&amp;J331
&amp;J332
&amp;J333
&amp;J334
&amp;J335
&amp;J336
&amp;J337
&amp;J338
&amp;J339
&amp;J340
&amp;J341
&amp;J342
&amp;J343
&amp;J344
&amp;J345
&amp;J346
&amp;J347
&amp;J348
&amp;J349
&amp;J350
&amp;J351
&amp;J352
&amp;J353
&amp;J354
&amp;J355
&amp;J356
&amp;J357
&amp;J358
&amp;J359
&amp;J360
&amp;J361
&amp;J362
&amp;J363
&amp;J364
&amp;J365
&amp;J366
&amp;J367
&amp;J368
&amp;J369
&amp;J370
&amp;J371
&amp;J372
&amp;J373
&amp;J374
&amp;J375
&amp;J376
&amp;J377
&amp;J378
&amp;J379
&amp;J380
&amp;J381
&amp;J382
&amp;J383
&amp;J384
&amp;J385
&amp;J386
&amp;J387
&amp;J388
&amp;J389
&amp;J390
&amp;J391
&amp;J392
&amp;J393
&amp;J394
&amp;J395
&amp;J396
&amp;J397
&amp;J398
&amp;J399
&amp;J400
&amp;J401
&amp;J402
&amp;J403
&amp;J404</f>
        <v>#REF!</v>
      </c>
      <c r="K510" s="99" t="e">
        <f t="shared" si="11"/>
        <v>#REF!</v>
      </c>
      <c r="L510" s="99" t="e">
        <f t="shared" si="11"/>
        <v>#REF!</v>
      </c>
      <c r="M510" s="99" t="e">
        <f t="shared" si="11"/>
        <v>#REF!</v>
      </c>
      <c r="N510" s="99" t="e">
        <f t="shared" si="11"/>
        <v>#REF!</v>
      </c>
      <c r="O510" s="99" t="e">
        <f t="shared" si="11"/>
        <v>#REF!</v>
      </c>
      <c r="P510" s="99" t="e">
        <f t="shared" si="11"/>
        <v>#REF!</v>
      </c>
      <c r="Q510" s="99" t="e">
        <f t="shared" si="11"/>
        <v>#REF!</v>
      </c>
      <c r="R510" s="99" t="e">
        <f t="shared" si="11"/>
        <v>#REF!</v>
      </c>
      <c r="S510" s="99" t="e">
        <f t="shared" si="11"/>
        <v>#REF!</v>
      </c>
      <c r="T510" s="99" t="e">
        <f t="shared" si="11"/>
        <v>#REF!</v>
      </c>
      <c r="U510" s="99" t="e">
        <f t="shared" si="11"/>
        <v>#REF!</v>
      </c>
      <c r="V510" s="99" t="e">
        <f t="shared" si="11"/>
        <v>#REF!</v>
      </c>
      <c r="W510" s="99" t="e">
        <f t="shared" si="11"/>
        <v>#REF!</v>
      </c>
      <c r="X510" s="99" t="e">
        <f t="shared" si="11"/>
        <v>#REF!</v>
      </c>
      <c r="Y510" s="99" t="e">
        <f t="shared" si="11"/>
        <v>#REF!</v>
      </c>
      <c r="Z510" s="99" t="e">
        <f t="shared" si="11"/>
        <v>#REF!</v>
      </c>
      <c r="AA510" s="99" t="e">
        <f t="shared" si="11"/>
        <v>#REF!</v>
      </c>
      <c r="AB510" s="99" t="e">
        <f t="shared" si="11"/>
        <v>#REF!</v>
      </c>
      <c r="AC510" s="99" t="e">
        <f t="shared" si="11"/>
        <v>#REF!</v>
      </c>
      <c r="AD510" s="99" t="e">
        <f t="shared" si="11"/>
        <v>#REF!</v>
      </c>
      <c r="AE510" s="99" t="e">
        <f t="shared" si="11"/>
        <v>#REF!</v>
      </c>
      <c r="AF510" s="99" t="e">
        <f t="shared" si="11"/>
        <v>#REF!</v>
      </c>
      <c r="AG510" s="99" t="e">
        <f t="shared" si="11"/>
        <v>#REF!</v>
      </c>
      <c r="AH510" s="99" t="e">
        <f t="shared" si="11"/>
        <v>#REF!</v>
      </c>
      <c r="AI510" s="71"/>
    </row>
    <row r="511" spans="9:38" x14ac:dyDescent="0.25">
      <c r="I511" s="98" t="str">
        <f t="shared" ref="I511:AH511" si="12">I405
&amp;I406
&amp;I407
&amp;I408
&amp;I409
&amp;I410
&amp;I411
&amp;I412
&amp;I413
&amp;I414
&amp;I415
&amp;I416
&amp;I417
&amp;I418
&amp;I419
&amp;I420
&amp;I421
&amp;I422
&amp;I423
&amp;I424
&amp;I425
&amp;I426
&amp;I427
&amp;I428
&amp;I429
&amp;I430
&amp;I431
&amp;I432
&amp;I433
&amp;I434
&amp;I435
&amp;I436
&amp;I437
&amp;I438
&amp;I439
&amp;I440
&amp;I441
&amp;I442
&amp;I443
&amp;I444
&amp;I445
&amp;I446
&amp;I447
&amp;I448
&amp;I449
&amp;I450
&amp;I451
&amp;I452
&amp;I453
&amp;I454
&amp;I455
&amp;I456
&amp;I457
&amp;I458
&amp;I459
&amp;I460
&amp;I461
&amp;I462
&amp;I463
&amp;I464
&amp;I465
&amp;I466
&amp;I467
&amp;I468
&amp;I469
&amp;I470
&amp;I471
&amp;I472
&amp;I473
&amp;I474
&amp;I475
&amp;I476
&amp;I477
&amp;I478
&amp;I479
&amp;I480
&amp;I481
&amp;I482
&amp;I483
&amp;I484
&amp;I485
&amp;I486
&amp;I487
&amp;I488
&amp;I489
&amp;I490
&amp;I491
&amp;I492
&amp;I493
&amp;I494
&amp;I495
&amp;I496
&amp;I497
&amp;I498
&amp;I499
&amp;I500
&amp;I501
&amp;I502
&amp;I503
&amp;I504
&amp;I505
&amp;I506</f>
        <v/>
      </c>
      <c r="J511" s="99" t="e">
        <f t="shared" si="12"/>
        <v>#REF!</v>
      </c>
      <c r="K511" s="99" t="e">
        <f t="shared" si="12"/>
        <v>#REF!</v>
      </c>
      <c r="L511" s="99" t="e">
        <f t="shared" si="12"/>
        <v>#REF!</v>
      </c>
      <c r="M511" s="99" t="e">
        <f t="shared" si="12"/>
        <v>#REF!</v>
      </c>
      <c r="N511" s="99" t="e">
        <f t="shared" si="12"/>
        <v>#REF!</v>
      </c>
      <c r="O511" s="99" t="e">
        <f t="shared" si="12"/>
        <v>#REF!</v>
      </c>
      <c r="P511" s="99" t="e">
        <f t="shared" si="12"/>
        <v>#REF!</v>
      </c>
      <c r="Q511" s="99" t="e">
        <f t="shared" si="12"/>
        <v>#REF!</v>
      </c>
      <c r="R511" s="99" t="e">
        <f t="shared" si="12"/>
        <v>#REF!</v>
      </c>
      <c r="S511" s="99" t="e">
        <f t="shared" si="12"/>
        <v>#REF!</v>
      </c>
      <c r="T511" s="99" t="e">
        <f t="shared" si="12"/>
        <v>#REF!</v>
      </c>
      <c r="U511" s="99" t="e">
        <f t="shared" si="12"/>
        <v>#REF!</v>
      </c>
      <c r="V511" s="99" t="e">
        <f t="shared" si="12"/>
        <v>#REF!</v>
      </c>
      <c r="W511" s="99" t="e">
        <f t="shared" si="12"/>
        <v>#REF!</v>
      </c>
      <c r="X511" s="99" t="e">
        <f t="shared" si="12"/>
        <v>#REF!</v>
      </c>
      <c r="Y511" s="99" t="e">
        <f t="shared" si="12"/>
        <v>#REF!</v>
      </c>
      <c r="Z511" s="99" t="e">
        <f t="shared" si="12"/>
        <v>#REF!</v>
      </c>
      <c r="AA511" s="99" t="e">
        <f t="shared" si="12"/>
        <v>#REF!</v>
      </c>
      <c r="AB511" s="99" t="e">
        <f t="shared" si="12"/>
        <v>#REF!</v>
      </c>
      <c r="AC511" s="99" t="e">
        <f t="shared" si="12"/>
        <v>#REF!</v>
      </c>
      <c r="AD511" s="99" t="e">
        <f t="shared" si="12"/>
        <v>#REF!</v>
      </c>
      <c r="AE511" s="99" t="e">
        <f t="shared" si="12"/>
        <v>#REF!</v>
      </c>
      <c r="AF511" s="99" t="e">
        <f t="shared" si="12"/>
        <v>#REF!</v>
      </c>
      <c r="AG511" s="99" t="e">
        <f t="shared" si="12"/>
        <v>#REF!</v>
      </c>
      <c r="AH511" s="99" t="e">
        <f t="shared" si="12"/>
        <v>#REF!</v>
      </c>
      <c r="AI511" s="71"/>
    </row>
    <row r="512" spans="9:38" x14ac:dyDescent="0.25">
      <c r="I512" s="100" t="str">
        <f t="shared" ref="I512:AH512" si="13">I507&amp;I508&amp;I509&amp;I510&amp;I511</f>
        <v/>
      </c>
      <c r="J512" s="101" t="e">
        <f t="shared" si="13"/>
        <v>#REF!</v>
      </c>
      <c r="K512" s="101" t="e">
        <f t="shared" si="13"/>
        <v>#REF!</v>
      </c>
      <c r="L512" s="101" t="e">
        <f t="shared" si="13"/>
        <v>#REF!</v>
      </c>
      <c r="M512" s="101" t="e">
        <f t="shared" si="13"/>
        <v>#REF!</v>
      </c>
      <c r="N512" s="101" t="e">
        <f t="shared" si="13"/>
        <v>#REF!</v>
      </c>
      <c r="O512" s="101" t="e">
        <f t="shared" si="13"/>
        <v>#REF!</v>
      </c>
      <c r="P512" s="101" t="e">
        <f t="shared" si="13"/>
        <v>#REF!</v>
      </c>
      <c r="Q512" s="101" t="e">
        <f t="shared" si="13"/>
        <v>#REF!</v>
      </c>
      <c r="R512" s="101" t="e">
        <f t="shared" si="13"/>
        <v>#REF!</v>
      </c>
      <c r="S512" s="101" t="e">
        <f t="shared" si="13"/>
        <v>#REF!</v>
      </c>
      <c r="T512" s="101" t="e">
        <f t="shared" si="13"/>
        <v>#REF!</v>
      </c>
      <c r="U512" s="101" t="e">
        <f t="shared" si="13"/>
        <v>#REF!</v>
      </c>
      <c r="V512" s="101" t="e">
        <f t="shared" si="13"/>
        <v>#REF!</v>
      </c>
      <c r="W512" s="101" t="e">
        <f t="shared" si="13"/>
        <v>#REF!</v>
      </c>
      <c r="X512" s="101" t="e">
        <f t="shared" si="13"/>
        <v>#REF!</v>
      </c>
      <c r="Y512" s="101" t="e">
        <f t="shared" si="13"/>
        <v>#REF!</v>
      </c>
      <c r="Z512" s="101" t="e">
        <f t="shared" si="13"/>
        <v>#REF!</v>
      </c>
      <c r="AA512" s="101" t="e">
        <f t="shared" si="13"/>
        <v>#REF!</v>
      </c>
      <c r="AB512" s="101" t="e">
        <f t="shared" si="13"/>
        <v>#REF!</v>
      </c>
      <c r="AC512" s="101" t="e">
        <f t="shared" si="13"/>
        <v>#REF!</v>
      </c>
      <c r="AD512" s="101" t="e">
        <f t="shared" si="13"/>
        <v>#REF!</v>
      </c>
      <c r="AE512" s="101" t="e">
        <f t="shared" si="13"/>
        <v>#REF!</v>
      </c>
      <c r="AF512" s="101" t="e">
        <f t="shared" si="13"/>
        <v>#REF!</v>
      </c>
      <c r="AG512" s="101" t="e">
        <f t="shared" si="13"/>
        <v>#REF!</v>
      </c>
      <c r="AH512" s="101" t="e">
        <f t="shared" si="13"/>
        <v>#REF!</v>
      </c>
      <c r="AI512" s="71"/>
    </row>
    <row r="513" spans="9:35" x14ac:dyDescent="0.25">
      <c r="I513" s="102"/>
      <c r="J513" s="71"/>
      <c r="K513" s="71"/>
      <c r="L513" s="71"/>
      <c r="M513" s="71"/>
      <c r="N513" s="71"/>
      <c r="O513" s="71"/>
      <c r="P513" s="71"/>
      <c r="Q513" s="71"/>
      <c r="R513" s="71"/>
      <c r="S513" s="71"/>
      <c r="T513" s="71"/>
      <c r="U513" s="71"/>
      <c r="V513" s="71"/>
      <c r="W513" s="71"/>
      <c r="X513" s="71"/>
      <c r="Y513" s="71"/>
      <c r="Z513" s="71"/>
      <c r="AA513" s="71"/>
      <c r="AB513" s="71"/>
      <c r="AC513" s="71"/>
      <c r="AD513" s="71"/>
      <c r="AE513" s="71"/>
      <c r="AF513" s="71"/>
      <c r="AG513" s="71"/>
      <c r="AH513" s="71"/>
      <c r="AI513" s="71"/>
    </row>
  </sheetData>
  <mergeCells count="6">
    <mergeCell ref="D5:H5"/>
    <mergeCell ref="AJ5:AL5"/>
    <mergeCell ref="B7:B11"/>
    <mergeCell ref="D13:H13"/>
    <mergeCell ref="D3:E3"/>
    <mergeCell ref="B3:C3"/>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'Areas Incluidas 2019'!$D$44:$D$49</xm:f>
          </x14:formula1>
          <xm:sqref>D3:E3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2060"/>
  </sheetPr>
  <dimension ref="A1:B25"/>
  <sheetViews>
    <sheetView workbookViewId="0">
      <selection activeCell="C14" sqref="C14"/>
    </sheetView>
  </sheetViews>
  <sheetFormatPr baseColWidth="10" defaultRowHeight="15" x14ac:dyDescent="0.25"/>
  <cols>
    <col min="1" max="1" width="85.42578125" bestFit="1" customWidth="1"/>
    <col min="2" max="2" width="20.42578125" customWidth="1"/>
  </cols>
  <sheetData>
    <row r="1" spans="1:2" x14ac:dyDescent="0.25">
      <c r="A1" s="156" t="s">
        <v>2279</v>
      </c>
      <c r="B1" t="s">
        <v>293</v>
      </c>
    </row>
    <row r="2" spans="1:2" x14ac:dyDescent="0.25">
      <c r="A2" s="156" t="s">
        <v>2278</v>
      </c>
      <c r="B2" t="s">
        <v>293</v>
      </c>
    </row>
    <row r="4" spans="1:2" x14ac:dyDescent="0.25">
      <c r="A4" s="156" t="s">
        <v>85</v>
      </c>
      <c r="B4" t="s">
        <v>2111</v>
      </c>
    </row>
    <row r="5" spans="1:2" x14ac:dyDescent="0.25">
      <c r="A5" s="23" t="s">
        <v>2242</v>
      </c>
      <c r="B5" s="24">
        <v>1</v>
      </c>
    </row>
    <row r="6" spans="1:2" x14ac:dyDescent="0.25">
      <c r="A6" s="23" t="s">
        <v>260</v>
      </c>
      <c r="B6" s="24">
        <v>6</v>
      </c>
    </row>
    <row r="7" spans="1:2" x14ac:dyDescent="0.25">
      <c r="A7" s="23" t="s">
        <v>250</v>
      </c>
      <c r="B7" s="24">
        <v>46</v>
      </c>
    </row>
    <row r="8" spans="1:2" x14ac:dyDescent="0.25">
      <c r="A8" s="23" t="s">
        <v>2151</v>
      </c>
      <c r="B8" s="24">
        <v>1</v>
      </c>
    </row>
    <row r="9" spans="1:2" x14ac:dyDescent="0.25">
      <c r="A9" s="23" t="s">
        <v>2172</v>
      </c>
      <c r="B9" s="24">
        <v>1</v>
      </c>
    </row>
    <row r="10" spans="1:2" x14ac:dyDescent="0.25">
      <c r="A10" s="23" t="s">
        <v>234</v>
      </c>
      <c r="B10" s="24">
        <v>15</v>
      </c>
    </row>
    <row r="11" spans="1:2" x14ac:dyDescent="0.25">
      <c r="A11" s="23" t="s">
        <v>229</v>
      </c>
      <c r="B11" s="24">
        <v>14</v>
      </c>
    </row>
    <row r="12" spans="1:2" x14ac:dyDescent="0.25">
      <c r="A12" s="23" t="s">
        <v>68</v>
      </c>
      <c r="B12" s="24">
        <v>3</v>
      </c>
    </row>
    <row r="13" spans="1:2" x14ac:dyDescent="0.25">
      <c r="A13" s="23" t="s">
        <v>249</v>
      </c>
      <c r="B13" s="24">
        <v>27</v>
      </c>
    </row>
    <row r="14" spans="1:2" x14ac:dyDescent="0.25">
      <c r="A14" s="23" t="s">
        <v>228</v>
      </c>
      <c r="B14" s="24">
        <v>34</v>
      </c>
    </row>
    <row r="15" spans="1:2" x14ac:dyDescent="0.25">
      <c r="A15" s="23" t="s">
        <v>244</v>
      </c>
      <c r="B15" s="24">
        <v>38</v>
      </c>
    </row>
    <row r="16" spans="1:2" x14ac:dyDescent="0.25">
      <c r="A16" s="23" t="s">
        <v>2128</v>
      </c>
      <c r="B16" s="24">
        <v>1</v>
      </c>
    </row>
    <row r="17" spans="1:2" x14ac:dyDescent="0.25">
      <c r="A17" s="23" t="s">
        <v>2093</v>
      </c>
      <c r="B17" s="24">
        <v>33</v>
      </c>
    </row>
    <row r="18" spans="1:2" x14ac:dyDescent="0.25">
      <c r="A18" s="23" t="s">
        <v>283</v>
      </c>
      <c r="B18" s="24">
        <v>6</v>
      </c>
    </row>
    <row r="19" spans="1:2" x14ac:dyDescent="0.25">
      <c r="A19" s="23" t="s">
        <v>211</v>
      </c>
      <c r="B19" s="24">
        <v>19</v>
      </c>
    </row>
    <row r="20" spans="1:2" x14ac:dyDescent="0.25">
      <c r="A20" s="23" t="s">
        <v>2211</v>
      </c>
      <c r="B20" s="24">
        <v>1</v>
      </c>
    </row>
    <row r="21" spans="1:2" x14ac:dyDescent="0.25">
      <c r="A21" s="23" t="s">
        <v>62</v>
      </c>
      <c r="B21" s="24">
        <v>5</v>
      </c>
    </row>
    <row r="22" spans="1:2" x14ac:dyDescent="0.25">
      <c r="A22" s="23" t="s">
        <v>2302</v>
      </c>
      <c r="B22" s="24">
        <v>1</v>
      </c>
    </row>
    <row r="23" spans="1:2" x14ac:dyDescent="0.25">
      <c r="A23" s="23" t="s">
        <v>2303</v>
      </c>
      <c r="B23" s="24">
        <v>3</v>
      </c>
    </row>
    <row r="24" spans="1:2" x14ac:dyDescent="0.25">
      <c r="A24" s="23" t="s">
        <v>2304</v>
      </c>
      <c r="B24" s="24">
        <v>1</v>
      </c>
    </row>
    <row r="25" spans="1:2" x14ac:dyDescent="0.25">
      <c r="A25" s="23" t="s">
        <v>86</v>
      </c>
      <c r="B25" s="24">
        <v>256</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27090-8A16-42EB-87CE-A16ECE11B6A2}">
  <sheetPr>
    <tabColor rgb="FF002060"/>
  </sheetPr>
  <dimension ref="A1:D19"/>
  <sheetViews>
    <sheetView workbookViewId="0">
      <selection activeCell="C6" sqref="C6"/>
    </sheetView>
  </sheetViews>
  <sheetFormatPr baseColWidth="10" defaultRowHeight="15" x14ac:dyDescent="0.2"/>
  <cols>
    <col min="1" max="1" width="35.140625" style="497" customWidth="1"/>
    <col min="2" max="2" width="90.85546875" style="496" customWidth="1"/>
    <col min="3" max="3" width="89.7109375" style="496" customWidth="1"/>
    <col min="4" max="4" width="14.28515625" style="496" customWidth="1"/>
    <col min="5" max="16384" width="11.42578125" style="496"/>
  </cols>
  <sheetData>
    <row r="1" spans="1:4" ht="36" customHeight="1" x14ac:dyDescent="0.2">
      <c r="A1" s="495" t="s">
        <v>92</v>
      </c>
      <c r="B1" s="375" t="s">
        <v>2389</v>
      </c>
      <c r="C1" s="375" t="s">
        <v>79</v>
      </c>
      <c r="D1" s="375" t="s">
        <v>203</v>
      </c>
    </row>
    <row r="2" spans="1:4" ht="30" customHeight="1" x14ac:dyDescent="0.2">
      <c r="A2" s="548" t="s">
        <v>58</v>
      </c>
      <c r="B2" s="506" t="s">
        <v>2401</v>
      </c>
      <c r="C2" s="551" t="s">
        <v>113</v>
      </c>
      <c r="D2" s="344" t="s">
        <v>98</v>
      </c>
    </row>
    <row r="3" spans="1:4" ht="36.75" customHeight="1" x14ac:dyDescent="0.2">
      <c r="A3" s="549"/>
      <c r="B3" s="506" t="s">
        <v>2436</v>
      </c>
      <c r="C3" s="552"/>
      <c r="D3" s="344" t="s">
        <v>96</v>
      </c>
    </row>
    <row r="4" spans="1:4" ht="37.5" customHeight="1" x14ac:dyDescent="0.2">
      <c r="A4" s="550"/>
      <c r="B4" s="506" t="s">
        <v>2442</v>
      </c>
      <c r="C4" s="506" t="s">
        <v>108</v>
      </c>
      <c r="D4" s="344" t="s">
        <v>96</v>
      </c>
    </row>
    <row r="5" spans="1:4" ht="47.25" customHeight="1" x14ac:dyDescent="0.2">
      <c r="A5" s="494" t="s">
        <v>51</v>
      </c>
      <c r="B5" s="506" t="s">
        <v>2486</v>
      </c>
      <c r="C5" s="506" t="s">
        <v>109</v>
      </c>
      <c r="D5" s="344" t="s">
        <v>97</v>
      </c>
    </row>
    <row r="6" spans="1:4" ht="42" customHeight="1" x14ac:dyDescent="0.2">
      <c r="A6" s="548" t="s">
        <v>41</v>
      </c>
      <c r="B6" s="506" t="s">
        <v>2986</v>
      </c>
      <c r="C6" s="506" t="s">
        <v>112</v>
      </c>
      <c r="D6" s="344" t="s">
        <v>97</v>
      </c>
    </row>
    <row r="7" spans="1:4" ht="39.75" customHeight="1" x14ac:dyDescent="0.2">
      <c r="A7" s="549"/>
      <c r="B7" s="506" t="s">
        <v>2512</v>
      </c>
      <c r="C7" s="506" t="s">
        <v>106</v>
      </c>
      <c r="D7" s="344" t="s">
        <v>97</v>
      </c>
    </row>
    <row r="8" spans="1:4" ht="30" customHeight="1" x14ac:dyDescent="0.2">
      <c r="A8" s="549"/>
      <c r="B8" s="506" t="s">
        <v>2513</v>
      </c>
      <c r="C8" s="551" t="s">
        <v>113</v>
      </c>
      <c r="D8" s="344" t="s">
        <v>97</v>
      </c>
    </row>
    <row r="9" spans="1:4" ht="38.25" customHeight="1" x14ac:dyDescent="0.2">
      <c r="A9" s="549"/>
      <c r="B9" s="506" t="s">
        <v>2987</v>
      </c>
      <c r="C9" s="552"/>
      <c r="D9" s="344" t="s">
        <v>96</v>
      </c>
    </row>
    <row r="10" spans="1:4" ht="42.75" customHeight="1" x14ac:dyDescent="0.2">
      <c r="A10" s="549"/>
      <c r="B10" s="506" t="s">
        <v>2519</v>
      </c>
      <c r="C10" s="506" t="s">
        <v>288</v>
      </c>
      <c r="D10" s="344" t="s">
        <v>98</v>
      </c>
    </row>
    <row r="11" spans="1:4" ht="42.75" customHeight="1" x14ac:dyDescent="0.2">
      <c r="A11" s="550"/>
      <c r="B11" s="506" t="s">
        <v>2988</v>
      </c>
      <c r="C11" s="506" t="s">
        <v>120</v>
      </c>
      <c r="D11" s="344" t="s">
        <v>97</v>
      </c>
    </row>
    <row r="12" spans="1:4" ht="28.5" customHeight="1" x14ac:dyDescent="0.2">
      <c r="A12" s="548" t="s">
        <v>19</v>
      </c>
      <c r="B12" s="506" t="s">
        <v>2573</v>
      </c>
      <c r="C12" s="506" t="s">
        <v>113</v>
      </c>
      <c r="D12" s="344" t="s">
        <v>97</v>
      </c>
    </row>
    <row r="13" spans="1:4" ht="34.5" customHeight="1" x14ac:dyDescent="0.2">
      <c r="A13" s="549"/>
      <c r="B13" s="506" t="s">
        <v>2576</v>
      </c>
      <c r="C13" s="506" t="s">
        <v>119</v>
      </c>
      <c r="D13" s="344" t="s">
        <v>97</v>
      </c>
    </row>
    <row r="14" spans="1:4" ht="32.25" customHeight="1" x14ac:dyDescent="0.2">
      <c r="A14" s="549"/>
      <c r="B14" s="506" t="s">
        <v>2580</v>
      </c>
      <c r="C14" s="506" t="s">
        <v>116</v>
      </c>
      <c r="D14" s="344" t="s">
        <v>98</v>
      </c>
    </row>
    <row r="15" spans="1:4" ht="37.5" customHeight="1" x14ac:dyDescent="0.2">
      <c r="A15" s="549"/>
      <c r="B15" s="506" t="s">
        <v>2588</v>
      </c>
      <c r="C15" s="553" t="s">
        <v>290</v>
      </c>
      <c r="D15" s="344" t="s">
        <v>97</v>
      </c>
    </row>
    <row r="16" spans="1:4" ht="37.5" customHeight="1" x14ac:dyDescent="0.2">
      <c r="A16" s="549"/>
      <c r="B16" s="507" t="s">
        <v>2625</v>
      </c>
      <c r="C16" s="554"/>
      <c r="D16" s="344" t="s">
        <v>98</v>
      </c>
    </row>
    <row r="17" spans="1:4" ht="37.5" customHeight="1" x14ac:dyDescent="0.2">
      <c r="A17" s="549"/>
      <c r="B17" s="508" t="s">
        <v>2629</v>
      </c>
      <c r="C17" s="555"/>
      <c r="D17" s="344" t="s">
        <v>98</v>
      </c>
    </row>
    <row r="18" spans="1:4" ht="37.5" customHeight="1" x14ac:dyDescent="0.2">
      <c r="A18" s="549"/>
      <c r="B18" s="506" t="s">
        <v>2603</v>
      </c>
      <c r="C18" s="506" t="s">
        <v>109</v>
      </c>
      <c r="D18" s="344" t="s">
        <v>97</v>
      </c>
    </row>
    <row r="19" spans="1:4" ht="30" x14ac:dyDescent="0.2">
      <c r="A19" s="494" t="s">
        <v>34</v>
      </c>
      <c r="B19" s="506" t="s">
        <v>2512</v>
      </c>
      <c r="C19" s="506" t="s">
        <v>289</v>
      </c>
      <c r="D19" s="344" t="s">
        <v>98</v>
      </c>
    </row>
  </sheetData>
  <sheetProtection algorithmName="SHA-512" hashValue="UlTWg287SPLQs6aS+JvMO4KPkqCyjI/h4HPlrRuAdWAqLgkzOQqs4etu9xqj3lkBeGLrepKwIBv6l4H6qAhxmw==" saltValue="jEroZfVW9GKwW2LsIaMwoA==" spinCount="100000" sheet="1" objects="1" scenarios="1"/>
  <mergeCells count="6">
    <mergeCell ref="A12:A18"/>
    <mergeCell ref="A6:A11"/>
    <mergeCell ref="A2:A4"/>
    <mergeCell ref="C2:C3"/>
    <mergeCell ref="C8:C9"/>
    <mergeCell ref="C15:C1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B20"/>
  <sheetViews>
    <sheetView workbookViewId="0">
      <selection activeCell="C26" sqref="C26"/>
    </sheetView>
  </sheetViews>
  <sheetFormatPr baseColWidth="10" defaultRowHeight="15" x14ac:dyDescent="0.25"/>
  <cols>
    <col min="1" max="1" width="17.5703125" customWidth="1"/>
    <col min="2" max="2" width="34.5703125" customWidth="1"/>
    <col min="3" max="3" width="31.7109375" bestFit="1" customWidth="1"/>
  </cols>
  <sheetData>
    <row r="4" spans="1:2" x14ac:dyDescent="0.25">
      <c r="A4" s="156" t="s">
        <v>85</v>
      </c>
      <c r="B4" t="s">
        <v>219</v>
      </c>
    </row>
    <row r="5" spans="1:2" x14ac:dyDescent="0.25">
      <c r="A5" s="157">
        <v>0</v>
      </c>
      <c r="B5" s="24">
        <v>32</v>
      </c>
    </row>
    <row r="6" spans="1:2" x14ac:dyDescent="0.25">
      <c r="A6" s="23">
        <v>0.2</v>
      </c>
      <c r="B6" s="24">
        <v>1</v>
      </c>
    </row>
    <row r="7" spans="1:2" x14ac:dyDescent="0.25">
      <c r="A7" s="157">
        <v>0.25</v>
      </c>
      <c r="B7" s="24">
        <v>1</v>
      </c>
    </row>
    <row r="8" spans="1:2" x14ac:dyDescent="0.25">
      <c r="A8" s="157">
        <v>0.33333333333333331</v>
      </c>
      <c r="B8" s="24">
        <v>10</v>
      </c>
    </row>
    <row r="9" spans="1:2" x14ac:dyDescent="0.25">
      <c r="A9" s="157">
        <v>0.5</v>
      </c>
      <c r="B9" s="24">
        <v>23</v>
      </c>
    </row>
    <row r="10" spans="1:2" x14ac:dyDescent="0.25">
      <c r="A10" s="157">
        <v>0.5714285714285714</v>
      </c>
      <c r="B10" s="24">
        <v>1</v>
      </c>
    </row>
    <row r="11" spans="1:2" x14ac:dyDescent="0.25">
      <c r="A11" s="157">
        <v>0.66666666666666663</v>
      </c>
      <c r="B11" s="24">
        <v>4</v>
      </c>
    </row>
    <row r="12" spans="1:2" x14ac:dyDescent="0.25">
      <c r="A12" s="157">
        <v>0.9</v>
      </c>
      <c r="B12" s="24">
        <v>2</v>
      </c>
    </row>
    <row r="13" spans="1:2" x14ac:dyDescent="0.25">
      <c r="A13" s="157">
        <v>1</v>
      </c>
      <c r="B13" s="24">
        <v>141</v>
      </c>
    </row>
    <row r="14" spans="1:2" x14ac:dyDescent="0.25">
      <c r="A14" s="157" t="s">
        <v>136</v>
      </c>
      <c r="B14" s="24">
        <v>21</v>
      </c>
    </row>
    <row r="15" spans="1:2" x14ac:dyDescent="0.25">
      <c r="A15" s="23" t="s">
        <v>142</v>
      </c>
      <c r="B15" s="24">
        <v>144</v>
      </c>
    </row>
    <row r="16" spans="1:2" x14ac:dyDescent="0.25">
      <c r="A16" s="23">
        <v>0.75</v>
      </c>
      <c r="B16" s="24">
        <v>5</v>
      </c>
    </row>
    <row r="17" spans="1:2" x14ac:dyDescent="0.25">
      <c r="A17" s="23">
        <v>2</v>
      </c>
      <c r="B17" s="24">
        <v>1</v>
      </c>
    </row>
    <row r="18" spans="1:2" x14ac:dyDescent="0.25">
      <c r="A18" s="23" t="s">
        <v>2292</v>
      </c>
      <c r="B18" s="24"/>
    </row>
    <row r="19" spans="1:2" x14ac:dyDescent="0.25">
      <c r="A19" s="23">
        <v>3</v>
      </c>
      <c r="B19" s="24">
        <v>1</v>
      </c>
    </row>
    <row r="20" spans="1:2" x14ac:dyDescent="0.25">
      <c r="A20" s="23" t="s">
        <v>86</v>
      </c>
      <c r="B20" s="24">
        <v>387</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2:U66"/>
  <sheetViews>
    <sheetView showGridLines="0" view="pageBreakPreview" zoomScale="60" zoomScaleNormal="60" workbookViewId="0">
      <selection activeCell="E65" sqref="E65"/>
    </sheetView>
  </sheetViews>
  <sheetFormatPr baseColWidth="10" defaultRowHeight="15" x14ac:dyDescent="0.25"/>
  <cols>
    <col min="1" max="1" width="6.42578125" customWidth="1"/>
    <col min="2" max="2" width="3.5703125" customWidth="1"/>
    <col min="3" max="3" width="5.42578125" customWidth="1"/>
    <col min="4" max="4" width="74" customWidth="1"/>
    <col min="5" max="5" width="18.42578125" customWidth="1"/>
    <col min="6" max="6" width="21.85546875" customWidth="1"/>
    <col min="9" max="9" width="21.7109375" customWidth="1"/>
    <col min="10" max="10" width="18.140625" customWidth="1"/>
    <col min="11" max="11" width="20" customWidth="1"/>
    <col min="17" max="17" width="16.140625" customWidth="1"/>
    <col min="18" max="18" width="4.5703125" customWidth="1"/>
    <col min="19" max="19" width="5.7109375" customWidth="1"/>
    <col min="20" max="20" width="21" customWidth="1"/>
    <col min="26" max="26" width="23.5703125" customWidth="1"/>
  </cols>
  <sheetData>
    <row r="2" spans="3:18" ht="15.75" thickBot="1" x14ac:dyDescent="0.3"/>
    <row r="3" spans="3:18" ht="112.5" customHeight="1" thickTop="1" thickBot="1" x14ac:dyDescent="0.3">
      <c r="C3" s="534" t="s">
        <v>2643</v>
      </c>
      <c r="D3" s="535"/>
      <c r="E3" s="535"/>
      <c r="F3" s="535"/>
      <c r="G3" s="535"/>
      <c r="H3" s="535"/>
      <c r="I3" s="535"/>
      <c r="J3" s="535"/>
      <c r="K3" s="535"/>
      <c r="L3" s="535"/>
      <c r="M3" s="535"/>
      <c r="N3" s="535"/>
      <c r="O3" s="535"/>
      <c r="P3" s="535"/>
      <c r="Q3" s="535"/>
      <c r="R3" s="536"/>
    </row>
    <row r="4" spans="3:18" ht="15.75" thickTop="1" x14ac:dyDescent="0.25">
      <c r="C4" s="395"/>
      <c r="D4" s="396"/>
      <c r="E4" s="396"/>
      <c r="F4" s="396"/>
      <c r="G4" s="396"/>
      <c r="H4" s="396"/>
      <c r="I4" s="396"/>
      <c r="J4" s="396"/>
      <c r="K4" s="396"/>
      <c r="L4" s="396"/>
      <c r="M4" s="396"/>
      <c r="N4" s="396"/>
      <c r="O4" s="396"/>
      <c r="P4" s="396"/>
      <c r="Q4" s="396"/>
      <c r="R4" s="397"/>
    </row>
    <row r="5" spans="3:18" ht="45" x14ac:dyDescent="0.25">
      <c r="C5" s="398" t="s">
        <v>58</v>
      </c>
      <c r="D5" s="390" t="s">
        <v>180</v>
      </c>
      <c r="E5" s="391">
        <v>2022</v>
      </c>
      <c r="F5" s="391" t="s">
        <v>2642</v>
      </c>
      <c r="G5" s="399"/>
      <c r="H5" s="399"/>
      <c r="I5" s="389">
        <v>1</v>
      </c>
      <c r="J5" s="399"/>
      <c r="K5" s="399"/>
      <c r="L5" s="399"/>
      <c r="M5" s="399"/>
      <c r="N5" s="399"/>
      <c r="O5" s="399"/>
      <c r="P5" s="399"/>
      <c r="Q5" s="399"/>
      <c r="R5" s="400"/>
    </row>
    <row r="6" spans="3:18" ht="39.75" customHeight="1" x14ac:dyDescent="0.25">
      <c r="C6" s="401" t="str">
        <f>+CONCATENATE($C$5,D6)</f>
        <v>RectoríaExtremo</v>
      </c>
      <c r="D6" s="146" t="s">
        <v>89</v>
      </c>
      <c r="E6" s="402">
        <f>+COUNTIF(Monitoreo!D:D,C6)</f>
        <v>3</v>
      </c>
      <c r="F6" s="403">
        <f>+(E6*$I$5)/$E$10</f>
        <v>0.2</v>
      </c>
      <c r="G6" s="399"/>
      <c r="H6" s="399"/>
      <c r="I6" s="399"/>
      <c r="J6" s="399"/>
      <c r="K6" s="399"/>
      <c r="L6" s="399"/>
      <c r="M6" s="399"/>
      <c r="N6" s="399"/>
      <c r="O6" s="399"/>
      <c r="P6" s="399"/>
      <c r="Q6" s="399"/>
      <c r="R6" s="400"/>
    </row>
    <row r="7" spans="3:18" ht="39.75" customHeight="1" x14ac:dyDescent="0.25">
      <c r="C7" s="401" t="str">
        <f>+CONCATENATE($C$5,D7)</f>
        <v>RectoríaAlto</v>
      </c>
      <c r="D7" s="147" t="s">
        <v>87</v>
      </c>
      <c r="E7" s="402">
        <f>+COUNTIF(Monitoreo!D:D,C7)</f>
        <v>7</v>
      </c>
      <c r="F7" s="403">
        <f>+(E7*$I$5)/$E$10</f>
        <v>0.46666666666666667</v>
      </c>
      <c r="G7" s="399"/>
      <c r="H7" s="399"/>
      <c r="I7" s="399"/>
      <c r="J7" s="399"/>
      <c r="K7" s="399"/>
      <c r="L7" s="399"/>
      <c r="M7" s="399"/>
      <c r="N7" s="399"/>
      <c r="O7" s="399"/>
      <c r="P7" s="399"/>
      <c r="Q7" s="399"/>
      <c r="R7" s="400"/>
    </row>
    <row r="8" spans="3:18" ht="39.75" customHeight="1" x14ac:dyDescent="0.25">
      <c r="C8" s="401" t="str">
        <f>+CONCATENATE($C$5,D8)</f>
        <v>RectoríaMedio</v>
      </c>
      <c r="D8" s="148" t="s">
        <v>90</v>
      </c>
      <c r="E8" s="402">
        <f>+COUNTIF(Monitoreo!D:D,C8)</f>
        <v>5</v>
      </c>
      <c r="F8" s="403">
        <f>+(E8*$I$5)/$E$10</f>
        <v>0.33333333333333331</v>
      </c>
      <c r="G8" s="399"/>
      <c r="H8" s="399"/>
      <c r="I8" s="399"/>
      <c r="J8" s="399"/>
      <c r="K8" s="399"/>
      <c r="L8" s="399"/>
      <c r="M8" s="399"/>
      <c r="N8" s="399"/>
      <c r="O8" s="399"/>
      <c r="P8" s="399"/>
      <c r="Q8" s="399"/>
      <c r="R8" s="400"/>
    </row>
    <row r="9" spans="3:18" ht="39.75" customHeight="1" x14ac:dyDescent="0.25">
      <c r="C9" s="401" t="str">
        <f>+CONCATENATE($C$5,D9)</f>
        <v>RectoríaBajo</v>
      </c>
      <c r="D9" s="149" t="s">
        <v>88</v>
      </c>
      <c r="E9" s="402">
        <f>+COUNTIF(Monitoreo!D:D,C9)</f>
        <v>0</v>
      </c>
      <c r="F9" s="403">
        <f>+(E9*$I$5)/$E$10</f>
        <v>0</v>
      </c>
      <c r="G9" s="399"/>
      <c r="H9" s="399"/>
      <c r="I9" s="399"/>
      <c r="J9" s="399"/>
      <c r="K9" s="399"/>
      <c r="L9" s="399"/>
      <c r="M9" s="399"/>
      <c r="N9" s="399"/>
      <c r="O9" s="399"/>
      <c r="P9" s="399"/>
      <c r="Q9" s="399"/>
      <c r="R9" s="400"/>
    </row>
    <row r="10" spans="3:18" ht="30" customHeight="1" x14ac:dyDescent="0.25">
      <c r="C10" s="401"/>
      <c r="D10" s="404" t="s">
        <v>86</v>
      </c>
      <c r="E10" s="405">
        <f>SUM(E6:E9)</f>
        <v>15</v>
      </c>
      <c r="F10" s="406">
        <f>+(E10*$I$5)/$E$10</f>
        <v>1</v>
      </c>
      <c r="G10" s="399"/>
      <c r="H10" s="399"/>
      <c r="I10" s="399"/>
      <c r="J10" s="399"/>
      <c r="K10" s="399"/>
      <c r="L10" s="399"/>
      <c r="M10" s="399"/>
      <c r="N10" s="399"/>
      <c r="O10" s="399"/>
      <c r="P10" s="399"/>
      <c r="Q10" s="399"/>
      <c r="R10" s="400"/>
    </row>
    <row r="11" spans="3:18" ht="90" customHeight="1" x14ac:dyDescent="0.25">
      <c r="C11" s="401"/>
      <c r="D11" s="399"/>
      <c r="E11" s="399"/>
      <c r="F11" s="399"/>
      <c r="G11" s="399"/>
      <c r="H11" s="399"/>
      <c r="I11" s="407"/>
      <c r="J11" s="399"/>
      <c r="K11" s="399"/>
      <c r="L11" s="399"/>
      <c r="M11" s="399"/>
      <c r="N11" s="399"/>
      <c r="O11" s="399"/>
      <c r="P11" s="399"/>
      <c r="Q11" s="399"/>
      <c r="R11" s="400"/>
    </row>
    <row r="12" spans="3:18" ht="48.75" customHeight="1" x14ac:dyDescent="0.25">
      <c r="C12" s="398" t="s">
        <v>58</v>
      </c>
      <c r="D12" s="394" t="s">
        <v>201</v>
      </c>
      <c r="E12" s="391">
        <v>2022</v>
      </c>
      <c r="F12" s="391" t="s">
        <v>2642</v>
      </c>
      <c r="G12" s="399"/>
      <c r="H12" s="399"/>
      <c r="I12" s="407"/>
      <c r="J12" s="399"/>
      <c r="K12" s="399"/>
      <c r="L12" s="399"/>
      <c r="M12" s="399"/>
      <c r="N12" s="399"/>
      <c r="O12" s="399"/>
      <c r="P12" s="399"/>
      <c r="Q12" s="399"/>
      <c r="R12" s="400"/>
    </row>
    <row r="13" spans="3:18" ht="39" customHeight="1" x14ac:dyDescent="0.25">
      <c r="C13" s="401" t="str">
        <f>+CONCATENATE($C$5,D13)</f>
        <v>RectoríaFuerte</v>
      </c>
      <c r="D13" s="150" t="s">
        <v>97</v>
      </c>
      <c r="E13" s="151">
        <f>+COUNTIF(Monitoreo!$I:$I,Rectoría!C13)</f>
        <v>2</v>
      </c>
      <c r="F13" s="408">
        <f>+(E13*$I$5)/$E$10</f>
        <v>0.13333333333333333</v>
      </c>
      <c r="G13" s="399"/>
      <c r="H13" s="399"/>
      <c r="I13" s="399"/>
      <c r="J13" s="399"/>
      <c r="K13" s="399"/>
      <c r="L13" s="399"/>
      <c r="M13" s="399"/>
      <c r="N13" s="399"/>
      <c r="O13" s="399"/>
      <c r="P13" s="399"/>
      <c r="Q13" s="399"/>
      <c r="R13" s="400"/>
    </row>
    <row r="14" spans="3:18" ht="39" customHeight="1" x14ac:dyDescent="0.25">
      <c r="C14" s="401" t="str">
        <f>+CONCATENATE($C$5,D14)</f>
        <v>RectoríaModerado</v>
      </c>
      <c r="D14" s="152" t="s">
        <v>98</v>
      </c>
      <c r="E14" s="151">
        <f>+COUNTIF(Monitoreo!$I:$I,Rectoría!C14)</f>
        <v>11</v>
      </c>
      <c r="F14" s="408">
        <f>+(E14*$I$5)/$E$10</f>
        <v>0.73333333333333328</v>
      </c>
      <c r="G14" s="399"/>
      <c r="H14" s="399"/>
      <c r="I14" s="399"/>
      <c r="J14" s="399"/>
      <c r="K14" s="399"/>
      <c r="L14" s="399"/>
      <c r="M14" s="399"/>
      <c r="N14" s="399"/>
      <c r="O14" s="399"/>
      <c r="P14" s="399"/>
      <c r="Q14" s="399"/>
      <c r="R14" s="400"/>
    </row>
    <row r="15" spans="3:18" ht="39" customHeight="1" x14ac:dyDescent="0.25">
      <c r="C15" s="401" t="str">
        <f>+CONCATENATE($C$5,D15)</f>
        <v>RectoríaDébil</v>
      </c>
      <c r="D15" s="153" t="s">
        <v>96</v>
      </c>
      <c r="E15" s="151">
        <f>+COUNTIF(Monitoreo!$I:$I,Rectoría!C15)</f>
        <v>2</v>
      </c>
      <c r="F15" s="408">
        <f>+(E15*$I$5)/$E$10</f>
        <v>0.13333333333333333</v>
      </c>
      <c r="G15" s="399"/>
      <c r="H15" s="399"/>
      <c r="I15" s="399"/>
      <c r="J15" s="399"/>
      <c r="K15" s="399"/>
      <c r="L15" s="399"/>
      <c r="M15" s="399"/>
      <c r="N15" s="399"/>
      <c r="O15" s="399"/>
      <c r="P15" s="399"/>
      <c r="Q15" s="399"/>
      <c r="R15" s="400"/>
    </row>
    <row r="16" spans="3:18" ht="29.25" customHeight="1" x14ac:dyDescent="0.25">
      <c r="C16" s="409"/>
      <c r="D16" s="404" t="s">
        <v>2092</v>
      </c>
      <c r="E16" s="405">
        <f>+SUM(E13:E15)</f>
        <v>15</v>
      </c>
      <c r="F16" s="410">
        <f>+SUM(F13:F15)</f>
        <v>0.99999999999999989</v>
      </c>
      <c r="G16" s="399"/>
      <c r="H16" s="399"/>
      <c r="I16" s="399"/>
      <c r="J16" s="399"/>
      <c r="K16" s="399"/>
      <c r="L16" s="399"/>
      <c r="M16" s="399"/>
      <c r="N16" s="399"/>
      <c r="O16" s="399"/>
      <c r="P16" s="399"/>
      <c r="Q16" s="399"/>
      <c r="R16" s="400"/>
    </row>
    <row r="17" spans="3:18" x14ac:dyDescent="0.25">
      <c r="C17" s="411"/>
      <c r="D17" s="399"/>
      <c r="E17" s="399"/>
      <c r="F17" s="399"/>
      <c r="G17" s="399"/>
      <c r="H17" s="399"/>
      <c r="I17" s="399"/>
      <c r="J17" s="399"/>
      <c r="K17" s="399"/>
      <c r="L17" s="399"/>
      <c r="M17" s="399"/>
      <c r="N17" s="399"/>
      <c r="O17" s="399"/>
      <c r="P17" s="399"/>
      <c r="Q17" s="399"/>
      <c r="R17" s="400"/>
    </row>
    <row r="18" spans="3:18" x14ac:dyDescent="0.25">
      <c r="C18" s="411"/>
      <c r="D18" s="399"/>
      <c r="E18" s="399"/>
      <c r="F18" s="399"/>
      <c r="G18" s="399"/>
      <c r="H18" s="399"/>
      <c r="I18" s="399"/>
      <c r="J18" s="399"/>
      <c r="K18" s="399"/>
      <c r="L18" s="399"/>
      <c r="M18" s="399"/>
      <c r="N18" s="399"/>
      <c r="O18" s="399"/>
      <c r="P18" s="399"/>
      <c r="Q18" s="399"/>
      <c r="R18" s="400"/>
    </row>
    <row r="19" spans="3:18" x14ac:dyDescent="0.25">
      <c r="C19" s="411"/>
      <c r="D19" s="399"/>
      <c r="E19" s="399"/>
      <c r="F19" s="399"/>
      <c r="G19" s="399"/>
      <c r="H19" s="399"/>
      <c r="I19" s="399"/>
      <c r="J19" s="399"/>
      <c r="K19" s="399"/>
      <c r="L19" s="399"/>
      <c r="M19" s="399"/>
      <c r="N19" s="399"/>
      <c r="O19" s="399"/>
      <c r="P19" s="399"/>
      <c r="Q19" s="399"/>
      <c r="R19" s="400"/>
    </row>
    <row r="20" spans="3:18" x14ac:dyDescent="0.25">
      <c r="C20" s="411"/>
      <c r="D20" s="399"/>
      <c r="E20" s="399"/>
      <c r="F20" s="399"/>
      <c r="G20" s="399"/>
      <c r="H20" s="399"/>
      <c r="I20" s="399"/>
      <c r="J20" s="399"/>
      <c r="K20" s="399"/>
      <c r="L20" s="399"/>
      <c r="M20" s="399"/>
      <c r="N20" s="399"/>
      <c r="O20" s="399"/>
      <c r="P20" s="399"/>
      <c r="Q20" s="399"/>
      <c r="R20" s="400"/>
    </row>
    <row r="21" spans="3:18" x14ac:dyDescent="0.25">
      <c r="C21" s="411"/>
      <c r="D21" s="399"/>
      <c r="E21" s="399"/>
      <c r="F21" s="399"/>
      <c r="G21" s="399"/>
      <c r="H21" s="399"/>
      <c r="I21" s="399"/>
      <c r="J21" s="399"/>
      <c r="K21" s="399"/>
      <c r="L21" s="399"/>
      <c r="M21" s="399"/>
      <c r="N21" s="399"/>
      <c r="O21" s="399"/>
      <c r="P21" s="399"/>
      <c r="Q21" s="399"/>
      <c r="R21" s="400"/>
    </row>
    <row r="22" spans="3:18" x14ac:dyDescent="0.25">
      <c r="C22" s="411"/>
      <c r="D22" s="399"/>
      <c r="E22" s="399"/>
      <c r="F22" s="399"/>
      <c r="G22" s="399"/>
      <c r="H22" s="399"/>
      <c r="I22" s="399"/>
      <c r="J22" s="399"/>
      <c r="K22" s="399"/>
      <c r="L22" s="399"/>
      <c r="M22" s="399"/>
      <c r="N22" s="399"/>
      <c r="O22" s="399"/>
      <c r="P22" s="399"/>
      <c r="Q22" s="399"/>
      <c r="R22" s="400"/>
    </row>
    <row r="23" spans="3:18" ht="30" customHeight="1" x14ac:dyDescent="0.25">
      <c r="C23" s="411"/>
      <c r="D23" s="399"/>
      <c r="E23" s="399"/>
      <c r="F23" s="399"/>
      <c r="G23" s="399"/>
      <c r="H23" s="399"/>
      <c r="I23" s="399"/>
      <c r="J23" s="399"/>
      <c r="K23" s="399"/>
      <c r="L23" s="399"/>
      <c r="M23" s="399"/>
      <c r="N23" s="399"/>
      <c r="O23" s="399"/>
      <c r="P23" s="399"/>
      <c r="Q23" s="399"/>
      <c r="R23" s="400"/>
    </row>
    <row r="24" spans="3:18" ht="35.25" customHeight="1" x14ac:dyDescent="0.25">
      <c r="C24" s="398" t="s">
        <v>58</v>
      </c>
      <c r="D24" s="392" t="s">
        <v>122</v>
      </c>
      <c r="E24" s="393" t="s">
        <v>123</v>
      </c>
      <c r="F24" s="399"/>
      <c r="G24" s="399"/>
      <c r="H24" s="399"/>
      <c r="I24" s="399"/>
      <c r="J24" s="399"/>
      <c r="K24" s="399"/>
      <c r="L24" s="399"/>
      <c r="M24" s="399"/>
      <c r="N24" s="399"/>
      <c r="O24" s="399"/>
      <c r="P24" s="399"/>
      <c r="Q24" s="399"/>
      <c r="R24" s="400"/>
    </row>
    <row r="25" spans="3:18" ht="55.5" customHeight="1" x14ac:dyDescent="0.25">
      <c r="C25" s="401" t="str">
        <f>+CONCATENATE($C$24,D25)</f>
        <v>RectoríaIncumplimiento por parte de la comunidad universitaria, contratistas y visitantes de las políticas, reglamentos y directrices institucionales.</v>
      </c>
      <c r="D25" s="479" t="s">
        <v>107</v>
      </c>
      <c r="E25" s="16">
        <f>+COUNTIF(Monitoreo!$E:$E,C25)</f>
        <v>0</v>
      </c>
      <c r="F25" s="399"/>
      <c r="G25" s="399"/>
      <c r="H25" s="399"/>
      <c r="I25" s="399"/>
      <c r="J25" s="399"/>
      <c r="K25" s="399"/>
      <c r="L25" s="399"/>
      <c r="M25" s="399"/>
      <c r="N25" s="399"/>
      <c r="O25" s="399"/>
      <c r="P25" s="399"/>
      <c r="Q25" s="399"/>
      <c r="R25" s="400"/>
    </row>
    <row r="26" spans="3:18" ht="33" customHeight="1" x14ac:dyDescent="0.25">
      <c r="C26" s="401" t="str">
        <f t="shared" ref="C26:C40" si="0">+CONCATENATE($C$24,D26)</f>
        <v>RectoríaConflicto, desconocimiento o incumplimientos normativos, legales, regulatorios o contractuales.</v>
      </c>
      <c r="D26" s="480" t="s">
        <v>109</v>
      </c>
      <c r="E26" s="16">
        <f>+COUNTIF(Monitoreo!$E:$E,C26)</f>
        <v>6</v>
      </c>
      <c r="F26" s="399"/>
      <c r="G26" s="399"/>
      <c r="H26" s="399"/>
      <c r="I26" s="399"/>
      <c r="J26" s="399"/>
      <c r="K26" s="399"/>
      <c r="L26" s="399"/>
      <c r="M26" s="399"/>
      <c r="N26" s="399"/>
      <c r="O26" s="399"/>
      <c r="P26" s="399"/>
      <c r="Q26" s="399"/>
      <c r="R26" s="400"/>
    </row>
    <row r="27" spans="3:18" ht="55.5" customHeight="1" x14ac:dyDescent="0.25">
      <c r="C27" s="401" t="str">
        <f t="shared" si="0"/>
        <v>RectoríaFalla o falta de adecuación, consistencia, confiabilidad, confidencialidad y disponibilidad de la información que se genera o se custodia (física o electrónica).</v>
      </c>
      <c r="D27" s="480" t="s">
        <v>106</v>
      </c>
      <c r="E27" s="16">
        <f>+COUNTIF(Monitoreo!$E:$E,C27)</f>
        <v>0</v>
      </c>
      <c r="F27" s="399"/>
      <c r="G27" s="399"/>
      <c r="H27" s="399"/>
      <c r="I27" s="399"/>
      <c r="J27" s="399"/>
      <c r="K27" s="399"/>
      <c r="L27" s="399"/>
      <c r="M27" s="399"/>
      <c r="N27" s="399"/>
      <c r="O27" s="399"/>
      <c r="P27" s="399"/>
      <c r="Q27" s="399"/>
      <c r="R27" s="400"/>
    </row>
    <row r="28" spans="3:18" ht="55.5" customHeight="1" x14ac:dyDescent="0.25">
      <c r="C28" s="401" t="str">
        <f t="shared" si="0"/>
        <v>RectoríaDificultades en la alineación organizacional para el logro de los objetivos.</v>
      </c>
      <c r="D28" s="479" t="s">
        <v>108</v>
      </c>
      <c r="E28" s="16">
        <f>+COUNTIF(Monitoreo!$E:$E,C28)</f>
        <v>4</v>
      </c>
      <c r="F28" s="399"/>
      <c r="G28" s="399"/>
      <c r="H28" s="399"/>
      <c r="I28" s="399"/>
      <c r="J28" s="399"/>
      <c r="K28" s="399"/>
      <c r="L28" s="399"/>
      <c r="M28" s="399"/>
      <c r="N28" s="399"/>
      <c r="O28" s="399"/>
      <c r="P28" s="399"/>
      <c r="Q28" s="399"/>
      <c r="R28" s="400"/>
    </row>
    <row r="29" spans="3:18" ht="44.25" customHeight="1" x14ac:dyDescent="0.25">
      <c r="C29" s="401" t="str">
        <f t="shared" si="0"/>
        <v>RectoríaFallas o indisponibilidad de la infraestructura física relacionada con problemas estructurales o técnicos.</v>
      </c>
      <c r="D29" s="481" t="s">
        <v>112</v>
      </c>
      <c r="E29" s="16">
        <f>+COUNTIF(Monitoreo!$E:$E,C29)</f>
        <v>0</v>
      </c>
      <c r="F29" s="399"/>
      <c r="G29" s="399"/>
      <c r="H29" s="399"/>
      <c r="I29" s="399"/>
      <c r="J29" s="399"/>
      <c r="K29" s="399"/>
      <c r="L29" s="399"/>
      <c r="M29" s="399"/>
      <c r="N29" s="399"/>
      <c r="O29" s="399"/>
      <c r="P29" s="399"/>
      <c r="Q29" s="399"/>
      <c r="R29" s="400"/>
    </row>
    <row r="30" spans="3:18" ht="42" customHeight="1" x14ac:dyDescent="0.25">
      <c r="C30" s="401" t="str">
        <f t="shared" si="0"/>
        <v>RectoríaFalta o falla de la capacidad de gestión del talento humano.</v>
      </c>
      <c r="D30" s="479" t="s">
        <v>289</v>
      </c>
      <c r="E30" s="16">
        <f>+COUNTIF(Monitoreo!$E:$E,C30)</f>
        <v>0</v>
      </c>
      <c r="F30" s="399"/>
      <c r="G30" s="399"/>
      <c r="H30" s="399"/>
      <c r="I30" s="399"/>
      <c r="J30" s="399"/>
      <c r="K30" s="399"/>
      <c r="L30" s="399"/>
      <c r="M30" s="399"/>
      <c r="N30" s="399"/>
      <c r="O30" s="399"/>
      <c r="P30" s="399"/>
      <c r="Q30" s="399"/>
      <c r="R30" s="400"/>
    </row>
    <row r="31" spans="3:18" ht="34.5" customHeight="1" x14ac:dyDescent="0.25">
      <c r="C31" s="401" t="str">
        <f t="shared" si="0"/>
        <v>RectoríaFallas en la gestión, planeación o ejecución de proyectos.</v>
      </c>
      <c r="D31" s="479" t="s">
        <v>290</v>
      </c>
      <c r="E31" s="16">
        <f>+COUNTIF(Monitoreo!$E:$E,C31)</f>
        <v>0</v>
      </c>
      <c r="F31" s="399"/>
      <c r="G31" s="399"/>
      <c r="H31" s="399"/>
      <c r="I31" s="399"/>
      <c r="J31" s="399"/>
      <c r="K31" s="399"/>
      <c r="L31" s="399"/>
      <c r="M31" s="399"/>
      <c r="N31" s="399"/>
      <c r="O31" s="399"/>
      <c r="P31" s="399"/>
      <c r="Q31" s="399"/>
      <c r="R31" s="400"/>
    </row>
    <row r="32" spans="3:18" ht="34.5" customHeight="1" x14ac:dyDescent="0.25">
      <c r="C32" s="401" t="str">
        <f t="shared" si="0"/>
        <v>RectoríaPrácticas fraudulentas - corrupción en los diferentes procesos misionales de la universidad</v>
      </c>
      <c r="D32" s="479" t="s">
        <v>288</v>
      </c>
      <c r="E32" s="16">
        <f>+COUNTIF(Monitoreo!$E:$E,C32)</f>
        <v>0</v>
      </c>
      <c r="F32" s="399"/>
      <c r="G32" s="399"/>
      <c r="H32" s="399"/>
      <c r="I32" s="399"/>
      <c r="J32" s="399"/>
      <c r="K32" s="399"/>
      <c r="L32" s="399"/>
      <c r="M32" s="399"/>
      <c r="N32" s="399"/>
      <c r="O32" s="399"/>
      <c r="P32" s="399"/>
      <c r="Q32" s="399"/>
      <c r="R32" s="400"/>
    </row>
    <row r="33" spans="3:18" ht="34.5" customHeight="1" x14ac:dyDescent="0.25">
      <c r="C33" s="401" t="str">
        <f t="shared" si="0"/>
        <v>RectoríaFallas en la gestión de los recursos financieros</v>
      </c>
      <c r="D33" s="480" t="s">
        <v>114</v>
      </c>
      <c r="E33" s="16">
        <f>+COUNTIF(Monitoreo!$E:$E,C33)</f>
        <v>0</v>
      </c>
      <c r="F33" s="399"/>
      <c r="G33" s="399"/>
      <c r="H33" s="399"/>
      <c r="I33" s="399"/>
      <c r="J33" s="399"/>
      <c r="K33" s="399"/>
      <c r="L33" s="399"/>
      <c r="M33" s="399"/>
      <c r="N33" s="399"/>
      <c r="O33" s="399"/>
      <c r="P33" s="399"/>
      <c r="Q33" s="399"/>
      <c r="R33" s="400"/>
    </row>
    <row r="34" spans="3:18" ht="55.5" customHeight="1" x14ac:dyDescent="0.25">
      <c r="C34" s="401" t="str">
        <f t="shared" si="0"/>
        <v>RectoríaIntoxicación, lesión, enfermedad o accidente que afecte la integridad o salud de las personas en la Universidad.</v>
      </c>
      <c r="D34" s="479" t="s">
        <v>117</v>
      </c>
      <c r="E34" s="16">
        <f>+COUNTIF(Monitoreo!$E:$E,C34)</f>
        <v>0</v>
      </c>
      <c r="F34" s="399"/>
      <c r="G34" s="399"/>
      <c r="H34" s="399"/>
      <c r="I34" s="399"/>
      <c r="J34" s="399"/>
      <c r="K34" s="399"/>
      <c r="L34" s="399"/>
      <c r="M34" s="399"/>
      <c r="N34" s="399"/>
      <c r="O34" s="399"/>
      <c r="P34" s="399"/>
      <c r="Q34" s="399"/>
      <c r="R34" s="400"/>
    </row>
    <row r="35" spans="3:18" ht="44.25" customHeight="1" x14ac:dyDescent="0.25">
      <c r="C35" s="401" t="str">
        <f t="shared" si="0"/>
        <v>RectoríaPérdida de la continuidad del negocio.</v>
      </c>
      <c r="D35" s="480" t="s">
        <v>113</v>
      </c>
      <c r="E35" s="16">
        <f>+COUNTIF(Monitoreo!$E:$E,C35)</f>
        <v>4</v>
      </c>
      <c r="F35" s="399"/>
      <c r="G35" s="399"/>
      <c r="H35" s="399"/>
      <c r="I35" s="399"/>
      <c r="J35" s="399"/>
      <c r="K35" s="399"/>
      <c r="L35" s="399"/>
      <c r="M35" s="399"/>
      <c r="N35" s="399"/>
      <c r="O35" s="399"/>
      <c r="P35" s="399"/>
      <c r="Q35" s="399"/>
      <c r="R35" s="400"/>
    </row>
    <row r="36" spans="3:18" ht="44.25" customHeight="1" x14ac:dyDescent="0.25">
      <c r="C36" s="401" t="str">
        <f t="shared" si="0"/>
        <v>RectoríaActos mal intencionados de terceros (AMIT).</v>
      </c>
      <c r="D36" s="479" t="s">
        <v>116</v>
      </c>
      <c r="E36" s="16">
        <f>+COUNTIF(Monitoreo!$E:$E,C36)</f>
        <v>0</v>
      </c>
      <c r="F36" s="399"/>
      <c r="G36" s="399"/>
      <c r="H36" s="399"/>
      <c r="I36" s="399"/>
      <c r="J36" s="399"/>
      <c r="K36" s="399"/>
      <c r="L36" s="399"/>
      <c r="M36" s="399"/>
      <c r="N36" s="399"/>
      <c r="O36" s="399"/>
      <c r="P36" s="399"/>
      <c r="Q36" s="399"/>
      <c r="R36" s="400"/>
    </row>
    <row r="37" spans="3:18" ht="44.25" customHeight="1" x14ac:dyDescent="0.25">
      <c r="C37" s="401" t="str">
        <f t="shared" si="0"/>
        <v>RectoríaDesastres naturales que puedan afectar las instalaciones o la operación de la Universidad.</v>
      </c>
      <c r="D37" s="479" t="s">
        <v>121</v>
      </c>
      <c r="E37" s="16">
        <f>+COUNTIF(Monitoreo!$E:$E,C37)</f>
        <v>0</v>
      </c>
      <c r="F37" s="399"/>
      <c r="G37" s="399"/>
      <c r="H37" s="399"/>
      <c r="I37" s="399"/>
      <c r="J37" s="399"/>
      <c r="K37" s="399"/>
      <c r="L37" s="399"/>
      <c r="M37" s="399"/>
      <c r="N37" s="399"/>
      <c r="O37" s="399"/>
      <c r="P37" s="399"/>
      <c r="Q37" s="399"/>
      <c r="R37" s="400"/>
    </row>
    <row r="38" spans="3:18" ht="44.25" customHeight="1" x14ac:dyDescent="0.25">
      <c r="C38" s="401" t="str">
        <f t="shared" si="0"/>
        <v>RectoríaFalta de innovación o rezago en los diferentes procesos o estructuras que dificultan el crecimiento y/o cumplimiento de los objetivos de la Universidad</v>
      </c>
      <c r="D38" s="482" t="s">
        <v>111</v>
      </c>
      <c r="E38" s="16">
        <f>+COUNTIF(Monitoreo!$E:$E,C38)</f>
        <v>1</v>
      </c>
      <c r="F38" s="399"/>
      <c r="G38" s="399"/>
      <c r="H38" s="399"/>
      <c r="I38" s="399"/>
      <c r="J38" s="399"/>
      <c r="K38" s="399"/>
      <c r="L38" s="399"/>
      <c r="M38" s="399"/>
      <c r="N38" s="399"/>
      <c r="O38" s="399"/>
      <c r="P38" s="399"/>
      <c r="Q38" s="399"/>
      <c r="R38" s="400"/>
    </row>
    <row r="39" spans="3:18" ht="44.25" customHeight="1" x14ac:dyDescent="0.25">
      <c r="C39" s="401" t="str">
        <f t="shared" si="0"/>
        <v>RectoríaConcepto público desfavorable que causa una pérdida de credibilidad sobre la Universidad en sus grupos de interés.</v>
      </c>
      <c r="D39" s="482" t="s">
        <v>119</v>
      </c>
      <c r="E39" s="16">
        <f>+COUNTIF(Monitoreo!$E:$E,C39)</f>
        <v>0</v>
      </c>
      <c r="F39" s="399"/>
      <c r="G39" s="399"/>
      <c r="H39" s="399"/>
      <c r="I39" s="399"/>
      <c r="J39" s="399"/>
      <c r="K39" s="399"/>
      <c r="L39" s="399"/>
      <c r="M39" s="399"/>
      <c r="N39" s="399"/>
      <c r="O39" s="399"/>
      <c r="P39" s="399"/>
      <c r="Q39" s="399"/>
      <c r="R39" s="400"/>
    </row>
    <row r="40" spans="3:18" ht="44.25" customHeight="1" x14ac:dyDescent="0.25">
      <c r="C40" s="401" t="str">
        <f t="shared" si="0"/>
        <v>RectoríaIncumplimiento por parte de proveedores</v>
      </c>
      <c r="D40" s="482" t="s">
        <v>120</v>
      </c>
      <c r="E40" s="16">
        <f>+COUNTIF(Monitoreo!$E:$E,C40)</f>
        <v>0</v>
      </c>
      <c r="F40" s="399"/>
      <c r="G40" s="399"/>
      <c r="H40" s="399"/>
      <c r="I40" s="399"/>
      <c r="J40" s="399"/>
      <c r="K40" s="399"/>
      <c r="L40" s="399"/>
      <c r="M40" s="399"/>
      <c r="N40" s="399"/>
      <c r="O40" s="399"/>
      <c r="P40" s="399"/>
      <c r="Q40" s="399"/>
      <c r="R40" s="400"/>
    </row>
    <row r="41" spans="3:18" ht="36.75" customHeight="1" x14ac:dyDescent="0.25">
      <c r="C41" s="401"/>
      <c r="D41" s="390" t="s">
        <v>86</v>
      </c>
      <c r="E41" s="391">
        <f>+SUM(E25:E40)</f>
        <v>15</v>
      </c>
      <c r="F41" s="399"/>
      <c r="G41" s="399"/>
      <c r="H41" s="399"/>
      <c r="I41" s="399"/>
      <c r="J41" s="399"/>
      <c r="K41" s="399"/>
      <c r="L41" s="399"/>
      <c r="M41" s="399"/>
      <c r="N41" s="399"/>
      <c r="O41" s="399"/>
      <c r="P41" s="399"/>
      <c r="Q41" s="399"/>
      <c r="R41" s="400"/>
    </row>
    <row r="42" spans="3:18" x14ac:dyDescent="0.25">
      <c r="C42" s="401"/>
      <c r="R42" s="400"/>
    </row>
    <row r="43" spans="3:18" x14ac:dyDescent="0.25">
      <c r="C43" s="401"/>
      <c r="R43" s="400"/>
    </row>
    <row r="44" spans="3:18" ht="45" x14ac:dyDescent="0.25">
      <c r="C44" s="398" t="s">
        <v>58</v>
      </c>
      <c r="D44" s="390" t="s">
        <v>2453</v>
      </c>
      <c r="E44" s="391" t="s">
        <v>123</v>
      </c>
      <c r="R44" s="400"/>
    </row>
    <row r="45" spans="3:18" ht="26.25" customHeight="1" x14ac:dyDescent="0.25">
      <c r="C45" s="401" t="str">
        <f>+CONCATENATE($C$44,D45)</f>
        <v>RectoríaAmbiental</v>
      </c>
      <c r="D45" s="446" t="s">
        <v>2454</v>
      </c>
      <c r="E45" s="447">
        <f>+COUNTIF(Monitoreo!$K:$K,Rectoría!C45)</f>
        <v>0</v>
      </c>
      <c r="R45" s="400"/>
    </row>
    <row r="46" spans="3:18" ht="26.25" customHeight="1" x14ac:dyDescent="0.25">
      <c r="C46" s="401" t="str">
        <f t="shared" ref="C46:C63" si="1">+CONCATENATE($C$44,D46)</f>
        <v xml:space="preserve">RectoríaActuarial </v>
      </c>
      <c r="D46" s="448" t="s">
        <v>2455</v>
      </c>
      <c r="E46" s="447">
        <f>+COUNTIF(Monitoreo!$K:$K,Rectoría!C46)</f>
        <v>0</v>
      </c>
      <c r="R46" s="400"/>
    </row>
    <row r="47" spans="3:18" ht="26.25" customHeight="1" x14ac:dyDescent="0.25">
      <c r="C47" s="401" t="str">
        <f t="shared" si="1"/>
        <v>RectoríaCompetencia</v>
      </c>
      <c r="D47" s="449" t="s">
        <v>2456</v>
      </c>
      <c r="E47" s="447">
        <f>+COUNTIF(Monitoreo!$K:$K,Rectoría!C47)</f>
        <v>1</v>
      </c>
      <c r="R47" s="400"/>
    </row>
    <row r="48" spans="3:18" ht="23.25" customHeight="1" x14ac:dyDescent="0.25">
      <c r="C48" s="401" t="str">
        <f t="shared" si="1"/>
        <v>RectoríaCorrupción y fraude</v>
      </c>
      <c r="D48" s="446" t="s">
        <v>2457</v>
      </c>
      <c r="E48" s="447">
        <f>+COUNTIF(Monitoreo!$K:$K,Rectoría!C48)</f>
        <v>0</v>
      </c>
      <c r="F48" s="399"/>
      <c r="G48" s="399"/>
      <c r="H48" s="399"/>
      <c r="I48" s="399"/>
      <c r="J48" s="399"/>
      <c r="K48" s="399"/>
      <c r="L48" s="399"/>
      <c r="M48" s="399"/>
      <c r="N48" s="399"/>
      <c r="O48" s="399"/>
      <c r="P48" s="399"/>
      <c r="Q48" s="399"/>
      <c r="R48" s="400"/>
    </row>
    <row r="49" spans="3:18" ht="23.25" customHeight="1" x14ac:dyDescent="0.25">
      <c r="C49" s="401" t="str">
        <f t="shared" si="1"/>
        <v xml:space="preserve">RectoríaEconómico </v>
      </c>
      <c r="D49" s="446" t="s">
        <v>2458</v>
      </c>
      <c r="E49" s="447">
        <f>+COUNTIF(Monitoreo!$K:$K,Rectoría!C49)</f>
        <v>0</v>
      </c>
      <c r="F49" s="399"/>
      <c r="G49" s="399"/>
      <c r="H49" s="399"/>
      <c r="I49" s="399"/>
      <c r="J49" s="399"/>
      <c r="K49" s="399"/>
      <c r="L49" s="399"/>
      <c r="M49" s="399"/>
      <c r="N49" s="399"/>
      <c r="O49" s="399"/>
      <c r="P49" s="399"/>
      <c r="Q49" s="399"/>
      <c r="R49" s="400"/>
    </row>
    <row r="50" spans="3:18" ht="23.25" customHeight="1" x14ac:dyDescent="0.25">
      <c r="C50" s="401" t="str">
        <f t="shared" si="1"/>
        <v>RectoríaFinanciero</v>
      </c>
      <c r="D50" s="446" t="s">
        <v>2459</v>
      </c>
      <c r="E50" s="447">
        <f>+COUNTIF(Monitoreo!$K:$K,Rectoría!C50)</f>
        <v>0</v>
      </c>
      <c r="F50" s="399"/>
      <c r="G50" s="399"/>
      <c r="H50" s="399"/>
      <c r="I50" s="399"/>
      <c r="J50" s="399"/>
      <c r="K50" s="399"/>
      <c r="L50" s="399"/>
      <c r="M50" s="399"/>
      <c r="N50" s="399"/>
      <c r="O50" s="399"/>
      <c r="P50" s="399"/>
      <c r="Q50" s="399"/>
      <c r="R50" s="400"/>
    </row>
    <row r="51" spans="3:18" ht="23.25" customHeight="1" x14ac:dyDescent="0.25">
      <c r="C51" s="401" t="str">
        <f t="shared" si="1"/>
        <v>RectoríaGobernanza</v>
      </c>
      <c r="D51" s="446" t="s">
        <v>2461</v>
      </c>
      <c r="E51" s="447">
        <f>+COUNTIF(Monitoreo!$K:$K,Rectoría!C51)</f>
        <v>0</v>
      </c>
      <c r="F51" s="399"/>
      <c r="G51" s="399"/>
      <c r="H51" s="399"/>
      <c r="I51" s="399"/>
      <c r="J51" s="399"/>
      <c r="K51" s="399"/>
      <c r="L51" s="399"/>
      <c r="M51" s="399"/>
      <c r="N51" s="399"/>
      <c r="O51" s="399"/>
      <c r="P51" s="399"/>
      <c r="Q51" s="399"/>
      <c r="R51" s="400"/>
    </row>
    <row r="52" spans="3:18" ht="23.25" customHeight="1" x14ac:dyDescent="0.25">
      <c r="C52" s="401" t="str">
        <f t="shared" si="1"/>
        <v>RectoríaGrupo</v>
      </c>
      <c r="D52" s="446" t="s">
        <v>2462</v>
      </c>
      <c r="E52" s="447">
        <f>+COUNTIF(Monitoreo!$K:$K,Rectoría!C52)</f>
        <v>0</v>
      </c>
      <c r="F52" s="399"/>
      <c r="G52" s="399"/>
      <c r="H52" s="399"/>
      <c r="I52" s="399"/>
      <c r="J52" s="399"/>
      <c r="K52" s="399"/>
      <c r="L52" s="399"/>
      <c r="M52" s="399"/>
      <c r="N52" s="399"/>
      <c r="O52" s="399"/>
      <c r="P52" s="399"/>
      <c r="Q52" s="399"/>
      <c r="R52" s="400"/>
    </row>
    <row r="53" spans="3:18" ht="23.25" customHeight="1" x14ac:dyDescent="0.25">
      <c r="C53" s="401" t="str">
        <f t="shared" si="1"/>
        <v>RectoríaLaboral</v>
      </c>
      <c r="D53" s="446" t="s">
        <v>2463</v>
      </c>
      <c r="E53" s="447">
        <f>+COUNTIF(Monitoreo!$K:$K,Rectoría!C53)</f>
        <v>0</v>
      </c>
      <c r="F53" s="399"/>
      <c r="G53" s="399"/>
      <c r="H53" s="399"/>
      <c r="I53" s="399"/>
      <c r="J53" s="399"/>
      <c r="K53" s="399"/>
      <c r="L53" s="399"/>
      <c r="M53" s="399"/>
      <c r="N53" s="399"/>
      <c r="O53" s="399"/>
      <c r="P53" s="399"/>
      <c r="Q53" s="399"/>
      <c r="R53" s="400"/>
    </row>
    <row r="54" spans="3:18" ht="23.25" customHeight="1" x14ac:dyDescent="0.25">
      <c r="C54" s="401" t="str">
        <f t="shared" si="1"/>
        <v xml:space="preserve">RectoríaLavado de activos y financiación del terrorismo </v>
      </c>
      <c r="D54" s="446" t="s">
        <v>2464</v>
      </c>
      <c r="E54" s="447">
        <f>+COUNTIF(Monitoreo!$K:$K,Rectoría!C54)</f>
        <v>0</v>
      </c>
      <c r="F54" s="399"/>
      <c r="G54" s="399"/>
      <c r="H54" s="399"/>
      <c r="I54" s="399"/>
      <c r="J54" s="399"/>
      <c r="K54" s="399"/>
      <c r="L54" s="399"/>
      <c r="M54" s="399"/>
      <c r="N54" s="399"/>
      <c r="O54" s="399"/>
      <c r="P54" s="399"/>
      <c r="Q54" s="399"/>
      <c r="R54" s="400"/>
    </row>
    <row r="55" spans="3:18" ht="23.25" customHeight="1" x14ac:dyDescent="0.25">
      <c r="C55" s="401" t="str">
        <f t="shared" si="1"/>
        <v>RectoríaLegal</v>
      </c>
      <c r="D55" s="446" t="s">
        <v>2451</v>
      </c>
      <c r="E55" s="447">
        <f>+COUNTIF(Monitoreo!$K:$K,Rectoría!C55)</f>
        <v>4</v>
      </c>
      <c r="F55" s="399"/>
      <c r="G55" s="399"/>
      <c r="H55" s="399"/>
      <c r="I55" s="399"/>
      <c r="J55" s="399"/>
      <c r="K55" s="399"/>
      <c r="L55" s="399"/>
      <c r="M55" s="399"/>
      <c r="N55" s="399"/>
      <c r="O55" s="399"/>
      <c r="P55" s="399"/>
      <c r="Q55" s="399"/>
      <c r="R55" s="400"/>
    </row>
    <row r="56" spans="3:18" ht="23.25" customHeight="1" x14ac:dyDescent="0.25">
      <c r="C56" s="401" t="str">
        <f t="shared" si="1"/>
        <v>RectoríaOperativo</v>
      </c>
      <c r="D56" s="446" t="s">
        <v>2466</v>
      </c>
      <c r="E56" s="447">
        <f>+COUNTIF(Monitoreo!$K:$K,Rectoría!C56)</f>
        <v>5</v>
      </c>
      <c r="F56" s="399"/>
      <c r="G56" s="399"/>
      <c r="H56" s="399"/>
      <c r="I56" s="399"/>
      <c r="J56" s="399"/>
      <c r="K56" s="399"/>
      <c r="L56" s="399"/>
      <c r="M56" s="399"/>
      <c r="N56" s="399"/>
      <c r="O56" s="399"/>
      <c r="P56" s="399"/>
      <c r="Q56" s="399"/>
      <c r="R56" s="400"/>
    </row>
    <row r="57" spans="3:18" ht="23.25" customHeight="1" x14ac:dyDescent="0.25">
      <c r="C57" s="401" t="str">
        <f t="shared" si="1"/>
        <v>RectoríaPaís</v>
      </c>
      <c r="D57" s="446" t="s">
        <v>2467</v>
      </c>
      <c r="E57" s="447">
        <f>+COUNTIF(Monitoreo!$K:$K,Rectoría!C57)</f>
        <v>1</v>
      </c>
      <c r="F57" s="399"/>
      <c r="G57" s="399"/>
      <c r="H57" s="399"/>
      <c r="I57" s="399"/>
      <c r="J57" s="399"/>
      <c r="K57" s="399"/>
      <c r="L57" s="399"/>
      <c r="M57" s="399"/>
      <c r="N57" s="399"/>
      <c r="O57" s="399"/>
      <c r="P57" s="399"/>
      <c r="Q57" s="399"/>
      <c r="R57" s="400"/>
    </row>
    <row r="58" spans="3:18" ht="23.25" customHeight="1" x14ac:dyDescent="0.25">
      <c r="C58" s="401" t="str">
        <f t="shared" si="1"/>
        <v>RectoríaPolítico</v>
      </c>
      <c r="D58" s="446" t="s">
        <v>2468</v>
      </c>
      <c r="E58" s="447">
        <f>+COUNTIF(Monitoreo!$K:$K,Rectoría!C58)</f>
        <v>0</v>
      </c>
      <c r="F58" s="399"/>
      <c r="G58" s="399"/>
      <c r="H58" s="399"/>
      <c r="I58" s="399"/>
      <c r="J58" s="399"/>
      <c r="K58" s="399"/>
      <c r="L58" s="399"/>
      <c r="M58" s="399"/>
      <c r="N58" s="399"/>
      <c r="O58" s="399"/>
      <c r="P58" s="399"/>
      <c r="Q58" s="399"/>
      <c r="R58" s="400"/>
    </row>
    <row r="59" spans="3:18" ht="23.25" customHeight="1" x14ac:dyDescent="0.25">
      <c r="C59" s="401" t="str">
        <f t="shared" si="1"/>
        <v>RectoríaProyectos</v>
      </c>
      <c r="D59" s="446" t="s">
        <v>204</v>
      </c>
      <c r="E59" s="447">
        <f>+COUNTIF(Monitoreo!$K:$K,Rectoría!C59)</f>
        <v>0</v>
      </c>
      <c r="F59" s="399"/>
      <c r="G59" s="399"/>
      <c r="H59" s="399"/>
      <c r="I59" s="399"/>
      <c r="J59" s="399"/>
      <c r="K59" s="399"/>
      <c r="L59" s="399"/>
      <c r="M59" s="399"/>
      <c r="N59" s="399"/>
      <c r="O59" s="399"/>
      <c r="P59" s="399"/>
      <c r="Q59" s="399"/>
      <c r="R59" s="400"/>
    </row>
    <row r="60" spans="3:18" ht="23.25" customHeight="1" x14ac:dyDescent="0.25">
      <c r="C60" s="401" t="str">
        <f t="shared" si="1"/>
        <v xml:space="preserve">RectoríaReputacional </v>
      </c>
      <c r="D60" s="446" t="s">
        <v>2469</v>
      </c>
      <c r="E60" s="447">
        <f>+COUNTIF(Monitoreo!$K:$K,Rectoría!C60)</f>
        <v>1</v>
      </c>
      <c r="F60" s="399"/>
      <c r="G60" s="399"/>
      <c r="H60" s="399"/>
      <c r="I60" s="399"/>
      <c r="J60" s="399"/>
      <c r="K60" s="399"/>
      <c r="L60" s="399"/>
      <c r="M60" s="399"/>
      <c r="N60" s="399"/>
      <c r="O60" s="399"/>
      <c r="P60" s="399"/>
      <c r="Q60" s="399"/>
      <c r="R60" s="400"/>
    </row>
    <row r="61" spans="3:18" ht="23.25" customHeight="1" x14ac:dyDescent="0.25">
      <c r="C61" s="401" t="str">
        <f t="shared" si="1"/>
        <v xml:space="preserve">RectoríaSalud </v>
      </c>
      <c r="D61" s="446" t="s">
        <v>2471</v>
      </c>
      <c r="E61" s="447">
        <f>+COUNTIF(Monitoreo!$K:$K,Rectoría!C61)</f>
        <v>0</v>
      </c>
      <c r="F61" s="399"/>
      <c r="G61" s="399"/>
      <c r="H61" s="399"/>
      <c r="I61" s="399"/>
      <c r="J61" s="399"/>
      <c r="K61" s="399"/>
      <c r="L61" s="399"/>
      <c r="M61" s="399"/>
      <c r="N61" s="399"/>
      <c r="O61" s="399"/>
      <c r="P61" s="399"/>
      <c r="Q61" s="399"/>
      <c r="R61" s="400"/>
    </row>
    <row r="62" spans="3:18" ht="23.25" customHeight="1" x14ac:dyDescent="0.25">
      <c r="C62" s="401" t="str">
        <f t="shared" si="1"/>
        <v>RectoríaSocial</v>
      </c>
      <c r="D62" s="446" t="s">
        <v>2473</v>
      </c>
      <c r="E62" s="447">
        <f>+COUNTIF(Monitoreo!$K:$K,Rectoría!C62)</f>
        <v>0</v>
      </c>
      <c r="F62" s="399"/>
      <c r="G62" s="399"/>
      <c r="H62" s="399"/>
      <c r="I62" s="399"/>
      <c r="J62" s="399"/>
      <c r="K62" s="399"/>
      <c r="L62" s="399"/>
      <c r="M62" s="399"/>
      <c r="N62" s="399"/>
      <c r="O62" s="399"/>
      <c r="P62" s="399"/>
      <c r="Q62" s="399"/>
      <c r="R62" s="400"/>
    </row>
    <row r="63" spans="3:18" ht="23.25" customHeight="1" x14ac:dyDescent="0.25">
      <c r="C63" s="401" t="str">
        <f t="shared" si="1"/>
        <v>RectoríaTecnológico</v>
      </c>
      <c r="D63" s="446" t="s">
        <v>2474</v>
      </c>
      <c r="E63" s="447">
        <f>+COUNTIF(Monitoreo!$K:$K,Rectoría!C63)</f>
        <v>3</v>
      </c>
      <c r="F63" s="399"/>
      <c r="G63" s="399"/>
      <c r="H63" s="399"/>
      <c r="I63" s="399"/>
      <c r="J63" s="399"/>
      <c r="K63" s="399"/>
      <c r="L63" s="399"/>
      <c r="M63" s="399"/>
      <c r="N63" s="399"/>
      <c r="O63" s="399"/>
      <c r="P63" s="399"/>
      <c r="Q63" s="399"/>
      <c r="R63" s="400"/>
    </row>
    <row r="64" spans="3:18" ht="36.75" customHeight="1" x14ac:dyDescent="0.25">
      <c r="C64" s="401"/>
      <c r="D64" s="390" t="s">
        <v>86</v>
      </c>
      <c r="E64" s="391">
        <f>+SUM(E45:E63)</f>
        <v>15</v>
      </c>
      <c r="F64" s="399"/>
      <c r="G64" s="399"/>
      <c r="H64" s="399"/>
      <c r="I64" s="399"/>
      <c r="J64" s="399"/>
      <c r="K64" s="399"/>
      <c r="L64" s="399"/>
      <c r="M64" s="399"/>
      <c r="N64" s="399"/>
      <c r="O64" s="399"/>
      <c r="P64" s="399"/>
      <c r="Q64" s="399"/>
      <c r="R64" s="400"/>
    </row>
    <row r="65" spans="3:21" ht="15.75" thickBot="1" x14ac:dyDescent="0.3">
      <c r="C65" s="412"/>
      <c r="D65" s="413"/>
      <c r="E65" s="413"/>
      <c r="F65" s="414"/>
      <c r="G65" s="415"/>
      <c r="H65" s="415"/>
      <c r="I65" s="415"/>
      <c r="J65" s="413"/>
      <c r="K65" s="413"/>
      <c r="L65" s="413"/>
      <c r="M65" s="413"/>
      <c r="N65" s="413"/>
      <c r="O65" s="413"/>
      <c r="P65" s="413"/>
      <c r="Q65" s="413"/>
      <c r="R65" s="416"/>
    </row>
    <row r="66" spans="3:21" ht="15.75" thickTop="1" x14ac:dyDescent="0.25">
      <c r="D66" s="145"/>
      <c r="E66" s="145"/>
      <c r="F66" s="144"/>
      <c r="G66" s="145"/>
      <c r="H66" s="145"/>
      <c r="I66" s="145"/>
      <c r="J66" s="145"/>
      <c r="K66" s="145"/>
      <c r="L66" s="145"/>
      <c r="M66" s="145"/>
      <c r="N66" s="145"/>
      <c r="O66" s="145"/>
      <c r="P66" s="145"/>
      <c r="Q66" s="145"/>
      <c r="R66" s="145"/>
      <c r="S66" s="145"/>
      <c r="T66" s="145"/>
      <c r="U66" s="144"/>
    </row>
  </sheetData>
  <sheetProtection algorithmName="SHA-512" hashValue="eqqiUYXm/7TDgvBuV/bzjjOst7EE0NGpdsMS8UTys5GWp63hnWBwiqB1T8hqMkySjQTNZpQpW5C9kv4P6qYMAA==" saltValue="Q8Bb8jO8/doX/0Uxy7JZOw==" spinCount="100000" sheet="1" objects="1" scenarios="1"/>
  <sortState xmlns:xlrd2="http://schemas.microsoft.com/office/spreadsheetml/2017/richdata2" ref="D24:E39">
    <sortCondition descending="1" ref="E24:E39"/>
  </sortState>
  <mergeCells count="1">
    <mergeCell ref="C3:R3"/>
  </mergeCells>
  <conditionalFormatting sqref="D9">
    <cfRule type="cellIs" dxfId="19" priority="1" stopIfTrue="1" operator="equal">
      <formula>"Incontrolable"</formula>
    </cfRule>
    <cfRule type="cellIs" dxfId="18" priority="2" stopIfTrue="1" operator="equal">
      <formula>"Débil"</formula>
    </cfRule>
    <cfRule type="cellIs" dxfId="17" priority="3" stopIfTrue="1" operator="equal">
      <formula>"Moderado"</formula>
    </cfRule>
    <cfRule type="cellIs" dxfId="16" priority="4" stopIfTrue="1" operator="equal">
      <formula>"Fuerte"</formula>
    </cfRule>
  </conditionalFormatting>
  <pageMargins left="0.7" right="0.7" top="0.75" bottom="0.75" header="0.3" footer="0.3"/>
  <pageSetup scale="30" orientation="portrait" r:id="rId1"/>
  <ignoredErrors>
    <ignoredError sqref="E41" unlocked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A2910-2E96-40A7-8FC9-B5CD0289E4D8}">
  <dimension ref="C2:U65"/>
  <sheetViews>
    <sheetView showGridLines="0" view="pageBreakPreview" topLeftCell="A38" zoomScale="60" zoomScaleNormal="60" workbookViewId="0">
      <selection activeCell="U11" sqref="U11"/>
    </sheetView>
  </sheetViews>
  <sheetFormatPr baseColWidth="10" defaultRowHeight="15" x14ac:dyDescent="0.25"/>
  <cols>
    <col min="1" max="1" width="6.42578125" customWidth="1"/>
    <col min="2" max="2" width="3.5703125" customWidth="1"/>
    <col min="3" max="3" width="5.42578125" customWidth="1"/>
    <col min="4" max="4" width="74" customWidth="1"/>
    <col min="5" max="5" width="18.42578125" customWidth="1"/>
    <col min="6" max="6" width="21.85546875" customWidth="1"/>
    <col min="9" max="9" width="21.7109375" customWidth="1"/>
    <col min="10" max="10" width="18.140625" customWidth="1"/>
    <col min="11" max="11" width="20" customWidth="1"/>
    <col min="17" max="17" width="16.140625" customWidth="1"/>
    <col min="18" max="18" width="4.5703125" customWidth="1"/>
    <col min="19" max="19" width="5.7109375" customWidth="1"/>
    <col min="20" max="20" width="21" customWidth="1"/>
    <col min="26" max="26" width="23.5703125" customWidth="1"/>
  </cols>
  <sheetData>
    <row r="2" spans="3:18" ht="15.75" thickBot="1" x14ac:dyDescent="0.3"/>
    <row r="3" spans="3:18" ht="112.5" customHeight="1" thickTop="1" thickBot="1" x14ac:dyDescent="0.3">
      <c r="C3" s="534" t="s">
        <v>2646</v>
      </c>
      <c r="D3" s="535"/>
      <c r="E3" s="535"/>
      <c r="F3" s="535"/>
      <c r="G3" s="535"/>
      <c r="H3" s="535"/>
      <c r="I3" s="535"/>
      <c r="J3" s="535"/>
      <c r="K3" s="535"/>
      <c r="L3" s="535"/>
      <c r="M3" s="535"/>
      <c r="N3" s="535"/>
      <c r="O3" s="535"/>
      <c r="P3" s="535"/>
      <c r="Q3" s="535"/>
      <c r="R3" s="536"/>
    </row>
    <row r="4" spans="3:18" ht="15.75" thickTop="1" x14ac:dyDescent="0.25">
      <c r="C4" s="395"/>
      <c r="D4" s="396"/>
      <c r="E4" s="396"/>
      <c r="F4" s="396"/>
      <c r="G4" s="396"/>
      <c r="H4" s="396"/>
      <c r="I4" s="396"/>
      <c r="J4" s="396"/>
      <c r="K4" s="396"/>
      <c r="L4" s="396"/>
      <c r="M4" s="396"/>
      <c r="N4" s="396"/>
      <c r="O4" s="396"/>
      <c r="P4" s="396"/>
      <c r="Q4" s="396"/>
      <c r="R4" s="397"/>
    </row>
    <row r="5" spans="3:18" ht="54" customHeight="1" x14ac:dyDescent="0.25">
      <c r="C5" s="398" t="s">
        <v>19</v>
      </c>
      <c r="D5" s="390" t="s">
        <v>180</v>
      </c>
      <c r="E5" s="391">
        <v>2022</v>
      </c>
      <c r="F5" s="391" t="s">
        <v>2642</v>
      </c>
      <c r="G5" s="399"/>
      <c r="H5" s="399"/>
      <c r="I5" s="389">
        <v>1</v>
      </c>
      <c r="J5" s="399"/>
      <c r="K5" s="399"/>
      <c r="L5" s="399"/>
      <c r="M5" s="399"/>
      <c r="N5" s="399"/>
      <c r="O5" s="399"/>
      <c r="P5" s="399"/>
      <c r="Q5" s="399"/>
      <c r="R5" s="400"/>
    </row>
    <row r="6" spans="3:18" ht="39.75" customHeight="1" x14ac:dyDescent="0.25">
      <c r="C6" s="401" t="str">
        <f>+CONCATENATE($C$5,D6)</f>
        <v>Dirección Administrativa y FinancieraExtremo</v>
      </c>
      <c r="D6" s="146" t="s">
        <v>89</v>
      </c>
      <c r="E6" s="402">
        <f>+COUNTIF(Monitoreo!D:D,C6)</f>
        <v>7</v>
      </c>
      <c r="F6" s="403">
        <f>+(E6*$I$5)/$E$10</f>
        <v>0.31818181818181818</v>
      </c>
      <c r="G6" s="399"/>
      <c r="H6" s="399"/>
      <c r="I6" s="399"/>
      <c r="J6" s="399"/>
      <c r="K6" s="399"/>
      <c r="L6" s="399"/>
      <c r="M6" s="399"/>
      <c r="N6" s="399"/>
      <c r="O6" s="399"/>
      <c r="P6" s="399"/>
      <c r="Q6" s="399"/>
      <c r="R6" s="400"/>
    </row>
    <row r="7" spans="3:18" ht="39.75" customHeight="1" x14ac:dyDescent="0.25">
      <c r="C7" s="401" t="str">
        <f>+CONCATENATE($C$5,D7)</f>
        <v>Dirección Administrativa y FinancieraAlto</v>
      </c>
      <c r="D7" s="147" t="s">
        <v>87</v>
      </c>
      <c r="E7" s="402">
        <f>+COUNTIF(Monitoreo!D:D,C7)</f>
        <v>11</v>
      </c>
      <c r="F7" s="403">
        <f>+(E7*$I$5)/$E$10</f>
        <v>0.5</v>
      </c>
      <c r="G7" s="399"/>
      <c r="H7" s="399"/>
      <c r="I7" s="399"/>
      <c r="J7" s="399"/>
      <c r="K7" s="399"/>
      <c r="L7" s="399"/>
      <c r="M7" s="399"/>
      <c r="N7" s="399"/>
      <c r="O7" s="399"/>
      <c r="P7" s="399"/>
      <c r="Q7" s="399"/>
      <c r="R7" s="400"/>
    </row>
    <row r="8" spans="3:18" ht="39.75" customHeight="1" x14ac:dyDescent="0.25">
      <c r="C8" s="401" t="str">
        <f>+CONCATENATE($C$5,D8)</f>
        <v>Dirección Administrativa y FinancieraMedio</v>
      </c>
      <c r="D8" s="148" t="s">
        <v>90</v>
      </c>
      <c r="E8" s="402">
        <f>+COUNTIF(Monitoreo!D:D,C8)</f>
        <v>4</v>
      </c>
      <c r="F8" s="403">
        <f>+(E8*$I$5)/$E$10</f>
        <v>0.18181818181818182</v>
      </c>
      <c r="G8" s="399"/>
      <c r="H8" s="399"/>
      <c r="I8" s="399"/>
      <c r="J8" s="399"/>
      <c r="K8" s="399"/>
      <c r="L8" s="399"/>
      <c r="M8" s="399"/>
      <c r="N8" s="399"/>
      <c r="O8" s="399"/>
      <c r="P8" s="399"/>
      <c r="Q8" s="399"/>
      <c r="R8" s="400"/>
    </row>
    <row r="9" spans="3:18" ht="39.75" customHeight="1" x14ac:dyDescent="0.25">
      <c r="C9" s="401" t="str">
        <f>+CONCATENATE($C$5,D9)</f>
        <v>Dirección Administrativa y FinancieraBajo</v>
      </c>
      <c r="D9" s="149" t="s">
        <v>88</v>
      </c>
      <c r="E9" s="402">
        <f>+COUNTIF(Monitoreo!D:D,C9)</f>
        <v>0</v>
      </c>
      <c r="F9" s="403">
        <f>+(E9*$I$5)/$E$10</f>
        <v>0</v>
      </c>
      <c r="G9" s="399"/>
      <c r="H9" s="399"/>
      <c r="I9" s="399"/>
      <c r="J9" s="399"/>
      <c r="K9" s="399"/>
      <c r="L9" s="399"/>
      <c r="M9" s="399"/>
      <c r="N9" s="399"/>
      <c r="O9" s="399"/>
      <c r="P9" s="399"/>
      <c r="Q9" s="399"/>
      <c r="R9" s="400"/>
    </row>
    <row r="10" spans="3:18" ht="30" customHeight="1" x14ac:dyDescent="0.25">
      <c r="C10" s="401"/>
      <c r="D10" s="404" t="s">
        <v>86</v>
      </c>
      <c r="E10" s="405">
        <f>SUM(E6:E9)</f>
        <v>22</v>
      </c>
      <c r="F10" s="406">
        <f>+(E10*$I$5)/$E$10</f>
        <v>1</v>
      </c>
      <c r="G10" s="399"/>
      <c r="H10" s="399"/>
      <c r="I10" s="399"/>
      <c r="J10" s="399"/>
      <c r="K10" s="399"/>
      <c r="L10" s="399"/>
      <c r="M10" s="399"/>
      <c r="N10" s="399"/>
      <c r="O10" s="399"/>
      <c r="P10" s="399"/>
      <c r="Q10" s="399"/>
      <c r="R10" s="400"/>
    </row>
    <row r="11" spans="3:18" ht="90" customHeight="1" x14ac:dyDescent="0.25">
      <c r="C11" s="401"/>
      <c r="D11" s="399"/>
      <c r="E11" s="399"/>
      <c r="F11" s="399"/>
      <c r="G11" s="399"/>
      <c r="H11" s="399"/>
      <c r="I11" s="407"/>
      <c r="J11" s="399"/>
      <c r="K11" s="399"/>
      <c r="L11" s="399"/>
      <c r="M11" s="399"/>
      <c r="N11" s="399"/>
      <c r="O11" s="399"/>
      <c r="P11" s="399"/>
      <c r="Q11" s="399"/>
      <c r="R11" s="400"/>
    </row>
    <row r="12" spans="3:18" ht="48.75" customHeight="1" x14ac:dyDescent="0.25">
      <c r="C12" s="398" t="s">
        <v>19</v>
      </c>
      <c r="D12" s="394" t="s">
        <v>201</v>
      </c>
      <c r="E12" s="391">
        <v>2022</v>
      </c>
      <c r="F12" s="391" t="s">
        <v>2642</v>
      </c>
      <c r="G12" s="399"/>
      <c r="H12" s="399"/>
      <c r="I12" s="407"/>
      <c r="J12" s="399"/>
      <c r="K12" s="399"/>
      <c r="L12" s="399"/>
      <c r="M12" s="399"/>
      <c r="N12" s="399"/>
      <c r="O12" s="399"/>
      <c r="P12" s="399"/>
      <c r="Q12" s="399"/>
      <c r="R12" s="400"/>
    </row>
    <row r="13" spans="3:18" ht="39" customHeight="1" x14ac:dyDescent="0.25">
      <c r="C13" s="401" t="str">
        <f>+CONCATENATE($C$5,D13)</f>
        <v>Dirección Administrativa y FinancieraFuerte</v>
      </c>
      <c r="D13" s="150" t="s">
        <v>97</v>
      </c>
      <c r="E13" s="151">
        <f>+COUNTIF(Monitoreo!$I:$I,'Dirección A y F'!C13)</f>
        <v>12</v>
      </c>
      <c r="F13" s="408">
        <f>+(E13*$I$5)/$E$10</f>
        <v>0.54545454545454541</v>
      </c>
      <c r="G13" s="399"/>
      <c r="H13" s="399"/>
      <c r="I13" s="399"/>
      <c r="J13" s="399"/>
      <c r="K13" s="399"/>
      <c r="L13" s="399"/>
      <c r="M13" s="399"/>
      <c r="N13" s="399"/>
      <c r="O13" s="399"/>
      <c r="P13" s="399"/>
      <c r="Q13" s="399"/>
      <c r="R13" s="400"/>
    </row>
    <row r="14" spans="3:18" ht="39" customHeight="1" x14ac:dyDescent="0.25">
      <c r="C14" s="401" t="str">
        <f>+CONCATENATE($C$5,D14)</f>
        <v>Dirección Administrativa y FinancieraModerado</v>
      </c>
      <c r="D14" s="152" t="s">
        <v>98</v>
      </c>
      <c r="E14" s="151">
        <f>+COUNTIF(Monitoreo!$I:$I,'Dirección A y F'!C14)</f>
        <v>10</v>
      </c>
      <c r="F14" s="408">
        <f>+(E14*$I$5)/$E$10</f>
        <v>0.45454545454545453</v>
      </c>
      <c r="G14" s="399"/>
      <c r="H14" s="399"/>
      <c r="I14" s="399"/>
      <c r="J14" s="399"/>
      <c r="K14" s="399"/>
      <c r="L14" s="399"/>
      <c r="M14" s="399"/>
      <c r="N14" s="399"/>
      <c r="O14" s="399"/>
      <c r="P14" s="399"/>
      <c r="Q14" s="399"/>
      <c r="R14" s="400"/>
    </row>
    <row r="15" spans="3:18" ht="39" customHeight="1" x14ac:dyDescent="0.25">
      <c r="C15" s="401" t="str">
        <f>+CONCATENATE($C$5,D15)</f>
        <v>Dirección Administrativa y FinancieraDébil</v>
      </c>
      <c r="D15" s="153" t="s">
        <v>96</v>
      </c>
      <c r="E15" s="151">
        <f>+COUNTIF(Monitoreo!$I:$I,'Dirección A y F'!C15)</f>
        <v>0</v>
      </c>
      <c r="F15" s="408">
        <f>+(E15*$I$5)/$E$10</f>
        <v>0</v>
      </c>
      <c r="G15" s="399"/>
      <c r="H15" s="399"/>
      <c r="I15" s="399"/>
      <c r="J15" s="399"/>
      <c r="K15" s="399"/>
      <c r="L15" s="399"/>
      <c r="M15" s="399"/>
      <c r="N15" s="399"/>
      <c r="O15" s="399"/>
      <c r="P15" s="399"/>
      <c r="Q15" s="399"/>
      <c r="R15" s="400"/>
    </row>
    <row r="16" spans="3:18" ht="29.25" customHeight="1" x14ac:dyDescent="0.25">
      <c r="C16" s="409"/>
      <c r="D16" s="404" t="s">
        <v>2092</v>
      </c>
      <c r="E16" s="405">
        <f>+SUM(E13:E15)</f>
        <v>22</v>
      </c>
      <c r="F16" s="410">
        <f>+SUM(F13:F15)</f>
        <v>1</v>
      </c>
      <c r="G16" s="399"/>
      <c r="H16" s="399"/>
      <c r="I16" s="399"/>
      <c r="J16" s="399"/>
      <c r="K16" s="399"/>
      <c r="L16" s="399"/>
      <c r="M16" s="399"/>
      <c r="N16" s="399"/>
      <c r="O16" s="399"/>
      <c r="P16" s="399"/>
      <c r="Q16" s="399"/>
      <c r="R16" s="400"/>
    </row>
    <row r="17" spans="3:18" x14ac:dyDescent="0.25">
      <c r="C17" s="411"/>
      <c r="D17" s="399"/>
      <c r="E17" s="399"/>
      <c r="F17" s="399"/>
      <c r="G17" s="399"/>
      <c r="H17" s="399"/>
      <c r="I17" s="399"/>
      <c r="J17" s="399"/>
      <c r="K17" s="399"/>
      <c r="L17" s="399"/>
      <c r="M17" s="399"/>
      <c r="N17" s="399"/>
      <c r="O17" s="399"/>
      <c r="P17" s="399"/>
      <c r="Q17" s="399"/>
      <c r="R17" s="400"/>
    </row>
    <row r="18" spans="3:18" x14ac:dyDescent="0.25">
      <c r="C18" s="411"/>
      <c r="D18" s="399"/>
      <c r="E18" s="399"/>
      <c r="F18" s="399"/>
      <c r="G18" s="399"/>
      <c r="H18" s="399"/>
      <c r="I18" s="399"/>
      <c r="J18" s="399"/>
      <c r="K18" s="399"/>
      <c r="L18" s="399"/>
      <c r="M18" s="399"/>
      <c r="N18" s="399"/>
      <c r="O18" s="399"/>
      <c r="P18" s="399"/>
      <c r="Q18" s="399"/>
      <c r="R18" s="400"/>
    </row>
    <row r="19" spans="3:18" x14ac:dyDescent="0.25">
      <c r="C19" s="411"/>
      <c r="D19" s="399"/>
      <c r="E19" s="399"/>
      <c r="F19" s="399"/>
      <c r="G19" s="399"/>
      <c r="H19" s="399"/>
      <c r="I19" s="399"/>
      <c r="J19" s="399"/>
      <c r="K19" s="399"/>
      <c r="L19" s="399"/>
      <c r="M19" s="399"/>
      <c r="N19" s="399"/>
      <c r="O19" s="399"/>
      <c r="P19" s="399"/>
      <c r="Q19" s="399"/>
      <c r="R19" s="400"/>
    </row>
    <row r="20" spans="3:18" x14ac:dyDescent="0.25">
      <c r="C20" s="411"/>
      <c r="D20" s="399"/>
      <c r="E20" s="399"/>
      <c r="F20" s="399"/>
      <c r="G20" s="399"/>
      <c r="H20" s="399"/>
      <c r="I20" s="399"/>
      <c r="J20" s="399"/>
      <c r="K20" s="399"/>
      <c r="L20" s="399"/>
      <c r="M20" s="399"/>
      <c r="N20" s="399"/>
      <c r="O20" s="399"/>
      <c r="P20" s="399"/>
      <c r="Q20" s="399"/>
      <c r="R20" s="400"/>
    </row>
    <row r="21" spans="3:18" x14ac:dyDescent="0.25">
      <c r="C21" s="411"/>
      <c r="D21" s="399"/>
      <c r="E21" s="399"/>
      <c r="F21" s="399"/>
      <c r="G21" s="399"/>
      <c r="H21" s="399"/>
      <c r="I21" s="399"/>
      <c r="J21" s="399"/>
      <c r="K21" s="399"/>
      <c r="L21" s="399"/>
      <c r="M21" s="399"/>
      <c r="N21" s="399"/>
      <c r="O21" s="399"/>
      <c r="P21" s="399"/>
      <c r="Q21" s="399"/>
      <c r="R21" s="400"/>
    </row>
    <row r="22" spans="3:18" x14ac:dyDescent="0.25">
      <c r="C22" s="411"/>
      <c r="D22" s="399"/>
      <c r="E22" s="399"/>
      <c r="F22" s="399"/>
      <c r="G22" s="399"/>
      <c r="H22" s="399"/>
      <c r="I22" s="399"/>
      <c r="J22" s="399"/>
      <c r="K22" s="399"/>
      <c r="L22" s="399"/>
      <c r="M22" s="399"/>
      <c r="N22" s="399"/>
      <c r="O22" s="399"/>
      <c r="P22" s="399"/>
      <c r="Q22" s="399"/>
      <c r="R22" s="400"/>
    </row>
    <row r="23" spans="3:18" ht="30" customHeight="1" x14ac:dyDescent="0.25">
      <c r="C23" s="411"/>
      <c r="D23" s="399"/>
      <c r="E23" s="399"/>
      <c r="F23" s="399"/>
      <c r="G23" s="399"/>
      <c r="H23" s="399"/>
      <c r="I23" s="399"/>
      <c r="J23" s="399"/>
      <c r="K23" s="399"/>
      <c r="L23" s="399"/>
      <c r="M23" s="399"/>
      <c r="N23" s="399"/>
      <c r="O23" s="399"/>
      <c r="P23" s="399"/>
      <c r="Q23" s="399"/>
      <c r="R23" s="400"/>
    </row>
    <row r="24" spans="3:18" ht="35.25" customHeight="1" x14ac:dyDescent="0.25">
      <c r="C24" s="398" t="s">
        <v>19</v>
      </c>
      <c r="D24" s="392" t="s">
        <v>122</v>
      </c>
      <c r="E24" s="393" t="s">
        <v>123</v>
      </c>
      <c r="F24" s="399"/>
      <c r="G24" s="399"/>
      <c r="H24" s="399"/>
      <c r="I24" s="399"/>
      <c r="J24" s="399"/>
      <c r="K24" s="399"/>
      <c r="L24" s="399"/>
      <c r="M24" s="399"/>
      <c r="N24" s="399"/>
      <c r="O24" s="399"/>
      <c r="P24" s="399"/>
      <c r="Q24" s="399"/>
      <c r="R24" s="400"/>
    </row>
    <row r="25" spans="3:18" ht="55.5" customHeight="1" x14ac:dyDescent="0.25">
      <c r="C25" s="401" t="str">
        <f>+CONCATENATE($C$24,D25)</f>
        <v>Dirección Administrativa y FinancieraIncumplimiento por parte de la comunidad universitaria, contratistas y visitantes de las políticas, reglamentos y directrices institucionales.</v>
      </c>
      <c r="D25" s="479" t="s">
        <v>107</v>
      </c>
      <c r="E25" s="16">
        <f>+COUNTIF(Monitoreo!$E:$E,C25)</f>
        <v>1</v>
      </c>
      <c r="F25" s="399"/>
      <c r="G25" s="399"/>
      <c r="H25" s="399"/>
      <c r="I25" s="399"/>
      <c r="J25" s="399"/>
      <c r="K25" s="399"/>
      <c r="L25" s="399"/>
      <c r="M25" s="399"/>
      <c r="N25" s="399"/>
      <c r="O25" s="399"/>
      <c r="P25" s="399"/>
      <c r="Q25" s="399"/>
      <c r="R25" s="400"/>
    </row>
    <row r="26" spans="3:18" ht="57.75" customHeight="1" x14ac:dyDescent="0.25">
      <c r="C26" s="401" t="str">
        <f t="shared" ref="C26:C40" si="0">+CONCATENATE($C$24,D26)</f>
        <v>Dirección Administrativa y FinancieraConflicto, desconocimiento o incumplimientos normativos, legales, regulatorios o contractuales.</v>
      </c>
      <c r="D26" s="480" t="s">
        <v>109</v>
      </c>
      <c r="E26" s="16">
        <f>+COUNTIF(Monitoreo!$E:$E,C26)</f>
        <v>3</v>
      </c>
      <c r="F26" s="399"/>
      <c r="G26" s="399"/>
      <c r="H26" s="399"/>
      <c r="I26" s="399"/>
      <c r="J26" s="399"/>
      <c r="K26" s="399"/>
      <c r="L26" s="399"/>
      <c r="M26" s="399"/>
      <c r="N26" s="399"/>
      <c r="O26" s="399"/>
      <c r="P26" s="399"/>
      <c r="Q26" s="399"/>
      <c r="R26" s="400"/>
    </row>
    <row r="27" spans="3:18" ht="55.5" customHeight="1" x14ac:dyDescent="0.25">
      <c r="C27" s="401" t="str">
        <f t="shared" si="0"/>
        <v>Dirección Administrativa y FinancieraFalla o falta de adecuación, consistencia, confiabilidad, confidencialidad y disponibilidad de la información que se genera o se custodia (física o electrónica).</v>
      </c>
      <c r="D27" s="480" t="s">
        <v>106</v>
      </c>
      <c r="E27" s="16">
        <f>+COUNTIF(Monitoreo!$E:$E,C27)</f>
        <v>1</v>
      </c>
      <c r="F27" s="399"/>
      <c r="G27" s="399"/>
      <c r="H27" s="399"/>
      <c r="I27" s="399"/>
      <c r="J27" s="399"/>
      <c r="K27" s="399"/>
      <c r="L27" s="399"/>
      <c r="M27" s="399"/>
      <c r="N27" s="399"/>
      <c r="O27" s="399"/>
      <c r="P27" s="399"/>
      <c r="Q27" s="399"/>
      <c r="R27" s="400"/>
    </row>
    <row r="28" spans="3:18" ht="55.5" customHeight="1" x14ac:dyDescent="0.25">
      <c r="C28" s="401" t="str">
        <f t="shared" si="0"/>
        <v>Dirección Administrativa y FinancieraDificultades en la alineación organizacional para el logro de los objetivos.</v>
      </c>
      <c r="D28" s="479" t="s">
        <v>108</v>
      </c>
      <c r="E28" s="16">
        <f>+COUNTIF(Monitoreo!$E:$E,C28)</f>
        <v>5</v>
      </c>
      <c r="F28" s="399"/>
      <c r="G28" s="399"/>
      <c r="H28" s="399"/>
      <c r="I28" s="399"/>
      <c r="J28" s="399"/>
      <c r="K28" s="399"/>
      <c r="L28" s="399"/>
      <c r="M28" s="399"/>
      <c r="N28" s="399"/>
      <c r="O28" s="399"/>
      <c r="P28" s="399"/>
      <c r="Q28" s="399"/>
      <c r="R28" s="400"/>
    </row>
    <row r="29" spans="3:18" ht="44.25" customHeight="1" x14ac:dyDescent="0.25">
      <c r="C29" s="401" t="str">
        <f t="shared" si="0"/>
        <v>Dirección Administrativa y FinancieraFallas o indisponibilidad de la infraestructura física relacionada con problemas estructurales o técnicos.</v>
      </c>
      <c r="D29" s="481" t="s">
        <v>112</v>
      </c>
      <c r="E29" s="16">
        <f>+COUNTIF(Monitoreo!$E:$E,C29)</f>
        <v>1</v>
      </c>
      <c r="F29" s="399"/>
      <c r="G29" s="399"/>
      <c r="H29" s="399"/>
      <c r="I29" s="399"/>
      <c r="J29" s="399"/>
      <c r="K29" s="399"/>
      <c r="L29" s="399"/>
      <c r="M29" s="399"/>
      <c r="N29" s="399"/>
      <c r="O29" s="399"/>
      <c r="P29" s="399"/>
      <c r="Q29" s="399"/>
      <c r="R29" s="400"/>
    </row>
    <row r="30" spans="3:18" ht="42" customHeight="1" x14ac:dyDescent="0.25">
      <c r="C30" s="401" t="str">
        <f t="shared" si="0"/>
        <v>Dirección Administrativa y FinancieraFalta o falla de la capacidad de gestión del talento humano.</v>
      </c>
      <c r="D30" s="479" t="s">
        <v>289</v>
      </c>
      <c r="E30" s="16">
        <f>+COUNTIF(Monitoreo!$E:$E,C30)</f>
        <v>1</v>
      </c>
      <c r="F30" s="399"/>
      <c r="G30" s="399"/>
      <c r="H30" s="399"/>
      <c r="I30" s="399"/>
      <c r="J30" s="399"/>
      <c r="K30" s="399"/>
      <c r="L30" s="399"/>
      <c r="M30" s="399"/>
      <c r="N30" s="399"/>
      <c r="O30" s="399"/>
      <c r="P30" s="399"/>
      <c r="Q30" s="399"/>
      <c r="R30" s="400"/>
    </row>
    <row r="31" spans="3:18" ht="34.5" customHeight="1" x14ac:dyDescent="0.25">
      <c r="C31" s="401" t="str">
        <f t="shared" si="0"/>
        <v>Dirección Administrativa y FinancieraFallas en la gestión, planeación o ejecución de proyectos.</v>
      </c>
      <c r="D31" s="479" t="s">
        <v>290</v>
      </c>
      <c r="E31" s="16">
        <f>+COUNTIF(Monitoreo!$E:$E,C31)</f>
        <v>4</v>
      </c>
      <c r="F31" s="399"/>
      <c r="G31" s="399"/>
      <c r="H31" s="399"/>
      <c r="I31" s="399"/>
      <c r="J31" s="399"/>
      <c r="K31" s="399"/>
      <c r="L31" s="399"/>
      <c r="M31" s="399"/>
      <c r="N31" s="399"/>
      <c r="O31" s="399"/>
      <c r="P31" s="399"/>
      <c r="Q31" s="399"/>
      <c r="R31" s="400"/>
    </row>
    <row r="32" spans="3:18" ht="34.5" customHeight="1" x14ac:dyDescent="0.25">
      <c r="C32" s="401" t="str">
        <f t="shared" si="0"/>
        <v>Dirección Administrativa y FinancieraPrácticas fraudulentas - corrupción en los diferentes procesos misionales de la universidad</v>
      </c>
      <c r="D32" s="479" t="s">
        <v>288</v>
      </c>
      <c r="E32" s="16">
        <f>+COUNTIF(Monitoreo!$E:$E,C32)</f>
        <v>0</v>
      </c>
      <c r="F32" s="399"/>
      <c r="G32" s="399"/>
      <c r="H32" s="399"/>
      <c r="I32" s="399"/>
      <c r="J32" s="399"/>
      <c r="K32" s="399"/>
      <c r="L32" s="399"/>
      <c r="M32" s="399"/>
      <c r="N32" s="399"/>
      <c r="O32" s="399"/>
      <c r="P32" s="399"/>
      <c r="Q32" s="399"/>
      <c r="R32" s="400"/>
    </row>
    <row r="33" spans="3:18" ht="34.5" customHeight="1" x14ac:dyDescent="0.25">
      <c r="C33" s="401" t="str">
        <f t="shared" si="0"/>
        <v>Dirección Administrativa y FinancieraFallas en la gestión de los recursos financieros</v>
      </c>
      <c r="D33" s="480" t="s">
        <v>114</v>
      </c>
      <c r="E33" s="16">
        <f>+COUNTIF(Monitoreo!$E:$E,C33)</f>
        <v>3</v>
      </c>
      <c r="F33" s="399"/>
      <c r="G33" s="399"/>
      <c r="H33" s="399"/>
      <c r="I33" s="399"/>
      <c r="J33" s="399"/>
      <c r="K33" s="399"/>
      <c r="L33" s="399"/>
      <c r="M33" s="399"/>
      <c r="N33" s="399"/>
      <c r="O33" s="399"/>
      <c r="P33" s="399"/>
      <c r="Q33" s="399"/>
      <c r="R33" s="400"/>
    </row>
    <row r="34" spans="3:18" ht="55.5" customHeight="1" x14ac:dyDescent="0.25">
      <c r="C34" s="401" t="str">
        <f>+CONCATENATE($C$24,D34)</f>
        <v>Dirección Administrativa y FinancieraIntoxicación, lesión, enfermedad o accidente que afecte la integridad o salud de las personas en la Universidad.</v>
      </c>
      <c r="D34" s="479" t="s">
        <v>117</v>
      </c>
      <c r="E34" s="16">
        <f>+COUNTIF(Monitoreo!$E:$E,C34)</f>
        <v>0</v>
      </c>
      <c r="F34" s="399"/>
      <c r="G34" s="399"/>
      <c r="H34" s="399"/>
      <c r="I34" s="399"/>
      <c r="J34" s="399"/>
      <c r="K34" s="399"/>
      <c r="L34" s="399"/>
      <c r="M34" s="399"/>
      <c r="N34" s="399"/>
      <c r="O34" s="399"/>
      <c r="P34" s="399"/>
      <c r="Q34" s="399"/>
      <c r="R34" s="400"/>
    </row>
    <row r="35" spans="3:18" ht="44.25" customHeight="1" x14ac:dyDescent="0.25">
      <c r="C35" s="401" t="str">
        <f t="shared" si="0"/>
        <v>Dirección Administrativa y FinancieraPérdida de la continuidad del negocio.</v>
      </c>
      <c r="D35" s="480" t="s">
        <v>113</v>
      </c>
      <c r="E35" s="16">
        <f>+COUNTIF(Monitoreo!$E:$E,C35)</f>
        <v>1</v>
      </c>
      <c r="F35" s="399"/>
      <c r="G35" s="399"/>
      <c r="H35" s="399"/>
      <c r="I35" s="399"/>
      <c r="J35" s="399"/>
      <c r="K35" s="399"/>
      <c r="L35" s="399"/>
      <c r="M35" s="399"/>
      <c r="N35" s="399"/>
      <c r="O35" s="399"/>
      <c r="P35" s="399"/>
      <c r="Q35" s="399"/>
      <c r="R35" s="400"/>
    </row>
    <row r="36" spans="3:18" ht="44.25" customHeight="1" x14ac:dyDescent="0.25">
      <c r="C36" s="401" t="str">
        <f t="shared" si="0"/>
        <v>Dirección Administrativa y FinancieraActos mal intencionados de terceros (AMIT).</v>
      </c>
      <c r="D36" s="479" t="s">
        <v>116</v>
      </c>
      <c r="E36" s="16">
        <f>+COUNTIF(Monitoreo!$E:$E,C36)</f>
        <v>1</v>
      </c>
      <c r="F36" s="399"/>
      <c r="G36" s="399"/>
      <c r="H36" s="399"/>
      <c r="I36" s="399"/>
      <c r="J36" s="399"/>
      <c r="K36" s="399"/>
      <c r="L36" s="399"/>
      <c r="M36" s="399"/>
      <c r="N36" s="399"/>
      <c r="O36" s="399"/>
      <c r="P36" s="399"/>
      <c r="Q36" s="399"/>
      <c r="R36" s="400"/>
    </row>
    <row r="37" spans="3:18" ht="44.25" customHeight="1" x14ac:dyDescent="0.25">
      <c r="C37" s="401" t="str">
        <f t="shared" si="0"/>
        <v>Dirección Administrativa y FinancieraDesastres naturales que puedan afectar las instalaciones o la operación de la Universidad.</v>
      </c>
      <c r="D37" s="479" t="s">
        <v>121</v>
      </c>
      <c r="E37" s="16">
        <f>+COUNTIF(Monitoreo!$E:$E,C37)</f>
        <v>0</v>
      </c>
      <c r="F37" s="399"/>
      <c r="G37" s="399"/>
      <c r="H37" s="399"/>
      <c r="I37" s="399"/>
      <c r="J37" s="399"/>
      <c r="K37" s="399"/>
      <c r="L37" s="399"/>
      <c r="M37" s="399"/>
      <c r="N37" s="399"/>
      <c r="O37" s="399"/>
      <c r="P37" s="399"/>
      <c r="Q37" s="399"/>
      <c r="R37" s="400"/>
    </row>
    <row r="38" spans="3:18" ht="44.25" customHeight="1" x14ac:dyDescent="0.25">
      <c r="C38" s="401" t="str">
        <f t="shared" si="0"/>
        <v>Dirección Administrativa y FinancieraFalta de innovación o rezago en los diferentes procesos o estructuras que dificultan el crecimiento y/o cumplimiento de los objetivos de la Universidad</v>
      </c>
      <c r="D38" s="482" t="s">
        <v>111</v>
      </c>
      <c r="E38" s="16">
        <f>+COUNTIF(Monitoreo!$E:$E,C38)</f>
        <v>0</v>
      </c>
      <c r="F38" s="399"/>
      <c r="G38" s="399"/>
      <c r="H38" s="399"/>
      <c r="I38" s="399"/>
      <c r="J38" s="399"/>
      <c r="K38" s="399"/>
      <c r="L38" s="399"/>
      <c r="M38" s="399"/>
      <c r="N38" s="399"/>
      <c r="O38" s="399"/>
      <c r="P38" s="399"/>
      <c r="Q38" s="399"/>
      <c r="R38" s="400"/>
    </row>
    <row r="39" spans="3:18" ht="44.25" customHeight="1" x14ac:dyDescent="0.25">
      <c r="C39" s="401" t="str">
        <f t="shared" si="0"/>
        <v>Dirección Administrativa y FinancieraConcepto público desfavorable que causa una pérdida de credibilidad sobre la Universidad en sus grupos de interés.</v>
      </c>
      <c r="D39" s="482" t="s">
        <v>119</v>
      </c>
      <c r="E39" s="16">
        <f>+COUNTIF(Monitoreo!$E:$E,C39)</f>
        <v>1</v>
      </c>
      <c r="F39" s="399"/>
      <c r="G39" s="399"/>
      <c r="H39" s="399"/>
      <c r="I39" s="399"/>
      <c r="J39" s="399"/>
      <c r="K39" s="399"/>
      <c r="L39" s="399"/>
      <c r="M39" s="399"/>
      <c r="N39" s="399"/>
      <c r="O39" s="399"/>
      <c r="P39" s="399"/>
      <c r="Q39" s="399"/>
      <c r="R39" s="400"/>
    </row>
    <row r="40" spans="3:18" ht="44.25" customHeight="1" x14ac:dyDescent="0.25">
      <c r="C40" s="401" t="str">
        <f t="shared" si="0"/>
        <v>Dirección Administrativa y FinancieraIncumplimiento por parte de proveedores</v>
      </c>
      <c r="D40" s="482" t="s">
        <v>120</v>
      </c>
      <c r="E40" s="16">
        <f>+COUNTIF(Monitoreo!$E:$E,C40)</f>
        <v>0</v>
      </c>
      <c r="F40" s="399"/>
      <c r="G40" s="399"/>
      <c r="H40" s="399"/>
      <c r="I40" s="399"/>
      <c r="J40" s="399"/>
      <c r="K40" s="399"/>
      <c r="L40" s="399"/>
      <c r="M40" s="399"/>
      <c r="N40" s="399"/>
      <c r="O40" s="399"/>
      <c r="P40" s="399"/>
      <c r="Q40" s="399"/>
      <c r="R40" s="400"/>
    </row>
    <row r="41" spans="3:18" ht="36.75" customHeight="1" x14ac:dyDescent="0.25">
      <c r="C41" s="401"/>
      <c r="D41" s="390" t="s">
        <v>86</v>
      </c>
      <c r="E41" s="391">
        <f>+SUM(E25:E40)</f>
        <v>22</v>
      </c>
      <c r="F41" s="399"/>
      <c r="G41" s="399"/>
      <c r="H41" s="399"/>
      <c r="I41" s="399"/>
      <c r="J41" s="399"/>
      <c r="K41" s="399"/>
      <c r="L41" s="399"/>
      <c r="M41" s="399"/>
      <c r="N41" s="399"/>
      <c r="O41" s="399"/>
      <c r="P41" s="399"/>
      <c r="Q41" s="399"/>
      <c r="R41" s="400"/>
    </row>
    <row r="42" spans="3:18" ht="36.75" customHeight="1" x14ac:dyDescent="0.25">
      <c r="C42" s="401"/>
      <c r="D42" s="399"/>
      <c r="E42" s="399"/>
      <c r="F42" s="399"/>
      <c r="G42" s="399"/>
      <c r="H42" s="399"/>
      <c r="I42" s="399"/>
      <c r="J42" s="399"/>
      <c r="K42" s="399"/>
      <c r="L42" s="399"/>
      <c r="M42" s="399"/>
      <c r="N42" s="399"/>
      <c r="O42" s="399"/>
      <c r="P42" s="399"/>
      <c r="Q42" s="399"/>
      <c r="R42" s="400"/>
    </row>
    <row r="43" spans="3:18" ht="36.75" customHeight="1" x14ac:dyDescent="0.25">
      <c r="C43" s="398" t="str">
        <f>+C24</f>
        <v>Dirección Administrativa y Financiera</v>
      </c>
      <c r="D43" s="390" t="s">
        <v>2453</v>
      </c>
      <c r="E43" s="391" t="s">
        <v>123</v>
      </c>
      <c r="F43" s="399"/>
      <c r="G43" s="399"/>
      <c r="H43" s="399"/>
      <c r="I43" s="399"/>
      <c r="J43" s="399"/>
      <c r="K43" s="399"/>
      <c r="L43" s="399"/>
      <c r="M43" s="399"/>
      <c r="N43" s="399"/>
      <c r="O43" s="399"/>
      <c r="P43" s="399"/>
      <c r="Q43" s="399"/>
      <c r="R43" s="400"/>
    </row>
    <row r="44" spans="3:18" ht="23.25" customHeight="1" x14ac:dyDescent="0.25">
      <c r="C44" s="401" t="str">
        <f>+CONCATENATE($C$43,D44)</f>
        <v>Dirección Administrativa y FinancieraAmbiental</v>
      </c>
      <c r="D44" s="446" t="s">
        <v>2454</v>
      </c>
      <c r="E44" s="447">
        <f>+COUNTIF(Monitoreo!$K:$K,C44)</f>
        <v>0</v>
      </c>
      <c r="F44" s="399"/>
      <c r="G44" s="399"/>
      <c r="H44" s="399"/>
      <c r="I44" s="399"/>
      <c r="J44" s="399"/>
      <c r="K44" s="399"/>
      <c r="L44" s="399"/>
      <c r="M44" s="399"/>
      <c r="N44" s="399"/>
      <c r="O44" s="399"/>
      <c r="P44" s="399"/>
      <c r="Q44" s="399"/>
      <c r="R44" s="400"/>
    </row>
    <row r="45" spans="3:18" ht="23.25" customHeight="1" x14ac:dyDescent="0.25">
      <c r="C45" s="401" t="str">
        <f t="shared" ref="C45:C62" si="1">+CONCATENATE($C$43,D45)</f>
        <v xml:space="preserve">Dirección Administrativa y FinancieraActuarial </v>
      </c>
      <c r="D45" s="448" t="s">
        <v>2455</v>
      </c>
      <c r="E45" s="447">
        <f>+COUNTIF(Monitoreo!$K:$K,C45)</f>
        <v>0</v>
      </c>
      <c r="F45" s="399"/>
      <c r="G45" s="399"/>
      <c r="H45" s="399"/>
      <c r="I45" s="399"/>
      <c r="J45" s="399"/>
      <c r="K45" s="399"/>
      <c r="L45" s="399"/>
      <c r="M45" s="399"/>
      <c r="N45" s="399"/>
      <c r="O45" s="399"/>
      <c r="P45" s="399"/>
      <c r="Q45" s="399"/>
      <c r="R45" s="400"/>
    </row>
    <row r="46" spans="3:18" ht="23.25" customHeight="1" x14ac:dyDescent="0.25">
      <c r="C46" s="401" t="str">
        <f t="shared" si="1"/>
        <v>Dirección Administrativa y FinancieraCompetencia</v>
      </c>
      <c r="D46" s="449" t="s">
        <v>2456</v>
      </c>
      <c r="E46" s="447">
        <f>+COUNTIF(Monitoreo!$K:$K,C46)</f>
        <v>0</v>
      </c>
      <c r="F46" s="399"/>
      <c r="G46" s="399"/>
      <c r="H46" s="399"/>
      <c r="I46" s="399"/>
      <c r="J46" s="399"/>
      <c r="K46" s="399"/>
      <c r="L46" s="399"/>
      <c r="M46" s="399"/>
      <c r="N46" s="399"/>
      <c r="O46" s="399"/>
      <c r="P46" s="399"/>
      <c r="Q46" s="399"/>
      <c r="R46" s="400"/>
    </row>
    <row r="47" spans="3:18" ht="23.25" customHeight="1" x14ac:dyDescent="0.25">
      <c r="C47" s="401" t="str">
        <f t="shared" si="1"/>
        <v>Dirección Administrativa y FinancieraCorrupción y fraude</v>
      </c>
      <c r="D47" s="446" t="s">
        <v>2457</v>
      </c>
      <c r="E47" s="447">
        <f>+COUNTIF(Monitoreo!$K:$K,C47)</f>
        <v>0</v>
      </c>
      <c r="F47" s="399"/>
      <c r="G47" s="399"/>
      <c r="H47" s="399"/>
      <c r="I47" s="399"/>
      <c r="J47" s="399"/>
      <c r="K47" s="399"/>
      <c r="L47" s="399"/>
      <c r="M47" s="399"/>
      <c r="N47" s="399"/>
      <c r="O47" s="399"/>
      <c r="P47" s="399"/>
      <c r="Q47" s="399"/>
      <c r="R47" s="400"/>
    </row>
    <row r="48" spans="3:18" ht="23.25" customHeight="1" x14ac:dyDescent="0.25">
      <c r="C48" s="401" t="str">
        <f t="shared" si="1"/>
        <v xml:space="preserve">Dirección Administrativa y FinancieraEconómico </v>
      </c>
      <c r="D48" s="446" t="s">
        <v>2458</v>
      </c>
      <c r="E48" s="447">
        <f>+COUNTIF(Monitoreo!$K:$K,C48)</f>
        <v>2</v>
      </c>
      <c r="F48" s="399"/>
      <c r="G48" s="399"/>
      <c r="H48" s="399"/>
      <c r="I48" s="399"/>
      <c r="J48" s="399"/>
      <c r="K48" s="399"/>
      <c r="L48" s="399"/>
      <c r="M48" s="399"/>
      <c r="N48" s="399"/>
      <c r="O48" s="399"/>
      <c r="P48" s="399"/>
      <c r="Q48" s="399"/>
      <c r="R48" s="400"/>
    </row>
    <row r="49" spans="3:18" ht="23.25" customHeight="1" x14ac:dyDescent="0.25">
      <c r="C49" s="401" t="str">
        <f t="shared" si="1"/>
        <v>Dirección Administrativa y FinancieraFinanciero</v>
      </c>
      <c r="D49" s="446" t="s">
        <v>2459</v>
      </c>
      <c r="E49" s="447">
        <f>+COUNTIF(Monitoreo!$K:$K,C49)</f>
        <v>3</v>
      </c>
      <c r="F49" s="399"/>
      <c r="G49" s="399"/>
      <c r="H49" s="399"/>
      <c r="I49" s="399"/>
      <c r="J49" s="399"/>
      <c r="K49" s="399"/>
      <c r="L49" s="399"/>
      <c r="M49" s="399"/>
      <c r="N49" s="399"/>
      <c r="O49" s="399"/>
      <c r="P49" s="399"/>
      <c r="Q49" s="399"/>
      <c r="R49" s="400"/>
    </row>
    <row r="50" spans="3:18" ht="23.25" customHeight="1" x14ac:dyDescent="0.25">
      <c r="C50" s="401" t="str">
        <f t="shared" si="1"/>
        <v>Dirección Administrativa y FinancieraGobernanza</v>
      </c>
      <c r="D50" s="446" t="s">
        <v>2461</v>
      </c>
      <c r="E50" s="447">
        <f>+COUNTIF(Monitoreo!$K:$K,C50)</f>
        <v>3</v>
      </c>
      <c r="F50" s="399"/>
      <c r="G50" s="399"/>
      <c r="H50" s="399"/>
      <c r="I50" s="399"/>
      <c r="J50" s="399"/>
      <c r="K50" s="399"/>
      <c r="L50" s="399"/>
      <c r="M50" s="399"/>
      <c r="N50" s="399"/>
      <c r="O50" s="399"/>
      <c r="P50" s="399"/>
      <c r="Q50" s="399"/>
      <c r="R50" s="400"/>
    </row>
    <row r="51" spans="3:18" ht="23.25" customHeight="1" x14ac:dyDescent="0.25">
      <c r="C51" s="401" t="str">
        <f t="shared" si="1"/>
        <v>Dirección Administrativa y FinancieraGrupo</v>
      </c>
      <c r="D51" s="446" t="s">
        <v>2462</v>
      </c>
      <c r="E51" s="447">
        <f>+COUNTIF(Monitoreo!$K:$K,C51)</f>
        <v>0</v>
      </c>
      <c r="F51" s="399"/>
      <c r="G51" s="399"/>
      <c r="H51" s="399"/>
      <c r="I51" s="399"/>
      <c r="J51" s="399"/>
      <c r="K51" s="399"/>
      <c r="L51" s="399"/>
      <c r="M51" s="399"/>
      <c r="N51" s="399"/>
      <c r="O51" s="399"/>
      <c r="P51" s="399"/>
      <c r="Q51" s="399"/>
      <c r="R51" s="400"/>
    </row>
    <row r="52" spans="3:18" ht="23.25" customHeight="1" x14ac:dyDescent="0.25">
      <c r="C52" s="401" t="str">
        <f t="shared" si="1"/>
        <v>Dirección Administrativa y FinancieraLaboral</v>
      </c>
      <c r="D52" s="446" t="s">
        <v>2463</v>
      </c>
      <c r="E52" s="447">
        <f>+COUNTIF(Monitoreo!$K:$K,C52)</f>
        <v>0</v>
      </c>
      <c r="F52" s="399"/>
      <c r="G52" s="399"/>
      <c r="H52" s="399"/>
      <c r="I52" s="399"/>
      <c r="J52" s="399"/>
      <c r="K52" s="399"/>
      <c r="L52" s="399"/>
      <c r="M52" s="399"/>
      <c r="N52" s="399"/>
      <c r="O52" s="399"/>
      <c r="P52" s="399"/>
      <c r="Q52" s="399"/>
      <c r="R52" s="400"/>
    </row>
    <row r="53" spans="3:18" ht="23.25" customHeight="1" x14ac:dyDescent="0.25">
      <c r="C53" s="401" t="str">
        <f t="shared" si="1"/>
        <v xml:space="preserve">Dirección Administrativa y FinancieraLavado de activos y financiación del terrorismo </v>
      </c>
      <c r="D53" s="446" t="s">
        <v>2464</v>
      </c>
      <c r="E53" s="447">
        <f>+COUNTIF(Monitoreo!$K:$K,C53)</f>
        <v>0</v>
      </c>
      <c r="F53" s="399"/>
      <c r="G53" s="399"/>
      <c r="H53" s="399"/>
      <c r="I53" s="399"/>
      <c r="J53" s="399"/>
      <c r="K53" s="399"/>
      <c r="L53" s="399"/>
      <c r="M53" s="399"/>
      <c r="N53" s="399"/>
      <c r="O53" s="399"/>
      <c r="P53" s="399"/>
      <c r="Q53" s="399"/>
      <c r="R53" s="400"/>
    </row>
    <row r="54" spans="3:18" ht="23.25" customHeight="1" x14ac:dyDescent="0.25">
      <c r="C54" s="401" t="str">
        <f t="shared" si="1"/>
        <v>Dirección Administrativa y FinancieraLegal</v>
      </c>
      <c r="D54" s="446" t="s">
        <v>2451</v>
      </c>
      <c r="E54" s="447">
        <f>+COUNTIF(Monitoreo!$K:$K,C54)</f>
        <v>7</v>
      </c>
      <c r="F54" s="399"/>
      <c r="G54" s="399"/>
      <c r="H54" s="399"/>
      <c r="I54" s="399"/>
      <c r="J54" s="399"/>
      <c r="K54" s="399"/>
      <c r="L54" s="399"/>
      <c r="M54" s="399"/>
      <c r="N54" s="399"/>
      <c r="O54" s="399"/>
      <c r="P54" s="399"/>
      <c r="Q54" s="399"/>
      <c r="R54" s="400"/>
    </row>
    <row r="55" spans="3:18" ht="23.25" customHeight="1" x14ac:dyDescent="0.25">
      <c r="C55" s="401" t="str">
        <f t="shared" si="1"/>
        <v>Dirección Administrativa y FinancieraOperativo</v>
      </c>
      <c r="D55" s="446" t="s">
        <v>2466</v>
      </c>
      <c r="E55" s="447">
        <f>+COUNTIF(Monitoreo!$K:$K,C55)</f>
        <v>7</v>
      </c>
      <c r="F55" s="399"/>
      <c r="G55" s="399"/>
      <c r="H55" s="399"/>
      <c r="I55" s="399"/>
      <c r="J55" s="399"/>
      <c r="K55" s="399"/>
      <c r="L55" s="399"/>
      <c r="M55" s="399"/>
      <c r="N55" s="399"/>
      <c r="O55" s="399"/>
      <c r="P55" s="399"/>
      <c r="Q55" s="399"/>
      <c r="R55" s="400"/>
    </row>
    <row r="56" spans="3:18" ht="23.25" customHeight="1" x14ac:dyDescent="0.25">
      <c r="C56" s="401" t="str">
        <f t="shared" si="1"/>
        <v>Dirección Administrativa y FinancieraPaís</v>
      </c>
      <c r="D56" s="446" t="s">
        <v>2467</v>
      </c>
      <c r="E56" s="447">
        <f>+COUNTIF(Monitoreo!$K:$K,C56)</f>
        <v>0</v>
      </c>
      <c r="F56" s="399"/>
      <c r="G56" s="399"/>
      <c r="H56" s="399"/>
      <c r="I56" s="399"/>
      <c r="J56" s="399"/>
      <c r="K56" s="399"/>
      <c r="L56" s="399"/>
      <c r="M56" s="399"/>
      <c r="N56" s="399"/>
      <c r="O56" s="399"/>
      <c r="P56" s="399"/>
      <c r="Q56" s="399"/>
      <c r="R56" s="400"/>
    </row>
    <row r="57" spans="3:18" ht="23.25" customHeight="1" x14ac:dyDescent="0.25">
      <c r="C57" s="401" t="str">
        <f t="shared" si="1"/>
        <v>Dirección Administrativa y FinancieraPolítico</v>
      </c>
      <c r="D57" s="446" t="s">
        <v>2468</v>
      </c>
      <c r="E57" s="447">
        <f>+COUNTIF(Monitoreo!$K:$K,C57)</f>
        <v>0</v>
      </c>
      <c r="F57" s="399"/>
      <c r="G57" s="399"/>
      <c r="H57" s="399"/>
      <c r="I57" s="399"/>
      <c r="J57" s="399"/>
      <c r="K57" s="399"/>
      <c r="L57" s="399"/>
      <c r="M57" s="399"/>
      <c r="N57" s="399"/>
      <c r="O57" s="399"/>
      <c r="P57" s="399"/>
      <c r="Q57" s="399"/>
      <c r="R57" s="400"/>
    </row>
    <row r="58" spans="3:18" ht="23.25" customHeight="1" x14ac:dyDescent="0.25">
      <c r="C58" s="401" t="str">
        <f t="shared" si="1"/>
        <v>Dirección Administrativa y FinancieraProyectos</v>
      </c>
      <c r="D58" s="446" t="s">
        <v>204</v>
      </c>
      <c r="E58" s="447">
        <f>+COUNTIF(Monitoreo!$K:$K,C58)</f>
        <v>0</v>
      </c>
      <c r="F58" s="399"/>
      <c r="G58" s="399"/>
      <c r="H58" s="399"/>
      <c r="I58" s="399"/>
      <c r="J58" s="399"/>
      <c r="K58" s="399"/>
      <c r="L58" s="399"/>
      <c r="M58" s="399"/>
      <c r="N58" s="399"/>
      <c r="O58" s="399"/>
      <c r="P58" s="399"/>
      <c r="Q58" s="399"/>
      <c r="R58" s="400"/>
    </row>
    <row r="59" spans="3:18" ht="23.25" customHeight="1" x14ac:dyDescent="0.25">
      <c r="C59" s="401" t="str">
        <f t="shared" si="1"/>
        <v xml:space="preserve">Dirección Administrativa y FinancieraReputacional </v>
      </c>
      <c r="D59" s="446" t="s">
        <v>2469</v>
      </c>
      <c r="E59" s="447">
        <f>+COUNTIF(Monitoreo!$K:$K,C59)</f>
        <v>0</v>
      </c>
      <c r="F59" s="399"/>
      <c r="G59" s="399"/>
      <c r="H59" s="399"/>
      <c r="I59" s="399"/>
      <c r="J59" s="399"/>
      <c r="K59" s="399"/>
      <c r="L59" s="399"/>
      <c r="M59" s="399"/>
      <c r="N59" s="399"/>
      <c r="O59" s="399"/>
      <c r="P59" s="399"/>
      <c r="Q59" s="399"/>
      <c r="R59" s="400"/>
    </row>
    <row r="60" spans="3:18" ht="23.25" customHeight="1" x14ac:dyDescent="0.25">
      <c r="C60" s="401" t="str">
        <f t="shared" si="1"/>
        <v xml:space="preserve">Dirección Administrativa y FinancieraSalud </v>
      </c>
      <c r="D60" s="446" t="s">
        <v>2471</v>
      </c>
      <c r="E60" s="447">
        <f>+COUNTIF(Monitoreo!$K:$K,C60)</f>
        <v>0</v>
      </c>
      <c r="F60" s="399"/>
      <c r="G60" s="399"/>
      <c r="H60" s="399"/>
      <c r="I60" s="399"/>
      <c r="J60" s="399"/>
      <c r="K60" s="399"/>
      <c r="L60" s="399"/>
      <c r="M60" s="399"/>
      <c r="N60" s="399"/>
      <c r="O60" s="399"/>
      <c r="P60" s="399"/>
      <c r="Q60" s="399"/>
      <c r="R60" s="400"/>
    </row>
    <row r="61" spans="3:18" ht="23.25" customHeight="1" x14ac:dyDescent="0.25">
      <c r="C61" s="401" t="str">
        <f t="shared" si="1"/>
        <v>Dirección Administrativa y FinancieraSocial</v>
      </c>
      <c r="D61" s="446" t="s">
        <v>2473</v>
      </c>
      <c r="E61" s="447">
        <f>+COUNTIF(Monitoreo!$K:$K,C61)</f>
        <v>0</v>
      </c>
      <c r="F61" s="399"/>
      <c r="G61" s="399"/>
      <c r="H61" s="399"/>
      <c r="I61" s="399"/>
      <c r="J61" s="399"/>
      <c r="K61" s="399"/>
      <c r="L61" s="399"/>
      <c r="M61" s="399"/>
      <c r="N61" s="399"/>
      <c r="O61" s="399"/>
      <c r="P61" s="399"/>
      <c r="Q61" s="399"/>
      <c r="R61" s="400"/>
    </row>
    <row r="62" spans="3:18" ht="23.25" customHeight="1" x14ac:dyDescent="0.25">
      <c r="C62" s="401" t="str">
        <f t="shared" si="1"/>
        <v>Dirección Administrativa y FinancieraTecnológico</v>
      </c>
      <c r="D62" s="446" t="s">
        <v>2474</v>
      </c>
      <c r="E62" s="447">
        <f>+COUNTIF(Monitoreo!$K:$K,C62)</f>
        <v>0</v>
      </c>
      <c r="F62" s="399"/>
      <c r="G62" s="399"/>
      <c r="H62" s="399"/>
      <c r="I62" s="399"/>
      <c r="J62" s="399"/>
      <c r="K62" s="399"/>
      <c r="L62" s="399"/>
      <c r="M62" s="399"/>
      <c r="N62" s="399"/>
      <c r="O62" s="399"/>
      <c r="P62" s="399"/>
      <c r="Q62" s="399"/>
      <c r="R62" s="400"/>
    </row>
    <row r="63" spans="3:18" ht="36.75" customHeight="1" x14ac:dyDescent="0.25">
      <c r="C63" s="401"/>
      <c r="D63" s="390" t="s">
        <v>86</v>
      </c>
      <c r="E63" s="391">
        <f>+SUM(E44:E62)</f>
        <v>22</v>
      </c>
      <c r="F63" s="399"/>
      <c r="G63" s="399"/>
      <c r="H63" s="399"/>
      <c r="I63" s="399"/>
      <c r="J63" s="399"/>
      <c r="K63" s="399"/>
      <c r="L63" s="399"/>
      <c r="M63" s="399"/>
      <c r="N63" s="399"/>
      <c r="O63" s="399"/>
      <c r="P63" s="399"/>
      <c r="Q63" s="399"/>
      <c r="R63" s="400"/>
    </row>
    <row r="64" spans="3:18" ht="15.75" thickBot="1" x14ac:dyDescent="0.3">
      <c r="C64" s="412"/>
      <c r="D64" s="413"/>
      <c r="E64" s="413"/>
      <c r="F64" s="414"/>
      <c r="G64" s="415"/>
      <c r="H64" s="415"/>
      <c r="I64" s="415"/>
      <c r="J64" s="413"/>
      <c r="K64" s="413"/>
      <c r="L64" s="413"/>
      <c r="M64" s="413"/>
      <c r="N64" s="413"/>
      <c r="O64" s="413"/>
      <c r="P64" s="413"/>
      <c r="Q64" s="413"/>
      <c r="R64" s="416"/>
    </row>
    <row r="65" spans="4:21" ht="15.75" thickTop="1" x14ac:dyDescent="0.25">
      <c r="D65" s="145"/>
      <c r="E65" s="145"/>
      <c r="F65" s="144"/>
      <c r="G65" s="145"/>
      <c r="H65" s="145"/>
      <c r="I65" s="145"/>
      <c r="J65" s="145"/>
      <c r="K65" s="145"/>
      <c r="L65" s="145"/>
      <c r="M65" s="145"/>
      <c r="N65" s="145"/>
      <c r="O65" s="145"/>
      <c r="P65" s="145"/>
      <c r="Q65" s="145"/>
      <c r="R65" s="145"/>
      <c r="S65" s="145"/>
      <c r="T65" s="145"/>
      <c r="U65" s="144"/>
    </row>
  </sheetData>
  <sheetProtection algorithmName="SHA-512" hashValue="2Njn7G0pnRkNu4HtjNfpBzYJnqaX8FFs3T6eS4UeZmMyvyh5x25/8oGUCLJIoyXF6t/OZy4uo7M9x1WJVTHxTg==" saltValue="asmTEoRteVBTDdfCtAWxyg==" spinCount="100000" sheet="1" objects="1" scenarios="1"/>
  <mergeCells count="1">
    <mergeCell ref="C3:R3"/>
  </mergeCells>
  <conditionalFormatting sqref="D9">
    <cfRule type="cellIs" dxfId="15" priority="1" stopIfTrue="1" operator="equal">
      <formula>"Incontrolable"</formula>
    </cfRule>
    <cfRule type="cellIs" dxfId="14" priority="2" stopIfTrue="1" operator="equal">
      <formula>"Débil"</formula>
    </cfRule>
    <cfRule type="cellIs" dxfId="13" priority="3" stopIfTrue="1" operator="equal">
      <formula>"Moderado"</formula>
    </cfRule>
    <cfRule type="cellIs" dxfId="12" priority="4" stopIfTrue="1" operator="equal">
      <formula>"Fuerte"</formula>
    </cfRule>
  </conditionalFormatting>
  <pageMargins left="0.7" right="0.7" top="0.75" bottom="0.75" header="0.3" footer="0.3"/>
  <pageSetup scale="28"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DEBE0-C42C-4186-B059-8D09C933A380}">
  <dimension ref="C2:U65"/>
  <sheetViews>
    <sheetView showGridLines="0" view="pageBreakPreview" topLeftCell="A3" zoomScale="60" zoomScaleNormal="60" workbookViewId="0">
      <selection activeCell="E13" sqref="E13"/>
    </sheetView>
  </sheetViews>
  <sheetFormatPr baseColWidth="10" defaultRowHeight="15" x14ac:dyDescent="0.25"/>
  <cols>
    <col min="1" max="1" width="6.42578125" customWidth="1"/>
    <col min="2" max="2" width="3.5703125" customWidth="1"/>
    <col min="3" max="3" width="5.42578125" customWidth="1"/>
    <col min="4" max="4" width="74" customWidth="1"/>
    <col min="5" max="5" width="18.42578125" customWidth="1"/>
    <col min="6" max="6" width="21.85546875" customWidth="1"/>
    <col min="9" max="9" width="21.7109375" customWidth="1"/>
    <col min="10" max="10" width="18.140625" customWidth="1"/>
    <col min="11" max="11" width="20" customWidth="1"/>
    <col min="17" max="17" width="16.140625" customWidth="1"/>
    <col min="18" max="18" width="4.5703125" customWidth="1"/>
    <col min="19" max="19" width="5.7109375" customWidth="1"/>
    <col min="20" max="20" width="21" customWidth="1"/>
    <col min="26" max="26" width="23.5703125" customWidth="1"/>
  </cols>
  <sheetData>
    <row r="2" spans="3:18" ht="15.75" thickBot="1" x14ac:dyDescent="0.3"/>
    <row r="3" spans="3:18" ht="112.5" customHeight="1" thickTop="1" thickBot="1" x14ac:dyDescent="0.3">
      <c r="C3" s="534" t="s">
        <v>2647</v>
      </c>
      <c r="D3" s="535"/>
      <c r="E3" s="535"/>
      <c r="F3" s="535"/>
      <c r="G3" s="535"/>
      <c r="H3" s="535"/>
      <c r="I3" s="535"/>
      <c r="J3" s="535"/>
      <c r="K3" s="535"/>
      <c r="L3" s="535"/>
      <c r="M3" s="535"/>
      <c r="N3" s="535"/>
      <c r="O3" s="535"/>
      <c r="P3" s="535"/>
      <c r="Q3" s="535"/>
      <c r="R3" s="536"/>
    </row>
    <row r="4" spans="3:18" ht="15.75" thickTop="1" x14ac:dyDescent="0.25">
      <c r="C4" s="395"/>
      <c r="D4" s="396"/>
      <c r="E4" s="396"/>
      <c r="F4" s="396"/>
      <c r="G4" s="396"/>
      <c r="H4" s="396"/>
      <c r="I4" s="396"/>
      <c r="J4" s="396"/>
      <c r="K4" s="396"/>
      <c r="L4" s="396"/>
      <c r="M4" s="396"/>
      <c r="N4" s="396"/>
      <c r="O4" s="396"/>
      <c r="P4" s="396"/>
      <c r="Q4" s="396"/>
      <c r="R4" s="397"/>
    </row>
    <row r="5" spans="3:18" ht="54" customHeight="1" x14ac:dyDescent="0.25">
      <c r="C5" s="398" t="s">
        <v>51</v>
      </c>
      <c r="D5" s="390" t="s">
        <v>180</v>
      </c>
      <c r="E5" s="391">
        <v>2022</v>
      </c>
      <c r="F5" s="391" t="s">
        <v>2642</v>
      </c>
      <c r="G5" s="399"/>
      <c r="H5" s="399"/>
      <c r="I5" s="389">
        <v>1</v>
      </c>
      <c r="J5" s="399"/>
      <c r="K5" s="399"/>
      <c r="L5" s="399"/>
      <c r="M5" s="399"/>
      <c r="N5" s="399"/>
      <c r="O5" s="399"/>
      <c r="P5" s="399"/>
      <c r="Q5" s="399"/>
      <c r="R5" s="400"/>
    </row>
    <row r="6" spans="3:18" ht="39.75" customHeight="1" x14ac:dyDescent="0.25">
      <c r="C6" s="401" t="str">
        <f>+CONCATENATE($C$5,D6)</f>
        <v>Secretaría GeneralExtremo</v>
      </c>
      <c r="D6" s="146" t="s">
        <v>89</v>
      </c>
      <c r="E6" s="402">
        <f>+COUNTIF(Monitoreo!D:D,C6)</f>
        <v>1</v>
      </c>
      <c r="F6" s="403">
        <f>+(E6*$I$5)/$E$10</f>
        <v>0.33333333333333331</v>
      </c>
      <c r="G6" s="399"/>
      <c r="H6" s="399"/>
      <c r="I6" s="399"/>
      <c r="J6" s="399"/>
      <c r="K6" s="399"/>
      <c r="L6" s="399"/>
      <c r="M6" s="399"/>
      <c r="N6" s="399"/>
      <c r="O6" s="399"/>
      <c r="P6" s="399"/>
      <c r="Q6" s="399"/>
      <c r="R6" s="400"/>
    </row>
    <row r="7" spans="3:18" ht="39.75" customHeight="1" x14ac:dyDescent="0.25">
      <c r="C7" s="401" t="str">
        <f>+CONCATENATE($C$5,D7)</f>
        <v>Secretaría GeneralAlto</v>
      </c>
      <c r="D7" s="147" t="s">
        <v>87</v>
      </c>
      <c r="E7" s="402">
        <f>+COUNTIF(Monitoreo!D:D,C7)</f>
        <v>2</v>
      </c>
      <c r="F7" s="403">
        <f>+(E7*$I$5)/$E$10</f>
        <v>0.66666666666666663</v>
      </c>
      <c r="G7" s="399"/>
      <c r="H7" s="399"/>
      <c r="I7" s="399"/>
      <c r="J7" s="399"/>
      <c r="K7" s="399"/>
      <c r="L7" s="399"/>
      <c r="M7" s="399"/>
      <c r="N7" s="399"/>
      <c r="O7" s="399"/>
      <c r="P7" s="399"/>
      <c r="Q7" s="399"/>
      <c r="R7" s="400"/>
    </row>
    <row r="8" spans="3:18" ht="39.75" customHeight="1" x14ac:dyDescent="0.25">
      <c r="C8" s="401" t="str">
        <f>+CONCATENATE($C$5,D8)</f>
        <v>Secretaría GeneralMedio</v>
      </c>
      <c r="D8" s="148" t="s">
        <v>90</v>
      </c>
      <c r="E8" s="402">
        <f>+COUNTIF(Monitoreo!D:D,C8)</f>
        <v>0</v>
      </c>
      <c r="F8" s="403">
        <f>+(E8*$I$5)/$E$10</f>
        <v>0</v>
      </c>
      <c r="G8" s="399"/>
      <c r="H8" s="399"/>
      <c r="I8" s="399"/>
      <c r="J8" s="399"/>
      <c r="K8" s="399"/>
      <c r="L8" s="399"/>
      <c r="M8" s="399"/>
      <c r="N8" s="399"/>
      <c r="O8" s="399"/>
      <c r="P8" s="399"/>
      <c r="Q8" s="399"/>
      <c r="R8" s="400"/>
    </row>
    <row r="9" spans="3:18" ht="39.75" customHeight="1" x14ac:dyDescent="0.25">
      <c r="C9" s="401" t="str">
        <f>+CONCATENATE($C$5,D9)</f>
        <v>Secretaría GeneralBajo</v>
      </c>
      <c r="D9" s="149" t="s">
        <v>88</v>
      </c>
      <c r="E9" s="402">
        <f>+COUNTIF(Monitoreo!D:D,C9)</f>
        <v>0</v>
      </c>
      <c r="F9" s="403">
        <f>+(E9*$I$5)/$E$10</f>
        <v>0</v>
      </c>
      <c r="G9" s="399"/>
      <c r="H9" s="399"/>
      <c r="I9" s="399"/>
      <c r="J9" s="399"/>
      <c r="K9" s="399"/>
      <c r="L9" s="399"/>
      <c r="M9" s="399"/>
      <c r="N9" s="399"/>
      <c r="O9" s="399"/>
      <c r="P9" s="399"/>
      <c r="Q9" s="399"/>
      <c r="R9" s="400"/>
    </row>
    <row r="10" spans="3:18" ht="30" customHeight="1" x14ac:dyDescent="0.25">
      <c r="C10" s="401"/>
      <c r="D10" s="404" t="s">
        <v>86</v>
      </c>
      <c r="E10" s="405">
        <f>SUM(E6:E9)</f>
        <v>3</v>
      </c>
      <c r="F10" s="406">
        <f>+(E10*$I$5)/$E$10</f>
        <v>1</v>
      </c>
      <c r="G10" s="399"/>
      <c r="H10" s="399"/>
      <c r="I10" s="399"/>
      <c r="J10" s="399"/>
      <c r="K10" s="399"/>
      <c r="L10" s="399"/>
      <c r="M10" s="399"/>
      <c r="N10" s="399"/>
      <c r="O10" s="399"/>
      <c r="P10" s="399"/>
      <c r="Q10" s="399"/>
      <c r="R10" s="400"/>
    </row>
    <row r="11" spans="3:18" ht="90" customHeight="1" x14ac:dyDescent="0.25">
      <c r="C11" s="401"/>
      <c r="D11" s="399"/>
      <c r="E11" s="399"/>
      <c r="F11" s="399"/>
      <c r="G11" s="399"/>
      <c r="H11" s="399"/>
      <c r="I11" s="407"/>
      <c r="J11" s="399"/>
      <c r="K11" s="399"/>
      <c r="L11" s="399"/>
      <c r="M11" s="399"/>
      <c r="N11" s="399"/>
      <c r="O11" s="399"/>
      <c r="P11" s="399"/>
      <c r="Q11" s="399"/>
      <c r="R11" s="400"/>
    </row>
    <row r="12" spans="3:18" ht="48.75" customHeight="1" x14ac:dyDescent="0.25">
      <c r="C12" s="398" t="s">
        <v>51</v>
      </c>
      <c r="D12" s="394" t="s">
        <v>201</v>
      </c>
      <c r="E12" s="391">
        <v>2022</v>
      </c>
      <c r="F12" s="391" t="s">
        <v>2642</v>
      </c>
      <c r="G12" s="399"/>
      <c r="H12" s="399"/>
      <c r="I12" s="407"/>
      <c r="J12" s="399"/>
      <c r="K12" s="399"/>
      <c r="L12" s="399"/>
      <c r="M12" s="399"/>
      <c r="N12" s="399"/>
      <c r="O12" s="399"/>
      <c r="P12" s="399"/>
      <c r="Q12" s="399"/>
      <c r="R12" s="400"/>
    </row>
    <row r="13" spans="3:18" ht="39" customHeight="1" x14ac:dyDescent="0.25">
      <c r="C13" s="401" t="str">
        <f>+CONCATENATE($C$5,D13)</f>
        <v>Secretaría GeneralFuerte</v>
      </c>
      <c r="D13" s="150" t="s">
        <v>97</v>
      </c>
      <c r="E13" s="151">
        <f>+COUNTIF(Monitoreo!$I:$I,'Secretaría General '!C13)</f>
        <v>1</v>
      </c>
      <c r="F13" s="408">
        <f>+(E13*$I$5)/$E$10</f>
        <v>0.33333333333333331</v>
      </c>
      <c r="G13" s="399"/>
      <c r="H13" s="399"/>
      <c r="I13" s="399"/>
      <c r="J13" s="399"/>
      <c r="K13" s="399"/>
      <c r="L13" s="399"/>
      <c r="M13" s="399"/>
      <c r="N13" s="399"/>
      <c r="O13" s="399"/>
      <c r="P13" s="399"/>
      <c r="Q13" s="399"/>
      <c r="R13" s="400"/>
    </row>
    <row r="14" spans="3:18" ht="39" customHeight="1" x14ac:dyDescent="0.25">
      <c r="C14" s="401" t="str">
        <f>+CONCATENATE($C$5,D14)</f>
        <v>Secretaría GeneralModerado</v>
      </c>
      <c r="D14" s="152" t="s">
        <v>98</v>
      </c>
      <c r="E14" s="151">
        <f>+COUNTIF(Monitoreo!$I:$I,'Secretaría General '!C14)</f>
        <v>1</v>
      </c>
      <c r="F14" s="408">
        <f>+(E14*$I$5)/$E$10</f>
        <v>0.33333333333333331</v>
      </c>
      <c r="G14" s="399"/>
      <c r="H14" s="399"/>
      <c r="I14" s="399"/>
      <c r="J14" s="399"/>
      <c r="K14" s="399"/>
      <c r="L14" s="399"/>
      <c r="M14" s="399"/>
      <c r="N14" s="399"/>
      <c r="O14" s="399"/>
      <c r="P14" s="399"/>
      <c r="Q14" s="399"/>
      <c r="R14" s="400"/>
    </row>
    <row r="15" spans="3:18" ht="39" customHeight="1" x14ac:dyDescent="0.25">
      <c r="C15" s="401" t="str">
        <f>+CONCATENATE($C$5,D15)</f>
        <v>Secretaría GeneralDébil</v>
      </c>
      <c r="D15" s="153" t="s">
        <v>96</v>
      </c>
      <c r="E15" s="151">
        <f>+COUNTIF(Monitoreo!$I:$I,'Secretaría General '!C15)</f>
        <v>1</v>
      </c>
      <c r="F15" s="408">
        <f>+(E15*$I$5)/$E$10</f>
        <v>0.33333333333333331</v>
      </c>
      <c r="G15" s="399"/>
      <c r="H15" s="399"/>
      <c r="I15" s="399"/>
      <c r="J15" s="399"/>
      <c r="K15" s="399"/>
      <c r="L15" s="399"/>
      <c r="M15" s="399"/>
      <c r="N15" s="399"/>
      <c r="O15" s="399"/>
      <c r="P15" s="399"/>
      <c r="Q15" s="399"/>
      <c r="R15" s="400"/>
    </row>
    <row r="16" spans="3:18" ht="29.25" customHeight="1" x14ac:dyDescent="0.25">
      <c r="C16" s="409"/>
      <c r="D16" s="404" t="s">
        <v>2092</v>
      </c>
      <c r="E16" s="405">
        <f>+SUM(E13:E15)</f>
        <v>3</v>
      </c>
      <c r="F16" s="410">
        <f>+SUM(F13:F15)</f>
        <v>1</v>
      </c>
      <c r="G16" s="399"/>
      <c r="H16" s="399"/>
      <c r="I16" s="399"/>
      <c r="J16" s="399"/>
      <c r="K16" s="399"/>
      <c r="L16" s="399"/>
      <c r="M16" s="399"/>
      <c r="N16" s="399"/>
      <c r="O16" s="399"/>
      <c r="P16" s="399"/>
      <c r="Q16" s="399"/>
      <c r="R16" s="400"/>
    </row>
    <row r="17" spans="3:18" x14ac:dyDescent="0.25">
      <c r="C17" s="411"/>
      <c r="D17" s="399"/>
      <c r="E17" s="399"/>
      <c r="F17" s="399"/>
      <c r="G17" s="399"/>
      <c r="H17" s="399"/>
      <c r="I17" s="399"/>
      <c r="J17" s="399"/>
      <c r="K17" s="399"/>
      <c r="L17" s="399"/>
      <c r="M17" s="399"/>
      <c r="N17" s="399"/>
      <c r="O17" s="399"/>
      <c r="P17" s="399"/>
      <c r="Q17" s="399"/>
      <c r="R17" s="400"/>
    </row>
    <row r="18" spans="3:18" x14ac:dyDescent="0.25">
      <c r="C18" s="411"/>
      <c r="D18" s="399"/>
      <c r="E18" s="399"/>
      <c r="F18" s="399"/>
      <c r="G18" s="399"/>
      <c r="H18" s="399"/>
      <c r="I18" s="399"/>
      <c r="J18" s="399"/>
      <c r="K18" s="399"/>
      <c r="L18" s="399"/>
      <c r="M18" s="399"/>
      <c r="N18" s="399"/>
      <c r="O18" s="399"/>
      <c r="P18" s="399"/>
      <c r="Q18" s="399"/>
      <c r="R18" s="400"/>
    </row>
    <row r="19" spans="3:18" x14ac:dyDescent="0.25">
      <c r="C19" s="411"/>
      <c r="D19" s="399"/>
      <c r="E19" s="399"/>
      <c r="F19" s="399"/>
      <c r="G19" s="399"/>
      <c r="H19" s="399"/>
      <c r="I19" s="399"/>
      <c r="J19" s="399"/>
      <c r="K19" s="399"/>
      <c r="L19" s="399"/>
      <c r="M19" s="399"/>
      <c r="N19" s="399"/>
      <c r="O19" s="399"/>
      <c r="P19" s="399"/>
      <c r="Q19" s="399"/>
      <c r="R19" s="400"/>
    </row>
    <row r="20" spans="3:18" x14ac:dyDescent="0.25">
      <c r="C20" s="411"/>
      <c r="D20" s="399"/>
      <c r="E20" s="399"/>
      <c r="F20" s="399"/>
      <c r="G20" s="399"/>
      <c r="H20" s="399"/>
      <c r="I20" s="399"/>
      <c r="J20" s="399"/>
      <c r="K20" s="399"/>
      <c r="L20" s="399"/>
      <c r="M20" s="399"/>
      <c r="N20" s="399"/>
      <c r="O20" s="399"/>
      <c r="P20" s="399"/>
      <c r="Q20" s="399"/>
      <c r="R20" s="400"/>
    </row>
    <row r="21" spans="3:18" x14ac:dyDescent="0.25">
      <c r="C21" s="411"/>
      <c r="D21" s="399"/>
      <c r="E21" s="399"/>
      <c r="F21" s="399"/>
      <c r="G21" s="399"/>
      <c r="H21" s="399"/>
      <c r="I21" s="399"/>
      <c r="J21" s="399"/>
      <c r="K21" s="399"/>
      <c r="L21" s="399"/>
      <c r="M21" s="399"/>
      <c r="N21" s="399"/>
      <c r="O21" s="399"/>
      <c r="P21" s="399"/>
      <c r="Q21" s="399"/>
      <c r="R21" s="400"/>
    </row>
    <row r="22" spans="3:18" x14ac:dyDescent="0.25">
      <c r="C22" s="411"/>
      <c r="D22" s="399"/>
      <c r="E22" s="399"/>
      <c r="F22" s="399"/>
      <c r="G22" s="399"/>
      <c r="H22" s="399"/>
      <c r="I22" s="399"/>
      <c r="J22" s="399"/>
      <c r="K22" s="399"/>
      <c r="L22" s="399"/>
      <c r="M22" s="399"/>
      <c r="N22" s="399"/>
      <c r="O22" s="399"/>
      <c r="P22" s="399"/>
      <c r="Q22" s="399"/>
      <c r="R22" s="400"/>
    </row>
    <row r="23" spans="3:18" ht="30" customHeight="1" x14ac:dyDescent="0.25">
      <c r="C23" s="411"/>
      <c r="D23" s="399"/>
      <c r="E23" s="399"/>
      <c r="F23" s="399"/>
      <c r="G23" s="399"/>
      <c r="H23" s="399"/>
      <c r="I23" s="399"/>
      <c r="J23" s="399"/>
      <c r="K23" s="399"/>
      <c r="L23" s="399"/>
      <c r="M23" s="399"/>
      <c r="N23" s="399"/>
      <c r="O23" s="399"/>
      <c r="P23" s="399"/>
      <c r="Q23" s="399"/>
      <c r="R23" s="400"/>
    </row>
    <row r="24" spans="3:18" ht="35.25" customHeight="1" x14ac:dyDescent="0.25">
      <c r="C24" s="398" t="s">
        <v>51</v>
      </c>
      <c r="D24" s="392" t="s">
        <v>122</v>
      </c>
      <c r="E24" s="393" t="s">
        <v>123</v>
      </c>
      <c r="F24" s="399"/>
      <c r="G24" s="399"/>
      <c r="H24" s="399"/>
      <c r="I24" s="399"/>
      <c r="J24" s="399"/>
      <c r="K24" s="399"/>
      <c r="L24" s="399"/>
      <c r="M24" s="399"/>
      <c r="N24" s="399"/>
      <c r="O24" s="399"/>
      <c r="P24" s="399"/>
      <c r="Q24" s="399"/>
      <c r="R24" s="400"/>
    </row>
    <row r="25" spans="3:18" ht="55.5" customHeight="1" x14ac:dyDescent="0.25">
      <c r="C25" s="401" t="str">
        <f>+CONCATENATE($C$24,D25)</f>
        <v>Secretaría GeneralIncumplimiento por parte de la comunidad universitaria, contratistas y visitantes de las políticas, reglamentos y directrices institucionales.</v>
      </c>
      <c r="D25" s="479" t="s">
        <v>107</v>
      </c>
      <c r="E25" s="16">
        <f>+COUNTIF(Monitoreo!$E:$E,C25)</f>
        <v>0</v>
      </c>
      <c r="F25" s="399"/>
      <c r="G25" s="399"/>
      <c r="H25" s="399"/>
      <c r="I25" s="399"/>
      <c r="J25" s="399"/>
      <c r="K25" s="399"/>
      <c r="L25" s="399"/>
      <c r="M25" s="399"/>
      <c r="N25" s="399"/>
      <c r="O25" s="399"/>
      <c r="P25" s="399"/>
      <c r="Q25" s="399"/>
      <c r="R25" s="400"/>
    </row>
    <row r="26" spans="3:18" ht="33" customHeight="1" x14ac:dyDescent="0.25">
      <c r="C26" s="401" t="str">
        <f t="shared" ref="C26:C40" si="0">+CONCATENATE($C$24,D26)</f>
        <v>Secretaría GeneralConflicto, desconocimiento o incumplimientos normativos, legales, regulatorios o contractuales.</v>
      </c>
      <c r="D26" s="480" t="s">
        <v>109</v>
      </c>
      <c r="E26" s="16">
        <f>+COUNTIF(Monitoreo!$E:$E,C26)</f>
        <v>1</v>
      </c>
      <c r="F26" s="399"/>
      <c r="G26" s="399"/>
      <c r="H26" s="399"/>
      <c r="I26" s="399"/>
      <c r="J26" s="399"/>
      <c r="K26" s="399"/>
      <c r="L26" s="399"/>
      <c r="M26" s="399"/>
      <c r="N26" s="399"/>
      <c r="O26" s="399"/>
      <c r="P26" s="399"/>
      <c r="Q26" s="399"/>
      <c r="R26" s="400"/>
    </row>
    <row r="27" spans="3:18" ht="55.5" customHeight="1" x14ac:dyDescent="0.25">
      <c r="C27" s="401" t="str">
        <f t="shared" si="0"/>
        <v>Secretaría GeneralFalla o falta de adecuación, consistencia, confiabilidad, confidencialidad y disponibilidad de la información que se genera o se custodia (física o electrónica).</v>
      </c>
      <c r="D27" s="480" t="s">
        <v>106</v>
      </c>
      <c r="E27" s="16">
        <f>+COUNTIF(Monitoreo!$E:$E,C27)</f>
        <v>1</v>
      </c>
      <c r="F27" s="399"/>
      <c r="G27" s="399"/>
      <c r="H27" s="399"/>
      <c r="I27" s="399"/>
      <c r="J27" s="399"/>
      <c r="K27" s="399"/>
      <c r="L27" s="399"/>
      <c r="M27" s="399"/>
      <c r="N27" s="399"/>
      <c r="O27" s="399"/>
      <c r="P27" s="399"/>
      <c r="Q27" s="399"/>
      <c r="R27" s="400"/>
    </row>
    <row r="28" spans="3:18" ht="55.5" customHeight="1" x14ac:dyDescent="0.25">
      <c r="C28" s="401" t="str">
        <f t="shared" si="0"/>
        <v>Secretaría GeneralDificultades en la alineación organizacional para el logro de los objetivos.</v>
      </c>
      <c r="D28" s="479" t="s">
        <v>108</v>
      </c>
      <c r="E28" s="16">
        <f>+COUNTIF(Monitoreo!$E:$E,C28)</f>
        <v>1</v>
      </c>
      <c r="F28" s="399"/>
      <c r="G28" s="399"/>
      <c r="H28" s="399"/>
      <c r="I28" s="399"/>
      <c r="J28" s="399"/>
      <c r="K28" s="399"/>
      <c r="L28" s="399"/>
      <c r="M28" s="399"/>
      <c r="N28" s="399"/>
      <c r="O28" s="399"/>
      <c r="P28" s="399"/>
      <c r="Q28" s="399"/>
      <c r="R28" s="400"/>
    </row>
    <row r="29" spans="3:18" ht="44.25" customHeight="1" x14ac:dyDescent="0.25">
      <c r="C29" s="401" t="str">
        <f t="shared" si="0"/>
        <v>Secretaría GeneralFallas o indisponibilidad de la infraestructura física relacionada con problemas estructurales o técnicos.</v>
      </c>
      <c r="D29" s="481" t="s">
        <v>112</v>
      </c>
      <c r="E29" s="16">
        <f>+COUNTIF(Monitoreo!$E:$E,C29)</f>
        <v>0</v>
      </c>
      <c r="F29" s="399"/>
      <c r="G29" s="399"/>
      <c r="H29" s="399"/>
      <c r="I29" s="399"/>
      <c r="J29" s="399"/>
      <c r="K29" s="399"/>
      <c r="L29" s="399"/>
      <c r="M29" s="399"/>
      <c r="N29" s="399"/>
      <c r="O29" s="399"/>
      <c r="P29" s="399"/>
      <c r="Q29" s="399"/>
      <c r="R29" s="400"/>
    </row>
    <row r="30" spans="3:18" ht="42" customHeight="1" x14ac:dyDescent="0.25">
      <c r="C30" s="401" t="str">
        <f t="shared" si="0"/>
        <v>Secretaría GeneralFalta o falla de la capacidad de gestión del talento humano.</v>
      </c>
      <c r="D30" s="479" t="s">
        <v>289</v>
      </c>
      <c r="E30" s="16">
        <f>+COUNTIF(Monitoreo!$E:$E,C30)</f>
        <v>0</v>
      </c>
      <c r="F30" s="399"/>
      <c r="G30" s="399"/>
      <c r="H30" s="399"/>
      <c r="I30" s="399"/>
      <c r="J30" s="399"/>
      <c r="K30" s="399"/>
      <c r="L30" s="399"/>
      <c r="M30" s="399"/>
      <c r="N30" s="399"/>
      <c r="O30" s="399"/>
      <c r="P30" s="399"/>
      <c r="Q30" s="399"/>
      <c r="R30" s="400"/>
    </row>
    <row r="31" spans="3:18" ht="34.5" customHeight="1" x14ac:dyDescent="0.25">
      <c r="C31" s="401" t="str">
        <f t="shared" si="0"/>
        <v>Secretaría GeneralFallas en la gestión, planeación o ejecución de proyectos.</v>
      </c>
      <c r="D31" s="479" t="s">
        <v>290</v>
      </c>
      <c r="E31" s="16">
        <f>+COUNTIF(Monitoreo!$E:$E,C31)</f>
        <v>0</v>
      </c>
      <c r="F31" s="399"/>
      <c r="G31" s="399"/>
      <c r="H31" s="399"/>
      <c r="I31" s="399"/>
      <c r="J31" s="399"/>
      <c r="K31" s="399"/>
      <c r="L31" s="399"/>
      <c r="M31" s="399"/>
      <c r="N31" s="399"/>
      <c r="O31" s="399"/>
      <c r="P31" s="399"/>
      <c r="Q31" s="399"/>
      <c r="R31" s="400"/>
    </row>
    <row r="32" spans="3:18" ht="34.5" customHeight="1" x14ac:dyDescent="0.25">
      <c r="C32" s="401" t="str">
        <f t="shared" si="0"/>
        <v>Secretaría GeneralPrácticas fraudulentas - corrupción en los diferentes procesos misionales de la universidad</v>
      </c>
      <c r="D32" s="479" t="s">
        <v>288</v>
      </c>
      <c r="E32" s="16">
        <f>+COUNTIF(Monitoreo!$E:$E,C32)</f>
        <v>0</v>
      </c>
      <c r="F32" s="399"/>
      <c r="G32" s="399"/>
      <c r="H32" s="399"/>
      <c r="I32" s="399"/>
      <c r="J32" s="399"/>
      <c r="K32" s="399"/>
      <c r="L32" s="399"/>
      <c r="M32" s="399"/>
      <c r="N32" s="399"/>
      <c r="O32" s="399"/>
      <c r="P32" s="399"/>
      <c r="Q32" s="399"/>
      <c r="R32" s="400"/>
    </row>
    <row r="33" spans="3:18" ht="34.5" customHeight="1" x14ac:dyDescent="0.25">
      <c r="C33" s="401" t="str">
        <f t="shared" si="0"/>
        <v>Secretaría GeneralFallas en la gestión de los recursos financieros</v>
      </c>
      <c r="D33" s="480" t="s">
        <v>114</v>
      </c>
      <c r="E33" s="16">
        <f>+COUNTIF(Monitoreo!$E:$E,C33)</f>
        <v>0</v>
      </c>
      <c r="F33" s="399"/>
      <c r="G33" s="399"/>
      <c r="H33" s="399"/>
      <c r="I33" s="399"/>
      <c r="J33" s="399"/>
      <c r="K33" s="399"/>
      <c r="L33" s="399"/>
      <c r="M33" s="399"/>
      <c r="N33" s="399"/>
      <c r="O33" s="399"/>
      <c r="P33" s="399"/>
      <c r="Q33" s="399"/>
      <c r="R33" s="400"/>
    </row>
    <row r="34" spans="3:18" ht="55.5" customHeight="1" x14ac:dyDescent="0.25">
      <c r="C34" s="401" t="str">
        <f t="shared" si="0"/>
        <v>Secretaría GeneralIntoxicación, lesión, enfermedad o accidente que afecte la integridad o salud de las personas en la Universidad.</v>
      </c>
      <c r="D34" s="479" t="s">
        <v>117</v>
      </c>
      <c r="E34" s="16">
        <f>+COUNTIF(Monitoreo!$E:$E,C34)</f>
        <v>0</v>
      </c>
      <c r="F34" s="399"/>
      <c r="G34" s="399"/>
      <c r="H34" s="399"/>
      <c r="I34" s="399"/>
      <c r="J34" s="399"/>
      <c r="K34" s="399"/>
      <c r="L34" s="399"/>
      <c r="M34" s="399"/>
      <c r="N34" s="399"/>
      <c r="O34" s="399"/>
      <c r="P34" s="399"/>
      <c r="Q34" s="399"/>
      <c r="R34" s="400"/>
    </row>
    <row r="35" spans="3:18" ht="44.25" customHeight="1" x14ac:dyDescent="0.25">
      <c r="C35" s="401" t="str">
        <f t="shared" si="0"/>
        <v>Secretaría GeneralPérdida de la continuidad del negocio.</v>
      </c>
      <c r="D35" s="480" t="s">
        <v>113</v>
      </c>
      <c r="E35" s="16">
        <f>+COUNTIF(Monitoreo!$E:$E,C35)</f>
        <v>0</v>
      </c>
      <c r="F35" s="399"/>
      <c r="G35" s="399"/>
      <c r="H35" s="399"/>
      <c r="I35" s="399"/>
      <c r="J35" s="399"/>
      <c r="K35" s="399"/>
      <c r="L35" s="399"/>
      <c r="M35" s="399"/>
      <c r="N35" s="399"/>
      <c r="O35" s="399"/>
      <c r="P35" s="399"/>
      <c r="Q35" s="399"/>
      <c r="R35" s="400"/>
    </row>
    <row r="36" spans="3:18" ht="44.25" customHeight="1" x14ac:dyDescent="0.25">
      <c r="C36" s="401" t="str">
        <f t="shared" si="0"/>
        <v>Secretaría GeneralActos mal intencionados de terceros (AMIT).</v>
      </c>
      <c r="D36" s="479" t="s">
        <v>116</v>
      </c>
      <c r="E36" s="16">
        <f>+COUNTIF(Monitoreo!$E:$E,C36)</f>
        <v>0</v>
      </c>
      <c r="F36" s="399"/>
      <c r="G36" s="399"/>
      <c r="H36" s="399"/>
      <c r="I36" s="399"/>
      <c r="J36" s="399"/>
      <c r="K36" s="399"/>
      <c r="L36" s="399"/>
      <c r="M36" s="399"/>
      <c r="N36" s="399"/>
      <c r="O36" s="399"/>
      <c r="P36" s="399"/>
      <c r="Q36" s="399"/>
      <c r="R36" s="400"/>
    </row>
    <row r="37" spans="3:18" ht="44.25" customHeight="1" x14ac:dyDescent="0.25">
      <c r="C37" s="401" t="str">
        <f t="shared" si="0"/>
        <v>Secretaría GeneralDesastres naturales que puedan afectar las instalaciones o la operación de la Universidad.</v>
      </c>
      <c r="D37" s="479" t="s">
        <v>121</v>
      </c>
      <c r="E37" s="16">
        <f>+COUNTIF(Monitoreo!$E:$E,C37)</f>
        <v>0</v>
      </c>
      <c r="F37" s="399"/>
      <c r="G37" s="399"/>
      <c r="H37" s="399"/>
      <c r="I37" s="399"/>
      <c r="J37" s="399"/>
      <c r="K37" s="399"/>
      <c r="L37" s="399"/>
      <c r="M37" s="399"/>
      <c r="N37" s="399"/>
      <c r="O37" s="399"/>
      <c r="P37" s="399"/>
      <c r="Q37" s="399"/>
      <c r="R37" s="400"/>
    </row>
    <row r="38" spans="3:18" ht="44.25" customHeight="1" x14ac:dyDescent="0.25">
      <c r="C38" s="401" t="str">
        <f t="shared" si="0"/>
        <v>Secretaría GeneralFalta de innovación o rezago en los diferentes procesos o estructuras que dificultan el crecimiento y/o cumplimiento de los objetivos de la Universidad</v>
      </c>
      <c r="D38" s="482" t="s">
        <v>111</v>
      </c>
      <c r="E38" s="16">
        <f>+COUNTIF(Monitoreo!$E:$E,C38)</f>
        <v>0</v>
      </c>
      <c r="F38" s="399"/>
      <c r="G38" s="399"/>
      <c r="H38" s="399"/>
      <c r="I38" s="399"/>
      <c r="J38" s="399"/>
      <c r="K38" s="399"/>
      <c r="L38" s="399"/>
      <c r="M38" s="399"/>
      <c r="N38" s="399"/>
      <c r="O38" s="399"/>
      <c r="P38" s="399"/>
      <c r="Q38" s="399"/>
      <c r="R38" s="400"/>
    </row>
    <row r="39" spans="3:18" ht="44.25" customHeight="1" x14ac:dyDescent="0.25">
      <c r="C39" s="401" t="str">
        <f t="shared" si="0"/>
        <v>Secretaría GeneralConcepto público desfavorable que causa una pérdida de credibilidad sobre la Universidad en sus grupos de interés.</v>
      </c>
      <c r="D39" s="482" t="s">
        <v>119</v>
      </c>
      <c r="E39" s="16">
        <f>+COUNTIF(Monitoreo!$E:$E,C39)</f>
        <v>0</v>
      </c>
      <c r="F39" s="399"/>
      <c r="G39" s="399"/>
      <c r="H39" s="399"/>
      <c r="I39" s="399"/>
      <c r="J39" s="399"/>
      <c r="K39" s="399"/>
      <c r="L39" s="399"/>
      <c r="M39" s="399"/>
      <c r="N39" s="399"/>
      <c r="O39" s="399"/>
      <c r="P39" s="399"/>
      <c r="Q39" s="399"/>
      <c r="R39" s="400"/>
    </row>
    <row r="40" spans="3:18" ht="44.25" customHeight="1" x14ac:dyDescent="0.25">
      <c r="C40" s="401" t="str">
        <f t="shared" si="0"/>
        <v>Secretaría GeneralIncumplimiento por parte de proveedores</v>
      </c>
      <c r="D40" s="482" t="s">
        <v>120</v>
      </c>
      <c r="E40" s="16">
        <f>+COUNTIF(Monitoreo!$E:$E,C40)</f>
        <v>0</v>
      </c>
      <c r="F40" s="399"/>
      <c r="G40" s="399"/>
      <c r="H40" s="399"/>
      <c r="I40" s="399"/>
      <c r="J40" s="399"/>
      <c r="K40" s="399"/>
      <c r="L40" s="399"/>
      <c r="M40" s="399"/>
      <c r="N40" s="399"/>
      <c r="O40" s="399"/>
      <c r="P40" s="399"/>
      <c r="Q40" s="399"/>
      <c r="R40" s="400"/>
    </row>
    <row r="41" spans="3:18" ht="36.75" customHeight="1" x14ac:dyDescent="0.25">
      <c r="C41" s="401"/>
      <c r="D41" s="390" t="s">
        <v>86</v>
      </c>
      <c r="E41" s="391">
        <f>+SUM(E25:E40)</f>
        <v>3</v>
      </c>
      <c r="F41" s="399"/>
      <c r="G41" s="399"/>
      <c r="H41" s="399"/>
      <c r="I41" s="399"/>
      <c r="J41" s="399"/>
      <c r="K41" s="399"/>
      <c r="L41" s="399"/>
      <c r="M41" s="399"/>
      <c r="N41" s="399"/>
      <c r="O41" s="399"/>
      <c r="P41" s="399"/>
      <c r="Q41" s="399"/>
      <c r="R41" s="400"/>
    </row>
    <row r="42" spans="3:18" ht="36.75" customHeight="1" x14ac:dyDescent="0.25">
      <c r="C42" s="401"/>
      <c r="D42" s="399"/>
      <c r="E42" s="399"/>
      <c r="F42" s="399"/>
      <c r="G42" s="399"/>
      <c r="H42" s="399"/>
      <c r="I42" s="399"/>
      <c r="J42" s="399"/>
      <c r="K42" s="399"/>
      <c r="L42" s="399"/>
      <c r="M42" s="399"/>
      <c r="N42" s="399"/>
      <c r="O42" s="399"/>
      <c r="P42" s="399"/>
      <c r="Q42" s="399"/>
      <c r="R42" s="400"/>
    </row>
    <row r="43" spans="3:18" ht="36.75" customHeight="1" x14ac:dyDescent="0.25">
      <c r="C43" s="398" t="s">
        <v>51</v>
      </c>
      <c r="D43" s="390" t="s">
        <v>2453</v>
      </c>
      <c r="E43" s="391" t="s">
        <v>123</v>
      </c>
      <c r="F43" s="399"/>
      <c r="G43" s="399"/>
      <c r="H43" s="399"/>
      <c r="I43" s="399"/>
      <c r="J43" s="399"/>
      <c r="K43" s="399"/>
      <c r="L43" s="399"/>
      <c r="M43" s="399"/>
      <c r="N43" s="399"/>
      <c r="O43" s="399"/>
      <c r="P43" s="399"/>
      <c r="Q43" s="399"/>
      <c r="R43" s="400"/>
    </row>
    <row r="44" spans="3:18" ht="27.75" customHeight="1" x14ac:dyDescent="0.25">
      <c r="C44" s="401" t="str">
        <f>+CONCATENATE($C$43,D44)</f>
        <v>Secretaría GeneralAmbiental</v>
      </c>
      <c r="D44" s="446" t="s">
        <v>2454</v>
      </c>
      <c r="E44" s="447">
        <f>+COUNTIF(Monitoreo!$K:$K,C44)</f>
        <v>0</v>
      </c>
      <c r="F44" s="399"/>
      <c r="G44" s="399"/>
      <c r="H44" s="399"/>
      <c r="I44" s="399"/>
      <c r="J44" s="399"/>
      <c r="K44" s="399"/>
      <c r="L44" s="399"/>
      <c r="M44" s="399"/>
      <c r="N44" s="399"/>
      <c r="O44" s="399"/>
      <c r="P44" s="399"/>
      <c r="Q44" s="399"/>
      <c r="R44" s="400"/>
    </row>
    <row r="45" spans="3:18" ht="27.75" customHeight="1" x14ac:dyDescent="0.25">
      <c r="C45" s="401" t="str">
        <f t="shared" ref="C45:C62" si="1">+CONCATENATE($C$43,D45)</f>
        <v xml:space="preserve">Secretaría GeneralActuarial </v>
      </c>
      <c r="D45" s="448" t="s">
        <v>2455</v>
      </c>
      <c r="E45" s="447">
        <f>+COUNTIF(Monitoreo!$K:$K,C45)</f>
        <v>0</v>
      </c>
      <c r="F45" s="399"/>
      <c r="G45" s="399"/>
      <c r="H45" s="399"/>
      <c r="I45" s="399"/>
      <c r="J45" s="399"/>
      <c r="K45" s="399"/>
      <c r="L45" s="399"/>
      <c r="M45" s="399"/>
      <c r="N45" s="399"/>
      <c r="O45" s="399"/>
      <c r="P45" s="399"/>
      <c r="Q45" s="399"/>
      <c r="R45" s="400"/>
    </row>
    <row r="46" spans="3:18" ht="27.75" customHeight="1" x14ac:dyDescent="0.25">
      <c r="C46" s="401" t="str">
        <f t="shared" si="1"/>
        <v>Secretaría GeneralCompetencia</v>
      </c>
      <c r="D46" s="449" t="s">
        <v>2456</v>
      </c>
      <c r="E46" s="447">
        <f>+COUNTIF(Monitoreo!$K:$K,C46)</f>
        <v>0</v>
      </c>
      <c r="F46" s="399"/>
      <c r="G46" s="399"/>
      <c r="H46" s="399"/>
      <c r="I46" s="399"/>
      <c r="J46" s="399"/>
      <c r="K46" s="399"/>
      <c r="L46" s="399"/>
      <c r="M46" s="399"/>
      <c r="N46" s="399"/>
      <c r="O46" s="399"/>
      <c r="P46" s="399"/>
      <c r="Q46" s="399"/>
      <c r="R46" s="400"/>
    </row>
    <row r="47" spans="3:18" ht="27.75" customHeight="1" x14ac:dyDescent="0.25">
      <c r="C47" s="401" t="str">
        <f t="shared" si="1"/>
        <v>Secretaría GeneralCorrupción y fraude</v>
      </c>
      <c r="D47" s="446" t="s">
        <v>2457</v>
      </c>
      <c r="E47" s="447">
        <f>+COUNTIF(Monitoreo!$K:$K,C47)</f>
        <v>0</v>
      </c>
      <c r="F47" s="399"/>
      <c r="G47" s="399"/>
      <c r="H47" s="399"/>
      <c r="I47" s="399"/>
      <c r="J47" s="399"/>
      <c r="K47" s="399"/>
      <c r="L47" s="399"/>
      <c r="M47" s="399"/>
      <c r="N47" s="399"/>
      <c r="O47" s="399"/>
      <c r="P47" s="399"/>
      <c r="Q47" s="399"/>
      <c r="R47" s="400"/>
    </row>
    <row r="48" spans="3:18" ht="27.75" customHeight="1" x14ac:dyDescent="0.25">
      <c r="C48" s="401" t="str">
        <f t="shared" si="1"/>
        <v xml:space="preserve">Secretaría GeneralEconómico </v>
      </c>
      <c r="D48" s="446" t="s">
        <v>2458</v>
      </c>
      <c r="E48" s="447">
        <f>+COUNTIF(Monitoreo!$K:$K,C48)</f>
        <v>0</v>
      </c>
      <c r="F48" s="399"/>
      <c r="G48" s="399"/>
      <c r="H48" s="399"/>
      <c r="I48" s="399"/>
      <c r="J48" s="399"/>
      <c r="K48" s="399"/>
      <c r="L48" s="399"/>
      <c r="M48" s="399"/>
      <c r="N48" s="399"/>
      <c r="O48" s="399"/>
      <c r="P48" s="399"/>
      <c r="Q48" s="399"/>
      <c r="R48" s="400"/>
    </row>
    <row r="49" spans="3:18" ht="27.75" customHeight="1" x14ac:dyDescent="0.25">
      <c r="C49" s="401" t="str">
        <f t="shared" si="1"/>
        <v>Secretaría GeneralFinanciero</v>
      </c>
      <c r="D49" s="446" t="s">
        <v>2459</v>
      </c>
      <c r="E49" s="447">
        <f>+COUNTIF(Monitoreo!$K:$K,C49)</f>
        <v>0</v>
      </c>
      <c r="F49" s="399"/>
      <c r="G49" s="399"/>
      <c r="H49" s="399"/>
      <c r="I49" s="399"/>
      <c r="J49" s="399"/>
      <c r="K49" s="399"/>
      <c r="L49" s="399"/>
      <c r="M49" s="399"/>
      <c r="N49" s="399"/>
      <c r="O49" s="399"/>
      <c r="P49" s="399"/>
      <c r="Q49" s="399"/>
      <c r="R49" s="400"/>
    </row>
    <row r="50" spans="3:18" ht="27.75" customHeight="1" x14ac:dyDescent="0.25">
      <c r="C50" s="401" t="str">
        <f t="shared" si="1"/>
        <v>Secretaría GeneralGobernanza</v>
      </c>
      <c r="D50" s="446" t="s">
        <v>2461</v>
      </c>
      <c r="E50" s="447">
        <f>+COUNTIF(Monitoreo!$K:$K,C50)</f>
        <v>0</v>
      </c>
      <c r="F50" s="399"/>
      <c r="G50" s="399"/>
      <c r="H50" s="399"/>
      <c r="I50" s="399"/>
      <c r="J50" s="399"/>
      <c r="K50" s="399"/>
      <c r="L50" s="399"/>
      <c r="M50" s="399"/>
      <c r="N50" s="399"/>
      <c r="O50" s="399"/>
      <c r="P50" s="399"/>
      <c r="Q50" s="399"/>
      <c r="R50" s="400"/>
    </row>
    <row r="51" spans="3:18" ht="27.75" customHeight="1" x14ac:dyDescent="0.25">
      <c r="C51" s="401" t="str">
        <f t="shared" si="1"/>
        <v>Secretaría GeneralGrupo</v>
      </c>
      <c r="D51" s="446" t="s">
        <v>2462</v>
      </c>
      <c r="E51" s="447">
        <f>+COUNTIF(Monitoreo!$K:$K,C51)</f>
        <v>0</v>
      </c>
      <c r="F51" s="399"/>
      <c r="G51" s="399"/>
      <c r="H51" s="399"/>
      <c r="I51" s="399"/>
      <c r="J51" s="399"/>
      <c r="K51" s="399"/>
      <c r="L51" s="399"/>
      <c r="M51" s="399"/>
      <c r="N51" s="399"/>
      <c r="O51" s="399"/>
      <c r="P51" s="399"/>
      <c r="Q51" s="399"/>
      <c r="R51" s="400"/>
    </row>
    <row r="52" spans="3:18" ht="27.75" customHeight="1" x14ac:dyDescent="0.25">
      <c r="C52" s="401" t="str">
        <f t="shared" si="1"/>
        <v>Secretaría GeneralLaboral</v>
      </c>
      <c r="D52" s="446" t="s">
        <v>2463</v>
      </c>
      <c r="E52" s="447">
        <f>+COUNTIF(Monitoreo!$K:$K,C52)</f>
        <v>0</v>
      </c>
      <c r="F52" s="399"/>
      <c r="G52" s="399"/>
      <c r="H52" s="399"/>
      <c r="I52" s="399"/>
      <c r="J52" s="399"/>
      <c r="K52" s="399"/>
      <c r="L52" s="399"/>
      <c r="M52" s="399"/>
      <c r="N52" s="399"/>
      <c r="O52" s="399"/>
      <c r="P52" s="399"/>
      <c r="Q52" s="399"/>
      <c r="R52" s="400"/>
    </row>
    <row r="53" spans="3:18" ht="27.75" customHeight="1" x14ac:dyDescent="0.25">
      <c r="C53" s="401" t="str">
        <f t="shared" si="1"/>
        <v xml:space="preserve">Secretaría GeneralLavado de activos y financiación del terrorismo </v>
      </c>
      <c r="D53" s="446" t="s">
        <v>2464</v>
      </c>
      <c r="E53" s="447">
        <f>+COUNTIF(Monitoreo!$K:$K,C53)</f>
        <v>0</v>
      </c>
      <c r="F53" s="399"/>
      <c r="G53" s="399"/>
      <c r="H53" s="399"/>
      <c r="I53" s="399"/>
      <c r="J53" s="399"/>
      <c r="K53" s="399"/>
      <c r="L53" s="399"/>
      <c r="M53" s="399"/>
      <c r="N53" s="399"/>
      <c r="O53" s="399"/>
      <c r="P53" s="399"/>
      <c r="Q53" s="399"/>
      <c r="R53" s="400"/>
    </row>
    <row r="54" spans="3:18" ht="27.75" customHeight="1" x14ac:dyDescent="0.25">
      <c r="C54" s="401" t="str">
        <f t="shared" si="1"/>
        <v>Secretaría GeneralLegal</v>
      </c>
      <c r="D54" s="446" t="s">
        <v>2451</v>
      </c>
      <c r="E54" s="447">
        <f>+COUNTIF(Monitoreo!$K:$K,C54)</f>
        <v>2</v>
      </c>
      <c r="F54" s="399"/>
      <c r="G54" s="399"/>
      <c r="H54" s="399"/>
      <c r="I54" s="399"/>
      <c r="J54" s="399"/>
      <c r="K54" s="399"/>
      <c r="L54" s="399"/>
      <c r="M54" s="399"/>
      <c r="N54" s="399"/>
      <c r="O54" s="399"/>
      <c r="P54" s="399"/>
      <c r="Q54" s="399"/>
      <c r="R54" s="400"/>
    </row>
    <row r="55" spans="3:18" ht="27.75" customHeight="1" x14ac:dyDescent="0.25">
      <c r="C55" s="401" t="str">
        <f t="shared" si="1"/>
        <v>Secretaría GeneralOperativo</v>
      </c>
      <c r="D55" s="446" t="s">
        <v>2466</v>
      </c>
      <c r="E55" s="447">
        <f>+COUNTIF(Monitoreo!$K:$K,C55)</f>
        <v>1</v>
      </c>
      <c r="F55" s="399"/>
      <c r="G55" s="399"/>
      <c r="H55" s="399"/>
      <c r="I55" s="399"/>
      <c r="J55" s="399"/>
      <c r="K55" s="399"/>
      <c r="L55" s="399"/>
      <c r="M55" s="399"/>
      <c r="N55" s="399"/>
      <c r="O55" s="399"/>
      <c r="P55" s="399"/>
      <c r="Q55" s="399"/>
      <c r="R55" s="400"/>
    </row>
    <row r="56" spans="3:18" ht="27.75" customHeight="1" x14ac:dyDescent="0.25">
      <c r="C56" s="401" t="str">
        <f t="shared" si="1"/>
        <v>Secretaría GeneralPaís</v>
      </c>
      <c r="D56" s="446" t="s">
        <v>2467</v>
      </c>
      <c r="E56" s="447">
        <f>+COUNTIF(Monitoreo!$K:$K,C56)</f>
        <v>0</v>
      </c>
      <c r="F56" s="399"/>
      <c r="G56" s="399"/>
      <c r="H56" s="399"/>
      <c r="I56" s="399"/>
      <c r="J56" s="399"/>
      <c r="K56" s="399"/>
      <c r="L56" s="399"/>
      <c r="M56" s="399"/>
      <c r="N56" s="399"/>
      <c r="O56" s="399"/>
      <c r="P56" s="399"/>
      <c r="Q56" s="399"/>
      <c r="R56" s="400"/>
    </row>
    <row r="57" spans="3:18" ht="27.75" customHeight="1" x14ac:dyDescent="0.25">
      <c r="C57" s="401" t="str">
        <f t="shared" si="1"/>
        <v>Secretaría GeneralPolítico</v>
      </c>
      <c r="D57" s="446" t="s">
        <v>2468</v>
      </c>
      <c r="E57" s="447">
        <f>+COUNTIF(Monitoreo!$K:$K,C57)</f>
        <v>0</v>
      </c>
      <c r="F57" s="399"/>
      <c r="G57" s="399"/>
      <c r="H57" s="399"/>
      <c r="I57" s="399"/>
      <c r="J57" s="399"/>
      <c r="K57" s="399"/>
      <c r="L57" s="399"/>
      <c r="M57" s="399"/>
      <c r="N57" s="399"/>
      <c r="O57" s="399"/>
      <c r="P57" s="399"/>
      <c r="Q57" s="399"/>
      <c r="R57" s="400"/>
    </row>
    <row r="58" spans="3:18" ht="27.75" customHeight="1" x14ac:dyDescent="0.25">
      <c r="C58" s="401" t="str">
        <f t="shared" si="1"/>
        <v>Secretaría GeneralProyectos</v>
      </c>
      <c r="D58" s="446" t="s">
        <v>204</v>
      </c>
      <c r="E58" s="447">
        <f>+COUNTIF(Monitoreo!$K:$K,C58)</f>
        <v>0</v>
      </c>
      <c r="F58" s="399"/>
      <c r="G58" s="399"/>
      <c r="H58" s="399"/>
      <c r="I58" s="399"/>
      <c r="J58" s="399"/>
      <c r="K58" s="399"/>
      <c r="L58" s="399"/>
      <c r="M58" s="399"/>
      <c r="N58" s="399"/>
      <c r="O58" s="399"/>
      <c r="P58" s="399"/>
      <c r="Q58" s="399"/>
      <c r="R58" s="400"/>
    </row>
    <row r="59" spans="3:18" ht="27.75" customHeight="1" x14ac:dyDescent="0.25">
      <c r="C59" s="401" t="str">
        <f t="shared" si="1"/>
        <v xml:space="preserve">Secretaría GeneralReputacional </v>
      </c>
      <c r="D59" s="446" t="s">
        <v>2469</v>
      </c>
      <c r="E59" s="447">
        <f>+COUNTIF(Monitoreo!$K:$K,C59)</f>
        <v>0</v>
      </c>
      <c r="F59" s="399"/>
      <c r="G59" s="399"/>
      <c r="H59" s="399"/>
      <c r="I59" s="399"/>
      <c r="J59" s="399"/>
      <c r="K59" s="399"/>
      <c r="L59" s="399"/>
      <c r="M59" s="399"/>
      <c r="N59" s="399"/>
      <c r="O59" s="399"/>
      <c r="P59" s="399"/>
      <c r="Q59" s="399"/>
      <c r="R59" s="400"/>
    </row>
    <row r="60" spans="3:18" ht="27.75" customHeight="1" x14ac:dyDescent="0.25">
      <c r="C60" s="401" t="str">
        <f t="shared" si="1"/>
        <v xml:space="preserve">Secretaría GeneralSalud </v>
      </c>
      <c r="D60" s="446" t="s">
        <v>2471</v>
      </c>
      <c r="E60" s="447">
        <f>+COUNTIF(Monitoreo!$K:$K,C60)</f>
        <v>0</v>
      </c>
      <c r="F60" s="399"/>
      <c r="G60" s="399"/>
      <c r="H60" s="399"/>
      <c r="I60" s="399"/>
      <c r="J60" s="399"/>
      <c r="K60" s="399"/>
      <c r="L60" s="399"/>
      <c r="M60" s="399"/>
      <c r="N60" s="399"/>
      <c r="O60" s="399"/>
      <c r="P60" s="399"/>
      <c r="Q60" s="399"/>
      <c r="R60" s="400"/>
    </row>
    <row r="61" spans="3:18" ht="27.75" customHeight="1" x14ac:dyDescent="0.25">
      <c r="C61" s="401" t="str">
        <f t="shared" si="1"/>
        <v>Secretaría GeneralSocial</v>
      </c>
      <c r="D61" s="446" t="s">
        <v>2473</v>
      </c>
      <c r="E61" s="447">
        <f>+COUNTIF(Monitoreo!$K:$K,C61)</f>
        <v>0</v>
      </c>
      <c r="F61" s="399"/>
      <c r="G61" s="399"/>
      <c r="H61" s="399"/>
      <c r="I61" s="399"/>
      <c r="J61" s="399"/>
      <c r="K61" s="399"/>
      <c r="L61" s="399"/>
      <c r="M61" s="399"/>
      <c r="N61" s="399"/>
      <c r="O61" s="399"/>
      <c r="P61" s="399"/>
      <c r="Q61" s="399"/>
      <c r="R61" s="400"/>
    </row>
    <row r="62" spans="3:18" ht="27.75" customHeight="1" x14ac:dyDescent="0.25">
      <c r="C62" s="401" t="str">
        <f t="shared" si="1"/>
        <v>Secretaría GeneralTecnológico</v>
      </c>
      <c r="D62" s="446" t="s">
        <v>2474</v>
      </c>
      <c r="E62" s="447">
        <f>+COUNTIF(Monitoreo!$K:$K,C62)</f>
        <v>0</v>
      </c>
      <c r="F62" s="399"/>
      <c r="G62" s="399"/>
      <c r="H62" s="399"/>
      <c r="I62" s="399"/>
      <c r="J62" s="399"/>
      <c r="K62" s="399"/>
      <c r="L62" s="399"/>
      <c r="M62" s="399"/>
      <c r="N62" s="399"/>
      <c r="O62" s="399"/>
      <c r="P62" s="399"/>
      <c r="Q62" s="399"/>
      <c r="R62" s="400"/>
    </row>
    <row r="63" spans="3:18" ht="36.75" customHeight="1" x14ac:dyDescent="0.25">
      <c r="C63" s="401"/>
      <c r="D63" s="390" t="s">
        <v>86</v>
      </c>
      <c r="E63" s="391">
        <f>+SUM(E44:E62)</f>
        <v>3</v>
      </c>
      <c r="F63" s="399"/>
      <c r="G63" s="399"/>
      <c r="H63" s="399"/>
      <c r="I63" s="399"/>
      <c r="J63" s="399"/>
      <c r="K63" s="399"/>
      <c r="L63" s="399"/>
      <c r="M63" s="399"/>
      <c r="N63" s="399"/>
      <c r="O63" s="399"/>
      <c r="P63" s="399"/>
      <c r="Q63" s="399"/>
      <c r="R63" s="400"/>
    </row>
    <row r="64" spans="3:18" ht="15.75" thickBot="1" x14ac:dyDescent="0.3">
      <c r="C64" s="412"/>
      <c r="D64" s="413"/>
      <c r="E64" s="413"/>
      <c r="F64" s="414"/>
      <c r="G64" s="415"/>
      <c r="H64" s="415"/>
      <c r="I64" s="415"/>
      <c r="J64" s="413"/>
      <c r="K64" s="413"/>
      <c r="L64" s="413"/>
      <c r="M64" s="413"/>
      <c r="N64" s="413"/>
      <c r="O64" s="413"/>
      <c r="P64" s="413"/>
      <c r="Q64" s="413"/>
      <c r="R64" s="416"/>
    </row>
    <row r="65" spans="4:21" ht="15.75" thickTop="1" x14ac:dyDescent="0.25">
      <c r="D65" s="145"/>
      <c r="E65" s="145"/>
      <c r="F65" s="144"/>
      <c r="G65" s="145"/>
      <c r="H65" s="145"/>
      <c r="I65" s="145"/>
      <c r="J65" s="145"/>
      <c r="K65" s="145"/>
      <c r="L65" s="145"/>
      <c r="M65" s="145"/>
      <c r="N65" s="145"/>
      <c r="O65" s="145"/>
      <c r="P65" s="145"/>
      <c r="Q65" s="145"/>
      <c r="R65" s="145"/>
      <c r="S65" s="145"/>
      <c r="T65" s="145"/>
      <c r="U65" s="144"/>
    </row>
  </sheetData>
  <sheetProtection algorithmName="SHA-512" hashValue="Uks98sdCNgNjfWyA/zll5MZdYq4H4kuikaAyncgIlCVZLogrodAyAC3D6crB0iyykVqCBcLB87Bk7viX2q4RAg==" saltValue="ezKBOndiHWrEhQE430RhfQ==" spinCount="100000" sheet="1" objects="1" scenarios="1"/>
  <mergeCells count="1">
    <mergeCell ref="C3:R3"/>
  </mergeCells>
  <conditionalFormatting sqref="D9">
    <cfRule type="cellIs" dxfId="11" priority="1" stopIfTrue="1" operator="equal">
      <formula>"Incontrolable"</formula>
    </cfRule>
    <cfRule type="cellIs" dxfId="10" priority="2" stopIfTrue="1" operator="equal">
      <formula>"Débil"</formula>
    </cfRule>
    <cfRule type="cellIs" dxfId="9" priority="3" stopIfTrue="1" operator="equal">
      <formula>"Moderado"</formula>
    </cfRule>
    <cfRule type="cellIs" dxfId="8" priority="4" stopIfTrue="1" operator="equal">
      <formula>"Fuerte"</formula>
    </cfRule>
  </conditionalFormatting>
  <pageMargins left="0.7" right="0.7" top="0.75" bottom="0.75" header="0.3" footer="0.3"/>
  <pageSetup scale="27"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2614C-A359-476E-9147-B63A66359886}">
  <dimension ref="C2:U65"/>
  <sheetViews>
    <sheetView showGridLines="0" view="pageBreakPreview" zoomScale="60" zoomScaleNormal="60" workbookViewId="0">
      <selection activeCell="E64" sqref="E64"/>
    </sheetView>
  </sheetViews>
  <sheetFormatPr baseColWidth="10" defaultRowHeight="15" x14ac:dyDescent="0.25"/>
  <cols>
    <col min="1" max="1" width="6.42578125" customWidth="1"/>
    <col min="2" max="2" width="3.5703125" customWidth="1"/>
    <col min="3" max="3" width="5.42578125" customWidth="1"/>
    <col min="4" max="4" width="74" customWidth="1"/>
    <col min="5" max="5" width="18.42578125" customWidth="1"/>
    <col min="6" max="6" width="21.85546875" customWidth="1"/>
    <col min="9" max="9" width="21.7109375" customWidth="1"/>
    <col min="10" max="10" width="18.140625" customWidth="1"/>
    <col min="11" max="11" width="20" customWidth="1"/>
    <col min="17" max="17" width="16.140625" customWidth="1"/>
    <col min="18" max="18" width="4.5703125" customWidth="1"/>
    <col min="19" max="19" width="5.7109375" customWidth="1"/>
    <col min="20" max="20" width="21" customWidth="1"/>
    <col min="26" max="26" width="23.5703125" customWidth="1"/>
  </cols>
  <sheetData>
    <row r="2" spans="3:18" ht="15.75" thickBot="1" x14ac:dyDescent="0.3"/>
    <row r="3" spans="3:18" ht="112.5" customHeight="1" thickTop="1" thickBot="1" x14ac:dyDescent="0.3">
      <c r="C3" s="534" t="s">
        <v>2648</v>
      </c>
      <c r="D3" s="535"/>
      <c r="E3" s="535"/>
      <c r="F3" s="535"/>
      <c r="G3" s="535"/>
      <c r="H3" s="535"/>
      <c r="I3" s="535"/>
      <c r="J3" s="535"/>
      <c r="K3" s="535"/>
      <c r="L3" s="535"/>
      <c r="M3" s="535"/>
      <c r="N3" s="535"/>
      <c r="O3" s="535"/>
      <c r="P3" s="535"/>
      <c r="Q3" s="535"/>
      <c r="R3" s="536"/>
    </row>
    <row r="4" spans="3:18" ht="15.75" thickTop="1" x14ac:dyDescent="0.25">
      <c r="C4" s="395"/>
      <c r="D4" s="396"/>
      <c r="E4" s="396"/>
      <c r="F4" s="396"/>
      <c r="G4" s="396"/>
      <c r="H4" s="396"/>
      <c r="I4" s="396"/>
      <c r="J4" s="396"/>
      <c r="K4" s="396"/>
      <c r="L4" s="396"/>
      <c r="M4" s="396"/>
      <c r="N4" s="396"/>
      <c r="O4" s="396"/>
      <c r="P4" s="396"/>
      <c r="Q4" s="396"/>
      <c r="R4" s="397"/>
    </row>
    <row r="5" spans="3:18" ht="54" customHeight="1" x14ac:dyDescent="0.25">
      <c r="C5" s="398" t="s">
        <v>41</v>
      </c>
      <c r="D5" s="390" t="s">
        <v>180</v>
      </c>
      <c r="E5" s="391">
        <v>2022</v>
      </c>
      <c r="F5" s="391" t="s">
        <v>2642</v>
      </c>
      <c r="G5" s="399"/>
      <c r="H5" s="399"/>
      <c r="I5" s="389">
        <v>1</v>
      </c>
      <c r="J5" s="399"/>
      <c r="K5" s="399"/>
      <c r="L5" s="399"/>
      <c r="M5" s="399"/>
      <c r="N5" s="399"/>
      <c r="O5" s="399"/>
      <c r="P5" s="399"/>
      <c r="Q5" s="399"/>
      <c r="R5" s="400"/>
    </row>
    <row r="6" spans="3:18" ht="39.75" customHeight="1" x14ac:dyDescent="0.25">
      <c r="C6" s="401" t="str">
        <f>+CONCATENATE($C$5,D6)</f>
        <v>Dirección AcadémicaExtremo</v>
      </c>
      <c r="D6" s="146" t="s">
        <v>89</v>
      </c>
      <c r="E6" s="402">
        <f>+COUNTIF(Monitoreo!D:D,C6)</f>
        <v>6</v>
      </c>
      <c r="F6" s="403">
        <f>+(E6*$I$5)/$E$10</f>
        <v>0.42857142857142855</v>
      </c>
      <c r="G6" s="399"/>
      <c r="H6" s="399"/>
      <c r="I6" s="399"/>
      <c r="J6" s="399"/>
      <c r="K6" s="399"/>
      <c r="L6" s="399"/>
      <c r="M6" s="399"/>
      <c r="N6" s="399"/>
      <c r="O6" s="399"/>
      <c r="P6" s="399"/>
      <c r="Q6" s="399"/>
      <c r="R6" s="400"/>
    </row>
    <row r="7" spans="3:18" ht="39.75" customHeight="1" x14ac:dyDescent="0.25">
      <c r="C7" s="401" t="str">
        <f>+CONCATENATE($C$5,D7)</f>
        <v>Dirección AcadémicaAlto</v>
      </c>
      <c r="D7" s="147" t="s">
        <v>87</v>
      </c>
      <c r="E7" s="402">
        <f>+COUNTIF(Monitoreo!D:D,C7)</f>
        <v>6</v>
      </c>
      <c r="F7" s="403">
        <f>+(E7*$I$5)/$E$10</f>
        <v>0.42857142857142855</v>
      </c>
      <c r="G7" s="399"/>
      <c r="H7" s="399"/>
      <c r="I7" s="399"/>
      <c r="J7" s="399"/>
      <c r="K7" s="399"/>
      <c r="L7" s="399"/>
      <c r="M7" s="399"/>
      <c r="N7" s="399"/>
      <c r="O7" s="399"/>
      <c r="P7" s="399"/>
      <c r="Q7" s="399"/>
      <c r="R7" s="400"/>
    </row>
    <row r="8" spans="3:18" ht="39.75" customHeight="1" x14ac:dyDescent="0.25">
      <c r="C8" s="401" t="str">
        <f>+CONCATENATE($C$5,D8)</f>
        <v>Dirección AcadémicaMedio</v>
      </c>
      <c r="D8" s="148" t="s">
        <v>90</v>
      </c>
      <c r="E8" s="402">
        <f>+COUNTIF(Monitoreo!D:D,C8)</f>
        <v>2</v>
      </c>
      <c r="F8" s="403">
        <f>+(E8*$I$5)/$E$10</f>
        <v>0.14285714285714285</v>
      </c>
      <c r="G8" s="399"/>
      <c r="H8" s="399"/>
      <c r="I8" s="399"/>
      <c r="J8" s="399"/>
      <c r="K8" s="399"/>
      <c r="L8" s="399"/>
      <c r="M8" s="399"/>
      <c r="N8" s="399"/>
      <c r="O8" s="399"/>
      <c r="P8" s="399"/>
      <c r="Q8" s="399"/>
      <c r="R8" s="400"/>
    </row>
    <row r="9" spans="3:18" ht="39.75" customHeight="1" x14ac:dyDescent="0.25">
      <c r="C9" s="401" t="str">
        <f>+CONCATENATE($C$5,D9)</f>
        <v>Dirección AcadémicaBajo</v>
      </c>
      <c r="D9" s="149" t="s">
        <v>88</v>
      </c>
      <c r="E9" s="402">
        <f>+COUNTIF(Monitoreo!D:D,C9)</f>
        <v>0</v>
      </c>
      <c r="F9" s="403">
        <f>+(E9*$I$5)/$E$10</f>
        <v>0</v>
      </c>
      <c r="G9" s="399"/>
      <c r="H9" s="399"/>
      <c r="I9" s="399"/>
      <c r="J9" s="399"/>
      <c r="K9" s="399"/>
      <c r="L9" s="399"/>
      <c r="M9" s="399"/>
      <c r="N9" s="399"/>
      <c r="O9" s="399"/>
      <c r="P9" s="399"/>
      <c r="Q9" s="399"/>
      <c r="R9" s="400"/>
    </row>
    <row r="10" spans="3:18" ht="30" customHeight="1" x14ac:dyDescent="0.25">
      <c r="C10" s="401"/>
      <c r="D10" s="404" t="s">
        <v>86</v>
      </c>
      <c r="E10" s="405">
        <f>SUM(E6:E9)</f>
        <v>14</v>
      </c>
      <c r="F10" s="406">
        <f>+(E10*$I$5)/$E$10</f>
        <v>1</v>
      </c>
      <c r="G10" s="399"/>
      <c r="H10" s="399"/>
      <c r="I10" s="399"/>
      <c r="J10" s="399"/>
      <c r="K10" s="399"/>
      <c r="L10" s="399"/>
      <c r="M10" s="399"/>
      <c r="N10" s="399"/>
      <c r="O10" s="399"/>
      <c r="P10" s="399"/>
      <c r="Q10" s="399"/>
      <c r="R10" s="400"/>
    </row>
    <row r="11" spans="3:18" ht="90" customHeight="1" x14ac:dyDescent="0.25">
      <c r="C11" s="401"/>
      <c r="D11" s="399"/>
      <c r="E11" s="399"/>
      <c r="F11" s="399"/>
      <c r="G11" s="399"/>
      <c r="H11" s="399"/>
      <c r="I11" s="407"/>
      <c r="J11" s="399"/>
      <c r="K11" s="399"/>
      <c r="L11" s="399"/>
      <c r="M11" s="399"/>
      <c r="N11" s="399"/>
      <c r="O11" s="399"/>
      <c r="P11" s="399"/>
      <c r="Q11" s="399"/>
      <c r="R11" s="400"/>
    </row>
    <row r="12" spans="3:18" ht="48.75" customHeight="1" x14ac:dyDescent="0.25">
      <c r="C12" s="398" t="s">
        <v>41</v>
      </c>
      <c r="D12" s="394" t="s">
        <v>201</v>
      </c>
      <c r="E12" s="391">
        <v>2022</v>
      </c>
      <c r="F12" s="391" t="s">
        <v>2642</v>
      </c>
      <c r="G12" s="399"/>
      <c r="H12" s="399"/>
      <c r="I12" s="407"/>
      <c r="J12" s="399"/>
      <c r="K12" s="399"/>
      <c r="L12" s="399"/>
      <c r="M12" s="399"/>
      <c r="N12" s="399"/>
      <c r="O12" s="399"/>
      <c r="P12" s="399"/>
      <c r="Q12" s="399"/>
      <c r="R12" s="400"/>
    </row>
    <row r="13" spans="3:18" ht="39" customHeight="1" x14ac:dyDescent="0.25">
      <c r="C13" s="401" t="str">
        <f>+CONCATENATE($C$5,D13)</f>
        <v>Dirección AcadémicaFuerte</v>
      </c>
      <c r="D13" s="150" t="s">
        <v>97</v>
      </c>
      <c r="E13" s="151">
        <f>+COUNTIF(Monitoreo!$I:$I,'Dirección Académica'!C13)</f>
        <v>7</v>
      </c>
      <c r="F13" s="408">
        <f>+(E13*$I$5)/$E$10</f>
        <v>0.5</v>
      </c>
      <c r="G13" s="399"/>
      <c r="H13" s="399"/>
      <c r="I13" s="399"/>
      <c r="J13" s="399"/>
      <c r="K13" s="399"/>
      <c r="L13" s="399"/>
      <c r="M13" s="399"/>
      <c r="N13" s="399"/>
      <c r="O13" s="399"/>
      <c r="P13" s="399"/>
      <c r="Q13" s="399"/>
      <c r="R13" s="400"/>
    </row>
    <row r="14" spans="3:18" ht="39" customHeight="1" x14ac:dyDescent="0.25">
      <c r="C14" s="401" t="str">
        <f>+CONCATENATE($C$5,D14)</f>
        <v>Dirección AcadémicaModerado</v>
      </c>
      <c r="D14" s="152" t="s">
        <v>98</v>
      </c>
      <c r="E14" s="151">
        <f>+COUNTIF(Monitoreo!$I:$I,'Dirección Académica'!C14)</f>
        <v>4</v>
      </c>
      <c r="F14" s="408">
        <f>+(E14*$I$5)/$E$10</f>
        <v>0.2857142857142857</v>
      </c>
      <c r="G14" s="399"/>
      <c r="H14" s="399"/>
      <c r="I14" s="399"/>
      <c r="J14" s="399"/>
      <c r="K14" s="399"/>
      <c r="L14" s="399"/>
      <c r="M14" s="399"/>
      <c r="N14" s="399"/>
      <c r="O14" s="399"/>
      <c r="P14" s="399"/>
      <c r="Q14" s="399"/>
      <c r="R14" s="400"/>
    </row>
    <row r="15" spans="3:18" ht="39" customHeight="1" x14ac:dyDescent="0.25">
      <c r="C15" s="401" t="str">
        <f>+CONCATENATE($C$5,D15)</f>
        <v>Dirección AcadémicaDébil</v>
      </c>
      <c r="D15" s="153" t="s">
        <v>96</v>
      </c>
      <c r="E15" s="151">
        <f>+COUNTIF(Monitoreo!$I:$I,'Dirección Académica'!C15)</f>
        <v>3</v>
      </c>
      <c r="F15" s="408">
        <f>+(E15*$I$5)/$E$10</f>
        <v>0.21428571428571427</v>
      </c>
      <c r="G15" s="399"/>
      <c r="H15" s="399"/>
      <c r="I15" s="399"/>
      <c r="J15" s="399"/>
      <c r="K15" s="399"/>
      <c r="L15" s="399"/>
      <c r="M15" s="399"/>
      <c r="N15" s="399"/>
      <c r="O15" s="399"/>
      <c r="P15" s="399"/>
      <c r="Q15" s="399"/>
      <c r="R15" s="400"/>
    </row>
    <row r="16" spans="3:18" ht="29.25" customHeight="1" x14ac:dyDescent="0.25">
      <c r="C16" s="409"/>
      <c r="D16" s="404" t="s">
        <v>2092</v>
      </c>
      <c r="E16" s="405">
        <f>+SUM(E13:E15)</f>
        <v>14</v>
      </c>
      <c r="F16" s="410">
        <f>+SUM(F13:F15)</f>
        <v>1</v>
      </c>
      <c r="G16" s="399"/>
      <c r="H16" s="399"/>
      <c r="I16" s="399"/>
      <c r="J16" s="399"/>
      <c r="K16" s="399"/>
      <c r="L16" s="399"/>
      <c r="M16" s="399"/>
      <c r="N16" s="399"/>
      <c r="O16" s="399"/>
      <c r="P16" s="399"/>
      <c r="Q16" s="399"/>
      <c r="R16" s="400"/>
    </row>
    <row r="17" spans="3:18" x14ac:dyDescent="0.25">
      <c r="C17" s="411"/>
      <c r="D17" s="399"/>
      <c r="E17" s="399"/>
      <c r="F17" s="399"/>
      <c r="G17" s="399"/>
      <c r="H17" s="399"/>
      <c r="I17" s="399"/>
      <c r="J17" s="399"/>
      <c r="K17" s="399"/>
      <c r="L17" s="399"/>
      <c r="M17" s="399"/>
      <c r="N17" s="399"/>
      <c r="O17" s="399"/>
      <c r="P17" s="399"/>
      <c r="Q17" s="399"/>
      <c r="R17" s="400"/>
    </row>
    <row r="18" spans="3:18" x14ac:dyDescent="0.25">
      <c r="C18" s="411"/>
      <c r="D18" s="399"/>
      <c r="E18" s="399"/>
      <c r="F18" s="399"/>
      <c r="G18" s="399"/>
      <c r="H18" s="399"/>
      <c r="I18" s="399"/>
      <c r="J18" s="399"/>
      <c r="K18" s="399"/>
      <c r="L18" s="399"/>
      <c r="M18" s="399"/>
      <c r="N18" s="399"/>
      <c r="O18" s="399"/>
      <c r="P18" s="399"/>
      <c r="Q18" s="399"/>
      <c r="R18" s="400"/>
    </row>
    <row r="19" spans="3:18" x14ac:dyDescent="0.25">
      <c r="C19" s="411"/>
      <c r="D19" s="399"/>
      <c r="E19" s="399"/>
      <c r="F19" s="399"/>
      <c r="G19" s="399"/>
      <c r="H19" s="399"/>
      <c r="I19" s="399"/>
      <c r="J19" s="399"/>
      <c r="K19" s="399"/>
      <c r="L19" s="399"/>
      <c r="M19" s="399"/>
      <c r="N19" s="399"/>
      <c r="O19" s="399"/>
      <c r="P19" s="399"/>
      <c r="Q19" s="399"/>
      <c r="R19" s="400"/>
    </row>
    <row r="20" spans="3:18" x14ac:dyDescent="0.25">
      <c r="C20" s="411"/>
      <c r="D20" s="399"/>
      <c r="E20" s="399"/>
      <c r="F20" s="399"/>
      <c r="G20" s="399"/>
      <c r="H20" s="399"/>
      <c r="I20" s="399"/>
      <c r="J20" s="399"/>
      <c r="K20" s="399"/>
      <c r="L20" s="399"/>
      <c r="M20" s="399"/>
      <c r="N20" s="399"/>
      <c r="O20" s="399"/>
      <c r="P20" s="399"/>
      <c r="Q20" s="399"/>
      <c r="R20" s="400"/>
    </row>
    <row r="21" spans="3:18" x14ac:dyDescent="0.25">
      <c r="C21" s="411"/>
      <c r="D21" s="399"/>
      <c r="E21" s="399"/>
      <c r="F21" s="399"/>
      <c r="G21" s="399"/>
      <c r="H21" s="399"/>
      <c r="I21" s="399"/>
      <c r="J21" s="399"/>
      <c r="K21" s="399"/>
      <c r="L21" s="399"/>
      <c r="M21" s="399"/>
      <c r="N21" s="399"/>
      <c r="O21" s="399"/>
      <c r="P21" s="399"/>
      <c r="Q21" s="399"/>
      <c r="R21" s="400"/>
    </row>
    <row r="22" spans="3:18" x14ac:dyDescent="0.25">
      <c r="C22" s="411"/>
      <c r="D22" s="399"/>
      <c r="E22" s="399"/>
      <c r="F22" s="399"/>
      <c r="G22" s="399"/>
      <c r="H22" s="399"/>
      <c r="I22" s="399"/>
      <c r="J22" s="399"/>
      <c r="K22" s="399"/>
      <c r="L22" s="399"/>
      <c r="M22" s="399"/>
      <c r="N22" s="399"/>
      <c r="O22" s="399"/>
      <c r="P22" s="399"/>
      <c r="Q22" s="399"/>
      <c r="R22" s="400"/>
    </row>
    <row r="23" spans="3:18" ht="30" customHeight="1" x14ac:dyDescent="0.25">
      <c r="C23" s="411"/>
      <c r="D23" s="399"/>
      <c r="E23" s="399"/>
      <c r="F23" s="399"/>
      <c r="G23" s="399"/>
      <c r="H23" s="399"/>
      <c r="I23" s="399"/>
      <c r="J23" s="399"/>
      <c r="K23" s="399"/>
      <c r="L23" s="399"/>
      <c r="M23" s="399"/>
      <c r="N23" s="399"/>
      <c r="O23" s="399"/>
      <c r="P23" s="399"/>
      <c r="Q23" s="399"/>
      <c r="R23" s="400"/>
    </row>
    <row r="24" spans="3:18" ht="35.25" customHeight="1" x14ac:dyDescent="0.25">
      <c r="C24" s="398" t="s">
        <v>41</v>
      </c>
      <c r="D24" s="392" t="s">
        <v>122</v>
      </c>
      <c r="E24" s="393" t="s">
        <v>123</v>
      </c>
      <c r="F24" s="399"/>
      <c r="G24" s="399"/>
      <c r="H24" s="399"/>
      <c r="I24" s="399"/>
      <c r="J24" s="399"/>
      <c r="K24" s="399"/>
      <c r="L24" s="399"/>
      <c r="M24" s="399"/>
      <c r="N24" s="399"/>
      <c r="O24" s="399"/>
      <c r="P24" s="399"/>
      <c r="Q24" s="399"/>
      <c r="R24" s="400"/>
    </row>
    <row r="25" spans="3:18" ht="55.5" customHeight="1" x14ac:dyDescent="0.25">
      <c r="C25" s="401" t="str">
        <f>+CONCATENATE($C$24,D25)</f>
        <v>Dirección AcadémicaFalta de innovación o rezago en los diferentes procesos o estructuras que dificultan el crecimiento y/o cumplimiento de los objetivos de la Universidad</v>
      </c>
      <c r="D25" s="140" t="s">
        <v>111</v>
      </c>
      <c r="E25" s="16">
        <f>+COUNTIF(Monitoreo!$E:$E,C25)</f>
        <v>1</v>
      </c>
      <c r="F25" s="399"/>
      <c r="G25" s="399"/>
      <c r="H25" s="399"/>
      <c r="I25" s="399"/>
      <c r="J25" s="399"/>
      <c r="K25" s="399"/>
      <c r="L25" s="399"/>
      <c r="M25" s="399"/>
      <c r="N25" s="399"/>
      <c r="O25" s="399"/>
      <c r="P25" s="399"/>
      <c r="Q25" s="399"/>
      <c r="R25" s="400"/>
    </row>
    <row r="26" spans="3:18" ht="33" customHeight="1" x14ac:dyDescent="0.25">
      <c r="C26" s="401" t="str">
        <f t="shared" ref="C26:C40" si="0">+CONCATENATE($C$24,D26)</f>
        <v>Dirección AcadémicaDificultades en la alineación organizacional para el logro de los objetivos.</v>
      </c>
      <c r="D26" s="141" t="s">
        <v>108</v>
      </c>
      <c r="E26" s="16">
        <f>+COUNTIF(Monitoreo!$E:$E,C26)</f>
        <v>1</v>
      </c>
      <c r="F26" s="399"/>
      <c r="G26" s="399"/>
      <c r="H26" s="399"/>
      <c r="I26" s="399"/>
      <c r="J26" s="399"/>
      <c r="K26" s="399"/>
      <c r="L26" s="399"/>
      <c r="M26" s="399"/>
      <c r="N26" s="399"/>
      <c r="O26" s="399"/>
      <c r="P26" s="399"/>
      <c r="Q26" s="399"/>
      <c r="R26" s="400"/>
    </row>
    <row r="27" spans="3:18" ht="55.5" customHeight="1" x14ac:dyDescent="0.25">
      <c r="C27" s="401" t="str">
        <f t="shared" si="0"/>
        <v>Dirección AcadémicaIncumplimiento por parte de la comunidad universitaria, contratistas y visitantes de las políticas, reglamentos y directrices institucionales.</v>
      </c>
      <c r="D27" s="141" t="s">
        <v>107</v>
      </c>
      <c r="E27" s="16">
        <f>+COUNTIF(Monitoreo!$E:$E,C27)</f>
        <v>1</v>
      </c>
      <c r="F27" s="399"/>
      <c r="G27" s="399"/>
      <c r="H27" s="399"/>
      <c r="I27" s="399"/>
      <c r="J27" s="399"/>
      <c r="K27" s="399"/>
      <c r="L27" s="399"/>
      <c r="M27" s="399"/>
      <c r="N27" s="399"/>
      <c r="O27" s="399"/>
      <c r="P27" s="399"/>
      <c r="Q27" s="399"/>
      <c r="R27" s="400"/>
    </row>
    <row r="28" spans="3:18" ht="55.5" customHeight="1" x14ac:dyDescent="0.25">
      <c r="C28" s="401" t="str">
        <f t="shared" si="0"/>
        <v>Dirección AcadémicaFalla o falta de adecuación, consistencia, confiabilidad, confidencialidad y disponibilidad de la información que se genera o se custodia (física o electrónica).</v>
      </c>
      <c r="D28" s="139" t="s">
        <v>106</v>
      </c>
      <c r="E28" s="16">
        <f>+COUNTIF(Monitoreo!$E:$E,C28)</f>
        <v>1</v>
      </c>
      <c r="F28" s="399"/>
      <c r="G28" s="399"/>
      <c r="H28" s="399"/>
      <c r="I28" s="399"/>
      <c r="J28" s="399"/>
      <c r="K28" s="399"/>
      <c r="L28" s="399"/>
      <c r="M28" s="399"/>
      <c r="N28" s="399"/>
      <c r="O28" s="399"/>
      <c r="P28" s="399"/>
      <c r="Q28" s="399"/>
      <c r="R28" s="400"/>
    </row>
    <row r="29" spans="3:18" ht="44.25" customHeight="1" x14ac:dyDescent="0.25">
      <c r="C29" s="401" t="str">
        <f t="shared" si="0"/>
        <v>Dirección AcadémicaConcepto público desfavorable que causa una pérdida de credibilidad sobre la Universidad en sus grupos de interés.</v>
      </c>
      <c r="D29" s="140" t="s">
        <v>119</v>
      </c>
      <c r="E29" s="16">
        <f>+COUNTIF(Monitoreo!$E:$E,C29)</f>
        <v>0</v>
      </c>
      <c r="F29" s="399"/>
      <c r="G29" s="399"/>
      <c r="H29" s="399"/>
      <c r="I29" s="399"/>
      <c r="J29" s="399"/>
      <c r="K29" s="399"/>
      <c r="L29" s="399"/>
      <c r="M29" s="399"/>
      <c r="N29" s="399"/>
      <c r="O29" s="399"/>
      <c r="P29" s="399"/>
      <c r="Q29" s="399"/>
      <c r="R29" s="400"/>
    </row>
    <row r="30" spans="3:18" ht="42" customHeight="1" x14ac:dyDescent="0.25">
      <c r="C30" s="401" t="str">
        <f t="shared" si="0"/>
        <v>Dirección AcadémicaConflicto, desconocimiento o incumplimientos normativos, legales, regulatorios o contractuales.</v>
      </c>
      <c r="D30" s="139" t="s">
        <v>109</v>
      </c>
      <c r="E30" s="16">
        <f>+COUNTIF(Monitoreo!$E:$E,C30)</f>
        <v>1</v>
      </c>
      <c r="F30" s="399"/>
      <c r="G30" s="399"/>
      <c r="H30" s="399"/>
      <c r="I30" s="399"/>
      <c r="J30" s="399"/>
      <c r="K30" s="399"/>
      <c r="L30" s="399"/>
      <c r="M30" s="399"/>
      <c r="N30" s="399"/>
      <c r="O30" s="399"/>
      <c r="P30" s="399"/>
      <c r="Q30" s="399"/>
      <c r="R30" s="400"/>
    </row>
    <row r="31" spans="3:18" ht="34.5" customHeight="1" x14ac:dyDescent="0.25">
      <c r="C31" s="401" t="str">
        <f t="shared" si="0"/>
        <v>Dirección AcadémicaIncumplimiento por parte de proveedores</v>
      </c>
      <c r="D31" s="140" t="s">
        <v>120</v>
      </c>
      <c r="E31" s="16">
        <f>+COUNTIF(Monitoreo!$E:$E,C31)</f>
        <v>1</v>
      </c>
      <c r="F31" s="399"/>
      <c r="G31" s="399"/>
      <c r="H31" s="399"/>
      <c r="I31" s="399"/>
      <c r="J31" s="399"/>
      <c r="K31" s="399"/>
      <c r="L31" s="399"/>
      <c r="M31" s="399"/>
      <c r="N31" s="399"/>
      <c r="O31" s="399"/>
      <c r="P31" s="399"/>
      <c r="Q31" s="399"/>
      <c r="R31" s="400"/>
    </row>
    <row r="32" spans="3:18" ht="34.5" customHeight="1" x14ac:dyDescent="0.25">
      <c r="C32" s="401" t="str">
        <f t="shared" si="0"/>
        <v>Dirección AcadémicaPérdida de la continuidad del negocio.</v>
      </c>
      <c r="D32" s="139" t="s">
        <v>113</v>
      </c>
      <c r="E32" s="16">
        <f>+COUNTIF(Monitoreo!$E:$E,C32)</f>
        <v>3</v>
      </c>
      <c r="F32" s="399"/>
      <c r="G32" s="399"/>
      <c r="H32" s="399"/>
      <c r="I32" s="399"/>
      <c r="J32" s="399"/>
      <c r="K32" s="399"/>
      <c r="L32" s="399"/>
      <c r="M32" s="399"/>
      <c r="N32" s="399"/>
      <c r="O32" s="399"/>
      <c r="P32" s="399"/>
      <c r="Q32" s="399"/>
      <c r="R32" s="400"/>
    </row>
    <row r="33" spans="3:18" ht="34.5" customHeight="1" x14ac:dyDescent="0.25">
      <c r="C33" s="401" t="str">
        <f t="shared" si="0"/>
        <v>Dirección AcadémicaFallas en la gestión, planeación o ejecución de proyectos.</v>
      </c>
      <c r="D33" s="141" t="s">
        <v>290</v>
      </c>
      <c r="E33" s="16">
        <f>+COUNTIF(Monitoreo!$E:$E,C33)</f>
        <v>0</v>
      </c>
      <c r="F33" s="399"/>
      <c r="G33" s="399"/>
      <c r="H33" s="399"/>
      <c r="I33" s="399"/>
      <c r="J33" s="399"/>
      <c r="K33" s="399"/>
      <c r="L33" s="399"/>
      <c r="M33" s="399"/>
      <c r="N33" s="399"/>
      <c r="O33" s="399"/>
      <c r="P33" s="399"/>
      <c r="Q33" s="399"/>
      <c r="R33" s="400"/>
    </row>
    <row r="34" spans="3:18" ht="55.5" customHeight="1" x14ac:dyDescent="0.25">
      <c r="C34" s="401" t="str">
        <f t="shared" si="0"/>
        <v>Dirección Académica</v>
      </c>
      <c r="D34" s="141" t="str">
        <f>+CONCATENATE(J34,X34)</f>
        <v/>
      </c>
      <c r="E34" s="16">
        <f>+COUNTIF(Monitoreo!$E:$E,C34)</f>
        <v>0</v>
      </c>
      <c r="F34" s="399"/>
      <c r="G34" s="399"/>
      <c r="H34" s="399"/>
      <c r="I34" s="399"/>
      <c r="J34" s="399"/>
      <c r="K34" s="399"/>
      <c r="L34" s="399"/>
      <c r="M34" s="399"/>
      <c r="N34" s="399"/>
      <c r="O34" s="399"/>
      <c r="P34" s="399"/>
      <c r="Q34" s="399"/>
      <c r="R34" s="400"/>
    </row>
    <row r="35" spans="3:18" ht="44.25" customHeight="1" x14ac:dyDescent="0.25">
      <c r="C35" s="401" t="str">
        <f t="shared" si="0"/>
        <v>Dirección AcadémicaActos mal intencionados de terceros (AMIT).</v>
      </c>
      <c r="D35" s="141" t="s">
        <v>116</v>
      </c>
      <c r="E35" s="16">
        <f>+COUNTIF(Monitoreo!$E:$E,C35)</f>
        <v>0</v>
      </c>
      <c r="F35" s="399"/>
      <c r="G35" s="399"/>
      <c r="H35" s="399"/>
      <c r="I35" s="399"/>
      <c r="J35" s="399"/>
      <c r="K35" s="399"/>
      <c r="L35" s="399"/>
      <c r="M35" s="399"/>
      <c r="N35" s="399"/>
      <c r="O35" s="399"/>
      <c r="P35" s="399"/>
      <c r="Q35" s="399"/>
      <c r="R35" s="400"/>
    </row>
    <row r="36" spans="3:18" ht="44.25" customHeight="1" x14ac:dyDescent="0.25">
      <c r="C36" s="401" t="str">
        <f t="shared" si="0"/>
        <v>Dirección AcadémicaFalta o falla de la capacidad de gestión del talento humano.</v>
      </c>
      <c r="D36" s="141" t="s">
        <v>289</v>
      </c>
      <c r="E36" s="16">
        <f>+COUNTIF(Monitoreo!$E:$E,C36)</f>
        <v>2</v>
      </c>
      <c r="F36" s="399"/>
      <c r="G36" s="399"/>
      <c r="H36" s="399"/>
      <c r="I36" s="399"/>
      <c r="J36" s="399"/>
      <c r="K36" s="399"/>
      <c r="L36" s="399"/>
      <c r="M36" s="399"/>
      <c r="N36" s="399"/>
      <c r="O36" s="399"/>
      <c r="P36" s="399"/>
      <c r="Q36" s="399"/>
      <c r="R36" s="400"/>
    </row>
    <row r="37" spans="3:18" ht="44.25" customHeight="1" x14ac:dyDescent="0.25">
      <c r="C37" s="401" t="str">
        <f t="shared" si="0"/>
        <v>Dirección AcadémicaFallas en la gestión de los recursos financieros</v>
      </c>
      <c r="D37" s="139" t="s">
        <v>114</v>
      </c>
      <c r="E37" s="16">
        <f>+COUNTIF(Monitoreo!$E:$E,C37)</f>
        <v>0</v>
      </c>
      <c r="F37" s="399"/>
      <c r="G37" s="399"/>
      <c r="H37" s="399"/>
      <c r="I37" s="399"/>
      <c r="J37" s="399"/>
      <c r="K37" s="399"/>
      <c r="L37" s="399"/>
      <c r="M37" s="399"/>
      <c r="N37" s="399"/>
      <c r="O37" s="399"/>
      <c r="P37" s="399"/>
      <c r="Q37" s="399"/>
      <c r="R37" s="400"/>
    </row>
    <row r="38" spans="3:18" ht="44.25" customHeight="1" x14ac:dyDescent="0.25">
      <c r="C38" s="401" t="str">
        <f t="shared" si="0"/>
        <v>Dirección AcadémicaFallas o indisponibilidad de la infraestructura física relacionada con problemas estructurales o técnicos.</v>
      </c>
      <c r="D38" s="142" t="s">
        <v>112</v>
      </c>
      <c r="E38" s="16">
        <f>+COUNTIF(Monitoreo!$E:$E,C38)</f>
        <v>1</v>
      </c>
      <c r="F38" s="399"/>
      <c r="G38" s="399"/>
      <c r="H38" s="399"/>
      <c r="I38" s="399"/>
      <c r="J38" s="399"/>
      <c r="K38" s="399"/>
      <c r="L38" s="399"/>
      <c r="M38" s="399"/>
      <c r="N38" s="399"/>
      <c r="O38" s="399"/>
      <c r="P38" s="399"/>
      <c r="Q38" s="399"/>
      <c r="R38" s="400"/>
    </row>
    <row r="39" spans="3:18" ht="44.25" customHeight="1" x14ac:dyDescent="0.25">
      <c r="C39" s="401" t="str">
        <f t="shared" si="0"/>
        <v>Dirección AcadémicaPrácticas fraudulentas - corrupción en los diferentes procesos misionales de la universidad</v>
      </c>
      <c r="D39" s="141" t="s">
        <v>288</v>
      </c>
      <c r="E39" s="16">
        <f>+COUNTIF(Monitoreo!$E:$E,C39)</f>
        <v>2</v>
      </c>
      <c r="F39" s="399"/>
      <c r="G39" s="399"/>
      <c r="H39" s="399"/>
      <c r="I39" s="399"/>
      <c r="J39" s="399"/>
      <c r="K39" s="399"/>
      <c r="L39" s="399"/>
      <c r="M39" s="399"/>
      <c r="N39" s="399"/>
      <c r="O39" s="399"/>
      <c r="P39" s="399"/>
      <c r="Q39" s="399"/>
      <c r="R39" s="400"/>
    </row>
    <row r="40" spans="3:18" ht="44.25" customHeight="1" x14ac:dyDescent="0.25">
      <c r="C40" s="401" t="str">
        <f t="shared" si="0"/>
        <v>Dirección AcadémicaDesastres naturales que puedan afectar las instalaciones o la operación de la Universidad.</v>
      </c>
      <c r="D40" s="141" t="s">
        <v>121</v>
      </c>
      <c r="E40" s="16">
        <f>+COUNTIF(Monitoreo!$E:$E,C40)</f>
        <v>0</v>
      </c>
      <c r="F40" s="399"/>
      <c r="G40" s="399"/>
      <c r="H40" s="399"/>
      <c r="I40" s="399"/>
      <c r="J40" s="399"/>
      <c r="K40" s="399"/>
      <c r="L40" s="399"/>
      <c r="M40" s="399"/>
      <c r="N40" s="399"/>
      <c r="O40" s="399"/>
      <c r="P40" s="399"/>
      <c r="Q40" s="399"/>
      <c r="R40" s="400"/>
    </row>
    <row r="41" spans="3:18" ht="36.75" customHeight="1" x14ac:dyDescent="0.25">
      <c r="C41" s="401"/>
      <c r="D41" s="390" t="s">
        <v>86</v>
      </c>
      <c r="E41" s="391">
        <f>+SUM(E25:E40)</f>
        <v>14</v>
      </c>
      <c r="F41" s="399"/>
      <c r="G41" s="399"/>
      <c r="H41" s="399"/>
      <c r="I41" s="399"/>
      <c r="J41" s="399"/>
      <c r="K41" s="399"/>
      <c r="L41" s="399"/>
      <c r="M41" s="399"/>
      <c r="N41" s="399"/>
      <c r="O41" s="399"/>
      <c r="P41" s="399"/>
      <c r="Q41" s="399"/>
      <c r="R41" s="400"/>
    </row>
    <row r="42" spans="3:18" ht="36.75" customHeight="1" x14ac:dyDescent="0.25">
      <c r="C42" s="401"/>
      <c r="D42" s="399"/>
      <c r="E42" s="399"/>
      <c r="F42" s="399"/>
      <c r="G42" s="399"/>
      <c r="H42" s="399"/>
      <c r="I42" s="399"/>
      <c r="J42" s="399"/>
      <c r="K42" s="399"/>
      <c r="L42" s="399"/>
      <c r="M42" s="399"/>
      <c r="N42" s="399"/>
      <c r="O42" s="399"/>
      <c r="P42" s="399"/>
      <c r="Q42" s="399"/>
      <c r="R42" s="400"/>
    </row>
    <row r="43" spans="3:18" ht="36.75" customHeight="1" x14ac:dyDescent="0.25">
      <c r="C43" s="398" t="str">
        <f>+C24</f>
        <v>Dirección Académica</v>
      </c>
      <c r="D43" s="390" t="s">
        <v>2453</v>
      </c>
      <c r="E43" s="391" t="s">
        <v>123</v>
      </c>
      <c r="R43" s="400"/>
    </row>
    <row r="44" spans="3:18" ht="27.75" customHeight="1" x14ac:dyDescent="0.25">
      <c r="C44" s="401" t="str">
        <f>+CONCATENATE($C$43,D44)</f>
        <v>Dirección AcadémicaAmbiental</v>
      </c>
      <c r="D44" s="446" t="s">
        <v>2454</v>
      </c>
      <c r="E44" s="447">
        <f>+COUNTIF(Monitoreo!$K:$K,C44)</f>
        <v>0</v>
      </c>
      <c r="R44" s="400"/>
    </row>
    <row r="45" spans="3:18" ht="27.75" customHeight="1" x14ac:dyDescent="0.25">
      <c r="C45" s="401" t="str">
        <f t="shared" ref="C45:C62" si="1">+CONCATENATE($C$43,D45)</f>
        <v xml:space="preserve">Dirección AcadémicaActuarial </v>
      </c>
      <c r="D45" s="448" t="s">
        <v>2455</v>
      </c>
      <c r="E45" s="447">
        <f>+COUNTIF(Monitoreo!$K:$K,C45)</f>
        <v>0</v>
      </c>
      <c r="R45" s="400"/>
    </row>
    <row r="46" spans="3:18" ht="27.75" customHeight="1" x14ac:dyDescent="0.25">
      <c r="C46" s="401" t="str">
        <f t="shared" si="1"/>
        <v>Dirección AcadémicaCompetencia</v>
      </c>
      <c r="D46" s="449" t="s">
        <v>2456</v>
      </c>
      <c r="E46" s="447">
        <f>+COUNTIF(Monitoreo!$K:$K,C46)</f>
        <v>0</v>
      </c>
      <c r="R46" s="400"/>
    </row>
    <row r="47" spans="3:18" ht="27.75" customHeight="1" x14ac:dyDescent="0.25">
      <c r="C47" s="401" t="str">
        <f t="shared" si="1"/>
        <v>Dirección AcadémicaCorrupción y fraude</v>
      </c>
      <c r="D47" s="446" t="s">
        <v>2457</v>
      </c>
      <c r="E47" s="447">
        <f>+COUNTIF(Monitoreo!$K:$K,C47)</f>
        <v>1</v>
      </c>
      <c r="F47" s="399"/>
      <c r="G47" s="399"/>
      <c r="H47" s="399"/>
      <c r="I47" s="399"/>
      <c r="J47" s="399"/>
      <c r="K47" s="399"/>
      <c r="L47" s="399"/>
      <c r="M47" s="399"/>
      <c r="N47" s="399"/>
      <c r="O47" s="399"/>
      <c r="P47" s="399"/>
      <c r="Q47" s="399"/>
      <c r="R47" s="400"/>
    </row>
    <row r="48" spans="3:18" ht="27.75" customHeight="1" x14ac:dyDescent="0.25">
      <c r="C48" s="401" t="str">
        <f t="shared" si="1"/>
        <v xml:space="preserve">Dirección AcadémicaEconómico </v>
      </c>
      <c r="D48" s="446" t="s">
        <v>2458</v>
      </c>
      <c r="E48" s="447">
        <f>+COUNTIF(Monitoreo!$K:$K,C48)</f>
        <v>0</v>
      </c>
      <c r="F48" s="399"/>
      <c r="G48" s="399"/>
      <c r="H48" s="399"/>
      <c r="I48" s="399"/>
      <c r="J48" s="399"/>
      <c r="K48" s="399"/>
      <c r="L48" s="399"/>
      <c r="M48" s="399"/>
      <c r="N48" s="399"/>
      <c r="O48" s="399"/>
      <c r="P48" s="399"/>
      <c r="Q48" s="399"/>
      <c r="R48" s="400"/>
    </row>
    <row r="49" spans="3:18" ht="27.75" customHeight="1" x14ac:dyDescent="0.25">
      <c r="C49" s="401" t="str">
        <f t="shared" si="1"/>
        <v>Dirección AcadémicaFinanciero</v>
      </c>
      <c r="D49" s="446" t="s">
        <v>2459</v>
      </c>
      <c r="E49" s="447">
        <f>+COUNTIF(Monitoreo!$K:$K,C49)</f>
        <v>0</v>
      </c>
      <c r="F49" s="399"/>
      <c r="G49" s="399"/>
      <c r="H49" s="399"/>
      <c r="I49" s="399"/>
      <c r="J49" s="399"/>
      <c r="K49" s="399"/>
      <c r="L49" s="399"/>
      <c r="M49" s="399"/>
      <c r="N49" s="399"/>
      <c r="O49" s="399"/>
      <c r="P49" s="399"/>
      <c r="Q49" s="399"/>
      <c r="R49" s="400"/>
    </row>
    <row r="50" spans="3:18" ht="27.75" customHeight="1" x14ac:dyDescent="0.25">
      <c r="C50" s="401" t="str">
        <f t="shared" si="1"/>
        <v>Dirección AcadémicaGobernanza</v>
      </c>
      <c r="D50" s="446" t="s">
        <v>2461</v>
      </c>
      <c r="E50" s="447">
        <f>+COUNTIF(Monitoreo!$K:$K,C50)</f>
        <v>4</v>
      </c>
      <c r="F50" s="399"/>
      <c r="G50" s="399"/>
      <c r="H50" s="399"/>
      <c r="I50" s="399"/>
      <c r="J50" s="399"/>
      <c r="K50" s="399"/>
      <c r="L50" s="399"/>
      <c r="M50" s="399"/>
      <c r="N50" s="399"/>
      <c r="O50" s="399"/>
      <c r="P50" s="399"/>
      <c r="Q50" s="399"/>
      <c r="R50" s="400"/>
    </row>
    <row r="51" spans="3:18" ht="27.75" customHeight="1" x14ac:dyDescent="0.25">
      <c r="C51" s="401" t="str">
        <f t="shared" si="1"/>
        <v>Dirección AcadémicaGrupo</v>
      </c>
      <c r="D51" s="446" t="s">
        <v>2462</v>
      </c>
      <c r="E51" s="447">
        <f>+COUNTIF(Monitoreo!$K:$K,C51)</f>
        <v>0</v>
      </c>
      <c r="F51" s="399"/>
      <c r="G51" s="399"/>
      <c r="H51" s="399"/>
      <c r="I51" s="399"/>
      <c r="J51" s="399"/>
      <c r="K51" s="399"/>
      <c r="L51" s="399"/>
      <c r="M51" s="399"/>
      <c r="N51" s="399"/>
      <c r="O51" s="399"/>
      <c r="P51" s="399"/>
      <c r="Q51" s="399"/>
      <c r="R51" s="400"/>
    </row>
    <row r="52" spans="3:18" ht="27.75" customHeight="1" x14ac:dyDescent="0.25">
      <c r="C52" s="401" t="str">
        <f t="shared" si="1"/>
        <v>Dirección AcadémicaLaboral</v>
      </c>
      <c r="D52" s="446" t="s">
        <v>2463</v>
      </c>
      <c r="E52" s="447">
        <f>+COUNTIF(Monitoreo!$K:$K,C52)</f>
        <v>0</v>
      </c>
      <c r="F52" s="399"/>
      <c r="G52" s="399"/>
      <c r="H52" s="399"/>
      <c r="I52" s="399"/>
      <c r="J52" s="399"/>
      <c r="K52" s="399"/>
      <c r="L52" s="399"/>
      <c r="M52" s="399"/>
      <c r="N52" s="399"/>
      <c r="O52" s="399"/>
      <c r="P52" s="399"/>
      <c r="Q52" s="399"/>
      <c r="R52" s="400"/>
    </row>
    <row r="53" spans="3:18" ht="27.75" customHeight="1" x14ac:dyDescent="0.25">
      <c r="C53" s="401" t="str">
        <f t="shared" si="1"/>
        <v xml:space="preserve">Dirección AcadémicaLavado de activos y financiación del terrorismo </v>
      </c>
      <c r="D53" s="446" t="s">
        <v>2464</v>
      </c>
      <c r="E53" s="447">
        <f>+COUNTIF(Monitoreo!$K:$K,C53)</f>
        <v>0</v>
      </c>
      <c r="F53" s="399"/>
      <c r="G53" s="399"/>
      <c r="H53" s="399"/>
      <c r="I53" s="399"/>
      <c r="J53" s="399"/>
      <c r="K53" s="399"/>
      <c r="L53" s="399"/>
      <c r="M53" s="399"/>
      <c r="N53" s="399"/>
      <c r="O53" s="399"/>
      <c r="P53" s="399"/>
      <c r="Q53" s="399"/>
      <c r="R53" s="400"/>
    </row>
    <row r="54" spans="3:18" ht="27.75" customHeight="1" x14ac:dyDescent="0.25">
      <c r="C54" s="401" t="str">
        <f t="shared" si="1"/>
        <v>Dirección AcadémicaLegal</v>
      </c>
      <c r="D54" s="446" t="s">
        <v>2451</v>
      </c>
      <c r="E54" s="447">
        <f>+COUNTIF(Monitoreo!$K:$K,C54)</f>
        <v>6</v>
      </c>
      <c r="F54" s="399"/>
      <c r="G54" s="399"/>
      <c r="H54" s="399"/>
      <c r="I54" s="399"/>
      <c r="J54" s="399"/>
      <c r="K54" s="399"/>
      <c r="L54" s="399"/>
      <c r="M54" s="399"/>
      <c r="N54" s="399"/>
      <c r="O54" s="399"/>
      <c r="P54" s="399"/>
      <c r="Q54" s="399"/>
      <c r="R54" s="400"/>
    </row>
    <row r="55" spans="3:18" ht="27.75" customHeight="1" x14ac:dyDescent="0.25">
      <c r="C55" s="401" t="str">
        <f t="shared" si="1"/>
        <v>Dirección AcadémicaOperativo</v>
      </c>
      <c r="D55" s="446" t="s">
        <v>2466</v>
      </c>
      <c r="E55" s="447">
        <f>+COUNTIF(Monitoreo!$K:$K,C55)</f>
        <v>0</v>
      </c>
      <c r="F55" s="399"/>
      <c r="G55" s="399"/>
      <c r="H55" s="399"/>
      <c r="I55" s="399"/>
      <c r="J55" s="399"/>
      <c r="K55" s="399"/>
      <c r="L55" s="399"/>
      <c r="M55" s="399"/>
      <c r="N55" s="399"/>
      <c r="O55" s="399"/>
      <c r="P55" s="399"/>
      <c r="Q55" s="399"/>
      <c r="R55" s="400"/>
    </row>
    <row r="56" spans="3:18" ht="27.75" customHeight="1" x14ac:dyDescent="0.25">
      <c r="C56" s="401" t="str">
        <f t="shared" si="1"/>
        <v>Dirección AcadémicaPaís</v>
      </c>
      <c r="D56" s="446" t="s">
        <v>2467</v>
      </c>
      <c r="E56" s="447">
        <f>+COUNTIF(Monitoreo!$K:$K,C56)</f>
        <v>1</v>
      </c>
      <c r="F56" s="399"/>
      <c r="G56" s="399"/>
      <c r="H56" s="399"/>
      <c r="I56" s="399"/>
      <c r="J56" s="399"/>
      <c r="K56" s="399"/>
      <c r="L56" s="399"/>
      <c r="M56" s="399"/>
      <c r="N56" s="399"/>
      <c r="O56" s="399"/>
      <c r="P56" s="399"/>
      <c r="Q56" s="399"/>
      <c r="R56" s="400"/>
    </row>
    <row r="57" spans="3:18" ht="27.75" customHeight="1" x14ac:dyDescent="0.25">
      <c r="C57" s="401" t="str">
        <f t="shared" si="1"/>
        <v>Dirección AcadémicaPolítico</v>
      </c>
      <c r="D57" s="446" t="s">
        <v>2468</v>
      </c>
      <c r="E57" s="447">
        <f>+COUNTIF(Monitoreo!$K:$K,C57)</f>
        <v>0</v>
      </c>
      <c r="F57" s="399"/>
      <c r="G57" s="399"/>
      <c r="H57" s="399"/>
      <c r="I57" s="399"/>
      <c r="J57" s="399"/>
      <c r="K57" s="399"/>
      <c r="L57" s="399"/>
      <c r="M57" s="399"/>
      <c r="N57" s="399"/>
      <c r="O57" s="399"/>
      <c r="P57" s="399"/>
      <c r="Q57" s="399"/>
      <c r="R57" s="400"/>
    </row>
    <row r="58" spans="3:18" ht="27.75" customHeight="1" x14ac:dyDescent="0.25">
      <c r="C58" s="401" t="str">
        <f t="shared" si="1"/>
        <v>Dirección AcadémicaProyectos</v>
      </c>
      <c r="D58" s="446" t="s">
        <v>204</v>
      </c>
      <c r="E58" s="447">
        <f>+COUNTIF(Monitoreo!$K:$K,C58)</f>
        <v>0</v>
      </c>
      <c r="F58" s="399"/>
      <c r="G58" s="399"/>
      <c r="H58" s="399"/>
      <c r="I58" s="399"/>
      <c r="J58" s="399"/>
      <c r="K58" s="399"/>
      <c r="L58" s="399"/>
      <c r="M58" s="399"/>
      <c r="N58" s="399"/>
      <c r="O58" s="399"/>
      <c r="P58" s="399"/>
      <c r="Q58" s="399"/>
      <c r="R58" s="400"/>
    </row>
    <row r="59" spans="3:18" ht="27.75" customHeight="1" x14ac:dyDescent="0.25">
      <c r="C59" s="401" t="str">
        <f t="shared" si="1"/>
        <v xml:space="preserve">Dirección AcadémicaReputacional </v>
      </c>
      <c r="D59" s="446" t="s">
        <v>2469</v>
      </c>
      <c r="E59" s="447">
        <f>+COUNTIF(Monitoreo!$K:$K,C59)</f>
        <v>0</v>
      </c>
      <c r="F59" s="399"/>
      <c r="G59" s="399"/>
      <c r="H59" s="399"/>
      <c r="I59" s="399"/>
      <c r="J59" s="399"/>
      <c r="K59" s="399"/>
      <c r="L59" s="399"/>
      <c r="M59" s="399"/>
      <c r="N59" s="399"/>
      <c r="O59" s="399"/>
      <c r="P59" s="399"/>
      <c r="Q59" s="399"/>
      <c r="R59" s="400"/>
    </row>
    <row r="60" spans="3:18" ht="27.75" customHeight="1" x14ac:dyDescent="0.25">
      <c r="C60" s="401" t="str">
        <f t="shared" si="1"/>
        <v xml:space="preserve">Dirección AcadémicaSalud </v>
      </c>
      <c r="D60" s="446" t="s">
        <v>2471</v>
      </c>
      <c r="E60" s="447">
        <f>+COUNTIF(Monitoreo!$K:$K,C60)</f>
        <v>0</v>
      </c>
      <c r="F60" s="399"/>
      <c r="G60" s="399"/>
      <c r="H60" s="399"/>
      <c r="I60" s="399"/>
      <c r="J60" s="399"/>
      <c r="K60" s="399"/>
      <c r="L60" s="399"/>
      <c r="M60" s="399"/>
      <c r="N60" s="399"/>
      <c r="O60" s="399"/>
      <c r="P60" s="399"/>
      <c r="Q60" s="399"/>
      <c r="R60" s="400"/>
    </row>
    <row r="61" spans="3:18" ht="27.75" customHeight="1" x14ac:dyDescent="0.25">
      <c r="C61" s="401" t="str">
        <f t="shared" si="1"/>
        <v>Dirección AcadémicaSocial</v>
      </c>
      <c r="D61" s="446" t="s">
        <v>2473</v>
      </c>
      <c r="E61" s="447">
        <f>+COUNTIF(Monitoreo!$K:$K,C61)</f>
        <v>0</v>
      </c>
      <c r="F61" s="399"/>
      <c r="G61" s="399"/>
      <c r="H61" s="399"/>
      <c r="I61" s="399"/>
      <c r="J61" s="399"/>
      <c r="K61" s="399"/>
      <c r="L61" s="399"/>
      <c r="M61" s="399"/>
      <c r="N61" s="399"/>
      <c r="O61" s="399"/>
      <c r="P61" s="399"/>
      <c r="Q61" s="399"/>
      <c r="R61" s="400"/>
    </row>
    <row r="62" spans="3:18" ht="27.75" customHeight="1" x14ac:dyDescent="0.25">
      <c r="C62" s="401" t="str">
        <f t="shared" si="1"/>
        <v>Dirección AcadémicaTecnológico</v>
      </c>
      <c r="D62" s="446" t="s">
        <v>2474</v>
      </c>
      <c r="E62" s="447">
        <f>+COUNTIF(Monitoreo!$K:$K,C62)</f>
        <v>2</v>
      </c>
      <c r="F62" s="399"/>
      <c r="G62" s="399"/>
      <c r="H62" s="399"/>
      <c r="I62" s="399"/>
      <c r="J62" s="399"/>
      <c r="K62" s="399"/>
      <c r="L62" s="399"/>
      <c r="M62" s="399"/>
      <c r="N62" s="399"/>
      <c r="O62" s="399"/>
      <c r="P62" s="399"/>
      <c r="Q62" s="399"/>
      <c r="R62" s="400"/>
    </row>
    <row r="63" spans="3:18" ht="36.75" customHeight="1" x14ac:dyDescent="0.25">
      <c r="C63" s="401"/>
      <c r="D63" s="390" t="s">
        <v>86</v>
      </c>
      <c r="E63" s="391">
        <f>+SUM(E44:E62)</f>
        <v>14</v>
      </c>
      <c r="F63" s="399"/>
      <c r="G63" s="399"/>
      <c r="H63" s="399"/>
      <c r="I63" s="399"/>
      <c r="J63" s="399"/>
      <c r="K63" s="399"/>
      <c r="L63" s="399"/>
      <c r="M63" s="399"/>
      <c r="N63" s="399"/>
      <c r="O63" s="399"/>
      <c r="P63" s="399"/>
      <c r="Q63" s="399"/>
      <c r="R63" s="400"/>
    </row>
    <row r="64" spans="3:18" ht="15.75" thickBot="1" x14ac:dyDescent="0.3">
      <c r="C64" s="412"/>
      <c r="D64" s="413"/>
      <c r="E64" s="413"/>
      <c r="F64" s="414"/>
      <c r="G64" s="415"/>
      <c r="H64" s="415"/>
      <c r="I64" s="415"/>
      <c r="J64" s="413"/>
      <c r="K64" s="413"/>
      <c r="L64" s="413"/>
      <c r="M64" s="413"/>
      <c r="N64" s="413"/>
      <c r="O64" s="413"/>
      <c r="P64" s="413"/>
      <c r="Q64" s="413"/>
      <c r="R64" s="416"/>
    </row>
    <row r="65" spans="4:21" ht="15.75" thickTop="1" x14ac:dyDescent="0.25">
      <c r="D65" s="145"/>
      <c r="E65" s="145"/>
      <c r="F65" s="144"/>
      <c r="G65" s="145"/>
      <c r="H65" s="145"/>
      <c r="I65" s="145"/>
      <c r="J65" s="145"/>
      <c r="K65" s="145"/>
      <c r="L65" s="145"/>
      <c r="M65" s="145"/>
      <c r="N65" s="145"/>
      <c r="O65" s="145"/>
      <c r="P65" s="145"/>
      <c r="Q65" s="145"/>
      <c r="R65" s="145"/>
      <c r="S65" s="145"/>
      <c r="T65" s="145"/>
      <c r="U65" s="144"/>
    </row>
  </sheetData>
  <sheetProtection algorithmName="SHA-512" hashValue="sVKxGnGkSGIL3+6equPe/WW20TRTwtx5kBsaBnr16jmx5IEKgOg/uXatiB6QAjqhOtUcNrrFALxoEKdbYgSkvA==" saltValue="lowC6D6rg4Lqy9jgVTssBw==" spinCount="100000" sheet="1" objects="1" scenarios="1"/>
  <mergeCells count="1">
    <mergeCell ref="C3:R3"/>
  </mergeCells>
  <conditionalFormatting sqref="D9">
    <cfRule type="cellIs" dxfId="7" priority="1" stopIfTrue="1" operator="equal">
      <formula>"Incontrolable"</formula>
    </cfRule>
    <cfRule type="cellIs" dxfId="6" priority="2" stopIfTrue="1" operator="equal">
      <formula>"Débil"</formula>
    </cfRule>
    <cfRule type="cellIs" dxfId="5" priority="3" stopIfTrue="1" operator="equal">
      <formula>"Moderado"</formula>
    </cfRule>
    <cfRule type="cellIs" dxfId="4" priority="4" stopIfTrue="1" operator="equal">
      <formula>"Fuerte"</formula>
    </cfRule>
  </conditionalFormatting>
  <pageMargins left="0.7" right="0.7" top="0.75" bottom="0.75" header="0.3" footer="0.3"/>
  <pageSetup scale="2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404EE-E7CF-4315-86FB-0D2739081CEB}">
  <dimension ref="C2:U65"/>
  <sheetViews>
    <sheetView showGridLines="0" view="pageBreakPreview" zoomScale="60" zoomScaleNormal="60" workbookViewId="0">
      <selection activeCell="Y57" sqref="Y57"/>
    </sheetView>
  </sheetViews>
  <sheetFormatPr baseColWidth="10" defaultRowHeight="15" x14ac:dyDescent="0.25"/>
  <cols>
    <col min="1" max="1" width="6.42578125" customWidth="1"/>
    <col min="2" max="2" width="3.5703125" customWidth="1"/>
    <col min="3" max="3" width="5.42578125" customWidth="1"/>
    <col min="4" max="4" width="74" customWidth="1"/>
    <col min="5" max="5" width="18.42578125" customWidth="1"/>
    <col min="6" max="6" width="21.85546875" customWidth="1"/>
    <col min="9" max="9" width="21.7109375" customWidth="1"/>
    <col min="10" max="10" width="18.140625" customWidth="1"/>
    <col min="11" max="11" width="20" customWidth="1"/>
    <col min="17" max="17" width="16.140625" customWidth="1"/>
    <col min="18" max="18" width="4.5703125" customWidth="1"/>
    <col min="19" max="19" width="5.7109375" customWidth="1"/>
    <col min="20" max="20" width="21" customWidth="1"/>
    <col min="26" max="26" width="23.5703125" customWidth="1"/>
  </cols>
  <sheetData>
    <row r="2" spans="3:18" ht="15.75" thickBot="1" x14ac:dyDescent="0.3"/>
    <row r="3" spans="3:18" ht="112.5" customHeight="1" thickTop="1" thickBot="1" x14ac:dyDescent="0.3">
      <c r="C3" s="534" t="s">
        <v>2649</v>
      </c>
      <c r="D3" s="535"/>
      <c r="E3" s="535"/>
      <c r="F3" s="535"/>
      <c r="G3" s="535"/>
      <c r="H3" s="535"/>
      <c r="I3" s="535"/>
      <c r="J3" s="535"/>
      <c r="K3" s="535"/>
      <c r="L3" s="535"/>
      <c r="M3" s="535"/>
      <c r="N3" s="535"/>
      <c r="O3" s="535"/>
      <c r="P3" s="535"/>
      <c r="Q3" s="535"/>
      <c r="R3" s="536"/>
    </row>
    <row r="4" spans="3:18" ht="15.75" thickTop="1" x14ac:dyDescent="0.25">
      <c r="C4" s="395"/>
      <c r="D4" s="396"/>
      <c r="E4" s="396"/>
      <c r="F4" s="396"/>
      <c r="G4" s="396"/>
      <c r="H4" s="396"/>
      <c r="I4" s="396"/>
      <c r="J4" s="396"/>
      <c r="K4" s="396"/>
      <c r="L4" s="396"/>
      <c r="M4" s="396"/>
      <c r="N4" s="396"/>
      <c r="O4" s="396"/>
      <c r="P4" s="396"/>
      <c r="Q4" s="396"/>
      <c r="R4" s="397"/>
    </row>
    <row r="5" spans="3:18" ht="54" customHeight="1" x14ac:dyDescent="0.25">
      <c r="C5" s="398" t="s">
        <v>34</v>
      </c>
      <c r="D5" s="390" t="s">
        <v>180</v>
      </c>
      <c r="E5" s="391">
        <v>2022</v>
      </c>
      <c r="F5" s="391" t="s">
        <v>2642</v>
      </c>
      <c r="G5" s="399"/>
      <c r="H5" s="399"/>
      <c r="I5" s="389">
        <v>1</v>
      </c>
      <c r="J5" s="399"/>
      <c r="K5" s="399"/>
      <c r="L5" s="399"/>
      <c r="M5" s="399"/>
      <c r="N5" s="399"/>
      <c r="O5" s="399"/>
      <c r="P5" s="399"/>
      <c r="Q5" s="399"/>
      <c r="R5" s="400"/>
    </row>
    <row r="6" spans="3:18" ht="39.75" customHeight="1" x14ac:dyDescent="0.25">
      <c r="C6" s="401" t="str">
        <f>+CONCATENATE($C$5,D6)</f>
        <v>Dirección Investigación e InnovaciónExtremo</v>
      </c>
      <c r="D6" s="146" t="s">
        <v>89</v>
      </c>
      <c r="E6" s="402">
        <f>+COUNTIF(Monitoreo!D:D,C6)</f>
        <v>1</v>
      </c>
      <c r="F6" s="403">
        <f>+(E6*$I$5)/$E$10</f>
        <v>0.125</v>
      </c>
      <c r="G6" s="399"/>
      <c r="H6" s="399"/>
      <c r="I6" s="399"/>
      <c r="J6" s="399"/>
      <c r="K6" s="399"/>
      <c r="L6" s="399"/>
      <c r="M6" s="399"/>
      <c r="N6" s="399"/>
      <c r="O6" s="399"/>
      <c r="P6" s="399"/>
      <c r="Q6" s="399"/>
      <c r="R6" s="400"/>
    </row>
    <row r="7" spans="3:18" ht="39.75" customHeight="1" x14ac:dyDescent="0.25">
      <c r="C7" s="401" t="str">
        <f>+CONCATENATE($C$5,D7)</f>
        <v>Dirección Investigación e InnovaciónAlto</v>
      </c>
      <c r="D7" s="147" t="s">
        <v>87</v>
      </c>
      <c r="E7" s="402">
        <f>+COUNTIF(Monitoreo!D:D,C7)</f>
        <v>4</v>
      </c>
      <c r="F7" s="403">
        <f>+(E7*$I$5)/$E$10</f>
        <v>0.5</v>
      </c>
      <c r="G7" s="399"/>
      <c r="H7" s="399"/>
      <c r="I7" s="399"/>
      <c r="J7" s="399"/>
      <c r="K7" s="399"/>
      <c r="L7" s="399"/>
      <c r="M7" s="399"/>
      <c r="N7" s="399"/>
      <c r="O7" s="399"/>
      <c r="P7" s="399"/>
      <c r="Q7" s="399"/>
      <c r="R7" s="400"/>
    </row>
    <row r="8" spans="3:18" ht="39.75" customHeight="1" x14ac:dyDescent="0.25">
      <c r="C8" s="401" t="str">
        <f>+CONCATENATE($C$5,D8)</f>
        <v>Dirección Investigación e InnovaciónMedio</v>
      </c>
      <c r="D8" s="148" t="s">
        <v>90</v>
      </c>
      <c r="E8" s="402">
        <f>+COUNTIF(Monitoreo!D:D,C8)</f>
        <v>1</v>
      </c>
      <c r="F8" s="403">
        <f>+(E8*$I$5)/$E$10</f>
        <v>0.125</v>
      </c>
      <c r="G8" s="399"/>
      <c r="H8" s="399"/>
      <c r="I8" s="399"/>
      <c r="J8" s="399"/>
      <c r="K8" s="399"/>
      <c r="L8" s="399"/>
      <c r="M8" s="399"/>
      <c r="N8" s="399"/>
      <c r="O8" s="399"/>
      <c r="P8" s="399"/>
      <c r="Q8" s="399"/>
      <c r="R8" s="400"/>
    </row>
    <row r="9" spans="3:18" ht="39.75" customHeight="1" x14ac:dyDescent="0.25">
      <c r="C9" s="401" t="str">
        <f>+CONCATENATE($C$5,D9)</f>
        <v>Dirección Investigación e InnovaciónBajo</v>
      </c>
      <c r="D9" s="149" t="s">
        <v>88</v>
      </c>
      <c r="E9" s="402">
        <f>+COUNTIF(Monitoreo!D:D,C9)</f>
        <v>2</v>
      </c>
      <c r="F9" s="403">
        <f>+(E9*$I$5)/$E$10</f>
        <v>0.25</v>
      </c>
      <c r="G9" s="399"/>
      <c r="H9" s="399"/>
      <c r="I9" s="399"/>
      <c r="J9" s="399"/>
      <c r="K9" s="399"/>
      <c r="L9" s="399"/>
      <c r="M9" s="399"/>
      <c r="N9" s="399"/>
      <c r="O9" s="399"/>
      <c r="P9" s="399"/>
      <c r="Q9" s="399"/>
      <c r="R9" s="400"/>
    </row>
    <row r="10" spans="3:18" ht="30" customHeight="1" x14ac:dyDescent="0.25">
      <c r="C10" s="401"/>
      <c r="D10" s="404" t="s">
        <v>86</v>
      </c>
      <c r="E10" s="405">
        <f>SUM(E6:E9)</f>
        <v>8</v>
      </c>
      <c r="F10" s="406">
        <f>+(E10*$I$5)/$E$10</f>
        <v>1</v>
      </c>
      <c r="G10" s="399"/>
      <c r="H10" s="399"/>
      <c r="I10" s="399"/>
      <c r="J10" s="399"/>
      <c r="K10" s="399"/>
      <c r="L10" s="399"/>
      <c r="M10" s="399"/>
      <c r="N10" s="399"/>
      <c r="O10" s="399"/>
      <c r="P10" s="399"/>
      <c r="Q10" s="399"/>
      <c r="R10" s="400"/>
    </row>
    <row r="11" spans="3:18" ht="90" customHeight="1" x14ac:dyDescent="0.25">
      <c r="C11" s="401"/>
      <c r="D11" s="399"/>
      <c r="E11" s="399"/>
      <c r="F11" s="399"/>
      <c r="G11" s="399"/>
      <c r="H11" s="399"/>
      <c r="I11" s="407"/>
      <c r="J11" s="399"/>
      <c r="K11" s="399"/>
      <c r="L11" s="399"/>
      <c r="M11" s="399"/>
      <c r="N11" s="399"/>
      <c r="O11" s="399"/>
      <c r="P11" s="399"/>
      <c r="Q11" s="399"/>
      <c r="R11" s="400"/>
    </row>
    <row r="12" spans="3:18" ht="48.75" customHeight="1" x14ac:dyDescent="0.25">
      <c r="C12" s="398" t="s">
        <v>34</v>
      </c>
      <c r="D12" s="394" t="s">
        <v>201</v>
      </c>
      <c r="E12" s="391">
        <v>2022</v>
      </c>
      <c r="F12" s="391" t="s">
        <v>2642</v>
      </c>
      <c r="G12" s="399"/>
      <c r="H12" s="399"/>
      <c r="I12" s="407"/>
      <c r="J12" s="399"/>
      <c r="K12" s="399"/>
      <c r="L12" s="399"/>
      <c r="M12" s="399"/>
      <c r="N12" s="399"/>
      <c r="O12" s="399"/>
      <c r="P12" s="399"/>
      <c r="Q12" s="399"/>
      <c r="R12" s="400"/>
    </row>
    <row r="13" spans="3:18" ht="39" customHeight="1" x14ac:dyDescent="0.25">
      <c r="C13" s="401" t="str">
        <f>+CONCATENATE($C$5,D13)</f>
        <v>Dirección Investigación e InnovaciónFuerte</v>
      </c>
      <c r="D13" s="150" t="s">
        <v>97</v>
      </c>
      <c r="E13" s="151">
        <f>+COUNTIF(Monitoreo!$I:$I,'Dirección I e I'!C13)</f>
        <v>5</v>
      </c>
      <c r="F13" s="408">
        <f>+(E13*$I$5)/$E$10</f>
        <v>0.625</v>
      </c>
      <c r="G13" s="399"/>
      <c r="H13" s="399"/>
      <c r="I13" s="399"/>
      <c r="J13" s="399"/>
      <c r="K13" s="399"/>
      <c r="L13" s="399"/>
      <c r="M13" s="399"/>
      <c r="N13" s="399"/>
      <c r="O13" s="399"/>
      <c r="P13" s="399"/>
      <c r="Q13" s="399"/>
      <c r="R13" s="400"/>
    </row>
    <row r="14" spans="3:18" ht="39" customHeight="1" x14ac:dyDescent="0.25">
      <c r="C14" s="401" t="str">
        <f>+CONCATENATE($C$5,D14)</f>
        <v>Dirección Investigación e InnovaciónModerado</v>
      </c>
      <c r="D14" s="152" t="s">
        <v>98</v>
      </c>
      <c r="E14" s="151">
        <f>+COUNTIF(Monitoreo!$I:$I,'Dirección I e I'!C14)</f>
        <v>3</v>
      </c>
      <c r="F14" s="408">
        <f>+(E14*$I$5)/$E$10</f>
        <v>0.375</v>
      </c>
      <c r="G14" s="399"/>
      <c r="H14" s="399"/>
      <c r="I14" s="399"/>
      <c r="J14" s="399"/>
      <c r="K14" s="399"/>
      <c r="L14" s="399"/>
      <c r="M14" s="399"/>
      <c r="N14" s="399"/>
      <c r="O14" s="399"/>
      <c r="P14" s="399"/>
      <c r="Q14" s="399"/>
      <c r="R14" s="400"/>
    </row>
    <row r="15" spans="3:18" ht="39" customHeight="1" x14ac:dyDescent="0.25">
      <c r="C15" s="401" t="str">
        <f>+CONCATENATE($C$5,D15)</f>
        <v>Dirección Investigación e InnovaciónDébil</v>
      </c>
      <c r="D15" s="153" t="s">
        <v>96</v>
      </c>
      <c r="E15" s="151">
        <f>+COUNTIF(Monitoreo!$I:$I,'Dirección I e I'!C15)</f>
        <v>0</v>
      </c>
      <c r="F15" s="408">
        <f>+(E15*$I$5)/$E$10</f>
        <v>0</v>
      </c>
      <c r="G15" s="399"/>
      <c r="H15" s="399"/>
      <c r="I15" s="399"/>
      <c r="J15" s="399"/>
      <c r="K15" s="399"/>
      <c r="L15" s="399"/>
      <c r="M15" s="399"/>
      <c r="N15" s="399"/>
      <c r="O15" s="399"/>
      <c r="P15" s="399"/>
      <c r="Q15" s="399"/>
      <c r="R15" s="400"/>
    </row>
    <row r="16" spans="3:18" ht="29.25" customHeight="1" x14ac:dyDescent="0.25">
      <c r="C16" s="409"/>
      <c r="D16" s="404" t="s">
        <v>2092</v>
      </c>
      <c r="E16" s="405">
        <f>+SUM(E13:E15)</f>
        <v>8</v>
      </c>
      <c r="F16" s="410">
        <f>+SUM(F13:F15)</f>
        <v>1</v>
      </c>
      <c r="G16" s="399"/>
      <c r="H16" s="399"/>
      <c r="I16" s="399"/>
      <c r="J16" s="399"/>
      <c r="K16" s="399"/>
      <c r="L16" s="399"/>
      <c r="M16" s="399"/>
      <c r="N16" s="399"/>
      <c r="O16" s="399"/>
      <c r="P16" s="399"/>
      <c r="Q16" s="399"/>
      <c r="R16" s="400"/>
    </row>
    <row r="17" spans="3:18" x14ac:dyDescent="0.25">
      <c r="C17" s="411"/>
      <c r="D17" s="399"/>
      <c r="E17" s="399"/>
      <c r="F17" s="399"/>
      <c r="G17" s="399"/>
      <c r="H17" s="399"/>
      <c r="I17" s="399"/>
      <c r="J17" s="399"/>
      <c r="K17" s="399"/>
      <c r="L17" s="399"/>
      <c r="M17" s="399"/>
      <c r="N17" s="399"/>
      <c r="O17" s="399"/>
      <c r="P17" s="399"/>
      <c r="Q17" s="399"/>
      <c r="R17" s="400"/>
    </row>
    <row r="18" spans="3:18" x14ac:dyDescent="0.25">
      <c r="C18" s="411"/>
      <c r="D18" s="399"/>
      <c r="E18" s="399"/>
      <c r="F18" s="399"/>
      <c r="G18" s="399"/>
      <c r="H18" s="399"/>
      <c r="I18" s="399"/>
      <c r="J18" s="399"/>
      <c r="K18" s="399"/>
      <c r="L18" s="399"/>
      <c r="M18" s="399"/>
      <c r="N18" s="399"/>
      <c r="O18" s="399"/>
      <c r="P18" s="399"/>
      <c r="Q18" s="399"/>
      <c r="R18" s="400"/>
    </row>
    <row r="19" spans="3:18" x14ac:dyDescent="0.25">
      <c r="C19" s="411"/>
      <c r="D19" s="399"/>
      <c r="E19" s="399"/>
      <c r="F19" s="399"/>
      <c r="G19" s="399"/>
      <c r="H19" s="399"/>
      <c r="I19" s="399"/>
      <c r="J19" s="399"/>
      <c r="K19" s="399"/>
      <c r="L19" s="399"/>
      <c r="M19" s="399"/>
      <c r="N19" s="399"/>
      <c r="O19" s="399"/>
      <c r="P19" s="399"/>
      <c r="Q19" s="399"/>
      <c r="R19" s="400"/>
    </row>
    <row r="20" spans="3:18" x14ac:dyDescent="0.25">
      <c r="C20" s="411"/>
      <c r="D20" s="399"/>
      <c r="E20" s="399"/>
      <c r="F20" s="399"/>
      <c r="G20" s="399"/>
      <c r="H20" s="399"/>
      <c r="I20" s="399"/>
      <c r="J20" s="399"/>
      <c r="K20" s="399"/>
      <c r="L20" s="399"/>
      <c r="M20" s="399"/>
      <c r="N20" s="399"/>
      <c r="O20" s="399"/>
      <c r="P20" s="399"/>
      <c r="Q20" s="399"/>
      <c r="R20" s="400"/>
    </row>
    <row r="21" spans="3:18" x14ac:dyDescent="0.25">
      <c r="C21" s="411"/>
      <c r="D21" s="399"/>
      <c r="E21" s="399"/>
      <c r="F21" s="399"/>
      <c r="G21" s="399"/>
      <c r="H21" s="399"/>
      <c r="I21" s="399"/>
      <c r="J21" s="399"/>
      <c r="K21" s="399"/>
      <c r="L21" s="399"/>
      <c r="M21" s="399"/>
      <c r="N21" s="399"/>
      <c r="O21" s="399"/>
      <c r="P21" s="399"/>
      <c r="Q21" s="399"/>
      <c r="R21" s="400"/>
    </row>
    <row r="22" spans="3:18" x14ac:dyDescent="0.25">
      <c r="C22" s="411"/>
      <c r="D22" s="399"/>
      <c r="E22" s="399"/>
      <c r="F22" s="399"/>
      <c r="G22" s="399"/>
      <c r="H22" s="399"/>
      <c r="I22" s="399"/>
      <c r="J22" s="399"/>
      <c r="K22" s="399"/>
      <c r="L22" s="399"/>
      <c r="M22" s="399"/>
      <c r="N22" s="399"/>
      <c r="O22" s="399"/>
      <c r="P22" s="399"/>
      <c r="Q22" s="399"/>
      <c r="R22" s="400"/>
    </row>
    <row r="23" spans="3:18" ht="30" customHeight="1" x14ac:dyDescent="0.25">
      <c r="C23" s="411"/>
      <c r="D23" s="399"/>
      <c r="E23" s="399"/>
      <c r="F23" s="399"/>
      <c r="G23" s="399"/>
      <c r="H23" s="399"/>
      <c r="I23" s="399"/>
      <c r="J23" s="399"/>
      <c r="K23" s="399"/>
      <c r="L23" s="399"/>
      <c r="M23" s="399"/>
      <c r="N23" s="399"/>
      <c r="O23" s="399"/>
      <c r="P23" s="399"/>
      <c r="Q23" s="399"/>
      <c r="R23" s="400"/>
    </row>
    <row r="24" spans="3:18" ht="35.25" customHeight="1" x14ac:dyDescent="0.25">
      <c r="C24" s="398" t="s">
        <v>34</v>
      </c>
      <c r="D24" s="392" t="s">
        <v>122</v>
      </c>
      <c r="E24" s="393" t="s">
        <v>123</v>
      </c>
      <c r="F24" s="399"/>
      <c r="G24" s="399"/>
      <c r="H24" s="399"/>
      <c r="I24" s="399"/>
      <c r="J24" s="399"/>
      <c r="K24" s="399"/>
      <c r="L24" s="399"/>
      <c r="M24" s="399"/>
      <c r="N24" s="399"/>
      <c r="O24" s="399"/>
      <c r="P24" s="399"/>
      <c r="Q24" s="399"/>
      <c r="R24" s="400"/>
    </row>
    <row r="25" spans="3:18" ht="55.5" customHeight="1" x14ac:dyDescent="0.25">
      <c r="C25" s="401" t="str">
        <f>+CONCATENATE($C$24,D25)</f>
        <v>Dirección Investigación e InnovaciónFalta de innovación o rezago en los diferentes procesos o estructuras que dificultan el crecimiento y/o cumplimiento de los objetivos de la Universidad</v>
      </c>
      <c r="D25" s="140" t="s">
        <v>111</v>
      </c>
      <c r="E25" s="16">
        <f>+COUNTIF(Monitoreo!$E:$E,C25)</f>
        <v>2</v>
      </c>
      <c r="F25" s="399"/>
      <c r="G25" s="399"/>
      <c r="H25" s="399"/>
      <c r="I25" s="399"/>
      <c r="J25" s="399"/>
      <c r="K25" s="399"/>
      <c r="L25" s="399"/>
      <c r="M25" s="399"/>
      <c r="N25" s="399"/>
      <c r="O25" s="399"/>
      <c r="P25" s="399"/>
      <c r="Q25" s="399"/>
      <c r="R25" s="400"/>
    </row>
    <row r="26" spans="3:18" ht="33" customHeight="1" x14ac:dyDescent="0.25">
      <c r="C26" s="401" t="str">
        <f t="shared" ref="C26:C40" si="0">+CONCATENATE($C$24,D26)</f>
        <v>Dirección Investigación e InnovaciónDificultades en la alineación organizacional para el logro de los objetivos.</v>
      </c>
      <c r="D26" s="141" t="s">
        <v>108</v>
      </c>
      <c r="E26" s="16">
        <f>+COUNTIF(Monitoreo!$E:$E,C26)</f>
        <v>2</v>
      </c>
      <c r="F26" s="399"/>
      <c r="G26" s="399"/>
      <c r="H26" s="399"/>
      <c r="I26" s="399"/>
      <c r="J26" s="399"/>
      <c r="K26" s="399"/>
      <c r="L26" s="399"/>
      <c r="M26" s="399"/>
      <c r="N26" s="399"/>
      <c r="O26" s="399"/>
      <c r="P26" s="399"/>
      <c r="Q26" s="399"/>
      <c r="R26" s="400"/>
    </row>
    <row r="27" spans="3:18" ht="55.5" customHeight="1" x14ac:dyDescent="0.25">
      <c r="C27" s="401" t="str">
        <f t="shared" si="0"/>
        <v>Dirección Investigación e InnovaciónIncumplimiento por parte de la comunidad universitaria, contratistas y visitantes de las políticas, reglamentos y directrices institucionales.</v>
      </c>
      <c r="D27" s="141" t="s">
        <v>107</v>
      </c>
      <c r="E27" s="16">
        <f>+COUNTIF(Monitoreo!$E:$E,C27)</f>
        <v>0</v>
      </c>
      <c r="F27" s="399"/>
      <c r="G27" s="399"/>
      <c r="H27" s="399"/>
      <c r="I27" s="399"/>
      <c r="J27" s="399"/>
      <c r="K27" s="399"/>
      <c r="L27" s="399"/>
      <c r="M27" s="399"/>
      <c r="N27" s="399"/>
      <c r="O27" s="399"/>
      <c r="P27" s="399"/>
      <c r="Q27" s="399"/>
      <c r="R27" s="400"/>
    </row>
    <row r="28" spans="3:18" ht="55.5" customHeight="1" x14ac:dyDescent="0.25">
      <c r="C28" s="401" t="str">
        <f t="shared" si="0"/>
        <v>Dirección Investigación e InnovaciónFalla o falta de adecuación, consistencia, confiabilidad, confidencialidad y disponibilidad de la información que se genera o se custodia (física o electrónica).</v>
      </c>
      <c r="D28" s="139" t="s">
        <v>106</v>
      </c>
      <c r="E28" s="16">
        <f>+COUNTIF(Monitoreo!$E:$E,C28)</f>
        <v>1</v>
      </c>
      <c r="F28" s="399"/>
      <c r="G28" s="399"/>
      <c r="H28" s="399"/>
      <c r="I28" s="399"/>
      <c r="J28" s="399"/>
      <c r="K28" s="399"/>
      <c r="L28" s="399"/>
      <c r="M28" s="399"/>
      <c r="N28" s="399"/>
      <c r="O28" s="399"/>
      <c r="P28" s="399"/>
      <c r="Q28" s="399"/>
      <c r="R28" s="400"/>
    </row>
    <row r="29" spans="3:18" ht="44.25" customHeight="1" x14ac:dyDescent="0.25">
      <c r="C29" s="401" t="str">
        <f t="shared" si="0"/>
        <v>Dirección Investigación e InnovaciónConcepto público desfavorable que causa una pérdida de credibilidad sobre la Universidad en sus grupos de interés.</v>
      </c>
      <c r="D29" s="140" t="s">
        <v>119</v>
      </c>
      <c r="E29" s="16">
        <f>+COUNTIF(Monitoreo!$E:$E,C29)</f>
        <v>0</v>
      </c>
      <c r="F29" s="399"/>
      <c r="G29" s="399"/>
      <c r="H29" s="399"/>
      <c r="I29" s="399"/>
      <c r="J29" s="399"/>
      <c r="K29" s="399"/>
      <c r="L29" s="399"/>
      <c r="M29" s="399"/>
      <c r="N29" s="399"/>
      <c r="O29" s="399"/>
      <c r="P29" s="399"/>
      <c r="Q29" s="399"/>
      <c r="R29" s="400"/>
    </row>
    <row r="30" spans="3:18" ht="42" customHeight="1" x14ac:dyDescent="0.25">
      <c r="C30" s="401" t="str">
        <f t="shared" si="0"/>
        <v>Dirección Investigación e InnovaciónConflicto, desconocimiento o incumplimientos normativos, legales, regulatorios o contractuales.</v>
      </c>
      <c r="D30" s="139" t="s">
        <v>109</v>
      </c>
      <c r="E30" s="16">
        <f>+COUNTIF(Monitoreo!$E:$E,C30)</f>
        <v>0</v>
      </c>
      <c r="F30" s="399"/>
      <c r="G30" s="399"/>
      <c r="H30" s="399"/>
      <c r="I30" s="399"/>
      <c r="J30" s="399"/>
      <c r="K30" s="399"/>
      <c r="L30" s="399"/>
      <c r="M30" s="399"/>
      <c r="N30" s="399"/>
      <c r="O30" s="399"/>
      <c r="P30" s="399"/>
      <c r="Q30" s="399"/>
      <c r="R30" s="400"/>
    </row>
    <row r="31" spans="3:18" ht="34.5" customHeight="1" x14ac:dyDescent="0.25">
      <c r="C31" s="401" t="str">
        <f t="shared" si="0"/>
        <v>Dirección Investigación e InnovaciónIncumplimiento por parte de proveedores</v>
      </c>
      <c r="D31" s="140" t="s">
        <v>120</v>
      </c>
      <c r="E31" s="16">
        <f>+COUNTIF(Monitoreo!$E:$E,C31)</f>
        <v>0</v>
      </c>
      <c r="F31" s="399"/>
      <c r="G31" s="399"/>
      <c r="H31" s="399"/>
      <c r="I31" s="399"/>
      <c r="J31" s="399"/>
      <c r="K31" s="399"/>
      <c r="L31" s="399"/>
      <c r="M31" s="399"/>
      <c r="N31" s="399"/>
      <c r="O31" s="399"/>
      <c r="P31" s="399"/>
      <c r="Q31" s="399"/>
      <c r="R31" s="400"/>
    </row>
    <row r="32" spans="3:18" ht="34.5" customHeight="1" x14ac:dyDescent="0.25">
      <c r="C32" s="401" t="str">
        <f t="shared" si="0"/>
        <v>Dirección Investigación e InnovaciónPérdida de la continuidad del negocio.</v>
      </c>
      <c r="D32" s="139" t="s">
        <v>113</v>
      </c>
      <c r="E32" s="16">
        <f>+COUNTIF(Monitoreo!$E:$E,C32)</f>
        <v>0</v>
      </c>
      <c r="F32" s="399"/>
      <c r="G32" s="399"/>
      <c r="H32" s="399"/>
      <c r="I32" s="399"/>
      <c r="J32" s="399"/>
      <c r="K32" s="399"/>
      <c r="L32" s="399"/>
      <c r="M32" s="399"/>
      <c r="N32" s="399"/>
      <c r="O32" s="399"/>
      <c r="P32" s="399"/>
      <c r="Q32" s="399"/>
      <c r="R32" s="400"/>
    </row>
    <row r="33" spans="3:18" ht="34.5" customHeight="1" x14ac:dyDescent="0.25">
      <c r="C33" s="401" t="str">
        <f t="shared" si="0"/>
        <v>Dirección Investigación e InnovaciónFallas en la gestión, planeación o ejecución de proyectos.</v>
      </c>
      <c r="D33" s="141" t="s">
        <v>290</v>
      </c>
      <c r="E33" s="16">
        <f>+COUNTIF(Monitoreo!$E:$E,C33)</f>
        <v>0</v>
      </c>
      <c r="F33" s="399"/>
      <c r="G33" s="399"/>
      <c r="H33" s="399"/>
      <c r="I33" s="399"/>
      <c r="J33" s="399"/>
      <c r="K33" s="399"/>
      <c r="L33" s="399"/>
      <c r="M33" s="399"/>
      <c r="N33" s="399"/>
      <c r="O33" s="399"/>
      <c r="P33" s="399"/>
      <c r="Q33" s="399"/>
      <c r="R33" s="400"/>
    </row>
    <row r="34" spans="3:18" ht="55.5" customHeight="1" x14ac:dyDescent="0.25">
      <c r="C34" s="401" t="str">
        <f t="shared" si="0"/>
        <v>Dirección Investigación e Innovación</v>
      </c>
      <c r="D34" s="141" t="str">
        <f>+CONCATENATE(J34,X34)</f>
        <v/>
      </c>
      <c r="E34" s="16">
        <f>+COUNTIF(Monitoreo!$E:$E,C34)</f>
        <v>0</v>
      </c>
      <c r="F34" s="399"/>
      <c r="G34" s="399"/>
      <c r="H34" s="399"/>
      <c r="I34" s="399"/>
      <c r="J34" s="399"/>
      <c r="K34" s="399"/>
      <c r="L34" s="399"/>
      <c r="M34" s="399"/>
      <c r="N34" s="399"/>
      <c r="O34" s="399"/>
      <c r="P34" s="399"/>
      <c r="Q34" s="399"/>
      <c r="R34" s="400"/>
    </row>
    <row r="35" spans="3:18" ht="44.25" customHeight="1" x14ac:dyDescent="0.25">
      <c r="C35" s="401" t="str">
        <f t="shared" si="0"/>
        <v>Dirección Investigación e InnovaciónActos mal intencionados de terceros (AMIT).</v>
      </c>
      <c r="D35" s="141" t="s">
        <v>116</v>
      </c>
      <c r="E35" s="16">
        <f>+COUNTIF(Monitoreo!$E:$E,C35)</f>
        <v>0</v>
      </c>
      <c r="F35" s="399"/>
      <c r="G35" s="399"/>
      <c r="H35" s="399"/>
      <c r="I35" s="399"/>
      <c r="J35" s="399"/>
      <c r="K35" s="399"/>
      <c r="L35" s="399"/>
      <c r="M35" s="399"/>
      <c r="N35" s="399"/>
      <c r="O35" s="399"/>
      <c r="P35" s="399"/>
      <c r="Q35" s="399"/>
      <c r="R35" s="400"/>
    </row>
    <row r="36" spans="3:18" ht="44.25" customHeight="1" x14ac:dyDescent="0.25">
      <c r="C36" s="401" t="str">
        <f t="shared" si="0"/>
        <v>Dirección Investigación e InnovaciónFalta o falla de la capacidad de gestión del talento humano.</v>
      </c>
      <c r="D36" s="141" t="s">
        <v>289</v>
      </c>
      <c r="E36" s="16">
        <f>+COUNTIF(Monitoreo!$E:$E,C36)</f>
        <v>2</v>
      </c>
      <c r="F36" s="399"/>
      <c r="G36" s="399"/>
      <c r="H36" s="399"/>
      <c r="I36" s="399"/>
      <c r="J36" s="399"/>
      <c r="K36" s="399"/>
      <c r="L36" s="399"/>
      <c r="M36" s="399"/>
      <c r="N36" s="399"/>
      <c r="O36" s="399"/>
      <c r="P36" s="399"/>
      <c r="Q36" s="399"/>
      <c r="R36" s="400"/>
    </row>
    <row r="37" spans="3:18" ht="44.25" customHeight="1" x14ac:dyDescent="0.25">
      <c r="C37" s="401" t="str">
        <f t="shared" si="0"/>
        <v>Dirección Investigación e InnovaciónFallas en la gestión de los recursos financieros</v>
      </c>
      <c r="D37" s="139" t="s">
        <v>114</v>
      </c>
      <c r="E37" s="16">
        <f>+COUNTIF(Monitoreo!$E:$E,C37)</f>
        <v>0</v>
      </c>
      <c r="F37" s="399"/>
      <c r="G37" s="399"/>
      <c r="H37" s="399"/>
      <c r="I37" s="399"/>
      <c r="J37" s="399"/>
      <c r="K37" s="399"/>
      <c r="L37" s="399"/>
      <c r="M37" s="399"/>
      <c r="N37" s="399"/>
      <c r="O37" s="399"/>
      <c r="P37" s="399"/>
      <c r="Q37" s="399"/>
      <c r="R37" s="400"/>
    </row>
    <row r="38" spans="3:18" ht="44.25" customHeight="1" x14ac:dyDescent="0.25">
      <c r="C38" s="401" t="str">
        <f t="shared" si="0"/>
        <v>Dirección Investigación e InnovaciónFallas o indisponibilidad de la infraestructura física relacionada con problemas estructurales o técnicos.</v>
      </c>
      <c r="D38" s="142" t="s">
        <v>112</v>
      </c>
      <c r="E38" s="16">
        <f>+COUNTIF(Monitoreo!$E:$E,C38)</f>
        <v>0</v>
      </c>
      <c r="F38" s="399"/>
      <c r="G38" s="399"/>
      <c r="H38" s="399"/>
      <c r="I38" s="399"/>
      <c r="J38" s="399"/>
      <c r="K38" s="399"/>
      <c r="L38" s="399"/>
      <c r="M38" s="399"/>
      <c r="N38" s="399"/>
      <c r="O38" s="399"/>
      <c r="P38" s="399"/>
      <c r="Q38" s="399"/>
      <c r="R38" s="400"/>
    </row>
    <row r="39" spans="3:18" ht="44.25" customHeight="1" x14ac:dyDescent="0.25">
      <c r="C39" s="401" t="str">
        <f t="shared" si="0"/>
        <v>Dirección Investigación e InnovaciónPrácticas fraudulentas - corrupción en los diferentes procesos misionales de la universidad</v>
      </c>
      <c r="D39" s="141" t="s">
        <v>288</v>
      </c>
      <c r="E39" s="16">
        <f>+COUNTIF(Monitoreo!$E:$E,C39)</f>
        <v>1</v>
      </c>
      <c r="F39" s="399"/>
      <c r="G39" s="399"/>
      <c r="H39" s="399"/>
      <c r="I39" s="399"/>
      <c r="J39" s="399"/>
      <c r="K39" s="399"/>
      <c r="L39" s="399"/>
      <c r="M39" s="399"/>
      <c r="N39" s="399"/>
      <c r="O39" s="399"/>
      <c r="P39" s="399"/>
      <c r="Q39" s="399"/>
      <c r="R39" s="400"/>
    </row>
    <row r="40" spans="3:18" ht="44.25" customHeight="1" x14ac:dyDescent="0.25">
      <c r="C40" s="401" t="str">
        <f t="shared" si="0"/>
        <v>Dirección Investigación e InnovaciónDesastres naturales que puedan afectar las instalaciones o la operación de la Universidad.</v>
      </c>
      <c r="D40" s="141" t="s">
        <v>121</v>
      </c>
      <c r="E40" s="16">
        <f>+COUNTIF(Monitoreo!$E:$E,C40)</f>
        <v>0</v>
      </c>
      <c r="F40" s="399"/>
      <c r="G40" s="399"/>
      <c r="H40" s="399"/>
      <c r="I40" s="399"/>
      <c r="J40" s="399"/>
      <c r="K40" s="399"/>
      <c r="L40" s="399"/>
      <c r="M40" s="399"/>
      <c r="N40" s="399"/>
      <c r="O40" s="399"/>
      <c r="P40" s="399"/>
      <c r="Q40" s="399"/>
      <c r="R40" s="400"/>
    </row>
    <row r="41" spans="3:18" ht="36.75" customHeight="1" x14ac:dyDescent="0.25">
      <c r="C41" s="401"/>
      <c r="D41" s="390" t="s">
        <v>86</v>
      </c>
      <c r="E41" s="391">
        <f>+SUM(E25:E40)</f>
        <v>8</v>
      </c>
      <c r="F41" s="399"/>
      <c r="G41" s="399"/>
      <c r="H41" s="399"/>
      <c r="I41" s="399"/>
      <c r="J41" s="399"/>
      <c r="K41" s="399"/>
      <c r="L41" s="399"/>
      <c r="M41" s="399"/>
      <c r="N41" s="399"/>
      <c r="O41" s="399"/>
      <c r="P41" s="399"/>
      <c r="Q41" s="399"/>
      <c r="R41" s="400"/>
    </row>
    <row r="42" spans="3:18" ht="36.75" customHeight="1" x14ac:dyDescent="0.25">
      <c r="C42" s="401"/>
      <c r="D42" s="399"/>
      <c r="E42" s="399"/>
      <c r="F42" s="399"/>
      <c r="G42" s="399"/>
      <c r="H42" s="399"/>
      <c r="I42" s="399"/>
      <c r="J42" s="399"/>
      <c r="K42" s="399"/>
      <c r="L42" s="399"/>
      <c r="M42" s="399"/>
      <c r="N42" s="399"/>
      <c r="O42" s="399"/>
      <c r="P42" s="399"/>
      <c r="Q42" s="399"/>
      <c r="R42" s="400"/>
    </row>
    <row r="43" spans="3:18" ht="36.75" customHeight="1" x14ac:dyDescent="0.25">
      <c r="C43" s="398" t="str">
        <f>+C24</f>
        <v>Dirección Investigación e Innovación</v>
      </c>
      <c r="D43" s="390" t="s">
        <v>2453</v>
      </c>
      <c r="E43" s="391" t="s">
        <v>123</v>
      </c>
      <c r="F43" s="399"/>
      <c r="G43" s="399"/>
      <c r="H43" s="399"/>
      <c r="I43" s="399"/>
      <c r="J43" s="399"/>
      <c r="K43" s="399"/>
      <c r="L43" s="399"/>
      <c r="M43" s="399"/>
      <c r="N43" s="399"/>
      <c r="O43" s="399"/>
      <c r="P43" s="399"/>
      <c r="Q43" s="399"/>
      <c r="R43" s="400"/>
    </row>
    <row r="44" spans="3:18" ht="23.25" customHeight="1" x14ac:dyDescent="0.25">
      <c r="C44" s="401" t="str">
        <f>+CONCATENATE($C$43,D44)</f>
        <v>Dirección Investigación e InnovaciónAmbiental</v>
      </c>
      <c r="D44" s="446" t="s">
        <v>2454</v>
      </c>
      <c r="E44" s="447">
        <f>+COUNTIF(Monitoreo!$K:$K,C44)</f>
        <v>0</v>
      </c>
      <c r="F44" s="399"/>
      <c r="G44" s="399"/>
      <c r="H44" s="399"/>
      <c r="I44" s="399"/>
      <c r="J44" s="399"/>
      <c r="K44" s="399"/>
      <c r="L44" s="399"/>
      <c r="M44" s="399"/>
      <c r="N44" s="399"/>
      <c r="O44" s="399"/>
      <c r="P44" s="399"/>
      <c r="Q44" s="399"/>
      <c r="R44" s="400"/>
    </row>
    <row r="45" spans="3:18" ht="23.25" customHeight="1" x14ac:dyDescent="0.25">
      <c r="C45" s="401" t="str">
        <f t="shared" ref="C45:C62" si="1">+CONCATENATE($C$43,D45)</f>
        <v xml:space="preserve">Dirección Investigación e InnovaciónActuarial </v>
      </c>
      <c r="D45" s="448" t="s">
        <v>2455</v>
      </c>
      <c r="E45" s="447">
        <f>+COUNTIF(Monitoreo!$K:$K,C45)</f>
        <v>0</v>
      </c>
      <c r="F45" s="399"/>
      <c r="G45" s="399"/>
      <c r="H45" s="399"/>
      <c r="I45" s="399"/>
      <c r="J45" s="399"/>
      <c r="K45" s="399"/>
      <c r="L45" s="399"/>
      <c r="M45" s="399"/>
      <c r="N45" s="399"/>
      <c r="O45" s="399"/>
      <c r="P45" s="399"/>
      <c r="Q45" s="399"/>
      <c r="R45" s="400"/>
    </row>
    <row r="46" spans="3:18" ht="23.25" customHeight="1" x14ac:dyDescent="0.25">
      <c r="C46" s="401" t="str">
        <f t="shared" si="1"/>
        <v>Dirección Investigación e InnovaciónCompetencia</v>
      </c>
      <c r="D46" s="449" t="s">
        <v>2456</v>
      </c>
      <c r="E46" s="447">
        <f>+COUNTIF(Monitoreo!$K:$K,C46)</f>
        <v>0</v>
      </c>
      <c r="F46" s="399"/>
      <c r="G46" s="399"/>
      <c r="H46" s="399"/>
      <c r="I46" s="399"/>
      <c r="J46" s="399"/>
      <c r="K46" s="399"/>
      <c r="L46" s="399"/>
      <c r="M46" s="399"/>
      <c r="N46" s="399"/>
      <c r="O46" s="399"/>
      <c r="P46" s="399"/>
      <c r="Q46" s="399"/>
      <c r="R46" s="400"/>
    </row>
    <row r="47" spans="3:18" ht="23.25" customHeight="1" x14ac:dyDescent="0.25">
      <c r="C47" s="401" t="str">
        <f t="shared" si="1"/>
        <v>Dirección Investigación e InnovaciónCorrupción y fraude</v>
      </c>
      <c r="D47" s="446" t="s">
        <v>2457</v>
      </c>
      <c r="E47" s="447">
        <f>+COUNTIF(Monitoreo!$K:$K,C47)</f>
        <v>1</v>
      </c>
      <c r="F47" s="399"/>
      <c r="G47" s="399"/>
      <c r="H47" s="399"/>
      <c r="I47" s="399"/>
      <c r="J47" s="399"/>
      <c r="K47" s="399"/>
      <c r="L47" s="399"/>
      <c r="M47" s="399"/>
      <c r="N47" s="399"/>
      <c r="O47" s="399"/>
      <c r="P47" s="399"/>
      <c r="Q47" s="399"/>
      <c r="R47" s="400"/>
    </row>
    <row r="48" spans="3:18" ht="23.25" customHeight="1" x14ac:dyDescent="0.25">
      <c r="C48" s="401" t="str">
        <f t="shared" si="1"/>
        <v xml:space="preserve">Dirección Investigación e InnovaciónEconómico </v>
      </c>
      <c r="D48" s="446" t="s">
        <v>2458</v>
      </c>
      <c r="E48" s="447">
        <f>+COUNTIF(Monitoreo!$K:$K,C48)</f>
        <v>0</v>
      </c>
      <c r="F48" s="399"/>
      <c r="G48" s="399"/>
      <c r="H48" s="399"/>
      <c r="I48" s="399"/>
      <c r="J48" s="399"/>
      <c r="K48" s="399"/>
      <c r="L48" s="399"/>
      <c r="M48" s="399"/>
      <c r="N48" s="399"/>
      <c r="O48" s="399"/>
      <c r="P48" s="399"/>
      <c r="Q48" s="399"/>
      <c r="R48" s="400"/>
    </row>
    <row r="49" spans="3:18" ht="23.25" customHeight="1" x14ac:dyDescent="0.25">
      <c r="C49" s="401" t="str">
        <f t="shared" si="1"/>
        <v>Dirección Investigación e InnovaciónFinanciero</v>
      </c>
      <c r="D49" s="446" t="s">
        <v>2459</v>
      </c>
      <c r="E49" s="447">
        <f>+COUNTIF(Monitoreo!$K:$K,C49)</f>
        <v>0</v>
      </c>
      <c r="F49" s="399"/>
      <c r="G49" s="399"/>
      <c r="H49" s="399"/>
      <c r="I49" s="399"/>
      <c r="J49" s="399"/>
      <c r="K49" s="399"/>
      <c r="L49" s="399"/>
      <c r="M49" s="399"/>
      <c r="N49" s="399"/>
      <c r="O49" s="399"/>
      <c r="P49" s="399"/>
      <c r="Q49" s="399"/>
      <c r="R49" s="400"/>
    </row>
    <row r="50" spans="3:18" ht="23.25" customHeight="1" x14ac:dyDescent="0.25">
      <c r="C50" s="401" t="str">
        <f t="shared" si="1"/>
        <v>Dirección Investigación e InnovaciónGobernanza</v>
      </c>
      <c r="D50" s="446" t="s">
        <v>2461</v>
      </c>
      <c r="E50" s="447">
        <f>+COUNTIF(Monitoreo!$K:$K,C50)</f>
        <v>2</v>
      </c>
      <c r="F50" s="399"/>
      <c r="G50" s="399"/>
      <c r="H50" s="399"/>
      <c r="I50" s="399"/>
      <c r="J50" s="399"/>
      <c r="K50" s="399"/>
      <c r="L50" s="399"/>
      <c r="M50" s="399"/>
      <c r="N50" s="399"/>
      <c r="O50" s="399"/>
      <c r="P50" s="399"/>
      <c r="Q50" s="399"/>
      <c r="R50" s="400"/>
    </row>
    <row r="51" spans="3:18" ht="23.25" customHeight="1" x14ac:dyDescent="0.25">
      <c r="C51" s="401" t="str">
        <f t="shared" si="1"/>
        <v>Dirección Investigación e InnovaciónGrupo</v>
      </c>
      <c r="D51" s="446" t="s">
        <v>2462</v>
      </c>
      <c r="E51" s="447">
        <f>+COUNTIF(Monitoreo!$K:$K,C51)</f>
        <v>0</v>
      </c>
      <c r="F51" s="399"/>
      <c r="G51" s="399"/>
      <c r="H51" s="399"/>
      <c r="I51" s="399"/>
      <c r="J51" s="399"/>
      <c r="K51" s="399"/>
      <c r="L51" s="399"/>
      <c r="M51" s="399"/>
      <c r="N51" s="399"/>
      <c r="O51" s="399"/>
      <c r="P51" s="399"/>
      <c r="Q51" s="399"/>
      <c r="R51" s="400"/>
    </row>
    <row r="52" spans="3:18" ht="23.25" customHeight="1" x14ac:dyDescent="0.25">
      <c r="C52" s="401" t="str">
        <f t="shared" si="1"/>
        <v>Dirección Investigación e InnovaciónLaboral</v>
      </c>
      <c r="D52" s="446" t="s">
        <v>2463</v>
      </c>
      <c r="E52" s="447">
        <f>+COUNTIF(Monitoreo!$K:$K,C52)</f>
        <v>0</v>
      </c>
      <c r="F52" s="399"/>
      <c r="G52" s="399"/>
      <c r="H52" s="399"/>
      <c r="I52" s="399"/>
      <c r="J52" s="399"/>
      <c r="K52" s="399"/>
      <c r="L52" s="399"/>
      <c r="M52" s="399"/>
      <c r="N52" s="399"/>
      <c r="O52" s="399"/>
      <c r="P52" s="399"/>
      <c r="Q52" s="399"/>
      <c r="R52" s="400"/>
    </row>
    <row r="53" spans="3:18" ht="23.25" customHeight="1" x14ac:dyDescent="0.25">
      <c r="C53" s="401" t="str">
        <f t="shared" si="1"/>
        <v xml:space="preserve">Dirección Investigación e InnovaciónLavado de activos y financiación del terrorismo </v>
      </c>
      <c r="D53" s="446" t="s">
        <v>2464</v>
      </c>
      <c r="E53" s="447">
        <f>+COUNTIF(Monitoreo!$K:$K,C53)</f>
        <v>0</v>
      </c>
      <c r="F53" s="399"/>
      <c r="G53" s="399"/>
      <c r="H53" s="399"/>
      <c r="I53" s="399"/>
      <c r="J53" s="399"/>
      <c r="K53" s="399"/>
      <c r="L53" s="399"/>
      <c r="M53" s="399"/>
      <c r="N53" s="399"/>
      <c r="O53" s="399"/>
      <c r="P53" s="399"/>
      <c r="Q53" s="399"/>
      <c r="R53" s="400"/>
    </row>
    <row r="54" spans="3:18" ht="23.25" customHeight="1" x14ac:dyDescent="0.25">
      <c r="C54" s="401" t="str">
        <f t="shared" si="1"/>
        <v>Dirección Investigación e InnovaciónLegal</v>
      </c>
      <c r="D54" s="446" t="s">
        <v>2451</v>
      </c>
      <c r="E54" s="447">
        <f>+COUNTIF(Monitoreo!$K:$K,C54)</f>
        <v>3</v>
      </c>
      <c r="F54" s="399"/>
      <c r="G54" s="399"/>
      <c r="H54" s="399"/>
      <c r="I54" s="399"/>
      <c r="J54" s="399"/>
      <c r="K54" s="399"/>
      <c r="L54" s="399"/>
      <c r="M54" s="399"/>
      <c r="N54" s="399"/>
      <c r="O54" s="399"/>
      <c r="P54" s="399"/>
      <c r="Q54" s="399"/>
      <c r="R54" s="400"/>
    </row>
    <row r="55" spans="3:18" ht="23.25" customHeight="1" x14ac:dyDescent="0.25">
      <c r="C55" s="401" t="str">
        <f t="shared" si="1"/>
        <v>Dirección Investigación e InnovaciónOperativo</v>
      </c>
      <c r="D55" s="446" t="s">
        <v>2466</v>
      </c>
      <c r="E55" s="447">
        <f>+COUNTIF(Monitoreo!$K:$K,C55)</f>
        <v>1</v>
      </c>
      <c r="F55" s="399"/>
      <c r="G55" s="399"/>
      <c r="H55" s="399"/>
      <c r="I55" s="399"/>
      <c r="J55" s="399"/>
      <c r="K55" s="399"/>
      <c r="L55" s="399"/>
      <c r="M55" s="399"/>
      <c r="N55" s="399"/>
      <c r="O55" s="399"/>
      <c r="P55" s="399"/>
      <c r="Q55" s="399"/>
      <c r="R55" s="400"/>
    </row>
    <row r="56" spans="3:18" ht="23.25" customHeight="1" x14ac:dyDescent="0.25">
      <c r="C56" s="401" t="str">
        <f t="shared" si="1"/>
        <v>Dirección Investigación e InnovaciónPaís</v>
      </c>
      <c r="D56" s="446" t="s">
        <v>2467</v>
      </c>
      <c r="E56" s="447">
        <f>+COUNTIF(Monitoreo!$K:$K,C56)</f>
        <v>0</v>
      </c>
      <c r="F56" s="399"/>
      <c r="G56" s="399"/>
      <c r="H56" s="399"/>
      <c r="I56" s="399"/>
      <c r="J56" s="399"/>
      <c r="K56" s="399"/>
      <c r="L56" s="399"/>
      <c r="M56" s="399"/>
      <c r="N56" s="399"/>
      <c r="O56" s="399"/>
      <c r="P56" s="399"/>
      <c r="Q56" s="399"/>
      <c r="R56" s="400"/>
    </row>
    <row r="57" spans="3:18" ht="23.25" customHeight="1" x14ac:dyDescent="0.25">
      <c r="C57" s="401" t="str">
        <f t="shared" si="1"/>
        <v>Dirección Investigación e InnovaciónPolítico</v>
      </c>
      <c r="D57" s="446" t="s">
        <v>2468</v>
      </c>
      <c r="E57" s="447">
        <f>+COUNTIF(Monitoreo!$K:$K,C57)</f>
        <v>0</v>
      </c>
      <c r="F57" s="399"/>
      <c r="G57" s="399"/>
      <c r="H57" s="399"/>
      <c r="I57" s="399"/>
      <c r="J57" s="399"/>
      <c r="K57" s="399"/>
      <c r="L57" s="399"/>
      <c r="M57" s="399"/>
      <c r="N57" s="399"/>
      <c r="O57" s="399"/>
      <c r="P57" s="399"/>
      <c r="Q57" s="399"/>
      <c r="R57" s="400"/>
    </row>
    <row r="58" spans="3:18" ht="23.25" customHeight="1" x14ac:dyDescent="0.25">
      <c r="C58" s="401" t="str">
        <f t="shared" si="1"/>
        <v>Dirección Investigación e InnovaciónProyectos</v>
      </c>
      <c r="D58" s="446" t="s">
        <v>204</v>
      </c>
      <c r="E58" s="447">
        <f>+COUNTIF(Monitoreo!$K:$K,C58)</f>
        <v>0</v>
      </c>
      <c r="F58" s="399"/>
      <c r="G58" s="399"/>
      <c r="H58" s="399"/>
      <c r="I58" s="399"/>
      <c r="J58" s="399"/>
      <c r="K58" s="399"/>
      <c r="L58" s="399"/>
      <c r="M58" s="399"/>
      <c r="N58" s="399"/>
      <c r="O58" s="399"/>
      <c r="P58" s="399"/>
      <c r="Q58" s="399"/>
      <c r="R58" s="400"/>
    </row>
    <row r="59" spans="3:18" ht="23.25" customHeight="1" x14ac:dyDescent="0.25">
      <c r="C59" s="401" t="str">
        <f t="shared" si="1"/>
        <v xml:space="preserve">Dirección Investigación e InnovaciónReputacional </v>
      </c>
      <c r="D59" s="446" t="s">
        <v>2469</v>
      </c>
      <c r="E59" s="447">
        <f>+COUNTIF(Monitoreo!$K:$K,C59)</f>
        <v>0</v>
      </c>
      <c r="F59" s="399"/>
      <c r="G59" s="399"/>
      <c r="H59" s="399"/>
      <c r="I59" s="399"/>
      <c r="J59" s="399"/>
      <c r="K59" s="399"/>
      <c r="L59" s="399"/>
      <c r="M59" s="399"/>
      <c r="N59" s="399"/>
      <c r="O59" s="399"/>
      <c r="P59" s="399"/>
      <c r="Q59" s="399"/>
      <c r="R59" s="400"/>
    </row>
    <row r="60" spans="3:18" ht="23.25" customHeight="1" x14ac:dyDescent="0.25">
      <c r="C60" s="401" t="str">
        <f t="shared" si="1"/>
        <v xml:space="preserve">Dirección Investigación e InnovaciónSalud </v>
      </c>
      <c r="D60" s="446" t="s">
        <v>2471</v>
      </c>
      <c r="E60" s="447">
        <f>+COUNTIF(Monitoreo!$K:$K,C60)</f>
        <v>0</v>
      </c>
      <c r="F60" s="399"/>
      <c r="G60" s="399"/>
      <c r="H60" s="399"/>
      <c r="I60" s="399"/>
      <c r="J60" s="399"/>
      <c r="K60" s="399"/>
      <c r="L60" s="399"/>
      <c r="M60" s="399"/>
      <c r="N60" s="399"/>
      <c r="O60" s="399"/>
      <c r="P60" s="399"/>
      <c r="Q60" s="399"/>
      <c r="R60" s="400"/>
    </row>
    <row r="61" spans="3:18" ht="23.25" customHeight="1" x14ac:dyDescent="0.25">
      <c r="C61" s="401" t="str">
        <f t="shared" si="1"/>
        <v>Dirección Investigación e InnovaciónSocial</v>
      </c>
      <c r="D61" s="446" t="s">
        <v>2473</v>
      </c>
      <c r="E61" s="447">
        <f>+COUNTIF(Monitoreo!$K:$K,C61)</f>
        <v>0</v>
      </c>
      <c r="F61" s="399"/>
      <c r="G61" s="399"/>
      <c r="H61" s="399"/>
      <c r="I61" s="399"/>
      <c r="J61" s="399"/>
      <c r="K61" s="399"/>
      <c r="L61" s="399"/>
      <c r="M61" s="399"/>
      <c r="N61" s="399"/>
      <c r="O61" s="399"/>
      <c r="P61" s="399"/>
      <c r="Q61" s="399"/>
      <c r="R61" s="400"/>
    </row>
    <row r="62" spans="3:18" ht="23.25" customHeight="1" x14ac:dyDescent="0.25">
      <c r="C62" s="401" t="str">
        <f t="shared" si="1"/>
        <v>Dirección Investigación e InnovaciónTecnológico</v>
      </c>
      <c r="D62" s="446" t="s">
        <v>2474</v>
      </c>
      <c r="E62" s="447">
        <f>+COUNTIF(Monitoreo!$K:$K,C62)</f>
        <v>1</v>
      </c>
      <c r="F62" s="399"/>
      <c r="G62" s="399"/>
      <c r="H62" s="399"/>
      <c r="I62" s="399"/>
      <c r="J62" s="399"/>
      <c r="K62" s="399"/>
      <c r="L62" s="399"/>
      <c r="M62" s="399"/>
      <c r="N62" s="399"/>
      <c r="O62" s="399"/>
      <c r="P62" s="399"/>
      <c r="Q62" s="399"/>
      <c r="R62" s="400"/>
    </row>
    <row r="63" spans="3:18" ht="36.75" customHeight="1" x14ac:dyDescent="0.25">
      <c r="C63" s="401"/>
      <c r="D63" s="390" t="s">
        <v>86</v>
      </c>
      <c r="E63" s="391">
        <f>+SUM(E44:E62)</f>
        <v>8</v>
      </c>
      <c r="F63" s="399"/>
      <c r="G63" s="399"/>
      <c r="H63" s="399"/>
      <c r="I63" s="399"/>
      <c r="J63" s="399"/>
      <c r="K63" s="399"/>
      <c r="L63" s="399"/>
      <c r="M63" s="399"/>
      <c r="N63" s="399"/>
      <c r="O63" s="399"/>
      <c r="P63" s="399"/>
      <c r="Q63" s="399"/>
      <c r="R63" s="400"/>
    </row>
    <row r="64" spans="3:18" s="23" customFormat="1" ht="15.75" thickBot="1" x14ac:dyDescent="0.3">
      <c r="C64" s="483"/>
      <c r="D64" s="484"/>
      <c r="E64" s="484"/>
      <c r="F64" s="485"/>
      <c r="G64" s="486"/>
      <c r="H64" s="486"/>
      <c r="I64" s="486"/>
      <c r="J64" s="484"/>
      <c r="K64" s="484"/>
      <c r="L64" s="484"/>
      <c r="M64" s="484"/>
      <c r="N64" s="484"/>
      <c r="O64" s="484"/>
      <c r="P64" s="484"/>
      <c r="Q64" s="484"/>
      <c r="R64" s="487"/>
    </row>
    <row r="65" spans="4:21" ht="15.75" thickTop="1" x14ac:dyDescent="0.25">
      <c r="D65" s="145"/>
      <c r="E65" s="145"/>
      <c r="F65" s="144"/>
      <c r="G65" s="145"/>
      <c r="H65" s="145"/>
      <c r="I65" s="145"/>
      <c r="J65" s="145"/>
      <c r="K65" s="145"/>
      <c r="L65" s="145"/>
      <c r="M65" s="145"/>
      <c r="N65" s="145"/>
      <c r="O65" s="145"/>
      <c r="P65" s="145"/>
      <c r="Q65" s="145"/>
      <c r="R65" s="145"/>
      <c r="S65" s="145"/>
      <c r="T65" s="145"/>
      <c r="U65" s="144"/>
    </row>
  </sheetData>
  <sheetProtection algorithmName="SHA-512" hashValue="YA7Ur4MHYA3+PdGUFwkpDIP+mBg30YJ9bUZZLW6w3o5wGX8uYf8r9yekr8Zl0dm1wb6t7YKtc2ZDnMaBdNF7rA==" saltValue="XScg7Asut03e1EvcWwv7gQ==" spinCount="100000" sheet="1" objects="1" scenarios="1"/>
  <mergeCells count="1">
    <mergeCell ref="C3:R3"/>
  </mergeCells>
  <conditionalFormatting sqref="D9">
    <cfRule type="cellIs" dxfId="3" priority="1" stopIfTrue="1" operator="equal">
      <formula>"Incontrolable"</formula>
    </cfRule>
    <cfRule type="cellIs" dxfId="2" priority="2" stopIfTrue="1" operator="equal">
      <formula>"Débil"</formula>
    </cfRule>
    <cfRule type="cellIs" dxfId="1" priority="3" stopIfTrue="1" operator="equal">
      <formula>"Moderado"</formula>
    </cfRule>
    <cfRule type="cellIs" dxfId="0" priority="4" stopIfTrue="1" operator="equal">
      <formula>"Fuerte"</formula>
    </cfRule>
  </conditionalFormatting>
  <pageMargins left="0.7" right="0.7" top="0.75" bottom="0.75" header="0.3" footer="0.3"/>
  <pageSetup scale="28"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5CA0B-8ED5-46A7-B86C-AF4202B11D17}">
  <dimension ref="A1:J7"/>
  <sheetViews>
    <sheetView zoomScale="60" zoomScaleNormal="60" workbookViewId="0">
      <selection activeCell="D2" sqref="D2:D3"/>
    </sheetView>
  </sheetViews>
  <sheetFormatPr baseColWidth="10" defaultRowHeight="15" x14ac:dyDescent="0.25"/>
  <cols>
    <col min="1" max="1" width="25.28515625" customWidth="1"/>
    <col min="2" max="2" width="27.140625" customWidth="1"/>
    <col min="3" max="3" width="43.42578125" customWidth="1"/>
    <col min="4" max="4" width="60.140625" customWidth="1"/>
    <col min="5" max="5" width="68.85546875" customWidth="1"/>
    <col min="6" max="6" width="57.28515625" customWidth="1"/>
    <col min="8" max="8" width="18.5703125" customWidth="1"/>
    <col min="9" max="9" width="28.85546875" customWidth="1"/>
    <col min="10" max="10" width="172.85546875" customWidth="1"/>
  </cols>
  <sheetData>
    <row r="1" spans="1:10" ht="21.75" customHeight="1" x14ac:dyDescent="0.25">
      <c r="H1" s="556" t="s">
        <v>103</v>
      </c>
      <c r="I1" s="556" t="s">
        <v>2703</v>
      </c>
      <c r="J1" s="556" t="s">
        <v>2936</v>
      </c>
    </row>
    <row r="2" spans="1:10" ht="21" customHeight="1" x14ac:dyDescent="0.25">
      <c r="A2" s="559" t="s">
        <v>103</v>
      </c>
      <c r="B2" s="556" t="s">
        <v>2703</v>
      </c>
      <c r="C2" s="556" t="s">
        <v>2929</v>
      </c>
      <c r="D2" s="556" t="s">
        <v>2692</v>
      </c>
      <c r="E2" s="556" t="s">
        <v>2693</v>
      </c>
      <c r="F2" s="556" t="s">
        <v>2700</v>
      </c>
      <c r="G2" s="123"/>
      <c r="H2" s="557"/>
      <c r="I2" s="557"/>
      <c r="J2" s="557"/>
    </row>
    <row r="3" spans="1:10" ht="156" customHeight="1" x14ac:dyDescent="0.25">
      <c r="A3" s="559"/>
      <c r="B3" s="557"/>
      <c r="C3" s="557"/>
      <c r="D3" s="557"/>
      <c r="E3" s="557"/>
      <c r="F3" s="557"/>
      <c r="G3" s="123"/>
      <c r="H3" s="560" t="s">
        <v>177</v>
      </c>
      <c r="I3" s="454" t="s">
        <v>2669</v>
      </c>
      <c r="J3" s="451" t="s">
        <v>2989</v>
      </c>
    </row>
    <row r="4" spans="1:10" ht="161.25" customHeight="1" x14ac:dyDescent="0.25">
      <c r="A4" s="558" t="s">
        <v>1329</v>
      </c>
      <c r="B4" s="454" t="s">
        <v>2669</v>
      </c>
      <c r="C4" s="454" t="s">
        <v>2008</v>
      </c>
      <c r="D4" s="451" t="s">
        <v>2990</v>
      </c>
      <c r="E4" s="451" t="s">
        <v>2728</v>
      </c>
      <c r="F4" s="451" t="s">
        <v>2928</v>
      </c>
      <c r="G4" s="123"/>
      <c r="H4" s="561"/>
      <c r="I4" s="454" t="s">
        <v>2669</v>
      </c>
      <c r="J4" s="467" t="s">
        <v>2991</v>
      </c>
    </row>
    <row r="5" spans="1:10" ht="346.5" customHeight="1" x14ac:dyDescent="0.25">
      <c r="A5" s="558"/>
      <c r="B5" s="454" t="s">
        <v>2669</v>
      </c>
      <c r="C5" s="454" t="s">
        <v>2732</v>
      </c>
      <c r="D5" s="451" t="s">
        <v>2733</v>
      </c>
      <c r="E5" s="451" t="s">
        <v>2734</v>
      </c>
      <c r="F5" s="451" t="s">
        <v>2992</v>
      </c>
      <c r="G5" s="123"/>
      <c r="H5" s="464" t="s">
        <v>83</v>
      </c>
      <c r="I5" s="509" t="s">
        <v>2508</v>
      </c>
      <c r="J5" s="451" t="s">
        <v>2937</v>
      </c>
    </row>
    <row r="6" spans="1:10" ht="213.75" customHeight="1" x14ac:dyDescent="0.25">
      <c r="A6" s="579" t="s">
        <v>83</v>
      </c>
      <c r="B6" s="528" t="s">
        <v>2508</v>
      </c>
      <c r="C6" s="528"/>
      <c r="D6" s="451" t="s">
        <v>2930</v>
      </c>
      <c r="E6" s="464" t="s">
        <v>2935</v>
      </c>
      <c r="F6" s="464" t="s">
        <v>2931</v>
      </c>
      <c r="G6" s="123"/>
    </row>
    <row r="7" spans="1:10" ht="234.75" customHeight="1" x14ac:dyDescent="0.25">
      <c r="A7" s="580"/>
      <c r="B7" s="528"/>
      <c r="C7" s="528"/>
      <c r="D7" s="451" t="s">
        <v>2932</v>
      </c>
      <c r="E7" s="451" t="s">
        <v>2934</v>
      </c>
      <c r="F7" s="464" t="s">
        <v>2933</v>
      </c>
      <c r="G7" s="123"/>
    </row>
  </sheetData>
  <sheetProtection algorithmName="SHA-512" hashValue="X31IZZElO8uZGDEN/Neva0eBLqlSWNzLcJO5a5IvvV0kPCr2iYbh+ttgwBtBbQgpfj4PWGNi6JCh/u42l2E6pQ==" saltValue="LQEthk5wIQxppl+ejKON3A==" spinCount="100000" sheet="1" objects="1" scenarios="1"/>
  <mergeCells count="13">
    <mergeCell ref="A4:A5"/>
    <mergeCell ref="A2:A3"/>
    <mergeCell ref="H3:H4"/>
    <mergeCell ref="A6:A7"/>
    <mergeCell ref="I1:I2"/>
    <mergeCell ref="H1:H2"/>
    <mergeCell ref="J1:J2"/>
    <mergeCell ref="C2:C3"/>
    <mergeCell ref="B6:C7"/>
    <mergeCell ref="B2:B3"/>
    <mergeCell ref="D2:D3"/>
    <mergeCell ref="E2:E3"/>
    <mergeCell ref="F2:F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98F63-58DC-4427-9C69-4B8FA22015B3}">
  <sheetPr>
    <tabColor rgb="FF002060"/>
  </sheetPr>
  <dimension ref="B1:V95"/>
  <sheetViews>
    <sheetView showGridLines="0" zoomScale="70" zoomScaleNormal="70" workbookViewId="0">
      <pane xSplit="4" ySplit="3" topLeftCell="E4" activePane="bottomRight" state="frozen"/>
      <selection pane="topRight" activeCell="E1" sqref="E1"/>
      <selection pane="bottomLeft" activeCell="A4" sqref="A4"/>
      <selection pane="bottomRight" activeCell="C7" sqref="C7"/>
    </sheetView>
  </sheetViews>
  <sheetFormatPr baseColWidth="10" defaultRowHeight="15" x14ac:dyDescent="0.25"/>
  <cols>
    <col min="1" max="1" width="4.5703125" customWidth="1"/>
    <col min="2" max="2" width="0" hidden="1" customWidth="1"/>
    <col min="3" max="3" width="70.140625" customWidth="1"/>
    <col min="4" max="4" width="26.7109375" customWidth="1"/>
    <col min="5" max="5" width="14.7109375" customWidth="1"/>
    <col min="11" max="11" width="144.5703125" customWidth="1"/>
    <col min="12" max="12" width="127.140625" customWidth="1"/>
    <col min="13" max="13" width="31.85546875" customWidth="1"/>
    <col min="14" max="14" width="22.5703125" customWidth="1"/>
    <col min="15" max="15" width="34.28515625" customWidth="1"/>
    <col min="16" max="16" width="45.42578125" customWidth="1"/>
    <col min="17" max="17" width="24.28515625" customWidth="1"/>
    <col min="18" max="18" width="35.7109375" customWidth="1"/>
    <col min="19" max="19" width="32.5703125" customWidth="1"/>
    <col min="20" max="20" width="125.42578125" customWidth="1"/>
    <col min="21" max="21" width="59.5703125" customWidth="1"/>
    <col min="22" max="22" width="102" customWidth="1"/>
  </cols>
  <sheetData>
    <row r="1" spans="2:22" ht="15.75" thickBot="1" x14ac:dyDescent="0.3"/>
    <row r="2" spans="2:22" ht="36" customHeight="1" x14ac:dyDescent="0.25">
      <c r="B2" s="565" t="s">
        <v>2689</v>
      </c>
      <c r="C2" s="566"/>
      <c r="D2" s="572" t="s">
        <v>103</v>
      </c>
      <c r="E2" s="567" t="s">
        <v>2690</v>
      </c>
      <c r="F2" s="568"/>
      <c r="G2" s="562"/>
      <c r="H2" s="567" t="s">
        <v>2691</v>
      </c>
      <c r="I2" s="568"/>
      <c r="J2" s="562"/>
      <c r="K2" s="562" t="s">
        <v>2692</v>
      </c>
      <c r="L2" s="568" t="s">
        <v>2693</v>
      </c>
      <c r="M2" s="569" t="s">
        <v>2694</v>
      </c>
      <c r="N2" s="568" t="s">
        <v>2695</v>
      </c>
      <c r="O2" s="565" t="s">
        <v>2696</v>
      </c>
      <c r="P2" s="571"/>
      <c r="Q2" s="458" t="s">
        <v>2697</v>
      </c>
      <c r="R2" s="459" t="s">
        <v>2698</v>
      </c>
      <c r="S2" s="569" t="s">
        <v>2699</v>
      </c>
      <c r="T2" s="568" t="s">
        <v>2700</v>
      </c>
      <c r="U2" s="569" t="s">
        <v>2701</v>
      </c>
      <c r="V2" s="562" t="s">
        <v>302</v>
      </c>
    </row>
    <row r="3" spans="2:22" ht="61.5" customHeight="1" thickBot="1" x14ac:dyDescent="0.3">
      <c r="B3" s="460" t="s">
        <v>2702</v>
      </c>
      <c r="C3" s="461" t="s">
        <v>2703</v>
      </c>
      <c r="D3" s="573"/>
      <c r="E3" s="460" t="s">
        <v>2704</v>
      </c>
      <c r="F3" s="462" t="s">
        <v>2705</v>
      </c>
      <c r="G3" s="463" t="s">
        <v>2706</v>
      </c>
      <c r="H3" s="460" t="s">
        <v>2704</v>
      </c>
      <c r="I3" s="462" t="s">
        <v>2705</v>
      </c>
      <c r="J3" s="463" t="s">
        <v>2706</v>
      </c>
      <c r="K3" s="563"/>
      <c r="L3" s="564"/>
      <c r="M3" s="570"/>
      <c r="N3" s="564"/>
      <c r="O3" s="460" t="s">
        <v>2707</v>
      </c>
      <c r="P3" s="463" t="s">
        <v>2708</v>
      </c>
      <c r="Q3" s="564" t="s">
        <v>2709</v>
      </c>
      <c r="R3" s="564"/>
      <c r="S3" s="570"/>
      <c r="T3" s="564"/>
      <c r="U3" s="570"/>
      <c r="V3" s="563"/>
    </row>
    <row r="4" spans="2:22" ht="64.5" customHeight="1" x14ac:dyDescent="0.25">
      <c r="B4" s="454"/>
      <c r="C4" s="454" t="s">
        <v>1306</v>
      </c>
      <c r="D4" s="499" t="s">
        <v>1310</v>
      </c>
      <c r="E4" s="454">
        <v>16</v>
      </c>
      <c r="F4" s="454">
        <v>3</v>
      </c>
      <c r="G4" s="454">
        <v>2020</v>
      </c>
      <c r="H4" s="454">
        <v>17</v>
      </c>
      <c r="I4" s="454">
        <v>6</v>
      </c>
      <c r="J4" s="454">
        <v>2020</v>
      </c>
      <c r="K4" s="454" t="s">
        <v>2710</v>
      </c>
      <c r="L4" s="454" t="s">
        <v>3078</v>
      </c>
      <c r="M4" s="454" t="s">
        <v>2711</v>
      </c>
      <c r="N4" s="454" t="s">
        <v>2712</v>
      </c>
      <c r="O4" s="454" t="s">
        <v>2713</v>
      </c>
      <c r="P4" s="454" t="s">
        <v>3079</v>
      </c>
      <c r="Q4" s="465">
        <v>1000000</v>
      </c>
      <c r="R4" s="465"/>
      <c r="S4" s="454" t="s">
        <v>2450</v>
      </c>
      <c r="T4" s="454" t="s">
        <v>2714</v>
      </c>
      <c r="U4" s="454" t="s">
        <v>2715</v>
      </c>
      <c r="V4" s="454" t="s">
        <v>2716</v>
      </c>
    </row>
    <row r="5" spans="2:22" ht="42.75" customHeight="1" x14ac:dyDescent="0.25">
      <c r="B5" s="454"/>
      <c r="C5" s="454" t="s">
        <v>1382</v>
      </c>
      <c r="D5" s="503" t="s">
        <v>1310</v>
      </c>
      <c r="E5" s="454">
        <v>24</v>
      </c>
      <c r="F5" s="454">
        <v>2</v>
      </c>
      <c r="G5" s="454">
        <v>2020</v>
      </c>
      <c r="H5" s="454">
        <v>24</v>
      </c>
      <c r="I5" s="454">
        <v>2</v>
      </c>
      <c r="J5" s="454">
        <v>2020</v>
      </c>
      <c r="K5" s="454" t="s">
        <v>3080</v>
      </c>
      <c r="L5" s="454" t="s">
        <v>2717</v>
      </c>
      <c r="M5" s="454" t="s">
        <v>2718</v>
      </c>
      <c r="N5" s="454" t="s">
        <v>2719</v>
      </c>
      <c r="O5" s="454" t="s">
        <v>2720</v>
      </c>
      <c r="P5" s="454" t="s">
        <v>1335</v>
      </c>
      <c r="Q5" s="465"/>
      <c r="R5" s="465"/>
      <c r="S5" s="454" t="s">
        <v>2452</v>
      </c>
      <c r="T5" s="454" t="s">
        <v>2721</v>
      </c>
      <c r="U5" s="454" t="s">
        <v>2722</v>
      </c>
      <c r="V5" s="454" t="s">
        <v>3081</v>
      </c>
    </row>
    <row r="6" spans="2:22" ht="52.5" customHeight="1" x14ac:dyDescent="0.25">
      <c r="B6" s="454"/>
      <c r="C6" s="454" t="s">
        <v>2723</v>
      </c>
      <c r="D6" s="503" t="s">
        <v>1310</v>
      </c>
      <c r="E6" s="454">
        <v>26</v>
      </c>
      <c r="F6" s="454">
        <v>8</v>
      </c>
      <c r="G6" s="454">
        <v>2021</v>
      </c>
      <c r="H6" s="454">
        <v>26</v>
      </c>
      <c r="I6" s="454">
        <v>8</v>
      </c>
      <c r="J6" s="454">
        <v>2021</v>
      </c>
      <c r="K6" s="454" t="s">
        <v>2724</v>
      </c>
      <c r="L6" s="454" t="s">
        <v>3082</v>
      </c>
      <c r="M6" s="454" t="s">
        <v>2725</v>
      </c>
      <c r="N6" s="454" t="s">
        <v>2719</v>
      </c>
      <c r="O6" s="454" t="s">
        <v>2726</v>
      </c>
      <c r="P6" s="454" t="s">
        <v>2727</v>
      </c>
      <c r="Q6" s="465"/>
      <c r="R6" s="465"/>
      <c r="S6" s="454" t="s">
        <v>2451</v>
      </c>
      <c r="T6" s="454" t="s">
        <v>3083</v>
      </c>
      <c r="U6" s="454" t="s">
        <v>451</v>
      </c>
      <c r="V6" s="454" t="s">
        <v>1717</v>
      </c>
    </row>
    <row r="7" spans="2:22" ht="92.25" customHeight="1" x14ac:dyDescent="0.25">
      <c r="B7" s="501" t="s">
        <v>2738</v>
      </c>
      <c r="C7" s="501" t="s">
        <v>2669</v>
      </c>
      <c r="D7" s="503" t="str">
        <f>+VLOOKUP(B7,Monitoreo!F:H,3,0)</f>
        <v>Dirección Investigación e Innovación</v>
      </c>
      <c r="E7" s="454">
        <v>1</v>
      </c>
      <c r="F7" s="454">
        <v>3</v>
      </c>
      <c r="G7" s="454">
        <v>2022</v>
      </c>
      <c r="H7" s="454">
        <v>5</v>
      </c>
      <c r="I7" s="454">
        <v>4</v>
      </c>
      <c r="J7" s="454">
        <v>2022</v>
      </c>
      <c r="K7" s="454" t="s">
        <v>2990</v>
      </c>
      <c r="L7" s="454" t="s">
        <v>2728</v>
      </c>
      <c r="M7" s="454"/>
      <c r="N7" s="454" t="s">
        <v>2719</v>
      </c>
      <c r="O7" s="454" t="s">
        <v>2729</v>
      </c>
      <c r="P7" s="454" t="s">
        <v>2730</v>
      </c>
      <c r="Q7" s="465" t="s">
        <v>2731</v>
      </c>
      <c r="R7" s="465"/>
      <c r="S7" s="454" t="s">
        <v>2450</v>
      </c>
      <c r="T7" s="466" t="s">
        <v>2928</v>
      </c>
      <c r="U7" s="454" t="s">
        <v>451</v>
      </c>
      <c r="V7" s="454" t="s">
        <v>2993</v>
      </c>
    </row>
    <row r="8" spans="2:22" ht="52.5" customHeight="1" x14ac:dyDescent="0.25">
      <c r="B8" s="502" t="s">
        <v>2738</v>
      </c>
      <c r="C8" s="502" t="s">
        <v>2669</v>
      </c>
      <c r="D8" s="503" t="str">
        <f>+VLOOKUP(B8,Monitoreo!F:H,3,0)</f>
        <v>Dirección Investigación e Innovación</v>
      </c>
      <c r="E8" s="454">
        <v>3</v>
      </c>
      <c r="F8" s="454">
        <v>4</v>
      </c>
      <c r="G8" s="454">
        <v>2022</v>
      </c>
      <c r="H8" s="454"/>
      <c r="I8" s="454"/>
      <c r="J8" s="454">
        <v>2022</v>
      </c>
      <c r="K8" s="454" t="s">
        <v>2733</v>
      </c>
      <c r="L8" s="454" t="s">
        <v>2734</v>
      </c>
      <c r="M8" s="454" t="s">
        <v>2718</v>
      </c>
      <c r="N8" s="454" t="s">
        <v>2719</v>
      </c>
      <c r="O8" s="454" t="s">
        <v>2735</v>
      </c>
      <c r="P8" s="454" t="s">
        <v>2994</v>
      </c>
      <c r="Q8" s="465"/>
      <c r="R8" s="465"/>
      <c r="S8" s="454" t="s">
        <v>2452</v>
      </c>
      <c r="T8" s="454" t="s">
        <v>2992</v>
      </c>
      <c r="U8" s="454" t="s">
        <v>2736</v>
      </c>
      <c r="V8" s="454" t="s">
        <v>2737</v>
      </c>
    </row>
    <row r="9" spans="2:22" ht="30" customHeight="1" x14ac:dyDescent="0.25">
      <c r="B9" s="500"/>
      <c r="C9" s="500" t="s">
        <v>814</v>
      </c>
      <c r="D9" s="503" t="s">
        <v>41</v>
      </c>
      <c r="E9" s="454">
        <v>18</v>
      </c>
      <c r="F9" s="454">
        <v>3</v>
      </c>
      <c r="G9" s="454">
        <v>2019</v>
      </c>
      <c r="H9" s="454">
        <v>18</v>
      </c>
      <c r="I9" s="454">
        <v>3</v>
      </c>
      <c r="J9" s="454">
        <v>2019</v>
      </c>
      <c r="K9" s="454" t="s">
        <v>2739</v>
      </c>
      <c r="L9" s="454" t="s">
        <v>2740</v>
      </c>
      <c r="M9" s="454" t="s">
        <v>229</v>
      </c>
      <c r="N9" s="454" t="s">
        <v>2719</v>
      </c>
      <c r="O9" s="454" t="s">
        <v>2741</v>
      </c>
      <c r="P9" s="454" t="s">
        <v>818</v>
      </c>
      <c r="Q9" s="465">
        <v>0</v>
      </c>
      <c r="R9" s="465">
        <v>0</v>
      </c>
      <c r="S9" s="454" t="s">
        <v>2451</v>
      </c>
      <c r="T9" s="454" t="s">
        <v>2742</v>
      </c>
      <c r="U9" s="454" t="s">
        <v>2743</v>
      </c>
      <c r="V9" s="454" t="s">
        <v>2744</v>
      </c>
    </row>
    <row r="10" spans="2:22" ht="30" customHeight="1" x14ac:dyDescent="0.25">
      <c r="B10" s="500"/>
      <c r="C10" s="500" t="s">
        <v>814</v>
      </c>
      <c r="D10" s="503" t="s">
        <v>41</v>
      </c>
      <c r="E10" s="454">
        <v>26</v>
      </c>
      <c r="F10" s="454">
        <v>4</v>
      </c>
      <c r="G10" s="454">
        <v>2019</v>
      </c>
      <c r="H10" s="454">
        <v>26</v>
      </c>
      <c r="I10" s="454">
        <v>4</v>
      </c>
      <c r="J10" s="454">
        <v>2019</v>
      </c>
      <c r="K10" s="454" t="s">
        <v>2745</v>
      </c>
      <c r="L10" s="454" t="s">
        <v>2740</v>
      </c>
      <c r="M10" s="454" t="s">
        <v>229</v>
      </c>
      <c r="N10" s="454" t="s">
        <v>2719</v>
      </c>
      <c r="O10" s="454" t="s">
        <v>2741</v>
      </c>
      <c r="P10" s="454" t="s">
        <v>818</v>
      </c>
      <c r="Q10" s="465">
        <v>0</v>
      </c>
      <c r="R10" s="465">
        <v>0</v>
      </c>
      <c r="S10" s="454" t="s">
        <v>2451</v>
      </c>
      <c r="T10" s="454" t="s">
        <v>2742</v>
      </c>
      <c r="U10" s="454" t="s">
        <v>2743</v>
      </c>
      <c r="V10" s="454" t="s">
        <v>2744</v>
      </c>
    </row>
    <row r="11" spans="2:22" ht="30" customHeight="1" x14ac:dyDescent="0.25">
      <c r="B11" s="500"/>
      <c r="C11" s="500" t="s">
        <v>814</v>
      </c>
      <c r="D11" s="503" t="s">
        <v>41</v>
      </c>
      <c r="E11" s="454">
        <v>29</v>
      </c>
      <c r="F11" s="454">
        <v>4</v>
      </c>
      <c r="G11" s="454">
        <v>2019</v>
      </c>
      <c r="H11" s="454">
        <v>29</v>
      </c>
      <c r="I11" s="454">
        <v>4</v>
      </c>
      <c r="J11" s="454">
        <v>2019</v>
      </c>
      <c r="K11" s="454" t="s">
        <v>2746</v>
      </c>
      <c r="L11" s="454" t="s">
        <v>2740</v>
      </c>
      <c r="M11" s="454" t="s">
        <v>229</v>
      </c>
      <c r="N11" s="454" t="s">
        <v>2719</v>
      </c>
      <c r="O11" s="454" t="s">
        <v>2741</v>
      </c>
      <c r="P11" s="454" t="s">
        <v>818</v>
      </c>
      <c r="Q11" s="465">
        <v>0</v>
      </c>
      <c r="R11" s="465">
        <v>0</v>
      </c>
      <c r="S11" s="454" t="s">
        <v>2451</v>
      </c>
      <c r="T11" s="454" t="s">
        <v>2742</v>
      </c>
      <c r="U11" s="454" t="s">
        <v>2743</v>
      </c>
      <c r="V11" s="454" t="s">
        <v>2744</v>
      </c>
    </row>
    <row r="12" spans="2:22" ht="30" customHeight="1" x14ac:dyDescent="0.25">
      <c r="B12" s="500"/>
      <c r="C12" s="500" t="s">
        <v>814</v>
      </c>
      <c r="D12" s="503" t="s">
        <v>41</v>
      </c>
      <c r="E12" s="454">
        <v>29</v>
      </c>
      <c r="F12" s="454">
        <v>4</v>
      </c>
      <c r="G12" s="454">
        <v>2019</v>
      </c>
      <c r="H12" s="454">
        <v>29</v>
      </c>
      <c r="I12" s="454">
        <v>4</v>
      </c>
      <c r="J12" s="454">
        <v>2019</v>
      </c>
      <c r="K12" s="454" t="s">
        <v>2747</v>
      </c>
      <c r="L12" s="454" t="s">
        <v>2740</v>
      </c>
      <c r="M12" s="454" t="s">
        <v>229</v>
      </c>
      <c r="N12" s="454" t="s">
        <v>2719</v>
      </c>
      <c r="O12" s="454" t="s">
        <v>2741</v>
      </c>
      <c r="P12" s="454" t="s">
        <v>818</v>
      </c>
      <c r="Q12" s="465">
        <v>0</v>
      </c>
      <c r="R12" s="465">
        <v>0</v>
      </c>
      <c r="S12" s="454" t="s">
        <v>2451</v>
      </c>
      <c r="T12" s="454" t="s">
        <v>2742</v>
      </c>
      <c r="U12" s="454" t="s">
        <v>2743</v>
      </c>
      <c r="V12" s="454" t="s">
        <v>2748</v>
      </c>
    </row>
    <row r="13" spans="2:22" ht="45" customHeight="1" x14ac:dyDescent="0.25">
      <c r="B13" s="500"/>
      <c r="C13" s="500" t="s">
        <v>847</v>
      </c>
      <c r="D13" s="503" t="s">
        <v>41</v>
      </c>
      <c r="E13" s="454">
        <v>5</v>
      </c>
      <c r="F13" s="454">
        <v>2</v>
      </c>
      <c r="G13" s="454">
        <v>2019</v>
      </c>
      <c r="H13" s="454">
        <v>5</v>
      </c>
      <c r="I13" s="454">
        <v>2</v>
      </c>
      <c r="J13" s="454">
        <v>2019</v>
      </c>
      <c r="K13" s="454" t="s">
        <v>2749</v>
      </c>
      <c r="L13" s="454" t="s">
        <v>2750</v>
      </c>
      <c r="M13" s="454" t="s">
        <v>2751</v>
      </c>
      <c r="N13" s="454" t="s">
        <v>2719</v>
      </c>
      <c r="O13" s="454" t="s">
        <v>2752</v>
      </c>
      <c r="P13" s="454" t="s">
        <v>2753</v>
      </c>
      <c r="Q13" s="465">
        <v>500000</v>
      </c>
      <c r="R13" s="465">
        <v>0</v>
      </c>
      <c r="S13" s="454" t="s">
        <v>2450</v>
      </c>
      <c r="T13" s="454" t="s">
        <v>2754</v>
      </c>
      <c r="U13" s="454" t="s">
        <v>451</v>
      </c>
      <c r="V13" s="454" t="s">
        <v>2755</v>
      </c>
    </row>
    <row r="14" spans="2:22" ht="45" customHeight="1" x14ac:dyDescent="0.25">
      <c r="B14" s="500"/>
      <c r="C14" s="500" t="s">
        <v>847</v>
      </c>
      <c r="D14" s="503" t="s">
        <v>41</v>
      </c>
      <c r="E14" s="454">
        <v>14</v>
      </c>
      <c r="F14" s="454">
        <v>2</v>
      </c>
      <c r="G14" s="454">
        <v>2019</v>
      </c>
      <c r="H14" s="454">
        <v>14</v>
      </c>
      <c r="I14" s="454">
        <v>2</v>
      </c>
      <c r="J14" s="454">
        <v>2019</v>
      </c>
      <c r="K14" s="454" t="s">
        <v>2749</v>
      </c>
      <c r="L14" s="454" t="s">
        <v>2750</v>
      </c>
      <c r="M14" s="454" t="s">
        <v>2751</v>
      </c>
      <c r="N14" s="454" t="s">
        <v>2719</v>
      </c>
      <c r="O14" s="454" t="s">
        <v>2756</v>
      </c>
      <c r="P14" s="454" t="s">
        <v>2757</v>
      </c>
      <c r="Q14" s="465">
        <v>500000</v>
      </c>
      <c r="R14" s="465">
        <v>0</v>
      </c>
      <c r="S14" s="454" t="s">
        <v>2450</v>
      </c>
      <c r="T14" s="454" t="s">
        <v>2754</v>
      </c>
      <c r="U14" s="454" t="s">
        <v>451</v>
      </c>
      <c r="V14" s="454" t="s">
        <v>2755</v>
      </c>
    </row>
    <row r="15" spans="2:22" ht="45" customHeight="1" x14ac:dyDescent="0.25">
      <c r="B15" s="500"/>
      <c r="C15" s="500" t="s">
        <v>847</v>
      </c>
      <c r="D15" s="503" t="s">
        <v>41</v>
      </c>
      <c r="E15" s="454">
        <v>22</v>
      </c>
      <c r="F15" s="454">
        <v>2</v>
      </c>
      <c r="G15" s="454">
        <v>2019</v>
      </c>
      <c r="H15" s="454">
        <v>22</v>
      </c>
      <c r="I15" s="454">
        <v>2</v>
      </c>
      <c r="J15" s="454">
        <v>2019</v>
      </c>
      <c r="K15" s="454" t="s">
        <v>2758</v>
      </c>
      <c r="L15" s="454" t="s">
        <v>2750</v>
      </c>
      <c r="M15" s="454" t="s">
        <v>2751</v>
      </c>
      <c r="N15" s="454" t="s">
        <v>2719</v>
      </c>
      <c r="O15" s="454" t="s">
        <v>2759</v>
      </c>
      <c r="P15" s="454" t="s">
        <v>2757</v>
      </c>
      <c r="Q15" s="465">
        <v>500000</v>
      </c>
      <c r="R15" s="465">
        <v>0</v>
      </c>
      <c r="S15" s="454" t="s">
        <v>2450</v>
      </c>
      <c r="T15" s="454" t="s">
        <v>2754</v>
      </c>
      <c r="U15" s="454" t="s">
        <v>451</v>
      </c>
      <c r="V15" s="454" t="s">
        <v>2755</v>
      </c>
    </row>
    <row r="16" spans="2:22" ht="45" customHeight="1" x14ac:dyDescent="0.25">
      <c r="B16" s="500"/>
      <c r="C16" s="500" t="s">
        <v>847</v>
      </c>
      <c r="D16" s="503" t="s">
        <v>41</v>
      </c>
      <c r="E16" s="454">
        <v>11</v>
      </c>
      <c r="F16" s="454">
        <v>3</v>
      </c>
      <c r="G16" s="454">
        <v>2019</v>
      </c>
      <c r="H16" s="454">
        <v>11</v>
      </c>
      <c r="I16" s="454">
        <v>3</v>
      </c>
      <c r="J16" s="454">
        <v>2019</v>
      </c>
      <c r="K16" s="454" t="s">
        <v>2749</v>
      </c>
      <c r="L16" s="454" t="s">
        <v>2750</v>
      </c>
      <c r="M16" s="454" t="s">
        <v>2751</v>
      </c>
      <c r="N16" s="454" t="s">
        <v>2719</v>
      </c>
      <c r="O16" s="454" t="s">
        <v>2760</v>
      </c>
      <c r="P16" s="454" t="s">
        <v>2761</v>
      </c>
      <c r="Q16" s="465">
        <v>500000</v>
      </c>
      <c r="R16" s="465">
        <v>0</v>
      </c>
      <c r="S16" s="454" t="s">
        <v>2450</v>
      </c>
      <c r="T16" s="454" t="s">
        <v>2754</v>
      </c>
      <c r="U16" s="454" t="s">
        <v>451</v>
      </c>
      <c r="V16" s="454" t="s">
        <v>2755</v>
      </c>
    </row>
    <row r="17" spans="2:22" ht="45" customHeight="1" x14ac:dyDescent="0.25">
      <c r="B17" s="500"/>
      <c r="C17" s="500" t="s">
        <v>847</v>
      </c>
      <c r="D17" s="503" t="s">
        <v>41</v>
      </c>
      <c r="E17" s="454">
        <v>7</v>
      </c>
      <c r="F17" s="454">
        <v>5</v>
      </c>
      <c r="G17" s="454">
        <v>2019</v>
      </c>
      <c r="H17" s="454">
        <v>7</v>
      </c>
      <c r="I17" s="454">
        <v>5</v>
      </c>
      <c r="J17" s="454">
        <v>2019</v>
      </c>
      <c r="K17" s="454" t="s">
        <v>2749</v>
      </c>
      <c r="L17" s="454" t="s">
        <v>2750</v>
      </c>
      <c r="M17" s="454" t="s">
        <v>2751</v>
      </c>
      <c r="N17" s="454" t="s">
        <v>2719</v>
      </c>
      <c r="O17" s="454" t="s">
        <v>2762</v>
      </c>
      <c r="P17" s="454" t="s">
        <v>2763</v>
      </c>
      <c r="Q17" s="465">
        <v>500000</v>
      </c>
      <c r="R17" s="465">
        <v>0</v>
      </c>
      <c r="S17" s="454" t="s">
        <v>2450</v>
      </c>
      <c r="T17" s="454" t="s">
        <v>2754</v>
      </c>
      <c r="U17" s="454" t="s">
        <v>451</v>
      </c>
      <c r="V17" s="454" t="s">
        <v>2755</v>
      </c>
    </row>
    <row r="18" spans="2:22" ht="45" customHeight="1" x14ac:dyDescent="0.25">
      <c r="B18" s="500"/>
      <c r="C18" s="500" t="s">
        <v>847</v>
      </c>
      <c r="D18" s="503" t="s">
        <v>41</v>
      </c>
      <c r="E18" s="454">
        <v>10</v>
      </c>
      <c r="F18" s="454">
        <v>5</v>
      </c>
      <c r="G18" s="454">
        <v>2019</v>
      </c>
      <c r="H18" s="454">
        <v>10</v>
      </c>
      <c r="I18" s="454">
        <v>5</v>
      </c>
      <c r="J18" s="454">
        <v>2019</v>
      </c>
      <c r="K18" s="454" t="s">
        <v>2749</v>
      </c>
      <c r="L18" s="454" t="s">
        <v>2750</v>
      </c>
      <c r="M18" s="454" t="s">
        <v>2751</v>
      </c>
      <c r="N18" s="454" t="s">
        <v>2719</v>
      </c>
      <c r="O18" s="454" t="s">
        <v>2752</v>
      </c>
      <c r="P18" s="454" t="s">
        <v>2753</v>
      </c>
      <c r="Q18" s="465">
        <v>500000</v>
      </c>
      <c r="R18" s="465">
        <v>0</v>
      </c>
      <c r="S18" s="454" t="s">
        <v>2452</v>
      </c>
      <c r="T18" s="454" t="s">
        <v>2754</v>
      </c>
      <c r="U18" s="454" t="s">
        <v>451</v>
      </c>
      <c r="V18" s="454" t="s">
        <v>2755</v>
      </c>
    </row>
    <row r="19" spans="2:22" ht="30" customHeight="1" x14ac:dyDescent="0.25">
      <c r="B19" s="500"/>
      <c r="C19" s="500" t="s">
        <v>874</v>
      </c>
      <c r="D19" s="503" t="s">
        <v>41</v>
      </c>
      <c r="E19" s="454">
        <v>22</v>
      </c>
      <c r="F19" s="454">
        <v>5</v>
      </c>
      <c r="G19" s="454">
        <v>2019</v>
      </c>
      <c r="H19" s="454">
        <v>22</v>
      </c>
      <c r="I19" s="454">
        <v>5</v>
      </c>
      <c r="J19" s="454">
        <v>2019</v>
      </c>
      <c r="K19" s="454" t="s">
        <v>2764</v>
      </c>
      <c r="L19" s="454" t="s">
        <v>2765</v>
      </c>
      <c r="M19" s="454" t="s">
        <v>2751</v>
      </c>
      <c r="N19" s="454" t="s">
        <v>2719</v>
      </c>
      <c r="O19" s="454" t="s">
        <v>2760</v>
      </c>
      <c r="P19" s="454" t="s">
        <v>2761</v>
      </c>
      <c r="Q19" s="465">
        <v>0</v>
      </c>
      <c r="R19" s="465">
        <v>0</v>
      </c>
      <c r="S19" s="454" t="s">
        <v>2452</v>
      </c>
      <c r="T19" s="454" t="s">
        <v>2766</v>
      </c>
      <c r="U19" s="454" t="s">
        <v>2767</v>
      </c>
      <c r="V19" s="454">
        <v>0</v>
      </c>
    </row>
    <row r="20" spans="2:22" ht="30" customHeight="1" x14ac:dyDescent="0.25">
      <c r="B20" s="500"/>
      <c r="C20" s="500" t="s">
        <v>2768</v>
      </c>
      <c r="D20" s="503" t="s">
        <v>41</v>
      </c>
      <c r="E20" s="454">
        <v>2</v>
      </c>
      <c r="F20" s="454">
        <v>4</v>
      </c>
      <c r="G20" s="454">
        <v>2019</v>
      </c>
      <c r="H20" s="454">
        <v>2</v>
      </c>
      <c r="I20" s="454">
        <v>4</v>
      </c>
      <c r="J20" s="454">
        <v>2019</v>
      </c>
      <c r="K20" s="454" t="s">
        <v>2769</v>
      </c>
      <c r="L20" s="454" t="s">
        <v>2750</v>
      </c>
      <c r="M20" s="454" t="s">
        <v>229</v>
      </c>
      <c r="N20" s="454" t="s">
        <v>2770</v>
      </c>
      <c r="O20" s="454" t="s">
        <v>2752</v>
      </c>
      <c r="P20" s="454" t="s">
        <v>2753</v>
      </c>
      <c r="Q20" s="465">
        <v>0</v>
      </c>
      <c r="R20" s="465">
        <v>0</v>
      </c>
      <c r="S20" s="454" t="s">
        <v>2452</v>
      </c>
      <c r="T20" s="454" t="s">
        <v>2771</v>
      </c>
      <c r="U20" s="454" t="s">
        <v>2772</v>
      </c>
      <c r="V20" s="454" t="s">
        <v>2995</v>
      </c>
    </row>
    <row r="21" spans="2:22" ht="30" customHeight="1" x14ac:dyDescent="0.25">
      <c r="B21" s="500"/>
      <c r="C21" s="500" t="s">
        <v>188</v>
      </c>
      <c r="D21" s="503" t="s">
        <v>41</v>
      </c>
      <c r="E21" s="454">
        <v>10</v>
      </c>
      <c r="F21" s="454">
        <v>5</v>
      </c>
      <c r="G21" s="454">
        <v>2019</v>
      </c>
      <c r="H21" s="454">
        <v>10</v>
      </c>
      <c r="I21" s="454">
        <v>5</v>
      </c>
      <c r="J21" s="454">
        <v>2019</v>
      </c>
      <c r="K21" s="454" t="s">
        <v>2773</v>
      </c>
      <c r="L21" s="454" t="s">
        <v>2774</v>
      </c>
      <c r="M21" s="454" t="s">
        <v>2775</v>
      </c>
      <c r="N21" s="454" t="s">
        <v>2776</v>
      </c>
      <c r="O21" s="454" t="s">
        <v>2777</v>
      </c>
      <c r="P21" s="454" t="s">
        <v>2778</v>
      </c>
      <c r="Q21" s="465">
        <v>0</v>
      </c>
      <c r="R21" s="465">
        <v>0</v>
      </c>
      <c r="S21" s="454" t="s">
        <v>2452</v>
      </c>
      <c r="T21" s="454" t="s">
        <v>2996</v>
      </c>
      <c r="U21" s="454" t="s">
        <v>2779</v>
      </c>
      <c r="V21" s="454" t="s">
        <v>2780</v>
      </c>
    </row>
    <row r="22" spans="2:22" ht="45" x14ac:dyDescent="0.25">
      <c r="B22" s="454"/>
      <c r="C22" s="454" t="s">
        <v>188</v>
      </c>
      <c r="D22" s="503" t="s">
        <v>41</v>
      </c>
      <c r="E22" s="454">
        <v>15</v>
      </c>
      <c r="F22" s="454">
        <v>5</v>
      </c>
      <c r="G22" s="454">
        <v>2019</v>
      </c>
      <c r="H22" s="454">
        <v>15</v>
      </c>
      <c r="I22" s="454">
        <v>5</v>
      </c>
      <c r="J22" s="454">
        <v>2019</v>
      </c>
      <c r="K22" s="454" t="s">
        <v>2997</v>
      </c>
      <c r="L22" s="454" t="s">
        <v>2998</v>
      </c>
      <c r="M22" s="454" t="s">
        <v>2775</v>
      </c>
      <c r="N22" s="454" t="s">
        <v>2776</v>
      </c>
      <c r="O22" s="454" t="s">
        <v>2777</v>
      </c>
      <c r="P22" s="454" t="s">
        <v>2778</v>
      </c>
      <c r="Q22" s="465">
        <v>0</v>
      </c>
      <c r="R22" s="465">
        <v>0</v>
      </c>
      <c r="S22" s="454" t="s">
        <v>2452</v>
      </c>
      <c r="T22" s="454" t="s">
        <v>2999</v>
      </c>
      <c r="U22" s="454" t="s">
        <v>2781</v>
      </c>
      <c r="V22" s="454" t="s">
        <v>2780</v>
      </c>
    </row>
    <row r="23" spans="2:22" ht="30" x14ac:dyDescent="0.25">
      <c r="B23" s="454"/>
      <c r="C23" s="454" t="s">
        <v>188</v>
      </c>
      <c r="D23" s="503" t="s">
        <v>41</v>
      </c>
      <c r="E23" s="454">
        <v>27</v>
      </c>
      <c r="F23" s="454">
        <v>3</v>
      </c>
      <c r="G23" s="454">
        <v>2019</v>
      </c>
      <c r="H23" s="454">
        <v>27</v>
      </c>
      <c r="I23" s="454">
        <v>3</v>
      </c>
      <c r="J23" s="454">
        <v>2019</v>
      </c>
      <c r="K23" s="454" t="s">
        <v>2782</v>
      </c>
      <c r="L23" s="454" t="s">
        <v>2774</v>
      </c>
      <c r="M23" s="454" t="s">
        <v>2775</v>
      </c>
      <c r="N23" s="454" t="s">
        <v>2776</v>
      </c>
      <c r="O23" s="454" t="s">
        <v>2777</v>
      </c>
      <c r="P23" s="454" t="s">
        <v>2778</v>
      </c>
      <c r="Q23" s="465">
        <v>0</v>
      </c>
      <c r="R23" s="465">
        <v>0</v>
      </c>
      <c r="S23" s="454" t="s">
        <v>2452</v>
      </c>
      <c r="T23" s="454" t="s">
        <v>3000</v>
      </c>
      <c r="U23" s="454" t="s">
        <v>2779</v>
      </c>
      <c r="V23" s="454" t="s">
        <v>2780</v>
      </c>
    </row>
    <row r="24" spans="2:22" ht="30" x14ac:dyDescent="0.25">
      <c r="B24" s="454"/>
      <c r="C24" s="454" t="s">
        <v>188</v>
      </c>
      <c r="D24" s="503" t="s">
        <v>41</v>
      </c>
      <c r="E24" s="454">
        <v>22</v>
      </c>
      <c r="F24" s="454">
        <v>3</v>
      </c>
      <c r="G24" s="454">
        <v>2019</v>
      </c>
      <c r="H24" s="454">
        <v>22</v>
      </c>
      <c r="I24" s="454">
        <v>3</v>
      </c>
      <c r="J24" s="454">
        <v>2019</v>
      </c>
      <c r="K24" s="454" t="s">
        <v>2783</v>
      </c>
      <c r="L24" s="454" t="s">
        <v>2774</v>
      </c>
      <c r="M24" s="454" t="s">
        <v>2775</v>
      </c>
      <c r="N24" s="454" t="s">
        <v>2776</v>
      </c>
      <c r="O24" s="454" t="s">
        <v>2777</v>
      </c>
      <c r="P24" s="454" t="s">
        <v>2778</v>
      </c>
      <c r="Q24" s="465">
        <v>0</v>
      </c>
      <c r="R24" s="465">
        <v>0</v>
      </c>
      <c r="S24" s="454" t="s">
        <v>2452</v>
      </c>
      <c r="T24" s="454" t="s">
        <v>3000</v>
      </c>
      <c r="U24" s="454" t="s">
        <v>2779</v>
      </c>
      <c r="V24" s="454" t="s">
        <v>2780</v>
      </c>
    </row>
    <row r="25" spans="2:22" ht="30" x14ac:dyDescent="0.25">
      <c r="B25" s="454"/>
      <c r="C25" s="454" t="s">
        <v>188</v>
      </c>
      <c r="D25" s="503" t="s">
        <v>41</v>
      </c>
      <c r="E25" s="454">
        <v>27</v>
      </c>
      <c r="F25" s="454">
        <v>3</v>
      </c>
      <c r="G25" s="454">
        <v>2019</v>
      </c>
      <c r="H25" s="454">
        <v>27</v>
      </c>
      <c r="I25" s="454">
        <v>3</v>
      </c>
      <c r="J25" s="454">
        <v>2019</v>
      </c>
      <c r="K25" s="454" t="s">
        <v>2784</v>
      </c>
      <c r="L25" s="454" t="s">
        <v>2774</v>
      </c>
      <c r="M25" s="454" t="s">
        <v>2775</v>
      </c>
      <c r="N25" s="454" t="s">
        <v>2776</v>
      </c>
      <c r="O25" s="454" t="s">
        <v>2777</v>
      </c>
      <c r="P25" s="454" t="s">
        <v>2778</v>
      </c>
      <c r="Q25" s="465">
        <v>0</v>
      </c>
      <c r="R25" s="465">
        <v>0</v>
      </c>
      <c r="S25" s="454" t="s">
        <v>2452</v>
      </c>
      <c r="T25" s="454" t="s">
        <v>3000</v>
      </c>
      <c r="U25" s="454" t="s">
        <v>2779</v>
      </c>
      <c r="V25" s="454" t="s">
        <v>2780</v>
      </c>
    </row>
    <row r="26" spans="2:22" ht="45" x14ac:dyDescent="0.25">
      <c r="B26" s="454"/>
      <c r="C26" s="454" t="s">
        <v>188</v>
      </c>
      <c r="D26" s="503" t="s">
        <v>41</v>
      </c>
      <c r="E26" s="454">
        <v>29</v>
      </c>
      <c r="F26" s="454">
        <v>4</v>
      </c>
      <c r="G26" s="454">
        <v>2019</v>
      </c>
      <c r="H26" s="454">
        <v>29</v>
      </c>
      <c r="I26" s="454">
        <v>4</v>
      </c>
      <c r="J26" s="454">
        <v>2019</v>
      </c>
      <c r="K26" s="454" t="s">
        <v>3001</v>
      </c>
      <c r="L26" s="454" t="s">
        <v>3002</v>
      </c>
      <c r="M26" s="454" t="s">
        <v>2775</v>
      </c>
      <c r="N26" s="454" t="s">
        <v>2776</v>
      </c>
      <c r="O26" s="454" t="s">
        <v>2777</v>
      </c>
      <c r="P26" s="454" t="s">
        <v>2778</v>
      </c>
      <c r="Q26" s="465">
        <v>0</v>
      </c>
      <c r="R26" s="465">
        <v>0</v>
      </c>
      <c r="S26" s="454" t="s">
        <v>2452</v>
      </c>
      <c r="T26" s="454" t="s">
        <v>3003</v>
      </c>
      <c r="U26" s="454" t="s">
        <v>2785</v>
      </c>
      <c r="V26" s="454" t="s">
        <v>2780</v>
      </c>
    </row>
    <row r="27" spans="2:22" ht="30" x14ac:dyDescent="0.25">
      <c r="B27" s="454"/>
      <c r="C27" s="454" t="s">
        <v>188</v>
      </c>
      <c r="D27" s="503" t="s">
        <v>41</v>
      </c>
      <c r="E27" s="454">
        <v>17</v>
      </c>
      <c r="F27" s="454">
        <v>5</v>
      </c>
      <c r="G27" s="454">
        <v>2019</v>
      </c>
      <c r="H27" s="454">
        <v>17</v>
      </c>
      <c r="I27" s="454">
        <v>5</v>
      </c>
      <c r="J27" s="454">
        <v>2019</v>
      </c>
      <c r="K27" s="454" t="s">
        <v>3004</v>
      </c>
      <c r="L27" s="454" t="s">
        <v>3005</v>
      </c>
      <c r="M27" s="454" t="s">
        <v>2775</v>
      </c>
      <c r="N27" s="454" t="s">
        <v>2776</v>
      </c>
      <c r="O27" s="454" t="s">
        <v>2777</v>
      </c>
      <c r="P27" s="454" t="s">
        <v>2778</v>
      </c>
      <c r="Q27" s="465">
        <v>0</v>
      </c>
      <c r="R27" s="465">
        <v>0</v>
      </c>
      <c r="S27" s="454" t="s">
        <v>2452</v>
      </c>
      <c r="T27" s="454" t="s">
        <v>3006</v>
      </c>
      <c r="U27" s="454" t="s">
        <v>2786</v>
      </c>
      <c r="V27" s="454" t="s">
        <v>2780</v>
      </c>
    </row>
    <row r="28" spans="2:22" ht="30" x14ac:dyDescent="0.25">
      <c r="B28" s="454"/>
      <c r="C28" s="454" t="s">
        <v>188</v>
      </c>
      <c r="D28" s="503" t="s">
        <v>41</v>
      </c>
      <c r="E28" s="454">
        <v>18</v>
      </c>
      <c r="F28" s="454">
        <v>3</v>
      </c>
      <c r="G28" s="454">
        <v>2019</v>
      </c>
      <c r="H28" s="454">
        <v>18</v>
      </c>
      <c r="I28" s="454">
        <v>3</v>
      </c>
      <c r="J28" s="454">
        <v>2019</v>
      </c>
      <c r="K28" s="454" t="s">
        <v>2787</v>
      </c>
      <c r="L28" s="454" t="s">
        <v>3007</v>
      </c>
      <c r="M28" s="454" t="s">
        <v>2775</v>
      </c>
      <c r="N28" s="454" t="s">
        <v>2788</v>
      </c>
      <c r="O28" s="454" t="s">
        <v>2789</v>
      </c>
      <c r="P28" s="454" t="s">
        <v>2790</v>
      </c>
      <c r="Q28" s="465">
        <v>0</v>
      </c>
      <c r="R28" s="465">
        <v>0</v>
      </c>
      <c r="S28" s="454" t="s">
        <v>2452</v>
      </c>
      <c r="T28" s="454" t="s">
        <v>2791</v>
      </c>
      <c r="U28" s="454" t="s">
        <v>2792</v>
      </c>
      <c r="V28" s="454" t="s">
        <v>2780</v>
      </c>
    </row>
    <row r="29" spans="2:22" ht="45" x14ac:dyDescent="0.25">
      <c r="B29" s="454"/>
      <c r="C29" s="454" t="s">
        <v>188</v>
      </c>
      <c r="D29" s="503" t="s">
        <v>41</v>
      </c>
      <c r="E29" s="454">
        <v>22</v>
      </c>
      <c r="F29" s="454">
        <v>3</v>
      </c>
      <c r="G29" s="454">
        <v>2019</v>
      </c>
      <c r="H29" s="454">
        <v>22</v>
      </c>
      <c r="I29" s="454">
        <v>3</v>
      </c>
      <c r="J29" s="454">
        <v>2019</v>
      </c>
      <c r="K29" s="454" t="s">
        <v>2793</v>
      </c>
      <c r="L29" s="454" t="s">
        <v>3008</v>
      </c>
      <c r="M29" s="454" t="s">
        <v>2775</v>
      </c>
      <c r="N29" s="454" t="s">
        <v>2776</v>
      </c>
      <c r="O29" s="454" t="s">
        <v>2789</v>
      </c>
      <c r="P29" s="454" t="s">
        <v>2790</v>
      </c>
      <c r="Q29" s="465">
        <v>0</v>
      </c>
      <c r="R29" s="465">
        <v>0</v>
      </c>
      <c r="S29" s="454" t="s">
        <v>2452</v>
      </c>
      <c r="T29" s="454" t="s">
        <v>2791</v>
      </c>
      <c r="U29" s="454" t="s">
        <v>2792</v>
      </c>
      <c r="V29" s="454" t="s">
        <v>2780</v>
      </c>
    </row>
    <row r="30" spans="2:22" ht="30" x14ac:dyDescent="0.25">
      <c r="B30" s="454"/>
      <c r="C30" s="454" t="s">
        <v>188</v>
      </c>
      <c r="D30" s="503" t="s">
        <v>41</v>
      </c>
      <c r="E30" s="454">
        <v>9</v>
      </c>
      <c r="F30" s="454">
        <v>5</v>
      </c>
      <c r="G30" s="454">
        <v>2019</v>
      </c>
      <c r="H30" s="454">
        <v>9</v>
      </c>
      <c r="I30" s="454">
        <v>5</v>
      </c>
      <c r="J30" s="454">
        <v>2019</v>
      </c>
      <c r="K30" s="454" t="s">
        <v>3009</v>
      </c>
      <c r="L30" s="454" t="s">
        <v>2794</v>
      </c>
      <c r="M30" s="454" t="s">
        <v>2775</v>
      </c>
      <c r="N30" s="454" t="s">
        <v>2776</v>
      </c>
      <c r="O30" s="454" t="s">
        <v>2777</v>
      </c>
      <c r="P30" s="454" t="s">
        <v>2778</v>
      </c>
      <c r="Q30" s="465">
        <v>0</v>
      </c>
      <c r="R30" s="465">
        <v>0</v>
      </c>
      <c r="S30" s="454" t="s">
        <v>2452</v>
      </c>
      <c r="T30" s="454" t="s">
        <v>3010</v>
      </c>
      <c r="U30" s="454" t="s">
        <v>2795</v>
      </c>
      <c r="V30" s="454" t="s">
        <v>2780</v>
      </c>
    </row>
    <row r="31" spans="2:22" ht="45" x14ac:dyDescent="0.25">
      <c r="B31" s="454"/>
      <c r="C31" s="454" t="s">
        <v>188</v>
      </c>
      <c r="D31" s="503" t="s">
        <v>41</v>
      </c>
      <c r="E31" s="454">
        <v>1</v>
      </c>
      <c r="F31" s="454">
        <v>4</v>
      </c>
      <c r="G31" s="454">
        <v>2020</v>
      </c>
      <c r="H31" s="454">
        <v>1</v>
      </c>
      <c r="I31" s="454">
        <v>4</v>
      </c>
      <c r="J31" s="454">
        <v>2020</v>
      </c>
      <c r="K31" s="454" t="s">
        <v>3011</v>
      </c>
      <c r="L31" s="454" t="s">
        <v>3012</v>
      </c>
      <c r="M31" s="454" t="s">
        <v>2775</v>
      </c>
      <c r="N31" s="454" t="s">
        <v>2776</v>
      </c>
      <c r="O31" s="454" t="s">
        <v>2789</v>
      </c>
      <c r="P31" s="454" t="s">
        <v>2778</v>
      </c>
      <c r="Q31" s="465">
        <v>0</v>
      </c>
      <c r="R31" s="465">
        <v>0</v>
      </c>
      <c r="S31" s="454" t="s">
        <v>2452</v>
      </c>
      <c r="T31" s="454" t="s">
        <v>2791</v>
      </c>
      <c r="U31" s="454" t="s">
        <v>2796</v>
      </c>
      <c r="V31" s="454" t="s">
        <v>2780</v>
      </c>
    </row>
    <row r="32" spans="2:22" ht="30" x14ac:dyDescent="0.25">
      <c r="B32" s="454"/>
      <c r="C32" s="454" t="s">
        <v>188</v>
      </c>
      <c r="D32" s="503" t="s">
        <v>41</v>
      </c>
      <c r="E32" s="454">
        <v>25</v>
      </c>
      <c r="F32" s="454">
        <v>4</v>
      </c>
      <c r="G32" s="454">
        <v>2020</v>
      </c>
      <c r="H32" s="454">
        <v>25</v>
      </c>
      <c r="I32" s="454">
        <v>4</v>
      </c>
      <c r="J32" s="454">
        <v>2020</v>
      </c>
      <c r="K32" s="454" t="s">
        <v>2797</v>
      </c>
      <c r="L32" s="454" t="s">
        <v>3013</v>
      </c>
      <c r="M32" s="454" t="s">
        <v>2775</v>
      </c>
      <c r="N32" s="454" t="s">
        <v>2776</v>
      </c>
      <c r="O32" s="454" t="s">
        <v>2777</v>
      </c>
      <c r="P32" s="454" t="s">
        <v>2778</v>
      </c>
      <c r="Q32" s="465">
        <v>0</v>
      </c>
      <c r="R32" s="465">
        <v>0</v>
      </c>
      <c r="S32" s="454" t="s">
        <v>2452</v>
      </c>
      <c r="T32" s="454" t="s">
        <v>2791</v>
      </c>
      <c r="U32" s="454" t="s">
        <v>2798</v>
      </c>
      <c r="V32" s="454" t="s">
        <v>2780</v>
      </c>
    </row>
    <row r="33" spans="2:22" ht="30" x14ac:dyDescent="0.25">
      <c r="B33" s="454"/>
      <c r="C33" s="454" t="s">
        <v>188</v>
      </c>
      <c r="D33" s="503" t="s">
        <v>41</v>
      </c>
      <c r="E33" s="454">
        <v>1</v>
      </c>
      <c r="F33" s="454">
        <v>4</v>
      </c>
      <c r="G33" s="454">
        <v>2020</v>
      </c>
      <c r="H33" s="454">
        <v>1</v>
      </c>
      <c r="I33" s="454">
        <v>4</v>
      </c>
      <c r="J33" s="454">
        <v>2020</v>
      </c>
      <c r="K33" s="454" t="s">
        <v>3014</v>
      </c>
      <c r="L33" s="454" t="s">
        <v>3015</v>
      </c>
      <c r="M33" s="454" t="s">
        <v>2775</v>
      </c>
      <c r="N33" s="454" t="s">
        <v>2776</v>
      </c>
      <c r="O33" s="454" t="s">
        <v>2777</v>
      </c>
      <c r="P33" s="454" t="s">
        <v>2778</v>
      </c>
      <c r="Q33" s="465">
        <v>0</v>
      </c>
      <c r="R33" s="465">
        <v>0</v>
      </c>
      <c r="S33" s="454" t="s">
        <v>2452</v>
      </c>
      <c r="T33" s="454" t="s">
        <v>2799</v>
      </c>
      <c r="U33" s="454" t="s">
        <v>2800</v>
      </c>
      <c r="V33" s="454" t="s">
        <v>2780</v>
      </c>
    </row>
    <row r="34" spans="2:22" ht="45" x14ac:dyDescent="0.25">
      <c r="B34" s="454"/>
      <c r="C34" s="454" t="s">
        <v>188</v>
      </c>
      <c r="D34" s="503" t="s">
        <v>41</v>
      </c>
      <c r="E34" s="454">
        <v>3</v>
      </c>
      <c r="F34" s="454">
        <v>3</v>
      </c>
      <c r="G34" s="454">
        <v>2020</v>
      </c>
      <c r="H34" s="454">
        <v>3</v>
      </c>
      <c r="I34" s="454">
        <v>3</v>
      </c>
      <c r="J34" s="454">
        <v>2020</v>
      </c>
      <c r="K34" s="454" t="s">
        <v>3016</v>
      </c>
      <c r="L34" s="454" t="s">
        <v>3017</v>
      </c>
      <c r="M34" s="454" t="s">
        <v>2775</v>
      </c>
      <c r="N34" s="454" t="s">
        <v>2776</v>
      </c>
      <c r="O34" s="454" t="s">
        <v>2777</v>
      </c>
      <c r="P34" s="454" t="s">
        <v>2778</v>
      </c>
      <c r="Q34" s="465">
        <v>0</v>
      </c>
      <c r="R34" s="465">
        <v>0</v>
      </c>
      <c r="S34" s="454" t="s">
        <v>2452</v>
      </c>
      <c r="T34" s="454" t="s">
        <v>3018</v>
      </c>
      <c r="U34" s="454" t="s">
        <v>2801</v>
      </c>
      <c r="V34" s="454" t="s">
        <v>2780</v>
      </c>
    </row>
    <row r="35" spans="2:22" ht="30" x14ac:dyDescent="0.25">
      <c r="B35" s="454"/>
      <c r="C35" s="454" t="s">
        <v>188</v>
      </c>
      <c r="D35" s="503" t="s">
        <v>41</v>
      </c>
      <c r="E35" s="454">
        <v>21</v>
      </c>
      <c r="F35" s="454">
        <v>2</v>
      </c>
      <c r="G35" s="454">
        <v>2020</v>
      </c>
      <c r="H35" s="454">
        <v>21</v>
      </c>
      <c r="I35" s="454">
        <v>2</v>
      </c>
      <c r="J35" s="454">
        <v>2020</v>
      </c>
      <c r="K35" s="454" t="s">
        <v>2802</v>
      </c>
      <c r="L35" s="454" t="s">
        <v>3019</v>
      </c>
      <c r="M35" s="454" t="s">
        <v>2775</v>
      </c>
      <c r="N35" s="454" t="s">
        <v>2776</v>
      </c>
      <c r="O35" s="454" t="s">
        <v>2777</v>
      </c>
      <c r="P35" s="454" t="s">
        <v>2778</v>
      </c>
      <c r="Q35" s="465">
        <v>0</v>
      </c>
      <c r="R35" s="465">
        <v>0</v>
      </c>
      <c r="S35" s="454" t="s">
        <v>2452</v>
      </c>
      <c r="T35" s="454" t="s">
        <v>3020</v>
      </c>
      <c r="U35" s="454" t="s">
        <v>2801</v>
      </c>
      <c r="V35" s="454" t="s">
        <v>2780</v>
      </c>
    </row>
    <row r="36" spans="2:22" ht="30" x14ac:dyDescent="0.25">
      <c r="B36" s="454"/>
      <c r="C36" s="454" t="s">
        <v>188</v>
      </c>
      <c r="D36" s="503" t="s">
        <v>41</v>
      </c>
      <c r="E36" s="454">
        <v>4</v>
      </c>
      <c r="F36" s="454">
        <v>11</v>
      </c>
      <c r="G36" s="454">
        <v>2020</v>
      </c>
      <c r="H36" s="454">
        <v>4</v>
      </c>
      <c r="I36" s="454">
        <v>11</v>
      </c>
      <c r="J36" s="454">
        <v>2020</v>
      </c>
      <c r="K36" s="454" t="s">
        <v>2803</v>
      </c>
      <c r="L36" s="454" t="s">
        <v>3021</v>
      </c>
      <c r="M36" s="454" t="s">
        <v>2775</v>
      </c>
      <c r="N36" s="454" t="s">
        <v>2776</v>
      </c>
      <c r="O36" s="454" t="s">
        <v>2789</v>
      </c>
      <c r="P36" s="454" t="s">
        <v>2778</v>
      </c>
      <c r="Q36" s="465">
        <v>0</v>
      </c>
      <c r="R36" s="465">
        <v>0</v>
      </c>
      <c r="S36" s="454" t="s">
        <v>2452</v>
      </c>
      <c r="T36" s="454" t="s">
        <v>3022</v>
      </c>
      <c r="U36" s="454" t="s">
        <v>2804</v>
      </c>
      <c r="V36" s="454"/>
    </row>
    <row r="37" spans="2:22" ht="30" x14ac:dyDescent="0.25">
      <c r="B37" s="454"/>
      <c r="C37" s="454" t="s">
        <v>188</v>
      </c>
      <c r="D37" s="503" t="s">
        <v>41</v>
      </c>
      <c r="E37" s="454">
        <v>16</v>
      </c>
      <c r="F37" s="454">
        <v>10</v>
      </c>
      <c r="G37" s="454">
        <v>2020</v>
      </c>
      <c r="H37" s="454">
        <v>16</v>
      </c>
      <c r="I37" s="454">
        <v>10</v>
      </c>
      <c r="J37" s="454">
        <v>2020</v>
      </c>
      <c r="K37" s="454" t="s">
        <v>3023</v>
      </c>
      <c r="L37" s="454" t="s">
        <v>3024</v>
      </c>
      <c r="M37" s="454" t="s">
        <v>2775</v>
      </c>
      <c r="N37" s="454" t="s">
        <v>2776</v>
      </c>
      <c r="O37" s="454" t="s">
        <v>2777</v>
      </c>
      <c r="P37" s="454" t="s">
        <v>2778</v>
      </c>
      <c r="Q37" s="465">
        <v>0</v>
      </c>
      <c r="R37" s="465">
        <v>0</v>
      </c>
      <c r="S37" s="454" t="s">
        <v>2452</v>
      </c>
      <c r="T37" s="454" t="s">
        <v>3025</v>
      </c>
      <c r="U37" s="454" t="s">
        <v>2805</v>
      </c>
      <c r="V37" s="454"/>
    </row>
    <row r="38" spans="2:22" ht="30" x14ac:dyDescent="0.25">
      <c r="B38" s="454"/>
      <c r="C38" s="454" t="s">
        <v>188</v>
      </c>
      <c r="D38" s="503" t="s">
        <v>41</v>
      </c>
      <c r="E38" s="454">
        <v>10</v>
      </c>
      <c r="F38" s="454">
        <v>11</v>
      </c>
      <c r="G38" s="454">
        <v>2020</v>
      </c>
      <c r="H38" s="454">
        <v>10</v>
      </c>
      <c r="I38" s="454">
        <v>11</v>
      </c>
      <c r="J38" s="454">
        <v>2020</v>
      </c>
      <c r="K38" s="454" t="s">
        <v>3026</v>
      </c>
      <c r="L38" s="454" t="s">
        <v>3027</v>
      </c>
      <c r="M38" s="454" t="s">
        <v>2775</v>
      </c>
      <c r="N38" s="454" t="s">
        <v>2776</v>
      </c>
      <c r="O38" s="454" t="s">
        <v>2789</v>
      </c>
      <c r="P38" s="454" t="s">
        <v>2778</v>
      </c>
      <c r="Q38" s="465">
        <v>0</v>
      </c>
      <c r="R38" s="465">
        <v>0</v>
      </c>
      <c r="S38" s="454" t="s">
        <v>2452</v>
      </c>
      <c r="T38" s="454" t="s">
        <v>2806</v>
      </c>
      <c r="U38" s="454" t="s">
        <v>2807</v>
      </c>
      <c r="V38" s="454"/>
    </row>
    <row r="39" spans="2:22" ht="30" x14ac:dyDescent="0.25">
      <c r="B39" s="454"/>
      <c r="C39" s="454" t="s">
        <v>188</v>
      </c>
      <c r="D39" s="503" t="s">
        <v>41</v>
      </c>
      <c r="E39" s="454">
        <v>23</v>
      </c>
      <c r="F39" s="454">
        <v>12</v>
      </c>
      <c r="G39" s="454">
        <v>2020</v>
      </c>
      <c r="H39" s="454">
        <v>23</v>
      </c>
      <c r="I39" s="454">
        <v>12</v>
      </c>
      <c r="J39" s="454">
        <v>2020</v>
      </c>
      <c r="K39" s="454" t="s">
        <v>2808</v>
      </c>
      <c r="L39" s="454" t="s">
        <v>2809</v>
      </c>
      <c r="M39" s="454" t="s">
        <v>2775</v>
      </c>
      <c r="N39" s="454" t="s">
        <v>2776</v>
      </c>
      <c r="O39" s="454" t="s">
        <v>2789</v>
      </c>
      <c r="P39" s="454" t="s">
        <v>2778</v>
      </c>
      <c r="Q39" s="465">
        <v>0</v>
      </c>
      <c r="R39" s="465">
        <v>0</v>
      </c>
      <c r="S39" s="454" t="s">
        <v>2452</v>
      </c>
      <c r="T39" s="454" t="s">
        <v>2806</v>
      </c>
      <c r="U39" s="454" t="s">
        <v>2810</v>
      </c>
      <c r="V39" s="454"/>
    </row>
    <row r="40" spans="2:22" ht="30" x14ac:dyDescent="0.25">
      <c r="B40" s="454"/>
      <c r="C40" s="454" t="s">
        <v>188</v>
      </c>
      <c r="D40" s="503" t="s">
        <v>41</v>
      </c>
      <c r="E40" s="454">
        <v>14</v>
      </c>
      <c r="F40" s="454">
        <v>4</v>
      </c>
      <c r="G40" s="454">
        <v>2021</v>
      </c>
      <c r="H40" s="454">
        <v>14</v>
      </c>
      <c r="I40" s="454">
        <v>4</v>
      </c>
      <c r="J40" s="454">
        <v>2021</v>
      </c>
      <c r="K40" s="454" t="s">
        <v>2811</v>
      </c>
      <c r="L40" s="454" t="s">
        <v>2812</v>
      </c>
      <c r="M40" s="454" t="s">
        <v>2775</v>
      </c>
      <c r="N40" s="454" t="s">
        <v>2776</v>
      </c>
      <c r="O40" s="454" t="s">
        <v>2789</v>
      </c>
      <c r="P40" s="454" t="s">
        <v>2778</v>
      </c>
      <c r="Q40" s="465">
        <v>0</v>
      </c>
      <c r="R40" s="465">
        <v>0</v>
      </c>
      <c r="S40" s="454" t="s">
        <v>2452</v>
      </c>
      <c r="T40" s="454" t="s">
        <v>2806</v>
      </c>
      <c r="U40" s="454" t="s">
        <v>2813</v>
      </c>
      <c r="V40" s="454"/>
    </row>
    <row r="41" spans="2:22" ht="30" x14ac:dyDescent="0.25">
      <c r="B41" s="454"/>
      <c r="C41" s="454" t="s">
        <v>188</v>
      </c>
      <c r="D41" s="503" t="s">
        <v>41</v>
      </c>
      <c r="E41" s="454">
        <v>14</v>
      </c>
      <c r="F41" s="454">
        <v>4</v>
      </c>
      <c r="G41" s="454">
        <v>2021</v>
      </c>
      <c r="H41" s="454">
        <v>14</v>
      </c>
      <c r="I41" s="454">
        <v>4</v>
      </c>
      <c r="J41" s="454">
        <v>2021</v>
      </c>
      <c r="K41" s="454" t="s">
        <v>2814</v>
      </c>
      <c r="L41" s="454" t="s">
        <v>2812</v>
      </c>
      <c r="M41" s="454" t="s">
        <v>2775</v>
      </c>
      <c r="N41" s="454" t="s">
        <v>2776</v>
      </c>
      <c r="O41" s="454" t="s">
        <v>2789</v>
      </c>
      <c r="P41" s="454" t="s">
        <v>2778</v>
      </c>
      <c r="Q41" s="465">
        <v>0</v>
      </c>
      <c r="R41" s="465">
        <v>0</v>
      </c>
      <c r="S41" s="454" t="s">
        <v>2452</v>
      </c>
      <c r="T41" s="454" t="s">
        <v>2815</v>
      </c>
      <c r="U41" s="454" t="s">
        <v>2813</v>
      </c>
      <c r="V41" s="454"/>
    </row>
    <row r="42" spans="2:22" ht="30" x14ac:dyDescent="0.25">
      <c r="B42" s="454"/>
      <c r="C42" s="454" t="s">
        <v>188</v>
      </c>
      <c r="D42" s="503" t="s">
        <v>41</v>
      </c>
      <c r="E42" s="454">
        <v>20</v>
      </c>
      <c r="F42" s="454">
        <v>4</v>
      </c>
      <c r="G42" s="454">
        <v>2021</v>
      </c>
      <c r="H42" s="454">
        <v>20</v>
      </c>
      <c r="I42" s="454">
        <v>4</v>
      </c>
      <c r="J42" s="454">
        <v>2021</v>
      </c>
      <c r="K42" s="454" t="s">
        <v>2816</v>
      </c>
      <c r="L42" s="454" t="s">
        <v>2817</v>
      </c>
      <c r="M42" s="454" t="s">
        <v>2775</v>
      </c>
      <c r="N42" s="454" t="s">
        <v>2776</v>
      </c>
      <c r="O42" s="454" t="s">
        <v>2789</v>
      </c>
      <c r="P42" s="454" t="s">
        <v>2778</v>
      </c>
      <c r="Q42" s="465">
        <v>0</v>
      </c>
      <c r="R42" s="465">
        <v>0</v>
      </c>
      <c r="S42" s="454" t="s">
        <v>2452</v>
      </c>
      <c r="T42" s="454" t="s">
        <v>2815</v>
      </c>
      <c r="U42" s="454" t="s">
        <v>2813</v>
      </c>
      <c r="V42" s="454"/>
    </row>
    <row r="43" spans="2:22" ht="60" x14ac:dyDescent="0.25">
      <c r="B43" s="454"/>
      <c r="C43" s="454" t="s">
        <v>188</v>
      </c>
      <c r="D43" s="503" t="s">
        <v>41</v>
      </c>
      <c r="E43" s="454">
        <v>2</v>
      </c>
      <c r="F43" s="454">
        <v>6</v>
      </c>
      <c r="G43" s="454">
        <v>2021</v>
      </c>
      <c r="H43" s="454">
        <v>2</v>
      </c>
      <c r="I43" s="454">
        <v>6</v>
      </c>
      <c r="J43" s="454">
        <v>2021</v>
      </c>
      <c r="K43" s="454" t="s">
        <v>3028</v>
      </c>
      <c r="L43" s="454" t="s">
        <v>2818</v>
      </c>
      <c r="M43" s="454" t="s">
        <v>2775</v>
      </c>
      <c r="N43" s="454" t="s">
        <v>2776</v>
      </c>
      <c r="O43" s="454" t="s">
        <v>2789</v>
      </c>
      <c r="P43" s="454" t="s">
        <v>2778</v>
      </c>
      <c r="Q43" s="465">
        <v>0</v>
      </c>
      <c r="R43" s="465">
        <v>0</v>
      </c>
      <c r="S43" s="454" t="s">
        <v>2452</v>
      </c>
      <c r="T43" s="454" t="s">
        <v>2819</v>
      </c>
      <c r="U43" s="454" t="s">
        <v>2820</v>
      </c>
      <c r="V43" s="454"/>
    </row>
    <row r="44" spans="2:22" ht="120" x14ac:dyDescent="0.25">
      <c r="B44" s="454"/>
      <c r="C44" s="454" t="s">
        <v>188</v>
      </c>
      <c r="D44" s="503" t="s">
        <v>41</v>
      </c>
      <c r="E44" s="454">
        <v>13</v>
      </c>
      <c r="F44" s="454">
        <v>5</v>
      </c>
      <c r="G44" s="454">
        <v>2021</v>
      </c>
      <c r="H44" s="454">
        <v>13</v>
      </c>
      <c r="I44" s="454">
        <v>5</v>
      </c>
      <c r="J44" s="454">
        <v>2021</v>
      </c>
      <c r="K44" s="454" t="s">
        <v>3029</v>
      </c>
      <c r="L44" s="454" t="s">
        <v>3030</v>
      </c>
      <c r="M44" s="454" t="s">
        <v>2775</v>
      </c>
      <c r="N44" s="454" t="s">
        <v>2776</v>
      </c>
      <c r="O44" s="454" t="s">
        <v>2789</v>
      </c>
      <c r="P44" s="454" t="s">
        <v>2778</v>
      </c>
      <c r="Q44" s="465">
        <v>0</v>
      </c>
      <c r="R44" s="465">
        <v>0</v>
      </c>
      <c r="S44" s="454" t="s">
        <v>2452</v>
      </c>
      <c r="T44" s="454" t="s">
        <v>2819</v>
      </c>
      <c r="U44" s="454" t="s">
        <v>2821</v>
      </c>
      <c r="V44" s="454"/>
    </row>
    <row r="45" spans="2:22" ht="66.75" customHeight="1" x14ac:dyDescent="0.25">
      <c r="B45" s="454"/>
      <c r="C45" s="454" t="s">
        <v>188</v>
      </c>
      <c r="D45" s="503" t="s">
        <v>41</v>
      </c>
      <c r="E45" s="454">
        <v>4</v>
      </c>
      <c r="F45" s="454">
        <v>2</v>
      </c>
      <c r="G45" s="454">
        <v>2021</v>
      </c>
      <c r="H45" s="454">
        <v>4</v>
      </c>
      <c r="I45" s="454">
        <v>2</v>
      </c>
      <c r="J45" s="454">
        <v>2021</v>
      </c>
      <c r="K45" s="454" t="s">
        <v>3031</v>
      </c>
      <c r="L45" s="454" t="s">
        <v>2822</v>
      </c>
      <c r="M45" s="454" t="s">
        <v>2775</v>
      </c>
      <c r="N45" s="454" t="s">
        <v>2776</v>
      </c>
      <c r="O45" s="454" t="s">
        <v>2789</v>
      </c>
      <c r="P45" s="454" t="s">
        <v>2778</v>
      </c>
      <c r="Q45" s="465">
        <v>0</v>
      </c>
      <c r="R45" s="465">
        <v>0</v>
      </c>
      <c r="S45" s="454" t="s">
        <v>2452</v>
      </c>
      <c r="T45" s="454" t="s">
        <v>2819</v>
      </c>
      <c r="U45" s="454" t="s">
        <v>2823</v>
      </c>
      <c r="V45" s="454"/>
    </row>
    <row r="46" spans="2:22" ht="90" x14ac:dyDescent="0.25">
      <c r="B46" s="454"/>
      <c r="C46" s="454" t="s">
        <v>188</v>
      </c>
      <c r="D46" s="503" t="s">
        <v>41</v>
      </c>
      <c r="E46" s="454">
        <v>13</v>
      </c>
      <c r="F46" s="454">
        <v>5</v>
      </c>
      <c r="G46" s="454">
        <v>2021</v>
      </c>
      <c r="H46" s="454">
        <v>13</v>
      </c>
      <c r="I46" s="454">
        <v>5</v>
      </c>
      <c r="J46" s="454">
        <v>2021</v>
      </c>
      <c r="K46" s="454" t="s">
        <v>3032</v>
      </c>
      <c r="L46" s="454" t="s">
        <v>2824</v>
      </c>
      <c r="M46" s="454" t="s">
        <v>2775</v>
      </c>
      <c r="N46" s="454" t="s">
        <v>2776</v>
      </c>
      <c r="O46" s="454" t="s">
        <v>2789</v>
      </c>
      <c r="P46" s="454" t="s">
        <v>2778</v>
      </c>
      <c r="Q46" s="465">
        <v>0</v>
      </c>
      <c r="R46" s="465">
        <v>0</v>
      </c>
      <c r="S46" s="454" t="s">
        <v>2452</v>
      </c>
      <c r="T46" s="454" t="s">
        <v>2819</v>
      </c>
      <c r="U46" s="454" t="s">
        <v>2825</v>
      </c>
      <c r="V46" s="454"/>
    </row>
    <row r="47" spans="2:22" ht="90" x14ac:dyDescent="0.25">
      <c r="B47" s="454"/>
      <c r="C47" s="454" t="s">
        <v>188</v>
      </c>
      <c r="D47" s="503" t="s">
        <v>41</v>
      </c>
      <c r="E47" s="454">
        <v>9</v>
      </c>
      <c r="F47" s="454">
        <v>4</v>
      </c>
      <c r="G47" s="454">
        <v>2021</v>
      </c>
      <c r="H47" s="454">
        <v>9</v>
      </c>
      <c r="I47" s="454">
        <v>4</v>
      </c>
      <c r="J47" s="454">
        <v>2021</v>
      </c>
      <c r="K47" s="454" t="s">
        <v>3033</v>
      </c>
      <c r="L47" s="454" t="s">
        <v>3034</v>
      </c>
      <c r="M47" s="454" t="s">
        <v>2775</v>
      </c>
      <c r="N47" s="454" t="s">
        <v>2776</v>
      </c>
      <c r="O47" s="454" t="s">
        <v>2789</v>
      </c>
      <c r="P47" s="454" t="s">
        <v>2778</v>
      </c>
      <c r="Q47" s="465">
        <v>0</v>
      </c>
      <c r="R47" s="465">
        <v>0</v>
      </c>
      <c r="S47" s="454" t="s">
        <v>2452</v>
      </c>
      <c r="T47" s="454" t="s">
        <v>2819</v>
      </c>
      <c r="U47" s="454" t="s">
        <v>2813</v>
      </c>
      <c r="V47" s="454"/>
    </row>
    <row r="48" spans="2:22" ht="135" x14ac:dyDescent="0.25">
      <c r="B48" s="454"/>
      <c r="C48" s="454" t="s">
        <v>188</v>
      </c>
      <c r="D48" s="503" t="s">
        <v>41</v>
      </c>
      <c r="E48" s="454">
        <v>18</v>
      </c>
      <c r="F48" s="454">
        <v>5</v>
      </c>
      <c r="G48" s="454">
        <v>2021</v>
      </c>
      <c r="H48" s="454">
        <v>18</v>
      </c>
      <c r="I48" s="454">
        <v>5</v>
      </c>
      <c r="J48" s="454">
        <v>2021</v>
      </c>
      <c r="K48" s="454" t="s">
        <v>3035</v>
      </c>
      <c r="L48" s="454" t="s">
        <v>2826</v>
      </c>
      <c r="M48" s="454" t="s">
        <v>2775</v>
      </c>
      <c r="N48" s="454" t="s">
        <v>2776</v>
      </c>
      <c r="O48" s="454" t="s">
        <v>2789</v>
      </c>
      <c r="P48" s="454" t="s">
        <v>2778</v>
      </c>
      <c r="Q48" s="465">
        <v>0</v>
      </c>
      <c r="R48" s="465">
        <v>0</v>
      </c>
      <c r="S48" s="454" t="s">
        <v>2452</v>
      </c>
      <c r="T48" s="454" t="s">
        <v>2819</v>
      </c>
      <c r="U48" s="454" t="s">
        <v>2813</v>
      </c>
      <c r="V48" s="454"/>
    </row>
    <row r="49" spans="2:22" ht="98.25" customHeight="1" x14ac:dyDescent="0.25">
      <c r="B49" s="454"/>
      <c r="C49" s="454" t="s">
        <v>188</v>
      </c>
      <c r="D49" s="503" t="s">
        <v>41</v>
      </c>
      <c r="E49" s="454">
        <v>26</v>
      </c>
      <c r="F49" s="454">
        <v>4</v>
      </c>
      <c r="G49" s="454">
        <v>2021</v>
      </c>
      <c r="H49" s="454">
        <v>26</v>
      </c>
      <c r="I49" s="454">
        <v>4</v>
      </c>
      <c r="J49" s="454">
        <v>2021</v>
      </c>
      <c r="K49" s="454" t="s">
        <v>3036</v>
      </c>
      <c r="L49" s="454" t="s">
        <v>2827</v>
      </c>
      <c r="M49" s="454" t="s">
        <v>2775</v>
      </c>
      <c r="N49" s="454" t="s">
        <v>2776</v>
      </c>
      <c r="O49" s="454" t="s">
        <v>2789</v>
      </c>
      <c r="P49" s="454" t="s">
        <v>2778</v>
      </c>
      <c r="Q49" s="465">
        <v>0</v>
      </c>
      <c r="R49" s="465">
        <v>0</v>
      </c>
      <c r="S49" s="454" t="s">
        <v>2452</v>
      </c>
      <c r="T49" s="454" t="s">
        <v>2819</v>
      </c>
      <c r="U49" s="454" t="s">
        <v>2813</v>
      </c>
      <c r="V49" s="454"/>
    </row>
    <row r="50" spans="2:22" ht="65.25" customHeight="1" x14ac:dyDescent="0.25">
      <c r="B50" s="454"/>
      <c r="C50" s="454" t="s">
        <v>188</v>
      </c>
      <c r="D50" s="503" t="s">
        <v>41</v>
      </c>
      <c r="E50" s="454">
        <v>18</v>
      </c>
      <c r="F50" s="454">
        <v>5</v>
      </c>
      <c r="G50" s="454">
        <v>2021</v>
      </c>
      <c r="H50" s="454">
        <v>18</v>
      </c>
      <c r="I50" s="454">
        <v>5</v>
      </c>
      <c r="J50" s="454">
        <v>2021</v>
      </c>
      <c r="K50" s="454" t="s">
        <v>3037</v>
      </c>
      <c r="L50" s="454" t="s">
        <v>2828</v>
      </c>
      <c r="M50" s="454" t="s">
        <v>2775</v>
      </c>
      <c r="N50" s="454" t="s">
        <v>2776</v>
      </c>
      <c r="O50" s="454" t="s">
        <v>2789</v>
      </c>
      <c r="P50" s="454" t="s">
        <v>2778</v>
      </c>
      <c r="Q50" s="465">
        <v>0</v>
      </c>
      <c r="R50" s="465">
        <v>0</v>
      </c>
      <c r="S50" s="454" t="s">
        <v>2452</v>
      </c>
      <c r="T50" s="454" t="s">
        <v>2819</v>
      </c>
      <c r="U50" s="454">
        <v>0</v>
      </c>
      <c r="V50" s="454"/>
    </row>
    <row r="51" spans="2:22" ht="150" x14ac:dyDescent="0.25">
      <c r="B51" s="454"/>
      <c r="C51" s="454" t="s">
        <v>188</v>
      </c>
      <c r="D51" s="503" t="s">
        <v>41</v>
      </c>
      <c r="E51" s="454">
        <v>19</v>
      </c>
      <c r="F51" s="454">
        <v>5</v>
      </c>
      <c r="G51" s="454">
        <v>2021</v>
      </c>
      <c r="H51" s="454">
        <v>19</v>
      </c>
      <c r="I51" s="454">
        <v>5</v>
      </c>
      <c r="J51" s="454">
        <v>2021</v>
      </c>
      <c r="K51" s="454" t="s">
        <v>3038</v>
      </c>
      <c r="L51" s="454" t="s">
        <v>2829</v>
      </c>
      <c r="M51" s="454" t="s">
        <v>2775</v>
      </c>
      <c r="N51" s="454" t="s">
        <v>2776</v>
      </c>
      <c r="O51" s="454" t="s">
        <v>2789</v>
      </c>
      <c r="P51" s="454" t="s">
        <v>2778</v>
      </c>
      <c r="Q51" s="465">
        <v>0</v>
      </c>
      <c r="R51" s="465">
        <v>0</v>
      </c>
      <c r="S51" s="454" t="s">
        <v>2452</v>
      </c>
      <c r="T51" s="454" t="s">
        <v>2819</v>
      </c>
      <c r="U51" s="454" t="s">
        <v>2830</v>
      </c>
      <c r="V51" s="454"/>
    </row>
    <row r="52" spans="2:22" ht="45" x14ac:dyDescent="0.25">
      <c r="B52" s="454"/>
      <c r="C52" s="454" t="s">
        <v>188</v>
      </c>
      <c r="D52" s="503" t="s">
        <v>41</v>
      </c>
      <c r="E52" s="454">
        <v>10</v>
      </c>
      <c r="F52" s="454">
        <v>3</v>
      </c>
      <c r="G52" s="454">
        <v>2021</v>
      </c>
      <c r="H52" s="454">
        <v>10</v>
      </c>
      <c r="I52" s="454">
        <v>3</v>
      </c>
      <c r="J52" s="454">
        <v>2021</v>
      </c>
      <c r="K52" s="454" t="s">
        <v>3039</v>
      </c>
      <c r="L52" s="454" t="s">
        <v>2831</v>
      </c>
      <c r="M52" s="454" t="s">
        <v>2775</v>
      </c>
      <c r="N52" s="454" t="s">
        <v>2776</v>
      </c>
      <c r="O52" s="454" t="s">
        <v>2789</v>
      </c>
      <c r="P52" s="454" t="s">
        <v>2778</v>
      </c>
      <c r="Q52" s="465">
        <v>0</v>
      </c>
      <c r="R52" s="465">
        <v>0</v>
      </c>
      <c r="S52" s="454" t="s">
        <v>2452</v>
      </c>
      <c r="T52" s="454" t="s">
        <v>2819</v>
      </c>
      <c r="U52" s="454" t="s">
        <v>2813</v>
      </c>
      <c r="V52" s="454"/>
    </row>
    <row r="53" spans="2:22" ht="45" x14ac:dyDescent="0.25">
      <c r="B53" s="454"/>
      <c r="C53" s="454" t="s">
        <v>188</v>
      </c>
      <c r="D53" s="503" t="s">
        <v>41</v>
      </c>
      <c r="E53" s="454">
        <v>13</v>
      </c>
      <c r="F53" s="454">
        <v>1</v>
      </c>
      <c r="G53" s="454">
        <v>2021</v>
      </c>
      <c r="H53" s="454">
        <v>13</v>
      </c>
      <c r="I53" s="454">
        <v>1</v>
      </c>
      <c r="J53" s="454">
        <v>2021</v>
      </c>
      <c r="K53" s="454" t="s">
        <v>3040</v>
      </c>
      <c r="L53" s="454" t="s">
        <v>2831</v>
      </c>
      <c r="M53" s="454" t="s">
        <v>2775</v>
      </c>
      <c r="N53" s="454" t="s">
        <v>2776</v>
      </c>
      <c r="O53" s="454" t="s">
        <v>2789</v>
      </c>
      <c r="P53" s="454" t="s">
        <v>2778</v>
      </c>
      <c r="Q53" s="465">
        <v>0</v>
      </c>
      <c r="R53" s="465">
        <v>0</v>
      </c>
      <c r="S53" s="454" t="s">
        <v>2452</v>
      </c>
      <c r="T53" s="454" t="s">
        <v>2819</v>
      </c>
      <c r="U53" s="454" t="s">
        <v>2813</v>
      </c>
      <c r="V53" s="454"/>
    </row>
    <row r="54" spans="2:22" ht="45" x14ac:dyDescent="0.25">
      <c r="B54" s="454"/>
      <c r="C54" s="454" t="s">
        <v>188</v>
      </c>
      <c r="D54" s="503" t="s">
        <v>41</v>
      </c>
      <c r="E54" s="454">
        <v>12</v>
      </c>
      <c r="F54" s="454">
        <v>1</v>
      </c>
      <c r="G54" s="454">
        <v>2021</v>
      </c>
      <c r="H54" s="454">
        <v>12</v>
      </c>
      <c r="I54" s="454">
        <v>1</v>
      </c>
      <c r="J54" s="454">
        <v>2021</v>
      </c>
      <c r="K54" s="454" t="s">
        <v>3041</v>
      </c>
      <c r="L54" s="454" t="s">
        <v>2831</v>
      </c>
      <c r="M54" s="454" t="s">
        <v>2775</v>
      </c>
      <c r="N54" s="454" t="s">
        <v>2776</v>
      </c>
      <c r="O54" s="454" t="s">
        <v>2789</v>
      </c>
      <c r="P54" s="454" t="s">
        <v>2778</v>
      </c>
      <c r="Q54" s="465">
        <v>0</v>
      </c>
      <c r="R54" s="465">
        <v>0</v>
      </c>
      <c r="S54" s="454" t="s">
        <v>2452</v>
      </c>
      <c r="T54" s="454" t="s">
        <v>2819</v>
      </c>
      <c r="U54" s="454" t="s">
        <v>2813</v>
      </c>
      <c r="V54" s="454"/>
    </row>
    <row r="55" spans="2:22" ht="30" x14ac:dyDescent="0.25">
      <c r="B55" s="454"/>
      <c r="C55" s="454" t="s">
        <v>188</v>
      </c>
      <c r="D55" s="503" t="s">
        <v>41</v>
      </c>
      <c r="E55" s="454">
        <v>15</v>
      </c>
      <c r="F55" s="454">
        <v>4</v>
      </c>
      <c r="G55" s="454">
        <v>2021</v>
      </c>
      <c r="H55" s="454">
        <v>15</v>
      </c>
      <c r="I55" s="454">
        <v>4</v>
      </c>
      <c r="J55" s="454">
        <v>2021</v>
      </c>
      <c r="K55" s="454" t="s">
        <v>3042</v>
      </c>
      <c r="L55" s="454" t="s">
        <v>2832</v>
      </c>
      <c r="M55" s="454" t="s">
        <v>2775</v>
      </c>
      <c r="N55" s="454" t="s">
        <v>2776</v>
      </c>
      <c r="O55" s="454" t="s">
        <v>2789</v>
      </c>
      <c r="P55" s="454" t="s">
        <v>2778</v>
      </c>
      <c r="Q55" s="465">
        <v>0</v>
      </c>
      <c r="R55" s="465">
        <v>0</v>
      </c>
      <c r="S55" s="454" t="s">
        <v>2452</v>
      </c>
      <c r="T55" s="454" t="s">
        <v>2819</v>
      </c>
      <c r="U55" s="454" t="s">
        <v>2833</v>
      </c>
      <c r="V55" s="454"/>
    </row>
    <row r="56" spans="2:22" ht="105" x14ac:dyDescent="0.25">
      <c r="B56" s="454"/>
      <c r="C56" s="454" t="s">
        <v>188</v>
      </c>
      <c r="D56" s="503" t="s">
        <v>41</v>
      </c>
      <c r="E56" s="454">
        <v>27</v>
      </c>
      <c r="F56" s="454">
        <v>5</v>
      </c>
      <c r="G56" s="454">
        <v>2021</v>
      </c>
      <c r="H56" s="454">
        <v>27</v>
      </c>
      <c r="I56" s="454">
        <v>5</v>
      </c>
      <c r="J56" s="454">
        <v>2021</v>
      </c>
      <c r="K56" s="454" t="s">
        <v>3043</v>
      </c>
      <c r="L56" s="454" t="s">
        <v>2834</v>
      </c>
      <c r="M56" s="454" t="s">
        <v>2775</v>
      </c>
      <c r="N56" s="454" t="s">
        <v>2776</v>
      </c>
      <c r="O56" s="454" t="s">
        <v>2789</v>
      </c>
      <c r="P56" s="454" t="s">
        <v>2778</v>
      </c>
      <c r="Q56" s="465">
        <v>0</v>
      </c>
      <c r="R56" s="465">
        <v>0</v>
      </c>
      <c r="S56" s="454" t="s">
        <v>2452</v>
      </c>
      <c r="T56" s="454" t="s">
        <v>2819</v>
      </c>
      <c r="U56" s="454" t="s">
        <v>2813</v>
      </c>
      <c r="V56" s="454"/>
    </row>
    <row r="57" spans="2:22" ht="165" x14ac:dyDescent="0.25">
      <c r="B57" s="454"/>
      <c r="C57" s="454" t="s">
        <v>188</v>
      </c>
      <c r="D57" s="503" t="s">
        <v>41</v>
      </c>
      <c r="E57" s="454">
        <v>26</v>
      </c>
      <c r="F57" s="454">
        <v>5</v>
      </c>
      <c r="G57" s="454">
        <v>2021</v>
      </c>
      <c r="H57" s="454">
        <v>26</v>
      </c>
      <c r="I57" s="454">
        <v>5</v>
      </c>
      <c r="J57" s="454">
        <v>2021</v>
      </c>
      <c r="K57" s="454" t="s">
        <v>3044</v>
      </c>
      <c r="L57" s="454" t="s">
        <v>3045</v>
      </c>
      <c r="M57" s="454" t="s">
        <v>2775</v>
      </c>
      <c r="N57" s="454" t="s">
        <v>2776</v>
      </c>
      <c r="O57" s="454" t="s">
        <v>2789</v>
      </c>
      <c r="P57" s="454" t="s">
        <v>2778</v>
      </c>
      <c r="Q57" s="465">
        <v>0</v>
      </c>
      <c r="R57" s="465">
        <v>0</v>
      </c>
      <c r="S57" s="454" t="s">
        <v>2452</v>
      </c>
      <c r="T57" s="454" t="s">
        <v>2819</v>
      </c>
      <c r="U57" s="454" t="s">
        <v>2813</v>
      </c>
      <c r="V57" s="454"/>
    </row>
    <row r="58" spans="2:22" ht="135" x14ac:dyDescent="0.25">
      <c r="B58" s="454"/>
      <c r="C58" s="454" t="s">
        <v>188</v>
      </c>
      <c r="D58" s="503" t="s">
        <v>41</v>
      </c>
      <c r="E58" s="454">
        <v>2</v>
      </c>
      <c r="F58" s="454">
        <v>6</v>
      </c>
      <c r="G58" s="454">
        <v>2021</v>
      </c>
      <c r="H58" s="454">
        <v>2</v>
      </c>
      <c r="I58" s="454">
        <v>6</v>
      </c>
      <c r="J58" s="454">
        <v>2021</v>
      </c>
      <c r="K58" s="454" t="s">
        <v>3046</v>
      </c>
      <c r="L58" s="454" t="s">
        <v>3047</v>
      </c>
      <c r="M58" s="454" t="s">
        <v>2775</v>
      </c>
      <c r="N58" s="454" t="s">
        <v>2776</v>
      </c>
      <c r="O58" s="454" t="s">
        <v>2789</v>
      </c>
      <c r="P58" s="454" t="s">
        <v>2778</v>
      </c>
      <c r="Q58" s="465">
        <v>0</v>
      </c>
      <c r="R58" s="465">
        <v>0</v>
      </c>
      <c r="S58" s="454" t="s">
        <v>2452</v>
      </c>
      <c r="T58" s="454" t="s">
        <v>2819</v>
      </c>
      <c r="U58" s="454" t="s">
        <v>2813</v>
      </c>
      <c r="V58" s="454"/>
    </row>
    <row r="59" spans="2:22" ht="45" x14ac:dyDescent="0.25">
      <c r="B59" s="454"/>
      <c r="C59" s="454" t="s">
        <v>188</v>
      </c>
      <c r="D59" s="503" t="s">
        <v>41</v>
      </c>
      <c r="E59" s="454">
        <v>27</v>
      </c>
      <c r="F59" s="454">
        <v>5</v>
      </c>
      <c r="G59" s="454">
        <v>2021</v>
      </c>
      <c r="H59" s="454">
        <v>27</v>
      </c>
      <c r="I59" s="454">
        <v>5</v>
      </c>
      <c r="J59" s="454">
        <v>2021</v>
      </c>
      <c r="K59" s="454" t="s">
        <v>3048</v>
      </c>
      <c r="L59" s="454" t="s">
        <v>2835</v>
      </c>
      <c r="M59" s="454" t="s">
        <v>2775</v>
      </c>
      <c r="N59" s="454" t="s">
        <v>2776</v>
      </c>
      <c r="O59" s="454" t="s">
        <v>2789</v>
      </c>
      <c r="P59" s="454" t="s">
        <v>2778</v>
      </c>
      <c r="Q59" s="465">
        <v>0</v>
      </c>
      <c r="R59" s="465">
        <v>0</v>
      </c>
      <c r="S59" s="454" t="s">
        <v>2452</v>
      </c>
      <c r="T59" s="454" t="s">
        <v>2819</v>
      </c>
      <c r="U59" s="454" t="s">
        <v>2813</v>
      </c>
      <c r="V59" s="454"/>
    </row>
    <row r="60" spans="2:22" ht="30" x14ac:dyDescent="0.25">
      <c r="B60" s="454"/>
      <c r="C60" s="454" t="s">
        <v>188</v>
      </c>
      <c r="D60" s="503" t="s">
        <v>41</v>
      </c>
      <c r="E60" s="454">
        <v>1</v>
      </c>
      <c r="F60" s="454">
        <v>6</v>
      </c>
      <c r="G60" s="454">
        <v>2021</v>
      </c>
      <c r="H60" s="454">
        <v>1</v>
      </c>
      <c r="I60" s="454">
        <v>6</v>
      </c>
      <c r="J60" s="454">
        <v>2021</v>
      </c>
      <c r="K60" s="454" t="s">
        <v>3049</v>
      </c>
      <c r="L60" s="454" t="s">
        <v>2836</v>
      </c>
      <c r="M60" s="454" t="s">
        <v>2775</v>
      </c>
      <c r="N60" s="454" t="s">
        <v>2776</v>
      </c>
      <c r="O60" s="454" t="s">
        <v>2789</v>
      </c>
      <c r="P60" s="454" t="s">
        <v>2778</v>
      </c>
      <c r="Q60" s="465">
        <v>0</v>
      </c>
      <c r="R60" s="465">
        <v>0</v>
      </c>
      <c r="S60" s="454" t="s">
        <v>2452</v>
      </c>
      <c r="T60" s="454" t="s">
        <v>2819</v>
      </c>
      <c r="U60" s="454" t="s">
        <v>2813</v>
      </c>
      <c r="V60" s="454"/>
    </row>
    <row r="61" spans="2:22" ht="30" x14ac:dyDescent="0.25">
      <c r="B61" s="454"/>
      <c r="C61" s="454" t="s">
        <v>2346</v>
      </c>
      <c r="D61" s="503" t="s">
        <v>41</v>
      </c>
      <c r="E61" s="454">
        <v>2</v>
      </c>
      <c r="F61" s="454">
        <v>6</v>
      </c>
      <c r="G61" s="454">
        <v>2021</v>
      </c>
      <c r="H61" s="454">
        <v>2</v>
      </c>
      <c r="I61" s="454">
        <v>6</v>
      </c>
      <c r="J61" s="454">
        <v>2021</v>
      </c>
      <c r="K61" s="454" t="s">
        <v>2837</v>
      </c>
      <c r="L61" s="454" t="s">
        <v>2838</v>
      </c>
      <c r="M61" s="454" t="s">
        <v>2775</v>
      </c>
      <c r="N61" s="454" t="s">
        <v>2776</v>
      </c>
      <c r="O61" s="454" t="s">
        <v>2839</v>
      </c>
      <c r="P61" s="454" t="s">
        <v>2840</v>
      </c>
      <c r="Q61" s="465">
        <v>0</v>
      </c>
      <c r="R61" s="465">
        <v>0</v>
      </c>
      <c r="S61" s="454" t="s">
        <v>2452</v>
      </c>
      <c r="T61" s="454" t="s">
        <v>2841</v>
      </c>
      <c r="U61" s="454" t="s">
        <v>2842</v>
      </c>
      <c r="V61" s="454"/>
    </row>
    <row r="62" spans="2:22" ht="30" x14ac:dyDescent="0.25">
      <c r="B62" s="454"/>
      <c r="C62" s="454" t="s">
        <v>188</v>
      </c>
      <c r="D62" s="503" t="s">
        <v>41</v>
      </c>
      <c r="E62" s="454">
        <v>9</v>
      </c>
      <c r="F62" s="454">
        <v>7</v>
      </c>
      <c r="G62" s="454">
        <v>2021</v>
      </c>
      <c r="H62" s="454">
        <v>9</v>
      </c>
      <c r="I62" s="454">
        <v>7</v>
      </c>
      <c r="J62" s="454">
        <v>2021</v>
      </c>
      <c r="K62" s="454" t="s">
        <v>3050</v>
      </c>
      <c r="L62" s="454" t="s">
        <v>2843</v>
      </c>
      <c r="M62" s="454" t="s">
        <v>2775</v>
      </c>
      <c r="N62" s="454" t="s">
        <v>2776</v>
      </c>
      <c r="O62" s="454" t="s">
        <v>2789</v>
      </c>
      <c r="P62" s="454" t="s">
        <v>2778</v>
      </c>
      <c r="Q62" s="465">
        <v>0</v>
      </c>
      <c r="R62" s="465">
        <v>0</v>
      </c>
      <c r="S62" s="454" t="s">
        <v>2452</v>
      </c>
      <c r="T62" s="454" t="s">
        <v>2819</v>
      </c>
      <c r="U62" s="454" t="s">
        <v>2844</v>
      </c>
      <c r="V62" s="454"/>
    </row>
    <row r="63" spans="2:22" ht="30" x14ac:dyDescent="0.25">
      <c r="B63" s="454"/>
      <c r="C63" s="454" t="s">
        <v>188</v>
      </c>
      <c r="D63" s="503" t="s">
        <v>41</v>
      </c>
      <c r="E63" s="454">
        <v>12</v>
      </c>
      <c r="F63" s="454">
        <v>7</v>
      </c>
      <c r="G63" s="454">
        <v>2021</v>
      </c>
      <c r="H63" s="454">
        <v>12</v>
      </c>
      <c r="I63" s="454">
        <v>7</v>
      </c>
      <c r="J63" s="454">
        <v>2021</v>
      </c>
      <c r="K63" s="454" t="s">
        <v>3051</v>
      </c>
      <c r="L63" s="454" t="s">
        <v>2845</v>
      </c>
      <c r="M63" s="454" t="s">
        <v>2775</v>
      </c>
      <c r="N63" s="454" t="s">
        <v>2776</v>
      </c>
      <c r="O63" s="454" t="s">
        <v>2789</v>
      </c>
      <c r="P63" s="454" t="s">
        <v>2778</v>
      </c>
      <c r="Q63" s="465">
        <v>0</v>
      </c>
      <c r="R63" s="465">
        <v>0</v>
      </c>
      <c r="S63" s="454" t="s">
        <v>2452</v>
      </c>
      <c r="T63" s="454" t="s">
        <v>2819</v>
      </c>
      <c r="U63" s="454" t="s">
        <v>2804</v>
      </c>
      <c r="V63" s="454"/>
    </row>
    <row r="64" spans="2:22" ht="30" x14ac:dyDescent="0.25">
      <c r="B64" s="454"/>
      <c r="C64" s="454" t="s">
        <v>188</v>
      </c>
      <c r="D64" s="503" t="s">
        <v>41</v>
      </c>
      <c r="E64" s="454">
        <v>13</v>
      </c>
      <c r="F64" s="454">
        <v>8</v>
      </c>
      <c r="G64" s="454">
        <v>2021</v>
      </c>
      <c r="H64" s="454">
        <v>13</v>
      </c>
      <c r="I64" s="454">
        <v>8</v>
      </c>
      <c r="J64" s="454">
        <v>2021</v>
      </c>
      <c r="K64" s="454" t="s">
        <v>3052</v>
      </c>
      <c r="L64" s="454" t="s">
        <v>2846</v>
      </c>
      <c r="M64" s="454" t="s">
        <v>2775</v>
      </c>
      <c r="N64" s="454" t="s">
        <v>2776</v>
      </c>
      <c r="O64" s="454" t="s">
        <v>2789</v>
      </c>
      <c r="P64" s="454" t="s">
        <v>2778</v>
      </c>
      <c r="Q64" s="465">
        <v>0</v>
      </c>
      <c r="R64" s="465">
        <v>0</v>
      </c>
      <c r="S64" s="454" t="s">
        <v>2452</v>
      </c>
      <c r="T64" s="454" t="s">
        <v>2819</v>
      </c>
      <c r="U64" s="454" t="s">
        <v>2847</v>
      </c>
      <c r="V64" s="454"/>
    </row>
    <row r="65" spans="2:22" ht="30" x14ac:dyDescent="0.25">
      <c r="B65" s="454"/>
      <c r="C65" s="454" t="s">
        <v>188</v>
      </c>
      <c r="D65" s="503" t="s">
        <v>41</v>
      </c>
      <c r="E65" s="454">
        <v>18</v>
      </c>
      <c r="F65" s="454">
        <v>8</v>
      </c>
      <c r="G65" s="454">
        <v>2021</v>
      </c>
      <c r="H65" s="454">
        <v>18</v>
      </c>
      <c r="I65" s="454">
        <v>8</v>
      </c>
      <c r="J65" s="454">
        <v>2021</v>
      </c>
      <c r="K65" s="454" t="s">
        <v>3053</v>
      </c>
      <c r="L65" s="454" t="s">
        <v>2848</v>
      </c>
      <c r="M65" s="454" t="s">
        <v>2775</v>
      </c>
      <c r="N65" s="454" t="s">
        <v>2776</v>
      </c>
      <c r="O65" s="454" t="s">
        <v>2789</v>
      </c>
      <c r="P65" s="454" t="s">
        <v>2778</v>
      </c>
      <c r="Q65" s="465">
        <v>0</v>
      </c>
      <c r="R65" s="465">
        <v>0</v>
      </c>
      <c r="S65" s="454" t="s">
        <v>2452</v>
      </c>
      <c r="T65" s="454" t="s">
        <v>2819</v>
      </c>
      <c r="U65" s="454" t="s">
        <v>2849</v>
      </c>
      <c r="V65" s="454"/>
    </row>
    <row r="66" spans="2:22" ht="30" x14ac:dyDescent="0.25">
      <c r="B66" s="454"/>
      <c r="C66" s="454" t="s">
        <v>188</v>
      </c>
      <c r="D66" s="503" t="s">
        <v>41</v>
      </c>
      <c r="E66" s="454">
        <v>19</v>
      </c>
      <c r="F66" s="454">
        <v>8</v>
      </c>
      <c r="G66" s="454">
        <v>2021</v>
      </c>
      <c r="H66" s="454">
        <v>19</v>
      </c>
      <c r="I66" s="454">
        <v>8</v>
      </c>
      <c r="J66" s="454">
        <v>2021</v>
      </c>
      <c r="K66" s="454" t="s">
        <v>3054</v>
      </c>
      <c r="L66" s="454" t="s">
        <v>2850</v>
      </c>
      <c r="M66" s="454" t="s">
        <v>2775</v>
      </c>
      <c r="N66" s="454" t="s">
        <v>2776</v>
      </c>
      <c r="O66" s="454" t="s">
        <v>2789</v>
      </c>
      <c r="P66" s="454" t="s">
        <v>2778</v>
      </c>
      <c r="Q66" s="465">
        <v>0</v>
      </c>
      <c r="R66" s="465">
        <v>0</v>
      </c>
      <c r="S66" s="454" t="s">
        <v>2452</v>
      </c>
      <c r="T66" s="454" t="s">
        <v>2819</v>
      </c>
      <c r="U66" s="454" t="s">
        <v>2851</v>
      </c>
      <c r="V66" s="454"/>
    </row>
    <row r="67" spans="2:22" ht="30" x14ac:dyDescent="0.25">
      <c r="B67" s="454"/>
      <c r="C67" s="454" t="s">
        <v>188</v>
      </c>
      <c r="D67" s="503" t="s">
        <v>41</v>
      </c>
      <c r="E67" s="454">
        <v>19</v>
      </c>
      <c r="F67" s="454">
        <v>8</v>
      </c>
      <c r="G67" s="454">
        <v>2021</v>
      </c>
      <c r="H67" s="454">
        <v>19</v>
      </c>
      <c r="I67" s="454">
        <v>8</v>
      </c>
      <c r="J67" s="454">
        <v>2021</v>
      </c>
      <c r="K67" s="454" t="s">
        <v>3055</v>
      </c>
      <c r="L67" s="454" t="s">
        <v>2852</v>
      </c>
      <c r="M67" s="454" t="s">
        <v>2775</v>
      </c>
      <c r="N67" s="454" t="s">
        <v>2776</v>
      </c>
      <c r="O67" s="454" t="s">
        <v>2789</v>
      </c>
      <c r="P67" s="454" t="s">
        <v>2778</v>
      </c>
      <c r="Q67" s="465">
        <v>0</v>
      </c>
      <c r="R67" s="465">
        <v>0</v>
      </c>
      <c r="S67" s="454" t="s">
        <v>2452</v>
      </c>
      <c r="T67" s="454" t="s">
        <v>2819</v>
      </c>
      <c r="U67" s="454" t="s">
        <v>2849</v>
      </c>
      <c r="V67" s="454"/>
    </row>
    <row r="68" spans="2:22" ht="30" x14ac:dyDescent="0.25">
      <c r="B68" s="454"/>
      <c r="C68" s="454" t="s">
        <v>188</v>
      </c>
      <c r="D68" s="503" t="s">
        <v>41</v>
      </c>
      <c r="E68" s="454">
        <v>8</v>
      </c>
      <c r="F68" s="454">
        <v>9</v>
      </c>
      <c r="G68" s="454">
        <v>2021</v>
      </c>
      <c r="H68" s="454">
        <v>8</v>
      </c>
      <c r="I68" s="454">
        <v>9</v>
      </c>
      <c r="J68" s="454">
        <v>2021</v>
      </c>
      <c r="K68" s="454" t="s">
        <v>3056</v>
      </c>
      <c r="L68" s="454" t="s">
        <v>2853</v>
      </c>
      <c r="M68" s="454" t="s">
        <v>2775</v>
      </c>
      <c r="N68" s="454" t="s">
        <v>2776</v>
      </c>
      <c r="O68" s="454" t="s">
        <v>2789</v>
      </c>
      <c r="P68" s="454" t="s">
        <v>2778</v>
      </c>
      <c r="Q68" s="465">
        <v>0</v>
      </c>
      <c r="R68" s="465">
        <v>0</v>
      </c>
      <c r="S68" s="454" t="s">
        <v>2452</v>
      </c>
      <c r="T68" s="454" t="s">
        <v>2819</v>
      </c>
      <c r="U68" s="454" t="s">
        <v>2849</v>
      </c>
      <c r="V68" s="454"/>
    </row>
    <row r="69" spans="2:22" ht="30" x14ac:dyDescent="0.25">
      <c r="B69" s="454"/>
      <c r="C69" s="454" t="s">
        <v>188</v>
      </c>
      <c r="D69" s="503" t="s">
        <v>41</v>
      </c>
      <c r="E69" s="454">
        <v>15</v>
      </c>
      <c r="F69" s="454">
        <v>10</v>
      </c>
      <c r="G69" s="454">
        <v>2021</v>
      </c>
      <c r="H69" s="454">
        <v>15</v>
      </c>
      <c r="I69" s="454">
        <v>10</v>
      </c>
      <c r="J69" s="454">
        <v>2021</v>
      </c>
      <c r="K69" s="454" t="s">
        <v>3057</v>
      </c>
      <c r="L69" s="454" t="s">
        <v>2854</v>
      </c>
      <c r="M69" s="454" t="s">
        <v>2775</v>
      </c>
      <c r="N69" s="454" t="s">
        <v>2776</v>
      </c>
      <c r="O69" s="454" t="s">
        <v>2789</v>
      </c>
      <c r="P69" s="454" t="s">
        <v>2778</v>
      </c>
      <c r="Q69" s="465">
        <v>0</v>
      </c>
      <c r="R69" s="465">
        <v>0</v>
      </c>
      <c r="S69" s="454" t="s">
        <v>2452</v>
      </c>
      <c r="T69" s="454" t="s">
        <v>2855</v>
      </c>
      <c r="U69" s="454" t="s">
        <v>2856</v>
      </c>
      <c r="V69" s="454"/>
    </row>
    <row r="70" spans="2:22" ht="30" x14ac:dyDescent="0.25">
      <c r="B70" s="454"/>
      <c r="C70" s="454" t="s">
        <v>188</v>
      </c>
      <c r="D70" s="503" t="s">
        <v>41</v>
      </c>
      <c r="E70" s="454">
        <v>29</v>
      </c>
      <c r="F70" s="454">
        <v>9</v>
      </c>
      <c r="G70" s="454">
        <v>2021</v>
      </c>
      <c r="H70" s="454">
        <v>29</v>
      </c>
      <c r="I70" s="454">
        <v>9</v>
      </c>
      <c r="J70" s="454">
        <v>2021</v>
      </c>
      <c r="K70" s="454" t="s">
        <v>3058</v>
      </c>
      <c r="L70" s="454" t="s">
        <v>3059</v>
      </c>
      <c r="M70" s="454" t="s">
        <v>2775</v>
      </c>
      <c r="N70" s="454" t="s">
        <v>2776</v>
      </c>
      <c r="O70" s="454" t="s">
        <v>2789</v>
      </c>
      <c r="P70" s="454" t="s">
        <v>2778</v>
      </c>
      <c r="Q70" s="465">
        <v>0</v>
      </c>
      <c r="R70" s="465">
        <v>0</v>
      </c>
      <c r="S70" s="454" t="s">
        <v>2452</v>
      </c>
      <c r="T70" s="454" t="s">
        <v>2855</v>
      </c>
      <c r="U70" s="454" t="s">
        <v>2804</v>
      </c>
      <c r="V70" s="454"/>
    </row>
    <row r="71" spans="2:22" ht="45" x14ac:dyDescent="0.25">
      <c r="B71" s="454"/>
      <c r="C71" s="454" t="s">
        <v>1413</v>
      </c>
      <c r="D71" s="503" t="s">
        <v>41</v>
      </c>
      <c r="E71" s="454">
        <v>21</v>
      </c>
      <c r="F71" s="454">
        <v>3</v>
      </c>
      <c r="G71" s="454">
        <v>2019</v>
      </c>
      <c r="H71" s="454">
        <v>21</v>
      </c>
      <c r="I71" s="454">
        <v>3</v>
      </c>
      <c r="J71" s="454">
        <v>2019</v>
      </c>
      <c r="K71" s="454" t="s">
        <v>3060</v>
      </c>
      <c r="L71" s="454" t="s">
        <v>3060</v>
      </c>
      <c r="M71" s="454" t="s">
        <v>2857</v>
      </c>
      <c r="N71" s="454" t="s">
        <v>2858</v>
      </c>
      <c r="O71" s="454" t="s">
        <v>2859</v>
      </c>
      <c r="P71" s="454" t="s">
        <v>2860</v>
      </c>
      <c r="Q71" s="465">
        <v>0</v>
      </c>
      <c r="R71" s="465">
        <v>11186000</v>
      </c>
      <c r="S71" s="454" t="s">
        <v>2450</v>
      </c>
      <c r="T71" s="454" t="s">
        <v>2861</v>
      </c>
      <c r="U71" s="454" t="s">
        <v>2862</v>
      </c>
      <c r="V71" s="454" t="s">
        <v>2863</v>
      </c>
    </row>
    <row r="72" spans="2:22" ht="45" x14ac:dyDescent="0.25">
      <c r="B72" s="454"/>
      <c r="C72" s="454" t="s">
        <v>1413</v>
      </c>
      <c r="D72" s="503" t="s">
        <v>41</v>
      </c>
      <c r="E72" s="454">
        <v>20</v>
      </c>
      <c r="F72" s="454">
        <v>9</v>
      </c>
      <c r="G72" s="454">
        <v>2019</v>
      </c>
      <c r="H72" s="454">
        <v>20</v>
      </c>
      <c r="I72" s="454">
        <v>9</v>
      </c>
      <c r="J72" s="454">
        <v>2019</v>
      </c>
      <c r="K72" s="454" t="s">
        <v>2864</v>
      </c>
      <c r="L72" s="454" t="s">
        <v>3061</v>
      </c>
      <c r="M72" s="454" t="s">
        <v>2865</v>
      </c>
      <c r="N72" s="454" t="s">
        <v>2858</v>
      </c>
      <c r="O72" s="454" t="s">
        <v>2866</v>
      </c>
      <c r="P72" s="454" t="s">
        <v>2867</v>
      </c>
      <c r="Q72" s="465">
        <v>0</v>
      </c>
      <c r="R72" s="465">
        <v>6000000</v>
      </c>
      <c r="S72" s="454" t="s">
        <v>2450</v>
      </c>
      <c r="T72" s="454" t="s">
        <v>3062</v>
      </c>
      <c r="U72" s="454" t="s">
        <v>2868</v>
      </c>
      <c r="V72" s="454"/>
    </row>
    <row r="73" spans="2:22" ht="30" x14ac:dyDescent="0.25">
      <c r="B73" s="454"/>
      <c r="C73" s="454" t="s">
        <v>1421</v>
      </c>
      <c r="D73" s="503" t="s">
        <v>41</v>
      </c>
      <c r="E73" s="454">
        <v>13</v>
      </c>
      <c r="F73" s="454">
        <v>3</v>
      </c>
      <c r="G73" s="454">
        <v>2019</v>
      </c>
      <c r="H73" s="454">
        <v>13</v>
      </c>
      <c r="I73" s="454">
        <v>3</v>
      </c>
      <c r="J73" s="454">
        <v>2019</v>
      </c>
      <c r="K73" s="454" t="s">
        <v>2869</v>
      </c>
      <c r="L73" s="454" t="s">
        <v>2870</v>
      </c>
      <c r="M73" s="454" t="s">
        <v>2871</v>
      </c>
      <c r="N73" s="454" t="s">
        <v>2872</v>
      </c>
      <c r="O73" s="454" t="s">
        <v>2873</v>
      </c>
      <c r="P73" s="454" t="s">
        <v>2874</v>
      </c>
      <c r="Q73" s="465">
        <v>0</v>
      </c>
      <c r="R73" s="465">
        <v>13000000</v>
      </c>
      <c r="S73" s="454" t="s">
        <v>2450</v>
      </c>
      <c r="T73" s="454" t="s">
        <v>2875</v>
      </c>
      <c r="U73" s="454" t="s">
        <v>2868</v>
      </c>
      <c r="V73" s="454"/>
    </row>
    <row r="74" spans="2:22" ht="30" x14ac:dyDescent="0.25">
      <c r="B74" s="454"/>
      <c r="C74" s="454" t="s">
        <v>1421</v>
      </c>
      <c r="D74" s="503" t="s">
        <v>41</v>
      </c>
      <c r="E74" s="454">
        <v>12</v>
      </c>
      <c r="F74" s="454">
        <v>9</v>
      </c>
      <c r="G74" s="454">
        <v>2019</v>
      </c>
      <c r="H74" s="454">
        <v>12</v>
      </c>
      <c r="I74" s="454">
        <v>9</v>
      </c>
      <c r="J74" s="454">
        <v>2019</v>
      </c>
      <c r="K74" s="454" t="s">
        <v>2876</v>
      </c>
      <c r="L74" s="454" t="s">
        <v>2877</v>
      </c>
      <c r="M74" s="454" t="s">
        <v>2871</v>
      </c>
      <c r="N74" s="454" t="s">
        <v>2878</v>
      </c>
      <c r="O74" s="454" t="s">
        <v>2879</v>
      </c>
      <c r="P74" s="454" t="s">
        <v>2880</v>
      </c>
      <c r="Q74" s="465">
        <v>0</v>
      </c>
      <c r="R74" s="465">
        <v>31399034.169999998</v>
      </c>
      <c r="S74" s="454" t="s">
        <v>2450</v>
      </c>
      <c r="T74" s="454" t="s">
        <v>2861</v>
      </c>
      <c r="U74" s="454" t="s">
        <v>2862</v>
      </c>
      <c r="V74" s="454" t="s">
        <v>2881</v>
      </c>
    </row>
    <row r="75" spans="2:22" ht="45" x14ac:dyDescent="0.25">
      <c r="B75" s="454"/>
      <c r="C75" s="454" t="s">
        <v>1413</v>
      </c>
      <c r="D75" s="503" t="s">
        <v>41</v>
      </c>
      <c r="E75" s="454">
        <v>1</v>
      </c>
      <c r="F75" s="454">
        <v>3</v>
      </c>
      <c r="G75" s="454">
        <v>2021</v>
      </c>
      <c r="H75" s="454">
        <v>1</v>
      </c>
      <c r="I75" s="454">
        <v>3</v>
      </c>
      <c r="J75" s="454">
        <v>2021</v>
      </c>
      <c r="K75" s="454" t="s">
        <v>2882</v>
      </c>
      <c r="L75" s="454" t="s">
        <v>2883</v>
      </c>
      <c r="M75" s="454" t="s">
        <v>2865</v>
      </c>
      <c r="N75" s="454" t="s">
        <v>2872</v>
      </c>
      <c r="O75" s="454" t="s">
        <v>2873</v>
      </c>
      <c r="P75" s="454" t="s">
        <v>2874</v>
      </c>
      <c r="Q75" s="465">
        <v>0</v>
      </c>
      <c r="R75" s="465">
        <v>42000000</v>
      </c>
      <c r="S75" s="454" t="s">
        <v>2450</v>
      </c>
      <c r="T75" s="454" t="s">
        <v>2861</v>
      </c>
      <c r="U75" s="454" t="s">
        <v>2862</v>
      </c>
      <c r="V75" s="454"/>
    </row>
    <row r="76" spans="2:22" ht="30" x14ac:dyDescent="0.25">
      <c r="B76" s="454"/>
      <c r="C76" s="454" t="s">
        <v>1446</v>
      </c>
      <c r="D76" s="503" t="s">
        <v>41</v>
      </c>
      <c r="E76" s="454"/>
      <c r="F76" s="454"/>
      <c r="G76" s="454">
        <v>2020</v>
      </c>
      <c r="H76" s="454">
        <v>0</v>
      </c>
      <c r="I76" s="454">
        <v>0</v>
      </c>
      <c r="J76" s="454">
        <v>2020</v>
      </c>
      <c r="K76" s="454" t="s">
        <v>2884</v>
      </c>
      <c r="L76" s="454" t="s">
        <v>2885</v>
      </c>
      <c r="M76" s="454" t="s">
        <v>2865</v>
      </c>
      <c r="N76" s="454" t="s">
        <v>2886</v>
      </c>
      <c r="O76" s="454" t="s">
        <v>2887</v>
      </c>
      <c r="P76" s="454" t="s">
        <v>2888</v>
      </c>
      <c r="Q76" s="465">
        <v>0</v>
      </c>
      <c r="R76" s="465">
        <v>0</v>
      </c>
      <c r="S76" s="454">
        <v>42000000</v>
      </c>
      <c r="T76" s="454" t="s">
        <v>2861</v>
      </c>
      <c r="U76" s="454">
        <v>0</v>
      </c>
      <c r="V76" s="454"/>
    </row>
    <row r="77" spans="2:22" ht="30" x14ac:dyDescent="0.25">
      <c r="B77" s="454"/>
      <c r="C77" s="454" t="s">
        <v>1421</v>
      </c>
      <c r="D77" s="503" t="s">
        <v>41</v>
      </c>
      <c r="E77" s="454">
        <v>26</v>
      </c>
      <c r="F77" s="454">
        <v>7</v>
      </c>
      <c r="G77" s="454">
        <v>2021</v>
      </c>
      <c r="H77" s="454">
        <v>26</v>
      </c>
      <c r="I77" s="454">
        <v>7</v>
      </c>
      <c r="J77" s="454">
        <v>2021</v>
      </c>
      <c r="K77" s="454" t="s">
        <v>2889</v>
      </c>
      <c r="L77" s="454" t="s">
        <v>2890</v>
      </c>
      <c r="M77" s="454" t="s">
        <v>2871</v>
      </c>
      <c r="N77" s="454" t="s">
        <v>2878</v>
      </c>
      <c r="O77" s="454" t="s">
        <v>2891</v>
      </c>
      <c r="P77" s="454" t="s">
        <v>2892</v>
      </c>
      <c r="Q77" s="465">
        <v>0</v>
      </c>
      <c r="R77" s="465">
        <v>5616800</v>
      </c>
      <c r="S77" s="454" t="s">
        <v>2450</v>
      </c>
      <c r="T77" s="454" t="s">
        <v>2893</v>
      </c>
      <c r="U77" s="454" t="s">
        <v>3063</v>
      </c>
      <c r="V77" s="454"/>
    </row>
    <row r="78" spans="2:22" ht="45" x14ac:dyDescent="0.25">
      <c r="B78" s="503" t="s">
        <v>2970</v>
      </c>
      <c r="C78" s="503" t="s">
        <v>2508</v>
      </c>
      <c r="D78" s="503" t="str">
        <f>+VLOOKUP(B78,Monitoreo!F:H,3,0)</f>
        <v>Dirección Académica</v>
      </c>
      <c r="E78" s="454">
        <v>10</v>
      </c>
      <c r="F78" s="454">
        <v>2</v>
      </c>
      <c r="G78" s="454">
        <v>2022</v>
      </c>
      <c r="H78" s="454">
        <v>18</v>
      </c>
      <c r="I78" s="454">
        <v>7</v>
      </c>
      <c r="J78" s="454">
        <v>2022</v>
      </c>
      <c r="K78" s="454" t="s">
        <v>2894</v>
      </c>
      <c r="L78" s="454" t="s">
        <v>2895</v>
      </c>
      <c r="M78" s="454" t="s">
        <v>229</v>
      </c>
      <c r="N78" s="454" t="s">
        <v>2776</v>
      </c>
      <c r="O78" s="454" t="s">
        <v>2839</v>
      </c>
      <c r="P78" s="454" t="s">
        <v>2840</v>
      </c>
      <c r="Q78" s="465" t="s">
        <v>2896</v>
      </c>
      <c r="R78" s="465" t="s">
        <v>2896</v>
      </c>
      <c r="S78" s="454" t="s">
        <v>2452</v>
      </c>
      <c r="T78" s="454" t="s">
        <v>2897</v>
      </c>
      <c r="U78" s="454" t="s">
        <v>2898</v>
      </c>
      <c r="V78" s="454"/>
    </row>
    <row r="79" spans="2:22" ht="45" x14ac:dyDescent="0.25">
      <c r="B79" s="503" t="s">
        <v>2970</v>
      </c>
      <c r="C79" s="503" t="s">
        <v>2508</v>
      </c>
      <c r="D79" s="503" t="str">
        <f>+VLOOKUP(B79,Monitoreo!F:H,3,0)</f>
        <v>Dirección Académica</v>
      </c>
      <c r="E79" s="454">
        <v>10</v>
      </c>
      <c r="F79" s="454">
        <v>2</v>
      </c>
      <c r="G79" s="454">
        <v>2022</v>
      </c>
      <c r="H79" s="454">
        <v>18</v>
      </c>
      <c r="I79" s="454">
        <v>7</v>
      </c>
      <c r="J79" s="454">
        <v>2022</v>
      </c>
      <c r="K79" s="454" t="s">
        <v>2899</v>
      </c>
      <c r="L79" s="454" t="s">
        <v>2895</v>
      </c>
      <c r="M79" s="454" t="s">
        <v>229</v>
      </c>
      <c r="N79" s="454" t="s">
        <v>2776</v>
      </c>
      <c r="O79" s="454" t="s">
        <v>2839</v>
      </c>
      <c r="P79" s="454" t="s">
        <v>2840</v>
      </c>
      <c r="Q79" s="465" t="s">
        <v>2896</v>
      </c>
      <c r="R79" s="465" t="s">
        <v>2896</v>
      </c>
      <c r="S79" s="454" t="s">
        <v>2452</v>
      </c>
      <c r="T79" s="454" t="s">
        <v>2897</v>
      </c>
      <c r="U79" s="454" t="s">
        <v>2898</v>
      </c>
      <c r="V79" s="454"/>
    </row>
    <row r="80" spans="2:22" ht="45" x14ac:dyDescent="0.25">
      <c r="B80" s="503" t="s">
        <v>2970</v>
      </c>
      <c r="C80" s="503" t="s">
        <v>2508</v>
      </c>
      <c r="D80" s="503" t="str">
        <f>+VLOOKUP(B80,Monitoreo!F:H,3,0)</f>
        <v>Dirección Académica</v>
      </c>
      <c r="E80" s="454">
        <v>25</v>
      </c>
      <c r="F80" s="454">
        <v>2</v>
      </c>
      <c r="G80" s="454">
        <v>2022</v>
      </c>
      <c r="H80" s="454">
        <v>18</v>
      </c>
      <c r="I80" s="454">
        <v>7</v>
      </c>
      <c r="J80" s="454">
        <v>2022</v>
      </c>
      <c r="K80" s="454" t="s">
        <v>2900</v>
      </c>
      <c r="L80" s="454" t="s">
        <v>2901</v>
      </c>
      <c r="M80" s="454" t="s">
        <v>229</v>
      </c>
      <c r="N80" s="454" t="s">
        <v>2776</v>
      </c>
      <c r="O80" s="454" t="s">
        <v>2839</v>
      </c>
      <c r="P80" s="454" t="s">
        <v>2840</v>
      </c>
      <c r="Q80" s="465" t="s">
        <v>2896</v>
      </c>
      <c r="R80" s="465" t="s">
        <v>2896</v>
      </c>
      <c r="S80" s="454" t="s">
        <v>2452</v>
      </c>
      <c r="T80" s="454" t="s">
        <v>2897</v>
      </c>
      <c r="U80" s="454" t="s">
        <v>2902</v>
      </c>
      <c r="V80" s="454"/>
    </row>
    <row r="81" spans="2:22" ht="45" x14ac:dyDescent="0.25">
      <c r="B81" s="503" t="s">
        <v>2970</v>
      </c>
      <c r="C81" s="503" t="s">
        <v>2508</v>
      </c>
      <c r="D81" s="503" t="str">
        <f>+VLOOKUP(B81,Monitoreo!F:H,3,0)</f>
        <v>Dirección Académica</v>
      </c>
      <c r="E81" s="454">
        <v>11</v>
      </c>
      <c r="F81" s="454">
        <v>2</v>
      </c>
      <c r="G81" s="454">
        <v>2022</v>
      </c>
      <c r="H81" s="454">
        <v>18</v>
      </c>
      <c r="I81" s="454">
        <v>7</v>
      </c>
      <c r="J81" s="454">
        <v>2022</v>
      </c>
      <c r="K81" s="454" t="s">
        <v>2903</v>
      </c>
      <c r="L81" s="454" t="s">
        <v>2904</v>
      </c>
      <c r="M81" s="454" t="s">
        <v>229</v>
      </c>
      <c r="N81" s="454" t="s">
        <v>2776</v>
      </c>
      <c r="O81" s="454" t="s">
        <v>2839</v>
      </c>
      <c r="P81" s="454" t="s">
        <v>2840</v>
      </c>
      <c r="Q81" s="465" t="s">
        <v>2896</v>
      </c>
      <c r="R81" s="465" t="s">
        <v>2896</v>
      </c>
      <c r="S81" s="454" t="s">
        <v>2452</v>
      </c>
      <c r="T81" s="454" t="s">
        <v>2897</v>
      </c>
      <c r="U81" s="454" t="s">
        <v>2905</v>
      </c>
      <c r="V81" s="454"/>
    </row>
    <row r="82" spans="2:22" ht="45" x14ac:dyDescent="0.25">
      <c r="B82" s="503" t="s">
        <v>2970</v>
      </c>
      <c r="C82" s="503" t="s">
        <v>2508</v>
      </c>
      <c r="D82" s="503" t="str">
        <f>+VLOOKUP(B82,Monitoreo!F:H,3,0)</f>
        <v>Dirección Académica</v>
      </c>
      <c r="E82" s="454">
        <v>10</v>
      </c>
      <c r="F82" s="454">
        <v>2</v>
      </c>
      <c r="G82" s="454">
        <v>2022</v>
      </c>
      <c r="H82" s="454">
        <v>18</v>
      </c>
      <c r="I82" s="454">
        <v>7</v>
      </c>
      <c r="J82" s="454">
        <v>2022</v>
      </c>
      <c r="K82" s="454" t="s">
        <v>2906</v>
      </c>
      <c r="L82" s="454" t="s">
        <v>2895</v>
      </c>
      <c r="M82" s="454" t="s">
        <v>229</v>
      </c>
      <c r="N82" s="454" t="s">
        <v>2776</v>
      </c>
      <c r="O82" s="454" t="s">
        <v>2839</v>
      </c>
      <c r="P82" s="454" t="s">
        <v>2840</v>
      </c>
      <c r="Q82" s="465" t="s">
        <v>2896</v>
      </c>
      <c r="R82" s="465" t="s">
        <v>2896</v>
      </c>
      <c r="S82" s="454" t="s">
        <v>2452</v>
      </c>
      <c r="T82" s="454" t="s">
        <v>2897</v>
      </c>
      <c r="U82" s="454" t="s">
        <v>2898</v>
      </c>
      <c r="V82" s="454"/>
    </row>
    <row r="83" spans="2:22" ht="45" x14ac:dyDescent="0.25">
      <c r="B83" s="503" t="s">
        <v>2970</v>
      </c>
      <c r="C83" s="503" t="s">
        <v>2508</v>
      </c>
      <c r="D83" s="503" t="str">
        <f>+VLOOKUP(B83,Monitoreo!F:H,3,0)</f>
        <v>Dirección Académica</v>
      </c>
      <c r="E83" s="454">
        <v>7</v>
      </c>
      <c r="F83" s="454">
        <v>3</v>
      </c>
      <c r="G83" s="454">
        <v>2022</v>
      </c>
      <c r="H83" s="454">
        <v>18</v>
      </c>
      <c r="I83" s="454">
        <v>7</v>
      </c>
      <c r="J83" s="454">
        <v>2022</v>
      </c>
      <c r="K83" s="454" t="s">
        <v>2907</v>
      </c>
      <c r="L83" s="454" t="s">
        <v>2908</v>
      </c>
      <c r="M83" s="454" t="s">
        <v>229</v>
      </c>
      <c r="N83" s="454" t="s">
        <v>2776</v>
      </c>
      <c r="O83" s="454" t="s">
        <v>2839</v>
      </c>
      <c r="P83" s="454" t="s">
        <v>2840</v>
      </c>
      <c r="Q83" s="465" t="s">
        <v>2896</v>
      </c>
      <c r="R83" s="465" t="s">
        <v>2896</v>
      </c>
      <c r="S83" s="454" t="s">
        <v>2452</v>
      </c>
      <c r="T83" s="454" t="s">
        <v>2897</v>
      </c>
      <c r="U83" s="454" t="s">
        <v>2909</v>
      </c>
      <c r="V83" s="454"/>
    </row>
    <row r="84" spans="2:22" ht="45" x14ac:dyDescent="0.25">
      <c r="B84" s="503" t="s">
        <v>2970</v>
      </c>
      <c r="C84" s="503" t="s">
        <v>2508</v>
      </c>
      <c r="D84" s="503" t="str">
        <f>+VLOOKUP(B84,Monitoreo!F:H,3,0)</f>
        <v>Dirección Académica</v>
      </c>
      <c r="E84" s="454">
        <v>19</v>
      </c>
      <c r="F84" s="454">
        <v>4</v>
      </c>
      <c r="G84" s="454">
        <v>2022</v>
      </c>
      <c r="H84" s="454">
        <v>18</v>
      </c>
      <c r="I84" s="454">
        <v>7</v>
      </c>
      <c r="J84" s="454">
        <v>2022</v>
      </c>
      <c r="K84" s="454" t="s">
        <v>2910</v>
      </c>
      <c r="L84" s="454" t="s">
        <v>2911</v>
      </c>
      <c r="M84" s="454" t="s">
        <v>229</v>
      </c>
      <c r="N84" s="454" t="s">
        <v>2776</v>
      </c>
      <c r="O84" s="454" t="s">
        <v>2839</v>
      </c>
      <c r="P84" s="454" t="s">
        <v>2840</v>
      </c>
      <c r="Q84" s="465" t="s">
        <v>2896</v>
      </c>
      <c r="R84" s="465" t="s">
        <v>2896</v>
      </c>
      <c r="S84" s="454" t="s">
        <v>2452</v>
      </c>
      <c r="T84" s="454" t="s">
        <v>2897</v>
      </c>
      <c r="U84" s="454" t="s">
        <v>2912</v>
      </c>
      <c r="V84" s="454"/>
    </row>
    <row r="85" spans="2:22" ht="45" x14ac:dyDescent="0.25">
      <c r="B85" s="503" t="s">
        <v>2970</v>
      </c>
      <c r="C85" s="503" t="s">
        <v>2508</v>
      </c>
      <c r="D85" s="503" t="str">
        <f>+VLOOKUP(B85,Monitoreo!F:H,3,0)</f>
        <v>Dirección Académica</v>
      </c>
      <c r="E85" s="454">
        <v>9</v>
      </c>
      <c r="F85" s="454">
        <v>5</v>
      </c>
      <c r="G85" s="454">
        <v>2022</v>
      </c>
      <c r="H85" s="454">
        <v>18</v>
      </c>
      <c r="I85" s="454">
        <v>7</v>
      </c>
      <c r="J85" s="454">
        <v>2022</v>
      </c>
      <c r="K85" s="454" t="s">
        <v>2913</v>
      </c>
      <c r="L85" s="454" t="s">
        <v>2914</v>
      </c>
      <c r="M85" s="454" t="s">
        <v>229</v>
      </c>
      <c r="N85" s="454" t="s">
        <v>2776</v>
      </c>
      <c r="O85" s="454" t="s">
        <v>2839</v>
      </c>
      <c r="P85" s="454" t="s">
        <v>2840</v>
      </c>
      <c r="Q85" s="465" t="s">
        <v>2896</v>
      </c>
      <c r="R85" s="465" t="s">
        <v>2896</v>
      </c>
      <c r="S85" s="454" t="s">
        <v>2452</v>
      </c>
      <c r="T85" s="454" t="s">
        <v>2915</v>
      </c>
      <c r="U85" s="454" t="s">
        <v>2916</v>
      </c>
      <c r="V85" s="454"/>
    </row>
    <row r="86" spans="2:22" ht="45" x14ac:dyDescent="0.25">
      <c r="B86" s="503" t="s">
        <v>2970</v>
      </c>
      <c r="C86" s="503" t="s">
        <v>2508</v>
      </c>
      <c r="D86" s="503" t="str">
        <f>+VLOOKUP(B86,Monitoreo!F:H,3,0)</f>
        <v>Dirección Académica</v>
      </c>
      <c r="E86" s="454">
        <v>1</v>
      </c>
      <c r="F86" s="454">
        <v>7</v>
      </c>
      <c r="G86" s="454">
        <v>2022</v>
      </c>
      <c r="H86" s="454">
        <v>18</v>
      </c>
      <c r="I86" s="454">
        <v>7</v>
      </c>
      <c r="J86" s="454">
        <v>2022</v>
      </c>
      <c r="K86" s="454" t="s">
        <v>2917</v>
      </c>
      <c r="L86" s="454" t="s">
        <v>2918</v>
      </c>
      <c r="M86" s="454" t="s">
        <v>229</v>
      </c>
      <c r="N86" s="454" t="s">
        <v>2776</v>
      </c>
      <c r="O86" s="454" t="s">
        <v>2839</v>
      </c>
      <c r="P86" s="454" t="s">
        <v>2840</v>
      </c>
      <c r="Q86" s="465" t="s">
        <v>2896</v>
      </c>
      <c r="R86" s="465" t="s">
        <v>2896</v>
      </c>
      <c r="S86" s="454" t="s">
        <v>2452</v>
      </c>
      <c r="T86" s="454" t="s">
        <v>2919</v>
      </c>
      <c r="U86" s="454" t="s">
        <v>2920</v>
      </c>
      <c r="V86" s="454"/>
    </row>
    <row r="87" spans="2:22" ht="45" x14ac:dyDescent="0.25">
      <c r="B87" s="503" t="s">
        <v>2970</v>
      </c>
      <c r="C87" s="503" t="s">
        <v>2508</v>
      </c>
      <c r="D87" s="503" t="str">
        <f>+VLOOKUP(B87,Monitoreo!F:H,3,0)</f>
        <v>Dirección Académica</v>
      </c>
      <c r="E87" s="454">
        <v>22</v>
      </c>
      <c r="F87" s="454">
        <v>6</v>
      </c>
      <c r="G87" s="454">
        <v>2022</v>
      </c>
      <c r="H87" s="454">
        <v>18</v>
      </c>
      <c r="I87" s="454">
        <v>7</v>
      </c>
      <c r="J87" s="454">
        <v>2022</v>
      </c>
      <c r="K87" s="454" t="s">
        <v>2921</v>
      </c>
      <c r="L87" s="454" t="s">
        <v>2922</v>
      </c>
      <c r="M87" s="454" t="s">
        <v>229</v>
      </c>
      <c r="N87" s="454" t="s">
        <v>2776</v>
      </c>
      <c r="O87" s="454" t="s">
        <v>2839</v>
      </c>
      <c r="P87" s="454" t="s">
        <v>2840</v>
      </c>
      <c r="Q87" s="465" t="s">
        <v>2896</v>
      </c>
      <c r="R87" s="465" t="s">
        <v>2896</v>
      </c>
      <c r="S87" s="454" t="s">
        <v>2452</v>
      </c>
      <c r="T87" s="454" t="s">
        <v>2919</v>
      </c>
      <c r="U87" s="454" t="s">
        <v>2923</v>
      </c>
      <c r="V87" s="454"/>
    </row>
    <row r="88" spans="2:22" ht="45" x14ac:dyDescent="0.25">
      <c r="B88" s="503" t="s">
        <v>2970</v>
      </c>
      <c r="C88" s="503" t="s">
        <v>2508</v>
      </c>
      <c r="D88" s="503" t="str">
        <f>+VLOOKUP(B88,Monitoreo!F:H,3,0)</f>
        <v>Dirección Académica</v>
      </c>
      <c r="E88" s="454">
        <v>19</v>
      </c>
      <c r="F88" s="454">
        <v>4</v>
      </c>
      <c r="G88" s="454">
        <v>2022</v>
      </c>
      <c r="H88" s="454">
        <v>18</v>
      </c>
      <c r="I88" s="454">
        <v>7</v>
      </c>
      <c r="J88" s="454">
        <v>2022</v>
      </c>
      <c r="K88" s="454" t="s">
        <v>2924</v>
      </c>
      <c r="L88" s="454" t="s">
        <v>2925</v>
      </c>
      <c r="M88" s="454" t="s">
        <v>229</v>
      </c>
      <c r="N88" s="454" t="s">
        <v>2776</v>
      </c>
      <c r="O88" s="454" t="s">
        <v>2839</v>
      </c>
      <c r="P88" s="454" t="s">
        <v>2840</v>
      </c>
      <c r="Q88" s="465" t="s">
        <v>2896</v>
      </c>
      <c r="R88" s="465" t="s">
        <v>2896</v>
      </c>
      <c r="S88" s="454" t="s">
        <v>2452</v>
      </c>
      <c r="T88" s="454" t="s">
        <v>2919</v>
      </c>
      <c r="U88" s="454" t="s">
        <v>2898</v>
      </c>
      <c r="V88" s="454"/>
    </row>
    <row r="89" spans="2:22" ht="45" x14ac:dyDescent="0.25">
      <c r="B89" s="503" t="s">
        <v>2970</v>
      </c>
      <c r="C89" s="503" t="s">
        <v>2508</v>
      </c>
      <c r="D89" s="503" t="str">
        <f>+VLOOKUP(B89,Monitoreo!F:H,3,0)</f>
        <v>Dirección Académica</v>
      </c>
      <c r="E89" s="454">
        <v>5</v>
      </c>
      <c r="F89" s="454">
        <v>5</v>
      </c>
      <c r="G89" s="454">
        <v>2022</v>
      </c>
      <c r="H89" s="454">
        <v>18</v>
      </c>
      <c r="I89" s="454">
        <v>7</v>
      </c>
      <c r="J89" s="454">
        <v>2022</v>
      </c>
      <c r="K89" s="454" t="s">
        <v>2926</v>
      </c>
      <c r="L89" s="454" t="s">
        <v>2927</v>
      </c>
      <c r="M89" s="454" t="s">
        <v>229</v>
      </c>
      <c r="N89" s="454" t="s">
        <v>2776</v>
      </c>
      <c r="O89" s="454" t="s">
        <v>2839</v>
      </c>
      <c r="P89" s="454" t="s">
        <v>2840</v>
      </c>
      <c r="Q89" s="465" t="s">
        <v>2896</v>
      </c>
      <c r="R89" s="465" t="s">
        <v>2896</v>
      </c>
      <c r="S89" s="454" t="s">
        <v>2452</v>
      </c>
      <c r="T89" s="454" t="s">
        <v>2919</v>
      </c>
      <c r="U89" s="454" t="s">
        <v>2920</v>
      </c>
      <c r="V89" s="454"/>
    </row>
    <row r="90" spans="2:22" ht="85.5" customHeight="1" x14ac:dyDescent="0.25">
      <c r="B90" s="503"/>
      <c r="C90" s="503" t="s">
        <v>566</v>
      </c>
      <c r="D90" s="13" t="s">
        <v>19</v>
      </c>
      <c r="E90" s="192">
        <v>20</v>
      </c>
      <c r="F90" s="504">
        <v>10</v>
      </c>
      <c r="G90" s="504">
        <v>2020</v>
      </c>
      <c r="H90" s="504">
        <v>20</v>
      </c>
      <c r="I90" s="504">
        <v>10</v>
      </c>
      <c r="J90" s="504">
        <v>2020</v>
      </c>
      <c r="K90" s="503" t="s">
        <v>3064</v>
      </c>
      <c r="L90" s="503" t="s">
        <v>3065</v>
      </c>
      <c r="M90" s="503" t="s">
        <v>3066</v>
      </c>
      <c r="N90" s="503" t="s">
        <v>2719</v>
      </c>
      <c r="O90" s="503" t="s">
        <v>2971</v>
      </c>
      <c r="P90" s="503" t="s">
        <v>2972</v>
      </c>
      <c r="Q90" s="503">
        <v>44124</v>
      </c>
      <c r="R90" s="503">
        <v>44124</v>
      </c>
      <c r="S90" s="503" t="s">
        <v>2450</v>
      </c>
      <c r="T90" s="503" t="s">
        <v>3067</v>
      </c>
      <c r="U90" s="503" t="s">
        <v>3068</v>
      </c>
      <c r="V90" s="2"/>
    </row>
    <row r="91" spans="2:22" ht="59.25" customHeight="1" x14ac:dyDescent="0.25">
      <c r="B91" s="503"/>
      <c r="C91" s="503" t="s">
        <v>627</v>
      </c>
      <c r="D91" s="13" t="s">
        <v>19</v>
      </c>
      <c r="E91" s="504">
        <v>1</v>
      </c>
      <c r="F91" s="504">
        <v>11</v>
      </c>
      <c r="G91" s="504">
        <v>2020</v>
      </c>
      <c r="H91" s="504">
        <v>1</v>
      </c>
      <c r="I91" s="504">
        <v>11</v>
      </c>
      <c r="J91" s="504">
        <v>2020</v>
      </c>
      <c r="K91" s="504"/>
      <c r="L91" s="503"/>
      <c r="M91" s="503"/>
      <c r="N91" s="503"/>
      <c r="O91" s="503"/>
      <c r="P91" s="503"/>
      <c r="Q91" s="503"/>
      <c r="R91" s="503"/>
      <c r="S91" s="503"/>
      <c r="T91" s="503"/>
      <c r="U91" s="503"/>
      <c r="V91" s="503"/>
    </row>
    <row r="92" spans="2:22" ht="60" x14ac:dyDescent="0.25">
      <c r="B92" s="503"/>
      <c r="C92" s="503" t="s">
        <v>1895</v>
      </c>
      <c r="D92" s="503" t="s">
        <v>58</v>
      </c>
      <c r="E92" s="504">
        <v>15</v>
      </c>
      <c r="F92" s="504">
        <v>9</v>
      </c>
      <c r="G92" s="504">
        <v>2020</v>
      </c>
      <c r="H92" s="504">
        <v>15</v>
      </c>
      <c r="I92" s="504">
        <v>9</v>
      </c>
      <c r="J92" s="504">
        <v>2020</v>
      </c>
      <c r="K92" s="504" t="s">
        <v>3069</v>
      </c>
      <c r="L92" s="503" t="s">
        <v>3070</v>
      </c>
      <c r="M92" s="503" t="s">
        <v>2973</v>
      </c>
      <c r="N92" s="503" t="s">
        <v>2719</v>
      </c>
      <c r="O92" s="503" t="s">
        <v>2974</v>
      </c>
      <c r="P92" s="503" t="s">
        <v>2975</v>
      </c>
      <c r="Q92" s="503">
        <v>19725000</v>
      </c>
      <c r="R92" s="503">
        <v>53550000</v>
      </c>
      <c r="S92" s="503" t="s">
        <v>2450</v>
      </c>
      <c r="T92" s="503" t="s">
        <v>3071</v>
      </c>
      <c r="U92" s="503" t="s">
        <v>3072</v>
      </c>
      <c r="V92" s="503"/>
    </row>
    <row r="93" spans="2:22" ht="60" x14ac:dyDescent="0.25">
      <c r="B93" s="503"/>
      <c r="C93" s="503" t="s">
        <v>1895</v>
      </c>
      <c r="D93" s="503" t="s">
        <v>58</v>
      </c>
      <c r="E93" s="504">
        <v>15</v>
      </c>
      <c r="F93" s="504">
        <v>9</v>
      </c>
      <c r="G93" s="504">
        <v>2020</v>
      </c>
      <c r="H93" s="504">
        <v>15</v>
      </c>
      <c r="I93" s="504">
        <v>9</v>
      </c>
      <c r="J93" s="504">
        <v>2020</v>
      </c>
      <c r="K93" s="504" t="s">
        <v>3069</v>
      </c>
      <c r="L93" s="503" t="s">
        <v>3073</v>
      </c>
      <c r="M93" s="503" t="s">
        <v>2973</v>
      </c>
      <c r="N93" s="503" t="s">
        <v>2719</v>
      </c>
      <c r="O93" s="503" t="s">
        <v>2974</v>
      </c>
      <c r="P93" s="503" t="s">
        <v>2975</v>
      </c>
      <c r="Q93" s="503">
        <v>0</v>
      </c>
      <c r="R93" s="503">
        <v>0</v>
      </c>
      <c r="S93" s="503" t="s">
        <v>2452</v>
      </c>
      <c r="T93" s="503" t="s">
        <v>3071</v>
      </c>
      <c r="U93" s="503" t="s">
        <v>3074</v>
      </c>
      <c r="V93" s="503"/>
    </row>
    <row r="94" spans="2:22" ht="105" x14ac:dyDescent="0.25">
      <c r="B94" s="503"/>
      <c r="C94" s="503" t="s">
        <v>2976</v>
      </c>
      <c r="D94" s="13" t="s">
        <v>19</v>
      </c>
      <c r="E94" s="465">
        <v>13</v>
      </c>
      <c r="F94" s="465">
        <v>7</v>
      </c>
      <c r="G94" s="504">
        <v>2021</v>
      </c>
      <c r="H94" s="504">
        <v>22</v>
      </c>
      <c r="I94" s="504">
        <v>11</v>
      </c>
      <c r="J94" s="504">
        <v>2021</v>
      </c>
      <c r="K94" s="503" t="s">
        <v>3075</v>
      </c>
      <c r="L94" s="503" t="s">
        <v>3076</v>
      </c>
      <c r="M94" s="503">
        <v>0</v>
      </c>
      <c r="N94" s="503" t="s">
        <v>2719</v>
      </c>
      <c r="O94" s="503" t="s">
        <v>2978</v>
      </c>
      <c r="P94" s="503" t="s">
        <v>2979</v>
      </c>
      <c r="Q94" s="503" t="s">
        <v>3077</v>
      </c>
      <c r="R94" s="503">
        <v>0</v>
      </c>
      <c r="S94" s="503" t="s">
        <v>2450</v>
      </c>
      <c r="T94" s="503" t="s">
        <v>2980</v>
      </c>
      <c r="U94" s="503" t="s">
        <v>2981</v>
      </c>
      <c r="V94" s="503"/>
    </row>
    <row r="95" spans="2:22" ht="45" x14ac:dyDescent="0.25">
      <c r="B95" s="503"/>
      <c r="C95" s="503" t="s">
        <v>2977</v>
      </c>
      <c r="D95" s="13" t="s">
        <v>19</v>
      </c>
      <c r="E95" s="498">
        <v>1</v>
      </c>
      <c r="F95" s="498">
        <v>9</v>
      </c>
      <c r="G95" s="498">
        <v>2021</v>
      </c>
      <c r="H95" s="498">
        <v>8</v>
      </c>
      <c r="I95" s="498">
        <v>11</v>
      </c>
      <c r="J95" s="498">
        <v>2021</v>
      </c>
      <c r="K95" s="503" t="s">
        <v>2982</v>
      </c>
      <c r="L95" s="503" t="s">
        <v>2983</v>
      </c>
      <c r="M95" s="503" t="s">
        <v>2984</v>
      </c>
      <c r="N95" s="503" t="s">
        <v>2719</v>
      </c>
      <c r="O95" s="503" t="s">
        <v>2985</v>
      </c>
      <c r="P95" s="503" t="s">
        <v>1940</v>
      </c>
      <c r="Q95" s="503">
        <v>1831338</v>
      </c>
      <c r="R95" s="503">
        <v>1831338</v>
      </c>
      <c r="S95" s="503"/>
      <c r="T95" s="503"/>
      <c r="U95" s="503"/>
      <c r="V95" s="503"/>
    </row>
  </sheetData>
  <sheetProtection algorithmName="SHA-512" hashValue="Tvbb+beHMgnegRRxo6SbIcxty/Kvwtg7eseVmrq6kSoDVUj0ZLwuC3kdiwQAM5wHttKKVzPyrIcVmUIDEnPBOA==" saltValue="V2bBsyqfJUVc6F7ubepUTw==" spinCount="100000" sheet="1" objects="1" scenarios="1"/>
  <autoFilter ref="B3:V95" xr:uid="{C2498F63-58DC-4427-9C69-4B8FA22015B3}">
    <filterColumn colId="15" showButton="0"/>
  </autoFilter>
  <mergeCells count="14">
    <mergeCell ref="V2:V3"/>
    <mergeCell ref="Q3:R3"/>
    <mergeCell ref="B2:C2"/>
    <mergeCell ref="E2:G2"/>
    <mergeCell ref="H2:J2"/>
    <mergeCell ref="K2:K3"/>
    <mergeCell ref="L2:L3"/>
    <mergeCell ref="M2:M3"/>
    <mergeCell ref="N2:N3"/>
    <mergeCell ref="O2:P2"/>
    <mergeCell ref="S2:S3"/>
    <mergeCell ref="T2:T3"/>
    <mergeCell ref="U2:U3"/>
    <mergeCell ref="D2:D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109"/>
  <sheetViews>
    <sheetView workbookViewId="0">
      <selection activeCell="D102" sqref="D102"/>
    </sheetView>
  </sheetViews>
  <sheetFormatPr baseColWidth="10" defaultRowHeight="15" x14ac:dyDescent="0.25"/>
  <cols>
    <col min="1" max="1" width="40.42578125" customWidth="1"/>
    <col min="2" max="2" width="52.28515625" customWidth="1"/>
    <col min="8" max="8" width="20" customWidth="1"/>
  </cols>
  <sheetData>
    <row r="1" spans="1:15" x14ac:dyDescent="0.25">
      <c r="A1" s="31" t="s">
        <v>85</v>
      </c>
      <c r="B1" s="31" t="s">
        <v>40</v>
      </c>
      <c r="C1" s="31" t="s">
        <v>43</v>
      </c>
      <c r="D1" s="31" t="s">
        <v>45</v>
      </c>
      <c r="E1" s="31" t="s">
        <v>83</v>
      </c>
      <c r="F1" s="31" t="s">
        <v>94</v>
      </c>
      <c r="G1" s="31" t="s">
        <v>48</v>
      </c>
      <c r="H1" s="31" t="s">
        <v>86</v>
      </c>
    </row>
    <row r="2" spans="1:15" x14ac:dyDescent="0.25">
      <c r="A2" s="23" t="s">
        <v>87</v>
      </c>
      <c r="B2" s="24">
        <v>4</v>
      </c>
      <c r="C2" s="24">
        <v>3</v>
      </c>
      <c r="D2" s="24">
        <v>6</v>
      </c>
      <c r="E2" s="24">
        <v>1</v>
      </c>
      <c r="F2" s="24">
        <v>5</v>
      </c>
      <c r="G2" s="24">
        <v>3</v>
      </c>
      <c r="H2" s="24">
        <v>22</v>
      </c>
    </row>
    <row r="3" spans="1:15" x14ac:dyDescent="0.25">
      <c r="A3" s="23" t="s">
        <v>88</v>
      </c>
      <c r="B3" s="24">
        <v>1</v>
      </c>
      <c r="C3" s="24">
        <v>1</v>
      </c>
      <c r="D3" s="24">
        <v>1</v>
      </c>
      <c r="E3" s="24"/>
      <c r="F3" s="24">
        <v>2</v>
      </c>
      <c r="G3" s="24"/>
      <c r="H3" s="24">
        <v>5</v>
      </c>
    </row>
    <row r="4" spans="1:15" x14ac:dyDescent="0.25">
      <c r="A4" s="23" t="s">
        <v>89</v>
      </c>
      <c r="B4" s="24"/>
      <c r="C4" s="24">
        <v>2</v>
      </c>
      <c r="D4" s="24">
        <v>2</v>
      </c>
      <c r="E4" s="24">
        <v>1</v>
      </c>
      <c r="F4" s="24">
        <v>2</v>
      </c>
      <c r="G4" s="24">
        <v>1</v>
      </c>
      <c r="H4" s="24">
        <v>8</v>
      </c>
    </row>
    <row r="5" spans="1:15" x14ac:dyDescent="0.25">
      <c r="A5" s="23" t="s">
        <v>90</v>
      </c>
      <c r="B5" s="24">
        <v>1</v>
      </c>
      <c r="C5" s="24">
        <v>1</v>
      </c>
      <c r="D5" s="24">
        <v>3</v>
      </c>
      <c r="E5" s="24"/>
      <c r="F5" s="24">
        <v>1</v>
      </c>
      <c r="G5" s="24"/>
      <c r="H5" s="24">
        <v>6</v>
      </c>
    </row>
    <row r="6" spans="1:15" x14ac:dyDescent="0.25">
      <c r="A6" s="25" t="s">
        <v>86</v>
      </c>
      <c r="B6" s="26">
        <v>6</v>
      </c>
      <c r="C6" s="26">
        <v>7</v>
      </c>
      <c r="D6" s="26">
        <v>12</v>
      </c>
      <c r="E6" s="26">
        <v>2</v>
      </c>
      <c r="F6" s="26">
        <v>10</v>
      </c>
      <c r="G6" s="26">
        <v>4</v>
      </c>
      <c r="H6" s="26">
        <v>41</v>
      </c>
    </row>
    <row r="14" spans="1:15" x14ac:dyDescent="0.25">
      <c r="A14" s="31"/>
      <c r="B14" s="574" t="s">
        <v>40</v>
      </c>
      <c r="C14" s="574"/>
      <c r="D14" s="574" t="s">
        <v>43</v>
      </c>
      <c r="E14" s="574"/>
      <c r="F14" s="574" t="s">
        <v>45</v>
      </c>
      <c r="G14" s="574"/>
      <c r="H14" s="574" t="s">
        <v>83</v>
      </c>
      <c r="I14" s="574"/>
      <c r="J14" s="574" t="s">
        <v>94</v>
      </c>
      <c r="K14" s="574"/>
      <c r="L14" s="574" t="s">
        <v>48</v>
      </c>
      <c r="M14" s="574"/>
      <c r="N14" s="574" t="s">
        <v>175</v>
      </c>
      <c r="O14" s="574"/>
    </row>
    <row r="15" spans="1:15" x14ac:dyDescent="0.25">
      <c r="A15" s="32"/>
      <c r="B15" s="32">
        <v>2018</v>
      </c>
      <c r="C15" s="32">
        <v>2019</v>
      </c>
      <c r="D15" s="32">
        <v>2018</v>
      </c>
      <c r="E15" s="32">
        <v>2019</v>
      </c>
      <c r="F15" s="32">
        <v>2018</v>
      </c>
      <c r="G15" s="32">
        <v>2019</v>
      </c>
      <c r="H15" s="32">
        <v>2018</v>
      </c>
      <c r="I15" s="32">
        <v>2019</v>
      </c>
      <c r="J15" s="32">
        <v>2018</v>
      </c>
      <c r="K15" s="32">
        <v>2019</v>
      </c>
      <c r="L15" s="32">
        <v>2018</v>
      </c>
      <c r="M15" s="32">
        <v>2019</v>
      </c>
      <c r="N15" s="32">
        <v>2018</v>
      </c>
      <c r="O15" s="32">
        <v>2019</v>
      </c>
    </row>
    <row r="16" spans="1:15" x14ac:dyDescent="0.25">
      <c r="A16" s="23" t="s">
        <v>89</v>
      </c>
      <c r="B16" s="24">
        <v>2</v>
      </c>
      <c r="C16" s="24"/>
      <c r="D16" s="24">
        <v>4</v>
      </c>
      <c r="E16" s="24">
        <v>2</v>
      </c>
      <c r="F16" s="24"/>
      <c r="G16" s="24">
        <v>2</v>
      </c>
      <c r="H16" s="24">
        <v>1</v>
      </c>
      <c r="I16" s="24">
        <v>1</v>
      </c>
      <c r="J16" s="24">
        <v>1</v>
      </c>
      <c r="K16" s="24">
        <v>2</v>
      </c>
      <c r="L16" s="24">
        <v>1</v>
      </c>
      <c r="M16" s="24">
        <v>1</v>
      </c>
      <c r="N16" s="24">
        <v>9</v>
      </c>
      <c r="O16" s="24">
        <v>8</v>
      </c>
    </row>
    <row r="17" spans="1:15" x14ac:dyDescent="0.25">
      <c r="A17" s="23" t="s">
        <v>87</v>
      </c>
      <c r="B17" s="24">
        <v>3</v>
      </c>
      <c r="C17" s="24">
        <v>4</v>
      </c>
      <c r="D17" s="24">
        <v>2</v>
      </c>
      <c r="E17" s="24">
        <v>3</v>
      </c>
      <c r="F17" s="24">
        <v>7</v>
      </c>
      <c r="G17" s="24">
        <v>6</v>
      </c>
      <c r="H17" s="24">
        <v>1</v>
      </c>
      <c r="I17" s="24">
        <v>1</v>
      </c>
      <c r="J17" s="24">
        <v>7</v>
      </c>
      <c r="K17" s="24">
        <v>5</v>
      </c>
      <c r="L17" s="24">
        <v>4</v>
      </c>
      <c r="M17" s="24">
        <v>3</v>
      </c>
      <c r="N17" s="24">
        <v>24</v>
      </c>
      <c r="O17" s="24">
        <v>22</v>
      </c>
    </row>
    <row r="18" spans="1:15" x14ac:dyDescent="0.25">
      <c r="A18" s="23" t="s">
        <v>90</v>
      </c>
      <c r="B18" s="24"/>
      <c r="C18" s="24">
        <v>1</v>
      </c>
      <c r="D18" s="24">
        <v>1</v>
      </c>
      <c r="E18" s="24">
        <v>1</v>
      </c>
      <c r="F18" s="24">
        <v>3</v>
      </c>
      <c r="G18" s="24">
        <v>3</v>
      </c>
      <c r="H18" s="24"/>
      <c r="I18" s="24"/>
      <c r="J18" s="24">
        <v>1</v>
      </c>
      <c r="K18" s="24">
        <v>1</v>
      </c>
      <c r="L18" s="24">
        <v>1</v>
      </c>
      <c r="M18" s="24"/>
      <c r="N18" s="24">
        <v>6</v>
      </c>
      <c r="O18" s="24">
        <v>6</v>
      </c>
    </row>
    <row r="19" spans="1:15" x14ac:dyDescent="0.25">
      <c r="A19" s="23" t="s">
        <v>88</v>
      </c>
      <c r="B19" s="24"/>
      <c r="C19" s="24">
        <v>1</v>
      </c>
      <c r="D19" s="24"/>
      <c r="E19" s="24">
        <v>1</v>
      </c>
      <c r="F19" s="24">
        <v>2</v>
      </c>
      <c r="G19" s="24">
        <v>1</v>
      </c>
      <c r="H19" s="24"/>
      <c r="I19" s="24"/>
      <c r="J19" s="24">
        <v>1</v>
      </c>
      <c r="K19" s="24">
        <v>2</v>
      </c>
      <c r="L19" s="24"/>
      <c r="M19" s="24"/>
      <c r="N19" s="24">
        <v>3</v>
      </c>
      <c r="O19" s="24">
        <v>5</v>
      </c>
    </row>
    <row r="20" spans="1:15" x14ac:dyDescent="0.25">
      <c r="A20" s="25" t="s">
        <v>86</v>
      </c>
      <c r="B20" s="26">
        <v>5</v>
      </c>
      <c r="C20" s="26">
        <v>6</v>
      </c>
      <c r="D20" s="26">
        <v>7</v>
      </c>
      <c r="E20" s="26">
        <v>7</v>
      </c>
      <c r="F20" s="26">
        <v>12</v>
      </c>
      <c r="G20" s="26">
        <v>12</v>
      </c>
      <c r="H20" s="26">
        <v>2</v>
      </c>
      <c r="I20" s="26">
        <v>2</v>
      </c>
      <c r="J20" s="26">
        <v>10</v>
      </c>
      <c r="K20" s="26">
        <v>10</v>
      </c>
      <c r="L20" s="26">
        <v>6</v>
      </c>
      <c r="M20" s="26">
        <v>4</v>
      </c>
      <c r="N20" s="26">
        <v>42</v>
      </c>
      <c r="O20" s="26">
        <v>41</v>
      </c>
    </row>
    <row r="38" spans="1:1" x14ac:dyDescent="0.25">
      <c r="A38" s="30" t="s">
        <v>43</v>
      </c>
    </row>
    <row r="39" spans="1:1" x14ac:dyDescent="0.25">
      <c r="A39" s="27" t="s">
        <v>116</v>
      </c>
    </row>
    <row r="40" spans="1:1" x14ac:dyDescent="0.25">
      <c r="A40" s="27" t="s">
        <v>113</v>
      </c>
    </row>
    <row r="41" spans="1:1" x14ac:dyDescent="0.25">
      <c r="A41" s="30" t="s">
        <v>45</v>
      </c>
    </row>
    <row r="42" spans="1:1" x14ac:dyDescent="0.25">
      <c r="A42" s="27" t="s">
        <v>116</v>
      </c>
    </row>
    <row r="43" spans="1:1" x14ac:dyDescent="0.25">
      <c r="A43" s="27" t="s">
        <v>106</v>
      </c>
    </row>
    <row r="44" spans="1:1" x14ac:dyDescent="0.25">
      <c r="A44" s="30" t="s">
        <v>83</v>
      </c>
    </row>
    <row r="45" spans="1:1" x14ac:dyDescent="0.25">
      <c r="A45" s="27" t="s">
        <v>106</v>
      </c>
    </row>
    <row r="46" spans="1:1" x14ac:dyDescent="0.25">
      <c r="A46" s="30" t="s">
        <v>94</v>
      </c>
    </row>
    <row r="47" spans="1:1" x14ac:dyDescent="0.25">
      <c r="A47" s="27" t="s">
        <v>116</v>
      </c>
    </row>
    <row r="48" spans="1:1" x14ac:dyDescent="0.25">
      <c r="A48" s="27" t="s">
        <v>112</v>
      </c>
    </row>
    <row r="49" spans="1:2" x14ac:dyDescent="0.25">
      <c r="A49" s="30" t="s">
        <v>48</v>
      </c>
    </row>
    <row r="50" spans="1:2" x14ac:dyDescent="0.25">
      <c r="A50" s="27" t="s">
        <v>106</v>
      </c>
    </row>
    <row r="52" spans="1:2" x14ac:dyDescent="0.25">
      <c r="A52" s="27" t="s">
        <v>178</v>
      </c>
      <c r="B52" t="s">
        <v>123</v>
      </c>
    </row>
    <row r="53" spans="1:2" x14ac:dyDescent="0.25">
      <c r="A53" s="23" t="s">
        <v>106</v>
      </c>
      <c r="B53" s="24">
        <v>11</v>
      </c>
    </row>
    <row r="54" spans="1:2" x14ac:dyDescent="0.25">
      <c r="A54" s="23" t="s">
        <v>112</v>
      </c>
      <c r="B54" s="24">
        <v>8</v>
      </c>
    </row>
    <row r="55" spans="1:2" x14ac:dyDescent="0.25">
      <c r="A55" s="23" t="s">
        <v>116</v>
      </c>
      <c r="B55" s="24">
        <v>4</v>
      </c>
    </row>
    <row r="56" spans="1:2" x14ac:dyDescent="0.25">
      <c r="A56" s="23" t="s">
        <v>107</v>
      </c>
      <c r="B56" s="24">
        <v>4</v>
      </c>
    </row>
    <row r="57" spans="1:2" x14ac:dyDescent="0.25">
      <c r="A57" s="23" t="s">
        <v>113</v>
      </c>
      <c r="B57" s="24">
        <v>3</v>
      </c>
    </row>
    <row r="58" spans="1:2" x14ac:dyDescent="0.25">
      <c r="A58" s="23" t="s">
        <v>108</v>
      </c>
      <c r="B58" s="24">
        <v>2</v>
      </c>
    </row>
    <row r="59" spans="1:2" x14ac:dyDescent="0.25">
      <c r="A59" s="23" t="s">
        <v>110</v>
      </c>
      <c r="B59" s="24">
        <v>2</v>
      </c>
    </row>
    <row r="60" spans="1:2" x14ac:dyDescent="0.25">
      <c r="A60" s="23" t="s">
        <v>117</v>
      </c>
      <c r="B60" s="24">
        <v>2</v>
      </c>
    </row>
    <row r="61" spans="1:2" x14ac:dyDescent="0.25">
      <c r="A61" s="23" t="s">
        <v>118</v>
      </c>
      <c r="B61" s="24">
        <v>2</v>
      </c>
    </row>
    <row r="62" spans="1:2" x14ac:dyDescent="0.25">
      <c r="A62" s="23" t="s">
        <v>109</v>
      </c>
      <c r="B62" s="24">
        <v>1</v>
      </c>
    </row>
    <row r="63" spans="1:2" x14ac:dyDescent="0.25">
      <c r="A63" s="23" t="s">
        <v>115</v>
      </c>
      <c r="B63" s="24">
        <v>1</v>
      </c>
    </row>
    <row r="64" spans="1:2" x14ac:dyDescent="0.25">
      <c r="A64" s="23" t="s">
        <v>111</v>
      </c>
      <c r="B64" s="24">
        <v>1</v>
      </c>
    </row>
    <row r="65" spans="1:15" x14ac:dyDescent="0.25">
      <c r="A65" s="25" t="s">
        <v>86</v>
      </c>
      <c r="B65" s="26">
        <v>41</v>
      </c>
    </row>
    <row r="68" spans="1:15" x14ac:dyDescent="0.25">
      <c r="B68" s="574" t="s">
        <v>40</v>
      </c>
      <c r="C68" s="574"/>
      <c r="D68" s="574" t="s">
        <v>43</v>
      </c>
      <c r="E68" s="574"/>
      <c r="F68" s="574" t="s">
        <v>45</v>
      </c>
      <c r="G68" s="574"/>
      <c r="H68" s="574" t="s">
        <v>83</v>
      </c>
      <c r="I68" s="574"/>
      <c r="J68" s="574" t="s">
        <v>94</v>
      </c>
      <c r="K68" s="574"/>
      <c r="L68" s="574" t="s">
        <v>48</v>
      </c>
      <c r="M68" s="574"/>
      <c r="N68" s="574" t="s">
        <v>86</v>
      </c>
      <c r="O68" s="574"/>
    </row>
    <row r="69" spans="1:15" x14ac:dyDescent="0.25">
      <c r="B69" s="32">
        <v>2018</v>
      </c>
      <c r="C69" s="32">
        <v>2019</v>
      </c>
      <c r="D69" s="32">
        <v>2018</v>
      </c>
      <c r="E69" s="32">
        <v>2019</v>
      </c>
      <c r="F69" s="32">
        <v>2018</v>
      </c>
      <c r="G69" s="32">
        <v>2019</v>
      </c>
      <c r="H69" s="32">
        <v>2018</v>
      </c>
      <c r="I69" s="32">
        <v>2019</v>
      </c>
      <c r="J69" s="32">
        <v>2018</v>
      </c>
      <c r="K69" s="32">
        <v>2019</v>
      </c>
      <c r="L69" s="32">
        <v>2018</v>
      </c>
      <c r="M69" s="32">
        <v>2019</v>
      </c>
      <c r="N69" s="32">
        <v>2018</v>
      </c>
      <c r="O69" s="32">
        <v>2019</v>
      </c>
    </row>
    <row r="70" spans="1:15" x14ac:dyDescent="0.25">
      <c r="A70" s="23" t="s">
        <v>97</v>
      </c>
      <c r="B70" s="24">
        <v>1</v>
      </c>
      <c r="C70" s="24">
        <v>3</v>
      </c>
      <c r="D70" s="24">
        <v>1</v>
      </c>
      <c r="E70" s="24">
        <v>4</v>
      </c>
      <c r="F70" s="24">
        <v>5</v>
      </c>
      <c r="G70" s="24">
        <v>6</v>
      </c>
      <c r="H70" s="24"/>
      <c r="I70" s="24"/>
      <c r="J70" s="24">
        <v>3</v>
      </c>
      <c r="K70" s="24">
        <v>3</v>
      </c>
      <c r="M70" s="24">
        <v>1</v>
      </c>
      <c r="N70" s="24">
        <v>10</v>
      </c>
      <c r="O70" s="24">
        <v>17</v>
      </c>
    </row>
    <row r="71" spans="1:15" x14ac:dyDescent="0.25">
      <c r="A71" s="23" t="s">
        <v>98</v>
      </c>
      <c r="B71" s="24">
        <v>4</v>
      </c>
      <c r="C71" s="24">
        <v>3</v>
      </c>
      <c r="D71" s="24">
        <v>5</v>
      </c>
      <c r="E71" s="24">
        <v>2</v>
      </c>
      <c r="F71" s="24">
        <v>5</v>
      </c>
      <c r="G71" s="24">
        <v>4</v>
      </c>
      <c r="H71" s="24">
        <v>2</v>
      </c>
      <c r="I71" s="24">
        <v>2</v>
      </c>
      <c r="J71" s="24">
        <v>4</v>
      </c>
      <c r="K71" s="24">
        <v>3</v>
      </c>
      <c r="L71" s="24">
        <v>2</v>
      </c>
      <c r="M71" s="24">
        <v>2</v>
      </c>
      <c r="N71" s="24">
        <v>22</v>
      </c>
      <c r="O71" s="24">
        <v>16</v>
      </c>
    </row>
    <row r="72" spans="1:15" x14ac:dyDescent="0.25">
      <c r="A72" s="23" t="s">
        <v>96</v>
      </c>
      <c r="B72" s="24"/>
      <c r="C72" s="24"/>
      <c r="D72" s="24">
        <v>1</v>
      </c>
      <c r="E72" s="24">
        <v>1</v>
      </c>
      <c r="F72" s="24">
        <v>2</v>
      </c>
      <c r="G72" s="24">
        <v>2</v>
      </c>
      <c r="I72" s="24"/>
      <c r="J72" s="24">
        <v>3</v>
      </c>
      <c r="K72" s="24">
        <v>4</v>
      </c>
      <c r="L72" s="24">
        <v>4</v>
      </c>
      <c r="M72" s="24">
        <v>1</v>
      </c>
      <c r="N72" s="24">
        <v>10</v>
      </c>
      <c r="O72" s="24">
        <v>8</v>
      </c>
    </row>
    <row r="73" spans="1:15" x14ac:dyDescent="0.25">
      <c r="A73" s="25" t="s">
        <v>86</v>
      </c>
      <c r="B73" s="26">
        <v>5</v>
      </c>
      <c r="C73" s="26">
        <v>6</v>
      </c>
      <c r="D73" s="26">
        <v>7</v>
      </c>
      <c r="E73" s="26">
        <v>7</v>
      </c>
      <c r="F73" s="26">
        <v>12</v>
      </c>
      <c r="G73" s="26">
        <v>12</v>
      </c>
      <c r="H73" s="26">
        <v>2</v>
      </c>
      <c r="I73" s="26">
        <v>2</v>
      </c>
      <c r="J73" s="26">
        <v>10</v>
      </c>
      <c r="K73" s="26">
        <v>10</v>
      </c>
      <c r="L73" s="26">
        <v>6</v>
      </c>
      <c r="M73" s="26">
        <v>4</v>
      </c>
      <c r="N73" s="26">
        <v>42</v>
      </c>
      <c r="O73" s="26">
        <v>41</v>
      </c>
    </row>
    <row r="81" spans="1:2" x14ac:dyDescent="0.25">
      <c r="A81" s="30" t="s">
        <v>43</v>
      </c>
    </row>
    <row r="82" spans="1:2" x14ac:dyDescent="0.25">
      <c r="A82" s="27" t="s">
        <v>116</v>
      </c>
    </row>
    <row r="83" spans="1:2" x14ac:dyDescent="0.25">
      <c r="A83" s="27" t="s">
        <v>113</v>
      </c>
    </row>
    <row r="84" spans="1:2" x14ac:dyDescent="0.25">
      <c r="A84" s="30" t="s">
        <v>45</v>
      </c>
    </row>
    <row r="85" spans="1:2" x14ac:dyDescent="0.25">
      <c r="A85" s="27" t="s">
        <v>116</v>
      </c>
    </row>
    <row r="86" spans="1:2" x14ac:dyDescent="0.25">
      <c r="A86" s="27" t="s">
        <v>106</v>
      </c>
    </row>
    <row r="87" spans="1:2" x14ac:dyDescent="0.25">
      <c r="A87" s="30" t="s">
        <v>83</v>
      </c>
    </row>
    <row r="88" spans="1:2" x14ac:dyDescent="0.25">
      <c r="A88" s="27" t="s">
        <v>106</v>
      </c>
    </row>
    <row r="89" spans="1:2" x14ac:dyDescent="0.25">
      <c r="A89" s="30" t="s">
        <v>94</v>
      </c>
    </row>
    <row r="90" spans="1:2" x14ac:dyDescent="0.25">
      <c r="A90" s="27" t="s">
        <v>116</v>
      </c>
    </row>
    <row r="91" spans="1:2" x14ac:dyDescent="0.25">
      <c r="A91" s="27" t="s">
        <v>112</v>
      </c>
    </row>
    <row r="92" spans="1:2" x14ac:dyDescent="0.25">
      <c r="A92" s="30" t="s">
        <v>48</v>
      </c>
    </row>
    <row r="93" spans="1:2" x14ac:dyDescent="0.25">
      <c r="A93" s="27" t="s">
        <v>106</v>
      </c>
    </row>
    <row r="96" spans="1:2" x14ac:dyDescent="0.25">
      <c r="A96" s="126" t="s">
        <v>183</v>
      </c>
      <c r="B96" s="126" t="s">
        <v>192</v>
      </c>
    </row>
    <row r="97" spans="1:2" x14ac:dyDescent="0.25">
      <c r="A97" s="558" t="s">
        <v>43</v>
      </c>
      <c r="B97" s="558"/>
    </row>
    <row r="98" spans="1:2" ht="60" x14ac:dyDescent="0.25">
      <c r="A98" s="127" t="s">
        <v>116</v>
      </c>
      <c r="B98" s="125" t="s">
        <v>184</v>
      </c>
    </row>
    <row r="99" spans="1:2" ht="75" x14ac:dyDescent="0.25">
      <c r="A99" s="127" t="s">
        <v>113</v>
      </c>
      <c r="B99" s="125" t="s">
        <v>185</v>
      </c>
    </row>
    <row r="100" spans="1:2" x14ac:dyDescent="0.25">
      <c r="A100" s="558" t="s">
        <v>45</v>
      </c>
      <c r="B100" s="558"/>
    </row>
    <row r="101" spans="1:2" ht="30" x14ac:dyDescent="0.25">
      <c r="A101" s="127" t="s">
        <v>116</v>
      </c>
      <c r="B101" s="125" t="s">
        <v>186</v>
      </c>
    </row>
    <row r="102" spans="1:2" ht="60" x14ac:dyDescent="0.25">
      <c r="A102" s="127" t="s">
        <v>106</v>
      </c>
      <c r="B102" s="125" t="s">
        <v>187</v>
      </c>
    </row>
    <row r="103" spans="1:2" x14ac:dyDescent="0.25">
      <c r="A103" s="558" t="s">
        <v>83</v>
      </c>
      <c r="B103" s="558"/>
    </row>
    <row r="104" spans="1:2" ht="60" x14ac:dyDescent="0.25">
      <c r="A104" s="127" t="s">
        <v>106</v>
      </c>
      <c r="B104" s="125" t="s">
        <v>188</v>
      </c>
    </row>
    <row r="105" spans="1:2" x14ac:dyDescent="0.25">
      <c r="A105" s="558" t="s">
        <v>94</v>
      </c>
      <c r="B105" s="558"/>
    </row>
    <row r="106" spans="1:2" ht="30" x14ac:dyDescent="0.25">
      <c r="A106" s="127" t="s">
        <v>116</v>
      </c>
      <c r="B106" s="125" t="s">
        <v>189</v>
      </c>
    </row>
    <row r="107" spans="1:2" ht="45" x14ac:dyDescent="0.25">
      <c r="A107" s="127" t="s">
        <v>112</v>
      </c>
      <c r="B107" s="125" t="s">
        <v>190</v>
      </c>
    </row>
    <row r="108" spans="1:2" x14ac:dyDescent="0.25">
      <c r="A108" s="558" t="s">
        <v>48</v>
      </c>
      <c r="B108" s="558"/>
    </row>
    <row r="109" spans="1:2" ht="60" x14ac:dyDescent="0.25">
      <c r="A109" s="127" t="s">
        <v>106</v>
      </c>
      <c r="B109" s="125" t="s">
        <v>191</v>
      </c>
    </row>
  </sheetData>
  <sortState xmlns:xlrd2="http://schemas.microsoft.com/office/spreadsheetml/2017/richdata2" ref="A53:B64">
    <sortCondition descending="1" ref="B53:B64"/>
  </sortState>
  <mergeCells count="19">
    <mergeCell ref="N14:O14"/>
    <mergeCell ref="B68:C68"/>
    <mergeCell ref="D68:E68"/>
    <mergeCell ref="F68:G68"/>
    <mergeCell ref="H68:I68"/>
    <mergeCell ref="J68:K68"/>
    <mergeCell ref="L68:M68"/>
    <mergeCell ref="N68:O68"/>
    <mergeCell ref="B14:C14"/>
    <mergeCell ref="D14:E14"/>
    <mergeCell ref="F14:G14"/>
    <mergeCell ref="H14:I14"/>
    <mergeCell ref="J14:K14"/>
    <mergeCell ref="L14:M14"/>
    <mergeCell ref="A97:B97"/>
    <mergeCell ref="A100:B100"/>
    <mergeCell ref="A103:B103"/>
    <mergeCell ref="A105:B105"/>
    <mergeCell ref="A108:B108"/>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57"/>
  <sheetViews>
    <sheetView workbookViewId="0">
      <selection activeCell="F2" sqref="F2"/>
    </sheetView>
  </sheetViews>
  <sheetFormatPr baseColWidth="10" defaultRowHeight="15" x14ac:dyDescent="0.25"/>
  <cols>
    <col min="1" max="1" width="30" customWidth="1"/>
    <col min="2" max="2" width="26.85546875" customWidth="1"/>
  </cols>
  <sheetData>
    <row r="1" spans="1:9" ht="32.25" customHeight="1" x14ac:dyDescent="0.25">
      <c r="A1" s="578"/>
      <c r="B1" s="575" t="s">
        <v>38</v>
      </c>
      <c r="C1" s="575"/>
      <c r="D1" s="575" t="s">
        <v>33</v>
      </c>
      <c r="E1" s="575"/>
      <c r="F1" s="575" t="s">
        <v>36</v>
      </c>
      <c r="G1" s="575"/>
      <c r="H1" s="575" t="s">
        <v>99</v>
      </c>
      <c r="I1" s="575"/>
    </row>
    <row r="2" spans="1:9" x14ac:dyDescent="0.25">
      <c r="A2" s="578"/>
      <c r="B2" s="32">
        <v>2018</v>
      </c>
      <c r="C2" s="32">
        <v>2019</v>
      </c>
      <c r="D2" s="32">
        <v>2018</v>
      </c>
      <c r="E2" s="32">
        <v>2019</v>
      </c>
      <c r="F2" s="32">
        <v>2018</v>
      </c>
      <c r="G2" s="32">
        <v>2019</v>
      </c>
      <c r="H2" s="32">
        <v>2018</v>
      </c>
      <c r="I2" s="32">
        <v>2019</v>
      </c>
    </row>
    <row r="3" spans="1:9" x14ac:dyDescent="0.25">
      <c r="A3" s="23" t="s">
        <v>89</v>
      </c>
      <c r="B3">
        <v>1</v>
      </c>
      <c r="C3" s="24">
        <v>3</v>
      </c>
      <c r="E3" s="24"/>
      <c r="G3" s="24"/>
      <c r="H3">
        <v>1</v>
      </c>
      <c r="I3" s="24">
        <v>3</v>
      </c>
    </row>
    <row r="4" spans="1:9" x14ac:dyDescent="0.25">
      <c r="A4" s="23" t="s">
        <v>87</v>
      </c>
      <c r="B4">
        <v>4</v>
      </c>
      <c r="C4" s="24">
        <v>1</v>
      </c>
      <c r="D4">
        <v>4</v>
      </c>
      <c r="E4" s="24"/>
      <c r="F4">
        <v>4</v>
      </c>
      <c r="G4" s="24"/>
      <c r="H4">
        <v>12</v>
      </c>
      <c r="I4" s="24">
        <v>1</v>
      </c>
    </row>
    <row r="5" spans="1:9" x14ac:dyDescent="0.25">
      <c r="A5" s="23" t="s">
        <v>90</v>
      </c>
      <c r="C5" s="24">
        <v>1</v>
      </c>
      <c r="D5">
        <v>1</v>
      </c>
      <c r="E5" s="24">
        <v>3</v>
      </c>
      <c r="F5">
        <v>2</v>
      </c>
      <c r="G5" s="24">
        <v>5</v>
      </c>
      <c r="H5">
        <v>3</v>
      </c>
      <c r="I5" s="24">
        <v>9</v>
      </c>
    </row>
    <row r="6" spans="1:9" x14ac:dyDescent="0.25">
      <c r="A6" s="23" t="s">
        <v>88</v>
      </c>
      <c r="C6" s="24"/>
      <c r="E6" s="24">
        <v>2</v>
      </c>
      <c r="G6" s="24"/>
      <c r="I6" s="24">
        <v>2</v>
      </c>
    </row>
    <row r="7" spans="1:9" x14ac:dyDescent="0.25">
      <c r="A7" s="32" t="s">
        <v>86</v>
      </c>
      <c r="B7" s="32">
        <v>5</v>
      </c>
      <c r="C7" s="32">
        <v>5</v>
      </c>
      <c r="D7" s="32">
        <v>5</v>
      </c>
      <c r="E7" s="32">
        <v>5</v>
      </c>
      <c r="F7" s="32">
        <v>6</v>
      </c>
      <c r="G7" s="32">
        <v>5</v>
      </c>
      <c r="H7" s="32">
        <v>16</v>
      </c>
      <c r="I7" s="26">
        <v>15</v>
      </c>
    </row>
    <row r="10" spans="1:9" ht="15" customHeight="1" x14ac:dyDescent="0.25">
      <c r="A10" s="124" t="s">
        <v>38</v>
      </c>
      <c r="B10" s="124" t="s">
        <v>33</v>
      </c>
      <c r="C10" s="124" t="s">
        <v>36</v>
      </c>
    </row>
    <row r="11" spans="1:9" x14ac:dyDescent="0.25">
      <c r="A11" s="32">
        <v>5</v>
      </c>
      <c r="B11" s="32">
        <v>5</v>
      </c>
      <c r="C11" s="32">
        <v>5</v>
      </c>
    </row>
    <row r="23" spans="1:9" x14ac:dyDescent="0.25">
      <c r="A23" s="134" t="s">
        <v>122</v>
      </c>
      <c r="B23" s="134" t="s">
        <v>123</v>
      </c>
    </row>
    <row r="24" spans="1:9" ht="45" x14ac:dyDescent="0.25">
      <c r="A24" s="132" t="s">
        <v>108</v>
      </c>
      <c r="B24" s="131">
        <v>5</v>
      </c>
    </row>
    <row r="25" spans="1:9" ht="90" x14ac:dyDescent="0.25">
      <c r="A25" s="132" t="s">
        <v>106</v>
      </c>
      <c r="B25" s="131">
        <v>3</v>
      </c>
    </row>
    <row r="26" spans="1:9" ht="60" x14ac:dyDescent="0.25">
      <c r="A26" s="132" t="s">
        <v>109</v>
      </c>
      <c r="B26" s="131">
        <v>2</v>
      </c>
    </row>
    <row r="27" spans="1:9" ht="30" x14ac:dyDescent="0.25">
      <c r="A27" s="132" t="s">
        <v>110</v>
      </c>
      <c r="B27" s="131">
        <v>2</v>
      </c>
    </row>
    <row r="28" spans="1:9" ht="90" x14ac:dyDescent="0.25">
      <c r="A28" s="132" t="s">
        <v>111</v>
      </c>
      <c r="B28" s="131">
        <v>2</v>
      </c>
    </row>
    <row r="29" spans="1:9" ht="30" x14ac:dyDescent="0.25">
      <c r="A29" s="132" t="s">
        <v>113</v>
      </c>
      <c r="B29" s="131">
        <v>1</v>
      </c>
    </row>
    <row r="30" spans="1:9" x14ac:dyDescent="0.25">
      <c r="A30" s="134" t="s">
        <v>86</v>
      </c>
      <c r="B30" s="134">
        <v>15</v>
      </c>
    </row>
    <row r="32" spans="1:9" x14ac:dyDescent="0.25">
      <c r="A32" s="31"/>
      <c r="B32" s="574" t="s">
        <v>38</v>
      </c>
      <c r="C32" s="574"/>
      <c r="D32" s="574" t="s">
        <v>33</v>
      </c>
      <c r="E32" s="574"/>
      <c r="F32" s="574" t="s">
        <v>36</v>
      </c>
      <c r="G32" s="574"/>
      <c r="H32" s="574" t="s">
        <v>86</v>
      </c>
      <c r="I32" s="574"/>
    </row>
    <row r="33" spans="1:9" x14ac:dyDescent="0.25">
      <c r="A33" s="32"/>
      <c r="B33" s="32">
        <v>2018</v>
      </c>
      <c r="C33" s="32">
        <v>2019</v>
      </c>
      <c r="D33" s="32">
        <v>2018</v>
      </c>
      <c r="E33" s="32">
        <v>2019</v>
      </c>
      <c r="F33" s="32">
        <v>2018</v>
      </c>
      <c r="G33" s="32">
        <v>2019</v>
      </c>
      <c r="H33" s="32">
        <v>2018</v>
      </c>
      <c r="I33" s="32">
        <v>2019</v>
      </c>
    </row>
    <row r="34" spans="1:9" x14ac:dyDescent="0.25">
      <c r="A34" s="23" t="s">
        <v>97</v>
      </c>
      <c r="B34" s="24">
        <v>1</v>
      </c>
      <c r="C34">
        <v>2</v>
      </c>
      <c r="D34" s="24">
        <v>2</v>
      </c>
      <c r="E34">
        <v>4</v>
      </c>
      <c r="F34" s="24"/>
      <c r="H34" s="24">
        <v>3</v>
      </c>
      <c r="I34">
        <v>6</v>
      </c>
    </row>
    <row r="35" spans="1:9" x14ac:dyDescent="0.25">
      <c r="A35" s="23" t="s">
        <v>98</v>
      </c>
      <c r="B35" s="24">
        <v>3</v>
      </c>
      <c r="C35">
        <v>1</v>
      </c>
      <c r="D35" s="24">
        <v>2</v>
      </c>
      <c r="E35">
        <v>1</v>
      </c>
      <c r="F35" s="24">
        <v>4</v>
      </c>
      <c r="G35">
        <v>4</v>
      </c>
      <c r="H35" s="24">
        <v>9</v>
      </c>
      <c r="I35">
        <v>6</v>
      </c>
    </row>
    <row r="36" spans="1:9" x14ac:dyDescent="0.25">
      <c r="A36" s="23" t="s">
        <v>96</v>
      </c>
      <c r="B36" s="24">
        <v>1</v>
      </c>
      <c r="C36">
        <v>2</v>
      </c>
      <c r="D36" s="24">
        <v>1</v>
      </c>
      <c r="F36" s="24">
        <v>2</v>
      </c>
      <c r="G36">
        <v>1</v>
      </c>
      <c r="H36" s="24">
        <v>4</v>
      </c>
      <c r="I36">
        <v>3</v>
      </c>
    </row>
    <row r="37" spans="1:9" x14ac:dyDescent="0.25">
      <c r="A37" s="25" t="s">
        <v>86</v>
      </c>
      <c r="B37" s="25">
        <v>5</v>
      </c>
      <c r="C37" s="25">
        <v>5</v>
      </c>
      <c r="D37" s="25">
        <v>5</v>
      </c>
      <c r="E37" s="25">
        <v>5</v>
      </c>
      <c r="F37" s="25">
        <v>6</v>
      </c>
      <c r="G37" s="25">
        <v>5</v>
      </c>
      <c r="H37" s="25">
        <v>16</v>
      </c>
      <c r="I37" s="25">
        <v>15</v>
      </c>
    </row>
    <row r="53" spans="1:2" x14ac:dyDescent="0.25">
      <c r="A53" s="135" t="s">
        <v>183</v>
      </c>
      <c r="B53" s="135" t="s">
        <v>182</v>
      </c>
    </row>
    <row r="54" spans="1:2" x14ac:dyDescent="0.25">
      <c r="A54" s="576" t="s">
        <v>38</v>
      </c>
      <c r="B54" s="577"/>
    </row>
    <row r="55" spans="1:2" ht="45" x14ac:dyDescent="0.25">
      <c r="A55" s="133" t="s">
        <v>108</v>
      </c>
      <c r="B55" s="132" t="s">
        <v>193</v>
      </c>
    </row>
    <row r="56" spans="1:2" ht="62.25" customHeight="1" x14ac:dyDescent="0.25">
      <c r="A56" s="133" t="s">
        <v>108</v>
      </c>
      <c r="B56" s="132" t="s">
        <v>194</v>
      </c>
    </row>
    <row r="57" spans="1:2" ht="90" x14ac:dyDescent="0.25">
      <c r="A57" s="133" t="s">
        <v>106</v>
      </c>
      <c r="B57" s="132" t="s">
        <v>195</v>
      </c>
    </row>
  </sheetData>
  <sortState xmlns:xlrd2="http://schemas.microsoft.com/office/spreadsheetml/2017/richdata2" ref="A24:B29">
    <sortCondition descending="1" ref="B24:B29"/>
  </sortState>
  <mergeCells count="10">
    <mergeCell ref="B1:C1"/>
    <mergeCell ref="D1:E1"/>
    <mergeCell ref="F1:G1"/>
    <mergeCell ref="H1:I1"/>
    <mergeCell ref="A54:B54"/>
    <mergeCell ref="B32:C32"/>
    <mergeCell ref="D32:E32"/>
    <mergeCell ref="F32:G32"/>
    <mergeCell ref="H32:I32"/>
    <mergeCell ref="A1:A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Y39"/>
  <sheetViews>
    <sheetView showGridLines="0" zoomScale="80" zoomScaleNormal="80" workbookViewId="0">
      <selection activeCell="M36" sqref="M36"/>
    </sheetView>
  </sheetViews>
  <sheetFormatPr baseColWidth="10" defaultRowHeight="15" x14ac:dyDescent="0.25"/>
  <cols>
    <col min="1" max="1" width="2.5703125" bestFit="1" customWidth="1"/>
    <col min="2" max="2" width="6.5703125" customWidth="1"/>
    <col min="3" max="3" width="7" bestFit="1" customWidth="1"/>
    <col min="4" max="4" width="45" customWidth="1"/>
    <col min="5" max="5" width="28.28515625" hidden="1" customWidth="1"/>
    <col min="6" max="6" width="34" hidden="1" customWidth="1"/>
    <col min="7" max="7" width="33.42578125" hidden="1" customWidth="1"/>
    <col min="8" max="8" width="32.5703125" hidden="1" customWidth="1"/>
    <col min="9" max="9" width="8.140625" bestFit="1" customWidth="1"/>
    <col min="10" max="11" width="8.140625" customWidth="1"/>
    <col min="12" max="12" width="10" customWidth="1"/>
    <col min="13" max="13" width="16" customWidth="1"/>
    <col min="14" max="14" width="5" customWidth="1"/>
    <col min="15" max="15" width="9" bestFit="1" customWidth="1"/>
    <col min="16" max="16" width="42.85546875" customWidth="1"/>
    <col min="17" max="17" width="5.140625" hidden="1" customWidth="1"/>
    <col min="18" max="18" width="7.5703125" hidden="1" customWidth="1"/>
    <col min="19" max="19" width="9.7109375" bestFit="1" customWidth="1"/>
    <col min="20" max="20" width="9.28515625" customWidth="1"/>
    <col min="21" max="21" width="10.85546875" customWidth="1"/>
    <col min="22" max="22" width="10.42578125" customWidth="1"/>
    <col min="23" max="23" width="9.85546875" customWidth="1"/>
    <col min="24" max="24" width="8.85546875" customWidth="1"/>
    <col min="25" max="25" width="9.28515625" bestFit="1" customWidth="1"/>
  </cols>
  <sheetData>
    <row r="1" spans="2:25" ht="11.25" customHeight="1" x14ac:dyDescent="0.25"/>
    <row r="2" spans="2:25" ht="39.75" customHeight="1" x14ac:dyDescent="0.25">
      <c r="B2" s="2"/>
      <c r="C2" s="2"/>
      <c r="D2" s="3" t="s">
        <v>15</v>
      </c>
      <c r="E2" s="4" t="s">
        <v>16</v>
      </c>
      <c r="F2" s="5" t="s">
        <v>2110</v>
      </c>
      <c r="G2" s="5" t="s">
        <v>2280</v>
      </c>
      <c r="H2" s="158" t="s">
        <v>221</v>
      </c>
      <c r="I2" s="3" t="s">
        <v>206</v>
      </c>
      <c r="J2" s="3" t="s">
        <v>207</v>
      </c>
      <c r="K2" s="3" t="s">
        <v>222</v>
      </c>
      <c r="L2" s="3" t="s">
        <v>2384</v>
      </c>
      <c r="M2" s="191" t="s">
        <v>2275</v>
      </c>
      <c r="O2" s="511" t="s">
        <v>1</v>
      </c>
      <c r="P2" s="511" t="s">
        <v>2110</v>
      </c>
      <c r="S2" s="511" t="s">
        <v>2282</v>
      </c>
      <c r="T2" s="511">
        <v>2018</v>
      </c>
      <c r="U2" s="511">
        <v>2019</v>
      </c>
      <c r="V2" s="511">
        <v>2020</v>
      </c>
      <c r="W2" s="511">
        <v>2021</v>
      </c>
      <c r="X2" s="516">
        <v>2022</v>
      </c>
      <c r="Y2" s="516"/>
    </row>
    <row r="3" spans="2:25" s="8" customFormat="1" ht="24" customHeight="1" x14ac:dyDescent="0.25">
      <c r="B3" s="199">
        <v>1</v>
      </c>
      <c r="C3" s="180" t="s">
        <v>17</v>
      </c>
      <c r="D3" s="181" t="s">
        <v>18</v>
      </c>
      <c r="E3" s="180" t="str">
        <f>+C3</f>
        <v>RFI-</v>
      </c>
      <c r="F3" s="258" t="s">
        <v>19</v>
      </c>
      <c r="G3" s="258" t="s">
        <v>19</v>
      </c>
      <c r="H3" s="183" t="str">
        <f>+Tabla13[[#This Row],[PROCESO]]&amp;Tabla13[[#Headers],[1]]</f>
        <v>Infraestructura1</v>
      </c>
      <c r="I3" s="182">
        <v>4</v>
      </c>
      <c r="J3" s="182">
        <v>4</v>
      </c>
      <c r="K3" s="182">
        <v>7</v>
      </c>
      <c r="L3" s="182">
        <v>8</v>
      </c>
      <c r="M3" s="6">
        <f>+Tabla13[[#This Row],[2021]]-Tabla13[[#This Row],[2020]]</f>
        <v>1</v>
      </c>
      <c r="N3"/>
      <c r="O3" s="512"/>
      <c r="P3" s="512"/>
      <c r="Q3" s="376"/>
      <c r="R3" s="376" t="s">
        <v>1</v>
      </c>
      <c r="S3" s="512"/>
      <c r="T3" s="512"/>
      <c r="U3" s="512"/>
      <c r="V3" s="512"/>
      <c r="W3" s="512"/>
      <c r="X3" s="376" t="s">
        <v>2479</v>
      </c>
      <c r="Y3" s="376" t="s">
        <v>2639</v>
      </c>
    </row>
    <row r="4" spans="2:25" s="8" customFormat="1" ht="27.75" customHeight="1" x14ac:dyDescent="0.25">
      <c r="B4" s="199">
        <v>2</v>
      </c>
      <c r="C4" s="180" t="s">
        <v>20</v>
      </c>
      <c r="D4" s="184" t="s">
        <v>21</v>
      </c>
      <c r="E4" s="180" t="str">
        <f t="shared" ref="E4:E12" si="0">+C4</f>
        <v>RFA-</v>
      </c>
      <c r="F4" s="258" t="s">
        <v>19</v>
      </c>
      <c r="G4" s="258" t="s">
        <v>19</v>
      </c>
      <c r="H4" s="183" t="str">
        <f>+Tabla13[[#This Row],[PROCESO]]&amp;Tabla13[[#Headers],[1]]</f>
        <v>Coordinación Administrativa 1</v>
      </c>
      <c r="I4" s="182">
        <v>4</v>
      </c>
      <c r="J4" s="182">
        <v>5</v>
      </c>
      <c r="K4" s="182">
        <v>11</v>
      </c>
      <c r="L4" s="182">
        <v>10</v>
      </c>
      <c r="M4" s="6">
        <f>+Tabla13[[#This Row],[2021]]-Tabla13[[#This Row],[2020]]</f>
        <v>-1</v>
      </c>
      <c r="N4"/>
      <c r="O4" s="240" t="s">
        <v>65</v>
      </c>
      <c r="P4" s="195" t="s">
        <v>58</v>
      </c>
      <c r="Q4" s="195" t="str">
        <f>+P4&amp;1</f>
        <v>Rectoría1</v>
      </c>
      <c r="R4" s="336" t="s">
        <v>65</v>
      </c>
      <c r="S4" s="195">
        <f t="shared" ref="S4:S9" si="1">+COUNTIF(F:F,P4)</f>
        <v>7</v>
      </c>
      <c r="T4" s="195">
        <v>60</v>
      </c>
      <c r="U4" s="195">
        <f>+SUM(J28:J34)</f>
        <v>64</v>
      </c>
      <c r="V4" s="195">
        <f>+SUM(K28:K34)</f>
        <v>71</v>
      </c>
      <c r="W4" s="195">
        <f>+SUM(L28:L34)</f>
        <v>72</v>
      </c>
      <c r="X4" s="195">
        <f>+COUNTIF(Monitoreo!$B:$B,'Areas Incluidas '!Q4)</f>
        <v>15</v>
      </c>
      <c r="Y4" s="195">
        <f>+COUNTIF(Monitoreo!$B:$B,'Areas Incluidas '!P4)</f>
        <v>0</v>
      </c>
    </row>
    <row r="5" spans="2:25" s="8" customFormat="1" ht="27.75" customHeight="1" x14ac:dyDescent="0.25">
      <c r="B5" s="199">
        <v>3</v>
      </c>
      <c r="C5" s="183" t="s">
        <v>22</v>
      </c>
      <c r="D5" s="185" t="s">
        <v>23</v>
      </c>
      <c r="E5" s="180" t="str">
        <f t="shared" si="0"/>
        <v>RFT-</v>
      </c>
      <c r="F5" s="258" t="s">
        <v>19</v>
      </c>
      <c r="G5" s="258" t="s">
        <v>19</v>
      </c>
      <c r="H5" s="183" t="str">
        <f>+Tabla13[[#This Row],[PROCESO]]&amp;Tabla13[[#Headers],[1]]</f>
        <v>Tesorería1</v>
      </c>
      <c r="I5" s="182">
        <v>12</v>
      </c>
      <c r="J5" s="182">
        <v>12</v>
      </c>
      <c r="K5" s="182">
        <v>12</v>
      </c>
      <c r="L5" s="182">
        <v>12</v>
      </c>
      <c r="M5" s="6">
        <f>+Tabla13[[#This Row],[2021]]-Tabla13[[#This Row],[2020]]</f>
        <v>0</v>
      </c>
      <c r="N5"/>
      <c r="O5" s="240" t="s">
        <v>2386</v>
      </c>
      <c r="P5" s="195" t="s">
        <v>19</v>
      </c>
      <c r="Q5" s="195" t="str">
        <f t="shared" ref="Q5:Q9" si="2">+P5&amp;1</f>
        <v>Dirección Administrativa y Financiera1</v>
      </c>
      <c r="R5" s="336" t="s">
        <v>2386</v>
      </c>
      <c r="S5" s="195">
        <f t="shared" si="1"/>
        <v>10</v>
      </c>
      <c r="T5" s="195">
        <v>50</v>
      </c>
      <c r="U5" s="195">
        <f>+SUM(J3:J12)</f>
        <v>68</v>
      </c>
      <c r="V5" s="195">
        <f>+SUM(K3:K12)</f>
        <v>84</v>
      </c>
      <c r="W5" s="195">
        <f>+SUM(L3:L12)</f>
        <v>91</v>
      </c>
      <c r="X5" s="195">
        <f>+COUNTIF(Monitoreo!$B:$B,'Areas Incluidas '!Q5)</f>
        <v>22</v>
      </c>
      <c r="Y5" s="195">
        <f>+COUNTIF(Monitoreo!$B:$B,'Areas Incluidas '!P5)</f>
        <v>0</v>
      </c>
    </row>
    <row r="6" spans="2:25" s="8" customFormat="1" ht="30.75" customHeight="1" x14ac:dyDescent="0.25">
      <c r="B6" s="199">
        <v>4</v>
      </c>
      <c r="C6" s="183" t="s">
        <v>24</v>
      </c>
      <c r="D6" s="185" t="s">
        <v>25</v>
      </c>
      <c r="E6" s="180" t="str">
        <f t="shared" si="0"/>
        <v>RFC-</v>
      </c>
      <c r="F6" s="258" t="s">
        <v>19</v>
      </c>
      <c r="G6" s="258" t="s">
        <v>19</v>
      </c>
      <c r="H6" s="183" t="str">
        <f>+Tabla13[[#This Row],[PROCESO]]&amp;Tabla13[[#Headers],[1]]</f>
        <v>Contabilidad 1</v>
      </c>
      <c r="I6" s="182">
        <v>6</v>
      </c>
      <c r="J6" s="182">
        <v>6</v>
      </c>
      <c r="K6" s="182">
        <v>6</v>
      </c>
      <c r="L6" s="182">
        <v>6</v>
      </c>
      <c r="M6" s="6">
        <f>+Tabla13[[#This Row],[2021]]-Tabla13[[#This Row],[2020]]</f>
        <v>0</v>
      </c>
      <c r="N6"/>
      <c r="O6" s="240" t="s">
        <v>35</v>
      </c>
      <c r="P6" s="195" t="s">
        <v>34</v>
      </c>
      <c r="Q6" s="195" t="str">
        <f t="shared" si="2"/>
        <v>Dirección Investigación e Innovación1</v>
      </c>
      <c r="R6" s="336"/>
      <c r="S6" s="195">
        <f t="shared" si="1"/>
        <v>5</v>
      </c>
      <c r="T6" s="195">
        <v>16</v>
      </c>
      <c r="U6" s="195">
        <f>+SUM(J13:J16)</f>
        <v>28</v>
      </c>
      <c r="V6" s="195">
        <f>+SUM(K13:K17)</f>
        <v>40</v>
      </c>
      <c r="W6" s="195">
        <f>+SUM(L13:L17)</f>
        <v>45</v>
      </c>
      <c r="X6" s="195">
        <f>+COUNTIF(Monitoreo!$B:$B,'Areas Incluidas '!Q6)</f>
        <v>8</v>
      </c>
      <c r="Y6" s="195">
        <f>+COUNTIF(Monitoreo!$B:$B,'Areas Incluidas '!P6)</f>
        <v>0</v>
      </c>
    </row>
    <row r="7" spans="2:25" s="8" customFormat="1" ht="27.75" customHeight="1" x14ac:dyDescent="0.25">
      <c r="B7" s="233">
        <v>5</v>
      </c>
      <c r="C7" s="183" t="s">
        <v>26</v>
      </c>
      <c r="D7" s="186" t="s">
        <v>27</v>
      </c>
      <c r="E7" s="180" t="str">
        <f t="shared" si="0"/>
        <v>RFP-</v>
      </c>
      <c r="F7" s="258" t="s">
        <v>19</v>
      </c>
      <c r="G7" s="258" t="s">
        <v>19</v>
      </c>
      <c r="H7" s="183" t="str">
        <f>+Tabla13[[#This Row],[PROCESO]]&amp;Tabla13[[#Headers],[1]]</f>
        <v>Costos y presupuesto 1</v>
      </c>
      <c r="I7" s="182">
        <v>9</v>
      </c>
      <c r="J7" s="182">
        <v>8</v>
      </c>
      <c r="K7" s="182">
        <v>8</v>
      </c>
      <c r="L7" s="182">
        <v>7</v>
      </c>
      <c r="M7" s="6">
        <f>+Tabla13[[#This Row],[2021]]-Tabla13[[#This Row],[2020]]</f>
        <v>-1</v>
      </c>
      <c r="N7"/>
      <c r="O7" s="240" t="s">
        <v>2536</v>
      </c>
      <c r="P7" s="195" t="s">
        <v>41</v>
      </c>
      <c r="Q7" s="195" t="str">
        <f t="shared" si="2"/>
        <v>Dirección Académica1</v>
      </c>
      <c r="R7" s="336" t="s">
        <v>2387</v>
      </c>
      <c r="S7" s="195">
        <f t="shared" si="1"/>
        <v>6</v>
      </c>
      <c r="T7" s="195">
        <v>42</v>
      </c>
      <c r="U7" s="195">
        <f>+SUM(J19:J23)+J17</f>
        <v>41</v>
      </c>
      <c r="V7" s="195">
        <f>+SUM(K19:K23)</f>
        <v>34</v>
      </c>
      <c r="W7" s="195">
        <f>+SUM(L19:L24)</f>
        <v>39</v>
      </c>
      <c r="X7" s="195">
        <f>+COUNTIF(Monitoreo!$B:$B,'Areas Incluidas '!Q7)</f>
        <v>14</v>
      </c>
      <c r="Y7" s="195">
        <f>+COUNTIF(Monitoreo!$B:$B,'Areas Incluidas '!P7)</f>
        <v>0</v>
      </c>
    </row>
    <row r="8" spans="2:25" s="8" customFormat="1" ht="27.75" customHeight="1" x14ac:dyDescent="0.25">
      <c r="B8" s="233">
        <v>6</v>
      </c>
      <c r="C8" s="183" t="s">
        <v>28</v>
      </c>
      <c r="D8" s="186" t="s">
        <v>29</v>
      </c>
      <c r="E8" s="180" t="str">
        <f t="shared" si="0"/>
        <v>RFF-</v>
      </c>
      <c r="F8" s="258" t="s">
        <v>19</v>
      </c>
      <c r="G8" s="258" t="s">
        <v>19</v>
      </c>
      <c r="H8" s="183" t="str">
        <f>+Tabla13[[#This Row],[PROCESO]]&amp;Tabla13[[#Headers],[1]]</f>
        <v>Apoyo financiero1</v>
      </c>
      <c r="I8" s="182">
        <v>6</v>
      </c>
      <c r="J8" s="182">
        <v>6</v>
      </c>
      <c r="K8" s="182">
        <v>6</v>
      </c>
      <c r="L8" s="182">
        <v>6</v>
      </c>
      <c r="M8" s="6">
        <f>+Tabla13[[#This Row],[2021]]-Tabla13[[#This Row],[2020]]</f>
        <v>0</v>
      </c>
      <c r="N8"/>
      <c r="O8" s="240" t="s">
        <v>2490</v>
      </c>
      <c r="P8" s="195" t="s">
        <v>51</v>
      </c>
      <c r="Q8" s="195" t="str">
        <f t="shared" si="2"/>
        <v>Secretaría General1</v>
      </c>
      <c r="R8" s="336" t="s">
        <v>2385</v>
      </c>
      <c r="S8" s="195">
        <f t="shared" si="1"/>
        <v>3</v>
      </c>
      <c r="T8" s="195">
        <v>17</v>
      </c>
      <c r="U8" s="195">
        <f>+SUM(J25:J27)</f>
        <v>18</v>
      </c>
      <c r="V8" s="195">
        <f>+SUM(K25:K27)</f>
        <v>19</v>
      </c>
      <c r="W8" s="195">
        <f>+SUM(L25:L27)</f>
        <v>19</v>
      </c>
      <c r="X8" s="195">
        <f>+COUNTIF(Monitoreo!$B:$B,'Areas Incluidas '!Q8)</f>
        <v>3</v>
      </c>
      <c r="Y8" s="195">
        <f>+COUNTIF(Monitoreo!$B:$B,'Areas Incluidas '!P8)</f>
        <v>0</v>
      </c>
    </row>
    <row r="9" spans="2:25" s="8" customFormat="1" ht="35.25" customHeight="1" x14ac:dyDescent="0.25">
      <c r="B9" s="233">
        <v>7</v>
      </c>
      <c r="C9" s="183" t="s">
        <v>309</v>
      </c>
      <c r="D9" s="186" t="s">
        <v>310</v>
      </c>
      <c r="E9" s="180" t="str">
        <f t="shared" si="0"/>
        <v>RFM-</v>
      </c>
      <c r="F9" s="258" t="s">
        <v>19</v>
      </c>
      <c r="G9" s="258" t="s">
        <v>19</v>
      </c>
      <c r="H9" s="183" t="str">
        <f>+Tabla13[[#This Row],[PROCESO]]&amp;Tabla13[[#Headers],[1]]</f>
        <v>Compras1</v>
      </c>
      <c r="I9" s="182">
        <v>0</v>
      </c>
      <c r="J9" s="182">
        <v>0</v>
      </c>
      <c r="K9" s="182">
        <v>0</v>
      </c>
      <c r="L9" s="182">
        <v>8</v>
      </c>
      <c r="M9" s="6">
        <f>+Tabla13[[#This Row],[2021]]-Tabla13[[#This Row],[2020]]</f>
        <v>8</v>
      </c>
      <c r="N9"/>
      <c r="O9" s="240"/>
      <c r="P9" s="195" t="s">
        <v>216</v>
      </c>
      <c r="Q9" s="195" t="str">
        <f t="shared" si="2"/>
        <v>Bienestar Institucional Y Desarrollo Humano1</v>
      </c>
      <c r="R9" s="336"/>
      <c r="S9" s="195">
        <f t="shared" si="1"/>
        <v>4</v>
      </c>
      <c r="T9" s="195">
        <v>41</v>
      </c>
      <c r="U9" s="195">
        <f>+SUM(J35:J38)</f>
        <v>25</v>
      </c>
      <c r="V9" s="195">
        <f>+SUM(K35:K38)</f>
        <v>24</v>
      </c>
      <c r="W9" s="195">
        <f>+SUM(L35:L38)</f>
        <v>24</v>
      </c>
      <c r="X9" s="195"/>
      <c r="Y9" s="195"/>
    </row>
    <row r="10" spans="2:25" s="8" customFormat="1" ht="30" customHeight="1" x14ac:dyDescent="0.25">
      <c r="B10" s="233">
        <v>8</v>
      </c>
      <c r="C10" s="183" t="s">
        <v>30</v>
      </c>
      <c r="D10" s="186" t="s">
        <v>204</v>
      </c>
      <c r="E10" s="180" t="str">
        <f t="shared" si="0"/>
        <v>RFY-</v>
      </c>
      <c r="F10" s="258" t="s">
        <v>19</v>
      </c>
      <c r="G10" s="258" t="s">
        <v>19</v>
      </c>
      <c r="H10" s="183" t="str">
        <f>+Tabla13[[#This Row],[PROCESO]]&amp;Tabla13[[#Headers],[1]]</f>
        <v>Proyectos1</v>
      </c>
      <c r="I10" s="182">
        <v>9</v>
      </c>
      <c r="J10" s="182">
        <v>9</v>
      </c>
      <c r="K10" s="182">
        <v>10</v>
      </c>
      <c r="L10" s="182">
        <v>12</v>
      </c>
      <c r="M10" s="6">
        <f>+Tabla13[[#This Row],[2021]]-Tabla13[[#This Row],[2020]]</f>
        <v>2</v>
      </c>
      <c r="N10"/>
      <c r="P10" s="517" t="s">
        <v>86</v>
      </c>
      <c r="Q10" s="517"/>
      <c r="R10" s="517"/>
      <c r="S10" s="518"/>
      <c r="T10" s="378">
        <f t="shared" ref="T10:Y10" si="3">+SUM(T4:T9)</f>
        <v>226</v>
      </c>
      <c r="U10" s="234">
        <f t="shared" si="3"/>
        <v>244</v>
      </c>
      <c r="V10" s="234">
        <f t="shared" si="3"/>
        <v>272</v>
      </c>
      <c r="W10" s="234">
        <f t="shared" si="3"/>
        <v>290</v>
      </c>
      <c r="X10" s="234">
        <f t="shared" si="3"/>
        <v>62</v>
      </c>
      <c r="Y10" s="234">
        <f t="shared" si="3"/>
        <v>0</v>
      </c>
    </row>
    <row r="11" spans="2:25" s="8" customFormat="1" ht="27" customHeight="1" x14ac:dyDescent="0.25">
      <c r="B11" s="233">
        <v>9</v>
      </c>
      <c r="C11" s="183" t="s">
        <v>80</v>
      </c>
      <c r="D11" s="185" t="s">
        <v>179</v>
      </c>
      <c r="E11" s="180" t="str">
        <f t="shared" si="0"/>
        <v>RFS-</v>
      </c>
      <c r="F11" s="258" t="s">
        <v>19</v>
      </c>
      <c r="G11" s="258" t="s">
        <v>19</v>
      </c>
      <c r="H11" s="183" t="str">
        <f>+Tabla13[[#This Row],[PROCESO]]&amp;Tabla13[[#Headers],[1]]</f>
        <v>SST Proyectos1</v>
      </c>
      <c r="I11" s="182">
        <v>7</v>
      </c>
      <c r="J11" s="182">
        <v>10</v>
      </c>
      <c r="K11" s="182">
        <v>13</v>
      </c>
      <c r="L11" s="182">
        <v>13</v>
      </c>
      <c r="M11" s="6">
        <f>+Tabla13[[#This Row],[2021]]-Tabla13[[#This Row],[2020]]</f>
        <v>0</v>
      </c>
      <c r="N11" s="211"/>
      <c r="P11" s="513" t="s">
        <v>2276</v>
      </c>
      <c r="Q11" s="514"/>
      <c r="R11" s="514"/>
      <c r="S11" s="514"/>
      <c r="T11" s="515"/>
      <c r="U11" s="377">
        <f>+U10-T10</f>
        <v>18</v>
      </c>
      <c r="V11" s="377">
        <f>+V10-U10</f>
        <v>28</v>
      </c>
      <c r="W11" s="377">
        <f>+W10-V10</f>
        <v>18</v>
      </c>
      <c r="X11" s="488">
        <f>+X10-W10</f>
        <v>-228</v>
      </c>
      <c r="Y11" s="488"/>
    </row>
    <row r="12" spans="2:25" s="8" customFormat="1" ht="30" x14ac:dyDescent="0.25">
      <c r="B12" s="233">
        <v>10</v>
      </c>
      <c r="C12" s="183" t="s">
        <v>200</v>
      </c>
      <c r="D12" s="185" t="s">
        <v>181</v>
      </c>
      <c r="E12" s="180" t="str">
        <f t="shared" si="0"/>
        <v>RFD-</v>
      </c>
      <c r="F12" s="258" t="s">
        <v>19</v>
      </c>
      <c r="G12" s="258" t="s">
        <v>19</v>
      </c>
      <c r="H12" s="183" t="str">
        <f>+Tabla13[[#This Row],[PROCESO]]&amp;Tabla13[[#Headers],[1]]</f>
        <v>SST Administrativo1</v>
      </c>
      <c r="I12" s="182">
        <v>8</v>
      </c>
      <c r="J12" s="182">
        <v>8</v>
      </c>
      <c r="K12" s="182">
        <v>11</v>
      </c>
      <c r="L12" s="182">
        <v>9</v>
      </c>
      <c r="M12" s="6">
        <f>+Tabla13[[#This Row],[2021]]-Tabla13[[#This Row],[2020]]</f>
        <v>-2</v>
      </c>
      <c r="N12" s="211"/>
      <c r="O12" s="211"/>
    </row>
    <row r="13" spans="2:25" s="8" customFormat="1" ht="30" x14ac:dyDescent="0.25">
      <c r="B13" s="233">
        <v>11</v>
      </c>
      <c r="C13" s="187" t="s">
        <v>32</v>
      </c>
      <c r="D13" s="188" t="s">
        <v>210</v>
      </c>
      <c r="E13" s="187" t="s">
        <v>32</v>
      </c>
      <c r="F13" s="259" t="s">
        <v>34</v>
      </c>
      <c r="G13" s="259" t="s">
        <v>34</v>
      </c>
      <c r="H13" s="187" t="str">
        <f>+Tabla13[[#This Row],[PROCESO]]&amp;Tabla13[[#Headers],[1]]</f>
        <v>Empresarismo e Innovación1</v>
      </c>
      <c r="I13" s="189">
        <v>5</v>
      </c>
      <c r="J13" s="189">
        <v>6</v>
      </c>
      <c r="K13" s="189">
        <v>7</v>
      </c>
      <c r="L13" s="189">
        <v>7</v>
      </c>
      <c r="M13" s="6">
        <f>+Tabla13[[#This Row],[2021]]-Tabla13[[#This Row],[2020]]</f>
        <v>0</v>
      </c>
      <c r="N13" s="211"/>
      <c r="O13" s="211"/>
    </row>
    <row r="14" spans="2:25" s="8" customFormat="1" ht="30" x14ac:dyDescent="0.25">
      <c r="B14" s="233">
        <v>12</v>
      </c>
      <c r="C14" s="187" t="s">
        <v>35</v>
      </c>
      <c r="D14" s="190" t="s">
        <v>211</v>
      </c>
      <c r="E14" s="187" t="s">
        <v>35</v>
      </c>
      <c r="F14" s="259" t="s">
        <v>34</v>
      </c>
      <c r="G14" s="259" t="s">
        <v>34</v>
      </c>
      <c r="H14" s="187" t="str">
        <f>+Tabla13[[#This Row],[PROCESO]]&amp;Tabla13[[#Headers],[1]]</f>
        <v>Investigación1</v>
      </c>
      <c r="I14" s="189">
        <v>6</v>
      </c>
      <c r="J14" s="189">
        <v>9</v>
      </c>
      <c r="K14" s="189">
        <v>11</v>
      </c>
      <c r="L14" s="189">
        <v>11</v>
      </c>
      <c r="M14" s="6">
        <f>+Tabla13[[#This Row],[2021]]-Tabla13[[#This Row],[2020]]</f>
        <v>0</v>
      </c>
      <c r="N14" s="211"/>
      <c r="O14" s="211"/>
    </row>
    <row r="15" spans="2:25" s="8" customFormat="1" ht="30" x14ac:dyDescent="0.25">
      <c r="B15" s="233">
        <v>13</v>
      </c>
      <c r="C15" s="187" t="s">
        <v>37</v>
      </c>
      <c r="D15" s="190" t="s">
        <v>38</v>
      </c>
      <c r="E15" s="187" t="s">
        <v>37</v>
      </c>
      <c r="F15" s="259" t="s">
        <v>34</v>
      </c>
      <c r="G15" s="259" t="s">
        <v>34</v>
      </c>
      <c r="H15" s="187" t="str">
        <f>+Tabla13[[#This Row],[PROCESO]]&amp;Tabla13[[#Headers],[1]]</f>
        <v>Comité de Ética Humanos1</v>
      </c>
      <c r="I15" s="189">
        <v>5</v>
      </c>
      <c r="J15" s="189">
        <v>5</v>
      </c>
      <c r="K15" s="189">
        <v>5</v>
      </c>
      <c r="L15" s="189">
        <v>9</v>
      </c>
      <c r="M15" s="6">
        <f>+Tabla13[[#This Row],[2021]]-Tabla13[[#This Row],[2020]]</f>
        <v>4</v>
      </c>
      <c r="N15" s="211"/>
      <c r="O15" s="211"/>
    </row>
    <row r="16" spans="2:25" s="8" customFormat="1" ht="30" x14ac:dyDescent="0.25">
      <c r="B16" s="233">
        <v>14</v>
      </c>
      <c r="C16" s="187" t="s">
        <v>197</v>
      </c>
      <c r="D16" s="190" t="s">
        <v>198</v>
      </c>
      <c r="E16" s="187" t="s">
        <v>197</v>
      </c>
      <c r="F16" s="259" t="s">
        <v>34</v>
      </c>
      <c r="G16" s="259" t="s">
        <v>34</v>
      </c>
      <c r="H16" s="187" t="str">
        <f>+Tabla13[[#This Row],[PROCESO]]&amp;Tabla13[[#Headers],[1]]</f>
        <v>Propiedad Intelectual1</v>
      </c>
      <c r="I16" s="189">
        <v>0</v>
      </c>
      <c r="J16" s="189">
        <v>8</v>
      </c>
      <c r="K16" s="189">
        <v>9</v>
      </c>
      <c r="L16" s="189">
        <v>10</v>
      </c>
      <c r="M16" s="6">
        <f>+Tabla13[[#This Row],[2021]]-Tabla13[[#This Row],[2020]]</f>
        <v>1</v>
      </c>
      <c r="N16" s="211"/>
      <c r="O16" s="211"/>
    </row>
    <row r="17" spans="2:15" s="8" customFormat="1" ht="30" x14ac:dyDescent="0.25">
      <c r="B17" s="233">
        <v>15</v>
      </c>
      <c r="C17" s="187" t="s">
        <v>42</v>
      </c>
      <c r="D17" s="190" t="s">
        <v>43</v>
      </c>
      <c r="E17" s="187" t="s">
        <v>42</v>
      </c>
      <c r="F17" s="259" t="s">
        <v>34</v>
      </c>
      <c r="G17" s="259" t="s">
        <v>34</v>
      </c>
      <c r="H17" s="187" t="str">
        <f>+Tabla13[[#This Row],[PROCESO]]&amp;Tabla13[[#Headers],[1]]</f>
        <v>Biblioteca1</v>
      </c>
      <c r="I17" s="189">
        <v>7</v>
      </c>
      <c r="J17" s="189">
        <v>7</v>
      </c>
      <c r="K17" s="189">
        <v>8</v>
      </c>
      <c r="L17" s="189">
        <v>8</v>
      </c>
      <c r="M17" s="6">
        <f>+Tabla13[[#This Row],[2021]]-Tabla13[[#This Row],[2020]]</f>
        <v>0</v>
      </c>
      <c r="N17" s="211"/>
      <c r="O17" s="211"/>
    </row>
    <row r="18" spans="2:15" s="8" customFormat="1" ht="27.75" customHeight="1" x14ac:dyDescent="0.25">
      <c r="B18" s="235"/>
      <c r="C18" s="208" t="s">
        <v>214</v>
      </c>
      <c r="D18" s="209" t="s">
        <v>215</v>
      </c>
      <c r="E18" s="208" t="s">
        <v>214</v>
      </c>
      <c r="F18" s="260"/>
      <c r="G18" s="260"/>
      <c r="H18" s="208"/>
      <c r="I18" s="210">
        <v>0</v>
      </c>
      <c r="J18" s="210">
        <v>0</v>
      </c>
      <c r="K18" s="210">
        <v>5</v>
      </c>
      <c r="L18" s="210">
        <v>0</v>
      </c>
      <c r="M18" s="6">
        <f>+Tabla13[[#This Row],[2021]]-Tabla13[[#This Row],[2020]]</f>
        <v>-5</v>
      </c>
      <c r="N18" s="211"/>
      <c r="O18" s="211"/>
    </row>
    <row r="19" spans="2:15" s="8" customFormat="1" ht="20.25" x14ac:dyDescent="0.25">
      <c r="B19" s="199">
        <v>16</v>
      </c>
      <c r="C19" s="183" t="s">
        <v>39</v>
      </c>
      <c r="D19" s="185" t="s">
        <v>40</v>
      </c>
      <c r="E19" s="183" t="s">
        <v>39</v>
      </c>
      <c r="F19" s="258" t="s">
        <v>41</v>
      </c>
      <c r="G19" s="258" t="s">
        <v>41</v>
      </c>
      <c r="H19" s="183" t="str">
        <f>+Tabla13[[#This Row],[PROCESO]]&amp;Tabla13[[#Headers],[1]]</f>
        <v>Admisiones y Registro1</v>
      </c>
      <c r="I19" s="182">
        <v>5</v>
      </c>
      <c r="J19" s="182">
        <v>6</v>
      </c>
      <c r="K19" s="182">
        <v>7</v>
      </c>
      <c r="L19" s="182">
        <v>7</v>
      </c>
      <c r="M19" s="6">
        <f>+Tabla13[[#This Row],[2021]]-Tabla13[[#This Row],[2020]]</f>
        <v>0</v>
      </c>
      <c r="N19" s="211"/>
      <c r="O19" s="211"/>
    </row>
    <row r="20" spans="2:15" s="8" customFormat="1" ht="20.25" x14ac:dyDescent="0.25">
      <c r="B20" s="199">
        <v>17</v>
      </c>
      <c r="C20" s="183" t="s">
        <v>44</v>
      </c>
      <c r="D20" s="185" t="s">
        <v>45</v>
      </c>
      <c r="E20" s="183" t="s">
        <v>44</v>
      </c>
      <c r="F20" s="258" t="s">
        <v>41</v>
      </c>
      <c r="G20" s="258" t="s">
        <v>41</v>
      </c>
      <c r="H20" s="183" t="str">
        <f>+Tabla13[[#This Row],[PROCESO]]&amp;Tabla13[[#Headers],[1]]</f>
        <v>CES Virtual1</v>
      </c>
      <c r="I20" s="182">
        <v>12</v>
      </c>
      <c r="J20" s="182">
        <v>12</v>
      </c>
      <c r="K20" s="182">
        <v>11</v>
      </c>
      <c r="L20" s="182">
        <v>12</v>
      </c>
      <c r="M20" s="6">
        <f>+Tabla13[[#This Row],[2021]]-Tabla13[[#This Row],[2020]]</f>
        <v>1</v>
      </c>
      <c r="N20" s="211"/>
      <c r="O20" s="211"/>
    </row>
    <row r="21" spans="2:15" s="8" customFormat="1" ht="20.25" x14ac:dyDescent="0.25">
      <c r="B21" s="199">
        <v>18</v>
      </c>
      <c r="C21" s="183" t="s">
        <v>46</v>
      </c>
      <c r="D21" s="185" t="s">
        <v>209</v>
      </c>
      <c r="E21" s="183" t="s">
        <v>46</v>
      </c>
      <c r="F21" s="258" t="s">
        <v>41</v>
      </c>
      <c r="G21" s="258" t="s">
        <v>41</v>
      </c>
      <c r="H21" s="183" t="str">
        <f>+Tabla13[[#This Row],[PROCESO]]&amp;Tabla13[[#Headers],[1]]</f>
        <v>Laboratorios1</v>
      </c>
      <c r="I21" s="182">
        <v>10</v>
      </c>
      <c r="J21" s="182">
        <v>10</v>
      </c>
      <c r="K21" s="182">
        <v>10</v>
      </c>
      <c r="L21" s="182">
        <v>10</v>
      </c>
      <c r="M21" s="6">
        <f>+Tabla13[[#This Row],[2021]]-Tabla13[[#This Row],[2020]]</f>
        <v>0</v>
      </c>
      <c r="N21" s="211"/>
      <c r="O21" s="211"/>
    </row>
    <row r="22" spans="2:15" s="8" customFormat="1" ht="20.25" x14ac:dyDescent="0.25">
      <c r="B22" s="233">
        <v>19</v>
      </c>
      <c r="C22" s="183" t="s">
        <v>47</v>
      </c>
      <c r="D22" s="185" t="s">
        <v>48</v>
      </c>
      <c r="E22" s="183" t="s">
        <v>47</v>
      </c>
      <c r="F22" s="258" t="s">
        <v>41</v>
      </c>
      <c r="G22" s="258" t="s">
        <v>41</v>
      </c>
      <c r="H22" s="183" t="str">
        <f>+Tabla13[[#This Row],[PROCESO]]&amp;Tabla13[[#Headers],[1]]</f>
        <v>Planeación1</v>
      </c>
      <c r="I22" s="182">
        <v>8</v>
      </c>
      <c r="J22" s="182">
        <v>4</v>
      </c>
      <c r="K22" s="182">
        <v>4</v>
      </c>
      <c r="L22" s="182">
        <v>5</v>
      </c>
      <c r="M22" s="6">
        <f>+Tabla13[[#This Row],[2021]]-Tabla13[[#This Row],[2020]]</f>
        <v>1</v>
      </c>
      <c r="N22" s="211"/>
      <c r="O22" s="211"/>
    </row>
    <row r="23" spans="2:15" s="8" customFormat="1" ht="20.25" x14ac:dyDescent="0.25">
      <c r="B23" s="233">
        <v>20</v>
      </c>
      <c r="C23" s="183" t="s">
        <v>2281</v>
      </c>
      <c r="D23" s="185" t="s">
        <v>2272</v>
      </c>
      <c r="E23" s="183" t="s">
        <v>2281</v>
      </c>
      <c r="F23" s="258" t="s">
        <v>41</v>
      </c>
      <c r="G23" s="258" t="s">
        <v>41</v>
      </c>
      <c r="H23" s="183" t="str">
        <f>+Tabla13[[#This Row],[PROCESO]]&amp;Tabla13[[#Headers],[1]]</f>
        <v>Aseguramiento de la calidad1</v>
      </c>
      <c r="I23" s="182">
        <v>0</v>
      </c>
      <c r="J23" s="182">
        <v>2</v>
      </c>
      <c r="K23" s="182">
        <v>2</v>
      </c>
      <c r="L23" s="182">
        <v>3</v>
      </c>
      <c r="M23" s="6">
        <f>+Tabla13[[#This Row],[2021]]-Tabla13[[#This Row],[2020]]</f>
        <v>1</v>
      </c>
      <c r="N23" s="211"/>
      <c r="O23" s="211"/>
    </row>
    <row r="24" spans="2:15" s="8" customFormat="1" ht="20.25" x14ac:dyDescent="0.25">
      <c r="B24" s="331">
        <v>21</v>
      </c>
      <c r="C24" s="183" t="s">
        <v>2383</v>
      </c>
      <c r="D24" s="185" t="s">
        <v>2273</v>
      </c>
      <c r="E24" s="183" t="str">
        <f>+C24</f>
        <v>RAG-</v>
      </c>
      <c r="F24" s="258" t="s">
        <v>41</v>
      </c>
      <c r="G24" s="258" t="s">
        <v>41</v>
      </c>
      <c r="H24" s="183" t="str">
        <f>+Tabla13[[#This Row],[PROCESO]]&amp;Tabla13[[#Headers],[1]]</f>
        <v>Gestión e innovación curricular1</v>
      </c>
      <c r="I24" s="182">
        <v>0</v>
      </c>
      <c r="J24" s="182">
        <v>0</v>
      </c>
      <c r="K24" s="182">
        <v>0</v>
      </c>
      <c r="L24" s="182">
        <v>2</v>
      </c>
      <c r="M24" s="6">
        <f>+Tabla13[[#This Row],[2021]]-Tabla13[[#This Row],[2020]]</f>
        <v>2</v>
      </c>
      <c r="N24" s="211"/>
      <c r="O24" s="211"/>
    </row>
    <row r="25" spans="2:15" s="8" customFormat="1" ht="20.25" x14ac:dyDescent="0.25">
      <c r="B25" s="331">
        <v>22</v>
      </c>
      <c r="C25" s="187" t="s">
        <v>49</v>
      </c>
      <c r="D25" s="190" t="s">
        <v>50</v>
      </c>
      <c r="E25" s="187" t="s">
        <v>49</v>
      </c>
      <c r="F25" s="259" t="s">
        <v>51</v>
      </c>
      <c r="G25" s="259" t="s">
        <v>51</v>
      </c>
      <c r="H25" s="187" t="str">
        <f>+Tabla13[[#This Row],[PROCESO]]&amp;Tabla13[[#Headers],[1]]</f>
        <v>Oficina Jurídica1</v>
      </c>
      <c r="I25" s="189">
        <v>6</v>
      </c>
      <c r="J25" s="189">
        <v>6</v>
      </c>
      <c r="K25" s="189">
        <v>6</v>
      </c>
      <c r="L25" s="189">
        <v>6</v>
      </c>
      <c r="M25" s="6">
        <f>+Tabla13[[#This Row],[2021]]-Tabla13[[#This Row],[2020]]</f>
        <v>0</v>
      </c>
      <c r="N25" s="211"/>
      <c r="O25" s="211"/>
    </row>
    <row r="26" spans="2:15" s="8" customFormat="1" ht="20.25" x14ac:dyDescent="0.25">
      <c r="B26" s="331">
        <v>23</v>
      </c>
      <c r="C26" s="187" t="s">
        <v>52</v>
      </c>
      <c r="D26" s="190" t="s">
        <v>53</v>
      </c>
      <c r="E26" s="187" t="s">
        <v>52</v>
      </c>
      <c r="F26" s="259" t="s">
        <v>51</v>
      </c>
      <c r="G26" s="259" t="s">
        <v>51</v>
      </c>
      <c r="H26" s="187" t="str">
        <f>+Tabla13[[#This Row],[PROCESO]]&amp;Tabla13[[#Headers],[1]]</f>
        <v>Contratación 1</v>
      </c>
      <c r="I26" s="189">
        <v>6</v>
      </c>
      <c r="J26" s="189">
        <v>7</v>
      </c>
      <c r="K26" s="189">
        <v>8</v>
      </c>
      <c r="L26" s="189">
        <v>8</v>
      </c>
      <c r="M26" s="6">
        <f>+Tabla13[[#This Row],[2021]]-Tabla13[[#This Row],[2020]]</f>
        <v>0</v>
      </c>
      <c r="N26" s="211"/>
      <c r="O26" s="211"/>
    </row>
    <row r="27" spans="2:15" s="8" customFormat="1" ht="20.25" x14ac:dyDescent="0.25">
      <c r="B27" s="331">
        <v>24</v>
      </c>
      <c r="C27" s="187" t="s">
        <v>54</v>
      </c>
      <c r="D27" s="190" t="s">
        <v>55</v>
      </c>
      <c r="E27" s="187" t="s">
        <v>54</v>
      </c>
      <c r="F27" s="259" t="s">
        <v>51</v>
      </c>
      <c r="G27" s="259" t="s">
        <v>51</v>
      </c>
      <c r="H27" s="187" t="str">
        <f>+Tabla13[[#This Row],[PROCESO]]&amp;Tabla13[[#Headers],[1]]</f>
        <v>Administración documental1</v>
      </c>
      <c r="I27" s="189">
        <v>5</v>
      </c>
      <c r="J27" s="189">
        <v>5</v>
      </c>
      <c r="K27" s="189">
        <v>5</v>
      </c>
      <c r="L27" s="189">
        <v>5</v>
      </c>
      <c r="M27" s="6">
        <f>+Tabla13[[#This Row],[2021]]-Tabla13[[#This Row],[2020]]</f>
        <v>0</v>
      </c>
      <c r="N27" s="211"/>
      <c r="O27" s="211"/>
    </row>
    <row r="28" spans="2:15" s="8" customFormat="1" ht="20.25" x14ac:dyDescent="0.25">
      <c r="B28" s="331">
        <v>25</v>
      </c>
      <c r="C28" s="183" t="s">
        <v>56</v>
      </c>
      <c r="D28" s="185" t="s">
        <v>57</v>
      </c>
      <c r="E28" s="183" t="s">
        <v>56</v>
      </c>
      <c r="F28" s="258" t="s">
        <v>58</v>
      </c>
      <c r="G28" s="258" t="s">
        <v>58</v>
      </c>
      <c r="H28" s="183" t="str">
        <f>+Tabla13[[#This Row],[PROCESO]]&amp;Tabla13[[#Headers],[1]]</f>
        <v>Asuntos Globales1</v>
      </c>
      <c r="I28" s="182">
        <v>10</v>
      </c>
      <c r="J28" s="182">
        <v>15</v>
      </c>
      <c r="K28" s="182">
        <v>16</v>
      </c>
      <c r="L28" s="182">
        <v>11</v>
      </c>
      <c r="M28" s="6">
        <f>+Tabla13[[#This Row],[2021]]-Tabla13[[#This Row],[2020]]</f>
        <v>-5</v>
      </c>
      <c r="N28" s="211"/>
      <c r="O28" s="211"/>
    </row>
    <row r="29" spans="2:15" s="8" customFormat="1" ht="20.25" x14ac:dyDescent="0.25">
      <c r="B29" s="331">
        <v>26</v>
      </c>
      <c r="C29" s="183" t="s">
        <v>59</v>
      </c>
      <c r="D29" s="185" t="s">
        <v>2382</v>
      </c>
      <c r="E29" s="183" t="s">
        <v>59</v>
      </c>
      <c r="F29" s="258" t="s">
        <v>58</v>
      </c>
      <c r="G29" s="258" t="s">
        <v>58</v>
      </c>
      <c r="H29" s="183" t="str">
        <f>+Tabla13[[#This Row],[PROCESO]]&amp;Tabla13[[#Headers],[1]]</f>
        <v xml:space="preserve">  Comunicación1</v>
      </c>
      <c r="I29" s="182">
        <v>10</v>
      </c>
      <c r="J29" s="182">
        <v>10</v>
      </c>
      <c r="K29" s="182">
        <v>10</v>
      </c>
      <c r="L29" s="182">
        <v>9</v>
      </c>
      <c r="M29" s="6">
        <f>+Tabla13[[#This Row],[2021]]-Tabla13[[#This Row],[2020]]</f>
        <v>-1</v>
      </c>
      <c r="N29" s="211"/>
      <c r="O29" s="211"/>
    </row>
    <row r="30" spans="2:15" s="8" customFormat="1" ht="20.25" x14ac:dyDescent="0.25">
      <c r="B30" s="331">
        <v>27</v>
      </c>
      <c r="C30" s="183" t="s">
        <v>61</v>
      </c>
      <c r="D30" s="185" t="s">
        <v>62</v>
      </c>
      <c r="E30" s="183" t="s">
        <v>61</v>
      </c>
      <c r="F30" s="258" t="s">
        <v>58</v>
      </c>
      <c r="G30" s="258" t="s">
        <v>58</v>
      </c>
      <c r="H30" s="183" t="str">
        <f>+Tabla13[[#This Row],[PROCESO]]&amp;Tabla13[[#Headers],[1]]</f>
        <v>Mercadeo1</v>
      </c>
      <c r="I30" s="182">
        <v>9</v>
      </c>
      <c r="J30" s="182">
        <v>9</v>
      </c>
      <c r="K30" s="182">
        <v>10</v>
      </c>
      <c r="L30" s="182">
        <v>9</v>
      </c>
      <c r="M30" s="6">
        <f>+Tabla13[[#This Row],[2021]]-Tabla13[[#This Row],[2020]]</f>
        <v>-1</v>
      </c>
      <c r="N30" s="211"/>
      <c r="O30" s="211"/>
    </row>
    <row r="31" spans="2:15" s="8" customFormat="1" ht="20.25" x14ac:dyDescent="0.25">
      <c r="B31" s="331">
        <v>28</v>
      </c>
      <c r="C31" s="183" t="s">
        <v>63</v>
      </c>
      <c r="D31" s="185" t="s">
        <v>64</v>
      </c>
      <c r="E31" s="183" t="s">
        <v>63</v>
      </c>
      <c r="F31" s="258" t="s">
        <v>58</v>
      </c>
      <c r="G31" s="258" t="s">
        <v>58</v>
      </c>
      <c r="H31" s="183" t="str">
        <f>+Tabla13[[#This Row],[PROCESO]]&amp;Tabla13[[#Headers],[1]]</f>
        <v>Sostenibilidad1</v>
      </c>
      <c r="I31" s="182">
        <v>9</v>
      </c>
      <c r="J31" s="182">
        <v>8</v>
      </c>
      <c r="K31" s="182">
        <v>8</v>
      </c>
      <c r="L31" s="182">
        <v>8</v>
      </c>
      <c r="M31" s="6">
        <f>+Tabla13[[#This Row],[2021]]-Tabla13[[#This Row],[2020]]</f>
        <v>0</v>
      </c>
      <c r="N31" s="211"/>
      <c r="O31" s="211"/>
    </row>
    <row r="32" spans="2:15" s="8" customFormat="1" ht="20.25" x14ac:dyDescent="0.25">
      <c r="B32" s="331">
        <v>29</v>
      </c>
      <c r="C32" s="183" t="s">
        <v>65</v>
      </c>
      <c r="D32" s="185" t="s">
        <v>66</v>
      </c>
      <c r="E32" s="183" t="s">
        <v>65</v>
      </c>
      <c r="F32" s="258" t="s">
        <v>58</v>
      </c>
      <c r="G32" s="258" t="s">
        <v>58</v>
      </c>
      <c r="H32" s="183" t="str">
        <f>+Tabla13[[#This Row],[PROCESO]]&amp;Tabla13[[#Headers],[1]]</f>
        <v>Egresados1</v>
      </c>
      <c r="I32" s="182">
        <v>4</v>
      </c>
      <c r="J32" s="182">
        <v>4</v>
      </c>
      <c r="K32" s="182">
        <v>4</v>
      </c>
      <c r="L32" s="182">
        <v>4</v>
      </c>
      <c r="M32" s="6">
        <f>+Tabla13[[#This Row],[2021]]-Tabla13[[#This Row],[2020]]</f>
        <v>0</v>
      </c>
      <c r="N32" s="211"/>
      <c r="O32" s="211"/>
    </row>
    <row r="33" spans="2:15" s="8" customFormat="1" ht="20.25" x14ac:dyDescent="0.25">
      <c r="B33" s="331">
        <v>30</v>
      </c>
      <c r="C33" s="183" t="s">
        <v>67</v>
      </c>
      <c r="D33" s="185" t="s">
        <v>68</v>
      </c>
      <c r="E33" s="183" t="s">
        <v>67</v>
      </c>
      <c r="F33" s="258" t="s">
        <v>58</v>
      </c>
      <c r="G33" s="258" t="s">
        <v>58</v>
      </c>
      <c r="H33" s="183" t="str">
        <f>+Tabla13[[#This Row],[PROCESO]]&amp;Tabla13[[#Headers],[1]]</f>
        <v>Extensión1</v>
      </c>
      <c r="I33" s="182">
        <v>8</v>
      </c>
      <c r="J33" s="182">
        <v>8</v>
      </c>
      <c r="K33" s="182">
        <v>13</v>
      </c>
      <c r="L33" s="182">
        <v>21</v>
      </c>
      <c r="M33" s="6">
        <f>+Tabla13[[#This Row],[2021]]-Tabla13[[#This Row],[2020]]</f>
        <v>8</v>
      </c>
      <c r="N33" s="211"/>
      <c r="O33" s="211"/>
    </row>
    <row r="34" spans="2:15" s="8" customFormat="1" ht="20.25" x14ac:dyDescent="0.25">
      <c r="B34" s="331">
        <v>31</v>
      </c>
      <c r="C34" s="183" t="s">
        <v>69</v>
      </c>
      <c r="D34" s="185" t="s">
        <v>70</v>
      </c>
      <c r="E34" s="183" t="s">
        <v>69</v>
      </c>
      <c r="F34" s="258" t="s">
        <v>58</v>
      </c>
      <c r="G34" s="258" t="s">
        <v>58</v>
      </c>
      <c r="H34" s="183" t="str">
        <f>+Tabla13[[#This Row],[PROCESO]]&amp;Tabla13[[#Headers],[1]]</f>
        <v>Tecnología de la Información 1</v>
      </c>
      <c r="I34" s="182">
        <v>10</v>
      </c>
      <c r="J34" s="182">
        <v>10</v>
      </c>
      <c r="K34" s="182">
        <v>10</v>
      </c>
      <c r="L34" s="182">
        <v>10</v>
      </c>
      <c r="M34" s="6">
        <f>+Tabla13[[#This Row],[2021]]-Tabla13[[#This Row],[2020]]</f>
        <v>0</v>
      </c>
      <c r="N34" s="211"/>
      <c r="O34" s="211"/>
    </row>
    <row r="35" spans="2:15" s="8" customFormat="1" ht="40.5" x14ac:dyDescent="0.25">
      <c r="B35" s="331">
        <v>32</v>
      </c>
      <c r="C35" s="187" t="s">
        <v>71</v>
      </c>
      <c r="D35" s="188" t="s">
        <v>196</v>
      </c>
      <c r="E35" s="187" t="s">
        <v>71</v>
      </c>
      <c r="F35" s="259" t="s">
        <v>216</v>
      </c>
      <c r="G35" s="259" t="s">
        <v>216</v>
      </c>
      <c r="H35" s="187" t="str">
        <f>+Tabla13[[#This Row],[PROCESO]]&amp;Tabla13[[#Headers],[1]]</f>
        <v>CES activo y saludable / Promoción artistíca y cultural1</v>
      </c>
      <c r="I35" s="189">
        <v>6</v>
      </c>
      <c r="J35" s="189">
        <v>6</v>
      </c>
      <c r="K35" s="189">
        <v>6</v>
      </c>
      <c r="L35" s="189">
        <v>7</v>
      </c>
      <c r="M35" s="6">
        <f>+Tabla13[[#This Row],[2021]]-Tabla13[[#This Row],[2020]]</f>
        <v>1</v>
      </c>
      <c r="N35" s="211"/>
      <c r="O35" s="211"/>
    </row>
    <row r="36" spans="2:15" s="8" customFormat="1" ht="30" x14ac:dyDescent="0.25">
      <c r="B36" s="331">
        <v>33</v>
      </c>
      <c r="C36" s="187" t="s">
        <v>74</v>
      </c>
      <c r="D36" s="188" t="s">
        <v>212</v>
      </c>
      <c r="E36" s="187" t="s">
        <v>74</v>
      </c>
      <c r="F36" s="259" t="s">
        <v>216</v>
      </c>
      <c r="G36" s="259" t="s">
        <v>216</v>
      </c>
      <c r="H36" s="187" t="str">
        <f>+Tabla13[[#This Row],[PROCESO]]&amp;Tabla13[[#Headers],[1]]</f>
        <v>Desarrollo humano1</v>
      </c>
      <c r="I36" s="189">
        <v>11</v>
      </c>
      <c r="J36" s="189">
        <v>10</v>
      </c>
      <c r="K36" s="189">
        <v>4</v>
      </c>
      <c r="L36" s="189">
        <v>3</v>
      </c>
      <c r="M36" s="6">
        <f>+Tabla13[[#This Row],[2021]]-Tabla13[[#This Row],[2020]]</f>
        <v>-1</v>
      </c>
      <c r="N36" s="211"/>
      <c r="O36" s="211"/>
    </row>
    <row r="37" spans="2:15" s="8" customFormat="1" ht="30" x14ac:dyDescent="0.25">
      <c r="B37" s="331">
        <v>34</v>
      </c>
      <c r="C37" s="187" t="s">
        <v>76</v>
      </c>
      <c r="D37" s="188" t="s">
        <v>213</v>
      </c>
      <c r="E37" s="187" t="s">
        <v>76</v>
      </c>
      <c r="F37" s="259" t="s">
        <v>216</v>
      </c>
      <c r="G37" s="259" t="s">
        <v>216</v>
      </c>
      <c r="H37" s="187" t="str">
        <f>+Tabla13[[#This Row],[PROCESO]]&amp;Tabla13[[#Headers],[1]]</f>
        <v>Bienestar institucional1</v>
      </c>
      <c r="I37" s="189">
        <v>9</v>
      </c>
      <c r="J37" s="189">
        <v>9</v>
      </c>
      <c r="K37" s="189">
        <v>9</v>
      </c>
      <c r="L37" s="189">
        <v>9</v>
      </c>
      <c r="M37" s="6">
        <f>+Tabla13[[#This Row],[2021]]-Tabla13[[#This Row],[2020]]</f>
        <v>0</v>
      </c>
      <c r="N37" s="211"/>
      <c r="O37" s="211"/>
    </row>
    <row r="38" spans="2:15" s="8" customFormat="1" ht="40.5" x14ac:dyDescent="0.25">
      <c r="B38" s="331">
        <v>35</v>
      </c>
      <c r="C38" s="187" t="s">
        <v>306</v>
      </c>
      <c r="D38" s="227" t="s">
        <v>307</v>
      </c>
      <c r="E38" s="187" t="s">
        <v>306</v>
      </c>
      <c r="F38" s="259" t="s">
        <v>216</v>
      </c>
      <c r="G38" s="259" t="s">
        <v>216</v>
      </c>
      <c r="H38" s="198" t="str">
        <f>+Tabla13[[#This Row],[PROCESO]]&amp;Tabla13[[#Headers],[1]]</f>
        <v>Salud mental y atracción del talento humano1</v>
      </c>
      <c r="I38" s="189">
        <v>0</v>
      </c>
      <c r="J38" s="189">
        <v>0</v>
      </c>
      <c r="K38" s="189">
        <v>5</v>
      </c>
      <c r="L38" s="189">
        <v>5</v>
      </c>
      <c r="M38" s="6">
        <f>+Tabla13[[#This Row],[2021]]-Tabla13[[#This Row],[2020]]</f>
        <v>0</v>
      </c>
      <c r="N38" s="211"/>
      <c r="O38" s="211"/>
    </row>
    <row r="39" spans="2:15" ht="20.25" x14ac:dyDescent="0.25">
      <c r="D39" s="222"/>
      <c r="E39" s="223"/>
      <c r="F39" s="224"/>
      <c r="G39" s="224"/>
      <c r="H39" s="225"/>
      <c r="I39" s="226">
        <f>+SUM(Tabla13[2018])</f>
        <v>226</v>
      </c>
      <c r="J39" s="226">
        <f>+SUM(Tabla13[2019])</f>
        <v>244</v>
      </c>
      <c r="K39" s="226">
        <f>+SUM(K3:K17)+SUM(K19:K38)</f>
        <v>272</v>
      </c>
      <c r="L39" s="226">
        <f>+SUM(Tabla13[2021])</f>
        <v>290</v>
      </c>
      <c r="M39" s="213"/>
      <c r="N39" s="212"/>
      <c r="O39" s="212"/>
    </row>
  </sheetData>
  <mergeCells count="10">
    <mergeCell ref="U2:U3"/>
    <mergeCell ref="V2:V3"/>
    <mergeCell ref="W2:W3"/>
    <mergeCell ref="X2:Y2"/>
    <mergeCell ref="P10:S10"/>
    <mergeCell ref="O2:O3"/>
    <mergeCell ref="P2:P3"/>
    <mergeCell ref="S2:S3"/>
    <mergeCell ref="T2:T3"/>
    <mergeCell ref="P11:T11"/>
  </mergeCells>
  <conditionalFormatting sqref="M3:M38">
    <cfRule type="cellIs" dxfId="173" priority="1" operator="lessThan">
      <formula>0</formula>
    </cfRule>
    <cfRule type="cellIs" dxfId="172" priority="2" operator="greaterThan">
      <formula>0</formula>
    </cfRule>
  </conditionalFormatting>
  <pageMargins left="0.7" right="0.7" top="0.75" bottom="0.75" header="0.3" footer="0.3"/>
  <pageSetup orientation="portrait" r:id="rId1"/>
  <ignoredErrors>
    <ignoredError sqref="U4:W9 T10" formulaRange="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6"/>
  <sheetViews>
    <sheetView topLeftCell="A10" zoomScale="50" zoomScaleNormal="50" workbookViewId="0">
      <selection activeCell="C3" sqref="C3"/>
    </sheetView>
  </sheetViews>
  <sheetFormatPr baseColWidth="10" defaultRowHeight="15.75" x14ac:dyDescent="0.25"/>
  <cols>
    <col min="1" max="1" width="23" style="327" customWidth="1"/>
    <col min="2" max="2" width="43.42578125" style="328" customWidth="1"/>
    <col min="3" max="3" width="61.140625" style="328" customWidth="1"/>
    <col min="4" max="4" width="55.5703125" style="328" customWidth="1"/>
    <col min="5" max="5" width="37.85546875" style="328" customWidth="1"/>
    <col min="6" max="6" width="27" style="328" customWidth="1"/>
    <col min="7" max="7" width="113.7109375" style="328" customWidth="1"/>
    <col min="8" max="8" width="49" hidden="1" customWidth="1"/>
  </cols>
  <sheetData>
    <row r="1" spans="1:8" ht="82.5" customHeight="1" x14ac:dyDescent="0.25">
      <c r="A1" s="329" t="s">
        <v>2</v>
      </c>
      <c r="B1" s="329" t="s">
        <v>79</v>
      </c>
      <c r="C1" s="329" t="s">
        <v>303</v>
      </c>
      <c r="D1" s="329" t="s">
        <v>304</v>
      </c>
      <c r="E1" s="329" t="s">
        <v>169</v>
      </c>
      <c r="F1" s="329" t="s">
        <v>201</v>
      </c>
      <c r="G1" s="329" t="s">
        <v>302</v>
      </c>
      <c r="H1" s="326" t="s">
        <v>7</v>
      </c>
    </row>
    <row r="2" spans="1:8" ht="75" x14ac:dyDescent="0.25">
      <c r="A2" s="327" t="s">
        <v>212</v>
      </c>
      <c r="B2" s="266" t="s">
        <v>109</v>
      </c>
      <c r="C2" s="266" t="s">
        <v>2339</v>
      </c>
      <c r="D2" s="266" t="s">
        <v>2354</v>
      </c>
      <c r="E2" s="266" t="s">
        <v>88</v>
      </c>
      <c r="F2" s="266" t="s">
        <v>97</v>
      </c>
      <c r="G2" s="266" t="s">
        <v>2367</v>
      </c>
    </row>
    <row r="3" spans="1:8" ht="170.25" customHeight="1" x14ac:dyDescent="0.25">
      <c r="A3" s="327" t="s">
        <v>38</v>
      </c>
      <c r="B3" s="266" t="s">
        <v>114</v>
      </c>
      <c r="C3" s="266" t="s">
        <v>2340</v>
      </c>
      <c r="D3" s="266" t="s">
        <v>2355</v>
      </c>
      <c r="E3" s="266" t="s">
        <v>90</v>
      </c>
      <c r="F3" s="266" t="s">
        <v>98</v>
      </c>
      <c r="G3" s="266" t="s">
        <v>2368</v>
      </c>
    </row>
    <row r="4" spans="1:8" ht="123.75" customHeight="1" x14ac:dyDescent="0.25">
      <c r="A4" s="327" t="s">
        <v>38</v>
      </c>
      <c r="B4" s="266" t="s">
        <v>106</v>
      </c>
      <c r="C4" s="266" t="s">
        <v>2341</v>
      </c>
      <c r="D4" s="266" t="s">
        <v>2356</v>
      </c>
      <c r="E4" s="266" t="s">
        <v>89</v>
      </c>
      <c r="F4" s="266" t="s">
        <v>96</v>
      </c>
      <c r="G4" s="266" t="s">
        <v>2369</v>
      </c>
    </row>
    <row r="5" spans="1:8" ht="178.5" customHeight="1" x14ac:dyDescent="0.25">
      <c r="A5" s="327" t="s">
        <v>38</v>
      </c>
      <c r="B5" s="266" t="s">
        <v>289</v>
      </c>
      <c r="C5" s="266" t="s">
        <v>2342</v>
      </c>
      <c r="D5" s="266" t="s">
        <v>2357</v>
      </c>
      <c r="E5" s="266" t="s">
        <v>89</v>
      </c>
      <c r="F5" s="266" t="s">
        <v>96</v>
      </c>
      <c r="G5" s="266" t="s">
        <v>2370</v>
      </c>
    </row>
    <row r="6" spans="1:8" ht="107.25" customHeight="1" x14ac:dyDescent="0.25">
      <c r="A6" s="327" t="s">
        <v>68</v>
      </c>
      <c r="B6" s="266" t="s">
        <v>107</v>
      </c>
      <c r="C6" s="266" t="s">
        <v>2343</v>
      </c>
      <c r="D6" s="266" t="s">
        <v>2358</v>
      </c>
      <c r="E6" s="266" t="s">
        <v>89</v>
      </c>
      <c r="F6" s="266" t="s">
        <v>96</v>
      </c>
      <c r="G6" s="266" t="s">
        <v>2371</v>
      </c>
    </row>
    <row r="7" spans="1:8" ht="123" customHeight="1" x14ac:dyDescent="0.25">
      <c r="A7" s="327" t="s">
        <v>68</v>
      </c>
      <c r="B7" s="266" t="s">
        <v>120</v>
      </c>
      <c r="C7" s="266" t="s">
        <v>2344</v>
      </c>
      <c r="D7" s="266" t="s">
        <v>2359</v>
      </c>
      <c r="E7" s="266" t="s">
        <v>88</v>
      </c>
      <c r="F7" s="266" t="s">
        <v>98</v>
      </c>
      <c r="G7" s="266" t="s">
        <v>2372</v>
      </c>
    </row>
    <row r="8" spans="1:8" ht="100.5" customHeight="1" x14ac:dyDescent="0.25">
      <c r="A8" s="327" t="s">
        <v>68</v>
      </c>
      <c r="B8" s="266" t="s">
        <v>120</v>
      </c>
      <c r="C8" s="266" t="s">
        <v>2345</v>
      </c>
      <c r="D8" s="266" t="s">
        <v>2360</v>
      </c>
      <c r="E8" s="266" t="s">
        <v>88</v>
      </c>
      <c r="F8" s="266" t="s">
        <v>97</v>
      </c>
      <c r="G8" s="266" t="s">
        <v>2373</v>
      </c>
    </row>
    <row r="9" spans="1:8" ht="246" customHeight="1" x14ac:dyDescent="0.25">
      <c r="A9" s="327" t="s">
        <v>2272</v>
      </c>
      <c r="B9" s="266" t="s">
        <v>109</v>
      </c>
      <c r="C9" s="265" t="s">
        <v>2346</v>
      </c>
      <c r="D9" s="266" t="s">
        <v>2361</v>
      </c>
      <c r="E9" s="266" t="s">
        <v>89</v>
      </c>
      <c r="F9" s="266" t="s">
        <v>96</v>
      </c>
      <c r="G9" s="266" t="s">
        <v>2374</v>
      </c>
    </row>
    <row r="10" spans="1:8" ht="54.75" customHeight="1" x14ac:dyDescent="0.25">
      <c r="A10" s="327" t="s">
        <v>310</v>
      </c>
      <c r="B10" s="266" t="s">
        <v>107</v>
      </c>
      <c r="C10" s="266" t="s">
        <v>2347</v>
      </c>
      <c r="D10" s="266" t="s">
        <v>2362</v>
      </c>
      <c r="E10" s="266" t="s">
        <v>90</v>
      </c>
      <c r="F10" s="266" t="s">
        <v>97</v>
      </c>
      <c r="G10" s="266" t="s">
        <v>2375</v>
      </c>
    </row>
    <row r="11" spans="1:8" ht="54.75" customHeight="1" x14ac:dyDescent="0.25">
      <c r="A11" s="327" t="s">
        <v>310</v>
      </c>
      <c r="B11" s="266" t="s">
        <v>288</v>
      </c>
      <c r="C11" s="266" t="s">
        <v>2348</v>
      </c>
      <c r="D11" s="266" t="s">
        <v>2363</v>
      </c>
      <c r="E11" s="266" t="s">
        <v>88</v>
      </c>
      <c r="F11" s="266" t="s">
        <v>98</v>
      </c>
      <c r="G11" s="266" t="s">
        <v>2376</v>
      </c>
    </row>
    <row r="12" spans="1:8" ht="56.25" x14ac:dyDescent="0.25">
      <c r="A12" s="327" t="s">
        <v>310</v>
      </c>
      <c r="B12" s="266" t="s">
        <v>288</v>
      </c>
      <c r="C12" s="266" t="s">
        <v>2349</v>
      </c>
      <c r="D12" s="266">
        <v>0</v>
      </c>
      <c r="E12" s="266" t="s">
        <v>88</v>
      </c>
      <c r="F12" s="266" t="s">
        <v>98</v>
      </c>
      <c r="G12" s="266" t="s">
        <v>2377</v>
      </c>
    </row>
    <row r="13" spans="1:8" ht="75" x14ac:dyDescent="0.25">
      <c r="A13" s="327" t="s">
        <v>310</v>
      </c>
      <c r="B13" s="266" t="s">
        <v>109</v>
      </c>
      <c r="C13" s="266" t="s">
        <v>2350</v>
      </c>
      <c r="D13" s="266" t="s">
        <v>2364</v>
      </c>
      <c r="E13" s="266" t="s">
        <v>90</v>
      </c>
      <c r="F13" s="266" t="s">
        <v>97</v>
      </c>
      <c r="G13" s="266" t="s">
        <v>2378</v>
      </c>
    </row>
    <row r="14" spans="1:8" ht="37.5" x14ac:dyDescent="0.25">
      <c r="A14" s="327" t="s">
        <v>310</v>
      </c>
      <c r="B14" s="266" t="s">
        <v>120</v>
      </c>
      <c r="C14" s="266" t="s">
        <v>2351</v>
      </c>
      <c r="D14" s="266" t="s">
        <v>2365</v>
      </c>
      <c r="E14" s="266" t="s">
        <v>88</v>
      </c>
      <c r="F14" s="266" t="s">
        <v>98</v>
      </c>
      <c r="G14" s="266" t="s">
        <v>2379</v>
      </c>
    </row>
    <row r="15" spans="1:8" ht="56.25" x14ac:dyDescent="0.25">
      <c r="A15" s="327" t="s">
        <v>310</v>
      </c>
      <c r="B15" s="266" t="s">
        <v>120</v>
      </c>
      <c r="C15" s="266" t="s">
        <v>2352</v>
      </c>
      <c r="D15" s="266" t="s">
        <v>2365</v>
      </c>
      <c r="E15" s="266" t="s">
        <v>88</v>
      </c>
      <c r="F15" s="266" t="s">
        <v>98</v>
      </c>
      <c r="G15" s="266" t="s">
        <v>2380</v>
      </c>
    </row>
    <row r="16" spans="1:8" ht="93.75" x14ac:dyDescent="0.25">
      <c r="A16" s="327" t="s">
        <v>310</v>
      </c>
      <c r="B16" s="266" t="s">
        <v>107</v>
      </c>
      <c r="C16" s="266" t="s">
        <v>2353</v>
      </c>
      <c r="D16" s="266" t="s">
        <v>2366</v>
      </c>
      <c r="E16" s="266" t="s">
        <v>88</v>
      </c>
      <c r="F16" s="266" t="s">
        <v>97</v>
      </c>
      <c r="G16" s="266" t="s">
        <v>2381</v>
      </c>
    </row>
  </sheetData>
  <autoFilter ref="A1:H1" xr:uid="{00000000-0009-0000-0000-000003000000}"/>
  <pageMargins left="0.7" right="0.7" top="0.75" bottom="0.75" header="0.3" footer="0.3"/>
  <pageSetup orientation="portrait" horizontalDpi="360"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AL510"/>
  <sheetViews>
    <sheetView showGridLines="0" zoomScale="60" zoomScaleNormal="60" workbookViewId="0">
      <selection activeCell="H6" sqref="H6"/>
    </sheetView>
  </sheetViews>
  <sheetFormatPr baseColWidth="10" defaultRowHeight="15" x14ac:dyDescent="0.25"/>
  <cols>
    <col min="3" max="3" width="17.7109375" bestFit="1" customWidth="1"/>
    <col min="4" max="4" width="40" customWidth="1"/>
    <col min="5" max="5" width="46.42578125" customWidth="1"/>
    <col min="6" max="6" width="44.7109375" customWidth="1"/>
    <col min="7" max="7" width="47.85546875" customWidth="1"/>
    <col min="8" max="8" width="40.7109375" customWidth="1"/>
    <col min="10" max="10" width="11.42578125" hidden="1" customWidth="1"/>
    <col min="11" max="43" width="0" hidden="1" customWidth="1"/>
  </cols>
  <sheetData>
    <row r="1" spans="1:38" x14ac:dyDescent="0.25">
      <c r="A1" s="71"/>
      <c r="B1" s="71"/>
      <c r="C1" s="71"/>
      <c r="D1" s="71"/>
      <c r="E1" s="71"/>
      <c r="F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row>
    <row r="2" spans="1:38" ht="67.5" customHeight="1" x14ac:dyDescent="0.25">
      <c r="A2" s="71"/>
      <c r="B2" s="71"/>
      <c r="C2" s="71"/>
      <c r="D2" s="519" t="s">
        <v>151</v>
      </c>
      <c r="E2" s="519"/>
      <c r="F2" s="519"/>
      <c r="G2" s="519"/>
      <c r="H2" s="519"/>
      <c r="I2" s="71"/>
      <c r="J2" s="72" t="s">
        <v>152</v>
      </c>
      <c r="K2" s="73"/>
      <c r="L2" s="73"/>
      <c r="M2" s="73"/>
      <c r="N2" s="73"/>
      <c r="O2" s="73"/>
      <c r="P2" s="73"/>
      <c r="Q2" s="73"/>
      <c r="R2" s="73"/>
      <c r="S2" s="73"/>
      <c r="T2" s="73"/>
      <c r="U2" s="73"/>
      <c r="V2" s="73"/>
      <c r="W2" s="73"/>
      <c r="X2" s="73"/>
      <c r="Y2" s="73"/>
      <c r="Z2" s="73"/>
      <c r="AA2" s="73"/>
      <c r="AB2" s="73"/>
      <c r="AC2" s="73"/>
      <c r="AD2" s="73"/>
      <c r="AE2" s="73"/>
      <c r="AF2" s="73"/>
      <c r="AG2" s="73"/>
      <c r="AH2" s="74"/>
      <c r="AI2" s="71"/>
      <c r="AJ2" s="520" t="s">
        <v>153</v>
      </c>
      <c r="AK2" s="520"/>
      <c r="AL2" s="520"/>
    </row>
    <row r="3" spans="1:38" ht="15.75" x14ac:dyDescent="0.25">
      <c r="A3" s="71"/>
      <c r="B3" s="71"/>
      <c r="C3" s="71"/>
      <c r="D3" s="71"/>
      <c r="E3" s="71"/>
      <c r="F3" s="71"/>
      <c r="G3" s="71"/>
      <c r="H3" s="71"/>
      <c r="I3" s="71"/>
      <c r="J3" s="75">
        <v>55</v>
      </c>
      <c r="K3" s="76">
        <v>54</v>
      </c>
      <c r="L3" s="76">
        <v>53</v>
      </c>
      <c r="M3" s="76">
        <v>52</v>
      </c>
      <c r="N3" s="76">
        <v>51</v>
      </c>
      <c r="O3" s="76">
        <v>45</v>
      </c>
      <c r="P3" s="76">
        <v>44</v>
      </c>
      <c r="Q3" s="76">
        <v>43</v>
      </c>
      <c r="R3" s="76">
        <v>42</v>
      </c>
      <c r="S3" s="76">
        <v>41</v>
      </c>
      <c r="T3" s="76">
        <v>35</v>
      </c>
      <c r="U3" s="76">
        <v>34</v>
      </c>
      <c r="V3" s="76">
        <v>33</v>
      </c>
      <c r="W3" s="76">
        <v>32</v>
      </c>
      <c r="X3" s="76">
        <v>31</v>
      </c>
      <c r="Y3" s="76">
        <v>25</v>
      </c>
      <c r="Z3" s="76">
        <v>24</v>
      </c>
      <c r="AA3" s="76">
        <v>23</v>
      </c>
      <c r="AB3" s="76">
        <v>22</v>
      </c>
      <c r="AC3" s="76">
        <v>21</v>
      </c>
      <c r="AD3" s="76">
        <v>15</v>
      </c>
      <c r="AE3" s="76">
        <v>14</v>
      </c>
      <c r="AF3" s="76">
        <v>13</v>
      </c>
      <c r="AG3" s="76">
        <v>12</v>
      </c>
      <c r="AH3" s="77">
        <v>11</v>
      </c>
      <c r="AI3" s="71"/>
      <c r="AJ3" s="78"/>
      <c r="AK3" s="78"/>
      <c r="AL3" s="78"/>
    </row>
    <row r="4" spans="1:38" ht="147.75" customHeight="1" x14ac:dyDescent="0.25">
      <c r="A4" s="71"/>
      <c r="B4" s="521" t="s">
        <v>154</v>
      </c>
      <c r="C4" s="79" t="s">
        <v>155</v>
      </c>
      <c r="D4" s="80" t="e">
        <f>N509</f>
        <v>#REF!</v>
      </c>
      <c r="E4" s="80" t="e">
        <f>M509</f>
        <v>#REF!</v>
      </c>
      <c r="F4" s="81" t="e">
        <f>L509</f>
        <v>#REF!</v>
      </c>
      <c r="G4" s="82" t="e">
        <f>K509</f>
        <v>#REF!</v>
      </c>
      <c r="H4" s="82" t="e">
        <f>J509</f>
        <v>#REF!</v>
      </c>
      <c r="I4" s="83"/>
      <c r="J4" s="84" t="e">
        <f>IF(AL5="55",Monitoreo!F2&amp;". ","")</f>
        <v>#REF!</v>
      </c>
      <c r="K4" s="39" t="e">
        <f>IF(AL5="54",Monitoreo!F2&amp;". ","")</f>
        <v>#REF!</v>
      </c>
      <c r="L4" s="39" t="e">
        <f>IF(AL5="53",Monitoreo!F2&amp;". ","")</f>
        <v>#REF!</v>
      </c>
      <c r="M4" s="39" t="e">
        <f>IF(AL5="52",Monitoreo!F2&amp;". ","")</f>
        <v>#REF!</v>
      </c>
      <c r="N4" s="39" t="e">
        <f>IF(AL5="51",Monitoreo!F2&amp;". ","")</f>
        <v>#REF!</v>
      </c>
      <c r="O4" s="39" t="e">
        <f>IF(AL5="45",Monitoreo!F2&amp;". ","")</f>
        <v>#REF!</v>
      </c>
      <c r="P4" s="39" t="e">
        <f>IF(AL5="44",Monitoreo!F2&amp;". ","")</f>
        <v>#REF!</v>
      </c>
      <c r="Q4" s="39" t="e">
        <f>IF(AL5="43",Monitoreo!F2&amp;". ","")</f>
        <v>#REF!</v>
      </c>
      <c r="R4" s="39" t="e">
        <f>IF(AL5="42",Monitoreo!F2&amp;". ","")</f>
        <v>#REF!</v>
      </c>
      <c r="S4" s="39" t="e">
        <f>IF(AL5="41",Monitoreo!F2&amp;". ","")</f>
        <v>#REF!</v>
      </c>
      <c r="T4" s="39" t="e">
        <f>IF(AL5="35",Monitoreo!F2&amp;". ","")</f>
        <v>#REF!</v>
      </c>
      <c r="U4" s="39" t="e">
        <f>IF(AL5="34",Monitoreo!F2&amp;". ","")</f>
        <v>#REF!</v>
      </c>
      <c r="V4" s="39" t="e">
        <f>IF(AL5="33",Monitoreo!F2&amp;". ","")</f>
        <v>#REF!</v>
      </c>
      <c r="W4" s="39" t="e">
        <f>IF(AL5="32",Monitoreo!F2&amp;". ","")</f>
        <v>#REF!</v>
      </c>
      <c r="X4" s="39" t="e">
        <f>IF(AL5="31",Monitoreo!F2&amp;". ","")</f>
        <v>#REF!</v>
      </c>
      <c r="Y4" s="39" t="e">
        <f>IF(AL5="25",Monitoreo!F2&amp;". ","")</f>
        <v>#REF!</v>
      </c>
      <c r="Z4" s="39" t="e">
        <f>IF(AL5="24",Monitoreo!F2&amp;". ","")</f>
        <v>#REF!</v>
      </c>
      <c r="AA4" s="39" t="e">
        <f>IF(AL5="23",Monitoreo!F2&amp;". ","")</f>
        <v>#REF!</v>
      </c>
      <c r="AB4" s="39" t="e">
        <f>IF(AL5="22",Monitoreo!F2&amp;". ","")</f>
        <v>#REF!</v>
      </c>
      <c r="AC4" s="39" t="e">
        <f>IF(AL5="21",Monitoreo!F2&amp;". ","")</f>
        <v>#REF!</v>
      </c>
      <c r="AD4" s="39" t="e">
        <f>IF(AL5="15",Monitoreo!F2&amp;". ","")</f>
        <v>#REF!</v>
      </c>
      <c r="AE4" s="39" t="e">
        <f>IF(AL5="14",Monitoreo!F2&amp;". ","")</f>
        <v>#REF!</v>
      </c>
      <c r="AF4" s="39" t="e">
        <f>IF(AL5="13",Monitoreo!F2&amp;". ","")</f>
        <v>#REF!</v>
      </c>
      <c r="AG4" s="39" t="e">
        <f>IF(AL5="12",Monitoreo!F2&amp;". ","")</f>
        <v>#REF!</v>
      </c>
      <c r="AH4" s="85" t="e">
        <f>IF(AL5="11",Monitoreo!F2&amp;". ","")</f>
        <v>#REF!</v>
      </c>
      <c r="AI4" s="71"/>
      <c r="AJ4" s="86" t="s">
        <v>156</v>
      </c>
      <c r="AK4" s="86" t="s">
        <v>157</v>
      </c>
      <c r="AL4" s="86" t="s">
        <v>158</v>
      </c>
    </row>
    <row r="5" spans="1:38" ht="147.75" customHeight="1" x14ac:dyDescent="0.25">
      <c r="A5" s="71"/>
      <c r="B5" s="521"/>
      <c r="C5" s="79" t="s">
        <v>159</v>
      </c>
      <c r="D5" s="87" t="e">
        <f>S509</f>
        <v>#REF!</v>
      </c>
      <c r="E5" s="80" t="e">
        <f>R509</f>
        <v>#REF!</v>
      </c>
      <c r="F5" s="81" t="e">
        <f>Q509</f>
        <v>#REF!</v>
      </c>
      <c r="G5" s="82" t="e">
        <f>P509</f>
        <v>#REF!</v>
      </c>
      <c r="H5" s="82" t="e">
        <f>O509</f>
        <v>#REF!</v>
      </c>
      <c r="I5" s="83"/>
      <c r="J5" s="84" t="e">
        <f>IF(AL6="55",Monitoreo!F3&amp;". ","")</f>
        <v>#REF!</v>
      </c>
      <c r="K5" s="39" t="e">
        <f>IF(AL6="54",Monitoreo!F3&amp;". ","")</f>
        <v>#REF!</v>
      </c>
      <c r="L5" s="39" t="e">
        <f>IF(AL6="53",Monitoreo!F3&amp;". ","")</f>
        <v>#REF!</v>
      </c>
      <c r="M5" s="39" t="e">
        <f>IF(AL6="52",Monitoreo!F3&amp;". ","")</f>
        <v>#REF!</v>
      </c>
      <c r="N5" s="39" t="e">
        <f>IF(AL6="51",Monitoreo!F3&amp;". ","")</f>
        <v>#REF!</v>
      </c>
      <c r="O5" s="39" t="e">
        <f>IF(AL6="45",Monitoreo!F3&amp;". ","")</f>
        <v>#REF!</v>
      </c>
      <c r="P5" s="39" t="e">
        <f>IF(AL6="44",Monitoreo!F3&amp;". ","")</f>
        <v>#REF!</v>
      </c>
      <c r="Q5" s="39" t="e">
        <f>IF(AL6="43",Monitoreo!F3&amp;". ","")</f>
        <v>#REF!</v>
      </c>
      <c r="R5" s="39" t="e">
        <f>IF(AL6="42",Monitoreo!F3&amp;". ","")</f>
        <v>#REF!</v>
      </c>
      <c r="S5" s="39" t="e">
        <f>IF(AL6="41",Monitoreo!F3&amp;". ","")</f>
        <v>#REF!</v>
      </c>
      <c r="T5" s="39" t="e">
        <f>IF(AL6="35",Monitoreo!F3&amp;". ","")</f>
        <v>#REF!</v>
      </c>
      <c r="U5" s="39" t="e">
        <f>IF(AL6="34",Monitoreo!F3&amp;". ","")</f>
        <v>#REF!</v>
      </c>
      <c r="V5" s="39" t="e">
        <f>IF(AL6="33",Monitoreo!F3&amp;". ","")</f>
        <v>#REF!</v>
      </c>
      <c r="W5" s="39" t="e">
        <f>IF(AL6="32",Monitoreo!F3&amp;". ","")</f>
        <v>#REF!</v>
      </c>
      <c r="X5" s="39" t="e">
        <f>IF(AL6="31",Monitoreo!F3&amp;". ","")</f>
        <v>#REF!</v>
      </c>
      <c r="Y5" s="39" t="e">
        <f>IF(AL6="25",Monitoreo!F3&amp;". ","")</f>
        <v>#REF!</v>
      </c>
      <c r="Z5" s="39" t="e">
        <f>IF(AL6="24",Monitoreo!F3&amp;". ","")</f>
        <v>#REF!</v>
      </c>
      <c r="AA5" s="39" t="e">
        <f>IF(AL6="23",Monitoreo!F3&amp;". ","")</f>
        <v>#REF!</v>
      </c>
      <c r="AB5" s="39" t="e">
        <f>IF(AL6="22",Monitoreo!F3&amp;". ","")</f>
        <v>#REF!</v>
      </c>
      <c r="AC5" s="39" t="e">
        <f>IF(AL6="21",Monitoreo!F3&amp;". ","")</f>
        <v>#REF!</v>
      </c>
      <c r="AD5" s="39" t="e">
        <f>IF(AL6="15",Monitoreo!F3&amp;". ","")</f>
        <v>#REF!</v>
      </c>
      <c r="AE5" s="39" t="e">
        <f>IF(AL6="14",Monitoreo!F3&amp;". ","")</f>
        <v>#REF!</v>
      </c>
      <c r="AF5" s="39" t="e">
        <f>IF(AL6="13",Monitoreo!F3&amp;". ","")</f>
        <v>#REF!</v>
      </c>
      <c r="AG5" s="39" t="e">
        <f>IF(AL6="12",Monitoreo!F3&amp;". ","")</f>
        <v>#REF!</v>
      </c>
      <c r="AH5" s="85" t="e">
        <f>IF(AL6="11",Monitoreo!F3&amp;". ","")</f>
        <v>#REF!</v>
      </c>
      <c r="AI5" s="71"/>
      <c r="AJ5" s="88" t="e">
        <f>+IF(Monitoreo!#REF!="Casi Seguro",5,IF(Monitoreo!#REF!="Probable",4,IF(Monitoreo!#REF!="Posible",3,IF(Monitoreo!#REF!="Improbable",2,IF(Monitoreo!#REF!="Raro",1)))))</f>
        <v>#REF!</v>
      </c>
      <c r="AK5" s="88" t="e">
        <f>+IF(Monitoreo!#REF!="Severo",5,IF(Monitoreo!#REF!="Mayor",4,IF(Monitoreo!#REF!="Moderado",3,IF(Monitoreo!#REF!="Menor",2,IF(Monitoreo!#REF!="Insignificante",1)))))</f>
        <v>#REF!</v>
      </c>
      <c r="AL5" s="88" t="e">
        <f>AJ5&amp;AK5</f>
        <v>#REF!</v>
      </c>
    </row>
    <row r="6" spans="1:38" ht="169.5" customHeight="1" x14ac:dyDescent="0.25">
      <c r="A6" s="71"/>
      <c r="B6" s="521"/>
      <c r="C6" s="79" t="s">
        <v>160</v>
      </c>
      <c r="D6" s="87" t="e">
        <f>X509</f>
        <v>#REF!</v>
      </c>
      <c r="E6" s="80" t="e">
        <f>W509</f>
        <v>#REF!</v>
      </c>
      <c r="F6" s="81" t="e">
        <f>V509</f>
        <v>#REF!</v>
      </c>
      <c r="G6" s="81" t="e">
        <f>U509</f>
        <v>#REF!</v>
      </c>
      <c r="H6" s="82" t="e">
        <f>T509</f>
        <v>#REF!</v>
      </c>
      <c r="I6" s="83"/>
      <c r="J6" s="84" t="e">
        <f>IF(AL7="55",Monitoreo!F4&amp;". ","")</f>
        <v>#REF!</v>
      </c>
      <c r="K6" s="39" t="e">
        <f>IF(AL7="54",Monitoreo!F4&amp;". ","")</f>
        <v>#REF!</v>
      </c>
      <c r="L6" s="39" t="e">
        <f>IF(AL7="53",Monitoreo!F4&amp;". ","")</f>
        <v>#REF!</v>
      </c>
      <c r="M6" s="39" t="e">
        <f>IF(AL7="52",Monitoreo!F4&amp;". ","")</f>
        <v>#REF!</v>
      </c>
      <c r="N6" s="39" t="e">
        <f>IF(AL7="51",Monitoreo!F4&amp;". ","")</f>
        <v>#REF!</v>
      </c>
      <c r="O6" s="39" t="e">
        <f>IF(AL7="45",Monitoreo!F4&amp;". ","")</f>
        <v>#REF!</v>
      </c>
      <c r="P6" s="39" t="e">
        <f>IF(AL7="44",Monitoreo!F4&amp;". ","")</f>
        <v>#REF!</v>
      </c>
      <c r="Q6" s="39" t="e">
        <f>IF(AL7="43",Monitoreo!F4&amp;". ","")</f>
        <v>#REF!</v>
      </c>
      <c r="R6" s="39" t="e">
        <f>IF(AL7="42",Monitoreo!F4&amp;". ","")</f>
        <v>#REF!</v>
      </c>
      <c r="S6" s="39" t="e">
        <f>IF(AL7="41",Monitoreo!F4&amp;". ","")</f>
        <v>#REF!</v>
      </c>
      <c r="T6" s="39" t="e">
        <f>IF(AL7="35",Monitoreo!F4&amp;". ","")</f>
        <v>#REF!</v>
      </c>
      <c r="U6" s="39" t="e">
        <f>IF(AL7="34",Monitoreo!F4&amp;". ","")</f>
        <v>#REF!</v>
      </c>
      <c r="V6" s="39" t="e">
        <f>IF(AL7="33",Monitoreo!F4&amp;". ","")</f>
        <v>#REF!</v>
      </c>
      <c r="W6" s="39" t="e">
        <f>IF(AL7="32",Monitoreo!F4&amp;". ","")</f>
        <v>#REF!</v>
      </c>
      <c r="X6" s="39" t="e">
        <f>IF(AL7="31",Monitoreo!F4&amp;". ","")</f>
        <v>#REF!</v>
      </c>
      <c r="Y6" s="39" t="e">
        <f>IF(AL7="25",Monitoreo!F4&amp;". ","")</f>
        <v>#REF!</v>
      </c>
      <c r="Z6" s="39" t="e">
        <f>IF(AL7="24",Monitoreo!F4&amp;". ","")</f>
        <v>#REF!</v>
      </c>
      <c r="AA6" s="39" t="e">
        <f>IF(AL7="23",Monitoreo!F4&amp;". ","")</f>
        <v>#REF!</v>
      </c>
      <c r="AB6" s="39" t="e">
        <f>IF(AL7="22",Monitoreo!F4&amp;". ","")</f>
        <v>#REF!</v>
      </c>
      <c r="AC6" s="39" t="e">
        <f>IF(AL7="21",Monitoreo!F4&amp;". ","")</f>
        <v>#REF!</v>
      </c>
      <c r="AD6" s="39" t="e">
        <f>IF(AL7="15",Monitoreo!F4&amp;". ","")</f>
        <v>#REF!</v>
      </c>
      <c r="AE6" s="39" t="e">
        <f>IF(AL7="14",Monitoreo!F4&amp;". ","")</f>
        <v>#REF!</v>
      </c>
      <c r="AF6" s="39" t="e">
        <f>IF(AL7="13",Monitoreo!F4&amp;". ","")</f>
        <v>#REF!</v>
      </c>
      <c r="AG6" s="39" t="e">
        <f>IF(AL7="12",Monitoreo!F4&amp;". ","")</f>
        <v>#REF!</v>
      </c>
      <c r="AH6" s="85" t="e">
        <f>IF(AL7="11",Monitoreo!F4&amp;". ","")</f>
        <v>#REF!</v>
      </c>
      <c r="AI6" s="71"/>
      <c r="AJ6" s="88" t="e">
        <f>+IF(Monitoreo!#REF!="Casi Seguro",5,IF(Monitoreo!#REF!="Probable",4,IF(Monitoreo!#REF!="Posible",3,IF(Monitoreo!#REF!="Improbable",2,IF(Monitoreo!#REF!="Raro",1)))))</f>
        <v>#REF!</v>
      </c>
      <c r="AK6" s="88" t="e">
        <f>+IF(Monitoreo!#REF!="Severo",5,IF(Monitoreo!#REF!="Mayor",4,IF(Monitoreo!#REF!="Moderado",3,IF(Monitoreo!#REF!="Menor",2,IF(Monitoreo!#REF!="Insignificante",1)))))</f>
        <v>#REF!</v>
      </c>
      <c r="AL6" s="88" t="e">
        <f t="shared" ref="AL6:AL69" si="0">AJ6&amp;AK6</f>
        <v>#REF!</v>
      </c>
    </row>
    <row r="7" spans="1:38" ht="162.75" customHeight="1" x14ac:dyDescent="0.25">
      <c r="A7" s="71"/>
      <c r="B7" s="521"/>
      <c r="C7" s="79" t="s">
        <v>161</v>
      </c>
      <c r="D7" s="87" t="e">
        <f>AC509</f>
        <v>#REF!</v>
      </c>
      <c r="E7" s="87" t="e">
        <f>AB509</f>
        <v>#REF!</v>
      </c>
      <c r="F7" s="80" t="e">
        <f>AA509</f>
        <v>#REF!</v>
      </c>
      <c r="G7" s="81" t="e">
        <f>Z509</f>
        <v>#REF!</v>
      </c>
      <c r="H7" s="82" t="e">
        <f>Y509</f>
        <v>#REF!</v>
      </c>
      <c r="I7" s="83"/>
      <c r="J7" s="84" t="e">
        <f>IF(AL8="55",Monitoreo!F5&amp;". ","")</f>
        <v>#REF!</v>
      </c>
      <c r="K7" s="39" t="e">
        <f>IF(AL8="54",Monitoreo!F5&amp;". ","")</f>
        <v>#REF!</v>
      </c>
      <c r="L7" s="39" t="e">
        <f>IF(AL8="53",Monitoreo!F5&amp;". ","")</f>
        <v>#REF!</v>
      </c>
      <c r="M7" s="39" t="e">
        <f>IF(AL8="52",Monitoreo!F5&amp;". ","")</f>
        <v>#REF!</v>
      </c>
      <c r="N7" s="39" t="e">
        <f>IF(AL8="51",Monitoreo!F5&amp;". ","")</f>
        <v>#REF!</v>
      </c>
      <c r="O7" s="39" t="e">
        <f>IF(AL8="45",Monitoreo!F5&amp;". ","")</f>
        <v>#REF!</v>
      </c>
      <c r="P7" s="39" t="e">
        <f>IF(AL8="44",Monitoreo!F5&amp;". ","")</f>
        <v>#REF!</v>
      </c>
      <c r="Q7" s="39" t="e">
        <f>IF(AL8="43",Monitoreo!F5&amp;". ","")</f>
        <v>#REF!</v>
      </c>
      <c r="R7" s="39" t="e">
        <f>IF(AL8="42",Monitoreo!F5&amp;". ","")</f>
        <v>#REF!</v>
      </c>
      <c r="S7" s="39" t="e">
        <f>IF(AL8="41",Monitoreo!F5&amp;". ","")</f>
        <v>#REF!</v>
      </c>
      <c r="T7" s="39" t="e">
        <f>IF(AL8="35",Monitoreo!F5&amp;". ","")</f>
        <v>#REF!</v>
      </c>
      <c r="U7" s="39" t="e">
        <f>IF(AL8="34",Monitoreo!F5&amp;". ","")</f>
        <v>#REF!</v>
      </c>
      <c r="V7" s="39" t="e">
        <f>IF(AL8="33",Monitoreo!F5&amp;". ","")</f>
        <v>#REF!</v>
      </c>
      <c r="W7" s="39" t="e">
        <f>IF(AL8="32",Monitoreo!F5&amp;". ","")</f>
        <v>#REF!</v>
      </c>
      <c r="X7" s="39" t="e">
        <f>IF(AL8="31",Monitoreo!F5&amp;". ","")</f>
        <v>#REF!</v>
      </c>
      <c r="Y7" s="39" t="e">
        <f>IF(AL8="25",Monitoreo!F5&amp;". ","")</f>
        <v>#REF!</v>
      </c>
      <c r="Z7" s="39" t="e">
        <f>IF(AL8="24",Monitoreo!F5&amp;". ","")</f>
        <v>#REF!</v>
      </c>
      <c r="AA7" s="39" t="e">
        <f>IF(AL8="23",Monitoreo!F5&amp;". ","")</f>
        <v>#REF!</v>
      </c>
      <c r="AB7" s="39" t="e">
        <f>IF(AL8="22",Monitoreo!F5&amp;". ","")</f>
        <v>#REF!</v>
      </c>
      <c r="AC7" s="39" t="e">
        <f>IF(AL8="21",Monitoreo!F5&amp;". ","")</f>
        <v>#REF!</v>
      </c>
      <c r="AD7" s="39" t="e">
        <f>IF(AL8="15",Monitoreo!F5&amp;". ","")</f>
        <v>#REF!</v>
      </c>
      <c r="AE7" s="39" t="e">
        <f>IF(AL8="14",Monitoreo!F5&amp;". ","")</f>
        <v>#REF!</v>
      </c>
      <c r="AF7" s="39" t="e">
        <f>IF(AL8="13",Monitoreo!F5&amp;". ","")</f>
        <v>#REF!</v>
      </c>
      <c r="AG7" s="39" t="e">
        <f>IF(AL8="12",Monitoreo!F5&amp;". ","")</f>
        <v>#REF!</v>
      </c>
      <c r="AH7" s="85" t="e">
        <f>IF(AL8="11",Monitoreo!F5&amp;". ","")</f>
        <v>#REF!</v>
      </c>
      <c r="AI7" s="71"/>
      <c r="AJ7" s="88" t="e">
        <f>+IF(Monitoreo!#REF!="Casi Seguro",5,IF(Monitoreo!#REF!="Probable",4,IF(Monitoreo!#REF!="Posible",3,IF(Monitoreo!#REF!="Improbable",2,IF(Monitoreo!#REF!="Raro",1)))))</f>
        <v>#REF!</v>
      </c>
      <c r="AK7" s="88" t="e">
        <f>+IF(Monitoreo!#REF!="Severo",5,IF(Monitoreo!#REF!="Mayor",4,IF(Monitoreo!#REF!="Moderado",3,IF(Monitoreo!#REF!="Menor",2,IF(Monitoreo!#REF!="Insignificante",1)))))</f>
        <v>#REF!</v>
      </c>
      <c r="AL7" s="88" t="e">
        <f t="shared" si="0"/>
        <v>#REF!</v>
      </c>
    </row>
    <row r="8" spans="1:38" ht="135.75" customHeight="1" x14ac:dyDescent="0.25">
      <c r="A8" s="71"/>
      <c r="B8" s="521"/>
      <c r="C8" s="79" t="s">
        <v>162</v>
      </c>
      <c r="D8" s="87" t="e">
        <f>AH509</f>
        <v>#REF!</v>
      </c>
      <c r="E8" s="87" t="e">
        <f>AG509</f>
        <v>#REF!</v>
      </c>
      <c r="F8" s="87" t="e">
        <f>AF509</f>
        <v>#REF!</v>
      </c>
      <c r="G8" s="80" t="e">
        <f>AE509</f>
        <v>#REF!</v>
      </c>
      <c r="H8" s="81" t="e">
        <f>AD509</f>
        <v>#REF!</v>
      </c>
      <c r="I8" s="83"/>
      <c r="J8" s="84" t="e">
        <f>IF(AL9="55",Monitoreo!F6&amp;". ","")</f>
        <v>#REF!</v>
      </c>
      <c r="K8" s="39" t="e">
        <f>IF(AL9="54",Monitoreo!F6&amp;". ","")</f>
        <v>#REF!</v>
      </c>
      <c r="L8" s="39" t="e">
        <f>IF(AL9="53",Monitoreo!F6&amp;". ","")</f>
        <v>#REF!</v>
      </c>
      <c r="M8" s="39" t="e">
        <f>IF(AL9="52",Monitoreo!F6&amp;". ","")</f>
        <v>#REF!</v>
      </c>
      <c r="N8" s="39" t="e">
        <f>IF(AL9="51",Monitoreo!F6&amp;". ","")</f>
        <v>#REF!</v>
      </c>
      <c r="O8" s="39" t="e">
        <f>IF(AL9="45",Monitoreo!F6&amp;". ","")</f>
        <v>#REF!</v>
      </c>
      <c r="P8" s="39" t="e">
        <f>IF(AL9="44",Monitoreo!F6&amp;". ","")</f>
        <v>#REF!</v>
      </c>
      <c r="Q8" s="39" t="e">
        <f>IF(AL9="43",Monitoreo!F6&amp;". ","")</f>
        <v>#REF!</v>
      </c>
      <c r="R8" s="39" t="e">
        <f>IF(AL9="42",Monitoreo!F6&amp;". ","")</f>
        <v>#REF!</v>
      </c>
      <c r="S8" s="39" t="e">
        <f>IF(AL9="41",Monitoreo!F6&amp;". ","")</f>
        <v>#REF!</v>
      </c>
      <c r="T8" s="39" t="e">
        <f>IF(AL9="35",Monitoreo!F6&amp;". ","")</f>
        <v>#REF!</v>
      </c>
      <c r="U8" s="39" t="e">
        <f>IF(AL9="34",Monitoreo!F6&amp;". ","")</f>
        <v>#REF!</v>
      </c>
      <c r="V8" s="39" t="e">
        <f>IF(AL9="33",Monitoreo!F6&amp;". ","")</f>
        <v>#REF!</v>
      </c>
      <c r="W8" s="39" t="e">
        <f>IF(AL9="32",Monitoreo!F6&amp;". ","")</f>
        <v>#REF!</v>
      </c>
      <c r="X8" s="39" t="e">
        <f>IF(AL9="31",Monitoreo!F6&amp;". ","")</f>
        <v>#REF!</v>
      </c>
      <c r="Y8" s="39" t="e">
        <f>IF(AL9="25",Monitoreo!F6&amp;". ","")</f>
        <v>#REF!</v>
      </c>
      <c r="Z8" s="39" t="e">
        <f>IF(AL9="24",Monitoreo!F6&amp;". ","")</f>
        <v>#REF!</v>
      </c>
      <c r="AA8" s="39" t="e">
        <f>IF(AL9="23",Monitoreo!F6&amp;". ","")</f>
        <v>#REF!</v>
      </c>
      <c r="AB8" s="39" t="e">
        <f>IF(AL9="22",Monitoreo!F6&amp;". ","")</f>
        <v>#REF!</v>
      </c>
      <c r="AC8" s="39" t="e">
        <f>IF(AL9="21",Monitoreo!F6&amp;". ","")</f>
        <v>#REF!</v>
      </c>
      <c r="AD8" s="39" t="e">
        <f>IF(AL9="15",Monitoreo!F6&amp;". ","")</f>
        <v>#REF!</v>
      </c>
      <c r="AE8" s="39" t="e">
        <f>IF(AL9="14",Monitoreo!F6&amp;". ","")</f>
        <v>#REF!</v>
      </c>
      <c r="AF8" s="39" t="e">
        <f>IF(AL9="13",Monitoreo!F6&amp;". ","")</f>
        <v>#REF!</v>
      </c>
      <c r="AG8" s="39" t="e">
        <f>IF(AL9="12",Monitoreo!F6&amp;". ","")</f>
        <v>#REF!</v>
      </c>
      <c r="AH8" s="85" t="e">
        <f>IF(AL9="11",Monitoreo!F6&amp;". ","")</f>
        <v>#REF!</v>
      </c>
      <c r="AI8" s="71"/>
      <c r="AJ8" s="88" t="e">
        <f>+IF(Monitoreo!#REF!="Casi Seguro",5,IF(Monitoreo!#REF!="Probable",4,IF(Monitoreo!#REF!="Posible",3,IF(Monitoreo!#REF!="Improbable",2,IF(Monitoreo!#REF!="Raro",1)))))</f>
        <v>#REF!</v>
      </c>
      <c r="AK8" s="88" t="e">
        <f>+IF(Monitoreo!#REF!="Severo",5,IF(Monitoreo!#REF!="Mayor",4,IF(Monitoreo!#REF!="Moderado",3,IF(Monitoreo!#REF!="Menor",2,IF(Monitoreo!#REF!="Insignificante",1)))))</f>
        <v>#REF!</v>
      </c>
      <c r="AL8" s="88" t="e">
        <f t="shared" si="0"/>
        <v>#REF!</v>
      </c>
    </row>
    <row r="9" spans="1:38" ht="47.25" customHeight="1" x14ac:dyDescent="0.25">
      <c r="A9" s="71"/>
      <c r="B9" s="71"/>
      <c r="C9" s="89"/>
      <c r="D9" s="79" t="s">
        <v>163</v>
      </c>
      <c r="E9" s="79" t="s">
        <v>164</v>
      </c>
      <c r="F9" s="79" t="s">
        <v>165</v>
      </c>
      <c r="G9" s="79" t="s">
        <v>166</v>
      </c>
      <c r="H9" s="79" t="s">
        <v>167</v>
      </c>
      <c r="I9" s="83"/>
      <c r="J9" s="84" t="e">
        <f>IF(AL10="55",Monitoreo!F7&amp;". ","")</f>
        <v>#REF!</v>
      </c>
      <c r="K9" s="39" t="e">
        <f>IF(AL10="54",Monitoreo!F7&amp;". ","")</f>
        <v>#REF!</v>
      </c>
      <c r="L9" s="39" t="e">
        <f>IF(AL10="53",Monitoreo!F7&amp;". ","")</f>
        <v>#REF!</v>
      </c>
      <c r="M9" s="39" t="e">
        <f>IF(AL10="52",Monitoreo!F7&amp;". ","")</f>
        <v>#REF!</v>
      </c>
      <c r="N9" s="39" t="e">
        <f>IF(AL10="51",Monitoreo!F7&amp;". ","")</f>
        <v>#REF!</v>
      </c>
      <c r="O9" s="39" t="e">
        <f>IF(AL10="45",Monitoreo!F7&amp;". ","")</f>
        <v>#REF!</v>
      </c>
      <c r="P9" s="39" t="e">
        <f>IF(AL10="44",Monitoreo!F7&amp;". ","")</f>
        <v>#REF!</v>
      </c>
      <c r="Q9" s="39" t="e">
        <f>IF(AL10="43",Monitoreo!F7&amp;". ","")</f>
        <v>#REF!</v>
      </c>
      <c r="R9" s="39" t="e">
        <f>IF(AL10="42",Monitoreo!F7&amp;". ","")</f>
        <v>#REF!</v>
      </c>
      <c r="S9" s="39" t="e">
        <f>IF(AL10="41",Monitoreo!F7&amp;". ","")</f>
        <v>#REF!</v>
      </c>
      <c r="T9" s="39" t="e">
        <f>IF(AL10="35",Monitoreo!F7&amp;". ","")</f>
        <v>#REF!</v>
      </c>
      <c r="U9" s="39" t="e">
        <f>IF(AL10="34",Monitoreo!F7&amp;". ","")</f>
        <v>#REF!</v>
      </c>
      <c r="V9" s="39" t="e">
        <f>IF(AL10="33",Monitoreo!F7&amp;". ","")</f>
        <v>#REF!</v>
      </c>
      <c r="W9" s="39" t="e">
        <f>IF(AL10="32",Monitoreo!F7&amp;". ","")</f>
        <v>#REF!</v>
      </c>
      <c r="X9" s="39" t="e">
        <f>IF(AL10="31",Monitoreo!F7&amp;". ","")</f>
        <v>#REF!</v>
      </c>
      <c r="Y9" s="39" t="e">
        <f>IF(AL10="25",Monitoreo!F7&amp;". ","")</f>
        <v>#REF!</v>
      </c>
      <c r="Z9" s="39" t="e">
        <f>IF(AL10="24",Monitoreo!F7&amp;". ","")</f>
        <v>#REF!</v>
      </c>
      <c r="AA9" s="39" t="e">
        <f>IF(AL10="23",Monitoreo!F7&amp;". ","")</f>
        <v>#REF!</v>
      </c>
      <c r="AB9" s="39" t="e">
        <f>IF(AL10="22",Monitoreo!F7&amp;". ","")</f>
        <v>#REF!</v>
      </c>
      <c r="AC9" s="39" t="e">
        <f>IF(AL10="21",Monitoreo!F7&amp;". ","")</f>
        <v>#REF!</v>
      </c>
      <c r="AD9" s="39" t="e">
        <f>IF(AL10="15",Monitoreo!F7&amp;". ","")</f>
        <v>#REF!</v>
      </c>
      <c r="AE9" s="39" t="e">
        <f>IF(AL10="14",Monitoreo!F7&amp;". ","")</f>
        <v>#REF!</v>
      </c>
      <c r="AF9" s="39" t="e">
        <f>IF(AL10="13",Monitoreo!F7&amp;". ","")</f>
        <v>#REF!</v>
      </c>
      <c r="AG9" s="39" t="e">
        <f>IF(AL10="12",Monitoreo!F7&amp;". ","")</f>
        <v>#REF!</v>
      </c>
      <c r="AH9" s="85" t="e">
        <f>IF(AL10="11",Monitoreo!F7&amp;". ","")</f>
        <v>#REF!</v>
      </c>
      <c r="AI9" s="71"/>
      <c r="AJ9" s="88" t="e">
        <f>+IF(Monitoreo!#REF!="Casi Seguro",5,IF(Monitoreo!#REF!="Probable",4,IF(Monitoreo!#REF!="Posible",3,IF(Monitoreo!#REF!="Improbable",2,IF(Monitoreo!#REF!="Raro",1)))))</f>
        <v>#REF!</v>
      </c>
      <c r="AK9" s="88" t="e">
        <f>+IF(Monitoreo!#REF!="Severo",5,IF(Monitoreo!#REF!="Mayor",4,IF(Monitoreo!#REF!="Moderado",3,IF(Monitoreo!#REF!="Menor",2,IF(Monitoreo!#REF!="Insignificante",1)))))</f>
        <v>#REF!</v>
      </c>
      <c r="AL9" s="88" t="e">
        <f t="shared" si="0"/>
        <v>#REF!</v>
      </c>
    </row>
    <row r="10" spans="1:38" ht="27" x14ac:dyDescent="0.25">
      <c r="A10" s="71"/>
      <c r="B10" s="71"/>
      <c r="C10" s="71"/>
      <c r="D10" s="522" t="s">
        <v>168</v>
      </c>
      <c r="E10" s="522"/>
      <c r="F10" s="522"/>
      <c r="G10" s="522"/>
      <c r="H10" s="522"/>
      <c r="I10" s="83"/>
      <c r="J10" s="84" t="e">
        <f>IF(AL11="55",Monitoreo!F8&amp;". ","")</f>
        <v>#REF!</v>
      </c>
      <c r="K10" s="39" t="e">
        <f>IF(AL11="54",Monitoreo!F8&amp;". ","")</f>
        <v>#REF!</v>
      </c>
      <c r="L10" s="39" t="e">
        <f>IF(AL11="53",Monitoreo!F8&amp;". ","")</f>
        <v>#REF!</v>
      </c>
      <c r="M10" s="39" t="e">
        <f>IF(AL11="52",Monitoreo!F8&amp;". ","")</f>
        <v>#REF!</v>
      </c>
      <c r="N10" s="39" t="e">
        <f>IF(AL11="51",Monitoreo!F8&amp;". ","")</f>
        <v>#REF!</v>
      </c>
      <c r="O10" s="39" t="e">
        <f>IF(AL11="45",Monitoreo!F8&amp;". ","")</f>
        <v>#REF!</v>
      </c>
      <c r="P10" s="39" t="e">
        <f>IF(AL11="44",Monitoreo!F8&amp;". ","")</f>
        <v>#REF!</v>
      </c>
      <c r="Q10" s="39" t="e">
        <f>IF(AL11="43",Monitoreo!F8&amp;". ","")</f>
        <v>#REF!</v>
      </c>
      <c r="R10" s="39" t="e">
        <f>IF(AL11="42",Monitoreo!F8&amp;". ","")</f>
        <v>#REF!</v>
      </c>
      <c r="S10" s="39" t="e">
        <f>IF(AL11="41",Monitoreo!F8&amp;". ","")</f>
        <v>#REF!</v>
      </c>
      <c r="T10" s="39" t="e">
        <f>IF(AL11="35",Monitoreo!F8&amp;". ","")</f>
        <v>#REF!</v>
      </c>
      <c r="U10" s="39" t="e">
        <f>IF(AL11="34",Monitoreo!F8&amp;". ","")</f>
        <v>#REF!</v>
      </c>
      <c r="V10" s="39" t="e">
        <f>IF(AL11="33",Monitoreo!F8&amp;". ","")</f>
        <v>#REF!</v>
      </c>
      <c r="W10" s="39" t="e">
        <f>IF(AL11="32",Monitoreo!F8&amp;". ","")</f>
        <v>#REF!</v>
      </c>
      <c r="X10" s="39" t="e">
        <f>IF(AL11="31",Monitoreo!F8&amp;". ","")</f>
        <v>#REF!</v>
      </c>
      <c r="Y10" s="39" t="e">
        <f>IF(AL11="25",Monitoreo!F8&amp;". ","")</f>
        <v>#REF!</v>
      </c>
      <c r="Z10" s="39" t="e">
        <f>IF(AL11="24",Monitoreo!F8&amp;". ","")</f>
        <v>#REF!</v>
      </c>
      <c r="AA10" s="39" t="e">
        <f>IF(AL11="23",Monitoreo!F8&amp;". ","")</f>
        <v>#REF!</v>
      </c>
      <c r="AB10" s="39" t="e">
        <f>IF(AL11="22",Monitoreo!F8&amp;". ","")</f>
        <v>#REF!</v>
      </c>
      <c r="AC10" s="39" t="e">
        <f>IF(AL11="21",Monitoreo!F8&amp;". ","")</f>
        <v>#REF!</v>
      </c>
      <c r="AD10" s="39" t="e">
        <f>IF(AL11="15",Monitoreo!F8&amp;". ","")</f>
        <v>#REF!</v>
      </c>
      <c r="AE10" s="39" t="e">
        <f>IF(AL11="14",Monitoreo!F8&amp;". ","")</f>
        <v>#REF!</v>
      </c>
      <c r="AF10" s="39" t="e">
        <f>IF(AL11="13",Monitoreo!F8&amp;". ","")</f>
        <v>#REF!</v>
      </c>
      <c r="AG10" s="39" t="e">
        <f>IF(AL11="12",Monitoreo!F8&amp;". ","")</f>
        <v>#REF!</v>
      </c>
      <c r="AH10" s="85" t="e">
        <f>IF(AL11="11",Monitoreo!F8&amp;". ","")</f>
        <v>#REF!</v>
      </c>
      <c r="AI10" s="71"/>
      <c r="AJ10" s="88" t="e">
        <f>+IF(Monitoreo!#REF!="Casi Seguro",5,IF(Monitoreo!#REF!="Probable",4,IF(Monitoreo!#REF!="Posible",3,IF(Monitoreo!#REF!="Improbable",2,IF(Monitoreo!#REF!="Raro",1)))))</f>
        <v>#REF!</v>
      </c>
      <c r="AK10" s="88" t="e">
        <f>+IF(Monitoreo!#REF!="Severo",5,IF(Monitoreo!#REF!="Mayor",4,IF(Monitoreo!#REF!="Moderado",3,IF(Monitoreo!#REF!="Menor",2,IF(Monitoreo!#REF!="Insignificante",1)))))</f>
        <v>#REF!</v>
      </c>
      <c r="AL10" s="88" t="e">
        <f t="shared" si="0"/>
        <v>#REF!</v>
      </c>
    </row>
    <row r="11" spans="1:38" x14ac:dyDescent="0.25">
      <c r="A11" s="71"/>
      <c r="B11" s="71"/>
      <c r="C11" s="71"/>
      <c r="D11" s="71"/>
      <c r="E11" s="71"/>
      <c r="F11" s="71"/>
      <c r="G11" s="71"/>
      <c r="H11" s="71"/>
      <c r="I11" s="83"/>
      <c r="J11" s="84" t="e">
        <f>IF(AL12="55",Monitoreo!F9&amp;". ","")</f>
        <v>#REF!</v>
      </c>
      <c r="K11" s="39" t="e">
        <f>IF(AL12="54",Monitoreo!F9&amp;". ","")</f>
        <v>#REF!</v>
      </c>
      <c r="L11" s="39" t="e">
        <f>IF(AL12="53",Monitoreo!F9&amp;". ","")</f>
        <v>#REF!</v>
      </c>
      <c r="M11" s="39" t="e">
        <f>IF(AL12="52",Monitoreo!F9&amp;". ","")</f>
        <v>#REF!</v>
      </c>
      <c r="N11" s="39" t="e">
        <f>IF(AL12="51",Monitoreo!F9&amp;". ","")</f>
        <v>#REF!</v>
      </c>
      <c r="O11" s="39" t="e">
        <f>IF(AL12="45",Monitoreo!F9&amp;". ","")</f>
        <v>#REF!</v>
      </c>
      <c r="P11" s="39" t="e">
        <f>IF(AL12="44",Monitoreo!F9&amp;". ","")</f>
        <v>#REF!</v>
      </c>
      <c r="Q11" s="39" t="e">
        <f>IF(AL12="43",Monitoreo!F9&amp;". ","")</f>
        <v>#REF!</v>
      </c>
      <c r="R11" s="39" t="e">
        <f>IF(AL12="42",Monitoreo!F9&amp;". ","")</f>
        <v>#REF!</v>
      </c>
      <c r="S11" s="39" t="e">
        <f>IF(AL12="41",Monitoreo!F9&amp;". ","")</f>
        <v>#REF!</v>
      </c>
      <c r="T11" s="39" t="e">
        <f>IF(AL12="35",Monitoreo!F9&amp;". ","")</f>
        <v>#REF!</v>
      </c>
      <c r="U11" s="39" t="e">
        <f>IF(AL12="34",Monitoreo!F9&amp;". ","")</f>
        <v>#REF!</v>
      </c>
      <c r="V11" s="39" t="e">
        <f>IF(AL12="33",Monitoreo!F9&amp;". ","")</f>
        <v>#REF!</v>
      </c>
      <c r="W11" s="39" t="e">
        <f>IF(AL12="32",Monitoreo!F9&amp;". ","")</f>
        <v>#REF!</v>
      </c>
      <c r="X11" s="39" t="e">
        <f>IF(AL12="31",Monitoreo!F9&amp;". ","")</f>
        <v>#REF!</v>
      </c>
      <c r="Y11" s="39" t="e">
        <f>IF(AL12="25",Monitoreo!F9&amp;". ","")</f>
        <v>#REF!</v>
      </c>
      <c r="Z11" s="39" t="e">
        <f>IF(AL12="24",Monitoreo!F9&amp;". ","")</f>
        <v>#REF!</v>
      </c>
      <c r="AA11" s="39" t="e">
        <f>IF(AL12="23",Monitoreo!F9&amp;". ","")</f>
        <v>#REF!</v>
      </c>
      <c r="AB11" s="39" t="e">
        <f>IF(AL12="22",Monitoreo!F9&amp;". ","")</f>
        <v>#REF!</v>
      </c>
      <c r="AC11" s="39" t="e">
        <f>IF(AL12="21",Monitoreo!F9&amp;". ","")</f>
        <v>#REF!</v>
      </c>
      <c r="AD11" s="39" t="e">
        <f>IF(AL12="15",Monitoreo!F9&amp;". ","")</f>
        <v>#REF!</v>
      </c>
      <c r="AE11" s="39" t="e">
        <f>IF(AL12="14",Monitoreo!F9&amp;". ","")</f>
        <v>#REF!</v>
      </c>
      <c r="AF11" s="39" t="e">
        <f>IF(AL12="13",Monitoreo!F9&amp;". ","")</f>
        <v>#REF!</v>
      </c>
      <c r="AG11" s="39" t="e">
        <f>IF(AL12="12",Monitoreo!F9&amp;". ","")</f>
        <v>#REF!</v>
      </c>
      <c r="AH11" s="85" t="e">
        <f>IF(AL12="11",Monitoreo!F9&amp;". ","")</f>
        <v>#REF!</v>
      </c>
      <c r="AI11" s="71"/>
      <c r="AJ11" s="88" t="e">
        <f>+IF(Monitoreo!#REF!="Casi Seguro",5,IF(Monitoreo!#REF!="Probable",4,IF(Monitoreo!#REF!="Posible",3,IF(Monitoreo!#REF!="Improbable",2,IF(Monitoreo!#REF!="Raro",1)))))</f>
        <v>#REF!</v>
      </c>
      <c r="AK11" s="88" t="e">
        <f>+IF(Monitoreo!#REF!="Severo",5,IF(Monitoreo!#REF!="Mayor",4,IF(Monitoreo!#REF!="Moderado",3,IF(Monitoreo!#REF!="Menor",2,IF(Monitoreo!#REF!="Insignificante",1)))))</f>
        <v>#REF!</v>
      </c>
      <c r="AL11" s="88" t="e">
        <f t="shared" si="0"/>
        <v>#REF!</v>
      </c>
    </row>
    <row r="12" spans="1:38" x14ac:dyDescent="0.25">
      <c r="A12" s="71"/>
      <c r="B12" s="71"/>
      <c r="C12" s="71"/>
      <c r="D12" s="71"/>
      <c r="E12" s="71"/>
      <c r="F12" s="71"/>
      <c r="G12" s="71"/>
      <c r="H12" s="71"/>
      <c r="I12" s="83"/>
      <c r="J12" s="84" t="e">
        <f>IF(AL13="55",Monitoreo!F10&amp;". ","")</f>
        <v>#REF!</v>
      </c>
      <c r="K12" s="39" t="e">
        <f>IF(AL13="54",Monitoreo!F10&amp;". ","")</f>
        <v>#REF!</v>
      </c>
      <c r="L12" s="39" t="e">
        <f>IF(AL13="53",Monitoreo!F10&amp;". ","")</f>
        <v>#REF!</v>
      </c>
      <c r="M12" s="39" t="e">
        <f>IF(AL13="52",Monitoreo!F10&amp;". ","")</f>
        <v>#REF!</v>
      </c>
      <c r="N12" s="39" t="e">
        <f>IF(AL13="51",Monitoreo!F10&amp;". ","")</f>
        <v>#REF!</v>
      </c>
      <c r="O12" s="39" t="e">
        <f>IF(AL13="45",Monitoreo!F10&amp;". ","")</f>
        <v>#REF!</v>
      </c>
      <c r="P12" s="39" t="e">
        <f>IF(AL13="44",Monitoreo!F10&amp;". ","")</f>
        <v>#REF!</v>
      </c>
      <c r="Q12" s="39" t="e">
        <f>IF(AL13="43",Monitoreo!F10&amp;". ","")</f>
        <v>#REF!</v>
      </c>
      <c r="R12" s="39" t="e">
        <f>IF(AL13="42",Monitoreo!F10&amp;". ","")</f>
        <v>#REF!</v>
      </c>
      <c r="S12" s="39" t="e">
        <f>IF(AL13="41",Monitoreo!F10&amp;". ","")</f>
        <v>#REF!</v>
      </c>
      <c r="T12" s="39" t="e">
        <f>IF(AL13="35",Monitoreo!F10&amp;". ","")</f>
        <v>#REF!</v>
      </c>
      <c r="U12" s="39" t="e">
        <f>IF(AL13="34",Monitoreo!F10&amp;". ","")</f>
        <v>#REF!</v>
      </c>
      <c r="V12" s="39" t="e">
        <f>IF(AL13="33",Monitoreo!F10&amp;". ","")</f>
        <v>#REF!</v>
      </c>
      <c r="W12" s="39" t="e">
        <f>IF(AL13="32",Monitoreo!F10&amp;". ","")</f>
        <v>#REF!</v>
      </c>
      <c r="X12" s="39" t="e">
        <f>IF(AL13="31",Monitoreo!F10&amp;". ","")</f>
        <v>#REF!</v>
      </c>
      <c r="Y12" s="39" t="e">
        <f>IF(AL13="25",Monitoreo!F10&amp;". ","")</f>
        <v>#REF!</v>
      </c>
      <c r="Z12" s="39" t="e">
        <f>IF(AL13="24",Monitoreo!F10&amp;". ","")</f>
        <v>#REF!</v>
      </c>
      <c r="AA12" s="39" t="e">
        <f>IF(AL13="23",Monitoreo!F10&amp;". ","")</f>
        <v>#REF!</v>
      </c>
      <c r="AB12" s="39" t="e">
        <f>IF(AL13="22",Monitoreo!F10&amp;". ","")</f>
        <v>#REF!</v>
      </c>
      <c r="AC12" s="39" t="e">
        <f>IF(AL13="21",Monitoreo!F10&amp;". ","")</f>
        <v>#REF!</v>
      </c>
      <c r="AD12" s="39" t="e">
        <f>IF(AL13="15",Monitoreo!F10&amp;". ","")</f>
        <v>#REF!</v>
      </c>
      <c r="AE12" s="39" t="e">
        <f>IF(AL13="14",Monitoreo!F10&amp;". ","")</f>
        <v>#REF!</v>
      </c>
      <c r="AF12" s="39" t="e">
        <f>IF(AL13="13",Monitoreo!F10&amp;". ","")</f>
        <v>#REF!</v>
      </c>
      <c r="AG12" s="39" t="e">
        <f>IF(AL13="12",Monitoreo!F10&amp;". ","")</f>
        <v>#REF!</v>
      </c>
      <c r="AH12" s="85" t="e">
        <f>IF(AL13="11",Monitoreo!F10&amp;". ","")</f>
        <v>#REF!</v>
      </c>
      <c r="AI12" s="71"/>
      <c r="AJ12" s="88" t="e">
        <f>+IF(Monitoreo!#REF!="Casi Seguro",5,IF(Monitoreo!#REF!="Probable",4,IF(Monitoreo!#REF!="Posible",3,IF(Monitoreo!#REF!="Improbable",2,IF(Monitoreo!#REF!="Raro",1)))))</f>
        <v>#REF!</v>
      </c>
      <c r="AK12" s="88" t="e">
        <f>+IF(Monitoreo!#REF!="Severo",5,IF(Monitoreo!#REF!="Mayor",4,IF(Monitoreo!#REF!="Moderado",3,IF(Monitoreo!#REF!="Menor",2,IF(Monitoreo!#REF!="Insignificante",1)))))</f>
        <v>#REF!</v>
      </c>
      <c r="AL12" s="88" t="e">
        <f t="shared" si="0"/>
        <v>#REF!</v>
      </c>
    </row>
    <row r="13" spans="1:38" x14ac:dyDescent="0.25">
      <c r="A13" s="71"/>
      <c r="B13" s="71"/>
      <c r="C13" s="71"/>
      <c r="D13" s="71"/>
      <c r="E13" s="71"/>
      <c r="F13" s="71"/>
      <c r="G13" s="71"/>
      <c r="H13" s="71"/>
      <c r="I13" s="83"/>
      <c r="J13" s="84" t="e">
        <f>IF(AL14="55",Monitoreo!F11&amp;". ","")</f>
        <v>#REF!</v>
      </c>
      <c r="K13" s="39" t="e">
        <f>IF(AL14="54",Monitoreo!F11&amp;". ","")</f>
        <v>#REF!</v>
      </c>
      <c r="L13" s="39" t="e">
        <f>IF(AL14="53",Monitoreo!F11&amp;". ","")</f>
        <v>#REF!</v>
      </c>
      <c r="M13" s="39" t="e">
        <f>IF(AL14="52",Monitoreo!F11&amp;". ","")</f>
        <v>#REF!</v>
      </c>
      <c r="N13" s="39" t="e">
        <f>IF(AL14="51",Monitoreo!F11&amp;". ","")</f>
        <v>#REF!</v>
      </c>
      <c r="O13" s="39" t="e">
        <f>IF(AL14="45",Monitoreo!F11&amp;". ","")</f>
        <v>#REF!</v>
      </c>
      <c r="P13" s="39" t="e">
        <f>IF(AL14="44",Monitoreo!F11&amp;". ","")</f>
        <v>#REF!</v>
      </c>
      <c r="Q13" s="39" t="e">
        <f>IF(AL14="43",Monitoreo!F11&amp;". ","")</f>
        <v>#REF!</v>
      </c>
      <c r="R13" s="39" t="e">
        <f>IF(AL14="42",Monitoreo!F11&amp;". ","")</f>
        <v>#REF!</v>
      </c>
      <c r="S13" s="39" t="e">
        <f>IF(AL14="41",Monitoreo!F11&amp;". ","")</f>
        <v>#REF!</v>
      </c>
      <c r="T13" s="39" t="e">
        <f>IF(AL14="35",Monitoreo!F11&amp;". ","")</f>
        <v>#REF!</v>
      </c>
      <c r="U13" s="39" t="e">
        <f>IF(AL14="34",Monitoreo!F11&amp;". ","")</f>
        <v>#REF!</v>
      </c>
      <c r="V13" s="39" t="e">
        <f>IF(AL14="33",Monitoreo!F11&amp;". ","")</f>
        <v>#REF!</v>
      </c>
      <c r="W13" s="39" t="e">
        <f>IF(AL14="32",Monitoreo!F11&amp;". ","")</f>
        <v>#REF!</v>
      </c>
      <c r="X13" s="39" t="e">
        <f>IF(AL14="31",Monitoreo!F11&amp;". ","")</f>
        <v>#REF!</v>
      </c>
      <c r="Y13" s="39" t="e">
        <f>IF(AL14="25",Monitoreo!F11&amp;". ","")</f>
        <v>#REF!</v>
      </c>
      <c r="Z13" s="39" t="e">
        <f>IF(AL14="24",Monitoreo!F11&amp;". ","")</f>
        <v>#REF!</v>
      </c>
      <c r="AA13" s="39" t="e">
        <f>IF(AL14="23",Monitoreo!F11&amp;". ","")</f>
        <v>#REF!</v>
      </c>
      <c r="AB13" s="39" t="e">
        <f>IF(AL14="22",Monitoreo!F11&amp;". ","")</f>
        <v>#REF!</v>
      </c>
      <c r="AC13" s="39" t="e">
        <f>IF(AL14="21",Monitoreo!F11&amp;". ","")</f>
        <v>#REF!</v>
      </c>
      <c r="AD13" s="39" t="e">
        <f>IF(AL14="15",Monitoreo!F11&amp;". ","")</f>
        <v>#REF!</v>
      </c>
      <c r="AE13" s="39" t="e">
        <f>IF(AL14="14",Monitoreo!F11&amp;". ","")</f>
        <v>#REF!</v>
      </c>
      <c r="AF13" s="39" t="e">
        <f>IF(AL14="13",Monitoreo!F11&amp;". ","")</f>
        <v>#REF!</v>
      </c>
      <c r="AG13" s="39" t="e">
        <f>IF(AL14="12",Monitoreo!F11&amp;". ","")</f>
        <v>#REF!</v>
      </c>
      <c r="AH13" s="85" t="e">
        <f>IF(AL14="11",Monitoreo!F11&amp;". ","")</f>
        <v>#REF!</v>
      </c>
      <c r="AI13" s="71"/>
      <c r="AJ13" s="88" t="e">
        <f>+IF(Monitoreo!#REF!="Casi Seguro",5,IF(Monitoreo!#REF!="Probable",4,IF(Monitoreo!#REF!="Posible",3,IF(Monitoreo!#REF!="Improbable",2,IF(Monitoreo!#REF!="Raro",1)))))</f>
        <v>#REF!</v>
      </c>
      <c r="AK13" s="88" t="e">
        <f>+IF(Monitoreo!#REF!="Severo",5,IF(Monitoreo!#REF!="Mayor",4,IF(Monitoreo!#REF!="Moderado",3,IF(Monitoreo!#REF!="Menor",2,IF(Monitoreo!#REF!="Insignificante",1)))))</f>
        <v>#REF!</v>
      </c>
      <c r="AL13" s="88" t="e">
        <f t="shared" si="0"/>
        <v>#REF!</v>
      </c>
    </row>
    <row r="14" spans="1:38" x14ac:dyDescent="0.25">
      <c r="A14" s="71"/>
      <c r="B14" s="71"/>
      <c r="C14" s="71"/>
      <c r="D14" s="90"/>
      <c r="E14" s="91" t="s">
        <v>89</v>
      </c>
      <c r="F14" s="71"/>
      <c r="G14" s="71"/>
      <c r="H14" s="71"/>
      <c r="I14" s="83"/>
      <c r="J14" s="84" t="e">
        <f>IF(AL15="55",Monitoreo!F12&amp;". ","")</f>
        <v>#REF!</v>
      </c>
      <c r="K14" s="39" t="e">
        <f>IF(AL15="54",Monitoreo!F12&amp;". ","")</f>
        <v>#REF!</v>
      </c>
      <c r="L14" s="39" t="e">
        <f>IF(AL15="53",Monitoreo!F12&amp;". ","")</f>
        <v>#REF!</v>
      </c>
      <c r="M14" s="39" t="e">
        <f>IF(AL15="52",Monitoreo!F12&amp;". ","")</f>
        <v>#REF!</v>
      </c>
      <c r="N14" s="39" t="e">
        <f>IF(AL15="51",Monitoreo!F12&amp;". ","")</f>
        <v>#REF!</v>
      </c>
      <c r="O14" s="39" t="e">
        <f>IF(AL15="45",Monitoreo!F12&amp;". ","")</f>
        <v>#REF!</v>
      </c>
      <c r="P14" s="39" t="e">
        <f>IF(AL15="44",Monitoreo!F12&amp;". ","")</f>
        <v>#REF!</v>
      </c>
      <c r="Q14" s="39" t="e">
        <f>IF(AL15="43",Monitoreo!F12&amp;". ","")</f>
        <v>#REF!</v>
      </c>
      <c r="R14" s="39" t="e">
        <f>IF(AL15="42",Monitoreo!F12&amp;". ","")</f>
        <v>#REF!</v>
      </c>
      <c r="S14" s="39" t="e">
        <f>IF(AL15="41",Monitoreo!F12&amp;". ","")</f>
        <v>#REF!</v>
      </c>
      <c r="T14" s="39" t="e">
        <f>IF(AL15="35",Monitoreo!F12&amp;". ","")</f>
        <v>#REF!</v>
      </c>
      <c r="U14" s="39" t="e">
        <f>IF(AL15="34",Monitoreo!F12&amp;". ","")</f>
        <v>#REF!</v>
      </c>
      <c r="V14" s="39" t="e">
        <f>IF(AL15="33",Monitoreo!F12&amp;". ","")</f>
        <v>#REF!</v>
      </c>
      <c r="W14" s="39" t="e">
        <f>IF(AL15="32",Monitoreo!F12&amp;". ","")</f>
        <v>#REF!</v>
      </c>
      <c r="X14" s="39" t="e">
        <f>IF(AL15="31",Monitoreo!F12&amp;". ","")</f>
        <v>#REF!</v>
      </c>
      <c r="Y14" s="39" t="e">
        <f>IF(AL15="25",Monitoreo!F12&amp;". ","")</f>
        <v>#REF!</v>
      </c>
      <c r="Z14" s="39" t="e">
        <f>IF(AL15="24",Monitoreo!F12&amp;". ","")</f>
        <v>#REF!</v>
      </c>
      <c r="AA14" s="39" t="e">
        <f>IF(AL15="23",Monitoreo!F12&amp;". ","")</f>
        <v>#REF!</v>
      </c>
      <c r="AB14" s="39" t="e">
        <f>IF(AL15="22",Monitoreo!F12&amp;". ","")</f>
        <v>#REF!</v>
      </c>
      <c r="AC14" s="39" t="e">
        <f>IF(AL15="21",Monitoreo!F12&amp;". ","")</f>
        <v>#REF!</v>
      </c>
      <c r="AD14" s="39" t="e">
        <f>IF(AL15="15",Monitoreo!F12&amp;". ","")</f>
        <v>#REF!</v>
      </c>
      <c r="AE14" s="39" t="e">
        <f>IF(AL15="14",Monitoreo!F12&amp;". ","")</f>
        <v>#REF!</v>
      </c>
      <c r="AF14" s="39" t="e">
        <f>IF(AL15="13",Monitoreo!F12&amp;". ","")</f>
        <v>#REF!</v>
      </c>
      <c r="AG14" s="39" t="e">
        <f>IF(AL15="12",Monitoreo!F12&amp;". ","")</f>
        <v>#REF!</v>
      </c>
      <c r="AH14" s="85" t="e">
        <f>IF(AL15="11",Monitoreo!F12&amp;". ","")</f>
        <v>#REF!</v>
      </c>
      <c r="AI14" s="71"/>
      <c r="AJ14" s="88" t="e">
        <f>+IF(Monitoreo!#REF!="Casi Seguro",5,IF(Monitoreo!#REF!="Probable",4,IF(Monitoreo!#REF!="Posible",3,IF(Monitoreo!#REF!="Improbable",2,IF(Monitoreo!#REF!="Raro",1)))))</f>
        <v>#REF!</v>
      </c>
      <c r="AK14" s="88" t="e">
        <f>+IF(Monitoreo!#REF!="Severo",5,IF(Monitoreo!#REF!="Mayor",4,IF(Monitoreo!#REF!="Moderado",3,IF(Monitoreo!#REF!="Menor",2,IF(Monitoreo!#REF!="Insignificante",1)))))</f>
        <v>#REF!</v>
      </c>
      <c r="AL14" s="88" t="e">
        <f t="shared" si="0"/>
        <v>#REF!</v>
      </c>
    </row>
    <row r="15" spans="1:38" x14ac:dyDescent="0.25">
      <c r="A15" s="71"/>
      <c r="B15" s="71"/>
      <c r="C15" s="71"/>
      <c r="D15" s="92"/>
      <c r="E15" s="93" t="s">
        <v>87</v>
      </c>
      <c r="F15" s="71"/>
      <c r="G15" s="71"/>
      <c r="H15" s="71"/>
      <c r="I15" s="83"/>
      <c r="J15" s="84" t="e">
        <f>IF(AL16="55",Monitoreo!F13&amp;". ","")</f>
        <v>#REF!</v>
      </c>
      <c r="K15" s="39" t="e">
        <f>IF(AL16="54",Monitoreo!F13&amp;". ","")</f>
        <v>#REF!</v>
      </c>
      <c r="L15" s="39" t="e">
        <f>IF(AL16="53",Monitoreo!F13&amp;". ","")</f>
        <v>#REF!</v>
      </c>
      <c r="M15" s="39" t="e">
        <f>IF(AL16="52",Monitoreo!F13&amp;". ","")</f>
        <v>#REF!</v>
      </c>
      <c r="N15" s="39" t="e">
        <f>IF(AL16="51",Monitoreo!F13&amp;". ","")</f>
        <v>#REF!</v>
      </c>
      <c r="O15" s="39" t="e">
        <f>IF(AL16="45",Monitoreo!F13&amp;". ","")</f>
        <v>#REF!</v>
      </c>
      <c r="P15" s="39" t="e">
        <f>IF(AL16="44",Monitoreo!F13&amp;". ","")</f>
        <v>#REF!</v>
      </c>
      <c r="Q15" s="39" t="e">
        <f>IF(AL16="43",Monitoreo!F13&amp;". ","")</f>
        <v>#REF!</v>
      </c>
      <c r="R15" s="39" t="e">
        <f>IF(AL16="42",Monitoreo!F13&amp;". ","")</f>
        <v>#REF!</v>
      </c>
      <c r="S15" s="39" t="e">
        <f>IF(AL16="41",Monitoreo!F13&amp;". ","")</f>
        <v>#REF!</v>
      </c>
      <c r="T15" s="39" t="e">
        <f>IF(AL16="35",Monitoreo!F13&amp;". ","")</f>
        <v>#REF!</v>
      </c>
      <c r="U15" s="39" t="e">
        <f>IF(AL16="34",Monitoreo!F13&amp;". ","")</f>
        <v>#REF!</v>
      </c>
      <c r="V15" s="39" t="e">
        <f>IF(AL16="33",Monitoreo!F13&amp;". ","")</f>
        <v>#REF!</v>
      </c>
      <c r="W15" s="39" t="e">
        <f>IF(AL16="32",Monitoreo!F13&amp;". ","")</f>
        <v>#REF!</v>
      </c>
      <c r="X15" s="39" t="e">
        <f>IF(AL16="31",Monitoreo!F13&amp;". ","")</f>
        <v>#REF!</v>
      </c>
      <c r="Y15" s="39" t="e">
        <f>IF(AL16="25",Monitoreo!F13&amp;". ","")</f>
        <v>#REF!</v>
      </c>
      <c r="Z15" s="39" t="e">
        <f>IF(AL16="24",Monitoreo!F13&amp;". ","")</f>
        <v>#REF!</v>
      </c>
      <c r="AA15" s="39" t="e">
        <f>IF(AL16="23",Monitoreo!F13&amp;". ","")</f>
        <v>#REF!</v>
      </c>
      <c r="AB15" s="39" t="e">
        <f>IF(AL16="22",Monitoreo!F13&amp;". ","")</f>
        <v>#REF!</v>
      </c>
      <c r="AC15" s="39" t="e">
        <f>IF(AL16="21",Monitoreo!F13&amp;". ","")</f>
        <v>#REF!</v>
      </c>
      <c r="AD15" s="39" t="e">
        <f>IF(AL16="15",Monitoreo!F13&amp;". ","")</f>
        <v>#REF!</v>
      </c>
      <c r="AE15" s="39" t="e">
        <f>IF(AL16="14",Monitoreo!F13&amp;". ","")</f>
        <v>#REF!</v>
      </c>
      <c r="AF15" s="39" t="e">
        <f>IF(AL16="13",Monitoreo!F13&amp;". ","")</f>
        <v>#REF!</v>
      </c>
      <c r="AG15" s="39" t="e">
        <f>IF(AL16="12",Monitoreo!F13&amp;". ","")</f>
        <v>#REF!</v>
      </c>
      <c r="AH15" s="85" t="e">
        <f>IF(AL16="11",Monitoreo!F13&amp;". ","")</f>
        <v>#REF!</v>
      </c>
      <c r="AI15" s="71"/>
      <c r="AJ15" s="88" t="e">
        <f>+IF(Monitoreo!#REF!="Casi Seguro",5,IF(Monitoreo!#REF!="Probable",4,IF(Monitoreo!#REF!="Posible",3,IF(Monitoreo!#REF!="Improbable",2,IF(Monitoreo!#REF!="Raro",1)))))</f>
        <v>#REF!</v>
      </c>
      <c r="AK15" s="88" t="e">
        <f>+IF(Monitoreo!#REF!="Severo",5,IF(Monitoreo!#REF!="Mayor",4,IF(Monitoreo!#REF!="Moderado",3,IF(Monitoreo!#REF!="Menor",2,IF(Monitoreo!#REF!="Insignificante",1)))))</f>
        <v>#REF!</v>
      </c>
      <c r="AL15" s="88" t="e">
        <f t="shared" si="0"/>
        <v>#REF!</v>
      </c>
    </row>
    <row r="16" spans="1:38" x14ac:dyDescent="0.25">
      <c r="A16" s="71"/>
      <c r="B16" s="71"/>
      <c r="C16" s="71"/>
      <c r="D16" s="94"/>
      <c r="E16" s="95" t="s">
        <v>90</v>
      </c>
      <c r="F16" s="71"/>
      <c r="G16" s="71"/>
      <c r="H16" s="71"/>
      <c r="I16" s="83"/>
      <c r="J16" s="84" t="e">
        <f>IF(AL17="55",Monitoreo!F14&amp;". ","")</f>
        <v>#REF!</v>
      </c>
      <c r="K16" s="39" t="e">
        <f>IF(AL17="54",Monitoreo!F14&amp;". ","")</f>
        <v>#REF!</v>
      </c>
      <c r="L16" s="39" t="e">
        <f>IF(AL17="53",Monitoreo!F14&amp;". ","")</f>
        <v>#REF!</v>
      </c>
      <c r="M16" s="39" t="e">
        <f>IF(AL17="52",Monitoreo!F14&amp;". ","")</f>
        <v>#REF!</v>
      </c>
      <c r="N16" s="39" t="e">
        <f>IF(AL17="51",Monitoreo!F14&amp;". ","")</f>
        <v>#REF!</v>
      </c>
      <c r="O16" s="39" t="e">
        <f>IF(AL17="45",Monitoreo!F14&amp;". ","")</f>
        <v>#REF!</v>
      </c>
      <c r="P16" s="39" t="e">
        <f>IF(AL17="44",Monitoreo!F14&amp;". ","")</f>
        <v>#REF!</v>
      </c>
      <c r="Q16" s="39" t="e">
        <f>IF(AL17="43",Monitoreo!F14&amp;". ","")</f>
        <v>#REF!</v>
      </c>
      <c r="R16" s="39" t="e">
        <f>IF(AL17="42",Monitoreo!F14&amp;". ","")</f>
        <v>#REF!</v>
      </c>
      <c r="S16" s="39" t="e">
        <f>IF(AL17="41",Monitoreo!F14&amp;". ","")</f>
        <v>#REF!</v>
      </c>
      <c r="T16" s="39" t="e">
        <f>IF(AL17="35",Monitoreo!F14&amp;". ","")</f>
        <v>#REF!</v>
      </c>
      <c r="U16" s="39" t="e">
        <f>IF(AL17="34",Monitoreo!F14&amp;". ","")</f>
        <v>#REF!</v>
      </c>
      <c r="V16" s="39" t="e">
        <f>IF(AL17="33",Monitoreo!F14&amp;". ","")</f>
        <v>#REF!</v>
      </c>
      <c r="W16" s="39" t="e">
        <f>IF(AL17="32",Monitoreo!F14&amp;". ","")</f>
        <v>#REF!</v>
      </c>
      <c r="X16" s="39" t="e">
        <f>IF(AL17="31",Monitoreo!F14&amp;". ","")</f>
        <v>#REF!</v>
      </c>
      <c r="Y16" s="39" t="e">
        <f>IF(AL17="25",Monitoreo!F14&amp;". ","")</f>
        <v>#REF!</v>
      </c>
      <c r="Z16" s="39" t="e">
        <f>IF(AL17="24",Monitoreo!F14&amp;". ","")</f>
        <v>#REF!</v>
      </c>
      <c r="AA16" s="39" t="e">
        <f>IF(AL17="23",Monitoreo!F14&amp;". ","")</f>
        <v>#REF!</v>
      </c>
      <c r="AB16" s="39" t="e">
        <f>IF(AL17="22",Monitoreo!F14&amp;". ","")</f>
        <v>#REF!</v>
      </c>
      <c r="AC16" s="39" t="e">
        <f>IF(AL17="21",Monitoreo!F14&amp;". ","")</f>
        <v>#REF!</v>
      </c>
      <c r="AD16" s="39" t="e">
        <f>IF(AL17="15",Monitoreo!F14&amp;". ","")</f>
        <v>#REF!</v>
      </c>
      <c r="AE16" s="39" t="e">
        <f>IF(AL17="14",Monitoreo!F14&amp;". ","")</f>
        <v>#REF!</v>
      </c>
      <c r="AF16" s="39" t="e">
        <f>IF(AL17="13",Monitoreo!F14&amp;". ","")</f>
        <v>#REF!</v>
      </c>
      <c r="AG16" s="39" t="e">
        <f>IF(AL17="12",Monitoreo!F14&amp;". ","")</f>
        <v>#REF!</v>
      </c>
      <c r="AH16" s="85" t="e">
        <f>IF(AL17="11",Monitoreo!F14&amp;". ","")</f>
        <v>#REF!</v>
      </c>
      <c r="AI16" s="71"/>
      <c r="AJ16" s="88" t="e">
        <f>+IF(Monitoreo!#REF!="Casi Seguro",5,IF(Monitoreo!#REF!="Probable",4,IF(Monitoreo!#REF!="Posible",3,IF(Monitoreo!#REF!="Improbable",2,IF(Monitoreo!#REF!="Raro",1)))))</f>
        <v>#REF!</v>
      </c>
      <c r="AK16" s="88" t="e">
        <f>+IF(Monitoreo!#REF!="Severo",5,IF(Monitoreo!#REF!="Mayor",4,IF(Monitoreo!#REF!="Moderado",3,IF(Monitoreo!#REF!="Menor",2,IF(Monitoreo!#REF!="Insignificante",1)))))</f>
        <v>#REF!</v>
      </c>
      <c r="AL16" s="88" t="e">
        <f t="shared" si="0"/>
        <v>#REF!</v>
      </c>
    </row>
    <row r="17" spans="1:38" x14ac:dyDescent="0.25">
      <c r="A17" s="71"/>
      <c r="B17" s="71"/>
      <c r="C17" s="71"/>
      <c r="D17" s="96"/>
      <c r="E17" s="97" t="s">
        <v>88</v>
      </c>
      <c r="F17" s="71"/>
      <c r="G17" s="71"/>
      <c r="H17" s="71"/>
      <c r="I17" s="83"/>
      <c r="J17" s="84" t="e">
        <f>IF(AL18="55",Monitoreo!F15&amp;". ","")</f>
        <v>#REF!</v>
      </c>
      <c r="K17" s="39" t="e">
        <f>IF(AL18="54",Monitoreo!F15&amp;". ","")</f>
        <v>#REF!</v>
      </c>
      <c r="L17" s="39" t="e">
        <f>IF(AL18="53",Monitoreo!F15&amp;". ","")</f>
        <v>#REF!</v>
      </c>
      <c r="M17" s="39" t="e">
        <f>IF(AL18="52",Monitoreo!F15&amp;". ","")</f>
        <v>#REF!</v>
      </c>
      <c r="N17" s="39" t="e">
        <f>IF(AL18="51",Monitoreo!F15&amp;". ","")</f>
        <v>#REF!</v>
      </c>
      <c r="O17" s="39" t="e">
        <f>IF(AL18="45",Monitoreo!F15&amp;". ","")</f>
        <v>#REF!</v>
      </c>
      <c r="P17" s="39" t="e">
        <f>IF(AL18="44",Monitoreo!F15&amp;". ","")</f>
        <v>#REF!</v>
      </c>
      <c r="Q17" s="39" t="e">
        <f>IF(AL18="43",Monitoreo!F15&amp;". ","")</f>
        <v>#REF!</v>
      </c>
      <c r="R17" s="39" t="e">
        <f>IF(AL18="42",Monitoreo!F15&amp;". ","")</f>
        <v>#REF!</v>
      </c>
      <c r="S17" s="39" t="e">
        <f>IF(AL18="41",Monitoreo!F15&amp;". ","")</f>
        <v>#REF!</v>
      </c>
      <c r="T17" s="39" t="e">
        <f>IF(AL18="35",Monitoreo!F15&amp;". ","")</f>
        <v>#REF!</v>
      </c>
      <c r="U17" s="39" t="e">
        <f>IF(AL18="34",Monitoreo!F15&amp;". ","")</f>
        <v>#REF!</v>
      </c>
      <c r="V17" s="39" t="e">
        <f>IF(AL18="33",Monitoreo!F15&amp;". ","")</f>
        <v>#REF!</v>
      </c>
      <c r="W17" s="39" t="e">
        <f>IF(AL18="32",Monitoreo!F15&amp;". ","")</f>
        <v>#REF!</v>
      </c>
      <c r="X17" s="39" t="e">
        <f>IF(AL18="31",Monitoreo!F15&amp;". ","")</f>
        <v>#REF!</v>
      </c>
      <c r="Y17" s="39" t="e">
        <f>IF(AL18="25",Monitoreo!F15&amp;". ","")</f>
        <v>#REF!</v>
      </c>
      <c r="Z17" s="39" t="e">
        <f>IF(AL18="24",Monitoreo!F15&amp;". ","")</f>
        <v>#REF!</v>
      </c>
      <c r="AA17" s="39" t="e">
        <f>IF(AL18="23",Monitoreo!F15&amp;". ","")</f>
        <v>#REF!</v>
      </c>
      <c r="AB17" s="39" t="e">
        <f>IF(AL18="22",Monitoreo!F15&amp;". ","")</f>
        <v>#REF!</v>
      </c>
      <c r="AC17" s="39" t="e">
        <f>IF(AL18="21",Monitoreo!F15&amp;". ","")</f>
        <v>#REF!</v>
      </c>
      <c r="AD17" s="39" t="e">
        <f>IF(AL18="15",Monitoreo!F15&amp;". ","")</f>
        <v>#REF!</v>
      </c>
      <c r="AE17" s="39" t="e">
        <f>IF(AL18="14",Monitoreo!F15&amp;". ","")</f>
        <v>#REF!</v>
      </c>
      <c r="AF17" s="39" t="e">
        <f>IF(AL18="13",Monitoreo!F15&amp;". ","")</f>
        <v>#REF!</v>
      </c>
      <c r="AG17" s="39" t="e">
        <f>IF(AL18="12",Monitoreo!F15&amp;". ","")</f>
        <v>#REF!</v>
      </c>
      <c r="AH17" s="85" t="e">
        <f>IF(AL18="11",Monitoreo!F15&amp;". ","")</f>
        <v>#REF!</v>
      </c>
      <c r="AI17" s="71"/>
      <c r="AJ17" s="88" t="e">
        <f>+IF(Monitoreo!#REF!="Casi Seguro",5,IF(Monitoreo!#REF!="Probable",4,IF(Monitoreo!#REF!="Posible",3,IF(Monitoreo!#REF!="Improbable",2,IF(Monitoreo!#REF!="Raro",1)))))</f>
        <v>#REF!</v>
      </c>
      <c r="AK17" s="88" t="e">
        <f>+IF(Monitoreo!#REF!="Severo",5,IF(Monitoreo!#REF!="Mayor",4,IF(Monitoreo!#REF!="Moderado",3,IF(Monitoreo!#REF!="Menor",2,IF(Monitoreo!#REF!="Insignificante",1)))))</f>
        <v>#REF!</v>
      </c>
      <c r="AL17" s="88" t="e">
        <f t="shared" si="0"/>
        <v>#REF!</v>
      </c>
    </row>
    <row r="18" spans="1:38" x14ac:dyDescent="0.25">
      <c r="I18" s="83"/>
      <c r="J18" s="84" t="e">
        <f>IF(AL19="55",Monitoreo!F16&amp;". ","")</f>
        <v>#REF!</v>
      </c>
      <c r="K18" s="39" t="e">
        <f>IF(AL19="54",Monitoreo!F16&amp;". ","")</f>
        <v>#REF!</v>
      </c>
      <c r="L18" s="39" t="e">
        <f>IF(AL19="53",Monitoreo!F16&amp;". ","")</f>
        <v>#REF!</v>
      </c>
      <c r="M18" s="39" t="e">
        <f>IF(AL19="52",Monitoreo!F16&amp;". ","")</f>
        <v>#REF!</v>
      </c>
      <c r="N18" s="39" t="e">
        <f>IF(AL19="51",Monitoreo!F16&amp;". ","")</f>
        <v>#REF!</v>
      </c>
      <c r="O18" s="39" t="e">
        <f>IF(AL19="45",Monitoreo!F16&amp;". ","")</f>
        <v>#REF!</v>
      </c>
      <c r="P18" s="39" t="e">
        <f>IF(AL19="44",Monitoreo!F16&amp;". ","")</f>
        <v>#REF!</v>
      </c>
      <c r="Q18" s="39" t="e">
        <f>IF(AL19="43",Monitoreo!F16&amp;". ","")</f>
        <v>#REF!</v>
      </c>
      <c r="R18" s="39" t="e">
        <f>IF(AL19="42",Monitoreo!F16&amp;". ","")</f>
        <v>#REF!</v>
      </c>
      <c r="S18" s="39" t="e">
        <f>IF(AL19="41",Monitoreo!F16&amp;". ","")</f>
        <v>#REF!</v>
      </c>
      <c r="T18" s="39" t="e">
        <f>IF(AL19="35",Monitoreo!F16&amp;". ","")</f>
        <v>#REF!</v>
      </c>
      <c r="U18" s="39" t="e">
        <f>IF(AL19="34",Monitoreo!F16&amp;". ","")</f>
        <v>#REF!</v>
      </c>
      <c r="V18" s="39" t="e">
        <f>IF(AL19="33",Monitoreo!F16&amp;". ","")</f>
        <v>#REF!</v>
      </c>
      <c r="W18" s="39" t="e">
        <f>IF(AL19="32",Monitoreo!F16&amp;". ","")</f>
        <v>#REF!</v>
      </c>
      <c r="X18" s="39" t="e">
        <f>IF(AL19="31",Monitoreo!F16&amp;". ","")</f>
        <v>#REF!</v>
      </c>
      <c r="Y18" s="39" t="e">
        <f>IF(AL19="25",Monitoreo!F16&amp;". ","")</f>
        <v>#REF!</v>
      </c>
      <c r="Z18" s="39" t="e">
        <f>IF(AL19="24",Monitoreo!F16&amp;". ","")</f>
        <v>#REF!</v>
      </c>
      <c r="AA18" s="39" t="e">
        <f>IF(AL19="23",Monitoreo!F16&amp;". ","")</f>
        <v>#REF!</v>
      </c>
      <c r="AB18" s="39" t="e">
        <f>IF(AL19="22",Monitoreo!F16&amp;". ","")</f>
        <v>#REF!</v>
      </c>
      <c r="AC18" s="39" t="e">
        <f>IF(AL19="21",Monitoreo!F16&amp;". ","")</f>
        <v>#REF!</v>
      </c>
      <c r="AD18" s="39" t="e">
        <f>IF(AL19="15",Monitoreo!F16&amp;". ","")</f>
        <v>#REF!</v>
      </c>
      <c r="AE18" s="39" t="e">
        <f>IF(AL19="14",Monitoreo!F16&amp;". ","")</f>
        <v>#REF!</v>
      </c>
      <c r="AF18" s="39" t="e">
        <f>IF(AL19="13",Monitoreo!F16&amp;". ","")</f>
        <v>#REF!</v>
      </c>
      <c r="AG18" s="39" t="e">
        <f>IF(AL19="12",Monitoreo!F16&amp;". ","")</f>
        <v>#REF!</v>
      </c>
      <c r="AH18" s="85" t="e">
        <f>IF(AL19="11",Monitoreo!F16&amp;". ","")</f>
        <v>#REF!</v>
      </c>
      <c r="AI18" s="71"/>
      <c r="AJ18" s="88" t="e">
        <f>+IF(Monitoreo!#REF!="Casi Seguro",5,IF(Monitoreo!#REF!="Probable",4,IF(Monitoreo!#REF!="Posible",3,IF(Monitoreo!#REF!="Improbable",2,IF(Monitoreo!#REF!="Raro",1)))))</f>
        <v>#REF!</v>
      </c>
      <c r="AK18" s="88" t="e">
        <f>+IF(Monitoreo!#REF!="Severo",5,IF(Monitoreo!#REF!="Mayor",4,IF(Monitoreo!#REF!="Moderado",3,IF(Monitoreo!#REF!="Menor",2,IF(Monitoreo!#REF!="Insignificante",1)))))</f>
        <v>#REF!</v>
      </c>
      <c r="AL18" s="88" t="e">
        <f t="shared" si="0"/>
        <v>#REF!</v>
      </c>
    </row>
    <row r="19" spans="1:38" x14ac:dyDescent="0.25">
      <c r="I19" s="83"/>
      <c r="J19" s="84" t="e">
        <f>IF(AL20="55",Monitoreo!F17&amp;". ","")</f>
        <v>#REF!</v>
      </c>
      <c r="K19" s="39" t="e">
        <f>IF(AL20="54",Monitoreo!F17&amp;". ","")</f>
        <v>#REF!</v>
      </c>
      <c r="L19" s="39" t="e">
        <f>IF(AL20="53",Monitoreo!F17&amp;". ","")</f>
        <v>#REF!</v>
      </c>
      <c r="M19" s="39" t="e">
        <f>IF(AL20="52",Monitoreo!F17&amp;". ","")</f>
        <v>#REF!</v>
      </c>
      <c r="N19" s="39" t="e">
        <f>IF(AL20="51",Monitoreo!F17&amp;". ","")</f>
        <v>#REF!</v>
      </c>
      <c r="O19" s="39" t="e">
        <f>IF(AL20="45",Monitoreo!F17&amp;". ","")</f>
        <v>#REF!</v>
      </c>
      <c r="P19" s="39" t="e">
        <f>IF(AL20="44",Monitoreo!F17&amp;". ","")</f>
        <v>#REF!</v>
      </c>
      <c r="Q19" s="39" t="e">
        <f>IF(AL20="43",Monitoreo!F17&amp;". ","")</f>
        <v>#REF!</v>
      </c>
      <c r="R19" s="39" t="e">
        <f>IF(AL20="42",Monitoreo!F17&amp;". ","")</f>
        <v>#REF!</v>
      </c>
      <c r="S19" s="39" t="e">
        <f>IF(AL20="41",Monitoreo!F17&amp;". ","")</f>
        <v>#REF!</v>
      </c>
      <c r="T19" s="39" t="e">
        <f>IF(AL20="35",Monitoreo!F17&amp;". ","")</f>
        <v>#REF!</v>
      </c>
      <c r="U19" s="39" t="e">
        <f>IF(AL20="34",Monitoreo!F17&amp;". ","")</f>
        <v>#REF!</v>
      </c>
      <c r="V19" s="39" t="e">
        <f>IF(AL20="33",Monitoreo!F17&amp;". ","")</f>
        <v>#REF!</v>
      </c>
      <c r="W19" s="39" t="e">
        <f>IF(AL20="32",Monitoreo!F17&amp;". ","")</f>
        <v>#REF!</v>
      </c>
      <c r="X19" s="39" t="e">
        <f>IF(AL20="31",Monitoreo!F17&amp;". ","")</f>
        <v>#REF!</v>
      </c>
      <c r="Y19" s="39" t="e">
        <f>IF(AL20="25",Monitoreo!F17&amp;". ","")</f>
        <v>#REF!</v>
      </c>
      <c r="Z19" s="39" t="e">
        <f>IF(AL20="24",Monitoreo!F17&amp;". ","")</f>
        <v>#REF!</v>
      </c>
      <c r="AA19" s="39" t="e">
        <f>IF(AL20="23",Monitoreo!F17&amp;". ","")</f>
        <v>#REF!</v>
      </c>
      <c r="AB19" s="39" t="e">
        <f>IF(AL20="22",Monitoreo!F17&amp;". ","")</f>
        <v>#REF!</v>
      </c>
      <c r="AC19" s="39" t="e">
        <f>IF(AL20="21",Monitoreo!F17&amp;". ","")</f>
        <v>#REF!</v>
      </c>
      <c r="AD19" s="39" t="e">
        <f>IF(AL20="15",Monitoreo!F17&amp;". ","")</f>
        <v>#REF!</v>
      </c>
      <c r="AE19" s="39" t="e">
        <f>IF(AL20="14",Monitoreo!F17&amp;". ","")</f>
        <v>#REF!</v>
      </c>
      <c r="AF19" s="39" t="e">
        <f>IF(AL20="13",Monitoreo!F17&amp;". ","")</f>
        <v>#REF!</v>
      </c>
      <c r="AG19" s="39" t="e">
        <f>IF(AL20="12",Monitoreo!F17&amp;". ","")</f>
        <v>#REF!</v>
      </c>
      <c r="AH19" s="85" t="e">
        <f>IF(AL20="11",Monitoreo!F17&amp;". ","")</f>
        <v>#REF!</v>
      </c>
      <c r="AI19" s="71"/>
      <c r="AJ19" s="88" t="e">
        <f>+IF(Monitoreo!#REF!="Casi Seguro",5,IF(Monitoreo!#REF!="Probable",4,IF(Monitoreo!#REF!="Posible",3,IF(Monitoreo!#REF!="Improbable",2,IF(Monitoreo!#REF!="Raro",1)))))</f>
        <v>#REF!</v>
      </c>
      <c r="AK19" s="88" t="e">
        <f>+IF(Monitoreo!#REF!="Severo",5,IF(Monitoreo!#REF!="Mayor",4,IF(Monitoreo!#REF!="Moderado",3,IF(Monitoreo!#REF!="Menor",2,IF(Monitoreo!#REF!="Insignificante",1)))))</f>
        <v>#REF!</v>
      </c>
      <c r="AL19" s="88" t="e">
        <f t="shared" si="0"/>
        <v>#REF!</v>
      </c>
    </row>
    <row r="20" spans="1:38" x14ac:dyDescent="0.25">
      <c r="I20" s="83"/>
      <c r="J20" s="84" t="e">
        <f>IF(AL21="55",Monitoreo!F18&amp;". ","")</f>
        <v>#REF!</v>
      </c>
      <c r="K20" s="39" t="e">
        <f>IF(AL21="54",Monitoreo!F18&amp;". ","")</f>
        <v>#REF!</v>
      </c>
      <c r="L20" s="39" t="e">
        <f>IF(AL21="53",Monitoreo!F18&amp;". ","")</f>
        <v>#REF!</v>
      </c>
      <c r="M20" s="39" t="e">
        <f>IF(AL21="52",Monitoreo!F18&amp;". ","")</f>
        <v>#REF!</v>
      </c>
      <c r="N20" s="39" t="e">
        <f>IF(AL21="51",Monitoreo!F18&amp;". ","")</f>
        <v>#REF!</v>
      </c>
      <c r="O20" s="39" t="e">
        <f>IF(AL21="45",Monitoreo!F18&amp;". ","")</f>
        <v>#REF!</v>
      </c>
      <c r="P20" s="39" t="e">
        <f>IF(AL21="44",Monitoreo!F18&amp;". ","")</f>
        <v>#REF!</v>
      </c>
      <c r="Q20" s="39" t="e">
        <f>IF(AL21="43",Monitoreo!F18&amp;". ","")</f>
        <v>#REF!</v>
      </c>
      <c r="R20" s="39" t="e">
        <f>IF(AL21="42",Monitoreo!F18&amp;". ","")</f>
        <v>#REF!</v>
      </c>
      <c r="S20" s="39" t="e">
        <f>IF(AL21="41",Monitoreo!F18&amp;". ","")</f>
        <v>#REF!</v>
      </c>
      <c r="T20" s="39" t="e">
        <f>IF(AL21="35",Monitoreo!F18&amp;". ","")</f>
        <v>#REF!</v>
      </c>
      <c r="U20" s="39" t="e">
        <f>IF(AL21="34",Monitoreo!F18&amp;". ","")</f>
        <v>#REF!</v>
      </c>
      <c r="V20" s="39" t="e">
        <f>IF(AL21="33",Monitoreo!F18&amp;". ","")</f>
        <v>#REF!</v>
      </c>
      <c r="W20" s="39" t="e">
        <f>IF(AL21="32",Monitoreo!F18&amp;". ","")</f>
        <v>#REF!</v>
      </c>
      <c r="X20" s="39" t="e">
        <f>IF(AL21="31",Monitoreo!F18&amp;". ","")</f>
        <v>#REF!</v>
      </c>
      <c r="Y20" s="39" t="e">
        <f>IF(AL21="25",Monitoreo!F18&amp;". ","")</f>
        <v>#REF!</v>
      </c>
      <c r="Z20" s="39" t="e">
        <f>IF(AL21="24",Monitoreo!F18&amp;". ","")</f>
        <v>#REF!</v>
      </c>
      <c r="AA20" s="39" t="e">
        <f>IF(AL21="23",Monitoreo!F18&amp;". ","")</f>
        <v>#REF!</v>
      </c>
      <c r="AB20" s="39" t="e">
        <f>IF(AL21="22",Monitoreo!F18&amp;". ","")</f>
        <v>#REF!</v>
      </c>
      <c r="AC20" s="39" t="e">
        <f>IF(AL21="21",Monitoreo!F18&amp;". ","")</f>
        <v>#REF!</v>
      </c>
      <c r="AD20" s="39" t="e">
        <f>IF(AL21="15",Monitoreo!F18&amp;". ","")</f>
        <v>#REF!</v>
      </c>
      <c r="AE20" s="39" t="e">
        <f>IF(AL21="14",Monitoreo!F18&amp;". ","")</f>
        <v>#REF!</v>
      </c>
      <c r="AF20" s="39" t="e">
        <f>IF(AL21="13",Monitoreo!F18&amp;". ","")</f>
        <v>#REF!</v>
      </c>
      <c r="AG20" s="39" t="e">
        <f>IF(AL21="12",Monitoreo!F18&amp;". ","")</f>
        <v>#REF!</v>
      </c>
      <c r="AH20" s="85" t="e">
        <f>IF(AL21="11",Monitoreo!F18&amp;". ","")</f>
        <v>#REF!</v>
      </c>
      <c r="AI20" s="71"/>
      <c r="AJ20" s="88" t="e">
        <f>+IF(Monitoreo!#REF!="Casi Seguro",5,IF(Monitoreo!#REF!="Probable",4,IF(Monitoreo!#REF!="Posible",3,IF(Monitoreo!#REF!="Improbable",2,IF(Monitoreo!#REF!="Raro",1)))))</f>
        <v>#REF!</v>
      </c>
      <c r="AK20" s="88" t="e">
        <f>+IF(Monitoreo!#REF!="Severo",5,IF(Monitoreo!#REF!="Mayor",4,IF(Monitoreo!#REF!="Moderado",3,IF(Monitoreo!#REF!="Menor",2,IF(Monitoreo!#REF!="Insignificante",1)))))</f>
        <v>#REF!</v>
      </c>
      <c r="AL20" s="88" t="e">
        <f t="shared" si="0"/>
        <v>#REF!</v>
      </c>
    </row>
    <row r="21" spans="1:38" x14ac:dyDescent="0.25">
      <c r="I21" s="83"/>
      <c r="J21" s="84" t="e">
        <f>IF(AL22="55",Monitoreo!F19&amp;". ","")</f>
        <v>#REF!</v>
      </c>
      <c r="K21" s="39" t="e">
        <f>IF(AL22="54",Monitoreo!F19&amp;". ","")</f>
        <v>#REF!</v>
      </c>
      <c r="L21" s="39" t="e">
        <f>IF(AL22="53",Monitoreo!F19&amp;". ","")</f>
        <v>#REF!</v>
      </c>
      <c r="M21" s="39" t="e">
        <f>IF(AL22="52",Monitoreo!F19&amp;". ","")</f>
        <v>#REF!</v>
      </c>
      <c r="N21" s="39" t="e">
        <f>IF(AL22="51",Monitoreo!F19&amp;". ","")</f>
        <v>#REF!</v>
      </c>
      <c r="O21" s="39" t="e">
        <f>IF(AL22="45",Monitoreo!F19&amp;". ","")</f>
        <v>#REF!</v>
      </c>
      <c r="P21" s="39" t="e">
        <f>IF(AL22="44",Monitoreo!F19&amp;". ","")</f>
        <v>#REF!</v>
      </c>
      <c r="Q21" s="39" t="e">
        <f>IF(AL22="43",Monitoreo!F19&amp;". ","")</f>
        <v>#REF!</v>
      </c>
      <c r="R21" s="39" t="e">
        <f>IF(AL22="42",Monitoreo!F19&amp;". ","")</f>
        <v>#REF!</v>
      </c>
      <c r="S21" s="39" t="e">
        <f>IF(AL22="41",Monitoreo!F19&amp;". ","")</f>
        <v>#REF!</v>
      </c>
      <c r="T21" s="39" t="e">
        <f>IF(AL22="35",Monitoreo!F19&amp;". ","")</f>
        <v>#REF!</v>
      </c>
      <c r="U21" s="39" t="e">
        <f>IF(AL22="34",Monitoreo!F19&amp;". ","")</f>
        <v>#REF!</v>
      </c>
      <c r="V21" s="39" t="e">
        <f>IF(AL22="33",Monitoreo!F19&amp;". ","")</f>
        <v>#REF!</v>
      </c>
      <c r="W21" s="39" t="e">
        <f>IF(AL22="32",Monitoreo!F19&amp;". ","")</f>
        <v>#REF!</v>
      </c>
      <c r="X21" s="39" t="e">
        <f>IF(AL22="31",Monitoreo!F19&amp;". ","")</f>
        <v>#REF!</v>
      </c>
      <c r="Y21" s="39" t="e">
        <f>IF(AL22="25",Monitoreo!F19&amp;". ","")</f>
        <v>#REF!</v>
      </c>
      <c r="Z21" s="39" t="e">
        <f>IF(AL22="24",Monitoreo!F19&amp;". ","")</f>
        <v>#REF!</v>
      </c>
      <c r="AA21" s="39" t="e">
        <f>IF(AL22="23",Monitoreo!F19&amp;". ","")</f>
        <v>#REF!</v>
      </c>
      <c r="AB21" s="39" t="e">
        <f>IF(AL22="22",Monitoreo!F19&amp;". ","")</f>
        <v>#REF!</v>
      </c>
      <c r="AC21" s="39" t="e">
        <f>IF(AL22="21",Monitoreo!F19&amp;". ","")</f>
        <v>#REF!</v>
      </c>
      <c r="AD21" s="39" t="e">
        <f>IF(AL22="15",Monitoreo!F19&amp;". ","")</f>
        <v>#REF!</v>
      </c>
      <c r="AE21" s="39" t="e">
        <f>IF(AL22="14",Monitoreo!F19&amp;". ","")</f>
        <v>#REF!</v>
      </c>
      <c r="AF21" s="39" t="e">
        <f>IF(AL22="13",Monitoreo!F19&amp;". ","")</f>
        <v>#REF!</v>
      </c>
      <c r="AG21" s="39" t="e">
        <f>IF(AL22="12",Monitoreo!F19&amp;". ","")</f>
        <v>#REF!</v>
      </c>
      <c r="AH21" s="85" t="e">
        <f>IF(AL22="11",Monitoreo!F19&amp;". ","")</f>
        <v>#REF!</v>
      </c>
      <c r="AI21" s="71"/>
      <c r="AJ21" s="88" t="e">
        <f>+IF(Monitoreo!#REF!="Casi Seguro",5,IF(Monitoreo!#REF!="Probable",4,IF(Monitoreo!#REF!="Posible",3,IF(Monitoreo!#REF!="Improbable",2,IF(Monitoreo!#REF!="Raro",1)))))</f>
        <v>#REF!</v>
      </c>
      <c r="AK21" s="88" t="e">
        <f>+IF(Monitoreo!#REF!="Severo",5,IF(Monitoreo!#REF!="Mayor",4,IF(Monitoreo!#REF!="Moderado",3,IF(Monitoreo!#REF!="Menor",2,IF(Monitoreo!#REF!="Insignificante",1)))))</f>
        <v>#REF!</v>
      </c>
      <c r="AL21" s="88" t="e">
        <f t="shared" si="0"/>
        <v>#REF!</v>
      </c>
    </row>
    <row r="22" spans="1:38" x14ac:dyDescent="0.25">
      <c r="I22" s="83"/>
      <c r="J22" s="84" t="e">
        <f>IF(AL23="55",Monitoreo!F20&amp;". ","")</f>
        <v>#REF!</v>
      </c>
      <c r="K22" s="39" t="e">
        <f>IF(AL23="54",Monitoreo!F20&amp;". ","")</f>
        <v>#REF!</v>
      </c>
      <c r="L22" s="39" t="e">
        <f>IF(AL23="53",Monitoreo!F20&amp;". ","")</f>
        <v>#REF!</v>
      </c>
      <c r="M22" s="39" t="e">
        <f>IF(AL23="52",Monitoreo!F20&amp;". ","")</f>
        <v>#REF!</v>
      </c>
      <c r="N22" s="39" t="e">
        <f>IF(AL23="51",Monitoreo!F20&amp;". ","")</f>
        <v>#REF!</v>
      </c>
      <c r="O22" s="39" t="e">
        <f>IF(AL23="45",Monitoreo!F20&amp;". ","")</f>
        <v>#REF!</v>
      </c>
      <c r="P22" s="39" t="e">
        <f>IF(AL23="44",Monitoreo!F20&amp;". ","")</f>
        <v>#REF!</v>
      </c>
      <c r="Q22" s="39" t="e">
        <f>IF(AL23="43",Monitoreo!F20&amp;". ","")</f>
        <v>#REF!</v>
      </c>
      <c r="R22" s="39" t="e">
        <f>IF(AL23="42",Monitoreo!F20&amp;". ","")</f>
        <v>#REF!</v>
      </c>
      <c r="S22" s="39" t="e">
        <f>IF(AL23="41",Monitoreo!F20&amp;". ","")</f>
        <v>#REF!</v>
      </c>
      <c r="T22" s="39" t="e">
        <f>IF(AL23="35",Monitoreo!F20&amp;". ","")</f>
        <v>#REF!</v>
      </c>
      <c r="U22" s="39" t="e">
        <f>IF(AL23="34",Monitoreo!F20&amp;". ","")</f>
        <v>#REF!</v>
      </c>
      <c r="V22" s="39" t="e">
        <f>IF(AL23="33",Monitoreo!F20&amp;". ","")</f>
        <v>#REF!</v>
      </c>
      <c r="W22" s="39" t="e">
        <f>IF(AL23="32",Monitoreo!F20&amp;". ","")</f>
        <v>#REF!</v>
      </c>
      <c r="X22" s="39" t="e">
        <f>IF(AL23="31",Monitoreo!F20&amp;". ","")</f>
        <v>#REF!</v>
      </c>
      <c r="Y22" s="39" t="e">
        <f>IF(AL23="25",Monitoreo!F20&amp;". ","")</f>
        <v>#REF!</v>
      </c>
      <c r="Z22" s="39" t="e">
        <f>IF(AL23="24",Monitoreo!F20&amp;". ","")</f>
        <v>#REF!</v>
      </c>
      <c r="AA22" s="39" t="e">
        <f>IF(AL23="23",Monitoreo!F20&amp;". ","")</f>
        <v>#REF!</v>
      </c>
      <c r="AB22" s="39" t="e">
        <f>IF(AL23="22",Monitoreo!F20&amp;". ","")</f>
        <v>#REF!</v>
      </c>
      <c r="AC22" s="39" t="e">
        <f>IF(AL23="21",Monitoreo!F20&amp;". ","")</f>
        <v>#REF!</v>
      </c>
      <c r="AD22" s="39" t="e">
        <f>IF(AL23="15",Monitoreo!F20&amp;". ","")</f>
        <v>#REF!</v>
      </c>
      <c r="AE22" s="39" t="e">
        <f>IF(AL23="14",Monitoreo!F20&amp;". ","")</f>
        <v>#REF!</v>
      </c>
      <c r="AF22" s="39" t="e">
        <f>IF(AL23="13",Monitoreo!F20&amp;". ","")</f>
        <v>#REF!</v>
      </c>
      <c r="AG22" s="39" t="e">
        <f>IF(AL23="12",Monitoreo!F20&amp;". ","")</f>
        <v>#REF!</v>
      </c>
      <c r="AH22" s="85" t="e">
        <f>IF(AL23="11",Monitoreo!F20&amp;". ","")</f>
        <v>#REF!</v>
      </c>
      <c r="AI22" s="71"/>
      <c r="AJ22" s="88" t="e">
        <f>+IF(Monitoreo!#REF!="Casi Seguro",5,IF(Monitoreo!#REF!="Probable",4,IF(Monitoreo!#REF!="Posible",3,IF(Monitoreo!#REF!="Improbable",2,IF(Monitoreo!#REF!="Raro",1)))))</f>
        <v>#REF!</v>
      </c>
      <c r="AK22" s="88" t="e">
        <f>+IF(Monitoreo!#REF!="Severo",5,IF(Monitoreo!#REF!="Mayor",4,IF(Monitoreo!#REF!="Moderado",3,IF(Monitoreo!#REF!="Menor",2,IF(Monitoreo!#REF!="Insignificante",1)))))</f>
        <v>#REF!</v>
      </c>
      <c r="AL22" s="88" t="e">
        <f t="shared" si="0"/>
        <v>#REF!</v>
      </c>
    </row>
    <row r="23" spans="1:38" x14ac:dyDescent="0.25">
      <c r="I23" s="83"/>
      <c r="J23" s="84" t="e">
        <f>IF(AL24="55",Monitoreo!F21&amp;". ","")</f>
        <v>#REF!</v>
      </c>
      <c r="K23" s="39" t="e">
        <f>IF(AL24="54",Monitoreo!F21&amp;". ","")</f>
        <v>#REF!</v>
      </c>
      <c r="L23" s="39" t="e">
        <f>IF(AL24="53",Monitoreo!F21&amp;". ","")</f>
        <v>#REF!</v>
      </c>
      <c r="M23" s="39" t="e">
        <f>IF(AL24="52",Monitoreo!F21&amp;". ","")</f>
        <v>#REF!</v>
      </c>
      <c r="N23" s="39" t="e">
        <f>IF(AL24="51",Monitoreo!F21&amp;". ","")</f>
        <v>#REF!</v>
      </c>
      <c r="O23" s="39" t="e">
        <f>IF(AL24="45",Monitoreo!F21&amp;". ","")</f>
        <v>#REF!</v>
      </c>
      <c r="P23" s="39" t="e">
        <f>IF(AL24="44",Monitoreo!F21&amp;". ","")</f>
        <v>#REF!</v>
      </c>
      <c r="Q23" s="39" t="e">
        <f>IF(AL24="43",Monitoreo!F21&amp;". ","")</f>
        <v>#REF!</v>
      </c>
      <c r="R23" s="39" t="e">
        <f>IF(AL24="42",Monitoreo!F21&amp;". ","")</f>
        <v>#REF!</v>
      </c>
      <c r="S23" s="39" t="e">
        <f>IF(AL24="41",Monitoreo!F21&amp;". ","")</f>
        <v>#REF!</v>
      </c>
      <c r="T23" s="39" t="e">
        <f>IF(AL24="35",Monitoreo!F21&amp;". ","")</f>
        <v>#REF!</v>
      </c>
      <c r="U23" s="39" t="e">
        <f>IF(AL24="34",Monitoreo!F21&amp;". ","")</f>
        <v>#REF!</v>
      </c>
      <c r="V23" s="39" t="e">
        <f>IF(AL24="33",Monitoreo!F21&amp;". ","")</f>
        <v>#REF!</v>
      </c>
      <c r="W23" s="39" t="e">
        <f>IF(AL24="32",Monitoreo!F21&amp;". ","")</f>
        <v>#REF!</v>
      </c>
      <c r="X23" s="39" t="e">
        <f>IF(AL24="31",Monitoreo!F21&amp;". ","")</f>
        <v>#REF!</v>
      </c>
      <c r="Y23" s="39" t="e">
        <f>IF(AL24="25",Monitoreo!F21&amp;". ","")</f>
        <v>#REF!</v>
      </c>
      <c r="Z23" s="39" t="e">
        <f>IF(AL24="24",Monitoreo!F21&amp;". ","")</f>
        <v>#REF!</v>
      </c>
      <c r="AA23" s="39" t="e">
        <f>IF(AL24="23",Monitoreo!F21&amp;". ","")</f>
        <v>#REF!</v>
      </c>
      <c r="AB23" s="39" t="e">
        <f>IF(AL24="22",Monitoreo!F21&amp;". ","")</f>
        <v>#REF!</v>
      </c>
      <c r="AC23" s="39" t="e">
        <f>IF(AL24="21",Monitoreo!F21&amp;". ","")</f>
        <v>#REF!</v>
      </c>
      <c r="AD23" s="39" t="e">
        <f>IF(AL24="15",Monitoreo!F21&amp;". ","")</f>
        <v>#REF!</v>
      </c>
      <c r="AE23" s="39" t="e">
        <f>IF(AL24="14",Monitoreo!F21&amp;". ","")</f>
        <v>#REF!</v>
      </c>
      <c r="AF23" s="39" t="e">
        <f>IF(AL24="13",Monitoreo!F21&amp;". ","")</f>
        <v>#REF!</v>
      </c>
      <c r="AG23" s="39" t="e">
        <f>IF(AL24="12",Monitoreo!F21&amp;". ","")</f>
        <v>#REF!</v>
      </c>
      <c r="AH23" s="85" t="e">
        <f>IF(AL24="11",Monitoreo!F21&amp;". ","")</f>
        <v>#REF!</v>
      </c>
      <c r="AI23" s="71"/>
      <c r="AJ23" s="88" t="e">
        <f>+IF(Monitoreo!#REF!="Casi Seguro",5,IF(Monitoreo!#REF!="Probable",4,IF(Monitoreo!#REF!="Posible",3,IF(Monitoreo!#REF!="Improbable",2,IF(Monitoreo!#REF!="Raro",1)))))</f>
        <v>#REF!</v>
      </c>
      <c r="AK23" s="88" t="e">
        <f>+IF(Monitoreo!#REF!="Severo",5,IF(Monitoreo!#REF!="Mayor",4,IF(Monitoreo!#REF!="Moderado",3,IF(Monitoreo!#REF!="Menor",2,IF(Monitoreo!#REF!="Insignificante",1)))))</f>
        <v>#REF!</v>
      </c>
      <c r="AL23" s="88" t="e">
        <f t="shared" si="0"/>
        <v>#REF!</v>
      </c>
    </row>
    <row r="24" spans="1:38" x14ac:dyDescent="0.25">
      <c r="I24" s="83"/>
      <c r="J24" s="84" t="e">
        <f>IF(AL25="55",Monitoreo!F22&amp;". ","")</f>
        <v>#REF!</v>
      </c>
      <c r="K24" s="39" t="e">
        <f>IF(AL25="54",Monitoreo!F22&amp;". ","")</f>
        <v>#REF!</v>
      </c>
      <c r="L24" s="39" t="e">
        <f>IF(AL25="53",Monitoreo!F22&amp;". ","")</f>
        <v>#REF!</v>
      </c>
      <c r="M24" s="39" t="e">
        <f>IF(AL25="52",Monitoreo!F22&amp;". ","")</f>
        <v>#REF!</v>
      </c>
      <c r="N24" s="39" t="e">
        <f>IF(AL25="51",Monitoreo!F22&amp;". ","")</f>
        <v>#REF!</v>
      </c>
      <c r="O24" s="39" t="e">
        <f>IF(AL25="45",Monitoreo!F22&amp;". ","")</f>
        <v>#REF!</v>
      </c>
      <c r="P24" s="39" t="e">
        <f>IF(AL25="44",Monitoreo!F22&amp;". ","")</f>
        <v>#REF!</v>
      </c>
      <c r="Q24" s="39" t="e">
        <f>IF(AL25="43",Monitoreo!F22&amp;". ","")</f>
        <v>#REF!</v>
      </c>
      <c r="R24" s="39" t="e">
        <f>IF(AL25="42",Monitoreo!F22&amp;". ","")</f>
        <v>#REF!</v>
      </c>
      <c r="S24" s="39" t="e">
        <f>IF(AL25="41",Monitoreo!F22&amp;". ","")</f>
        <v>#REF!</v>
      </c>
      <c r="T24" s="39" t="e">
        <f>IF(AL25="35",Monitoreo!F22&amp;". ","")</f>
        <v>#REF!</v>
      </c>
      <c r="U24" s="39" t="e">
        <f>IF(AL25="34",Monitoreo!F22&amp;". ","")</f>
        <v>#REF!</v>
      </c>
      <c r="V24" s="39" t="e">
        <f>IF(AL25="33",Monitoreo!F22&amp;". ","")</f>
        <v>#REF!</v>
      </c>
      <c r="W24" s="39" t="e">
        <f>IF(AL25="32",Monitoreo!F22&amp;". ","")</f>
        <v>#REF!</v>
      </c>
      <c r="X24" s="39" t="e">
        <f>IF(AL25="31",Monitoreo!F22&amp;". ","")</f>
        <v>#REF!</v>
      </c>
      <c r="Y24" s="39" t="e">
        <f>IF(AL25="25",Monitoreo!F22&amp;". ","")</f>
        <v>#REF!</v>
      </c>
      <c r="Z24" s="39" t="e">
        <f>IF(AL25="24",Monitoreo!F22&amp;". ","")</f>
        <v>#REF!</v>
      </c>
      <c r="AA24" s="39" t="e">
        <f>IF(AL25="23",Monitoreo!F22&amp;". ","")</f>
        <v>#REF!</v>
      </c>
      <c r="AB24" s="39" t="e">
        <f>IF(AL25="22",Monitoreo!F22&amp;". ","")</f>
        <v>#REF!</v>
      </c>
      <c r="AC24" s="39" t="e">
        <f>IF(AL25="21",Monitoreo!F22&amp;". ","")</f>
        <v>#REF!</v>
      </c>
      <c r="AD24" s="39" t="e">
        <f>IF(AL25="15",Monitoreo!F22&amp;". ","")</f>
        <v>#REF!</v>
      </c>
      <c r="AE24" s="39" t="e">
        <f>IF(AL25="14",Monitoreo!F22&amp;". ","")</f>
        <v>#REF!</v>
      </c>
      <c r="AF24" s="39" t="e">
        <f>IF(AL25="13",Monitoreo!F22&amp;". ","")</f>
        <v>#REF!</v>
      </c>
      <c r="AG24" s="39" t="e">
        <f>IF(AL25="12",Monitoreo!F22&amp;". ","")</f>
        <v>#REF!</v>
      </c>
      <c r="AH24" s="85" t="e">
        <f>IF(AL25="11",Monitoreo!F22&amp;". ","")</f>
        <v>#REF!</v>
      </c>
      <c r="AI24" s="71"/>
      <c r="AJ24" s="88" t="e">
        <f>+IF(Monitoreo!#REF!="Casi Seguro",5,IF(Monitoreo!#REF!="Probable",4,IF(Monitoreo!#REF!="Posible",3,IF(Monitoreo!#REF!="Improbable",2,IF(Monitoreo!#REF!="Raro",1)))))</f>
        <v>#REF!</v>
      </c>
      <c r="AK24" s="88" t="e">
        <f>+IF(Monitoreo!#REF!="Severo",5,IF(Monitoreo!#REF!="Mayor",4,IF(Monitoreo!#REF!="Moderado",3,IF(Monitoreo!#REF!="Menor",2,IF(Monitoreo!#REF!="Insignificante",1)))))</f>
        <v>#REF!</v>
      </c>
      <c r="AL24" s="88" t="e">
        <f t="shared" si="0"/>
        <v>#REF!</v>
      </c>
    </row>
    <row r="25" spans="1:38" x14ac:dyDescent="0.25">
      <c r="I25" s="83"/>
      <c r="J25" s="84" t="e">
        <f>IF(AL26="55",Monitoreo!F23&amp;". ","")</f>
        <v>#REF!</v>
      </c>
      <c r="K25" s="39" t="e">
        <f>IF(AL26="54",Monitoreo!F23&amp;". ","")</f>
        <v>#REF!</v>
      </c>
      <c r="L25" s="39" t="e">
        <f>IF(AL26="53",Monitoreo!F23&amp;". ","")</f>
        <v>#REF!</v>
      </c>
      <c r="M25" s="39" t="e">
        <f>IF(AL26="52",Monitoreo!F23&amp;". ","")</f>
        <v>#REF!</v>
      </c>
      <c r="N25" s="39" t="e">
        <f>IF(AL26="51",Monitoreo!F23&amp;". ","")</f>
        <v>#REF!</v>
      </c>
      <c r="O25" s="39" t="e">
        <f>IF(AL26="45",Monitoreo!F23&amp;". ","")</f>
        <v>#REF!</v>
      </c>
      <c r="P25" s="39" t="e">
        <f>IF(AL26="44",Monitoreo!F23&amp;". ","")</f>
        <v>#REF!</v>
      </c>
      <c r="Q25" s="39" t="e">
        <f>IF(AL26="43",Monitoreo!F23&amp;". ","")</f>
        <v>#REF!</v>
      </c>
      <c r="R25" s="39" t="e">
        <f>IF(AL26="42",Monitoreo!F23&amp;". ","")</f>
        <v>#REF!</v>
      </c>
      <c r="S25" s="39" t="e">
        <f>IF(AL26="41",Monitoreo!F23&amp;". ","")</f>
        <v>#REF!</v>
      </c>
      <c r="T25" s="39" t="e">
        <f>IF(AL26="35",Monitoreo!F23&amp;". ","")</f>
        <v>#REF!</v>
      </c>
      <c r="U25" s="39" t="e">
        <f>IF(AL26="34",Monitoreo!F23&amp;". ","")</f>
        <v>#REF!</v>
      </c>
      <c r="V25" s="39" t="e">
        <f>IF(AL26="33",Monitoreo!F23&amp;". ","")</f>
        <v>#REF!</v>
      </c>
      <c r="W25" s="39" t="e">
        <f>IF(AL26="32",Monitoreo!F23&amp;". ","")</f>
        <v>#REF!</v>
      </c>
      <c r="X25" s="39" t="e">
        <f>IF(AL26="31",Monitoreo!F23&amp;". ","")</f>
        <v>#REF!</v>
      </c>
      <c r="Y25" s="39" t="e">
        <f>IF(AL26="25",Monitoreo!F23&amp;". ","")</f>
        <v>#REF!</v>
      </c>
      <c r="Z25" s="39" t="e">
        <f>IF(AL26="24",Monitoreo!F23&amp;". ","")</f>
        <v>#REF!</v>
      </c>
      <c r="AA25" s="39" t="e">
        <f>IF(AL26="23",Monitoreo!F23&amp;". ","")</f>
        <v>#REF!</v>
      </c>
      <c r="AB25" s="39" t="e">
        <f>IF(AL26="22",Monitoreo!F23&amp;". ","")</f>
        <v>#REF!</v>
      </c>
      <c r="AC25" s="39" t="e">
        <f>IF(AL26="21",Monitoreo!F23&amp;". ","")</f>
        <v>#REF!</v>
      </c>
      <c r="AD25" s="39" t="e">
        <f>IF(AL26="15",Monitoreo!F23&amp;". ","")</f>
        <v>#REF!</v>
      </c>
      <c r="AE25" s="39" t="e">
        <f>IF(AL26="14",Monitoreo!F23&amp;". ","")</f>
        <v>#REF!</v>
      </c>
      <c r="AF25" s="39" t="e">
        <f>IF(AL26="13",Monitoreo!F23&amp;". ","")</f>
        <v>#REF!</v>
      </c>
      <c r="AG25" s="39" t="e">
        <f>IF(AL26="12",Monitoreo!F23&amp;". ","")</f>
        <v>#REF!</v>
      </c>
      <c r="AH25" s="85" t="e">
        <f>IF(AL26="11",Monitoreo!F23&amp;". ","")</f>
        <v>#REF!</v>
      </c>
      <c r="AI25" s="71"/>
      <c r="AJ25" s="88" t="e">
        <f>+IF(Monitoreo!#REF!="Casi Seguro",5,IF(Monitoreo!#REF!="Probable",4,IF(Monitoreo!#REF!="Posible",3,IF(Monitoreo!#REF!="Improbable",2,IF(Monitoreo!#REF!="Raro",1)))))</f>
        <v>#REF!</v>
      </c>
      <c r="AK25" s="88" t="e">
        <f>+IF(Monitoreo!#REF!="Severo",5,IF(Monitoreo!#REF!="Mayor",4,IF(Monitoreo!#REF!="Moderado",3,IF(Monitoreo!#REF!="Menor",2,IF(Monitoreo!#REF!="Insignificante",1)))))</f>
        <v>#REF!</v>
      </c>
      <c r="AL25" s="88" t="e">
        <f t="shared" si="0"/>
        <v>#REF!</v>
      </c>
    </row>
    <row r="26" spans="1:38" x14ac:dyDescent="0.25">
      <c r="I26" s="83"/>
      <c r="J26" s="84" t="e">
        <f>IF(AL27="55",Monitoreo!F24&amp;". ","")</f>
        <v>#REF!</v>
      </c>
      <c r="K26" s="39" t="e">
        <f>IF(AL27="54",Monitoreo!F24&amp;". ","")</f>
        <v>#REF!</v>
      </c>
      <c r="L26" s="39" t="e">
        <f>IF(AL27="53",Monitoreo!F24&amp;". ","")</f>
        <v>#REF!</v>
      </c>
      <c r="M26" s="39" t="e">
        <f>IF(AL27="52",Monitoreo!F24&amp;". ","")</f>
        <v>#REF!</v>
      </c>
      <c r="N26" s="39" t="e">
        <f>IF(AL27="51",Monitoreo!F24&amp;". ","")</f>
        <v>#REF!</v>
      </c>
      <c r="O26" s="39" t="e">
        <f>IF(AL27="45",Monitoreo!F24&amp;". ","")</f>
        <v>#REF!</v>
      </c>
      <c r="P26" s="39" t="e">
        <f>IF(AL27="44",Monitoreo!F24&amp;". ","")</f>
        <v>#REF!</v>
      </c>
      <c r="Q26" s="39" t="e">
        <f>IF(AL27="43",Monitoreo!F24&amp;". ","")</f>
        <v>#REF!</v>
      </c>
      <c r="R26" s="39" t="e">
        <f>IF(AL27="42",Monitoreo!F24&amp;". ","")</f>
        <v>#REF!</v>
      </c>
      <c r="S26" s="39" t="e">
        <f>IF(AL27="41",Monitoreo!F24&amp;". ","")</f>
        <v>#REF!</v>
      </c>
      <c r="T26" s="39" t="e">
        <f>IF(AL27="35",Monitoreo!F24&amp;". ","")</f>
        <v>#REF!</v>
      </c>
      <c r="U26" s="39" t="e">
        <f>IF(AL27="34",Monitoreo!F24&amp;". ","")</f>
        <v>#REF!</v>
      </c>
      <c r="V26" s="39" t="e">
        <f>IF(AL27="33",Monitoreo!F24&amp;". ","")</f>
        <v>#REF!</v>
      </c>
      <c r="W26" s="39" t="e">
        <f>IF(AL27="32",Monitoreo!F24&amp;". ","")</f>
        <v>#REF!</v>
      </c>
      <c r="X26" s="39" t="e">
        <f>IF(AL27="31",Monitoreo!F24&amp;". ","")</f>
        <v>#REF!</v>
      </c>
      <c r="Y26" s="39" t="e">
        <f>IF(AL27="25",Monitoreo!F24&amp;". ","")</f>
        <v>#REF!</v>
      </c>
      <c r="Z26" s="39" t="e">
        <f>IF(AL27="24",Monitoreo!F24&amp;". ","")</f>
        <v>#REF!</v>
      </c>
      <c r="AA26" s="39" t="e">
        <f>IF(AL27="23",Monitoreo!F24&amp;". ","")</f>
        <v>#REF!</v>
      </c>
      <c r="AB26" s="39" t="e">
        <f>IF(AL27="22",Monitoreo!F24&amp;". ","")</f>
        <v>#REF!</v>
      </c>
      <c r="AC26" s="39" t="e">
        <f>IF(AL27="21",Monitoreo!F24&amp;". ","")</f>
        <v>#REF!</v>
      </c>
      <c r="AD26" s="39" t="e">
        <f>IF(AL27="15",Monitoreo!F24&amp;". ","")</f>
        <v>#REF!</v>
      </c>
      <c r="AE26" s="39" t="e">
        <f>IF(AL27="14",Monitoreo!F24&amp;". ","")</f>
        <v>#REF!</v>
      </c>
      <c r="AF26" s="39" t="e">
        <f>IF(AL27="13",Monitoreo!F24&amp;". ","")</f>
        <v>#REF!</v>
      </c>
      <c r="AG26" s="39" t="e">
        <f>IF(AL27="12",Monitoreo!F24&amp;". ","")</f>
        <v>#REF!</v>
      </c>
      <c r="AH26" s="85" t="e">
        <f>IF(AL27="11",Monitoreo!F24&amp;". ","")</f>
        <v>#REF!</v>
      </c>
      <c r="AI26" s="71"/>
      <c r="AJ26" s="88" t="e">
        <f>+IF(Monitoreo!#REF!="Casi Seguro",5,IF(Monitoreo!#REF!="Probable",4,IF(Monitoreo!#REF!="Posible",3,IF(Monitoreo!#REF!="Improbable",2,IF(Monitoreo!#REF!="Raro",1)))))</f>
        <v>#REF!</v>
      </c>
      <c r="AK26" s="88" t="e">
        <f>+IF(Monitoreo!#REF!="Severo",5,IF(Monitoreo!#REF!="Mayor",4,IF(Monitoreo!#REF!="Moderado",3,IF(Monitoreo!#REF!="Menor",2,IF(Monitoreo!#REF!="Insignificante",1)))))</f>
        <v>#REF!</v>
      </c>
      <c r="AL26" s="88" t="e">
        <f t="shared" si="0"/>
        <v>#REF!</v>
      </c>
    </row>
    <row r="27" spans="1:38" x14ac:dyDescent="0.25">
      <c r="I27" s="83"/>
      <c r="J27" s="84" t="e">
        <f>IF(AL28="55",Monitoreo!F25&amp;". ","")</f>
        <v>#REF!</v>
      </c>
      <c r="K27" s="39" t="e">
        <f>IF(AL28="54",Monitoreo!F25&amp;". ","")</f>
        <v>#REF!</v>
      </c>
      <c r="L27" s="39" t="e">
        <f>IF(AL28="53",Monitoreo!F25&amp;". ","")</f>
        <v>#REF!</v>
      </c>
      <c r="M27" s="39" t="e">
        <f>IF(AL28="52",Monitoreo!F25&amp;". ","")</f>
        <v>#REF!</v>
      </c>
      <c r="N27" s="39" t="e">
        <f>IF(AL28="51",Monitoreo!F25&amp;". ","")</f>
        <v>#REF!</v>
      </c>
      <c r="O27" s="39" t="e">
        <f>IF(AL28="45",Monitoreo!F25&amp;". ","")</f>
        <v>#REF!</v>
      </c>
      <c r="P27" s="39" t="e">
        <f>IF(AL28="44",Monitoreo!F25&amp;". ","")</f>
        <v>#REF!</v>
      </c>
      <c r="Q27" s="39" t="e">
        <f>IF(AL28="43",Monitoreo!F25&amp;". ","")</f>
        <v>#REF!</v>
      </c>
      <c r="R27" s="39" t="e">
        <f>IF(AL28="42",Monitoreo!F25&amp;". ","")</f>
        <v>#REF!</v>
      </c>
      <c r="S27" s="39" t="e">
        <f>IF(AL28="41",Monitoreo!F25&amp;". ","")</f>
        <v>#REF!</v>
      </c>
      <c r="T27" s="39" t="e">
        <f>IF(AL28="35",Monitoreo!F25&amp;". ","")</f>
        <v>#REF!</v>
      </c>
      <c r="U27" s="39" t="e">
        <f>IF(AL28="34",Monitoreo!F25&amp;". ","")</f>
        <v>#REF!</v>
      </c>
      <c r="V27" s="39" t="e">
        <f>IF(AL28="33",Monitoreo!F25&amp;". ","")</f>
        <v>#REF!</v>
      </c>
      <c r="W27" s="39" t="e">
        <f>IF(AL28="32",Monitoreo!F25&amp;". ","")</f>
        <v>#REF!</v>
      </c>
      <c r="X27" s="39" t="e">
        <f>IF(AL28="31",Monitoreo!F25&amp;". ","")</f>
        <v>#REF!</v>
      </c>
      <c r="Y27" s="39" t="e">
        <f>IF(AL28="25",Monitoreo!F25&amp;". ","")</f>
        <v>#REF!</v>
      </c>
      <c r="Z27" s="39" t="e">
        <f>IF(AL28="24",Monitoreo!F25&amp;". ","")</f>
        <v>#REF!</v>
      </c>
      <c r="AA27" s="39" t="e">
        <f>IF(AL28="23",Monitoreo!F25&amp;". ","")</f>
        <v>#REF!</v>
      </c>
      <c r="AB27" s="39" t="e">
        <f>IF(AL28="22",Monitoreo!F25&amp;". ","")</f>
        <v>#REF!</v>
      </c>
      <c r="AC27" s="39" t="e">
        <f>IF(AL28="21",Monitoreo!F25&amp;". ","")</f>
        <v>#REF!</v>
      </c>
      <c r="AD27" s="39" t="e">
        <f>IF(AL28="15",Monitoreo!F25&amp;". ","")</f>
        <v>#REF!</v>
      </c>
      <c r="AE27" s="39" t="e">
        <f>IF(AL28="14",Monitoreo!F25&amp;". ","")</f>
        <v>#REF!</v>
      </c>
      <c r="AF27" s="39" t="e">
        <f>IF(AL28="13",Monitoreo!F25&amp;". ","")</f>
        <v>#REF!</v>
      </c>
      <c r="AG27" s="39" t="e">
        <f>IF(AL28="12",Monitoreo!F25&amp;". ","")</f>
        <v>#REF!</v>
      </c>
      <c r="AH27" s="85" t="e">
        <f>IF(AL28="11",Monitoreo!F25&amp;". ","")</f>
        <v>#REF!</v>
      </c>
      <c r="AI27" s="71"/>
      <c r="AJ27" s="88" t="e">
        <f>+IF(Monitoreo!#REF!="Casi Seguro",5,IF(Monitoreo!#REF!="Probable",4,IF(Monitoreo!#REF!="Posible",3,IF(Monitoreo!#REF!="Improbable",2,IF(Monitoreo!#REF!="Raro",1)))))</f>
        <v>#REF!</v>
      </c>
      <c r="AK27" s="88" t="e">
        <f>+IF(Monitoreo!#REF!="Severo",5,IF(Monitoreo!#REF!="Mayor",4,IF(Monitoreo!#REF!="Moderado",3,IF(Monitoreo!#REF!="Menor",2,IF(Monitoreo!#REF!="Insignificante",1)))))</f>
        <v>#REF!</v>
      </c>
      <c r="AL27" s="88" t="e">
        <f t="shared" si="0"/>
        <v>#REF!</v>
      </c>
    </row>
    <row r="28" spans="1:38" x14ac:dyDescent="0.25">
      <c r="I28" s="83"/>
      <c r="J28" s="84" t="e">
        <f>IF(AL29="55",Monitoreo!F26&amp;". ","")</f>
        <v>#REF!</v>
      </c>
      <c r="K28" s="39" t="e">
        <f>IF(AL29="54",Monitoreo!F26&amp;". ","")</f>
        <v>#REF!</v>
      </c>
      <c r="L28" s="39" t="e">
        <f>IF(AL29="53",Monitoreo!F26&amp;". ","")</f>
        <v>#REF!</v>
      </c>
      <c r="M28" s="39" t="e">
        <f>IF(AL29="52",Monitoreo!F26&amp;". ","")</f>
        <v>#REF!</v>
      </c>
      <c r="N28" s="39" t="e">
        <f>IF(AL29="51",Monitoreo!F26&amp;". ","")</f>
        <v>#REF!</v>
      </c>
      <c r="O28" s="39" t="e">
        <f>IF(AL29="45",Monitoreo!F26&amp;". ","")</f>
        <v>#REF!</v>
      </c>
      <c r="P28" s="39" t="e">
        <f>IF(AL29="44",Monitoreo!F26&amp;". ","")</f>
        <v>#REF!</v>
      </c>
      <c r="Q28" s="39" t="e">
        <f>IF(AL29="43",Monitoreo!F26&amp;". ","")</f>
        <v>#REF!</v>
      </c>
      <c r="R28" s="39" t="e">
        <f>IF(AL29="42",Monitoreo!F26&amp;". ","")</f>
        <v>#REF!</v>
      </c>
      <c r="S28" s="39" t="e">
        <f>IF(AL29="41",Monitoreo!F26&amp;". ","")</f>
        <v>#REF!</v>
      </c>
      <c r="T28" s="39" t="e">
        <f>IF(AL29="35",Monitoreo!F26&amp;". ","")</f>
        <v>#REF!</v>
      </c>
      <c r="U28" s="39" t="e">
        <f>IF(AL29="34",Monitoreo!F26&amp;". ","")</f>
        <v>#REF!</v>
      </c>
      <c r="V28" s="39" t="e">
        <f>IF(AL29="33",Monitoreo!F26&amp;". ","")</f>
        <v>#REF!</v>
      </c>
      <c r="W28" s="39" t="e">
        <f>IF(AL29="32",Monitoreo!F26&amp;". ","")</f>
        <v>#REF!</v>
      </c>
      <c r="X28" s="39" t="e">
        <f>IF(AL29="31",Monitoreo!F26&amp;". ","")</f>
        <v>#REF!</v>
      </c>
      <c r="Y28" s="39" t="e">
        <f>IF(AL29="25",Monitoreo!F26&amp;". ","")</f>
        <v>#REF!</v>
      </c>
      <c r="Z28" s="39" t="e">
        <f>IF(AL29="24",Monitoreo!F26&amp;". ","")</f>
        <v>#REF!</v>
      </c>
      <c r="AA28" s="39" t="e">
        <f>IF(AL29="23",Monitoreo!F26&amp;". ","")</f>
        <v>#REF!</v>
      </c>
      <c r="AB28" s="39" t="e">
        <f>IF(AL29="22",Monitoreo!F26&amp;". ","")</f>
        <v>#REF!</v>
      </c>
      <c r="AC28" s="39" t="e">
        <f>IF(AL29="21",Monitoreo!F26&amp;". ","")</f>
        <v>#REF!</v>
      </c>
      <c r="AD28" s="39" t="e">
        <f>IF(AL29="15",Monitoreo!F26&amp;". ","")</f>
        <v>#REF!</v>
      </c>
      <c r="AE28" s="39" t="e">
        <f>IF(AL29="14",Monitoreo!F26&amp;". ","")</f>
        <v>#REF!</v>
      </c>
      <c r="AF28" s="39" t="e">
        <f>IF(AL29="13",Monitoreo!F26&amp;". ","")</f>
        <v>#REF!</v>
      </c>
      <c r="AG28" s="39" t="e">
        <f>IF(AL29="12",Monitoreo!F26&amp;". ","")</f>
        <v>#REF!</v>
      </c>
      <c r="AH28" s="85" t="e">
        <f>IF(AL29="11",Monitoreo!F26&amp;". ","")</f>
        <v>#REF!</v>
      </c>
      <c r="AI28" s="71"/>
      <c r="AJ28" s="88" t="e">
        <f>+IF(Monitoreo!#REF!="Casi Seguro",5,IF(Monitoreo!#REF!="Probable",4,IF(Monitoreo!#REF!="Posible",3,IF(Monitoreo!#REF!="Improbable",2,IF(Monitoreo!#REF!="Raro",1)))))</f>
        <v>#REF!</v>
      </c>
      <c r="AK28" s="88" t="e">
        <f>+IF(Monitoreo!#REF!="Severo",5,IF(Monitoreo!#REF!="Mayor",4,IF(Monitoreo!#REF!="Moderado",3,IF(Monitoreo!#REF!="Menor",2,IF(Monitoreo!#REF!="Insignificante",1)))))</f>
        <v>#REF!</v>
      </c>
      <c r="AL28" s="88" t="e">
        <f t="shared" si="0"/>
        <v>#REF!</v>
      </c>
    </row>
    <row r="29" spans="1:38" x14ac:dyDescent="0.25">
      <c r="I29" s="83"/>
      <c r="J29" s="84" t="e">
        <f>IF(AL30="55",Monitoreo!F27&amp;". ","")</f>
        <v>#REF!</v>
      </c>
      <c r="K29" s="39" t="e">
        <f>IF(AL30="54",Monitoreo!F27&amp;". ","")</f>
        <v>#REF!</v>
      </c>
      <c r="L29" s="39" t="e">
        <f>IF(AL30="53",Monitoreo!F27&amp;". ","")</f>
        <v>#REF!</v>
      </c>
      <c r="M29" s="39" t="e">
        <f>IF(AL30="52",Monitoreo!F27&amp;". ","")</f>
        <v>#REF!</v>
      </c>
      <c r="N29" s="39" t="e">
        <f>IF(AL30="51",Monitoreo!F27&amp;". ","")</f>
        <v>#REF!</v>
      </c>
      <c r="O29" s="39" t="e">
        <f>IF(AL30="45",Monitoreo!F27&amp;". ","")</f>
        <v>#REF!</v>
      </c>
      <c r="P29" s="39" t="e">
        <f>IF(AL30="44",Monitoreo!F27&amp;". ","")</f>
        <v>#REF!</v>
      </c>
      <c r="Q29" s="39" t="e">
        <f>IF(AL30="43",Monitoreo!F27&amp;". ","")</f>
        <v>#REF!</v>
      </c>
      <c r="R29" s="39" t="e">
        <f>IF(AL30="42",Monitoreo!F27&amp;". ","")</f>
        <v>#REF!</v>
      </c>
      <c r="S29" s="39" t="e">
        <f>IF(AL30="41",Monitoreo!F27&amp;". ","")</f>
        <v>#REF!</v>
      </c>
      <c r="T29" s="39" t="e">
        <f>IF(AL30="35",Monitoreo!F27&amp;". ","")</f>
        <v>#REF!</v>
      </c>
      <c r="U29" s="39" t="e">
        <f>IF(AL30="34",Monitoreo!F27&amp;". ","")</f>
        <v>#REF!</v>
      </c>
      <c r="V29" s="39" t="e">
        <f>IF(AL30="33",Monitoreo!F27&amp;". ","")</f>
        <v>#REF!</v>
      </c>
      <c r="W29" s="39" t="e">
        <f>IF(AL30="32",Monitoreo!F27&amp;". ","")</f>
        <v>#REF!</v>
      </c>
      <c r="X29" s="39" t="e">
        <f>IF(AL30="31",Monitoreo!F27&amp;". ","")</f>
        <v>#REF!</v>
      </c>
      <c r="Y29" s="39" t="e">
        <f>IF(AL30="25",Monitoreo!F27&amp;". ","")</f>
        <v>#REF!</v>
      </c>
      <c r="Z29" s="39" t="e">
        <f>IF(AL30="24",Monitoreo!F27&amp;". ","")</f>
        <v>#REF!</v>
      </c>
      <c r="AA29" s="39" t="e">
        <f>IF(AL30="23",Monitoreo!F27&amp;". ","")</f>
        <v>#REF!</v>
      </c>
      <c r="AB29" s="39" t="e">
        <f>IF(AL30="22",Monitoreo!F27&amp;". ","")</f>
        <v>#REF!</v>
      </c>
      <c r="AC29" s="39" t="e">
        <f>IF(AL30="21",Monitoreo!F27&amp;". ","")</f>
        <v>#REF!</v>
      </c>
      <c r="AD29" s="39" t="e">
        <f>IF(AL30="15",Monitoreo!F27&amp;". ","")</f>
        <v>#REF!</v>
      </c>
      <c r="AE29" s="39" t="e">
        <f>IF(AL30="14",Monitoreo!F27&amp;". ","")</f>
        <v>#REF!</v>
      </c>
      <c r="AF29" s="39" t="e">
        <f>IF(AL30="13",Monitoreo!F27&amp;". ","")</f>
        <v>#REF!</v>
      </c>
      <c r="AG29" s="39" t="e">
        <f>IF(AL30="12",Monitoreo!F27&amp;". ","")</f>
        <v>#REF!</v>
      </c>
      <c r="AH29" s="85" t="e">
        <f>IF(AL30="11",Monitoreo!F27&amp;". ","")</f>
        <v>#REF!</v>
      </c>
      <c r="AI29" s="71"/>
      <c r="AJ29" s="88" t="e">
        <f>+IF(Monitoreo!#REF!="Casi Seguro",5,IF(Monitoreo!#REF!="Probable",4,IF(Monitoreo!#REF!="Posible",3,IF(Monitoreo!#REF!="Improbable",2,IF(Monitoreo!#REF!="Raro",1)))))</f>
        <v>#REF!</v>
      </c>
      <c r="AK29" s="88" t="e">
        <f>+IF(Monitoreo!#REF!="Severo",5,IF(Monitoreo!#REF!="Mayor",4,IF(Monitoreo!#REF!="Moderado",3,IF(Monitoreo!#REF!="Menor",2,IF(Monitoreo!#REF!="Insignificante",1)))))</f>
        <v>#REF!</v>
      </c>
      <c r="AL29" s="88" t="e">
        <f t="shared" si="0"/>
        <v>#REF!</v>
      </c>
    </row>
    <row r="30" spans="1:38" x14ac:dyDescent="0.25">
      <c r="I30" s="83"/>
      <c r="J30" s="84" t="e">
        <f>IF(AL31="55",Monitoreo!F28&amp;". ","")</f>
        <v>#REF!</v>
      </c>
      <c r="K30" s="39" t="e">
        <f>IF(AL31="54",Monitoreo!F28&amp;". ","")</f>
        <v>#REF!</v>
      </c>
      <c r="L30" s="39" t="e">
        <f>IF(AL31="53",Monitoreo!F28&amp;". ","")</f>
        <v>#REF!</v>
      </c>
      <c r="M30" s="39" t="e">
        <f>IF(AL31="52",Monitoreo!F28&amp;". ","")</f>
        <v>#REF!</v>
      </c>
      <c r="N30" s="39" t="e">
        <f>IF(AL31="51",Monitoreo!F28&amp;". ","")</f>
        <v>#REF!</v>
      </c>
      <c r="O30" s="39" t="e">
        <f>IF(AL31="45",Monitoreo!F28&amp;". ","")</f>
        <v>#REF!</v>
      </c>
      <c r="P30" s="39" t="e">
        <f>IF(AL31="44",Monitoreo!F28&amp;". ","")</f>
        <v>#REF!</v>
      </c>
      <c r="Q30" s="39" t="e">
        <f>IF(AL31="43",Monitoreo!F28&amp;". ","")</f>
        <v>#REF!</v>
      </c>
      <c r="R30" s="39" t="e">
        <f>IF(AL31="42",Monitoreo!F28&amp;". ","")</f>
        <v>#REF!</v>
      </c>
      <c r="S30" s="39" t="e">
        <f>IF(AL31="41",Monitoreo!F28&amp;". ","")</f>
        <v>#REF!</v>
      </c>
      <c r="T30" s="39" t="e">
        <f>IF(AL31="35",Monitoreo!F28&amp;". ","")</f>
        <v>#REF!</v>
      </c>
      <c r="U30" s="39" t="e">
        <f>IF(AL31="34",Monitoreo!F28&amp;". ","")</f>
        <v>#REF!</v>
      </c>
      <c r="V30" s="39" t="e">
        <f>IF(AL31="33",Monitoreo!F28&amp;". ","")</f>
        <v>#REF!</v>
      </c>
      <c r="W30" s="39" t="e">
        <f>IF(AL31="32",Monitoreo!F28&amp;". ","")</f>
        <v>#REF!</v>
      </c>
      <c r="X30" s="39" t="e">
        <f>IF(AL31="31",Monitoreo!F28&amp;". ","")</f>
        <v>#REF!</v>
      </c>
      <c r="Y30" s="39" t="e">
        <f>IF(AL31="25",Monitoreo!F28&amp;". ","")</f>
        <v>#REF!</v>
      </c>
      <c r="Z30" s="39" t="e">
        <f>IF(AL31="24",Monitoreo!F28&amp;". ","")</f>
        <v>#REF!</v>
      </c>
      <c r="AA30" s="39" t="e">
        <f>IF(AL31="23",Monitoreo!F28&amp;". ","")</f>
        <v>#REF!</v>
      </c>
      <c r="AB30" s="39" t="e">
        <f>IF(AL31="22",Monitoreo!F28&amp;". ","")</f>
        <v>#REF!</v>
      </c>
      <c r="AC30" s="39" t="e">
        <f>IF(AL31="21",Monitoreo!F28&amp;". ","")</f>
        <v>#REF!</v>
      </c>
      <c r="AD30" s="39" t="e">
        <f>IF(AL31="15",Monitoreo!F28&amp;". ","")</f>
        <v>#REF!</v>
      </c>
      <c r="AE30" s="39" t="e">
        <f>IF(AL31="14",Monitoreo!F28&amp;". ","")</f>
        <v>#REF!</v>
      </c>
      <c r="AF30" s="39" t="e">
        <f>IF(AL31="13",Monitoreo!F28&amp;". ","")</f>
        <v>#REF!</v>
      </c>
      <c r="AG30" s="39" t="e">
        <f>IF(AL31="12",Monitoreo!F28&amp;". ","")</f>
        <v>#REF!</v>
      </c>
      <c r="AH30" s="85" t="e">
        <f>IF(AL31="11",Monitoreo!F28&amp;". ","")</f>
        <v>#REF!</v>
      </c>
      <c r="AI30" s="71"/>
      <c r="AJ30" s="88" t="e">
        <f>+IF(Monitoreo!#REF!="Casi Seguro",5,IF(Monitoreo!#REF!="Probable",4,IF(Monitoreo!#REF!="Posible",3,IF(Monitoreo!#REF!="Improbable",2,IF(Monitoreo!#REF!="Raro",1)))))</f>
        <v>#REF!</v>
      </c>
      <c r="AK30" s="88" t="e">
        <f>+IF(Monitoreo!#REF!="Severo",5,IF(Monitoreo!#REF!="Mayor",4,IF(Monitoreo!#REF!="Moderado",3,IF(Monitoreo!#REF!="Menor",2,IF(Monitoreo!#REF!="Insignificante",1)))))</f>
        <v>#REF!</v>
      </c>
      <c r="AL30" s="88" t="e">
        <f t="shared" si="0"/>
        <v>#REF!</v>
      </c>
    </row>
    <row r="31" spans="1:38" x14ac:dyDescent="0.25">
      <c r="I31" s="83"/>
      <c r="J31" s="84" t="e">
        <f>IF(AL32="55",Monitoreo!F29&amp;". ","")</f>
        <v>#REF!</v>
      </c>
      <c r="K31" s="39" t="e">
        <f>IF(AL32="54",Monitoreo!F29&amp;". ","")</f>
        <v>#REF!</v>
      </c>
      <c r="L31" s="39" t="e">
        <f>IF(AL32="53",Monitoreo!F29&amp;". ","")</f>
        <v>#REF!</v>
      </c>
      <c r="M31" s="39" t="e">
        <f>IF(AL32="52",Monitoreo!F29&amp;". ","")</f>
        <v>#REF!</v>
      </c>
      <c r="N31" s="39" t="e">
        <f>IF(AL32="51",Monitoreo!F29&amp;". ","")</f>
        <v>#REF!</v>
      </c>
      <c r="O31" s="39" t="e">
        <f>IF(AL32="45",Monitoreo!F29&amp;". ","")</f>
        <v>#REF!</v>
      </c>
      <c r="P31" s="39" t="e">
        <f>IF(AL32="44",Monitoreo!F29&amp;". ","")</f>
        <v>#REF!</v>
      </c>
      <c r="Q31" s="39" t="e">
        <f>IF(AL32="43",Monitoreo!F29&amp;". ","")</f>
        <v>#REF!</v>
      </c>
      <c r="R31" s="39" t="e">
        <f>IF(AL32="42",Monitoreo!F29&amp;". ","")</f>
        <v>#REF!</v>
      </c>
      <c r="S31" s="39" t="e">
        <f>IF(AL32="41",Monitoreo!F29&amp;". ","")</f>
        <v>#REF!</v>
      </c>
      <c r="T31" s="39" t="e">
        <f>IF(AL32="35",Monitoreo!F29&amp;". ","")</f>
        <v>#REF!</v>
      </c>
      <c r="U31" s="39" t="e">
        <f>IF(AL32="34",Monitoreo!F29&amp;". ","")</f>
        <v>#REF!</v>
      </c>
      <c r="V31" s="39" t="e">
        <f>IF(AL32="33",Monitoreo!F29&amp;". ","")</f>
        <v>#REF!</v>
      </c>
      <c r="W31" s="39" t="e">
        <f>IF(AL32="32",Monitoreo!F29&amp;". ","")</f>
        <v>#REF!</v>
      </c>
      <c r="X31" s="39" t="e">
        <f>IF(AL32="31",Monitoreo!F29&amp;". ","")</f>
        <v>#REF!</v>
      </c>
      <c r="Y31" s="39" t="e">
        <f>IF(AL32="25",Monitoreo!F29&amp;". ","")</f>
        <v>#REF!</v>
      </c>
      <c r="Z31" s="39" t="e">
        <f>IF(AL32="24",Monitoreo!F29&amp;". ","")</f>
        <v>#REF!</v>
      </c>
      <c r="AA31" s="39" t="e">
        <f>IF(AL32="23",Monitoreo!F29&amp;". ","")</f>
        <v>#REF!</v>
      </c>
      <c r="AB31" s="39" t="e">
        <f>IF(AL32="22",Monitoreo!F29&amp;". ","")</f>
        <v>#REF!</v>
      </c>
      <c r="AC31" s="39" t="e">
        <f>IF(AL32="21",Monitoreo!F29&amp;". ","")</f>
        <v>#REF!</v>
      </c>
      <c r="AD31" s="39" t="e">
        <f>IF(AL32="15",Monitoreo!F29&amp;". ","")</f>
        <v>#REF!</v>
      </c>
      <c r="AE31" s="39" t="e">
        <f>IF(AL32="14",Monitoreo!F29&amp;". ","")</f>
        <v>#REF!</v>
      </c>
      <c r="AF31" s="39" t="e">
        <f>IF(AL32="13",Monitoreo!F29&amp;". ","")</f>
        <v>#REF!</v>
      </c>
      <c r="AG31" s="39" t="e">
        <f>IF(AL32="12",Monitoreo!F29&amp;". ","")</f>
        <v>#REF!</v>
      </c>
      <c r="AH31" s="85" t="e">
        <f>IF(AL32="11",Monitoreo!F29&amp;". ","")</f>
        <v>#REF!</v>
      </c>
      <c r="AI31" s="71"/>
      <c r="AJ31" s="88" t="e">
        <f>+IF(Monitoreo!#REF!="Casi Seguro",5,IF(Monitoreo!#REF!="Probable",4,IF(Monitoreo!#REF!="Posible",3,IF(Monitoreo!#REF!="Improbable",2,IF(Monitoreo!#REF!="Raro",1)))))</f>
        <v>#REF!</v>
      </c>
      <c r="AK31" s="88" t="e">
        <f>+IF(Monitoreo!#REF!="Severo",5,IF(Monitoreo!#REF!="Mayor",4,IF(Monitoreo!#REF!="Moderado",3,IF(Monitoreo!#REF!="Menor",2,IF(Monitoreo!#REF!="Insignificante",1)))))</f>
        <v>#REF!</v>
      </c>
      <c r="AL31" s="88" t="e">
        <f t="shared" si="0"/>
        <v>#REF!</v>
      </c>
    </row>
    <row r="32" spans="1:38" x14ac:dyDescent="0.25">
      <c r="I32" s="83"/>
      <c r="J32" s="84" t="e">
        <f>IF(AL33="55",Monitoreo!F30&amp;". ","")</f>
        <v>#REF!</v>
      </c>
      <c r="K32" s="39" t="e">
        <f>IF(AL33="54",Monitoreo!F30&amp;". ","")</f>
        <v>#REF!</v>
      </c>
      <c r="L32" s="39" t="e">
        <f>IF(AL33="53",Monitoreo!F30&amp;". ","")</f>
        <v>#REF!</v>
      </c>
      <c r="M32" s="39" t="e">
        <f>IF(AL33="52",Monitoreo!F30&amp;". ","")</f>
        <v>#REF!</v>
      </c>
      <c r="N32" s="39" t="e">
        <f>IF(AL33="51",Monitoreo!F30&amp;". ","")</f>
        <v>#REF!</v>
      </c>
      <c r="O32" s="39" t="e">
        <f>IF(AL33="45",Monitoreo!F30&amp;". ","")</f>
        <v>#REF!</v>
      </c>
      <c r="P32" s="39" t="e">
        <f>IF(AL33="44",Monitoreo!F30&amp;". ","")</f>
        <v>#REF!</v>
      </c>
      <c r="Q32" s="39" t="e">
        <f>IF(AL33="43",Monitoreo!F30&amp;". ","")</f>
        <v>#REF!</v>
      </c>
      <c r="R32" s="39" t="e">
        <f>IF(AL33="42",Monitoreo!F30&amp;". ","")</f>
        <v>#REF!</v>
      </c>
      <c r="S32" s="39" t="e">
        <f>IF(AL33="41",Monitoreo!F30&amp;". ","")</f>
        <v>#REF!</v>
      </c>
      <c r="T32" s="39" t="e">
        <f>IF(AL33="35",Monitoreo!F30&amp;". ","")</f>
        <v>#REF!</v>
      </c>
      <c r="U32" s="39" t="e">
        <f>IF(AL33="34",Monitoreo!F30&amp;". ","")</f>
        <v>#REF!</v>
      </c>
      <c r="V32" s="39" t="e">
        <f>IF(AL33="33",Monitoreo!F30&amp;". ","")</f>
        <v>#REF!</v>
      </c>
      <c r="W32" s="39" t="e">
        <f>IF(AL33="32",Monitoreo!F30&amp;". ","")</f>
        <v>#REF!</v>
      </c>
      <c r="X32" s="39" t="e">
        <f>IF(AL33="31",Monitoreo!F30&amp;". ","")</f>
        <v>#REF!</v>
      </c>
      <c r="Y32" s="39" t="e">
        <f>IF(AL33="25",Monitoreo!F30&amp;". ","")</f>
        <v>#REF!</v>
      </c>
      <c r="Z32" s="39" t="e">
        <f>IF(AL33="24",Monitoreo!F30&amp;". ","")</f>
        <v>#REF!</v>
      </c>
      <c r="AA32" s="39" t="e">
        <f>IF(AL33="23",Monitoreo!F30&amp;". ","")</f>
        <v>#REF!</v>
      </c>
      <c r="AB32" s="39" t="e">
        <f>IF(AL33="22",Monitoreo!F30&amp;". ","")</f>
        <v>#REF!</v>
      </c>
      <c r="AC32" s="39" t="e">
        <f>IF(AL33="21",Monitoreo!F30&amp;". ","")</f>
        <v>#REF!</v>
      </c>
      <c r="AD32" s="39" t="e">
        <f>IF(AL33="15",Monitoreo!F30&amp;". ","")</f>
        <v>#REF!</v>
      </c>
      <c r="AE32" s="39" t="e">
        <f>IF(AL33="14",Monitoreo!F30&amp;". ","")</f>
        <v>#REF!</v>
      </c>
      <c r="AF32" s="39" t="e">
        <f>IF(AL33="13",Monitoreo!F30&amp;". ","")</f>
        <v>#REF!</v>
      </c>
      <c r="AG32" s="39" t="e">
        <f>IF(AL33="12",Monitoreo!F30&amp;". ","")</f>
        <v>#REF!</v>
      </c>
      <c r="AH32" s="85" t="e">
        <f>IF(AL33="11",Monitoreo!F30&amp;". ","")</f>
        <v>#REF!</v>
      </c>
      <c r="AI32" s="71"/>
      <c r="AJ32" s="88" t="e">
        <f>+IF(Monitoreo!#REF!="Casi Seguro",5,IF(Monitoreo!#REF!="Probable",4,IF(Monitoreo!#REF!="Posible",3,IF(Monitoreo!#REF!="Improbable",2,IF(Monitoreo!#REF!="Raro",1)))))</f>
        <v>#REF!</v>
      </c>
      <c r="AK32" s="88" t="e">
        <f>+IF(Monitoreo!#REF!="Severo",5,IF(Monitoreo!#REF!="Mayor",4,IF(Monitoreo!#REF!="Moderado",3,IF(Monitoreo!#REF!="Menor",2,IF(Monitoreo!#REF!="Insignificante",1)))))</f>
        <v>#REF!</v>
      </c>
      <c r="AL32" s="88" t="e">
        <f t="shared" si="0"/>
        <v>#REF!</v>
      </c>
    </row>
    <row r="33" spans="9:38" x14ac:dyDescent="0.25">
      <c r="I33" s="83"/>
      <c r="J33" s="84" t="e">
        <f>IF(AL34="55",Monitoreo!F31&amp;". ","")</f>
        <v>#REF!</v>
      </c>
      <c r="K33" s="39" t="e">
        <f>IF(AL34="54",Monitoreo!F31&amp;". ","")</f>
        <v>#REF!</v>
      </c>
      <c r="L33" s="39" t="e">
        <f>IF(AL34="53",Monitoreo!F31&amp;". ","")</f>
        <v>#REF!</v>
      </c>
      <c r="M33" s="39" t="e">
        <f>IF(AL34="52",Monitoreo!F31&amp;". ","")</f>
        <v>#REF!</v>
      </c>
      <c r="N33" s="39" t="e">
        <f>IF(AL34="51",Monitoreo!F31&amp;". ","")</f>
        <v>#REF!</v>
      </c>
      <c r="O33" s="39" t="e">
        <f>IF(AL34="45",Monitoreo!F31&amp;". ","")</f>
        <v>#REF!</v>
      </c>
      <c r="P33" s="39" t="e">
        <f>IF(AL34="44",Monitoreo!F31&amp;". ","")</f>
        <v>#REF!</v>
      </c>
      <c r="Q33" s="39" t="e">
        <f>IF(AL34="43",Monitoreo!F31&amp;". ","")</f>
        <v>#REF!</v>
      </c>
      <c r="R33" s="39" t="e">
        <f>IF(AL34="42",Monitoreo!F31&amp;". ","")</f>
        <v>#REF!</v>
      </c>
      <c r="S33" s="39" t="e">
        <f>IF(AL34="41",Monitoreo!F31&amp;". ","")</f>
        <v>#REF!</v>
      </c>
      <c r="T33" s="39" t="e">
        <f>IF(AL34="35",Monitoreo!F31&amp;". ","")</f>
        <v>#REF!</v>
      </c>
      <c r="U33" s="39" t="e">
        <f>IF(AL34="34",Monitoreo!F31&amp;". ","")</f>
        <v>#REF!</v>
      </c>
      <c r="V33" s="39" t="e">
        <f>IF(AL34="33",Monitoreo!F31&amp;". ","")</f>
        <v>#REF!</v>
      </c>
      <c r="W33" s="39" t="e">
        <f>IF(AL34="32",Monitoreo!F31&amp;". ","")</f>
        <v>#REF!</v>
      </c>
      <c r="X33" s="39" t="e">
        <f>IF(AL34="31",Monitoreo!F31&amp;". ","")</f>
        <v>#REF!</v>
      </c>
      <c r="Y33" s="39" t="e">
        <f>IF(AL34="25",Monitoreo!F31&amp;". ","")</f>
        <v>#REF!</v>
      </c>
      <c r="Z33" s="39" t="e">
        <f>IF(AL34="24",Monitoreo!F31&amp;". ","")</f>
        <v>#REF!</v>
      </c>
      <c r="AA33" s="39" t="e">
        <f>IF(AL34="23",Monitoreo!F31&amp;". ","")</f>
        <v>#REF!</v>
      </c>
      <c r="AB33" s="39" t="e">
        <f>IF(AL34="22",Monitoreo!F31&amp;". ","")</f>
        <v>#REF!</v>
      </c>
      <c r="AC33" s="39" t="e">
        <f>IF(AL34="21",Monitoreo!F31&amp;". ","")</f>
        <v>#REF!</v>
      </c>
      <c r="AD33" s="39" t="e">
        <f>IF(AL34="15",Monitoreo!F31&amp;". ","")</f>
        <v>#REF!</v>
      </c>
      <c r="AE33" s="39" t="e">
        <f>IF(AL34="14",Monitoreo!F31&amp;". ","")</f>
        <v>#REF!</v>
      </c>
      <c r="AF33" s="39" t="e">
        <f>IF(AL34="13",Monitoreo!F31&amp;". ","")</f>
        <v>#REF!</v>
      </c>
      <c r="AG33" s="39" t="e">
        <f>IF(AL34="12",Monitoreo!F31&amp;". ","")</f>
        <v>#REF!</v>
      </c>
      <c r="AH33" s="85" t="e">
        <f>IF(AL34="11",Monitoreo!F31&amp;". ","")</f>
        <v>#REF!</v>
      </c>
      <c r="AI33" s="71"/>
      <c r="AJ33" s="88" t="e">
        <f>+IF(Monitoreo!#REF!="Casi Seguro",5,IF(Monitoreo!#REF!="Probable",4,IF(Monitoreo!#REF!="Posible",3,IF(Monitoreo!#REF!="Improbable",2,IF(Monitoreo!#REF!="Raro",1)))))</f>
        <v>#REF!</v>
      </c>
      <c r="AK33" s="88" t="e">
        <f>+IF(Monitoreo!#REF!="Severo",5,IF(Monitoreo!#REF!="Mayor",4,IF(Monitoreo!#REF!="Moderado",3,IF(Monitoreo!#REF!="Menor",2,IF(Monitoreo!#REF!="Insignificante",1)))))</f>
        <v>#REF!</v>
      </c>
      <c r="AL33" s="88" t="e">
        <f t="shared" si="0"/>
        <v>#REF!</v>
      </c>
    </row>
    <row r="34" spans="9:38" x14ac:dyDescent="0.25">
      <c r="I34" s="83"/>
      <c r="J34" s="84" t="e">
        <f>IF(AL35="55",Monitoreo!F32&amp;". ","")</f>
        <v>#REF!</v>
      </c>
      <c r="K34" s="39" t="e">
        <f>IF(AL35="54",Monitoreo!F32&amp;". ","")</f>
        <v>#REF!</v>
      </c>
      <c r="L34" s="39" t="e">
        <f>IF(AL35="53",Monitoreo!F32&amp;". ","")</f>
        <v>#REF!</v>
      </c>
      <c r="M34" s="39" t="e">
        <f>IF(AL35="52",Monitoreo!F32&amp;". ","")</f>
        <v>#REF!</v>
      </c>
      <c r="N34" s="39" t="e">
        <f>IF(AL35="51",Monitoreo!F32&amp;". ","")</f>
        <v>#REF!</v>
      </c>
      <c r="O34" s="39" t="e">
        <f>IF(AL35="45",Monitoreo!F32&amp;". ","")</f>
        <v>#REF!</v>
      </c>
      <c r="P34" s="39" t="e">
        <f>IF(AL35="44",Monitoreo!F32&amp;". ","")</f>
        <v>#REF!</v>
      </c>
      <c r="Q34" s="39" t="e">
        <f>IF(AL35="43",Monitoreo!F32&amp;". ","")</f>
        <v>#REF!</v>
      </c>
      <c r="R34" s="39" t="e">
        <f>IF(AL35="42",Monitoreo!F32&amp;". ","")</f>
        <v>#REF!</v>
      </c>
      <c r="S34" s="39" t="e">
        <f>IF(AL35="41",Monitoreo!F32&amp;". ","")</f>
        <v>#REF!</v>
      </c>
      <c r="T34" s="39" t="e">
        <f>IF(AL35="35",Monitoreo!F32&amp;". ","")</f>
        <v>#REF!</v>
      </c>
      <c r="U34" s="39" t="e">
        <f>IF(AL35="34",Monitoreo!F32&amp;". ","")</f>
        <v>#REF!</v>
      </c>
      <c r="V34" s="39" t="e">
        <f>IF(AL35="33",Monitoreo!F32&amp;". ","")</f>
        <v>#REF!</v>
      </c>
      <c r="W34" s="39" t="e">
        <f>IF(AL35="32",Monitoreo!F32&amp;". ","")</f>
        <v>#REF!</v>
      </c>
      <c r="X34" s="39" t="e">
        <f>IF(AL35="31",Monitoreo!F32&amp;". ","")</f>
        <v>#REF!</v>
      </c>
      <c r="Y34" s="39" t="e">
        <f>IF(AL35="25",Monitoreo!F32&amp;". ","")</f>
        <v>#REF!</v>
      </c>
      <c r="Z34" s="39" t="e">
        <f>IF(AL35="24",Monitoreo!F32&amp;". ","")</f>
        <v>#REF!</v>
      </c>
      <c r="AA34" s="39" t="e">
        <f>IF(AL35="23",Monitoreo!F32&amp;". ","")</f>
        <v>#REF!</v>
      </c>
      <c r="AB34" s="39" t="e">
        <f>IF(AL35="22",Monitoreo!F32&amp;". ","")</f>
        <v>#REF!</v>
      </c>
      <c r="AC34" s="39" t="e">
        <f>IF(AL35="21",Monitoreo!F32&amp;". ","")</f>
        <v>#REF!</v>
      </c>
      <c r="AD34" s="39" t="e">
        <f>IF(AL35="15",Monitoreo!F32&amp;". ","")</f>
        <v>#REF!</v>
      </c>
      <c r="AE34" s="39" t="e">
        <f>IF(AL35="14",Monitoreo!F32&amp;". ","")</f>
        <v>#REF!</v>
      </c>
      <c r="AF34" s="39" t="e">
        <f>IF(AL35="13",Monitoreo!F32&amp;". ","")</f>
        <v>#REF!</v>
      </c>
      <c r="AG34" s="39" t="e">
        <f>IF(AL35="12",Monitoreo!F32&amp;". ","")</f>
        <v>#REF!</v>
      </c>
      <c r="AH34" s="85" t="e">
        <f>IF(AL35="11",Monitoreo!F32&amp;". ","")</f>
        <v>#REF!</v>
      </c>
      <c r="AI34" s="71"/>
      <c r="AJ34" s="88" t="e">
        <f>+IF(Monitoreo!#REF!="Casi Seguro",5,IF(Monitoreo!#REF!="Probable",4,IF(Monitoreo!#REF!="Posible",3,IF(Monitoreo!#REF!="Improbable",2,IF(Monitoreo!#REF!="Raro",1)))))</f>
        <v>#REF!</v>
      </c>
      <c r="AK34" s="88" t="e">
        <f>+IF(Monitoreo!#REF!="Severo",5,IF(Monitoreo!#REF!="Mayor",4,IF(Monitoreo!#REF!="Moderado",3,IF(Monitoreo!#REF!="Menor",2,IF(Monitoreo!#REF!="Insignificante",1)))))</f>
        <v>#REF!</v>
      </c>
      <c r="AL34" s="88" t="e">
        <f t="shared" si="0"/>
        <v>#REF!</v>
      </c>
    </row>
    <row r="35" spans="9:38" x14ac:dyDescent="0.25">
      <c r="I35" s="83"/>
      <c r="J35" s="84" t="e">
        <f>IF(AL36="55",Monitoreo!F33&amp;". ","")</f>
        <v>#REF!</v>
      </c>
      <c r="K35" s="39" t="e">
        <f>IF(AL36="54",Monitoreo!F33&amp;". ","")</f>
        <v>#REF!</v>
      </c>
      <c r="L35" s="39" t="e">
        <f>IF(AL36="53",Monitoreo!F33&amp;". ","")</f>
        <v>#REF!</v>
      </c>
      <c r="M35" s="39" t="e">
        <f>IF(AL36="52",Monitoreo!F33&amp;". ","")</f>
        <v>#REF!</v>
      </c>
      <c r="N35" s="39" t="e">
        <f>IF(AL36="51",Monitoreo!F33&amp;". ","")</f>
        <v>#REF!</v>
      </c>
      <c r="O35" s="39" t="e">
        <f>IF(AL36="45",Monitoreo!F33&amp;". ","")</f>
        <v>#REF!</v>
      </c>
      <c r="P35" s="39" t="e">
        <f>IF(AL36="44",Monitoreo!F33&amp;". ","")</f>
        <v>#REF!</v>
      </c>
      <c r="Q35" s="39" t="e">
        <f>IF(AL36="43",Monitoreo!F33&amp;". ","")</f>
        <v>#REF!</v>
      </c>
      <c r="R35" s="39" t="e">
        <f>IF(AL36="42",Monitoreo!F33&amp;". ","")</f>
        <v>#REF!</v>
      </c>
      <c r="S35" s="39" t="e">
        <f>IF(AL36="41",Monitoreo!F33&amp;". ","")</f>
        <v>#REF!</v>
      </c>
      <c r="T35" s="39" t="e">
        <f>IF(AL36="35",Monitoreo!F33&amp;". ","")</f>
        <v>#REF!</v>
      </c>
      <c r="U35" s="39" t="e">
        <f>IF(AL36="34",Monitoreo!F33&amp;". ","")</f>
        <v>#REF!</v>
      </c>
      <c r="V35" s="39" t="e">
        <f>IF(AL36="33",Monitoreo!F33&amp;". ","")</f>
        <v>#REF!</v>
      </c>
      <c r="W35" s="39" t="e">
        <f>IF(AL36="32",Monitoreo!F33&amp;". ","")</f>
        <v>#REF!</v>
      </c>
      <c r="X35" s="39" t="e">
        <f>IF(AL36="31",Monitoreo!F33&amp;". ","")</f>
        <v>#REF!</v>
      </c>
      <c r="Y35" s="39" t="e">
        <f>IF(AL36="25",Monitoreo!F33&amp;". ","")</f>
        <v>#REF!</v>
      </c>
      <c r="Z35" s="39" t="e">
        <f>IF(AL36="24",Monitoreo!F33&amp;". ","")</f>
        <v>#REF!</v>
      </c>
      <c r="AA35" s="39" t="e">
        <f>IF(AL36="23",Monitoreo!F33&amp;". ","")</f>
        <v>#REF!</v>
      </c>
      <c r="AB35" s="39" t="e">
        <f>IF(AL36="22",Monitoreo!F33&amp;". ","")</f>
        <v>#REF!</v>
      </c>
      <c r="AC35" s="39" t="e">
        <f>IF(AL36="21",Monitoreo!F33&amp;". ","")</f>
        <v>#REF!</v>
      </c>
      <c r="AD35" s="39" t="e">
        <f>IF(AL36="15",Monitoreo!F33&amp;". ","")</f>
        <v>#REF!</v>
      </c>
      <c r="AE35" s="39" t="e">
        <f>IF(AL36="14",Monitoreo!F33&amp;". ","")</f>
        <v>#REF!</v>
      </c>
      <c r="AF35" s="39" t="e">
        <f>IF(AL36="13",Monitoreo!F33&amp;". ","")</f>
        <v>#REF!</v>
      </c>
      <c r="AG35" s="39" t="e">
        <f>IF(AL36="12",Monitoreo!F33&amp;". ","")</f>
        <v>#REF!</v>
      </c>
      <c r="AH35" s="85" t="e">
        <f>IF(AL36="11",Monitoreo!F33&amp;". ","")</f>
        <v>#REF!</v>
      </c>
      <c r="AI35" s="71"/>
      <c r="AJ35" s="88" t="e">
        <f>+IF(Monitoreo!#REF!="Casi Seguro",5,IF(Monitoreo!#REF!="Probable",4,IF(Monitoreo!#REF!="Posible",3,IF(Monitoreo!#REF!="Improbable",2,IF(Monitoreo!#REF!="Raro",1)))))</f>
        <v>#REF!</v>
      </c>
      <c r="AK35" s="88" t="e">
        <f>+IF(Monitoreo!#REF!="Severo",5,IF(Monitoreo!#REF!="Mayor",4,IF(Monitoreo!#REF!="Moderado",3,IF(Monitoreo!#REF!="Menor",2,IF(Monitoreo!#REF!="Insignificante",1)))))</f>
        <v>#REF!</v>
      </c>
      <c r="AL35" s="88" t="e">
        <f t="shared" si="0"/>
        <v>#REF!</v>
      </c>
    </row>
    <row r="36" spans="9:38" x14ac:dyDescent="0.25">
      <c r="I36" s="83"/>
      <c r="J36" s="84" t="e">
        <f>IF(AL37="55",Monitoreo!F34&amp;". ","")</f>
        <v>#REF!</v>
      </c>
      <c r="K36" s="39" t="e">
        <f>IF(AL37="54",Monitoreo!F34&amp;". ","")</f>
        <v>#REF!</v>
      </c>
      <c r="L36" s="39" t="e">
        <f>IF(AL37="53",Monitoreo!F34&amp;". ","")</f>
        <v>#REF!</v>
      </c>
      <c r="M36" s="39" t="e">
        <f>IF(AL37="52",Monitoreo!F34&amp;". ","")</f>
        <v>#REF!</v>
      </c>
      <c r="N36" s="39" t="e">
        <f>IF(AL37="51",Monitoreo!F34&amp;". ","")</f>
        <v>#REF!</v>
      </c>
      <c r="O36" s="39" t="e">
        <f>IF(AL37="45",Monitoreo!F34&amp;". ","")</f>
        <v>#REF!</v>
      </c>
      <c r="P36" s="39" t="e">
        <f>IF(AL37="44",Monitoreo!F34&amp;". ","")</f>
        <v>#REF!</v>
      </c>
      <c r="Q36" s="39" t="e">
        <f>IF(AL37="43",Monitoreo!F34&amp;". ","")</f>
        <v>#REF!</v>
      </c>
      <c r="R36" s="39" t="e">
        <f>IF(AL37="42",Monitoreo!F34&amp;". ","")</f>
        <v>#REF!</v>
      </c>
      <c r="S36" s="39" t="e">
        <f>IF(AL37="41",Monitoreo!F34&amp;". ","")</f>
        <v>#REF!</v>
      </c>
      <c r="T36" s="39" t="e">
        <f>IF(AL37="35",Monitoreo!F34&amp;". ","")</f>
        <v>#REF!</v>
      </c>
      <c r="U36" s="39" t="e">
        <f>IF(AL37="34",Monitoreo!F34&amp;". ","")</f>
        <v>#REF!</v>
      </c>
      <c r="V36" s="39" t="e">
        <f>IF(AL37="33",Monitoreo!F34&amp;". ","")</f>
        <v>#REF!</v>
      </c>
      <c r="W36" s="39" t="e">
        <f>IF(AL37="32",Monitoreo!F34&amp;". ","")</f>
        <v>#REF!</v>
      </c>
      <c r="X36" s="39" t="e">
        <f>IF(AL37="31",Monitoreo!F34&amp;". ","")</f>
        <v>#REF!</v>
      </c>
      <c r="Y36" s="39" t="e">
        <f>IF(AL37="25",Monitoreo!F34&amp;". ","")</f>
        <v>#REF!</v>
      </c>
      <c r="Z36" s="39" t="e">
        <f>IF(AL37="24",Monitoreo!F34&amp;". ","")</f>
        <v>#REF!</v>
      </c>
      <c r="AA36" s="39" t="e">
        <f>IF(AL37="23",Monitoreo!F34&amp;". ","")</f>
        <v>#REF!</v>
      </c>
      <c r="AB36" s="39" t="e">
        <f>IF(AL37="22",Monitoreo!F34&amp;". ","")</f>
        <v>#REF!</v>
      </c>
      <c r="AC36" s="39" t="e">
        <f>IF(AL37="21",Monitoreo!F34&amp;". ","")</f>
        <v>#REF!</v>
      </c>
      <c r="AD36" s="39" t="e">
        <f>IF(AL37="15",Monitoreo!F34&amp;". ","")</f>
        <v>#REF!</v>
      </c>
      <c r="AE36" s="39" t="e">
        <f>IF(AL37="14",Monitoreo!F34&amp;". ","")</f>
        <v>#REF!</v>
      </c>
      <c r="AF36" s="39" t="e">
        <f>IF(AL37="13",Monitoreo!F34&amp;". ","")</f>
        <v>#REF!</v>
      </c>
      <c r="AG36" s="39" t="e">
        <f>IF(AL37="12",Monitoreo!F34&amp;". ","")</f>
        <v>#REF!</v>
      </c>
      <c r="AH36" s="85" t="e">
        <f>IF(AL37="11",Monitoreo!F34&amp;". ","")</f>
        <v>#REF!</v>
      </c>
      <c r="AI36" s="71"/>
      <c r="AJ36" s="88" t="e">
        <f>+IF(Monitoreo!#REF!="Casi Seguro",5,IF(Monitoreo!#REF!="Probable",4,IF(Monitoreo!#REF!="Posible",3,IF(Monitoreo!#REF!="Improbable",2,IF(Monitoreo!#REF!="Raro",1)))))</f>
        <v>#REF!</v>
      </c>
      <c r="AK36" s="88" t="e">
        <f>+IF(Monitoreo!#REF!="Severo",5,IF(Monitoreo!#REF!="Mayor",4,IF(Monitoreo!#REF!="Moderado",3,IF(Monitoreo!#REF!="Menor",2,IF(Monitoreo!#REF!="Insignificante",1)))))</f>
        <v>#REF!</v>
      </c>
      <c r="AL36" s="88" t="e">
        <f t="shared" si="0"/>
        <v>#REF!</v>
      </c>
    </row>
    <row r="37" spans="9:38" x14ac:dyDescent="0.25">
      <c r="I37" s="83"/>
      <c r="J37" s="84" t="e">
        <f>IF(AL38="55",Monitoreo!F35&amp;". ","")</f>
        <v>#REF!</v>
      </c>
      <c r="K37" s="39" t="e">
        <f>IF(AL38="54",Monitoreo!F35&amp;". ","")</f>
        <v>#REF!</v>
      </c>
      <c r="L37" s="39" t="e">
        <f>IF(AL38="53",Monitoreo!F35&amp;". ","")</f>
        <v>#REF!</v>
      </c>
      <c r="M37" s="39" t="e">
        <f>IF(AL38="52",Monitoreo!F35&amp;". ","")</f>
        <v>#REF!</v>
      </c>
      <c r="N37" s="39" t="e">
        <f>IF(AL38="51",Monitoreo!F35&amp;". ","")</f>
        <v>#REF!</v>
      </c>
      <c r="O37" s="39" t="e">
        <f>IF(AL38="45",Monitoreo!F35&amp;". ","")</f>
        <v>#REF!</v>
      </c>
      <c r="P37" s="39" t="e">
        <f>IF(AL38="44",Monitoreo!F35&amp;". ","")</f>
        <v>#REF!</v>
      </c>
      <c r="Q37" s="39" t="e">
        <f>IF(AL38="43",Monitoreo!F35&amp;". ","")</f>
        <v>#REF!</v>
      </c>
      <c r="R37" s="39" t="e">
        <f>IF(AL38="42",Monitoreo!F35&amp;". ","")</f>
        <v>#REF!</v>
      </c>
      <c r="S37" s="39" t="e">
        <f>IF(AL38="41",Monitoreo!F35&amp;". ","")</f>
        <v>#REF!</v>
      </c>
      <c r="T37" s="39" t="e">
        <f>IF(AL38="35",Monitoreo!F35&amp;". ","")</f>
        <v>#REF!</v>
      </c>
      <c r="U37" s="39" t="e">
        <f>IF(AL38="34",Monitoreo!F35&amp;". ","")</f>
        <v>#REF!</v>
      </c>
      <c r="V37" s="39" t="e">
        <f>IF(AL38="33",Monitoreo!F35&amp;". ","")</f>
        <v>#REF!</v>
      </c>
      <c r="W37" s="39" t="e">
        <f>IF(AL38="32",Monitoreo!F35&amp;". ","")</f>
        <v>#REF!</v>
      </c>
      <c r="X37" s="39" t="e">
        <f>IF(AL38="31",Monitoreo!F35&amp;". ","")</f>
        <v>#REF!</v>
      </c>
      <c r="Y37" s="39" t="e">
        <f>IF(AL38="25",Monitoreo!F35&amp;". ","")</f>
        <v>#REF!</v>
      </c>
      <c r="Z37" s="39" t="e">
        <f>IF(AL38="24",Monitoreo!F35&amp;". ","")</f>
        <v>#REF!</v>
      </c>
      <c r="AA37" s="39" t="e">
        <f>IF(AL38="23",Monitoreo!F35&amp;". ","")</f>
        <v>#REF!</v>
      </c>
      <c r="AB37" s="39" t="e">
        <f>IF(AL38="22",Monitoreo!F35&amp;". ","")</f>
        <v>#REF!</v>
      </c>
      <c r="AC37" s="39" t="e">
        <f>IF(AL38="21",Monitoreo!F35&amp;". ","")</f>
        <v>#REF!</v>
      </c>
      <c r="AD37" s="39" t="e">
        <f>IF(AL38="15",Monitoreo!F35&amp;". ","")</f>
        <v>#REF!</v>
      </c>
      <c r="AE37" s="39" t="e">
        <f>IF(AL38="14",Monitoreo!F35&amp;". ","")</f>
        <v>#REF!</v>
      </c>
      <c r="AF37" s="39" t="e">
        <f>IF(AL38="13",Monitoreo!F35&amp;". ","")</f>
        <v>#REF!</v>
      </c>
      <c r="AG37" s="39" t="e">
        <f>IF(AL38="12",Monitoreo!F35&amp;". ","")</f>
        <v>#REF!</v>
      </c>
      <c r="AH37" s="85" t="e">
        <f>IF(AL38="11",Monitoreo!F35&amp;". ","")</f>
        <v>#REF!</v>
      </c>
      <c r="AI37" s="71"/>
      <c r="AJ37" s="88" t="e">
        <f>+IF(Monitoreo!#REF!="Casi Seguro",5,IF(Monitoreo!#REF!="Probable",4,IF(Monitoreo!#REF!="Posible",3,IF(Monitoreo!#REF!="Improbable",2,IF(Monitoreo!#REF!="Raro",1)))))</f>
        <v>#REF!</v>
      </c>
      <c r="AK37" s="88" t="e">
        <f>+IF(Monitoreo!#REF!="Severo",5,IF(Monitoreo!#REF!="Mayor",4,IF(Monitoreo!#REF!="Moderado",3,IF(Monitoreo!#REF!="Menor",2,IF(Monitoreo!#REF!="Insignificante",1)))))</f>
        <v>#REF!</v>
      </c>
      <c r="AL37" s="88" t="e">
        <f t="shared" si="0"/>
        <v>#REF!</v>
      </c>
    </row>
    <row r="38" spans="9:38" x14ac:dyDescent="0.25">
      <c r="I38" s="83"/>
      <c r="J38" s="84" t="e">
        <f>IF(AL39="55",Monitoreo!F36&amp;". ","")</f>
        <v>#REF!</v>
      </c>
      <c r="K38" s="39" t="e">
        <f>IF(AL39="54",Monitoreo!F36&amp;". ","")</f>
        <v>#REF!</v>
      </c>
      <c r="L38" s="39" t="e">
        <f>IF(AL39="53",Monitoreo!F36&amp;". ","")</f>
        <v>#REF!</v>
      </c>
      <c r="M38" s="39" t="e">
        <f>IF(AL39="52",Monitoreo!F36&amp;". ","")</f>
        <v>#REF!</v>
      </c>
      <c r="N38" s="39" t="e">
        <f>IF(AL39="51",Monitoreo!F36&amp;". ","")</f>
        <v>#REF!</v>
      </c>
      <c r="O38" s="39" t="e">
        <f>IF(AL39="45",Monitoreo!F36&amp;". ","")</f>
        <v>#REF!</v>
      </c>
      <c r="P38" s="39" t="e">
        <f>IF(AL39="44",Monitoreo!F36&amp;". ","")</f>
        <v>#REF!</v>
      </c>
      <c r="Q38" s="39" t="e">
        <f>IF(AL39="43",Monitoreo!F36&amp;". ","")</f>
        <v>#REF!</v>
      </c>
      <c r="R38" s="39" t="e">
        <f>IF(AL39="42",Monitoreo!F36&amp;". ","")</f>
        <v>#REF!</v>
      </c>
      <c r="S38" s="39" t="e">
        <f>IF(AL39="41",Monitoreo!F36&amp;". ","")</f>
        <v>#REF!</v>
      </c>
      <c r="T38" s="39" t="e">
        <f>IF(AL39="35",Monitoreo!F36&amp;". ","")</f>
        <v>#REF!</v>
      </c>
      <c r="U38" s="39" t="e">
        <f>IF(AL39="34",Monitoreo!F36&amp;". ","")</f>
        <v>#REF!</v>
      </c>
      <c r="V38" s="39" t="e">
        <f>IF(AL39="33",Monitoreo!F36&amp;". ","")</f>
        <v>#REF!</v>
      </c>
      <c r="W38" s="39" t="e">
        <f>IF(AL39="32",Monitoreo!F36&amp;". ","")</f>
        <v>#REF!</v>
      </c>
      <c r="X38" s="39" t="e">
        <f>IF(AL39="31",Monitoreo!F36&amp;". ","")</f>
        <v>#REF!</v>
      </c>
      <c r="Y38" s="39" t="e">
        <f>IF(AL39="25",Monitoreo!F36&amp;". ","")</f>
        <v>#REF!</v>
      </c>
      <c r="Z38" s="39" t="e">
        <f>IF(AL39="24",Monitoreo!F36&amp;". ","")</f>
        <v>#REF!</v>
      </c>
      <c r="AA38" s="39" t="e">
        <f>IF(AL39="23",Monitoreo!F36&amp;". ","")</f>
        <v>#REF!</v>
      </c>
      <c r="AB38" s="39" t="e">
        <f>IF(AL39="22",Monitoreo!F36&amp;". ","")</f>
        <v>#REF!</v>
      </c>
      <c r="AC38" s="39" t="e">
        <f>IF(AL39="21",Monitoreo!F36&amp;". ","")</f>
        <v>#REF!</v>
      </c>
      <c r="AD38" s="39" t="e">
        <f>IF(AL39="15",Monitoreo!F36&amp;". ","")</f>
        <v>#REF!</v>
      </c>
      <c r="AE38" s="39" t="e">
        <f>IF(AL39="14",Monitoreo!F36&amp;". ","")</f>
        <v>#REF!</v>
      </c>
      <c r="AF38" s="39" t="e">
        <f>IF(AL39="13",Monitoreo!F36&amp;". ","")</f>
        <v>#REF!</v>
      </c>
      <c r="AG38" s="39" t="e">
        <f>IF(AL39="12",Monitoreo!F36&amp;". ","")</f>
        <v>#REF!</v>
      </c>
      <c r="AH38" s="85" t="e">
        <f>IF(AL39="11",Monitoreo!F36&amp;". ","")</f>
        <v>#REF!</v>
      </c>
      <c r="AI38" s="71"/>
      <c r="AJ38" s="88" t="e">
        <f>+IF(Monitoreo!#REF!="Casi Seguro",5,IF(Monitoreo!#REF!="Probable",4,IF(Monitoreo!#REF!="Posible",3,IF(Monitoreo!#REF!="Improbable",2,IF(Monitoreo!#REF!="Raro",1)))))</f>
        <v>#REF!</v>
      </c>
      <c r="AK38" s="88" t="e">
        <f>+IF(Monitoreo!#REF!="Severo",5,IF(Monitoreo!#REF!="Mayor",4,IF(Monitoreo!#REF!="Moderado",3,IF(Monitoreo!#REF!="Menor",2,IF(Monitoreo!#REF!="Insignificante",1)))))</f>
        <v>#REF!</v>
      </c>
      <c r="AL38" s="88" t="e">
        <f t="shared" si="0"/>
        <v>#REF!</v>
      </c>
    </row>
    <row r="39" spans="9:38" x14ac:dyDescent="0.25">
      <c r="I39" s="83"/>
      <c r="J39" s="84" t="e">
        <f>IF(AL40="55",Monitoreo!F37&amp;". ","")</f>
        <v>#REF!</v>
      </c>
      <c r="K39" s="39" t="e">
        <f>IF(AL40="54",Monitoreo!F37&amp;". ","")</f>
        <v>#REF!</v>
      </c>
      <c r="L39" s="39" t="e">
        <f>IF(AL40="53",Monitoreo!F37&amp;". ","")</f>
        <v>#REF!</v>
      </c>
      <c r="M39" s="39" t="e">
        <f>IF(AL40="52",Monitoreo!F37&amp;". ","")</f>
        <v>#REF!</v>
      </c>
      <c r="N39" s="39" t="e">
        <f>IF(AL40="51",Monitoreo!F37&amp;". ","")</f>
        <v>#REF!</v>
      </c>
      <c r="O39" s="39" t="e">
        <f>IF(AL40="45",Monitoreo!F37&amp;". ","")</f>
        <v>#REF!</v>
      </c>
      <c r="P39" s="39" t="e">
        <f>IF(AL40="44",Monitoreo!F37&amp;". ","")</f>
        <v>#REF!</v>
      </c>
      <c r="Q39" s="39" t="e">
        <f>IF(AL40="43",Monitoreo!F37&amp;". ","")</f>
        <v>#REF!</v>
      </c>
      <c r="R39" s="39" t="e">
        <f>IF(AL40="42",Monitoreo!F37&amp;". ","")</f>
        <v>#REF!</v>
      </c>
      <c r="S39" s="39" t="e">
        <f>IF(AL40="41",Monitoreo!F37&amp;". ","")</f>
        <v>#REF!</v>
      </c>
      <c r="T39" s="39" t="e">
        <f>IF(AL40="35",Monitoreo!F37&amp;". ","")</f>
        <v>#REF!</v>
      </c>
      <c r="U39" s="39" t="e">
        <f>IF(AL40="34",Monitoreo!F37&amp;". ","")</f>
        <v>#REF!</v>
      </c>
      <c r="V39" s="39" t="e">
        <f>IF(AL40="33",Monitoreo!F37&amp;". ","")</f>
        <v>#REF!</v>
      </c>
      <c r="W39" s="39" t="e">
        <f>IF(AL40="32",Monitoreo!F37&amp;". ","")</f>
        <v>#REF!</v>
      </c>
      <c r="X39" s="39" t="e">
        <f>IF(AL40="31",Monitoreo!F37&amp;". ","")</f>
        <v>#REF!</v>
      </c>
      <c r="Y39" s="39" t="e">
        <f>IF(AL40="25",Monitoreo!F37&amp;". ","")</f>
        <v>#REF!</v>
      </c>
      <c r="Z39" s="39" t="e">
        <f>IF(AL40="24",Monitoreo!F37&amp;". ","")</f>
        <v>#REF!</v>
      </c>
      <c r="AA39" s="39" t="e">
        <f>IF(AL40="23",Monitoreo!F37&amp;". ","")</f>
        <v>#REF!</v>
      </c>
      <c r="AB39" s="39" t="e">
        <f>IF(AL40="22",Monitoreo!F37&amp;". ","")</f>
        <v>#REF!</v>
      </c>
      <c r="AC39" s="39" t="e">
        <f>IF(AL40="21",Monitoreo!F37&amp;". ","")</f>
        <v>#REF!</v>
      </c>
      <c r="AD39" s="39" t="e">
        <f>IF(AL40="15",Monitoreo!F37&amp;". ","")</f>
        <v>#REF!</v>
      </c>
      <c r="AE39" s="39" t="e">
        <f>IF(AL40="14",Monitoreo!F37&amp;". ","")</f>
        <v>#REF!</v>
      </c>
      <c r="AF39" s="39" t="e">
        <f>IF(AL40="13",Monitoreo!F37&amp;". ","")</f>
        <v>#REF!</v>
      </c>
      <c r="AG39" s="39" t="e">
        <f>IF(AL40="12",Monitoreo!F37&amp;". ","")</f>
        <v>#REF!</v>
      </c>
      <c r="AH39" s="85" t="e">
        <f>IF(AL40="11",Monitoreo!F37&amp;". ","")</f>
        <v>#REF!</v>
      </c>
      <c r="AI39" s="71"/>
      <c r="AJ39" s="88" t="e">
        <f>+IF(Monitoreo!#REF!="Casi Seguro",5,IF(Monitoreo!#REF!="Probable",4,IF(Monitoreo!#REF!="Posible",3,IF(Monitoreo!#REF!="Improbable",2,IF(Monitoreo!#REF!="Raro",1)))))</f>
        <v>#REF!</v>
      </c>
      <c r="AK39" s="88" t="e">
        <f>+IF(Monitoreo!#REF!="Severo",5,IF(Monitoreo!#REF!="Mayor",4,IF(Monitoreo!#REF!="Moderado",3,IF(Monitoreo!#REF!="Menor",2,IF(Monitoreo!#REF!="Insignificante",1)))))</f>
        <v>#REF!</v>
      </c>
      <c r="AL39" s="88" t="e">
        <f t="shared" si="0"/>
        <v>#REF!</v>
      </c>
    </row>
    <row r="40" spans="9:38" x14ac:dyDescent="0.25">
      <c r="I40" s="83"/>
      <c r="J40" s="84" t="e">
        <f>IF(AL41="55",Monitoreo!F38&amp;". ","")</f>
        <v>#REF!</v>
      </c>
      <c r="K40" s="39" t="e">
        <f>IF(AL41="54",Monitoreo!F38&amp;". ","")</f>
        <v>#REF!</v>
      </c>
      <c r="L40" s="39" t="e">
        <f>IF(AL41="53",Monitoreo!F38&amp;". ","")</f>
        <v>#REF!</v>
      </c>
      <c r="M40" s="39" t="e">
        <f>IF(AL41="52",Monitoreo!F38&amp;". ","")</f>
        <v>#REF!</v>
      </c>
      <c r="N40" s="39" t="e">
        <f>IF(AL41="51",Monitoreo!F38&amp;". ","")</f>
        <v>#REF!</v>
      </c>
      <c r="O40" s="39" t="e">
        <f>IF(AL41="45",Monitoreo!F38&amp;". ","")</f>
        <v>#REF!</v>
      </c>
      <c r="P40" s="39" t="e">
        <f>IF(AL41="44",Monitoreo!F38&amp;". ","")</f>
        <v>#REF!</v>
      </c>
      <c r="Q40" s="39" t="e">
        <f>IF(AL41="43",Monitoreo!F38&amp;". ","")</f>
        <v>#REF!</v>
      </c>
      <c r="R40" s="39" t="e">
        <f>IF(AL41="42",Monitoreo!F38&amp;". ","")</f>
        <v>#REF!</v>
      </c>
      <c r="S40" s="39" t="e">
        <f>IF(AL41="41",Monitoreo!F38&amp;". ","")</f>
        <v>#REF!</v>
      </c>
      <c r="T40" s="39" t="e">
        <f>IF(AL41="35",Monitoreo!F38&amp;". ","")</f>
        <v>#REF!</v>
      </c>
      <c r="U40" s="39" t="e">
        <f>IF(AL41="34",Monitoreo!F38&amp;". ","")</f>
        <v>#REF!</v>
      </c>
      <c r="V40" s="39" t="e">
        <f>IF(AL41="33",Monitoreo!F38&amp;". ","")</f>
        <v>#REF!</v>
      </c>
      <c r="W40" s="39" t="e">
        <f>IF(AL41="32",Monitoreo!F38&amp;". ","")</f>
        <v>#REF!</v>
      </c>
      <c r="X40" s="39" t="e">
        <f>IF(AL41="31",Monitoreo!F38&amp;". ","")</f>
        <v>#REF!</v>
      </c>
      <c r="Y40" s="39" t="e">
        <f>IF(AL41="25",Monitoreo!F38&amp;". ","")</f>
        <v>#REF!</v>
      </c>
      <c r="Z40" s="39" t="e">
        <f>IF(AL41="24",Monitoreo!F38&amp;". ","")</f>
        <v>#REF!</v>
      </c>
      <c r="AA40" s="39" t="e">
        <f>IF(AL41="23",Monitoreo!F38&amp;". ","")</f>
        <v>#REF!</v>
      </c>
      <c r="AB40" s="39" t="e">
        <f>IF(AL41="22",Monitoreo!F38&amp;". ","")</f>
        <v>#REF!</v>
      </c>
      <c r="AC40" s="39" t="e">
        <f>IF(AL41="21",Monitoreo!F38&amp;". ","")</f>
        <v>#REF!</v>
      </c>
      <c r="AD40" s="39" t="e">
        <f>IF(AL41="15",Monitoreo!F38&amp;". ","")</f>
        <v>#REF!</v>
      </c>
      <c r="AE40" s="39" t="e">
        <f>IF(AL41="14",Monitoreo!F38&amp;". ","")</f>
        <v>#REF!</v>
      </c>
      <c r="AF40" s="39" t="e">
        <f>IF(AL41="13",Monitoreo!F38&amp;". ","")</f>
        <v>#REF!</v>
      </c>
      <c r="AG40" s="39" t="e">
        <f>IF(AL41="12",Monitoreo!F38&amp;". ","")</f>
        <v>#REF!</v>
      </c>
      <c r="AH40" s="85" t="e">
        <f>IF(AL41="11",Monitoreo!F38&amp;". ","")</f>
        <v>#REF!</v>
      </c>
      <c r="AI40" s="71"/>
      <c r="AJ40" s="88" t="e">
        <f>+IF(Monitoreo!#REF!="Casi Seguro",5,IF(Monitoreo!#REF!="Probable",4,IF(Monitoreo!#REF!="Posible",3,IF(Monitoreo!#REF!="Improbable",2,IF(Monitoreo!#REF!="Raro",1)))))</f>
        <v>#REF!</v>
      </c>
      <c r="AK40" s="88" t="e">
        <f>+IF(Monitoreo!#REF!="Severo",5,IF(Monitoreo!#REF!="Mayor",4,IF(Monitoreo!#REF!="Moderado",3,IF(Monitoreo!#REF!="Menor",2,IF(Monitoreo!#REF!="Insignificante",1)))))</f>
        <v>#REF!</v>
      </c>
      <c r="AL40" s="88" t="e">
        <f t="shared" si="0"/>
        <v>#REF!</v>
      </c>
    </row>
    <row r="41" spans="9:38" x14ac:dyDescent="0.25">
      <c r="I41" s="83"/>
      <c r="J41" s="84" t="e">
        <f>IF(AL42="55",Monitoreo!F39&amp;". ","")</f>
        <v>#REF!</v>
      </c>
      <c r="K41" s="39" t="e">
        <f>IF(AL42="54",Monitoreo!F39&amp;". ","")</f>
        <v>#REF!</v>
      </c>
      <c r="L41" s="39" t="e">
        <f>IF(AL42="53",Monitoreo!F39&amp;". ","")</f>
        <v>#REF!</v>
      </c>
      <c r="M41" s="39" t="e">
        <f>IF(AL42="52",Monitoreo!F39&amp;". ","")</f>
        <v>#REF!</v>
      </c>
      <c r="N41" s="39" t="e">
        <f>IF(AL42="51",Monitoreo!F39&amp;". ","")</f>
        <v>#REF!</v>
      </c>
      <c r="O41" s="39" t="e">
        <f>IF(AL42="45",Monitoreo!F39&amp;". ","")</f>
        <v>#REF!</v>
      </c>
      <c r="P41" s="39" t="e">
        <f>IF(AL42="44",Monitoreo!F39&amp;". ","")</f>
        <v>#REF!</v>
      </c>
      <c r="Q41" s="39" t="e">
        <f>IF(AL42="43",Monitoreo!F39&amp;". ","")</f>
        <v>#REF!</v>
      </c>
      <c r="R41" s="39" t="e">
        <f>IF(AL42="42",Monitoreo!F39&amp;". ","")</f>
        <v>#REF!</v>
      </c>
      <c r="S41" s="39" t="e">
        <f>IF(AL42="41",Monitoreo!F39&amp;". ","")</f>
        <v>#REF!</v>
      </c>
      <c r="T41" s="39" t="e">
        <f>IF(AL42="35",Monitoreo!F39&amp;". ","")</f>
        <v>#REF!</v>
      </c>
      <c r="U41" s="39" t="e">
        <f>IF(AL42="34",Monitoreo!F39&amp;". ","")</f>
        <v>#REF!</v>
      </c>
      <c r="V41" s="39" t="e">
        <f>IF(AL42="33",Monitoreo!F39&amp;". ","")</f>
        <v>#REF!</v>
      </c>
      <c r="W41" s="39" t="e">
        <f>IF(AL42="32",Monitoreo!F39&amp;". ","")</f>
        <v>#REF!</v>
      </c>
      <c r="X41" s="39" t="e">
        <f>IF(AL42="31",Monitoreo!F39&amp;". ","")</f>
        <v>#REF!</v>
      </c>
      <c r="Y41" s="39" t="e">
        <f>IF(AL42="25",Monitoreo!F39&amp;". ","")</f>
        <v>#REF!</v>
      </c>
      <c r="Z41" s="39" t="e">
        <f>IF(AL42="24",Monitoreo!F39&amp;". ","")</f>
        <v>#REF!</v>
      </c>
      <c r="AA41" s="39" t="e">
        <f>IF(AL42="23",Monitoreo!F39&amp;". ","")</f>
        <v>#REF!</v>
      </c>
      <c r="AB41" s="39" t="e">
        <f>IF(AL42="22",Monitoreo!F39&amp;". ","")</f>
        <v>#REF!</v>
      </c>
      <c r="AC41" s="39" t="e">
        <f>IF(AL42="21",Monitoreo!F39&amp;". ","")</f>
        <v>#REF!</v>
      </c>
      <c r="AD41" s="39" t="e">
        <f>IF(AL42="15",Monitoreo!F39&amp;". ","")</f>
        <v>#REF!</v>
      </c>
      <c r="AE41" s="39" t="e">
        <f>IF(AL42="14",Monitoreo!F39&amp;". ","")</f>
        <v>#REF!</v>
      </c>
      <c r="AF41" s="39" t="e">
        <f>IF(AL42="13",Monitoreo!F39&amp;". ","")</f>
        <v>#REF!</v>
      </c>
      <c r="AG41" s="39" t="e">
        <f>IF(AL42="12",Monitoreo!F39&amp;". ","")</f>
        <v>#REF!</v>
      </c>
      <c r="AH41" s="85" t="e">
        <f>IF(AL42="11",Monitoreo!F39&amp;". ","")</f>
        <v>#REF!</v>
      </c>
      <c r="AI41" s="71"/>
      <c r="AJ41" s="88" t="e">
        <f>+IF(Monitoreo!#REF!="Casi Seguro",5,IF(Monitoreo!#REF!="Probable",4,IF(Monitoreo!#REF!="Posible",3,IF(Monitoreo!#REF!="Improbable",2,IF(Monitoreo!#REF!="Raro",1)))))</f>
        <v>#REF!</v>
      </c>
      <c r="AK41" s="88" t="e">
        <f>+IF(Monitoreo!#REF!="Severo",5,IF(Monitoreo!#REF!="Mayor",4,IF(Monitoreo!#REF!="Moderado",3,IF(Monitoreo!#REF!="Menor",2,IF(Monitoreo!#REF!="Insignificante",1)))))</f>
        <v>#REF!</v>
      </c>
      <c r="AL41" s="88" t="e">
        <f t="shared" si="0"/>
        <v>#REF!</v>
      </c>
    </row>
    <row r="42" spans="9:38" x14ac:dyDescent="0.25">
      <c r="I42" s="83"/>
      <c r="J42" s="84" t="e">
        <f>IF(AL43="55",Monitoreo!F40&amp;". ","")</f>
        <v>#REF!</v>
      </c>
      <c r="K42" s="39" t="e">
        <f>IF(AL43="54",Monitoreo!F40&amp;". ","")</f>
        <v>#REF!</v>
      </c>
      <c r="L42" s="39" t="e">
        <f>IF(AL43="53",Monitoreo!F40&amp;". ","")</f>
        <v>#REF!</v>
      </c>
      <c r="M42" s="39" t="e">
        <f>IF(AL43="52",Monitoreo!F40&amp;". ","")</f>
        <v>#REF!</v>
      </c>
      <c r="N42" s="39" t="e">
        <f>IF(AL43="51",Monitoreo!F40&amp;". ","")</f>
        <v>#REF!</v>
      </c>
      <c r="O42" s="39" t="e">
        <f>IF(AL43="45",Monitoreo!F40&amp;". ","")</f>
        <v>#REF!</v>
      </c>
      <c r="P42" s="39" t="e">
        <f>IF(AL43="44",Monitoreo!F40&amp;". ","")</f>
        <v>#REF!</v>
      </c>
      <c r="Q42" s="39" t="e">
        <f>IF(AL43="43",Monitoreo!F40&amp;". ","")</f>
        <v>#REF!</v>
      </c>
      <c r="R42" s="39" t="e">
        <f>IF(AL43="42",Monitoreo!F40&amp;". ","")</f>
        <v>#REF!</v>
      </c>
      <c r="S42" s="39" t="e">
        <f>IF(AL43="41",Monitoreo!F40&amp;". ","")</f>
        <v>#REF!</v>
      </c>
      <c r="T42" s="39" t="e">
        <f>IF(AL43="35",Monitoreo!F40&amp;". ","")</f>
        <v>#REF!</v>
      </c>
      <c r="U42" s="39" t="e">
        <f>IF(AL43="34",Monitoreo!F40&amp;". ","")</f>
        <v>#REF!</v>
      </c>
      <c r="V42" s="39" t="e">
        <f>IF(AL43="33",Monitoreo!F40&amp;". ","")</f>
        <v>#REF!</v>
      </c>
      <c r="W42" s="39" t="e">
        <f>IF(AL43="32",Monitoreo!F40&amp;". ","")</f>
        <v>#REF!</v>
      </c>
      <c r="X42" s="39" t="e">
        <f>IF(AL43="31",Monitoreo!F40&amp;". ","")</f>
        <v>#REF!</v>
      </c>
      <c r="Y42" s="39" t="e">
        <f>IF(AL43="25",Monitoreo!F40&amp;". ","")</f>
        <v>#REF!</v>
      </c>
      <c r="Z42" s="39" t="e">
        <f>IF(AL43="24",Monitoreo!F40&amp;". ","")</f>
        <v>#REF!</v>
      </c>
      <c r="AA42" s="39" t="e">
        <f>IF(AL43="23",Monitoreo!F40&amp;". ","")</f>
        <v>#REF!</v>
      </c>
      <c r="AB42" s="39" t="e">
        <f>IF(AL43="22",Monitoreo!F40&amp;". ","")</f>
        <v>#REF!</v>
      </c>
      <c r="AC42" s="39" t="e">
        <f>IF(AL43="21",Monitoreo!F40&amp;". ","")</f>
        <v>#REF!</v>
      </c>
      <c r="AD42" s="39" t="e">
        <f>IF(AL43="15",Monitoreo!F40&amp;". ","")</f>
        <v>#REF!</v>
      </c>
      <c r="AE42" s="39" t="e">
        <f>IF(AL43="14",Monitoreo!F40&amp;". ","")</f>
        <v>#REF!</v>
      </c>
      <c r="AF42" s="39" t="e">
        <f>IF(AL43="13",Monitoreo!F40&amp;". ","")</f>
        <v>#REF!</v>
      </c>
      <c r="AG42" s="39" t="e">
        <f>IF(AL43="12",Monitoreo!F40&amp;". ","")</f>
        <v>#REF!</v>
      </c>
      <c r="AH42" s="85" t="e">
        <f>IF(AL43="11",Monitoreo!F40&amp;". ","")</f>
        <v>#REF!</v>
      </c>
      <c r="AI42" s="71"/>
      <c r="AJ42" s="88" t="e">
        <f>+IF(Monitoreo!#REF!="Casi Seguro",5,IF(Monitoreo!#REF!="Probable",4,IF(Monitoreo!#REF!="Posible",3,IF(Monitoreo!#REF!="Improbable",2,IF(Monitoreo!#REF!="Raro",1)))))</f>
        <v>#REF!</v>
      </c>
      <c r="AK42" s="88" t="e">
        <f>+IF(Monitoreo!#REF!="Severo",5,IF(Monitoreo!#REF!="Mayor",4,IF(Monitoreo!#REF!="Moderado",3,IF(Monitoreo!#REF!="Menor",2,IF(Monitoreo!#REF!="Insignificante",1)))))</f>
        <v>#REF!</v>
      </c>
      <c r="AL42" s="88" t="e">
        <f t="shared" si="0"/>
        <v>#REF!</v>
      </c>
    </row>
    <row r="43" spans="9:38" x14ac:dyDescent="0.25">
      <c r="I43" s="83"/>
      <c r="J43" s="84" t="e">
        <f>IF(AL44="55",Monitoreo!F41&amp;". ","")</f>
        <v>#REF!</v>
      </c>
      <c r="K43" s="39" t="e">
        <f>IF(AL44="54",Monitoreo!F41&amp;". ","")</f>
        <v>#REF!</v>
      </c>
      <c r="L43" s="39" t="e">
        <f>IF(AL44="53",Monitoreo!F41&amp;". ","")</f>
        <v>#REF!</v>
      </c>
      <c r="M43" s="39" t="e">
        <f>IF(AL44="52",Monitoreo!F41&amp;". ","")</f>
        <v>#REF!</v>
      </c>
      <c r="N43" s="39" t="e">
        <f>IF(AL44="51",Monitoreo!F41&amp;". ","")</f>
        <v>#REF!</v>
      </c>
      <c r="O43" s="39" t="e">
        <f>IF(AL44="45",Monitoreo!F41&amp;". ","")</f>
        <v>#REF!</v>
      </c>
      <c r="P43" s="39" t="e">
        <f>IF(AL44="44",Monitoreo!F41&amp;". ","")</f>
        <v>#REF!</v>
      </c>
      <c r="Q43" s="39" t="e">
        <f>IF(AL44="43",Monitoreo!F41&amp;". ","")</f>
        <v>#REF!</v>
      </c>
      <c r="R43" s="39" t="e">
        <f>IF(AL44="42",Monitoreo!F41&amp;". ","")</f>
        <v>#REF!</v>
      </c>
      <c r="S43" s="39" t="e">
        <f>IF(AL44="41",Monitoreo!F41&amp;". ","")</f>
        <v>#REF!</v>
      </c>
      <c r="T43" s="39" t="e">
        <f>IF(AL44="35",Monitoreo!F41&amp;". ","")</f>
        <v>#REF!</v>
      </c>
      <c r="U43" s="39" t="e">
        <f>IF(AL44="34",Monitoreo!F41&amp;". ","")</f>
        <v>#REF!</v>
      </c>
      <c r="V43" s="39" t="e">
        <f>IF(AL44="33",Monitoreo!F41&amp;". ","")</f>
        <v>#REF!</v>
      </c>
      <c r="W43" s="39" t="e">
        <f>IF(AL44="32",Monitoreo!F41&amp;". ","")</f>
        <v>#REF!</v>
      </c>
      <c r="X43" s="39" t="e">
        <f>IF(AL44="31",Monitoreo!F41&amp;". ","")</f>
        <v>#REF!</v>
      </c>
      <c r="Y43" s="39" t="e">
        <f>IF(AL44="25",Monitoreo!F41&amp;". ","")</f>
        <v>#REF!</v>
      </c>
      <c r="Z43" s="39" t="e">
        <f>IF(AL44="24",Monitoreo!F41&amp;". ","")</f>
        <v>#REF!</v>
      </c>
      <c r="AA43" s="39" t="e">
        <f>IF(AL44="23",Monitoreo!F41&amp;". ","")</f>
        <v>#REF!</v>
      </c>
      <c r="AB43" s="39" t="e">
        <f>IF(AL44="22",Monitoreo!F41&amp;". ","")</f>
        <v>#REF!</v>
      </c>
      <c r="AC43" s="39" t="e">
        <f>IF(AL44="21",Monitoreo!F41&amp;". ","")</f>
        <v>#REF!</v>
      </c>
      <c r="AD43" s="39" t="e">
        <f>IF(AL44="15",Monitoreo!F41&amp;". ","")</f>
        <v>#REF!</v>
      </c>
      <c r="AE43" s="39" t="e">
        <f>IF(AL44="14",Monitoreo!F41&amp;". ","")</f>
        <v>#REF!</v>
      </c>
      <c r="AF43" s="39" t="e">
        <f>IF(AL44="13",Monitoreo!F41&amp;". ","")</f>
        <v>#REF!</v>
      </c>
      <c r="AG43" s="39" t="e">
        <f>IF(AL44="12",Monitoreo!F41&amp;". ","")</f>
        <v>#REF!</v>
      </c>
      <c r="AH43" s="85" t="e">
        <f>IF(AL44="11",Monitoreo!F41&amp;". ","")</f>
        <v>#REF!</v>
      </c>
      <c r="AI43" s="71"/>
      <c r="AJ43" s="88" t="e">
        <f>+IF(Monitoreo!#REF!="Casi Seguro",5,IF(Monitoreo!#REF!="Probable",4,IF(Monitoreo!#REF!="Posible",3,IF(Monitoreo!#REF!="Improbable",2,IF(Monitoreo!#REF!="Raro",1)))))</f>
        <v>#REF!</v>
      </c>
      <c r="AK43" s="88" t="e">
        <f>+IF(Monitoreo!#REF!="Severo",5,IF(Monitoreo!#REF!="Mayor",4,IF(Monitoreo!#REF!="Moderado",3,IF(Monitoreo!#REF!="Menor",2,IF(Monitoreo!#REF!="Insignificante",1)))))</f>
        <v>#REF!</v>
      </c>
      <c r="AL43" s="88" t="e">
        <f t="shared" si="0"/>
        <v>#REF!</v>
      </c>
    </row>
    <row r="44" spans="9:38" x14ac:dyDescent="0.25">
      <c r="I44" s="83"/>
      <c r="J44" s="84" t="e">
        <f>IF(AL45="55",Monitoreo!F42&amp;". ","")</f>
        <v>#REF!</v>
      </c>
      <c r="K44" s="39" t="e">
        <f>IF(AL45="54",Monitoreo!F42&amp;". ","")</f>
        <v>#REF!</v>
      </c>
      <c r="L44" s="39" t="e">
        <f>IF(AL45="53",Monitoreo!F42&amp;". ","")</f>
        <v>#REF!</v>
      </c>
      <c r="M44" s="39" t="e">
        <f>IF(AL45="52",Monitoreo!F42&amp;". ","")</f>
        <v>#REF!</v>
      </c>
      <c r="N44" s="39" t="e">
        <f>IF(AL45="51",Monitoreo!F42&amp;". ","")</f>
        <v>#REF!</v>
      </c>
      <c r="O44" s="39" t="e">
        <f>IF(AL45="45",Monitoreo!F42&amp;". ","")</f>
        <v>#REF!</v>
      </c>
      <c r="P44" s="39" t="e">
        <f>IF(AL45="44",Monitoreo!F42&amp;". ","")</f>
        <v>#REF!</v>
      </c>
      <c r="Q44" s="39" t="e">
        <f>IF(AL45="43",Monitoreo!F42&amp;". ","")</f>
        <v>#REF!</v>
      </c>
      <c r="R44" s="39" t="e">
        <f>IF(AL45="42",Monitoreo!F42&amp;". ","")</f>
        <v>#REF!</v>
      </c>
      <c r="S44" s="39" t="e">
        <f>IF(AL45="41",Monitoreo!F42&amp;". ","")</f>
        <v>#REF!</v>
      </c>
      <c r="T44" s="39" t="e">
        <f>IF(AL45="35",Monitoreo!F42&amp;". ","")</f>
        <v>#REF!</v>
      </c>
      <c r="U44" s="39" t="e">
        <f>IF(AL45="34",Monitoreo!F42&amp;". ","")</f>
        <v>#REF!</v>
      </c>
      <c r="V44" s="39" t="e">
        <f>IF(AL45="33",Monitoreo!F42&amp;". ","")</f>
        <v>#REF!</v>
      </c>
      <c r="W44" s="39" t="e">
        <f>IF(AL45="32",Monitoreo!F42&amp;". ","")</f>
        <v>#REF!</v>
      </c>
      <c r="X44" s="39" t="e">
        <f>IF(AL45="31",Monitoreo!F42&amp;". ","")</f>
        <v>#REF!</v>
      </c>
      <c r="Y44" s="39" t="e">
        <f>IF(AL45="25",Monitoreo!F42&amp;". ","")</f>
        <v>#REF!</v>
      </c>
      <c r="Z44" s="39" t="e">
        <f>IF(AL45="24",Monitoreo!F42&amp;". ","")</f>
        <v>#REF!</v>
      </c>
      <c r="AA44" s="39" t="e">
        <f>IF(AL45="23",Monitoreo!F42&amp;". ","")</f>
        <v>#REF!</v>
      </c>
      <c r="AB44" s="39" t="e">
        <f>IF(AL45="22",Monitoreo!F42&amp;". ","")</f>
        <v>#REF!</v>
      </c>
      <c r="AC44" s="39" t="e">
        <f>IF(AL45="21",Monitoreo!F42&amp;". ","")</f>
        <v>#REF!</v>
      </c>
      <c r="AD44" s="39" t="e">
        <f>IF(AL45="15",Monitoreo!F42&amp;". ","")</f>
        <v>#REF!</v>
      </c>
      <c r="AE44" s="39" t="e">
        <f>IF(AL45="14",Monitoreo!F42&amp;". ","")</f>
        <v>#REF!</v>
      </c>
      <c r="AF44" s="39" t="e">
        <f>IF(AL45="13",Monitoreo!F42&amp;". ","")</f>
        <v>#REF!</v>
      </c>
      <c r="AG44" s="39" t="e">
        <f>IF(AL45="12",Monitoreo!F42&amp;". ","")</f>
        <v>#REF!</v>
      </c>
      <c r="AH44" s="85" t="e">
        <f>IF(AL45="11",Monitoreo!F42&amp;". ","")</f>
        <v>#REF!</v>
      </c>
      <c r="AI44" s="71"/>
      <c r="AJ44" s="88" t="e">
        <f>+IF(Monitoreo!#REF!="Casi Seguro",5,IF(Monitoreo!#REF!="Probable",4,IF(Monitoreo!#REF!="Posible",3,IF(Monitoreo!#REF!="Improbable",2,IF(Monitoreo!#REF!="Raro",1)))))</f>
        <v>#REF!</v>
      </c>
      <c r="AK44" s="88" t="e">
        <f>+IF(Monitoreo!#REF!="Severo",5,IF(Monitoreo!#REF!="Mayor",4,IF(Monitoreo!#REF!="Moderado",3,IF(Monitoreo!#REF!="Menor",2,IF(Monitoreo!#REF!="Insignificante",1)))))</f>
        <v>#REF!</v>
      </c>
      <c r="AL44" s="88" t="e">
        <f t="shared" si="0"/>
        <v>#REF!</v>
      </c>
    </row>
    <row r="45" spans="9:38" x14ac:dyDescent="0.25">
      <c r="I45" s="83"/>
      <c r="J45" s="84" t="e">
        <f>IF(AL46="55",Monitoreo!F43&amp;". ","")</f>
        <v>#REF!</v>
      </c>
      <c r="K45" s="39" t="e">
        <f>IF(AL46="54",Monitoreo!F43&amp;". ","")</f>
        <v>#REF!</v>
      </c>
      <c r="L45" s="39" t="e">
        <f>IF(AL46="53",Monitoreo!F43&amp;". ","")</f>
        <v>#REF!</v>
      </c>
      <c r="M45" s="39" t="e">
        <f>IF(AL46="52",Monitoreo!F43&amp;". ","")</f>
        <v>#REF!</v>
      </c>
      <c r="N45" s="39" t="e">
        <f>IF(AL46="51",Monitoreo!F43&amp;". ","")</f>
        <v>#REF!</v>
      </c>
      <c r="O45" s="39" t="e">
        <f>IF(AL46="45",Monitoreo!F43&amp;". ","")</f>
        <v>#REF!</v>
      </c>
      <c r="P45" s="39" t="e">
        <f>IF(AL46="44",Monitoreo!F43&amp;". ","")</f>
        <v>#REF!</v>
      </c>
      <c r="Q45" s="39" t="e">
        <f>IF(AL46="43",Monitoreo!F43&amp;". ","")</f>
        <v>#REF!</v>
      </c>
      <c r="R45" s="39" t="e">
        <f>IF(AL46="42",Monitoreo!F43&amp;". ","")</f>
        <v>#REF!</v>
      </c>
      <c r="S45" s="39" t="e">
        <f>IF(AL46="41",Monitoreo!F43&amp;". ","")</f>
        <v>#REF!</v>
      </c>
      <c r="T45" s="39" t="e">
        <f>IF(AL46="35",Monitoreo!F43&amp;". ","")</f>
        <v>#REF!</v>
      </c>
      <c r="U45" s="39" t="e">
        <f>IF(AL46="34",Monitoreo!F43&amp;". ","")</f>
        <v>#REF!</v>
      </c>
      <c r="V45" s="39" t="e">
        <f>IF(AL46="33",Monitoreo!F43&amp;". ","")</f>
        <v>#REF!</v>
      </c>
      <c r="W45" s="39" t="e">
        <f>IF(AL46="32",Monitoreo!F43&amp;". ","")</f>
        <v>#REF!</v>
      </c>
      <c r="X45" s="39" t="e">
        <f>IF(AL46="31",Monitoreo!F43&amp;". ","")</f>
        <v>#REF!</v>
      </c>
      <c r="Y45" s="39" t="e">
        <f>IF(AL46="25",Monitoreo!F43&amp;". ","")</f>
        <v>#REF!</v>
      </c>
      <c r="Z45" s="39" t="e">
        <f>IF(AL46="24",Monitoreo!F43&amp;". ","")</f>
        <v>#REF!</v>
      </c>
      <c r="AA45" s="39" t="e">
        <f>IF(AL46="23",Monitoreo!F43&amp;". ","")</f>
        <v>#REF!</v>
      </c>
      <c r="AB45" s="39" t="e">
        <f>IF(AL46="22",Monitoreo!F43&amp;". ","")</f>
        <v>#REF!</v>
      </c>
      <c r="AC45" s="39" t="e">
        <f>IF(AL46="21",Monitoreo!F43&amp;". ","")</f>
        <v>#REF!</v>
      </c>
      <c r="AD45" s="39" t="e">
        <f>IF(AL46="15",Monitoreo!F43&amp;". ","")</f>
        <v>#REF!</v>
      </c>
      <c r="AE45" s="39" t="e">
        <f>IF(AL46="14",Monitoreo!F43&amp;". ","")</f>
        <v>#REF!</v>
      </c>
      <c r="AF45" s="39" t="e">
        <f>IF(AL46="13",Monitoreo!F43&amp;". ","")</f>
        <v>#REF!</v>
      </c>
      <c r="AG45" s="39" t="e">
        <f>IF(AL46="12",Monitoreo!F43&amp;". ","")</f>
        <v>#REF!</v>
      </c>
      <c r="AH45" s="85" t="e">
        <f>IF(AL46="11",Monitoreo!F43&amp;". ","")</f>
        <v>#REF!</v>
      </c>
      <c r="AI45" s="71"/>
      <c r="AJ45" s="88" t="e">
        <f>+IF(Monitoreo!#REF!="Casi Seguro",5,IF(Monitoreo!#REF!="Probable",4,IF(Monitoreo!#REF!="Posible",3,IF(Monitoreo!#REF!="Improbable",2,IF(Monitoreo!#REF!="Raro",1)))))</f>
        <v>#REF!</v>
      </c>
      <c r="AK45" s="88" t="e">
        <f>+IF(Monitoreo!#REF!="Severo",5,IF(Monitoreo!#REF!="Mayor",4,IF(Monitoreo!#REF!="Moderado",3,IF(Monitoreo!#REF!="Menor",2,IF(Monitoreo!#REF!="Insignificante",1)))))</f>
        <v>#REF!</v>
      </c>
      <c r="AL45" s="88" t="e">
        <f t="shared" si="0"/>
        <v>#REF!</v>
      </c>
    </row>
    <row r="46" spans="9:38" x14ac:dyDescent="0.25">
      <c r="I46" s="83"/>
      <c r="J46" s="84" t="e">
        <f>IF(AL47="55",Monitoreo!F44&amp;". ","")</f>
        <v>#REF!</v>
      </c>
      <c r="K46" s="39" t="e">
        <f>IF(AL47="54",Monitoreo!F44&amp;". ","")</f>
        <v>#REF!</v>
      </c>
      <c r="L46" s="39" t="e">
        <f>IF(AL47="53",Monitoreo!F44&amp;". ","")</f>
        <v>#REF!</v>
      </c>
      <c r="M46" s="39" t="e">
        <f>IF(AL47="52",Monitoreo!F44&amp;". ","")</f>
        <v>#REF!</v>
      </c>
      <c r="N46" s="39" t="e">
        <f>IF(AL47="51",Monitoreo!F44&amp;". ","")</f>
        <v>#REF!</v>
      </c>
      <c r="O46" s="39" t="e">
        <f>IF(AL47="45",Monitoreo!F44&amp;". ","")</f>
        <v>#REF!</v>
      </c>
      <c r="P46" s="39" t="e">
        <f>IF(AL47="44",Monitoreo!F44&amp;". ","")</f>
        <v>#REF!</v>
      </c>
      <c r="Q46" s="39" t="e">
        <f>IF(AL47="43",Monitoreo!F44&amp;". ","")</f>
        <v>#REF!</v>
      </c>
      <c r="R46" s="39" t="e">
        <f>IF(AL47="42",Monitoreo!F44&amp;". ","")</f>
        <v>#REF!</v>
      </c>
      <c r="S46" s="39" t="e">
        <f>IF(AL47="41",Monitoreo!F44&amp;". ","")</f>
        <v>#REF!</v>
      </c>
      <c r="T46" s="39" t="e">
        <f>IF(AL47="35",Monitoreo!F44&amp;". ","")</f>
        <v>#REF!</v>
      </c>
      <c r="U46" s="39" t="e">
        <f>IF(AL47="34",Monitoreo!F44&amp;". ","")</f>
        <v>#REF!</v>
      </c>
      <c r="V46" s="39" t="e">
        <f>IF(AL47="33",Monitoreo!F44&amp;". ","")</f>
        <v>#REF!</v>
      </c>
      <c r="W46" s="39" t="e">
        <f>IF(AL47="32",Monitoreo!F44&amp;". ","")</f>
        <v>#REF!</v>
      </c>
      <c r="X46" s="39" t="e">
        <f>IF(AL47="31",Monitoreo!F44&amp;". ","")</f>
        <v>#REF!</v>
      </c>
      <c r="Y46" s="39" t="e">
        <f>IF(AL47="25",Monitoreo!F44&amp;". ","")</f>
        <v>#REF!</v>
      </c>
      <c r="Z46" s="39" t="e">
        <f>IF(AL47="24",Monitoreo!F44&amp;". ","")</f>
        <v>#REF!</v>
      </c>
      <c r="AA46" s="39" t="e">
        <f>IF(AL47="23",Monitoreo!F44&amp;". ","")</f>
        <v>#REF!</v>
      </c>
      <c r="AB46" s="39" t="e">
        <f>IF(AL47="22",Monitoreo!F44&amp;". ","")</f>
        <v>#REF!</v>
      </c>
      <c r="AC46" s="39" t="e">
        <f>IF(AL47="21",Monitoreo!F44&amp;". ","")</f>
        <v>#REF!</v>
      </c>
      <c r="AD46" s="39" t="e">
        <f>IF(AL47="15",Monitoreo!F44&amp;". ","")</f>
        <v>#REF!</v>
      </c>
      <c r="AE46" s="39" t="e">
        <f>IF(AL47="14",Monitoreo!F44&amp;". ","")</f>
        <v>#REF!</v>
      </c>
      <c r="AF46" s="39" t="e">
        <f>IF(AL47="13",Monitoreo!F44&amp;". ","")</f>
        <v>#REF!</v>
      </c>
      <c r="AG46" s="39" t="e">
        <f>IF(AL47="12",Monitoreo!F44&amp;". ","")</f>
        <v>#REF!</v>
      </c>
      <c r="AH46" s="85" t="e">
        <f>IF(AL47="11",Monitoreo!F44&amp;". ","")</f>
        <v>#REF!</v>
      </c>
      <c r="AI46" s="71"/>
      <c r="AJ46" s="88" t="e">
        <f>+IF(Monitoreo!#REF!="Casi Seguro",5,IF(Monitoreo!#REF!="Probable",4,IF(Monitoreo!#REF!="Posible",3,IF(Monitoreo!#REF!="Improbable",2,IF(Monitoreo!#REF!="Raro",1)))))</f>
        <v>#REF!</v>
      </c>
      <c r="AK46" s="88" t="e">
        <f>+IF(Monitoreo!#REF!="Severo",5,IF(Monitoreo!#REF!="Mayor",4,IF(Monitoreo!#REF!="Moderado",3,IF(Monitoreo!#REF!="Menor",2,IF(Monitoreo!#REF!="Insignificante",1)))))</f>
        <v>#REF!</v>
      </c>
      <c r="AL46" s="88" t="e">
        <f t="shared" si="0"/>
        <v>#REF!</v>
      </c>
    </row>
    <row r="47" spans="9:38" x14ac:dyDescent="0.25">
      <c r="I47" s="83"/>
      <c r="J47" s="84" t="e">
        <f>IF(AL48="55",Monitoreo!F45&amp;". ","")</f>
        <v>#REF!</v>
      </c>
      <c r="K47" s="39" t="e">
        <f>IF(AL48="54",Monitoreo!F45&amp;". ","")</f>
        <v>#REF!</v>
      </c>
      <c r="L47" s="39" t="e">
        <f>IF(AL48="53",Monitoreo!F45&amp;". ","")</f>
        <v>#REF!</v>
      </c>
      <c r="M47" s="39" t="e">
        <f>IF(AL48="52",Monitoreo!F45&amp;". ","")</f>
        <v>#REF!</v>
      </c>
      <c r="N47" s="39" t="e">
        <f>IF(AL48="51",Monitoreo!F45&amp;". ","")</f>
        <v>#REF!</v>
      </c>
      <c r="O47" s="39" t="e">
        <f>IF(AL48="45",Monitoreo!F45&amp;". ","")</f>
        <v>#REF!</v>
      </c>
      <c r="P47" s="39" t="e">
        <f>IF(AL48="44",Monitoreo!F45&amp;". ","")</f>
        <v>#REF!</v>
      </c>
      <c r="Q47" s="39" t="e">
        <f>IF(AL48="43",Monitoreo!F45&amp;". ","")</f>
        <v>#REF!</v>
      </c>
      <c r="R47" s="39" t="e">
        <f>IF(AL48="42",Monitoreo!F45&amp;". ","")</f>
        <v>#REF!</v>
      </c>
      <c r="S47" s="39" t="e">
        <f>IF(AL48="41",Monitoreo!F45&amp;". ","")</f>
        <v>#REF!</v>
      </c>
      <c r="T47" s="39" t="e">
        <f>IF(AL48="35",Monitoreo!F45&amp;". ","")</f>
        <v>#REF!</v>
      </c>
      <c r="U47" s="39" t="e">
        <f>IF(AL48="34",Monitoreo!F45&amp;". ","")</f>
        <v>#REF!</v>
      </c>
      <c r="V47" s="39" t="e">
        <f>IF(AL48="33",Monitoreo!F45&amp;". ","")</f>
        <v>#REF!</v>
      </c>
      <c r="W47" s="39" t="e">
        <f>IF(AL48="32",Monitoreo!F45&amp;". ","")</f>
        <v>#REF!</v>
      </c>
      <c r="X47" s="39" t="e">
        <f>IF(AL48="31",Monitoreo!F45&amp;". ","")</f>
        <v>#REF!</v>
      </c>
      <c r="Y47" s="39" t="e">
        <f>IF(AL48="25",Monitoreo!F45&amp;". ","")</f>
        <v>#REF!</v>
      </c>
      <c r="Z47" s="39" t="e">
        <f>IF(AL48="24",Monitoreo!F45&amp;". ","")</f>
        <v>#REF!</v>
      </c>
      <c r="AA47" s="39" t="e">
        <f>IF(AL48="23",Monitoreo!F45&amp;". ","")</f>
        <v>#REF!</v>
      </c>
      <c r="AB47" s="39" t="e">
        <f>IF(AL48="22",Monitoreo!F45&amp;". ","")</f>
        <v>#REF!</v>
      </c>
      <c r="AC47" s="39" t="e">
        <f>IF(AL48="21",Monitoreo!F45&amp;". ","")</f>
        <v>#REF!</v>
      </c>
      <c r="AD47" s="39" t="e">
        <f>IF(AL48="15",Monitoreo!F45&amp;". ","")</f>
        <v>#REF!</v>
      </c>
      <c r="AE47" s="39" t="e">
        <f>IF(AL48="14",Monitoreo!F45&amp;". ","")</f>
        <v>#REF!</v>
      </c>
      <c r="AF47" s="39" t="e">
        <f>IF(AL48="13",Monitoreo!F45&amp;". ","")</f>
        <v>#REF!</v>
      </c>
      <c r="AG47" s="39" t="e">
        <f>IF(AL48="12",Monitoreo!F45&amp;". ","")</f>
        <v>#REF!</v>
      </c>
      <c r="AH47" s="85" t="e">
        <f>IF(AL48="11",Monitoreo!F45&amp;". ","")</f>
        <v>#REF!</v>
      </c>
      <c r="AI47" s="71"/>
      <c r="AJ47" s="88" t="e">
        <f>+IF(Monitoreo!#REF!="Casi Seguro",5,IF(Monitoreo!#REF!="Probable",4,IF(Monitoreo!#REF!="Posible",3,IF(Monitoreo!#REF!="Improbable",2,IF(Monitoreo!#REF!="Raro",1)))))</f>
        <v>#REF!</v>
      </c>
      <c r="AK47" s="88" t="e">
        <f>+IF(Monitoreo!#REF!="Severo",5,IF(Monitoreo!#REF!="Mayor",4,IF(Monitoreo!#REF!="Moderado",3,IF(Monitoreo!#REF!="Menor",2,IF(Monitoreo!#REF!="Insignificante",1)))))</f>
        <v>#REF!</v>
      </c>
      <c r="AL47" s="88" t="e">
        <f t="shared" si="0"/>
        <v>#REF!</v>
      </c>
    </row>
    <row r="48" spans="9:38" x14ac:dyDescent="0.25">
      <c r="I48" s="83"/>
      <c r="J48" s="84" t="e">
        <f>IF(AL49="55",Monitoreo!F46&amp;". ","")</f>
        <v>#REF!</v>
      </c>
      <c r="K48" s="39" t="e">
        <f>IF(AL49="54",Monitoreo!F46&amp;". ","")</f>
        <v>#REF!</v>
      </c>
      <c r="L48" s="39" t="e">
        <f>IF(AL49="53",Monitoreo!F46&amp;". ","")</f>
        <v>#REF!</v>
      </c>
      <c r="M48" s="39" t="e">
        <f>IF(AL49="52",Monitoreo!F46&amp;". ","")</f>
        <v>#REF!</v>
      </c>
      <c r="N48" s="39" t="e">
        <f>IF(AL49="51",Monitoreo!F46&amp;". ","")</f>
        <v>#REF!</v>
      </c>
      <c r="O48" s="39" t="e">
        <f>IF(AL49="45",Monitoreo!F46&amp;". ","")</f>
        <v>#REF!</v>
      </c>
      <c r="P48" s="39" t="e">
        <f>IF(AL49="44",Monitoreo!F46&amp;". ","")</f>
        <v>#REF!</v>
      </c>
      <c r="Q48" s="39" t="e">
        <f>IF(AL49="43",Monitoreo!F46&amp;". ","")</f>
        <v>#REF!</v>
      </c>
      <c r="R48" s="39" t="e">
        <f>IF(AL49="42",Monitoreo!F46&amp;". ","")</f>
        <v>#REF!</v>
      </c>
      <c r="S48" s="39" t="e">
        <f>IF(AL49="41",Monitoreo!F46&amp;". ","")</f>
        <v>#REF!</v>
      </c>
      <c r="T48" s="39" t="e">
        <f>IF(AL49="35",Monitoreo!F46&amp;". ","")</f>
        <v>#REF!</v>
      </c>
      <c r="U48" s="39" t="e">
        <f>IF(AL49="34",Monitoreo!F46&amp;". ","")</f>
        <v>#REF!</v>
      </c>
      <c r="V48" s="39" t="e">
        <f>IF(AL49="33",Monitoreo!F46&amp;". ","")</f>
        <v>#REF!</v>
      </c>
      <c r="W48" s="39" t="e">
        <f>IF(AL49="32",Monitoreo!F46&amp;". ","")</f>
        <v>#REF!</v>
      </c>
      <c r="X48" s="39" t="e">
        <f>IF(AL49="31",Monitoreo!F46&amp;". ","")</f>
        <v>#REF!</v>
      </c>
      <c r="Y48" s="39" t="e">
        <f>IF(AL49="25",Monitoreo!F46&amp;". ","")</f>
        <v>#REF!</v>
      </c>
      <c r="Z48" s="39" t="e">
        <f>IF(AL49="24",Monitoreo!F46&amp;". ","")</f>
        <v>#REF!</v>
      </c>
      <c r="AA48" s="39" t="e">
        <f>IF(AL49="23",Monitoreo!F46&amp;". ","")</f>
        <v>#REF!</v>
      </c>
      <c r="AB48" s="39" t="e">
        <f>IF(AL49="22",Monitoreo!F46&amp;". ","")</f>
        <v>#REF!</v>
      </c>
      <c r="AC48" s="39" t="e">
        <f>IF(AL49="21",Monitoreo!F46&amp;". ","")</f>
        <v>#REF!</v>
      </c>
      <c r="AD48" s="39" t="e">
        <f>IF(AL49="15",Monitoreo!F46&amp;". ","")</f>
        <v>#REF!</v>
      </c>
      <c r="AE48" s="39" t="e">
        <f>IF(AL49="14",Monitoreo!F46&amp;". ","")</f>
        <v>#REF!</v>
      </c>
      <c r="AF48" s="39" t="e">
        <f>IF(AL49="13",Monitoreo!F46&amp;". ","")</f>
        <v>#REF!</v>
      </c>
      <c r="AG48" s="39" t="e">
        <f>IF(AL49="12",Monitoreo!F46&amp;". ","")</f>
        <v>#REF!</v>
      </c>
      <c r="AH48" s="85" t="e">
        <f>IF(AL49="11",Monitoreo!F46&amp;". ","")</f>
        <v>#REF!</v>
      </c>
      <c r="AI48" s="71"/>
      <c r="AJ48" s="88" t="e">
        <f>+IF(Monitoreo!#REF!="Casi Seguro",5,IF(Monitoreo!#REF!="Probable",4,IF(Monitoreo!#REF!="Posible",3,IF(Monitoreo!#REF!="Improbable",2,IF(Monitoreo!#REF!="Raro",1)))))</f>
        <v>#REF!</v>
      </c>
      <c r="AK48" s="88" t="e">
        <f>+IF(Monitoreo!#REF!="Severo",5,IF(Monitoreo!#REF!="Mayor",4,IF(Monitoreo!#REF!="Moderado",3,IF(Monitoreo!#REF!="Menor",2,IF(Monitoreo!#REF!="Insignificante",1)))))</f>
        <v>#REF!</v>
      </c>
      <c r="AL48" s="88" t="e">
        <f t="shared" si="0"/>
        <v>#REF!</v>
      </c>
    </row>
    <row r="49" spans="9:38" x14ac:dyDescent="0.25">
      <c r="I49" s="83"/>
      <c r="J49" s="84" t="e">
        <f>IF(AL50="55",Monitoreo!F47&amp;". ","")</f>
        <v>#REF!</v>
      </c>
      <c r="K49" s="39" t="e">
        <f>IF(AL50="54",Monitoreo!F47&amp;". ","")</f>
        <v>#REF!</v>
      </c>
      <c r="L49" s="39" t="e">
        <f>IF(AL50="53",Monitoreo!F47&amp;". ","")</f>
        <v>#REF!</v>
      </c>
      <c r="M49" s="39" t="e">
        <f>IF(AL50="52",Monitoreo!F47&amp;". ","")</f>
        <v>#REF!</v>
      </c>
      <c r="N49" s="39" t="e">
        <f>IF(AL50="51",Monitoreo!F47&amp;". ","")</f>
        <v>#REF!</v>
      </c>
      <c r="O49" s="39" t="e">
        <f>IF(AL50="45",Monitoreo!F47&amp;". ","")</f>
        <v>#REF!</v>
      </c>
      <c r="P49" s="39" t="e">
        <f>IF(AL50="44",Monitoreo!F47&amp;". ","")</f>
        <v>#REF!</v>
      </c>
      <c r="Q49" s="39" t="e">
        <f>IF(AL50="43",Monitoreo!F47&amp;". ","")</f>
        <v>#REF!</v>
      </c>
      <c r="R49" s="39" t="e">
        <f>IF(AL50="42",Monitoreo!F47&amp;". ","")</f>
        <v>#REF!</v>
      </c>
      <c r="S49" s="39" t="e">
        <f>IF(AL50="41",Monitoreo!F47&amp;". ","")</f>
        <v>#REF!</v>
      </c>
      <c r="T49" s="39" t="e">
        <f>IF(AL50="35",Monitoreo!F47&amp;". ","")</f>
        <v>#REF!</v>
      </c>
      <c r="U49" s="39" t="e">
        <f>IF(AL50="34",Monitoreo!F47&amp;". ","")</f>
        <v>#REF!</v>
      </c>
      <c r="V49" s="39" t="e">
        <f>IF(AL50="33",Monitoreo!F47&amp;". ","")</f>
        <v>#REF!</v>
      </c>
      <c r="W49" s="39" t="e">
        <f>IF(AL50="32",Monitoreo!F47&amp;". ","")</f>
        <v>#REF!</v>
      </c>
      <c r="X49" s="39" t="e">
        <f>IF(AL50="31",Monitoreo!F47&amp;". ","")</f>
        <v>#REF!</v>
      </c>
      <c r="Y49" s="39" t="e">
        <f>IF(AL50="25",Monitoreo!F47&amp;". ","")</f>
        <v>#REF!</v>
      </c>
      <c r="Z49" s="39" t="e">
        <f>IF(AL50="24",Monitoreo!F47&amp;". ","")</f>
        <v>#REF!</v>
      </c>
      <c r="AA49" s="39" t="e">
        <f>IF(AL50="23",Monitoreo!F47&amp;". ","")</f>
        <v>#REF!</v>
      </c>
      <c r="AB49" s="39" t="e">
        <f>IF(AL50="22",Monitoreo!F47&amp;". ","")</f>
        <v>#REF!</v>
      </c>
      <c r="AC49" s="39" t="e">
        <f>IF(AL50="21",Monitoreo!F47&amp;". ","")</f>
        <v>#REF!</v>
      </c>
      <c r="AD49" s="39" t="e">
        <f>IF(AL50="15",Monitoreo!F47&amp;". ","")</f>
        <v>#REF!</v>
      </c>
      <c r="AE49" s="39" t="e">
        <f>IF(AL50="14",Monitoreo!F47&amp;". ","")</f>
        <v>#REF!</v>
      </c>
      <c r="AF49" s="39" t="e">
        <f>IF(AL50="13",Monitoreo!F47&amp;". ","")</f>
        <v>#REF!</v>
      </c>
      <c r="AG49" s="39" t="e">
        <f>IF(AL50="12",Monitoreo!F47&amp;". ","")</f>
        <v>#REF!</v>
      </c>
      <c r="AH49" s="85" t="e">
        <f>IF(AL50="11",Monitoreo!F47&amp;". ","")</f>
        <v>#REF!</v>
      </c>
      <c r="AI49" s="71"/>
      <c r="AJ49" s="88" t="e">
        <f>+IF(Monitoreo!#REF!="Casi Seguro",5,IF(Monitoreo!#REF!="Probable",4,IF(Monitoreo!#REF!="Posible",3,IF(Monitoreo!#REF!="Improbable",2,IF(Monitoreo!#REF!="Raro",1)))))</f>
        <v>#REF!</v>
      </c>
      <c r="AK49" s="88" t="e">
        <f>+IF(Monitoreo!#REF!="Severo",5,IF(Monitoreo!#REF!="Mayor",4,IF(Monitoreo!#REF!="Moderado",3,IF(Monitoreo!#REF!="Menor",2,IF(Monitoreo!#REF!="Insignificante",1)))))</f>
        <v>#REF!</v>
      </c>
      <c r="AL49" s="88" t="e">
        <f t="shared" si="0"/>
        <v>#REF!</v>
      </c>
    </row>
    <row r="50" spans="9:38" x14ac:dyDescent="0.25">
      <c r="I50" s="83"/>
      <c r="J50" s="84" t="e">
        <f>IF(AL51="55",Monitoreo!F48&amp;". ","")</f>
        <v>#REF!</v>
      </c>
      <c r="K50" s="39" t="e">
        <f>IF(AL51="54",Monitoreo!F48&amp;". ","")</f>
        <v>#REF!</v>
      </c>
      <c r="L50" s="39" t="e">
        <f>IF(AL51="53",Monitoreo!F48&amp;". ","")</f>
        <v>#REF!</v>
      </c>
      <c r="M50" s="39" t="e">
        <f>IF(AL51="52",Monitoreo!F48&amp;". ","")</f>
        <v>#REF!</v>
      </c>
      <c r="N50" s="39" t="e">
        <f>IF(AL51="51",Monitoreo!F48&amp;". ","")</f>
        <v>#REF!</v>
      </c>
      <c r="O50" s="39" t="e">
        <f>IF(AL51="45",Monitoreo!F48&amp;". ","")</f>
        <v>#REF!</v>
      </c>
      <c r="P50" s="39" t="e">
        <f>IF(AL51="44",Monitoreo!F48&amp;". ","")</f>
        <v>#REF!</v>
      </c>
      <c r="Q50" s="39" t="e">
        <f>IF(AL51="43",Monitoreo!F48&amp;". ","")</f>
        <v>#REF!</v>
      </c>
      <c r="R50" s="39" t="e">
        <f>IF(AL51="42",Monitoreo!F48&amp;". ","")</f>
        <v>#REF!</v>
      </c>
      <c r="S50" s="39" t="e">
        <f>IF(AL51="41",Monitoreo!F48&amp;". ","")</f>
        <v>#REF!</v>
      </c>
      <c r="T50" s="39" t="e">
        <f>IF(AL51="35",Monitoreo!F48&amp;". ","")</f>
        <v>#REF!</v>
      </c>
      <c r="U50" s="39" t="e">
        <f>IF(AL51="34",Monitoreo!F48&amp;". ","")</f>
        <v>#REF!</v>
      </c>
      <c r="V50" s="39" t="e">
        <f>IF(AL51="33",Monitoreo!F48&amp;". ","")</f>
        <v>#REF!</v>
      </c>
      <c r="W50" s="39" t="e">
        <f>IF(AL51="32",Monitoreo!F48&amp;". ","")</f>
        <v>#REF!</v>
      </c>
      <c r="X50" s="39" t="e">
        <f>IF(AL51="31",Monitoreo!F48&amp;". ","")</f>
        <v>#REF!</v>
      </c>
      <c r="Y50" s="39" t="e">
        <f>IF(AL51="25",Monitoreo!F48&amp;". ","")</f>
        <v>#REF!</v>
      </c>
      <c r="Z50" s="39" t="e">
        <f>IF(AL51="24",Monitoreo!F48&amp;". ","")</f>
        <v>#REF!</v>
      </c>
      <c r="AA50" s="39" t="e">
        <f>IF(AL51="23",Monitoreo!F48&amp;". ","")</f>
        <v>#REF!</v>
      </c>
      <c r="AB50" s="39" t="e">
        <f>IF(AL51="22",Monitoreo!F48&amp;". ","")</f>
        <v>#REF!</v>
      </c>
      <c r="AC50" s="39" t="e">
        <f>IF(AL51="21",Monitoreo!F48&amp;". ","")</f>
        <v>#REF!</v>
      </c>
      <c r="AD50" s="39" t="e">
        <f>IF(AL51="15",Monitoreo!F48&amp;". ","")</f>
        <v>#REF!</v>
      </c>
      <c r="AE50" s="39" t="e">
        <f>IF(AL51="14",Monitoreo!F48&amp;". ","")</f>
        <v>#REF!</v>
      </c>
      <c r="AF50" s="39" t="e">
        <f>IF(AL51="13",Monitoreo!F48&amp;". ","")</f>
        <v>#REF!</v>
      </c>
      <c r="AG50" s="39" t="e">
        <f>IF(AL51="12",Monitoreo!F48&amp;". ","")</f>
        <v>#REF!</v>
      </c>
      <c r="AH50" s="85" t="e">
        <f>IF(AL51="11",Monitoreo!F48&amp;". ","")</f>
        <v>#REF!</v>
      </c>
      <c r="AI50" s="71"/>
      <c r="AJ50" s="88" t="e">
        <f>+IF(Monitoreo!#REF!="Casi Seguro",5,IF(Monitoreo!#REF!="Probable",4,IF(Monitoreo!#REF!="Posible",3,IF(Monitoreo!#REF!="Improbable",2,IF(Monitoreo!#REF!="Raro",1)))))</f>
        <v>#REF!</v>
      </c>
      <c r="AK50" s="88" t="e">
        <f>+IF(Monitoreo!#REF!="Severo",5,IF(Monitoreo!#REF!="Mayor",4,IF(Monitoreo!#REF!="Moderado",3,IF(Monitoreo!#REF!="Menor",2,IF(Monitoreo!#REF!="Insignificante",1)))))</f>
        <v>#REF!</v>
      </c>
      <c r="AL50" s="88" t="e">
        <f t="shared" si="0"/>
        <v>#REF!</v>
      </c>
    </row>
    <row r="51" spans="9:38" x14ac:dyDescent="0.25">
      <c r="I51" s="83"/>
      <c r="J51" s="84" t="e">
        <f>IF(AL52="55",Monitoreo!F49&amp;". ","")</f>
        <v>#REF!</v>
      </c>
      <c r="K51" s="39" t="e">
        <f>IF(AL52="54",Monitoreo!F49&amp;". ","")</f>
        <v>#REF!</v>
      </c>
      <c r="L51" s="39" t="e">
        <f>IF(AL52="53",Monitoreo!F49&amp;". ","")</f>
        <v>#REF!</v>
      </c>
      <c r="M51" s="39" t="e">
        <f>IF(AL52="52",Monitoreo!F49&amp;". ","")</f>
        <v>#REF!</v>
      </c>
      <c r="N51" s="39" t="e">
        <f>IF(AL52="51",Monitoreo!F49&amp;". ","")</f>
        <v>#REF!</v>
      </c>
      <c r="O51" s="39" t="e">
        <f>IF(AL52="45",Monitoreo!F49&amp;". ","")</f>
        <v>#REF!</v>
      </c>
      <c r="P51" s="39" t="e">
        <f>IF(AL52="44",Monitoreo!F49&amp;". ","")</f>
        <v>#REF!</v>
      </c>
      <c r="Q51" s="39" t="e">
        <f>IF(AL52="43",Monitoreo!F49&amp;". ","")</f>
        <v>#REF!</v>
      </c>
      <c r="R51" s="39" t="e">
        <f>IF(AL52="42",Monitoreo!F49&amp;". ","")</f>
        <v>#REF!</v>
      </c>
      <c r="S51" s="39" t="e">
        <f>IF(AL52="41",Monitoreo!F49&amp;". ","")</f>
        <v>#REF!</v>
      </c>
      <c r="T51" s="39" t="e">
        <f>IF(AL52="35",Monitoreo!F49&amp;". ","")</f>
        <v>#REF!</v>
      </c>
      <c r="U51" s="39" t="e">
        <f>IF(AL52="34",Monitoreo!F49&amp;". ","")</f>
        <v>#REF!</v>
      </c>
      <c r="V51" s="39" t="e">
        <f>IF(AL52="33",Monitoreo!F49&amp;". ","")</f>
        <v>#REF!</v>
      </c>
      <c r="W51" s="39" t="e">
        <f>IF(AL52="32",Monitoreo!F49&amp;". ","")</f>
        <v>#REF!</v>
      </c>
      <c r="X51" s="39" t="e">
        <f>IF(AL52="31",Monitoreo!F49&amp;". ","")</f>
        <v>#REF!</v>
      </c>
      <c r="Y51" s="39" t="e">
        <f>IF(AL52="25",Monitoreo!F49&amp;". ","")</f>
        <v>#REF!</v>
      </c>
      <c r="Z51" s="39" t="e">
        <f>IF(AL52="24",Monitoreo!F49&amp;". ","")</f>
        <v>#REF!</v>
      </c>
      <c r="AA51" s="39" t="e">
        <f>IF(AL52="23",Monitoreo!F49&amp;". ","")</f>
        <v>#REF!</v>
      </c>
      <c r="AB51" s="39" t="e">
        <f>IF(AL52="22",Monitoreo!F49&amp;". ","")</f>
        <v>#REF!</v>
      </c>
      <c r="AC51" s="39" t="e">
        <f>IF(AL52="21",Monitoreo!F49&amp;". ","")</f>
        <v>#REF!</v>
      </c>
      <c r="AD51" s="39" t="e">
        <f>IF(AL52="15",Monitoreo!F49&amp;". ","")</f>
        <v>#REF!</v>
      </c>
      <c r="AE51" s="39" t="e">
        <f>IF(AL52="14",Monitoreo!F49&amp;". ","")</f>
        <v>#REF!</v>
      </c>
      <c r="AF51" s="39" t="e">
        <f>IF(AL52="13",Monitoreo!F49&amp;". ","")</f>
        <v>#REF!</v>
      </c>
      <c r="AG51" s="39" t="e">
        <f>IF(AL52="12",Monitoreo!F49&amp;". ","")</f>
        <v>#REF!</v>
      </c>
      <c r="AH51" s="85" t="e">
        <f>IF(AL52="11",Monitoreo!F49&amp;". ","")</f>
        <v>#REF!</v>
      </c>
      <c r="AI51" s="71"/>
      <c r="AJ51" s="88" t="e">
        <f>+IF(Monitoreo!#REF!="Casi Seguro",5,IF(Monitoreo!#REF!="Probable",4,IF(Monitoreo!#REF!="Posible",3,IF(Monitoreo!#REF!="Improbable",2,IF(Monitoreo!#REF!="Raro",1)))))</f>
        <v>#REF!</v>
      </c>
      <c r="AK51" s="88" t="e">
        <f>+IF(Monitoreo!#REF!="Severo",5,IF(Monitoreo!#REF!="Mayor",4,IF(Monitoreo!#REF!="Moderado",3,IF(Monitoreo!#REF!="Menor",2,IF(Monitoreo!#REF!="Insignificante",1)))))</f>
        <v>#REF!</v>
      </c>
      <c r="AL51" s="88" t="e">
        <f t="shared" si="0"/>
        <v>#REF!</v>
      </c>
    </row>
    <row r="52" spans="9:38" x14ac:dyDescent="0.25">
      <c r="I52" s="83"/>
      <c r="J52" s="84" t="e">
        <f>IF(AL53="55",Monitoreo!F50&amp;". ","")</f>
        <v>#REF!</v>
      </c>
      <c r="K52" s="39" t="e">
        <f>IF(AL53="54",Monitoreo!F50&amp;". ","")</f>
        <v>#REF!</v>
      </c>
      <c r="L52" s="39" t="e">
        <f>IF(AL53="53",Monitoreo!F50&amp;". ","")</f>
        <v>#REF!</v>
      </c>
      <c r="M52" s="39" t="e">
        <f>IF(AL53="52",Monitoreo!F50&amp;". ","")</f>
        <v>#REF!</v>
      </c>
      <c r="N52" s="39" t="e">
        <f>IF(AL53="51",Monitoreo!F50&amp;". ","")</f>
        <v>#REF!</v>
      </c>
      <c r="O52" s="39" t="e">
        <f>IF(AL53="45",Monitoreo!F50&amp;". ","")</f>
        <v>#REF!</v>
      </c>
      <c r="P52" s="39" t="e">
        <f>IF(AL53="44",Monitoreo!F50&amp;". ","")</f>
        <v>#REF!</v>
      </c>
      <c r="Q52" s="39" t="e">
        <f>IF(AL53="43",Monitoreo!F50&amp;". ","")</f>
        <v>#REF!</v>
      </c>
      <c r="R52" s="39" t="e">
        <f>IF(AL53="42",Monitoreo!F50&amp;". ","")</f>
        <v>#REF!</v>
      </c>
      <c r="S52" s="39" t="e">
        <f>IF(AL53="41",Monitoreo!F50&amp;". ","")</f>
        <v>#REF!</v>
      </c>
      <c r="T52" s="39" t="e">
        <f>IF(AL53="35",Monitoreo!F50&amp;". ","")</f>
        <v>#REF!</v>
      </c>
      <c r="U52" s="39" t="e">
        <f>IF(AL53="34",Monitoreo!F50&amp;". ","")</f>
        <v>#REF!</v>
      </c>
      <c r="V52" s="39" t="e">
        <f>IF(AL53="33",Monitoreo!F50&amp;". ","")</f>
        <v>#REF!</v>
      </c>
      <c r="W52" s="39" t="e">
        <f>IF(AL53="32",Monitoreo!F50&amp;". ","")</f>
        <v>#REF!</v>
      </c>
      <c r="X52" s="39" t="e">
        <f>IF(AL53="31",Monitoreo!F50&amp;". ","")</f>
        <v>#REF!</v>
      </c>
      <c r="Y52" s="39" t="e">
        <f>IF(AL53="25",Monitoreo!F50&amp;". ","")</f>
        <v>#REF!</v>
      </c>
      <c r="Z52" s="39" t="e">
        <f>IF(AL53="24",Monitoreo!F50&amp;". ","")</f>
        <v>#REF!</v>
      </c>
      <c r="AA52" s="39" t="e">
        <f>IF(AL53="23",Monitoreo!F50&amp;". ","")</f>
        <v>#REF!</v>
      </c>
      <c r="AB52" s="39" t="e">
        <f>IF(AL53="22",Monitoreo!F50&amp;". ","")</f>
        <v>#REF!</v>
      </c>
      <c r="AC52" s="39" t="e">
        <f>IF(AL53="21",Monitoreo!F50&amp;". ","")</f>
        <v>#REF!</v>
      </c>
      <c r="AD52" s="39" t="e">
        <f>IF(AL53="15",Monitoreo!F50&amp;". ","")</f>
        <v>#REF!</v>
      </c>
      <c r="AE52" s="39" t="e">
        <f>IF(AL53="14",Monitoreo!F50&amp;". ","")</f>
        <v>#REF!</v>
      </c>
      <c r="AF52" s="39" t="e">
        <f>IF(AL53="13",Monitoreo!F50&amp;". ","")</f>
        <v>#REF!</v>
      </c>
      <c r="AG52" s="39" t="e">
        <f>IF(AL53="12",Monitoreo!F50&amp;". ","")</f>
        <v>#REF!</v>
      </c>
      <c r="AH52" s="85" t="e">
        <f>IF(AL53="11",Monitoreo!F50&amp;". ","")</f>
        <v>#REF!</v>
      </c>
      <c r="AI52" s="71"/>
      <c r="AJ52" s="88" t="e">
        <f>+IF(Monitoreo!#REF!="Casi Seguro",5,IF(Monitoreo!#REF!="Probable",4,IF(Monitoreo!#REF!="Posible",3,IF(Monitoreo!#REF!="Improbable",2,IF(Monitoreo!#REF!="Raro",1)))))</f>
        <v>#REF!</v>
      </c>
      <c r="AK52" s="88" t="e">
        <f>+IF(Monitoreo!#REF!="Severo",5,IF(Monitoreo!#REF!="Mayor",4,IF(Monitoreo!#REF!="Moderado",3,IF(Monitoreo!#REF!="Menor",2,IF(Monitoreo!#REF!="Insignificante",1)))))</f>
        <v>#REF!</v>
      </c>
      <c r="AL52" s="88" t="e">
        <f t="shared" si="0"/>
        <v>#REF!</v>
      </c>
    </row>
    <row r="53" spans="9:38" x14ac:dyDescent="0.25">
      <c r="I53" s="83"/>
      <c r="J53" s="84" t="e">
        <f>IF(AL54="55",Monitoreo!F51&amp;". ","")</f>
        <v>#REF!</v>
      </c>
      <c r="K53" s="39" t="e">
        <f>IF(AL54="54",Monitoreo!F51&amp;". ","")</f>
        <v>#REF!</v>
      </c>
      <c r="L53" s="39" t="e">
        <f>IF(AL54="53",Monitoreo!F51&amp;". ","")</f>
        <v>#REF!</v>
      </c>
      <c r="M53" s="39" t="e">
        <f>IF(AL54="52",Monitoreo!F51&amp;". ","")</f>
        <v>#REF!</v>
      </c>
      <c r="N53" s="39" t="e">
        <f>IF(AL54="51",Monitoreo!F51&amp;". ","")</f>
        <v>#REF!</v>
      </c>
      <c r="O53" s="39" t="e">
        <f>IF(AL54="45",Monitoreo!F51&amp;". ","")</f>
        <v>#REF!</v>
      </c>
      <c r="P53" s="39" t="e">
        <f>IF(AL54="44",Monitoreo!F51&amp;". ","")</f>
        <v>#REF!</v>
      </c>
      <c r="Q53" s="39" t="e">
        <f>IF(AL54="43",Monitoreo!F51&amp;". ","")</f>
        <v>#REF!</v>
      </c>
      <c r="R53" s="39" t="e">
        <f>IF(AL54="42",Monitoreo!F51&amp;". ","")</f>
        <v>#REF!</v>
      </c>
      <c r="S53" s="39" t="e">
        <f>IF(AL54="41",Monitoreo!F51&amp;". ","")</f>
        <v>#REF!</v>
      </c>
      <c r="T53" s="39" t="e">
        <f>IF(AL54="35",Monitoreo!F51&amp;". ","")</f>
        <v>#REF!</v>
      </c>
      <c r="U53" s="39" t="e">
        <f>IF(AL54="34",Monitoreo!F51&amp;". ","")</f>
        <v>#REF!</v>
      </c>
      <c r="V53" s="39" t="e">
        <f>IF(AL54="33",Monitoreo!F51&amp;". ","")</f>
        <v>#REF!</v>
      </c>
      <c r="W53" s="39" t="e">
        <f>IF(AL54="32",Monitoreo!F51&amp;". ","")</f>
        <v>#REF!</v>
      </c>
      <c r="X53" s="39" t="e">
        <f>IF(AL54="31",Monitoreo!F51&amp;". ","")</f>
        <v>#REF!</v>
      </c>
      <c r="Y53" s="39" t="e">
        <f>IF(AL54="25",Monitoreo!F51&amp;". ","")</f>
        <v>#REF!</v>
      </c>
      <c r="Z53" s="39" t="e">
        <f>IF(AL54="24",Monitoreo!F51&amp;". ","")</f>
        <v>#REF!</v>
      </c>
      <c r="AA53" s="39" t="e">
        <f>IF(AL54="23",Monitoreo!F51&amp;". ","")</f>
        <v>#REF!</v>
      </c>
      <c r="AB53" s="39" t="e">
        <f>IF(AL54="22",Monitoreo!F51&amp;". ","")</f>
        <v>#REF!</v>
      </c>
      <c r="AC53" s="39" t="e">
        <f>IF(AL54="21",Monitoreo!F51&amp;". ","")</f>
        <v>#REF!</v>
      </c>
      <c r="AD53" s="39" t="e">
        <f>IF(AL54="15",Monitoreo!F51&amp;". ","")</f>
        <v>#REF!</v>
      </c>
      <c r="AE53" s="39" t="e">
        <f>IF(AL54="14",Monitoreo!F51&amp;". ","")</f>
        <v>#REF!</v>
      </c>
      <c r="AF53" s="39" t="e">
        <f>IF(AL54="13",Monitoreo!F51&amp;". ","")</f>
        <v>#REF!</v>
      </c>
      <c r="AG53" s="39" t="e">
        <f>IF(AL54="12",Monitoreo!F51&amp;". ","")</f>
        <v>#REF!</v>
      </c>
      <c r="AH53" s="85" t="e">
        <f>IF(AL54="11",Monitoreo!F51&amp;". ","")</f>
        <v>#REF!</v>
      </c>
      <c r="AI53" s="71"/>
      <c r="AJ53" s="88" t="e">
        <f>+IF(Monitoreo!#REF!="Casi Seguro",5,IF(Monitoreo!#REF!="Probable",4,IF(Monitoreo!#REF!="Posible",3,IF(Monitoreo!#REF!="Improbable",2,IF(Monitoreo!#REF!="Raro",1)))))</f>
        <v>#REF!</v>
      </c>
      <c r="AK53" s="88" t="e">
        <f>+IF(Monitoreo!#REF!="Severo",5,IF(Monitoreo!#REF!="Mayor",4,IF(Monitoreo!#REF!="Moderado",3,IF(Monitoreo!#REF!="Menor",2,IF(Monitoreo!#REF!="Insignificante",1)))))</f>
        <v>#REF!</v>
      </c>
      <c r="AL53" s="88" t="e">
        <f t="shared" si="0"/>
        <v>#REF!</v>
      </c>
    </row>
    <row r="54" spans="9:38" x14ac:dyDescent="0.25">
      <c r="I54" s="83"/>
      <c r="J54" s="84" t="e">
        <f>IF(AL55="55",Monitoreo!F52&amp;". ","")</f>
        <v>#REF!</v>
      </c>
      <c r="K54" s="39" t="e">
        <f>IF(AL55="54",Monitoreo!F52&amp;". ","")</f>
        <v>#REF!</v>
      </c>
      <c r="L54" s="39" t="e">
        <f>IF(AL55="53",Monitoreo!F52&amp;". ","")</f>
        <v>#REF!</v>
      </c>
      <c r="M54" s="39" t="e">
        <f>IF(AL55="52",Monitoreo!F52&amp;". ","")</f>
        <v>#REF!</v>
      </c>
      <c r="N54" s="39" t="e">
        <f>IF(AL55="51",Monitoreo!F52&amp;". ","")</f>
        <v>#REF!</v>
      </c>
      <c r="O54" s="39" t="e">
        <f>IF(AL55="45",Monitoreo!F52&amp;". ","")</f>
        <v>#REF!</v>
      </c>
      <c r="P54" s="39" t="e">
        <f>IF(AL55="44",Monitoreo!F52&amp;". ","")</f>
        <v>#REF!</v>
      </c>
      <c r="Q54" s="39" t="e">
        <f>IF(AL55="43",Monitoreo!F52&amp;". ","")</f>
        <v>#REF!</v>
      </c>
      <c r="R54" s="39" t="e">
        <f>IF(AL55="42",Monitoreo!F52&amp;". ","")</f>
        <v>#REF!</v>
      </c>
      <c r="S54" s="39" t="e">
        <f>IF(AL55="41",Monitoreo!F52&amp;". ","")</f>
        <v>#REF!</v>
      </c>
      <c r="T54" s="39" t="e">
        <f>IF(AL55="35",Monitoreo!F52&amp;". ","")</f>
        <v>#REF!</v>
      </c>
      <c r="U54" s="39" t="e">
        <f>IF(AL55="34",Monitoreo!F52&amp;". ","")</f>
        <v>#REF!</v>
      </c>
      <c r="V54" s="39" t="e">
        <f>IF(AL55="33",Monitoreo!F52&amp;". ","")</f>
        <v>#REF!</v>
      </c>
      <c r="W54" s="39" t="e">
        <f>IF(AL55="32",Monitoreo!F52&amp;". ","")</f>
        <v>#REF!</v>
      </c>
      <c r="X54" s="39" t="e">
        <f>IF(AL55="31",Monitoreo!F52&amp;". ","")</f>
        <v>#REF!</v>
      </c>
      <c r="Y54" s="39" t="e">
        <f>IF(AL55="25",Monitoreo!F52&amp;". ","")</f>
        <v>#REF!</v>
      </c>
      <c r="Z54" s="39" t="e">
        <f>IF(AL55="24",Monitoreo!F52&amp;". ","")</f>
        <v>#REF!</v>
      </c>
      <c r="AA54" s="39" t="e">
        <f>IF(AL55="23",Monitoreo!F52&amp;". ","")</f>
        <v>#REF!</v>
      </c>
      <c r="AB54" s="39" t="e">
        <f>IF(AL55="22",Monitoreo!F52&amp;". ","")</f>
        <v>#REF!</v>
      </c>
      <c r="AC54" s="39" t="e">
        <f>IF(AL55="21",Monitoreo!F52&amp;". ","")</f>
        <v>#REF!</v>
      </c>
      <c r="AD54" s="39" t="e">
        <f>IF(AL55="15",Monitoreo!F52&amp;". ","")</f>
        <v>#REF!</v>
      </c>
      <c r="AE54" s="39" t="e">
        <f>IF(AL55="14",Monitoreo!F52&amp;". ","")</f>
        <v>#REF!</v>
      </c>
      <c r="AF54" s="39" t="e">
        <f>IF(AL55="13",Monitoreo!F52&amp;". ","")</f>
        <v>#REF!</v>
      </c>
      <c r="AG54" s="39" t="e">
        <f>IF(AL55="12",Monitoreo!F52&amp;". ","")</f>
        <v>#REF!</v>
      </c>
      <c r="AH54" s="85" t="e">
        <f>IF(AL55="11",Monitoreo!F52&amp;". ","")</f>
        <v>#REF!</v>
      </c>
      <c r="AI54" s="71"/>
      <c r="AJ54" s="88" t="e">
        <f>+IF(Monitoreo!#REF!="Casi Seguro",5,IF(Monitoreo!#REF!="Probable",4,IF(Monitoreo!#REF!="Posible",3,IF(Monitoreo!#REF!="Improbable",2,IF(Monitoreo!#REF!="Raro",1)))))</f>
        <v>#REF!</v>
      </c>
      <c r="AK54" s="88" t="e">
        <f>+IF(Monitoreo!#REF!="Severo",5,IF(Monitoreo!#REF!="Mayor",4,IF(Monitoreo!#REF!="Moderado",3,IF(Monitoreo!#REF!="Menor",2,IF(Monitoreo!#REF!="Insignificante",1)))))</f>
        <v>#REF!</v>
      </c>
      <c r="AL54" s="88" t="e">
        <f t="shared" si="0"/>
        <v>#REF!</v>
      </c>
    </row>
    <row r="55" spans="9:38" x14ac:dyDescent="0.25">
      <c r="I55" s="83"/>
      <c r="J55" s="84" t="e">
        <f>IF(AL56="55",Monitoreo!F53&amp;". ","")</f>
        <v>#REF!</v>
      </c>
      <c r="K55" s="39" t="e">
        <f>IF(AL56="54",Monitoreo!F53&amp;". ","")</f>
        <v>#REF!</v>
      </c>
      <c r="L55" s="39" t="e">
        <f>IF(AL56="53",Monitoreo!F53&amp;". ","")</f>
        <v>#REF!</v>
      </c>
      <c r="M55" s="39" t="e">
        <f>IF(AL56="52",Monitoreo!F53&amp;". ","")</f>
        <v>#REF!</v>
      </c>
      <c r="N55" s="39" t="e">
        <f>IF(AL56="51",Monitoreo!F53&amp;". ","")</f>
        <v>#REF!</v>
      </c>
      <c r="O55" s="39" t="e">
        <f>IF(AL56="45",Monitoreo!F53&amp;". ","")</f>
        <v>#REF!</v>
      </c>
      <c r="P55" s="39" t="e">
        <f>IF(AL56="44",Monitoreo!F53&amp;". ","")</f>
        <v>#REF!</v>
      </c>
      <c r="Q55" s="39" t="e">
        <f>IF(AL56="43",Monitoreo!F53&amp;". ","")</f>
        <v>#REF!</v>
      </c>
      <c r="R55" s="39" t="e">
        <f>IF(AL56="42",Monitoreo!F53&amp;". ","")</f>
        <v>#REF!</v>
      </c>
      <c r="S55" s="39" t="e">
        <f>IF(AL56="41",Monitoreo!F53&amp;". ","")</f>
        <v>#REF!</v>
      </c>
      <c r="T55" s="39" t="e">
        <f>IF(AL56="35",Monitoreo!F53&amp;". ","")</f>
        <v>#REF!</v>
      </c>
      <c r="U55" s="39" t="e">
        <f>IF(AL56="34",Monitoreo!F53&amp;". ","")</f>
        <v>#REF!</v>
      </c>
      <c r="V55" s="39" t="e">
        <f>IF(AL56="33",Monitoreo!F53&amp;". ","")</f>
        <v>#REF!</v>
      </c>
      <c r="W55" s="39" t="e">
        <f>IF(AL56="32",Monitoreo!F53&amp;". ","")</f>
        <v>#REF!</v>
      </c>
      <c r="X55" s="39" t="e">
        <f>IF(AL56="31",Monitoreo!F53&amp;". ","")</f>
        <v>#REF!</v>
      </c>
      <c r="Y55" s="39" t="e">
        <f>IF(AL56="25",Monitoreo!F53&amp;". ","")</f>
        <v>#REF!</v>
      </c>
      <c r="Z55" s="39" t="e">
        <f>IF(AL56="24",Monitoreo!F53&amp;". ","")</f>
        <v>#REF!</v>
      </c>
      <c r="AA55" s="39" t="e">
        <f>IF(AL56="23",Monitoreo!F53&amp;". ","")</f>
        <v>#REF!</v>
      </c>
      <c r="AB55" s="39" t="e">
        <f>IF(AL56="22",Monitoreo!F53&amp;". ","")</f>
        <v>#REF!</v>
      </c>
      <c r="AC55" s="39" t="e">
        <f>IF(AL56="21",Monitoreo!F53&amp;". ","")</f>
        <v>#REF!</v>
      </c>
      <c r="AD55" s="39" t="e">
        <f>IF(AL56="15",Monitoreo!F53&amp;". ","")</f>
        <v>#REF!</v>
      </c>
      <c r="AE55" s="39" t="e">
        <f>IF(AL56="14",Monitoreo!F53&amp;". ","")</f>
        <v>#REF!</v>
      </c>
      <c r="AF55" s="39" t="e">
        <f>IF(AL56="13",Monitoreo!F53&amp;". ","")</f>
        <v>#REF!</v>
      </c>
      <c r="AG55" s="39" t="e">
        <f>IF(AL56="12",Monitoreo!F53&amp;". ","")</f>
        <v>#REF!</v>
      </c>
      <c r="AH55" s="85" t="e">
        <f>IF(AL56="11",Monitoreo!F53&amp;". ","")</f>
        <v>#REF!</v>
      </c>
      <c r="AI55" s="71"/>
      <c r="AJ55" s="88" t="e">
        <f>+IF(Monitoreo!#REF!="Casi Seguro",5,IF(Monitoreo!#REF!="Probable",4,IF(Monitoreo!#REF!="Posible",3,IF(Monitoreo!#REF!="Improbable",2,IF(Monitoreo!#REF!="Raro",1)))))</f>
        <v>#REF!</v>
      </c>
      <c r="AK55" s="88" t="e">
        <f>+IF(Monitoreo!#REF!="Severo",5,IF(Monitoreo!#REF!="Mayor",4,IF(Monitoreo!#REF!="Moderado",3,IF(Monitoreo!#REF!="Menor",2,IF(Monitoreo!#REF!="Insignificante",1)))))</f>
        <v>#REF!</v>
      </c>
      <c r="AL55" s="88" t="e">
        <f t="shared" si="0"/>
        <v>#REF!</v>
      </c>
    </row>
    <row r="56" spans="9:38" x14ac:dyDescent="0.25">
      <c r="I56" s="83"/>
      <c r="J56" s="84" t="e">
        <f>IF(AL57="55",Monitoreo!F54&amp;". ","")</f>
        <v>#REF!</v>
      </c>
      <c r="K56" s="39" t="e">
        <f>IF(AL57="54",Monitoreo!F54&amp;". ","")</f>
        <v>#REF!</v>
      </c>
      <c r="L56" s="39" t="e">
        <f>IF(AL57="53",Monitoreo!F54&amp;". ","")</f>
        <v>#REF!</v>
      </c>
      <c r="M56" s="39" t="e">
        <f>IF(AL57="52",Monitoreo!F54&amp;". ","")</f>
        <v>#REF!</v>
      </c>
      <c r="N56" s="39" t="e">
        <f>IF(AL57="51",Monitoreo!F54&amp;". ","")</f>
        <v>#REF!</v>
      </c>
      <c r="O56" s="39" t="e">
        <f>IF(AL57="45",Monitoreo!F54&amp;". ","")</f>
        <v>#REF!</v>
      </c>
      <c r="P56" s="39" t="e">
        <f>IF(AL57="44",Monitoreo!F54&amp;". ","")</f>
        <v>#REF!</v>
      </c>
      <c r="Q56" s="39" t="e">
        <f>IF(AL57="43",Monitoreo!F54&amp;". ","")</f>
        <v>#REF!</v>
      </c>
      <c r="R56" s="39" t="e">
        <f>IF(AL57="42",Monitoreo!F54&amp;". ","")</f>
        <v>#REF!</v>
      </c>
      <c r="S56" s="39" t="e">
        <f>IF(AL57="41",Monitoreo!F54&amp;". ","")</f>
        <v>#REF!</v>
      </c>
      <c r="T56" s="39" t="e">
        <f>IF(AL57="35",Monitoreo!F54&amp;". ","")</f>
        <v>#REF!</v>
      </c>
      <c r="U56" s="39" t="e">
        <f>IF(AL57="34",Monitoreo!F54&amp;". ","")</f>
        <v>#REF!</v>
      </c>
      <c r="V56" s="39" t="e">
        <f>IF(AL57="33",Monitoreo!F54&amp;". ","")</f>
        <v>#REF!</v>
      </c>
      <c r="W56" s="39" t="e">
        <f>IF(AL57="32",Monitoreo!F54&amp;". ","")</f>
        <v>#REF!</v>
      </c>
      <c r="X56" s="39" t="e">
        <f>IF(AL57="31",Monitoreo!F54&amp;". ","")</f>
        <v>#REF!</v>
      </c>
      <c r="Y56" s="39" t="e">
        <f>IF(AL57="25",Monitoreo!F54&amp;". ","")</f>
        <v>#REF!</v>
      </c>
      <c r="Z56" s="39" t="e">
        <f>IF(AL57="24",Monitoreo!F54&amp;". ","")</f>
        <v>#REF!</v>
      </c>
      <c r="AA56" s="39" t="e">
        <f>IF(AL57="23",Monitoreo!F54&amp;". ","")</f>
        <v>#REF!</v>
      </c>
      <c r="AB56" s="39" t="e">
        <f>IF(AL57="22",Monitoreo!F54&amp;". ","")</f>
        <v>#REF!</v>
      </c>
      <c r="AC56" s="39" t="e">
        <f>IF(AL57="21",Monitoreo!F54&amp;". ","")</f>
        <v>#REF!</v>
      </c>
      <c r="AD56" s="39" t="e">
        <f>IF(AL57="15",Monitoreo!F54&amp;". ","")</f>
        <v>#REF!</v>
      </c>
      <c r="AE56" s="39" t="e">
        <f>IF(AL57="14",Monitoreo!F54&amp;". ","")</f>
        <v>#REF!</v>
      </c>
      <c r="AF56" s="39" t="e">
        <f>IF(AL57="13",Monitoreo!F54&amp;". ","")</f>
        <v>#REF!</v>
      </c>
      <c r="AG56" s="39" t="e">
        <f>IF(AL57="12",Monitoreo!F54&amp;". ","")</f>
        <v>#REF!</v>
      </c>
      <c r="AH56" s="85" t="e">
        <f>IF(AL57="11",Monitoreo!F54&amp;". ","")</f>
        <v>#REF!</v>
      </c>
      <c r="AI56" s="71"/>
      <c r="AJ56" s="88" t="e">
        <f>+IF(Monitoreo!#REF!="Casi Seguro",5,IF(Monitoreo!#REF!="Probable",4,IF(Monitoreo!#REF!="Posible",3,IF(Monitoreo!#REF!="Improbable",2,IF(Monitoreo!#REF!="Raro",1)))))</f>
        <v>#REF!</v>
      </c>
      <c r="AK56" s="88" t="e">
        <f>+IF(Monitoreo!#REF!="Severo",5,IF(Monitoreo!#REF!="Mayor",4,IF(Monitoreo!#REF!="Moderado",3,IF(Monitoreo!#REF!="Menor",2,IF(Monitoreo!#REF!="Insignificante",1)))))</f>
        <v>#REF!</v>
      </c>
      <c r="AL56" s="88" t="e">
        <f t="shared" si="0"/>
        <v>#REF!</v>
      </c>
    </row>
    <row r="57" spans="9:38" x14ac:dyDescent="0.25">
      <c r="I57" s="83"/>
      <c r="J57" s="84" t="e">
        <f>IF(AL58="55",Monitoreo!F55&amp;". ","")</f>
        <v>#REF!</v>
      </c>
      <c r="K57" s="39" t="e">
        <f>IF(AL58="54",Monitoreo!F55&amp;". ","")</f>
        <v>#REF!</v>
      </c>
      <c r="L57" s="39" t="e">
        <f>IF(AL58="53",Monitoreo!F55&amp;". ","")</f>
        <v>#REF!</v>
      </c>
      <c r="M57" s="39" t="e">
        <f>IF(AL58="52",Monitoreo!F55&amp;". ","")</f>
        <v>#REF!</v>
      </c>
      <c r="N57" s="39" t="e">
        <f>IF(AL58="51",Monitoreo!F55&amp;". ","")</f>
        <v>#REF!</v>
      </c>
      <c r="O57" s="39" t="e">
        <f>IF(AL58="45",Monitoreo!F55&amp;". ","")</f>
        <v>#REF!</v>
      </c>
      <c r="P57" s="39" t="e">
        <f>IF(AL58="44",Monitoreo!F55&amp;". ","")</f>
        <v>#REF!</v>
      </c>
      <c r="Q57" s="39" t="e">
        <f>IF(AL58="43",Monitoreo!F55&amp;". ","")</f>
        <v>#REF!</v>
      </c>
      <c r="R57" s="39" t="e">
        <f>IF(AL58="42",Monitoreo!F55&amp;". ","")</f>
        <v>#REF!</v>
      </c>
      <c r="S57" s="39" t="e">
        <f>IF(AL58="41",Monitoreo!F55&amp;". ","")</f>
        <v>#REF!</v>
      </c>
      <c r="T57" s="39" t="e">
        <f>IF(AL58="35",Monitoreo!F55&amp;". ","")</f>
        <v>#REF!</v>
      </c>
      <c r="U57" s="39" t="e">
        <f>IF(AL58="34",Monitoreo!F55&amp;". ","")</f>
        <v>#REF!</v>
      </c>
      <c r="V57" s="39" t="e">
        <f>IF(AL58="33",Monitoreo!F55&amp;". ","")</f>
        <v>#REF!</v>
      </c>
      <c r="W57" s="39" t="e">
        <f>IF(AL58="32",Monitoreo!F55&amp;". ","")</f>
        <v>#REF!</v>
      </c>
      <c r="X57" s="39" t="e">
        <f>IF(AL58="31",Monitoreo!F55&amp;". ","")</f>
        <v>#REF!</v>
      </c>
      <c r="Y57" s="39" t="e">
        <f>IF(AL58="25",Monitoreo!F55&amp;". ","")</f>
        <v>#REF!</v>
      </c>
      <c r="Z57" s="39" t="e">
        <f>IF(AL58="24",Monitoreo!F55&amp;". ","")</f>
        <v>#REF!</v>
      </c>
      <c r="AA57" s="39" t="e">
        <f>IF(AL58="23",Monitoreo!F55&amp;". ","")</f>
        <v>#REF!</v>
      </c>
      <c r="AB57" s="39" t="e">
        <f>IF(AL58="22",Monitoreo!F55&amp;". ","")</f>
        <v>#REF!</v>
      </c>
      <c r="AC57" s="39" t="e">
        <f>IF(AL58="21",Monitoreo!F55&amp;". ","")</f>
        <v>#REF!</v>
      </c>
      <c r="AD57" s="39" t="e">
        <f>IF(AL58="15",Monitoreo!F55&amp;". ","")</f>
        <v>#REF!</v>
      </c>
      <c r="AE57" s="39" t="e">
        <f>IF(AL58="14",Monitoreo!F55&amp;". ","")</f>
        <v>#REF!</v>
      </c>
      <c r="AF57" s="39" t="e">
        <f>IF(AL58="13",Monitoreo!F55&amp;". ","")</f>
        <v>#REF!</v>
      </c>
      <c r="AG57" s="39" t="e">
        <f>IF(AL58="12",Monitoreo!F55&amp;". ","")</f>
        <v>#REF!</v>
      </c>
      <c r="AH57" s="85" t="e">
        <f>IF(AL58="11",Monitoreo!F55&amp;". ","")</f>
        <v>#REF!</v>
      </c>
      <c r="AI57" s="71"/>
      <c r="AJ57" s="88" t="e">
        <f>+IF(Monitoreo!#REF!="Casi Seguro",5,IF(Monitoreo!#REF!="Probable",4,IF(Monitoreo!#REF!="Posible",3,IF(Monitoreo!#REF!="Improbable",2,IF(Monitoreo!#REF!="Raro",1)))))</f>
        <v>#REF!</v>
      </c>
      <c r="AK57" s="88" t="e">
        <f>+IF(Monitoreo!#REF!="Severo",5,IF(Monitoreo!#REF!="Mayor",4,IF(Monitoreo!#REF!="Moderado",3,IF(Monitoreo!#REF!="Menor",2,IF(Monitoreo!#REF!="Insignificante",1)))))</f>
        <v>#REF!</v>
      </c>
      <c r="AL57" s="88" t="e">
        <f t="shared" si="0"/>
        <v>#REF!</v>
      </c>
    </row>
    <row r="58" spans="9:38" x14ac:dyDescent="0.25">
      <c r="I58" s="83"/>
      <c r="J58" s="84" t="e">
        <f>IF(AL59="55",Monitoreo!F56&amp;". ","")</f>
        <v>#REF!</v>
      </c>
      <c r="K58" s="39" t="e">
        <f>IF(AL59="54",Monitoreo!F56&amp;". ","")</f>
        <v>#REF!</v>
      </c>
      <c r="L58" s="39" t="e">
        <f>IF(AL59="53",Monitoreo!F56&amp;". ","")</f>
        <v>#REF!</v>
      </c>
      <c r="M58" s="39" t="e">
        <f>IF(AL59="52",Monitoreo!F56&amp;". ","")</f>
        <v>#REF!</v>
      </c>
      <c r="N58" s="39" t="e">
        <f>IF(AL59="51",Monitoreo!F56&amp;". ","")</f>
        <v>#REF!</v>
      </c>
      <c r="O58" s="39" t="e">
        <f>IF(AL59="45",Monitoreo!F56&amp;". ","")</f>
        <v>#REF!</v>
      </c>
      <c r="P58" s="39" t="e">
        <f>IF(AL59="44",Monitoreo!F56&amp;". ","")</f>
        <v>#REF!</v>
      </c>
      <c r="Q58" s="39" t="e">
        <f>IF(AL59="43",Monitoreo!F56&amp;". ","")</f>
        <v>#REF!</v>
      </c>
      <c r="R58" s="39" t="e">
        <f>IF(AL59="42",Monitoreo!F56&amp;". ","")</f>
        <v>#REF!</v>
      </c>
      <c r="S58" s="39" t="e">
        <f>IF(AL59="41",Monitoreo!F56&amp;". ","")</f>
        <v>#REF!</v>
      </c>
      <c r="T58" s="39" t="e">
        <f>IF(AL59="35",Monitoreo!F56&amp;". ","")</f>
        <v>#REF!</v>
      </c>
      <c r="U58" s="39" t="e">
        <f>IF(AL59="34",Monitoreo!F56&amp;". ","")</f>
        <v>#REF!</v>
      </c>
      <c r="V58" s="39" t="e">
        <f>IF(AL59="33",Monitoreo!F56&amp;". ","")</f>
        <v>#REF!</v>
      </c>
      <c r="W58" s="39" t="e">
        <f>IF(AL59="32",Monitoreo!F56&amp;". ","")</f>
        <v>#REF!</v>
      </c>
      <c r="X58" s="39" t="e">
        <f>IF(AL59="31",Monitoreo!F56&amp;". ","")</f>
        <v>#REF!</v>
      </c>
      <c r="Y58" s="39" t="e">
        <f>IF(AL59="25",Monitoreo!F56&amp;". ","")</f>
        <v>#REF!</v>
      </c>
      <c r="Z58" s="39" t="e">
        <f>IF(AL59="24",Monitoreo!F56&amp;". ","")</f>
        <v>#REF!</v>
      </c>
      <c r="AA58" s="39" t="e">
        <f>IF(AL59="23",Monitoreo!F56&amp;". ","")</f>
        <v>#REF!</v>
      </c>
      <c r="AB58" s="39" t="e">
        <f>IF(AL59="22",Monitoreo!F56&amp;". ","")</f>
        <v>#REF!</v>
      </c>
      <c r="AC58" s="39" t="e">
        <f>IF(AL59="21",Monitoreo!F56&amp;". ","")</f>
        <v>#REF!</v>
      </c>
      <c r="AD58" s="39" t="e">
        <f>IF(AL59="15",Monitoreo!F56&amp;". ","")</f>
        <v>#REF!</v>
      </c>
      <c r="AE58" s="39" t="e">
        <f>IF(AL59="14",Monitoreo!F56&amp;". ","")</f>
        <v>#REF!</v>
      </c>
      <c r="AF58" s="39" t="e">
        <f>IF(AL59="13",Monitoreo!F56&amp;". ","")</f>
        <v>#REF!</v>
      </c>
      <c r="AG58" s="39" t="e">
        <f>IF(AL59="12",Monitoreo!F56&amp;". ","")</f>
        <v>#REF!</v>
      </c>
      <c r="AH58" s="85" t="e">
        <f>IF(AL59="11",Monitoreo!F56&amp;". ","")</f>
        <v>#REF!</v>
      </c>
      <c r="AI58" s="71"/>
      <c r="AJ58" s="88" t="e">
        <f>+IF(Monitoreo!#REF!="Casi Seguro",5,IF(Monitoreo!#REF!="Probable",4,IF(Monitoreo!#REF!="Posible",3,IF(Monitoreo!#REF!="Improbable",2,IF(Monitoreo!#REF!="Raro",1)))))</f>
        <v>#REF!</v>
      </c>
      <c r="AK58" s="88" t="e">
        <f>+IF(Monitoreo!#REF!="Severo",5,IF(Monitoreo!#REF!="Mayor",4,IF(Monitoreo!#REF!="Moderado",3,IF(Monitoreo!#REF!="Menor",2,IF(Monitoreo!#REF!="Insignificante",1)))))</f>
        <v>#REF!</v>
      </c>
      <c r="AL58" s="88" t="e">
        <f t="shared" si="0"/>
        <v>#REF!</v>
      </c>
    </row>
    <row r="59" spans="9:38" x14ac:dyDescent="0.25">
      <c r="I59" s="83"/>
      <c r="J59" s="84" t="e">
        <f>IF(AL60="55",Monitoreo!F57&amp;". ","")</f>
        <v>#REF!</v>
      </c>
      <c r="K59" s="39" t="e">
        <f>IF(AL60="54",Monitoreo!F57&amp;". ","")</f>
        <v>#REF!</v>
      </c>
      <c r="L59" s="39" t="e">
        <f>IF(AL60="53",Monitoreo!F57&amp;". ","")</f>
        <v>#REF!</v>
      </c>
      <c r="M59" s="39" t="e">
        <f>IF(AL60="52",Monitoreo!F57&amp;". ","")</f>
        <v>#REF!</v>
      </c>
      <c r="N59" s="39" t="e">
        <f>IF(AL60="51",Monitoreo!F57&amp;". ","")</f>
        <v>#REF!</v>
      </c>
      <c r="O59" s="39" t="e">
        <f>IF(AL60="45",Monitoreo!F57&amp;". ","")</f>
        <v>#REF!</v>
      </c>
      <c r="P59" s="39" t="e">
        <f>IF(AL60="44",Monitoreo!F57&amp;". ","")</f>
        <v>#REF!</v>
      </c>
      <c r="Q59" s="39" t="e">
        <f>IF(AL60="43",Monitoreo!F57&amp;". ","")</f>
        <v>#REF!</v>
      </c>
      <c r="R59" s="39" t="e">
        <f>IF(AL60="42",Monitoreo!F57&amp;". ","")</f>
        <v>#REF!</v>
      </c>
      <c r="S59" s="39" t="e">
        <f>IF(AL60="41",Monitoreo!F57&amp;". ","")</f>
        <v>#REF!</v>
      </c>
      <c r="T59" s="39" t="e">
        <f>IF(AL60="35",Monitoreo!F57&amp;". ","")</f>
        <v>#REF!</v>
      </c>
      <c r="U59" s="39" t="e">
        <f>IF(AL60="34",Monitoreo!F57&amp;". ","")</f>
        <v>#REF!</v>
      </c>
      <c r="V59" s="39" t="e">
        <f>IF(AL60="33",Monitoreo!F57&amp;". ","")</f>
        <v>#REF!</v>
      </c>
      <c r="W59" s="39" t="e">
        <f>IF(AL60="32",Monitoreo!F57&amp;". ","")</f>
        <v>#REF!</v>
      </c>
      <c r="X59" s="39" t="e">
        <f>IF(AL60="31",Monitoreo!F57&amp;". ","")</f>
        <v>#REF!</v>
      </c>
      <c r="Y59" s="39" t="e">
        <f>IF(AL60="25",Monitoreo!F57&amp;". ","")</f>
        <v>#REF!</v>
      </c>
      <c r="Z59" s="39" t="e">
        <f>IF(AL60="24",Monitoreo!F57&amp;". ","")</f>
        <v>#REF!</v>
      </c>
      <c r="AA59" s="39" t="e">
        <f>IF(AL60="23",Monitoreo!F57&amp;". ","")</f>
        <v>#REF!</v>
      </c>
      <c r="AB59" s="39" t="e">
        <f>IF(AL60="22",Monitoreo!F57&amp;". ","")</f>
        <v>#REF!</v>
      </c>
      <c r="AC59" s="39" t="e">
        <f>IF(AL60="21",Monitoreo!F57&amp;". ","")</f>
        <v>#REF!</v>
      </c>
      <c r="AD59" s="39" t="e">
        <f>IF(AL60="15",Monitoreo!F57&amp;". ","")</f>
        <v>#REF!</v>
      </c>
      <c r="AE59" s="39" t="e">
        <f>IF(AL60="14",Monitoreo!F57&amp;". ","")</f>
        <v>#REF!</v>
      </c>
      <c r="AF59" s="39" t="e">
        <f>IF(AL60="13",Monitoreo!F57&amp;". ","")</f>
        <v>#REF!</v>
      </c>
      <c r="AG59" s="39" t="e">
        <f>IF(AL60="12",Monitoreo!F57&amp;". ","")</f>
        <v>#REF!</v>
      </c>
      <c r="AH59" s="85" t="e">
        <f>IF(AL60="11",Monitoreo!F57&amp;". ","")</f>
        <v>#REF!</v>
      </c>
      <c r="AI59" s="71"/>
      <c r="AJ59" s="88" t="e">
        <f>+IF(Monitoreo!#REF!="Casi Seguro",5,IF(Monitoreo!#REF!="Probable",4,IF(Monitoreo!#REF!="Posible",3,IF(Monitoreo!#REF!="Improbable",2,IF(Monitoreo!#REF!="Raro",1)))))</f>
        <v>#REF!</v>
      </c>
      <c r="AK59" s="88" t="e">
        <f>+IF(Monitoreo!#REF!="Severo",5,IF(Monitoreo!#REF!="Mayor",4,IF(Monitoreo!#REF!="Moderado",3,IF(Monitoreo!#REF!="Menor",2,IF(Monitoreo!#REF!="Insignificante",1)))))</f>
        <v>#REF!</v>
      </c>
      <c r="AL59" s="88" t="e">
        <f t="shared" si="0"/>
        <v>#REF!</v>
      </c>
    </row>
    <row r="60" spans="9:38" x14ac:dyDescent="0.25">
      <c r="I60" s="83"/>
      <c r="J60" s="84" t="e">
        <f>IF(AL61="55",Monitoreo!F58&amp;". ","")</f>
        <v>#REF!</v>
      </c>
      <c r="K60" s="39" t="e">
        <f>IF(AL61="54",Monitoreo!F58&amp;". ","")</f>
        <v>#REF!</v>
      </c>
      <c r="L60" s="39" t="e">
        <f>IF(AL61="53",Monitoreo!F58&amp;". ","")</f>
        <v>#REF!</v>
      </c>
      <c r="M60" s="39" t="e">
        <f>IF(AL61="52",Monitoreo!F58&amp;". ","")</f>
        <v>#REF!</v>
      </c>
      <c r="N60" s="39" t="e">
        <f>IF(AL61="51",Monitoreo!F58&amp;". ","")</f>
        <v>#REF!</v>
      </c>
      <c r="O60" s="39" t="e">
        <f>IF(AL61="45",Monitoreo!F58&amp;". ","")</f>
        <v>#REF!</v>
      </c>
      <c r="P60" s="39" t="e">
        <f>IF(AL61="44",Monitoreo!F58&amp;". ","")</f>
        <v>#REF!</v>
      </c>
      <c r="Q60" s="39" t="e">
        <f>IF(AL61="43",Monitoreo!F58&amp;". ","")</f>
        <v>#REF!</v>
      </c>
      <c r="R60" s="39" t="e">
        <f>IF(AL61="42",Monitoreo!F58&amp;". ","")</f>
        <v>#REF!</v>
      </c>
      <c r="S60" s="39" t="e">
        <f>IF(AL61="41",Monitoreo!F58&amp;". ","")</f>
        <v>#REF!</v>
      </c>
      <c r="T60" s="39" t="e">
        <f>IF(AL61="35",Monitoreo!F58&amp;". ","")</f>
        <v>#REF!</v>
      </c>
      <c r="U60" s="39" t="e">
        <f>IF(AL61="34",Monitoreo!F58&amp;". ","")</f>
        <v>#REF!</v>
      </c>
      <c r="V60" s="39" t="e">
        <f>IF(AL61="33",Monitoreo!F58&amp;". ","")</f>
        <v>#REF!</v>
      </c>
      <c r="W60" s="39" t="e">
        <f>IF(AL61="32",Monitoreo!F58&amp;". ","")</f>
        <v>#REF!</v>
      </c>
      <c r="X60" s="39" t="e">
        <f>IF(AL61="31",Monitoreo!F58&amp;". ","")</f>
        <v>#REF!</v>
      </c>
      <c r="Y60" s="39" t="e">
        <f>IF(AL61="25",Monitoreo!F58&amp;". ","")</f>
        <v>#REF!</v>
      </c>
      <c r="Z60" s="39" t="e">
        <f>IF(AL61="24",Monitoreo!F58&amp;". ","")</f>
        <v>#REF!</v>
      </c>
      <c r="AA60" s="39" t="e">
        <f>IF(AL61="23",Monitoreo!F58&amp;". ","")</f>
        <v>#REF!</v>
      </c>
      <c r="AB60" s="39" t="e">
        <f>IF(AL61="22",Monitoreo!F58&amp;". ","")</f>
        <v>#REF!</v>
      </c>
      <c r="AC60" s="39" t="e">
        <f>IF(AL61="21",Monitoreo!F58&amp;". ","")</f>
        <v>#REF!</v>
      </c>
      <c r="AD60" s="39" t="e">
        <f>IF(AL61="15",Monitoreo!F58&amp;". ","")</f>
        <v>#REF!</v>
      </c>
      <c r="AE60" s="39" t="e">
        <f>IF(AL61="14",Monitoreo!F58&amp;". ","")</f>
        <v>#REF!</v>
      </c>
      <c r="AF60" s="39" t="e">
        <f>IF(AL61="13",Monitoreo!F58&amp;". ","")</f>
        <v>#REF!</v>
      </c>
      <c r="AG60" s="39" t="e">
        <f>IF(AL61="12",Monitoreo!F58&amp;". ","")</f>
        <v>#REF!</v>
      </c>
      <c r="AH60" s="85" t="e">
        <f>IF(AL61="11",Monitoreo!F58&amp;". ","")</f>
        <v>#REF!</v>
      </c>
      <c r="AI60" s="71"/>
      <c r="AJ60" s="88" t="e">
        <f>+IF(Monitoreo!#REF!="Casi Seguro",5,IF(Monitoreo!#REF!="Probable",4,IF(Monitoreo!#REF!="Posible",3,IF(Monitoreo!#REF!="Improbable",2,IF(Monitoreo!#REF!="Raro",1)))))</f>
        <v>#REF!</v>
      </c>
      <c r="AK60" s="88" t="e">
        <f>+IF(Monitoreo!#REF!="Severo",5,IF(Monitoreo!#REF!="Mayor",4,IF(Monitoreo!#REF!="Moderado",3,IF(Monitoreo!#REF!="Menor",2,IF(Monitoreo!#REF!="Insignificante",1)))))</f>
        <v>#REF!</v>
      </c>
      <c r="AL60" s="88" t="e">
        <f t="shared" si="0"/>
        <v>#REF!</v>
      </c>
    </row>
    <row r="61" spans="9:38" x14ac:dyDescent="0.25">
      <c r="I61" s="83"/>
      <c r="J61" s="84" t="e">
        <f>IF(AL62="55",Monitoreo!F59&amp;". ","")</f>
        <v>#REF!</v>
      </c>
      <c r="K61" s="39" t="e">
        <f>IF(AL62="54",Monitoreo!F59&amp;". ","")</f>
        <v>#REF!</v>
      </c>
      <c r="L61" s="39" t="e">
        <f>IF(AL62="53",Monitoreo!F59&amp;". ","")</f>
        <v>#REF!</v>
      </c>
      <c r="M61" s="39" t="e">
        <f>IF(AL62="52",Monitoreo!F59&amp;". ","")</f>
        <v>#REF!</v>
      </c>
      <c r="N61" s="39" t="e">
        <f>IF(AL62="51",Monitoreo!F59&amp;". ","")</f>
        <v>#REF!</v>
      </c>
      <c r="O61" s="39" t="e">
        <f>IF(AL62="45",Monitoreo!F59&amp;". ","")</f>
        <v>#REF!</v>
      </c>
      <c r="P61" s="39" t="e">
        <f>IF(AL62="44",Monitoreo!F59&amp;". ","")</f>
        <v>#REF!</v>
      </c>
      <c r="Q61" s="39" t="e">
        <f>IF(AL62="43",Monitoreo!F59&amp;". ","")</f>
        <v>#REF!</v>
      </c>
      <c r="R61" s="39" t="e">
        <f>IF(AL62="42",Monitoreo!F59&amp;". ","")</f>
        <v>#REF!</v>
      </c>
      <c r="S61" s="39" t="e">
        <f>IF(AL62="41",Monitoreo!F59&amp;". ","")</f>
        <v>#REF!</v>
      </c>
      <c r="T61" s="39" t="e">
        <f>IF(AL62="35",Monitoreo!F59&amp;". ","")</f>
        <v>#REF!</v>
      </c>
      <c r="U61" s="39" t="e">
        <f>IF(AL62="34",Monitoreo!F59&amp;". ","")</f>
        <v>#REF!</v>
      </c>
      <c r="V61" s="39" t="e">
        <f>IF(AL62="33",Monitoreo!F59&amp;". ","")</f>
        <v>#REF!</v>
      </c>
      <c r="W61" s="39" t="e">
        <f>IF(AL62="32",Monitoreo!F59&amp;". ","")</f>
        <v>#REF!</v>
      </c>
      <c r="X61" s="39" t="e">
        <f>IF(AL62="31",Monitoreo!F59&amp;". ","")</f>
        <v>#REF!</v>
      </c>
      <c r="Y61" s="39" t="e">
        <f>IF(AL62="25",Monitoreo!F59&amp;". ","")</f>
        <v>#REF!</v>
      </c>
      <c r="Z61" s="39" t="e">
        <f>IF(AL62="24",Monitoreo!F59&amp;". ","")</f>
        <v>#REF!</v>
      </c>
      <c r="AA61" s="39" t="e">
        <f>IF(AL62="23",Monitoreo!F59&amp;". ","")</f>
        <v>#REF!</v>
      </c>
      <c r="AB61" s="39" t="e">
        <f>IF(AL62="22",Monitoreo!F59&amp;". ","")</f>
        <v>#REF!</v>
      </c>
      <c r="AC61" s="39" t="e">
        <f>IF(AL62="21",Monitoreo!F59&amp;". ","")</f>
        <v>#REF!</v>
      </c>
      <c r="AD61" s="39" t="e">
        <f>IF(AL62="15",Monitoreo!F59&amp;". ","")</f>
        <v>#REF!</v>
      </c>
      <c r="AE61" s="39" t="e">
        <f>IF(AL62="14",Monitoreo!F59&amp;". ","")</f>
        <v>#REF!</v>
      </c>
      <c r="AF61" s="39" t="e">
        <f>IF(AL62="13",Monitoreo!F59&amp;". ","")</f>
        <v>#REF!</v>
      </c>
      <c r="AG61" s="39" t="e">
        <f>IF(AL62="12",Monitoreo!F59&amp;". ","")</f>
        <v>#REF!</v>
      </c>
      <c r="AH61" s="85" t="e">
        <f>IF(AL62="11",Monitoreo!F59&amp;". ","")</f>
        <v>#REF!</v>
      </c>
      <c r="AI61" s="71"/>
      <c r="AJ61" s="88" t="e">
        <f>+IF(Monitoreo!#REF!="Casi Seguro",5,IF(Monitoreo!#REF!="Probable",4,IF(Monitoreo!#REF!="Posible",3,IF(Monitoreo!#REF!="Improbable",2,IF(Monitoreo!#REF!="Raro",1)))))</f>
        <v>#REF!</v>
      </c>
      <c r="AK61" s="88" t="e">
        <f>+IF(Monitoreo!#REF!="Severo",5,IF(Monitoreo!#REF!="Mayor",4,IF(Monitoreo!#REF!="Moderado",3,IF(Monitoreo!#REF!="Menor",2,IF(Monitoreo!#REF!="Insignificante",1)))))</f>
        <v>#REF!</v>
      </c>
      <c r="AL61" s="88" t="e">
        <f t="shared" si="0"/>
        <v>#REF!</v>
      </c>
    </row>
    <row r="62" spans="9:38" x14ac:dyDescent="0.25">
      <c r="I62" s="83"/>
      <c r="J62" s="84" t="e">
        <f>IF(AL63="55",Monitoreo!F60&amp;". ","")</f>
        <v>#REF!</v>
      </c>
      <c r="K62" s="39" t="e">
        <f>IF(AL63="54",Monitoreo!F60&amp;". ","")</f>
        <v>#REF!</v>
      </c>
      <c r="L62" s="39" t="e">
        <f>IF(AL63="53",Monitoreo!F60&amp;". ","")</f>
        <v>#REF!</v>
      </c>
      <c r="M62" s="39" t="e">
        <f>IF(AL63="52",Monitoreo!F60&amp;". ","")</f>
        <v>#REF!</v>
      </c>
      <c r="N62" s="39" t="e">
        <f>IF(AL63="51",Monitoreo!F60&amp;". ","")</f>
        <v>#REF!</v>
      </c>
      <c r="O62" s="39" t="e">
        <f>IF(AL63="45",Monitoreo!F60&amp;". ","")</f>
        <v>#REF!</v>
      </c>
      <c r="P62" s="39" t="e">
        <f>IF(AL63="44",Monitoreo!F60&amp;". ","")</f>
        <v>#REF!</v>
      </c>
      <c r="Q62" s="39" t="e">
        <f>IF(AL63="43",Monitoreo!F60&amp;". ","")</f>
        <v>#REF!</v>
      </c>
      <c r="R62" s="39" t="e">
        <f>IF(AL63="42",Monitoreo!F60&amp;". ","")</f>
        <v>#REF!</v>
      </c>
      <c r="S62" s="39" t="e">
        <f>IF(AL63="41",Monitoreo!F60&amp;". ","")</f>
        <v>#REF!</v>
      </c>
      <c r="T62" s="39" t="e">
        <f>IF(AL63="35",Monitoreo!F60&amp;". ","")</f>
        <v>#REF!</v>
      </c>
      <c r="U62" s="39" t="e">
        <f>IF(AL63="34",Monitoreo!F60&amp;". ","")</f>
        <v>#REF!</v>
      </c>
      <c r="V62" s="39" t="e">
        <f>IF(AL63="33",Monitoreo!F60&amp;". ","")</f>
        <v>#REF!</v>
      </c>
      <c r="W62" s="39" t="e">
        <f>IF(AL63="32",Monitoreo!F60&amp;". ","")</f>
        <v>#REF!</v>
      </c>
      <c r="X62" s="39" t="e">
        <f>IF(AL63="31",Monitoreo!F60&amp;". ","")</f>
        <v>#REF!</v>
      </c>
      <c r="Y62" s="39" t="e">
        <f>IF(AL63="25",Monitoreo!F60&amp;". ","")</f>
        <v>#REF!</v>
      </c>
      <c r="Z62" s="39" t="e">
        <f>IF(AL63="24",Monitoreo!F60&amp;". ","")</f>
        <v>#REF!</v>
      </c>
      <c r="AA62" s="39" t="e">
        <f>IF(AL63="23",Monitoreo!F60&amp;". ","")</f>
        <v>#REF!</v>
      </c>
      <c r="AB62" s="39" t="e">
        <f>IF(AL63="22",Monitoreo!F60&amp;". ","")</f>
        <v>#REF!</v>
      </c>
      <c r="AC62" s="39" t="e">
        <f>IF(AL63="21",Monitoreo!F60&amp;". ","")</f>
        <v>#REF!</v>
      </c>
      <c r="AD62" s="39" t="e">
        <f>IF(AL63="15",Monitoreo!F60&amp;". ","")</f>
        <v>#REF!</v>
      </c>
      <c r="AE62" s="39" t="e">
        <f>IF(AL63="14",Monitoreo!F60&amp;". ","")</f>
        <v>#REF!</v>
      </c>
      <c r="AF62" s="39" t="e">
        <f>IF(AL63="13",Monitoreo!F60&amp;". ","")</f>
        <v>#REF!</v>
      </c>
      <c r="AG62" s="39" t="e">
        <f>IF(AL63="12",Monitoreo!F60&amp;". ","")</f>
        <v>#REF!</v>
      </c>
      <c r="AH62" s="85" t="e">
        <f>IF(AL63="11",Monitoreo!F60&amp;". ","")</f>
        <v>#REF!</v>
      </c>
      <c r="AI62" s="71"/>
      <c r="AJ62" s="88" t="e">
        <f>+IF(Monitoreo!#REF!="Casi Seguro",5,IF(Monitoreo!#REF!="Probable",4,IF(Monitoreo!#REF!="Posible",3,IF(Monitoreo!#REF!="Improbable",2,IF(Monitoreo!#REF!="Raro",1)))))</f>
        <v>#REF!</v>
      </c>
      <c r="AK62" s="88" t="e">
        <f>+IF(Monitoreo!#REF!="Severo",5,IF(Monitoreo!#REF!="Mayor",4,IF(Monitoreo!#REF!="Moderado",3,IF(Monitoreo!#REF!="Menor",2,IF(Monitoreo!#REF!="Insignificante",1)))))</f>
        <v>#REF!</v>
      </c>
      <c r="AL62" s="88" t="e">
        <f t="shared" si="0"/>
        <v>#REF!</v>
      </c>
    </row>
    <row r="63" spans="9:38" x14ac:dyDescent="0.25">
      <c r="I63" s="83"/>
      <c r="J63" s="84" t="e">
        <f>IF(AL64="55",Monitoreo!F61&amp;". ","")</f>
        <v>#REF!</v>
      </c>
      <c r="K63" s="39" t="e">
        <f>IF(AL64="54",Monitoreo!F61&amp;". ","")</f>
        <v>#REF!</v>
      </c>
      <c r="L63" s="39" t="e">
        <f>IF(AL64="53",Monitoreo!F61&amp;". ","")</f>
        <v>#REF!</v>
      </c>
      <c r="M63" s="39" t="e">
        <f>IF(AL64="52",Monitoreo!F61&amp;". ","")</f>
        <v>#REF!</v>
      </c>
      <c r="N63" s="39" t="e">
        <f>IF(AL64="51",Monitoreo!F61&amp;". ","")</f>
        <v>#REF!</v>
      </c>
      <c r="O63" s="39" t="e">
        <f>IF(AL64="45",Monitoreo!F61&amp;". ","")</f>
        <v>#REF!</v>
      </c>
      <c r="P63" s="39" t="e">
        <f>IF(AL64="44",Monitoreo!F61&amp;". ","")</f>
        <v>#REF!</v>
      </c>
      <c r="Q63" s="39" t="e">
        <f>IF(AL64="43",Monitoreo!F61&amp;". ","")</f>
        <v>#REF!</v>
      </c>
      <c r="R63" s="39" t="e">
        <f>IF(AL64="42",Monitoreo!F61&amp;". ","")</f>
        <v>#REF!</v>
      </c>
      <c r="S63" s="39" t="e">
        <f>IF(AL64="41",Monitoreo!F61&amp;". ","")</f>
        <v>#REF!</v>
      </c>
      <c r="T63" s="39" t="e">
        <f>IF(AL64="35",Monitoreo!F61&amp;". ","")</f>
        <v>#REF!</v>
      </c>
      <c r="U63" s="39" t="e">
        <f>IF(AL64="34",Monitoreo!F61&amp;". ","")</f>
        <v>#REF!</v>
      </c>
      <c r="V63" s="39" t="e">
        <f>IF(AL64="33",Monitoreo!F61&amp;". ","")</f>
        <v>#REF!</v>
      </c>
      <c r="W63" s="39" t="e">
        <f>IF(AL64="32",Monitoreo!F61&amp;". ","")</f>
        <v>#REF!</v>
      </c>
      <c r="X63" s="39" t="e">
        <f>IF(AL64="31",Monitoreo!F61&amp;". ","")</f>
        <v>#REF!</v>
      </c>
      <c r="Y63" s="39" t="e">
        <f>IF(AL64="25",Monitoreo!F61&amp;". ","")</f>
        <v>#REF!</v>
      </c>
      <c r="Z63" s="39" t="e">
        <f>IF(AL64="24",Monitoreo!F61&amp;". ","")</f>
        <v>#REF!</v>
      </c>
      <c r="AA63" s="39" t="e">
        <f>IF(AL64="23",Monitoreo!F61&amp;". ","")</f>
        <v>#REF!</v>
      </c>
      <c r="AB63" s="39" t="e">
        <f>IF(AL64="22",Monitoreo!F61&amp;". ","")</f>
        <v>#REF!</v>
      </c>
      <c r="AC63" s="39" t="e">
        <f>IF(AL64="21",Monitoreo!F61&amp;". ","")</f>
        <v>#REF!</v>
      </c>
      <c r="AD63" s="39" t="e">
        <f>IF(AL64="15",Monitoreo!F61&amp;". ","")</f>
        <v>#REF!</v>
      </c>
      <c r="AE63" s="39" t="e">
        <f>IF(AL64="14",Monitoreo!F61&amp;". ","")</f>
        <v>#REF!</v>
      </c>
      <c r="AF63" s="39" t="e">
        <f>IF(AL64="13",Monitoreo!F61&amp;". ","")</f>
        <v>#REF!</v>
      </c>
      <c r="AG63" s="39" t="e">
        <f>IF(AL64="12",Monitoreo!F61&amp;". ","")</f>
        <v>#REF!</v>
      </c>
      <c r="AH63" s="85" t="e">
        <f>IF(AL64="11",Monitoreo!F61&amp;". ","")</f>
        <v>#REF!</v>
      </c>
      <c r="AI63" s="71"/>
      <c r="AJ63" s="88" t="e">
        <f>+IF(Monitoreo!#REF!="Casi Seguro",5,IF(Monitoreo!#REF!="Probable",4,IF(Monitoreo!#REF!="Posible",3,IF(Monitoreo!#REF!="Improbable",2,IF(Monitoreo!#REF!="Raro",1)))))</f>
        <v>#REF!</v>
      </c>
      <c r="AK63" s="88" t="e">
        <f>+IF(Monitoreo!#REF!="Severo",5,IF(Monitoreo!#REF!="Mayor",4,IF(Monitoreo!#REF!="Moderado",3,IF(Monitoreo!#REF!="Menor",2,IF(Monitoreo!#REF!="Insignificante",1)))))</f>
        <v>#REF!</v>
      </c>
      <c r="AL63" s="88" t="e">
        <f t="shared" si="0"/>
        <v>#REF!</v>
      </c>
    </row>
    <row r="64" spans="9:38" x14ac:dyDescent="0.25">
      <c r="I64" s="83"/>
      <c r="J64" s="84" t="e">
        <f>IF(AL65="55",Monitoreo!F62&amp;". ","")</f>
        <v>#REF!</v>
      </c>
      <c r="K64" s="39" t="e">
        <f>IF(AL65="54",Monitoreo!F62&amp;". ","")</f>
        <v>#REF!</v>
      </c>
      <c r="L64" s="39" t="e">
        <f>IF(AL65="53",Monitoreo!F62&amp;". ","")</f>
        <v>#REF!</v>
      </c>
      <c r="M64" s="39" t="e">
        <f>IF(AL65="52",Monitoreo!F62&amp;". ","")</f>
        <v>#REF!</v>
      </c>
      <c r="N64" s="39" t="e">
        <f>IF(AL65="51",Monitoreo!F62&amp;". ","")</f>
        <v>#REF!</v>
      </c>
      <c r="O64" s="39" t="e">
        <f>IF(AL65="45",Monitoreo!F62&amp;". ","")</f>
        <v>#REF!</v>
      </c>
      <c r="P64" s="39" t="e">
        <f>IF(AL65="44",Monitoreo!F62&amp;". ","")</f>
        <v>#REF!</v>
      </c>
      <c r="Q64" s="39" t="e">
        <f>IF(AL65="43",Monitoreo!F62&amp;". ","")</f>
        <v>#REF!</v>
      </c>
      <c r="R64" s="39" t="e">
        <f>IF(AL65="42",Monitoreo!F62&amp;". ","")</f>
        <v>#REF!</v>
      </c>
      <c r="S64" s="39" t="e">
        <f>IF(AL65="41",Monitoreo!F62&amp;". ","")</f>
        <v>#REF!</v>
      </c>
      <c r="T64" s="39" t="e">
        <f>IF(AL65="35",Monitoreo!F62&amp;". ","")</f>
        <v>#REF!</v>
      </c>
      <c r="U64" s="39" t="e">
        <f>IF(AL65="34",Monitoreo!F62&amp;". ","")</f>
        <v>#REF!</v>
      </c>
      <c r="V64" s="39" t="e">
        <f>IF(AL65="33",Monitoreo!F62&amp;". ","")</f>
        <v>#REF!</v>
      </c>
      <c r="W64" s="39" t="e">
        <f>IF(AL65="32",Monitoreo!F62&amp;". ","")</f>
        <v>#REF!</v>
      </c>
      <c r="X64" s="39" t="e">
        <f>IF(AL65="31",Monitoreo!F62&amp;". ","")</f>
        <v>#REF!</v>
      </c>
      <c r="Y64" s="39" t="e">
        <f>IF(AL65="25",Monitoreo!F62&amp;". ","")</f>
        <v>#REF!</v>
      </c>
      <c r="Z64" s="39" t="e">
        <f>IF(AL65="24",Monitoreo!F62&amp;". ","")</f>
        <v>#REF!</v>
      </c>
      <c r="AA64" s="39" t="e">
        <f>IF(AL65="23",Monitoreo!F62&amp;". ","")</f>
        <v>#REF!</v>
      </c>
      <c r="AB64" s="39" t="e">
        <f>IF(AL65="22",Monitoreo!F62&amp;". ","")</f>
        <v>#REF!</v>
      </c>
      <c r="AC64" s="39" t="e">
        <f>IF(AL65="21",Monitoreo!F62&amp;". ","")</f>
        <v>#REF!</v>
      </c>
      <c r="AD64" s="39" t="e">
        <f>IF(AL65="15",Monitoreo!F62&amp;". ","")</f>
        <v>#REF!</v>
      </c>
      <c r="AE64" s="39" t="e">
        <f>IF(AL65="14",Monitoreo!F62&amp;". ","")</f>
        <v>#REF!</v>
      </c>
      <c r="AF64" s="39" t="e">
        <f>IF(AL65="13",Monitoreo!F62&amp;". ","")</f>
        <v>#REF!</v>
      </c>
      <c r="AG64" s="39" t="e">
        <f>IF(AL65="12",Monitoreo!F62&amp;". ","")</f>
        <v>#REF!</v>
      </c>
      <c r="AH64" s="85" t="e">
        <f>IF(AL65="11",Monitoreo!F62&amp;". ","")</f>
        <v>#REF!</v>
      </c>
      <c r="AI64" s="71"/>
      <c r="AJ64" s="88" t="e">
        <f>+IF(Monitoreo!#REF!="Casi Seguro",5,IF(Monitoreo!#REF!="Probable",4,IF(Monitoreo!#REF!="Posible",3,IF(Monitoreo!#REF!="Improbable",2,IF(Monitoreo!#REF!="Raro",1)))))</f>
        <v>#REF!</v>
      </c>
      <c r="AK64" s="88" t="e">
        <f>+IF(Monitoreo!#REF!="Severo",5,IF(Monitoreo!#REF!="Mayor",4,IF(Monitoreo!#REF!="Moderado",3,IF(Monitoreo!#REF!="Menor",2,IF(Monitoreo!#REF!="Insignificante",1)))))</f>
        <v>#REF!</v>
      </c>
      <c r="AL64" s="88" t="e">
        <f t="shared" si="0"/>
        <v>#REF!</v>
      </c>
    </row>
    <row r="65" spans="9:38" x14ac:dyDescent="0.25">
      <c r="I65" s="83"/>
      <c r="J65" s="84" t="e">
        <f>IF(AL66="55",Monitoreo!F63&amp;". ","")</f>
        <v>#REF!</v>
      </c>
      <c r="K65" s="39" t="e">
        <f>IF(AL66="54",Monitoreo!F63&amp;". ","")</f>
        <v>#REF!</v>
      </c>
      <c r="L65" s="39" t="e">
        <f>IF(AL66="53",Monitoreo!F63&amp;". ","")</f>
        <v>#REF!</v>
      </c>
      <c r="M65" s="39" t="e">
        <f>IF(AL66="52",Monitoreo!F63&amp;". ","")</f>
        <v>#REF!</v>
      </c>
      <c r="N65" s="39" t="e">
        <f>IF(AL66="51",Monitoreo!F63&amp;". ","")</f>
        <v>#REF!</v>
      </c>
      <c r="O65" s="39" t="e">
        <f>IF(AL66="45",Monitoreo!F63&amp;". ","")</f>
        <v>#REF!</v>
      </c>
      <c r="P65" s="39" t="e">
        <f>IF(AL66="44",Monitoreo!F63&amp;". ","")</f>
        <v>#REF!</v>
      </c>
      <c r="Q65" s="39" t="e">
        <f>IF(AL66="43",Monitoreo!F63&amp;". ","")</f>
        <v>#REF!</v>
      </c>
      <c r="R65" s="39" t="e">
        <f>IF(AL66="42",Monitoreo!F63&amp;". ","")</f>
        <v>#REF!</v>
      </c>
      <c r="S65" s="39" t="e">
        <f>IF(AL66="41",Monitoreo!F63&amp;". ","")</f>
        <v>#REF!</v>
      </c>
      <c r="T65" s="39" t="e">
        <f>IF(AL66="35",Monitoreo!F63&amp;". ","")</f>
        <v>#REF!</v>
      </c>
      <c r="U65" s="39" t="e">
        <f>IF(AL66="34",Monitoreo!F63&amp;". ","")</f>
        <v>#REF!</v>
      </c>
      <c r="V65" s="39" t="e">
        <f>IF(AL66="33",Monitoreo!F63&amp;". ","")</f>
        <v>#REF!</v>
      </c>
      <c r="W65" s="39" t="e">
        <f>IF(AL66="32",Monitoreo!F63&amp;". ","")</f>
        <v>#REF!</v>
      </c>
      <c r="X65" s="39" t="e">
        <f>IF(AL66="31",Monitoreo!F63&amp;". ","")</f>
        <v>#REF!</v>
      </c>
      <c r="Y65" s="39" t="e">
        <f>IF(AL66="25",Monitoreo!F63&amp;". ","")</f>
        <v>#REF!</v>
      </c>
      <c r="Z65" s="39" t="e">
        <f>IF(AL66="24",Monitoreo!F63&amp;". ","")</f>
        <v>#REF!</v>
      </c>
      <c r="AA65" s="39" t="e">
        <f>IF(AL66="23",Monitoreo!F63&amp;". ","")</f>
        <v>#REF!</v>
      </c>
      <c r="AB65" s="39" t="e">
        <f>IF(AL66="22",Monitoreo!F63&amp;". ","")</f>
        <v>#REF!</v>
      </c>
      <c r="AC65" s="39" t="e">
        <f>IF(AL66="21",Monitoreo!F63&amp;". ","")</f>
        <v>#REF!</v>
      </c>
      <c r="AD65" s="39" t="e">
        <f>IF(AL66="15",Monitoreo!F63&amp;". ","")</f>
        <v>#REF!</v>
      </c>
      <c r="AE65" s="39" t="e">
        <f>IF(AL66="14",Monitoreo!F63&amp;". ","")</f>
        <v>#REF!</v>
      </c>
      <c r="AF65" s="39" t="e">
        <f>IF(AL66="13",Monitoreo!F63&amp;". ","")</f>
        <v>#REF!</v>
      </c>
      <c r="AG65" s="39" t="e">
        <f>IF(AL66="12",Monitoreo!F63&amp;". ","")</f>
        <v>#REF!</v>
      </c>
      <c r="AH65" s="85" t="e">
        <f>IF(AL66="11",Monitoreo!F63&amp;". ","")</f>
        <v>#REF!</v>
      </c>
      <c r="AI65" s="71"/>
      <c r="AJ65" s="88" t="e">
        <f>+IF(Monitoreo!#REF!="Casi Seguro",5,IF(Monitoreo!#REF!="Probable",4,IF(Monitoreo!#REF!="Posible",3,IF(Monitoreo!#REF!="Improbable",2,IF(Monitoreo!#REF!="Raro",1)))))</f>
        <v>#REF!</v>
      </c>
      <c r="AK65" s="88" t="e">
        <f>+IF(Monitoreo!#REF!="Severo",5,IF(Monitoreo!#REF!="Mayor",4,IF(Monitoreo!#REF!="Moderado",3,IF(Monitoreo!#REF!="Menor",2,IF(Monitoreo!#REF!="Insignificante",1)))))</f>
        <v>#REF!</v>
      </c>
      <c r="AL65" s="88" t="e">
        <f t="shared" si="0"/>
        <v>#REF!</v>
      </c>
    </row>
    <row r="66" spans="9:38" x14ac:dyDescent="0.25">
      <c r="I66" s="83"/>
      <c r="J66" s="84" t="e">
        <f>IF(AL67="55",Monitoreo!F64&amp;". ","")</f>
        <v>#REF!</v>
      </c>
      <c r="K66" s="39" t="e">
        <f>IF(AL67="54",Monitoreo!F64&amp;". ","")</f>
        <v>#REF!</v>
      </c>
      <c r="L66" s="39" t="e">
        <f>IF(AL67="53",Monitoreo!F64&amp;". ","")</f>
        <v>#REF!</v>
      </c>
      <c r="M66" s="39" t="e">
        <f>IF(AL67="52",Monitoreo!F64&amp;". ","")</f>
        <v>#REF!</v>
      </c>
      <c r="N66" s="39" t="e">
        <f>IF(AL67="51",Monitoreo!F64&amp;". ","")</f>
        <v>#REF!</v>
      </c>
      <c r="O66" s="39" t="e">
        <f>IF(AL67="45",Monitoreo!F64&amp;". ","")</f>
        <v>#REF!</v>
      </c>
      <c r="P66" s="39" t="e">
        <f>IF(AL67="44",Monitoreo!F64&amp;". ","")</f>
        <v>#REF!</v>
      </c>
      <c r="Q66" s="39" t="e">
        <f>IF(AL67="43",Monitoreo!F64&amp;". ","")</f>
        <v>#REF!</v>
      </c>
      <c r="R66" s="39" t="e">
        <f>IF(AL67="42",Monitoreo!F64&amp;". ","")</f>
        <v>#REF!</v>
      </c>
      <c r="S66" s="39" t="e">
        <f>IF(AL67="41",Monitoreo!F64&amp;". ","")</f>
        <v>#REF!</v>
      </c>
      <c r="T66" s="39" t="e">
        <f>IF(AL67="35",Monitoreo!F64&amp;". ","")</f>
        <v>#REF!</v>
      </c>
      <c r="U66" s="39" t="e">
        <f>IF(AL67="34",Monitoreo!F64&amp;". ","")</f>
        <v>#REF!</v>
      </c>
      <c r="V66" s="39" t="e">
        <f>IF(AL67="33",Monitoreo!F64&amp;". ","")</f>
        <v>#REF!</v>
      </c>
      <c r="W66" s="39" t="e">
        <f>IF(AL67="32",Monitoreo!F64&amp;". ","")</f>
        <v>#REF!</v>
      </c>
      <c r="X66" s="39" t="e">
        <f>IF(AL67="31",Monitoreo!F64&amp;". ","")</f>
        <v>#REF!</v>
      </c>
      <c r="Y66" s="39" t="e">
        <f>IF(AL67="25",Monitoreo!F64&amp;". ","")</f>
        <v>#REF!</v>
      </c>
      <c r="Z66" s="39" t="e">
        <f>IF(AL67="24",Monitoreo!F64&amp;". ","")</f>
        <v>#REF!</v>
      </c>
      <c r="AA66" s="39" t="e">
        <f>IF(AL67="23",Monitoreo!F64&amp;". ","")</f>
        <v>#REF!</v>
      </c>
      <c r="AB66" s="39" t="e">
        <f>IF(AL67="22",Monitoreo!F64&amp;". ","")</f>
        <v>#REF!</v>
      </c>
      <c r="AC66" s="39" t="e">
        <f>IF(AL67="21",Monitoreo!F64&amp;". ","")</f>
        <v>#REF!</v>
      </c>
      <c r="AD66" s="39" t="e">
        <f>IF(AL67="15",Monitoreo!F64&amp;". ","")</f>
        <v>#REF!</v>
      </c>
      <c r="AE66" s="39" t="e">
        <f>IF(AL67="14",Monitoreo!F64&amp;". ","")</f>
        <v>#REF!</v>
      </c>
      <c r="AF66" s="39" t="e">
        <f>IF(AL67="13",Monitoreo!F64&amp;". ","")</f>
        <v>#REF!</v>
      </c>
      <c r="AG66" s="39" t="e">
        <f>IF(AL67="12",Monitoreo!F64&amp;". ","")</f>
        <v>#REF!</v>
      </c>
      <c r="AH66" s="85" t="e">
        <f>IF(AL67="11",Monitoreo!F64&amp;". ","")</f>
        <v>#REF!</v>
      </c>
      <c r="AI66" s="71"/>
      <c r="AJ66" s="88" t="e">
        <f>+IF(Monitoreo!#REF!="Casi Seguro",5,IF(Monitoreo!#REF!="Probable",4,IF(Monitoreo!#REF!="Posible",3,IF(Monitoreo!#REF!="Improbable",2,IF(Monitoreo!#REF!="Raro",1)))))</f>
        <v>#REF!</v>
      </c>
      <c r="AK66" s="88" t="e">
        <f>+IF(Monitoreo!#REF!="Severo",5,IF(Monitoreo!#REF!="Mayor",4,IF(Monitoreo!#REF!="Moderado",3,IF(Monitoreo!#REF!="Menor",2,IF(Monitoreo!#REF!="Insignificante",1)))))</f>
        <v>#REF!</v>
      </c>
      <c r="AL66" s="88" t="e">
        <f t="shared" si="0"/>
        <v>#REF!</v>
      </c>
    </row>
    <row r="67" spans="9:38" x14ac:dyDescent="0.25">
      <c r="I67" s="83"/>
      <c r="J67" s="84" t="e">
        <f>IF(AL68="55",Monitoreo!F65&amp;". ","")</f>
        <v>#REF!</v>
      </c>
      <c r="K67" s="39" t="e">
        <f>IF(AL68="54",Monitoreo!F65&amp;". ","")</f>
        <v>#REF!</v>
      </c>
      <c r="L67" s="39" t="e">
        <f>IF(AL68="53",Monitoreo!F65&amp;". ","")</f>
        <v>#REF!</v>
      </c>
      <c r="M67" s="39" t="e">
        <f>IF(AL68="52",Monitoreo!F65&amp;". ","")</f>
        <v>#REF!</v>
      </c>
      <c r="N67" s="39" t="e">
        <f>IF(AL68="51",Monitoreo!F65&amp;". ","")</f>
        <v>#REF!</v>
      </c>
      <c r="O67" s="39" t="e">
        <f>IF(AL68="45",Monitoreo!F65&amp;". ","")</f>
        <v>#REF!</v>
      </c>
      <c r="P67" s="39" t="e">
        <f>IF(AL68="44",Monitoreo!F65&amp;". ","")</f>
        <v>#REF!</v>
      </c>
      <c r="Q67" s="39" t="e">
        <f>IF(AL68="43",Monitoreo!F65&amp;". ","")</f>
        <v>#REF!</v>
      </c>
      <c r="R67" s="39" t="e">
        <f>IF(AL68="42",Monitoreo!F65&amp;". ","")</f>
        <v>#REF!</v>
      </c>
      <c r="S67" s="39" t="e">
        <f>IF(AL68="41",Monitoreo!F65&amp;". ","")</f>
        <v>#REF!</v>
      </c>
      <c r="T67" s="39" t="e">
        <f>IF(AL68="35",Monitoreo!F65&amp;". ","")</f>
        <v>#REF!</v>
      </c>
      <c r="U67" s="39" t="e">
        <f>IF(AL68="34",Monitoreo!F65&amp;". ","")</f>
        <v>#REF!</v>
      </c>
      <c r="V67" s="39" t="e">
        <f>IF(AL68="33",Monitoreo!F65&amp;". ","")</f>
        <v>#REF!</v>
      </c>
      <c r="W67" s="39" t="e">
        <f>IF(AL68="32",Monitoreo!F65&amp;". ","")</f>
        <v>#REF!</v>
      </c>
      <c r="X67" s="39" t="e">
        <f>IF(AL68="31",Monitoreo!F65&amp;". ","")</f>
        <v>#REF!</v>
      </c>
      <c r="Y67" s="39" t="e">
        <f>IF(AL68="25",Monitoreo!F65&amp;". ","")</f>
        <v>#REF!</v>
      </c>
      <c r="Z67" s="39" t="e">
        <f>IF(AL68="24",Monitoreo!F65&amp;". ","")</f>
        <v>#REF!</v>
      </c>
      <c r="AA67" s="39" t="e">
        <f>IF(AL68="23",Monitoreo!F65&amp;". ","")</f>
        <v>#REF!</v>
      </c>
      <c r="AB67" s="39" t="e">
        <f>IF(AL68="22",Monitoreo!F65&amp;". ","")</f>
        <v>#REF!</v>
      </c>
      <c r="AC67" s="39" t="e">
        <f>IF(AL68="21",Monitoreo!F65&amp;". ","")</f>
        <v>#REF!</v>
      </c>
      <c r="AD67" s="39" t="e">
        <f>IF(AL68="15",Monitoreo!F65&amp;". ","")</f>
        <v>#REF!</v>
      </c>
      <c r="AE67" s="39" t="e">
        <f>IF(AL68="14",Monitoreo!F65&amp;". ","")</f>
        <v>#REF!</v>
      </c>
      <c r="AF67" s="39" t="e">
        <f>IF(AL68="13",Monitoreo!F65&amp;". ","")</f>
        <v>#REF!</v>
      </c>
      <c r="AG67" s="39" t="e">
        <f>IF(AL68="12",Monitoreo!F65&amp;". ","")</f>
        <v>#REF!</v>
      </c>
      <c r="AH67" s="85" t="e">
        <f>IF(AL68="11",Monitoreo!F65&amp;". ","")</f>
        <v>#REF!</v>
      </c>
      <c r="AI67" s="71"/>
      <c r="AJ67" s="88" t="e">
        <f>+IF(Monitoreo!#REF!="Casi Seguro",5,IF(Monitoreo!#REF!="Probable",4,IF(Monitoreo!#REF!="Posible",3,IF(Monitoreo!#REF!="Improbable",2,IF(Monitoreo!#REF!="Raro",1)))))</f>
        <v>#REF!</v>
      </c>
      <c r="AK67" s="88" t="e">
        <f>+IF(Monitoreo!#REF!="Severo",5,IF(Monitoreo!#REF!="Mayor",4,IF(Monitoreo!#REF!="Moderado",3,IF(Monitoreo!#REF!="Menor",2,IF(Monitoreo!#REF!="Insignificante",1)))))</f>
        <v>#REF!</v>
      </c>
      <c r="AL67" s="88" t="e">
        <f t="shared" si="0"/>
        <v>#REF!</v>
      </c>
    </row>
    <row r="68" spans="9:38" x14ac:dyDescent="0.25">
      <c r="I68" s="83"/>
      <c r="J68" s="84" t="e">
        <f>IF(AL69="55",Monitoreo!F66&amp;". ","")</f>
        <v>#REF!</v>
      </c>
      <c r="K68" s="39" t="e">
        <f>IF(AL69="54",Monitoreo!F66&amp;". ","")</f>
        <v>#REF!</v>
      </c>
      <c r="L68" s="39" t="e">
        <f>IF(AL69="53",Monitoreo!F66&amp;". ","")</f>
        <v>#REF!</v>
      </c>
      <c r="M68" s="39" t="e">
        <f>IF(AL69="52",Monitoreo!F66&amp;". ","")</f>
        <v>#REF!</v>
      </c>
      <c r="N68" s="39" t="e">
        <f>IF(AL69="51",Monitoreo!F66&amp;". ","")</f>
        <v>#REF!</v>
      </c>
      <c r="O68" s="39" t="e">
        <f>IF(AL69="45",Monitoreo!F66&amp;". ","")</f>
        <v>#REF!</v>
      </c>
      <c r="P68" s="39" t="e">
        <f>IF(AL69="44",Monitoreo!F66&amp;". ","")</f>
        <v>#REF!</v>
      </c>
      <c r="Q68" s="39" t="e">
        <f>IF(AL69="43",Monitoreo!F66&amp;". ","")</f>
        <v>#REF!</v>
      </c>
      <c r="R68" s="39" t="e">
        <f>IF(AL69="42",Monitoreo!F66&amp;". ","")</f>
        <v>#REF!</v>
      </c>
      <c r="S68" s="39" t="e">
        <f>IF(AL69="41",Monitoreo!F66&amp;". ","")</f>
        <v>#REF!</v>
      </c>
      <c r="T68" s="39" t="e">
        <f>IF(AL69="35",Monitoreo!F66&amp;". ","")</f>
        <v>#REF!</v>
      </c>
      <c r="U68" s="39" t="e">
        <f>IF(AL69="34",Monitoreo!F66&amp;". ","")</f>
        <v>#REF!</v>
      </c>
      <c r="V68" s="39" t="e">
        <f>IF(AL69="33",Monitoreo!F66&amp;". ","")</f>
        <v>#REF!</v>
      </c>
      <c r="W68" s="39" t="e">
        <f>IF(AL69="32",Monitoreo!F66&amp;". ","")</f>
        <v>#REF!</v>
      </c>
      <c r="X68" s="39" t="e">
        <f>IF(AL69="31",Monitoreo!F66&amp;". ","")</f>
        <v>#REF!</v>
      </c>
      <c r="Y68" s="39" t="e">
        <f>IF(AL69="25",Monitoreo!F66&amp;". ","")</f>
        <v>#REF!</v>
      </c>
      <c r="Z68" s="39" t="e">
        <f>IF(AL69="24",Monitoreo!F66&amp;". ","")</f>
        <v>#REF!</v>
      </c>
      <c r="AA68" s="39" t="e">
        <f>IF(AL69="23",Monitoreo!F66&amp;". ","")</f>
        <v>#REF!</v>
      </c>
      <c r="AB68" s="39" t="e">
        <f>IF(AL69="22",Monitoreo!F66&amp;". ","")</f>
        <v>#REF!</v>
      </c>
      <c r="AC68" s="39" t="e">
        <f>IF(AL69="21",Monitoreo!F66&amp;". ","")</f>
        <v>#REF!</v>
      </c>
      <c r="AD68" s="39" t="e">
        <f>IF(AL69="15",Monitoreo!F66&amp;". ","")</f>
        <v>#REF!</v>
      </c>
      <c r="AE68" s="39" t="e">
        <f>IF(AL69="14",Monitoreo!F66&amp;". ","")</f>
        <v>#REF!</v>
      </c>
      <c r="AF68" s="39" t="e">
        <f>IF(AL69="13",Monitoreo!F66&amp;". ","")</f>
        <v>#REF!</v>
      </c>
      <c r="AG68" s="39" t="e">
        <f>IF(AL69="12",Monitoreo!F66&amp;". ","")</f>
        <v>#REF!</v>
      </c>
      <c r="AH68" s="85" t="e">
        <f>IF(AL69="11",Monitoreo!F66&amp;". ","")</f>
        <v>#REF!</v>
      </c>
      <c r="AI68" s="71"/>
      <c r="AJ68" s="88" t="e">
        <f>+IF(Monitoreo!#REF!="Casi Seguro",5,IF(Monitoreo!#REF!="Probable",4,IF(Monitoreo!#REF!="Posible",3,IF(Monitoreo!#REF!="Improbable",2,IF(Monitoreo!#REF!="Raro",1)))))</f>
        <v>#REF!</v>
      </c>
      <c r="AK68" s="88" t="e">
        <f>+IF(Monitoreo!#REF!="Severo",5,IF(Monitoreo!#REF!="Mayor",4,IF(Monitoreo!#REF!="Moderado",3,IF(Monitoreo!#REF!="Menor",2,IF(Monitoreo!#REF!="Insignificante",1)))))</f>
        <v>#REF!</v>
      </c>
      <c r="AL68" s="88" t="e">
        <f t="shared" si="0"/>
        <v>#REF!</v>
      </c>
    </row>
    <row r="69" spans="9:38" x14ac:dyDescent="0.25">
      <c r="I69" s="83"/>
      <c r="J69" s="84" t="e">
        <f>IF(AL70="55",Monitoreo!F67&amp;". ","")</f>
        <v>#REF!</v>
      </c>
      <c r="K69" s="39" t="e">
        <f>IF(AL70="54",Monitoreo!F67&amp;". ","")</f>
        <v>#REF!</v>
      </c>
      <c r="L69" s="39" t="e">
        <f>IF(AL70="53",Monitoreo!F67&amp;". ","")</f>
        <v>#REF!</v>
      </c>
      <c r="M69" s="39" t="e">
        <f>IF(AL70="52",Monitoreo!F67&amp;". ","")</f>
        <v>#REF!</v>
      </c>
      <c r="N69" s="39" t="e">
        <f>IF(AL70="51",Monitoreo!F67&amp;". ","")</f>
        <v>#REF!</v>
      </c>
      <c r="O69" s="39" t="e">
        <f>IF(AL70="45",Monitoreo!F67&amp;". ","")</f>
        <v>#REF!</v>
      </c>
      <c r="P69" s="39" t="e">
        <f>IF(AL70="44",Monitoreo!F67&amp;". ","")</f>
        <v>#REF!</v>
      </c>
      <c r="Q69" s="39" t="e">
        <f>IF(AL70="43",Monitoreo!F67&amp;". ","")</f>
        <v>#REF!</v>
      </c>
      <c r="R69" s="39" t="e">
        <f>IF(AL70="42",Monitoreo!F67&amp;". ","")</f>
        <v>#REF!</v>
      </c>
      <c r="S69" s="39" t="e">
        <f>IF(AL70="41",Monitoreo!F67&amp;". ","")</f>
        <v>#REF!</v>
      </c>
      <c r="T69" s="39" t="e">
        <f>IF(AL70="35",Monitoreo!F67&amp;". ","")</f>
        <v>#REF!</v>
      </c>
      <c r="U69" s="39" t="e">
        <f>IF(AL70="34",Monitoreo!F67&amp;". ","")</f>
        <v>#REF!</v>
      </c>
      <c r="V69" s="39" t="e">
        <f>IF(AL70="33",Monitoreo!F67&amp;". ","")</f>
        <v>#REF!</v>
      </c>
      <c r="W69" s="39" t="e">
        <f>IF(AL70="32",Monitoreo!F67&amp;". ","")</f>
        <v>#REF!</v>
      </c>
      <c r="X69" s="39" t="e">
        <f>IF(AL70="31",Monitoreo!F67&amp;". ","")</f>
        <v>#REF!</v>
      </c>
      <c r="Y69" s="39" t="e">
        <f>IF(AL70="25",Monitoreo!F67&amp;". ","")</f>
        <v>#REF!</v>
      </c>
      <c r="Z69" s="39" t="e">
        <f>IF(AL70="24",Monitoreo!F67&amp;". ","")</f>
        <v>#REF!</v>
      </c>
      <c r="AA69" s="39" t="e">
        <f>IF(AL70="23",Monitoreo!F67&amp;". ","")</f>
        <v>#REF!</v>
      </c>
      <c r="AB69" s="39" t="e">
        <f>IF(AL70="22",Monitoreo!F67&amp;". ","")</f>
        <v>#REF!</v>
      </c>
      <c r="AC69" s="39" t="e">
        <f>IF(AL70="21",Monitoreo!F67&amp;". ","")</f>
        <v>#REF!</v>
      </c>
      <c r="AD69" s="39" t="e">
        <f>IF(AL70="15",Monitoreo!F67&amp;". ","")</f>
        <v>#REF!</v>
      </c>
      <c r="AE69" s="39" t="e">
        <f>IF(AL70="14",Monitoreo!F67&amp;". ","")</f>
        <v>#REF!</v>
      </c>
      <c r="AF69" s="39" t="e">
        <f>IF(AL70="13",Monitoreo!F67&amp;". ","")</f>
        <v>#REF!</v>
      </c>
      <c r="AG69" s="39" t="e">
        <f>IF(AL70="12",Monitoreo!F67&amp;". ","")</f>
        <v>#REF!</v>
      </c>
      <c r="AH69" s="85" t="e">
        <f>IF(AL70="11",Monitoreo!F67&amp;". ","")</f>
        <v>#REF!</v>
      </c>
      <c r="AI69" s="71"/>
      <c r="AJ69" s="88" t="e">
        <f>+IF(Monitoreo!#REF!="Casi Seguro",5,IF(Monitoreo!#REF!="Probable",4,IF(Monitoreo!#REF!="Posible",3,IF(Monitoreo!#REF!="Improbable",2,IF(Monitoreo!#REF!="Raro",1)))))</f>
        <v>#REF!</v>
      </c>
      <c r="AK69" s="88" t="e">
        <f>+IF(Monitoreo!#REF!="Severo",5,IF(Monitoreo!#REF!="Mayor",4,IF(Monitoreo!#REF!="Moderado",3,IF(Monitoreo!#REF!="Menor",2,IF(Monitoreo!#REF!="Insignificante",1)))))</f>
        <v>#REF!</v>
      </c>
      <c r="AL69" s="88" t="e">
        <f t="shared" si="0"/>
        <v>#REF!</v>
      </c>
    </row>
    <row r="70" spans="9:38" x14ac:dyDescent="0.25">
      <c r="I70" s="83"/>
      <c r="J70" s="84" t="e">
        <f>IF(AL71="55",Monitoreo!F68&amp;". ","")</f>
        <v>#REF!</v>
      </c>
      <c r="K70" s="39" t="e">
        <f>IF(AL71="54",Monitoreo!F68&amp;". ","")</f>
        <v>#REF!</v>
      </c>
      <c r="L70" s="39" t="e">
        <f>IF(AL71="53",Monitoreo!F68&amp;". ","")</f>
        <v>#REF!</v>
      </c>
      <c r="M70" s="39" t="e">
        <f>IF(AL71="52",Monitoreo!F68&amp;". ","")</f>
        <v>#REF!</v>
      </c>
      <c r="N70" s="39" t="e">
        <f>IF(AL71="51",Monitoreo!F68&amp;". ","")</f>
        <v>#REF!</v>
      </c>
      <c r="O70" s="39" t="e">
        <f>IF(AL71="45",Monitoreo!F68&amp;". ","")</f>
        <v>#REF!</v>
      </c>
      <c r="P70" s="39" t="e">
        <f>IF(AL71="44",Monitoreo!F68&amp;". ","")</f>
        <v>#REF!</v>
      </c>
      <c r="Q70" s="39" t="e">
        <f>IF(AL71="43",Monitoreo!F68&amp;". ","")</f>
        <v>#REF!</v>
      </c>
      <c r="R70" s="39" t="e">
        <f>IF(AL71="42",Monitoreo!F68&amp;". ","")</f>
        <v>#REF!</v>
      </c>
      <c r="S70" s="39" t="e">
        <f>IF(AL71="41",Monitoreo!F68&amp;". ","")</f>
        <v>#REF!</v>
      </c>
      <c r="T70" s="39" t="e">
        <f>IF(AL71="35",Monitoreo!F68&amp;". ","")</f>
        <v>#REF!</v>
      </c>
      <c r="U70" s="39" t="e">
        <f>IF(AL71="34",Monitoreo!F68&amp;". ","")</f>
        <v>#REF!</v>
      </c>
      <c r="V70" s="39" t="e">
        <f>IF(AL71="33",Monitoreo!F68&amp;". ","")</f>
        <v>#REF!</v>
      </c>
      <c r="W70" s="39" t="e">
        <f>IF(AL71="32",Monitoreo!F68&amp;". ","")</f>
        <v>#REF!</v>
      </c>
      <c r="X70" s="39" t="e">
        <f>IF(AL71="31",Monitoreo!F68&amp;". ","")</f>
        <v>#REF!</v>
      </c>
      <c r="Y70" s="39" t="e">
        <f>IF(AL71="25",Monitoreo!F68&amp;". ","")</f>
        <v>#REF!</v>
      </c>
      <c r="Z70" s="39" t="e">
        <f>IF(AL71="24",Monitoreo!F68&amp;". ","")</f>
        <v>#REF!</v>
      </c>
      <c r="AA70" s="39" t="e">
        <f>IF(AL71="23",Monitoreo!F68&amp;". ","")</f>
        <v>#REF!</v>
      </c>
      <c r="AB70" s="39" t="e">
        <f>IF(AL71="22",Monitoreo!F68&amp;". ","")</f>
        <v>#REF!</v>
      </c>
      <c r="AC70" s="39" t="e">
        <f>IF(AL71="21",Monitoreo!F68&amp;". ","")</f>
        <v>#REF!</v>
      </c>
      <c r="AD70" s="39" t="e">
        <f>IF(AL71="15",Monitoreo!F68&amp;". ","")</f>
        <v>#REF!</v>
      </c>
      <c r="AE70" s="39" t="e">
        <f>IF(AL71="14",Monitoreo!F68&amp;". ","")</f>
        <v>#REF!</v>
      </c>
      <c r="AF70" s="39" t="e">
        <f>IF(AL71="13",Monitoreo!F68&amp;". ","")</f>
        <v>#REF!</v>
      </c>
      <c r="AG70" s="39" t="e">
        <f>IF(AL71="12",Monitoreo!F68&amp;". ","")</f>
        <v>#REF!</v>
      </c>
      <c r="AH70" s="85" t="e">
        <f>IF(AL71="11",Monitoreo!F68&amp;". ","")</f>
        <v>#REF!</v>
      </c>
      <c r="AI70" s="71"/>
      <c r="AJ70" s="88" t="e">
        <f>+IF(Monitoreo!#REF!="Casi Seguro",5,IF(Monitoreo!#REF!="Probable",4,IF(Monitoreo!#REF!="Posible",3,IF(Monitoreo!#REF!="Improbable",2,IF(Monitoreo!#REF!="Raro",1)))))</f>
        <v>#REF!</v>
      </c>
      <c r="AK70" s="88" t="e">
        <f>+IF(Monitoreo!#REF!="Severo",5,IF(Monitoreo!#REF!="Mayor",4,IF(Monitoreo!#REF!="Moderado",3,IF(Monitoreo!#REF!="Menor",2,IF(Monitoreo!#REF!="Insignificante",1)))))</f>
        <v>#REF!</v>
      </c>
      <c r="AL70" s="88" t="e">
        <f t="shared" ref="AL70:AL133" si="1">AJ70&amp;AK70</f>
        <v>#REF!</v>
      </c>
    </row>
    <row r="71" spans="9:38" x14ac:dyDescent="0.25">
      <c r="I71" s="83"/>
      <c r="J71" s="84" t="e">
        <f>IF(AL72="55",Monitoreo!F69&amp;". ","")</f>
        <v>#REF!</v>
      </c>
      <c r="K71" s="39" t="e">
        <f>IF(AL72="54",Monitoreo!F69&amp;". ","")</f>
        <v>#REF!</v>
      </c>
      <c r="L71" s="39" t="e">
        <f>IF(AL72="53",Monitoreo!F69&amp;". ","")</f>
        <v>#REF!</v>
      </c>
      <c r="M71" s="39" t="e">
        <f>IF(AL72="52",Monitoreo!F69&amp;". ","")</f>
        <v>#REF!</v>
      </c>
      <c r="N71" s="39" t="e">
        <f>IF(AL72="51",Monitoreo!F69&amp;". ","")</f>
        <v>#REF!</v>
      </c>
      <c r="O71" s="39" t="e">
        <f>IF(AL72="45",Monitoreo!F69&amp;". ","")</f>
        <v>#REF!</v>
      </c>
      <c r="P71" s="39" t="e">
        <f>IF(AL72="44",Monitoreo!F69&amp;". ","")</f>
        <v>#REF!</v>
      </c>
      <c r="Q71" s="39" t="e">
        <f>IF(AL72="43",Monitoreo!F69&amp;". ","")</f>
        <v>#REF!</v>
      </c>
      <c r="R71" s="39" t="e">
        <f>IF(AL72="42",Monitoreo!F69&amp;". ","")</f>
        <v>#REF!</v>
      </c>
      <c r="S71" s="39" t="e">
        <f>IF(AL72="41",Monitoreo!F69&amp;". ","")</f>
        <v>#REF!</v>
      </c>
      <c r="T71" s="39" t="e">
        <f>IF(AL72="35",Monitoreo!F69&amp;". ","")</f>
        <v>#REF!</v>
      </c>
      <c r="U71" s="39" t="e">
        <f>IF(AL72="34",Monitoreo!F69&amp;". ","")</f>
        <v>#REF!</v>
      </c>
      <c r="V71" s="39" t="e">
        <f>IF(AL72="33",Monitoreo!F69&amp;". ","")</f>
        <v>#REF!</v>
      </c>
      <c r="W71" s="39" t="e">
        <f>IF(AL72="32",Monitoreo!F69&amp;". ","")</f>
        <v>#REF!</v>
      </c>
      <c r="X71" s="39" t="e">
        <f>IF(AL72="31",Monitoreo!F69&amp;". ","")</f>
        <v>#REF!</v>
      </c>
      <c r="Y71" s="39" t="e">
        <f>IF(AL72="25",Monitoreo!F69&amp;". ","")</f>
        <v>#REF!</v>
      </c>
      <c r="Z71" s="39" t="e">
        <f>IF(AL72="24",Monitoreo!F69&amp;". ","")</f>
        <v>#REF!</v>
      </c>
      <c r="AA71" s="39" t="e">
        <f>IF(AL72="23",Monitoreo!F69&amp;". ","")</f>
        <v>#REF!</v>
      </c>
      <c r="AB71" s="39" t="e">
        <f>IF(AL72="22",Monitoreo!F69&amp;". ","")</f>
        <v>#REF!</v>
      </c>
      <c r="AC71" s="39" t="e">
        <f>IF(AL72="21",Monitoreo!F69&amp;". ","")</f>
        <v>#REF!</v>
      </c>
      <c r="AD71" s="39" t="e">
        <f>IF(AL72="15",Monitoreo!F69&amp;". ","")</f>
        <v>#REF!</v>
      </c>
      <c r="AE71" s="39" t="e">
        <f>IF(AL72="14",Monitoreo!F69&amp;". ","")</f>
        <v>#REF!</v>
      </c>
      <c r="AF71" s="39" t="e">
        <f>IF(AL72="13",Monitoreo!F69&amp;". ","")</f>
        <v>#REF!</v>
      </c>
      <c r="AG71" s="39" t="e">
        <f>IF(AL72="12",Monitoreo!F69&amp;". ","")</f>
        <v>#REF!</v>
      </c>
      <c r="AH71" s="85" t="e">
        <f>IF(AL72="11",Monitoreo!F69&amp;". ","")</f>
        <v>#REF!</v>
      </c>
      <c r="AI71" s="71"/>
      <c r="AJ71" s="88" t="e">
        <f>+IF(Monitoreo!#REF!="Casi Seguro",5,IF(Monitoreo!#REF!="Probable",4,IF(Monitoreo!#REF!="Posible",3,IF(Monitoreo!#REF!="Improbable",2,IF(Monitoreo!#REF!="Raro",1)))))</f>
        <v>#REF!</v>
      </c>
      <c r="AK71" s="88" t="e">
        <f>+IF(Monitoreo!#REF!="Severo",5,IF(Monitoreo!#REF!="Mayor",4,IF(Monitoreo!#REF!="Moderado",3,IF(Monitoreo!#REF!="Menor",2,IF(Monitoreo!#REF!="Insignificante",1)))))</f>
        <v>#REF!</v>
      </c>
      <c r="AL71" s="88" t="e">
        <f t="shared" si="1"/>
        <v>#REF!</v>
      </c>
    </row>
    <row r="72" spans="9:38" x14ac:dyDescent="0.25">
      <c r="I72" s="83"/>
      <c r="J72" s="84" t="e">
        <f>IF(AL73="55",Monitoreo!F70&amp;". ","")</f>
        <v>#REF!</v>
      </c>
      <c r="K72" s="39" t="e">
        <f>IF(AL73="54",Monitoreo!F70&amp;". ","")</f>
        <v>#REF!</v>
      </c>
      <c r="L72" s="39" t="e">
        <f>IF(AL73="53",Monitoreo!F70&amp;". ","")</f>
        <v>#REF!</v>
      </c>
      <c r="M72" s="39" t="e">
        <f>IF(AL73="52",Monitoreo!F70&amp;". ","")</f>
        <v>#REF!</v>
      </c>
      <c r="N72" s="39" t="e">
        <f>IF(AL73="51",Monitoreo!F70&amp;". ","")</f>
        <v>#REF!</v>
      </c>
      <c r="O72" s="39" t="e">
        <f>IF(AL73="45",Monitoreo!F70&amp;". ","")</f>
        <v>#REF!</v>
      </c>
      <c r="P72" s="39" t="e">
        <f>IF(AL73="44",Monitoreo!F70&amp;". ","")</f>
        <v>#REF!</v>
      </c>
      <c r="Q72" s="39" t="e">
        <f>IF(AL73="43",Monitoreo!F70&amp;". ","")</f>
        <v>#REF!</v>
      </c>
      <c r="R72" s="39" t="e">
        <f>IF(AL73="42",Monitoreo!F70&amp;". ","")</f>
        <v>#REF!</v>
      </c>
      <c r="S72" s="39" t="e">
        <f>IF(AL73="41",Monitoreo!F70&amp;". ","")</f>
        <v>#REF!</v>
      </c>
      <c r="T72" s="39" t="e">
        <f>IF(AL73="35",Monitoreo!F70&amp;". ","")</f>
        <v>#REF!</v>
      </c>
      <c r="U72" s="39" t="e">
        <f>IF(AL73="34",Monitoreo!F70&amp;". ","")</f>
        <v>#REF!</v>
      </c>
      <c r="V72" s="39" t="e">
        <f>IF(AL73="33",Monitoreo!F70&amp;". ","")</f>
        <v>#REF!</v>
      </c>
      <c r="W72" s="39" t="e">
        <f>IF(AL73="32",Monitoreo!F70&amp;". ","")</f>
        <v>#REF!</v>
      </c>
      <c r="X72" s="39" t="e">
        <f>IF(AL73="31",Monitoreo!F70&amp;". ","")</f>
        <v>#REF!</v>
      </c>
      <c r="Y72" s="39" t="e">
        <f>IF(AL73="25",Monitoreo!F70&amp;". ","")</f>
        <v>#REF!</v>
      </c>
      <c r="Z72" s="39" t="e">
        <f>IF(AL73="24",Monitoreo!F70&amp;". ","")</f>
        <v>#REF!</v>
      </c>
      <c r="AA72" s="39" t="e">
        <f>IF(AL73="23",Monitoreo!F70&amp;". ","")</f>
        <v>#REF!</v>
      </c>
      <c r="AB72" s="39" t="e">
        <f>IF(AL73="22",Monitoreo!F70&amp;". ","")</f>
        <v>#REF!</v>
      </c>
      <c r="AC72" s="39" t="e">
        <f>IF(AL73="21",Monitoreo!F70&amp;". ","")</f>
        <v>#REF!</v>
      </c>
      <c r="AD72" s="39" t="e">
        <f>IF(AL73="15",Monitoreo!F70&amp;". ","")</f>
        <v>#REF!</v>
      </c>
      <c r="AE72" s="39" t="e">
        <f>IF(AL73="14",Monitoreo!F70&amp;". ","")</f>
        <v>#REF!</v>
      </c>
      <c r="AF72" s="39" t="e">
        <f>IF(AL73="13",Monitoreo!F70&amp;". ","")</f>
        <v>#REF!</v>
      </c>
      <c r="AG72" s="39" t="e">
        <f>IF(AL73="12",Monitoreo!F70&amp;". ","")</f>
        <v>#REF!</v>
      </c>
      <c r="AH72" s="85" t="e">
        <f>IF(AL73="11",Monitoreo!F70&amp;". ","")</f>
        <v>#REF!</v>
      </c>
      <c r="AI72" s="71"/>
      <c r="AJ72" s="88" t="e">
        <f>+IF(Monitoreo!#REF!="Casi Seguro",5,IF(Monitoreo!#REF!="Probable",4,IF(Monitoreo!#REF!="Posible",3,IF(Monitoreo!#REF!="Improbable",2,IF(Monitoreo!#REF!="Raro",1)))))</f>
        <v>#REF!</v>
      </c>
      <c r="AK72" s="88" t="e">
        <f>+IF(Monitoreo!#REF!="Severo",5,IF(Monitoreo!#REF!="Mayor",4,IF(Monitoreo!#REF!="Moderado",3,IF(Monitoreo!#REF!="Menor",2,IF(Monitoreo!#REF!="Insignificante",1)))))</f>
        <v>#REF!</v>
      </c>
      <c r="AL72" s="88" t="e">
        <f t="shared" si="1"/>
        <v>#REF!</v>
      </c>
    </row>
    <row r="73" spans="9:38" x14ac:dyDescent="0.25">
      <c r="I73" s="83"/>
      <c r="J73" s="84" t="e">
        <f>IF(AL74="55",Monitoreo!F71&amp;". ","")</f>
        <v>#REF!</v>
      </c>
      <c r="K73" s="39" t="e">
        <f>IF(AL74="54",Monitoreo!F71&amp;". ","")</f>
        <v>#REF!</v>
      </c>
      <c r="L73" s="39" t="e">
        <f>IF(AL74="53",Monitoreo!F71&amp;". ","")</f>
        <v>#REF!</v>
      </c>
      <c r="M73" s="39" t="e">
        <f>IF(AL74="52",Monitoreo!F71&amp;". ","")</f>
        <v>#REF!</v>
      </c>
      <c r="N73" s="39" t="e">
        <f>IF(AL74="51",Monitoreo!F71&amp;". ","")</f>
        <v>#REF!</v>
      </c>
      <c r="O73" s="39" t="e">
        <f>IF(AL74="45",Monitoreo!F71&amp;". ","")</f>
        <v>#REF!</v>
      </c>
      <c r="P73" s="39" t="e">
        <f>IF(AL74="44",Monitoreo!F71&amp;". ","")</f>
        <v>#REF!</v>
      </c>
      <c r="Q73" s="39" t="e">
        <f>IF(AL74="43",Monitoreo!F71&amp;". ","")</f>
        <v>#REF!</v>
      </c>
      <c r="R73" s="39" t="e">
        <f>IF(AL74="42",Monitoreo!F71&amp;". ","")</f>
        <v>#REF!</v>
      </c>
      <c r="S73" s="39" t="e">
        <f>IF(AL74="41",Monitoreo!F71&amp;". ","")</f>
        <v>#REF!</v>
      </c>
      <c r="T73" s="39" t="e">
        <f>IF(AL74="35",Monitoreo!F71&amp;". ","")</f>
        <v>#REF!</v>
      </c>
      <c r="U73" s="39" t="e">
        <f>IF(AL74="34",Monitoreo!F71&amp;". ","")</f>
        <v>#REF!</v>
      </c>
      <c r="V73" s="39" t="e">
        <f>IF(AL74="33",Monitoreo!F71&amp;". ","")</f>
        <v>#REF!</v>
      </c>
      <c r="W73" s="39" t="e">
        <f>IF(AL74="32",Monitoreo!F71&amp;". ","")</f>
        <v>#REF!</v>
      </c>
      <c r="X73" s="39" t="e">
        <f>IF(AL74="31",Monitoreo!F71&amp;". ","")</f>
        <v>#REF!</v>
      </c>
      <c r="Y73" s="39" t="e">
        <f>IF(AL74="25",Monitoreo!F71&amp;". ","")</f>
        <v>#REF!</v>
      </c>
      <c r="Z73" s="39" t="e">
        <f>IF(AL74="24",Monitoreo!F71&amp;". ","")</f>
        <v>#REF!</v>
      </c>
      <c r="AA73" s="39" t="e">
        <f>IF(AL74="23",Monitoreo!F71&amp;". ","")</f>
        <v>#REF!</v>
      </c>
      <c r="AB73" s="39" t="e">
        <f>IF(AL74="22",Monitoreo!F71&amp;". ","")</f>
        <v>#REF!</v>
      </c>
      <c r="AC73" s="39" t="e">
        <f>IF(AL74="21",Monitoreo!F71&amp;". ","")</f>
        <v>#REF!</v>
      </c>
      <c r="AD73" s="39" t="e">
        <f>IF(AL74="15",Monitoreo!F71&amp;". ","")</f>
        <v>#REF!</v>
      </c>
      <c r="AE73" s="39" t="e">
        <f>IF(AL74="14",Monitoreo!F71&amp;". ","")</f>
        <v>#REF!</v>
      </c>
      <c r="AF73" s="39" t="e">
        <f>IF(AL74="13",Monitoreo!F71&amp;". ","")</f>
        <v>#REF!</v>
      </c>
      <c r="AG73" s="39" t="e">
        <f>IF(AL74="12",Monitoreo!F71&amp;". ","")</f>
        <v>#REF!</v>
      </c>
      <c r="AH73" s="85" t="e">
        <f>IF(AL74="11",Monitoreo!F71&amp;". ","")</f>
        <v>#REF!</v>
      </c>
      <c r="AI73" s="71"/>
      <c r="AJ73" s="88" t="e">
        <f>+IF(Monitoreo!#REF!="Casi Seguro",5,IF(Monitoreo!#REF!="Probable",4,IF(Monitoreo!#REF!="Posible",3,IF(Monitoreo!#REF!="Improbable",2,IF(Monitoreo!#REF!="Raro",1)))))</f>
        <v>#REF!</v>
      </c>
      <c r="AK73" s="88" t="e">
        <f>+IF(Monitoreo!#REF!="Severo",5,IF(Monitoreo!#REF!="Mayor",4,IF(Monitoreo!#REF!="Moderado",3,IF(Monitoreo!#REF!="Menor",2,IF(Monitoreo!#REF!="Insignificante",1)))))</f>
        <v>#REF!</v>
      </c>
      <c r="AL73" s="88" t="e">
        <f t="shared" si="1"/>
        <v>#REF!</v>
      </c>
    </row>
    <row r="74" spans="9:38" x14ac:dyDescent="0.25">
      <c r="I74" s="83"/>
      <c r="J74" s="84" t="e">
        <f>IF(AL75="55",Monitoreo!F72&amp;". ","")</f>
        <v>#REF!</v>
      </c>
      <c r="K74" s="39" t="e">
        <f>IF(AL75="54",Monitoreo!F72&amp;". ","")</f>
        <v>#REF!</v>
      </c>
      <c r="L74" s="39" t="e">
        <f>IF(AL75="53",Monitoreo!F72&amp;". ","")</f>
        <v>#REF!</v>
      </c>
      <c r="M74" s="39" t="e">
        <f>IF(AL75="52",Monitoreo!F72&amp;". ","")</f>
        <v>#REF!</v>
      </c>
      <c r="N74" s="39" t="e">
        <f>IF(AL75="51",Monitoreo!F72&amp;". ","")</f>
        <v>#REF!</v>
      </c>
      <c r="O74" s="39" t="e">
        <f>IF(AL75="45",Monitoreo!F72&amp;". ","")</f>
        <v>#REF!</v>
      </c>
      <c r="P74" s="39" t="e">
        <f>IF(AL75="44",Monitoreo!F72&amp;". ","")</f>
        <v>#REF!</v>
      </c>
      <c r="Q74" s="39" t="e">
        <f>IF(AL75="43",Monitoreo!F72&amp;". ","")</f>
        <v>#REF!</v>
      </c>
      <c r="R74" s="39" t="e">
        <f>IF(AL75="42",Monitoreo!F72&amp;". ","")</f>
        <v>#REF!</v>
      </c>
      <c r="S74" s="39" t="e">
        <f>IF(AL75="41",Monitoreo!F72&amp;". ","")</f>
        <v>#REF!</v>
      </c>
      <c r="T74" s="39" t="e">
        <f>IF(AL75="35",Monitoreo!F72&amp;". ","")</f>
        <v>#REF!</v>
      </c>
      <c r="U74" s="39" t="e">
        <f>IF(AL75="34",Monitoreo!F72&amp;". ","")</f>
        <v>#REF!</v>
      </c>
      <c r="V74" s="39" t="e">
        <f>IF(AL75="33",Monitoreo!F72&amp;". ","")</f>
        <v>#REF!</v>
      </c>
      <c r="W74" s="39" t="e">
        <f>IF(AL75="32",Monitoreo!F72&amp;". ","")</f>
        <v>#REF!</v>
      </c>
      <c r="X74" s="39" t="e">
        <f>IF(AL75="31",Monitoreo!F72&amp;". ","")</f>
        <v>#REF!</v>
      </c>
      <c r="Y74" s="39" t="e">
        <f>IF(AL75="25",Monitoreo!F72&amp;". ","")</f>
        <v>#REF!</v>
      </c>
      <c r="Z74" s="39" t="e">
        <f>IF(AL75="24",Monitoreo!F72&amp;". ","")</f>
        <v>#REF!</v>
      </c>
      <c r="AA74" s="39" t="e">
        <f>IF(AL75="23",Monitoreo!F72&amp;". ","")</f>
        <v>#REF!</v>
      </c>
      <c r="AB74" s="39" t="e">
        <f>IF(AL75="22",Monitoreo!F72&amp;". ","")</f>
        <v>#REF!</v>
      </c>
      <c r="AC74" s="39" t="e">
        <f>IF(AL75="21",Monitoreo!F72&amp;". ","")</f>
        <v>#REF!</v>
      </c>
      <c r="AD74" s="39" t="e">
        <f>IF(AL75="15",Monitoreo!F72&amp;". ","")</f>
        <v>#REF!</v>
      </c>
      <c r="AE74" s="39" t="e">
        <f>IF(AL75="14",Monitoreo!F72&amp;". ","")</f>
        <v>#REF!</v>
      </c>
      <c r="AF74" s="39" t="e">
        <f>IF(AL75="13",Monitoreo!F72&amp;". ","")</f>
        <v>#REF!</v>
      </c>
      <c r="AG74" s="39" t="e">
        <f>IF(AL75="12",Monitoreo!F72&amp;". ","")</f>
        <v>#REF!</v>
      </c>
      <c r="AH74" s="85" t="e">
        <f>IF(AL75="11",Monitoreo!F72&amp;". ","")</f>
        <v>#REF!</v>
      </c>
      <c r="AI74" s="71"/>
      <c r="AJ74" s="88" t="e">
        <f>+IF(Monitoreo!#REF!="Casi Seguro",5,IF(Monitoreo!#REF!="Probable",4,IF(Monitoreo!#REF!="Posible",3,IF(Monitoreo!#REF!="Improbable",2,IF(Monitoreo!#REF!="Raro",1)))))</f>
        <v>#REF!</v>
      </c>
      <c r="AK74" s="88" t="e">
        <f>+IF(Monitoreo!#REF!="Severo",5,IF(Monitoreo!#REF!="Mayor",4,IF(Monitoreo!#REF!="Moderado",3,IF(Monitoreo!#REF!="Menor",2,IF(Monitoreo!#REF!="Insignificante",1)))))</f>
        <v>#REF!</v>
      </c>
      <c r="AL74" s="88" t="e">
        <f t="shared" si="1"/>
        <v>#REF!</v>
      </c>
    </row>
    <row r="75" spans="9:38" x14ac:dyDescent="0.25">
      <c r="I75" s="83"/>
      <c r="J75" s="84" t="e">
        <f>IF(AL76="55",Monitoreo!F73&amp;". ","")</f>
        <v>#REF!</v>
      </c>
      <c r="K75" s="39" t="e">
        <f>IF(AL76="54",Monitoreo!F73&amp;". ","")</f>
        <v>#REF!</v>
      </c>
      <c r="L75" s="39" t="e">
        <f>IF(AL76="53",Monitoreo!F73&amp;". ","")</f>
        <v>#REF!</v>
      </c>
      <c r="M75" s="39" t="e">
        <f>IF(AL76="52",Monitoreo!F73&amp;". ","")</f>
        <v>#REF!</v>
      </c>
      <c r="N75" s="39" t="e">
        <f>IF(AL76="51",Monitoreo!F73&amp;". ","")</f>
        <v>#REF!</v>
      </c>
      <c r="O75" s="39" t="e">
        <f>IF(AL76="45",Monitoreo!F73&amp;". ","")</f>
        <v>#REF!</v>
      </c>
      <c r="P75" s="39" t="e">
        <f>IF(AL76="44",Monitoreo!F73&amp;". ","")</f>
        <v>#REF!</v>
      </c>
      <c r="Q75" s="39" t="e">
        <f>IF(AL76="43",Monitoreo!F73&amp;". ","")</f>
        <v>#REF!</v>
      </c>
      <c r="R75" s="39" t="e">
        <f>IF(AL76="42",Monitoreo!F73&amp;". ","")</f>
        <v>#REF!</v>
      </c>
      <c r="S75" s="39" t="e">
        <f>IF(AL76="41",Monitoreo!F73&amp;". ","")</f>
        <v>#REF!</v>
      </c>
      <c r="T75" s="39" t="e">
        <f>IF(AL76="35",Monitoreo!F73&amp;". ","")</f>
        <v>#REF!</v>
      </c>
      <c r="U75" s="39" t="e">
        <f>IF(AL76="34",Monitoreo!F73&amp;". ","")</f>
        <v>#REF!</v>
      </c>
      <c r="V75" s="39" t="e">
        <f>IF(AL76="33",Monitoreo!F73&amp;". ","")</f>
        <v>#REF!</v>
      </c>
      <c r="W75" s="39" t="e">
        <f>IF(AL76="32",Monitoreo!F73&amp;". ","")</f>
        <v>#REF!</v>
      </c>
      <c r="X75" s="39" t="e">
        <f>IF(AL76="31",Monitoreo!F73&amp;". ","")</f>
        <v>#REF!</v>
      </c>
      <c r="Y75" s="39" t="e">
        <f>IF(AL76="25",Monitoreo!F73&amp;". ","")</f>
        <v>#REF!</v>
      </c>
      <c r="Z75" s="39" t="e">
        <f>IF(AL76="24",Monitoreo!F73&amp;". ","")</f>
        <v>#REF!</v>
      </c>
      <c r="AA75" s="39" t="e">
        <f>IF(AL76="23",Monitoreo!F73&amp;". ","")</f>
        <v>#REF!</v>
      </c>
      <c r="AB75" s="39" t="e">
        <f>IF(AL76="22",Monitoreo!F73&amp;". ","")</f>
        <v>#REF!</v>
      </c>
      <c r="AC75" s="39" t="e">
        <f>IF(AL76="21",Monitoreo!F73&amp;". ","")</f>
        <v>#REF!</v>
      </c>
      <c r="AD75" s="39" t="e">
        <f>IF(AL76="15",Monitoreo!F73&amp;". ","")</f>
        <v>#REF!</v>
      </c>
      <c r="AE75" s="39" t="e">
        <f>IF(AL76="14",Monitoreo!F73&amp;". ","")</f>
        <v>#REF!</v>
      </c>
      <c r="AF75" s="39" t="e">
        <f>IF(AL76="13",Monitoreo!F73&amp;". ","")</f>
        <v>#REF!</v>
      </c>
      <c r="AG75" s="39" t="e">
        <f>IF(AL76="12",Monitoreo!F73&amp;". ","")</f>
        <v>#REF!</v>
      </c>
      <c r="AH75" s="85" t="e">
        <f>IF(AL76="11",Monitoreo!F73&amp;". ","")</f>
        <v>#REF!</v>
      </c>
      <c r="AI75" s="71"/>
      <c r="AJ75" s="88" t="e">
        <f>+IF(Monitoreo!#REF!="Casi Seguro",5,IF(Monitoreo!#REF!="Probable",4,IF(Monitoreo!#REF!="Posible",3,IF(Monitoreo!#REF!="Improbable",2,IF(Monitoreo!#REF!="Raro",1)))))</f>
        <v>#REF!</v>
      </c>
      <c r="AK75" s="88" t="e">
        <f>+IF(Monitoreo!#REF!="Severo",5,IF(Monitoreo!#REF!="Mayor",4,IF(Monitoreo!#REF!="Moderado",3,IF(Monitoreo!#REF!="Menor",2,IF(Monitoreo!#REF!="Insignificante",1)))))</f>
        <v>#REF!</v>
      </c>
      <c r="AL75" s="88" t="e">
        <f t="shared" si="1"/>
        <v>#REF!</v>
      </c>
    </row>
    <row r="76" spans="9:38" x14ac:dyDescent="0.25">
      <c r="I76" s="83"/>
      <c r="J76" s="84" t="e">
        <f>IF(AL77="55",Monitoreo!F75&amp;". ","")</f>
        <v>#REF!</v>
      </c>
      <c r="K76" s="39" t="e">
        <f>IF(AL77="54",Monitoreo!F75&amp;". ","")</f>
        <v>#REF!</v>
      </c>
      <c r="L76" s="39" t="e">
        <f>IF(AL77="53",Monitoreo!F75&amp;". ","")</f>
        <v>#REF!</v>
      </c>
      <c r="M76" s="39" t="e">
        <f>IF(AL77="52",Monitoreo!F75&amp;". ","")</f>
        <v>#REF!</v>
      </c>
      <c r="N76" s="39" t="e">
        <f>IF(AL77="51",Monitoreo!F75&amp;". ","")</f>
        <v>#REF!</v>
      </c>
      <c r="O76" s="39" t="e">
        <f>IF(AL77="45",Monitoreo!F75&amp;". ","")</f>
        <v>#REF!</v>
      </c>
      <c r="P76" s="39" t="e">
        <f>IF(AL77="44",Monitoreo!F75&amp;". ","")</f>
        <v>#REF!</v>
      </c>
      <c r="Q76" s="39" t="e">
        <f>IF(AL77="43",Monitoreo!F75&amp;". ","")</f>
        <v>#REF!</v>
      </c>
      <c r="R76" s="39" t="e">
        <f>IF(AL77="42",Monitoreo!F75&amp;". ","")</f>
        <v>#REF!</v>
      </c>
      <c r="S76" s="39" t="e">
        <f>IF(AL77="41",Monitoreo!F75&amp;". ","")</f>
        <v>#REF!</v>
      </c>
      <c r="T76" s="39" t="e">
        <f>IF(AL77="35",Monitoreo!F75&amp;". ","")</f>
        <v>#REF!</v>
      </c>
      <c r="U76" s="39" t="e">
        <f>IF(AL77="34",Monitoreo!F75&amp;". ","")</f>
        <v>#REF!</v>
      </c>
      <c r="V76" s="39" t="e">
        <f>IF(AL77="33",Monitoreo!F75&amp;". ","")</f>
        <v>#REF!</v>
      </c>
      <c r="W76" s="39" t="e">
        <f>IF(AL77="32",Monitoreo!F75&amp;". ","")</f>
        <v>#REF!</v>
      </c>
      <c r="X76" s="39" t="e">
        <f>IF(AL77="31",Monitoreo!F75&amp;". ","")</f>
        <v>#REF!</v>
      </c>
      <c r="Y76" s="39" t="e">
        <f>IF(AL77="25",Monitoreo!F75&amp;". ","")</f>
        <v>#REF!</v>
      </c>
      <c r="Z76" s="39" t="e">
        <f>IF(AL77="24",Monitoreo!F75&amp;". ","")</f>
        <v>#REF!</v>
      </c>
      <c r="AA76" s="39" t="e">
        <f>IF(AL77="23",Monitoreo!F75&amp;". ","")</f>
        <v>#REF!</v>
      </c>
      <c r="AB76" s="39" t="e">
        <f>IF(AL77="22",Monitoreo!F75&amp;". ","")</f>
        <v>#REF!</v>
      </c>
      <c r="AC76" s="39" t="e">
        <f>IF(AL77="21",Monitoreo!F75&amp;". ","")</f>
        <v>#REF!</v>
      </c>
      <c r="AD76" s="39" t="e">
        <f>IF(AL77="15",Monitoreo!F75&amp;". ","")</f>
        <v>#REF!</v>
      </c>
      <c r="AE76" s="39" t="e">
        <f>IF(AL77="14",Monitoreo!F75&amp;". ","")</f>
        <v>#REF!</v>
      </c>
      <c r="AF76" s="39" t="e">
        <f>IF(AL77="13",Monitoreo!F75&amp;". ","")</f>
        <v>#REF!</v>
      </c>
      <c r="AG76" s="39" t="e">
        <f>IF(AL77="12",Monitoreo!F75&amp;". ","")</f>
        <v>#REF!</v>
      </c>
      <c r="AH76" s="85" t="e">
        <f>IF(AL77="11",Monitoreo!F75&amp;". ","")</f>
        <v>#REF!</v>
      </c>
      <c r="AI76" s="71"/>
      <c r="AJ76" s="88" t="e">
        <f>+IF(Monitoreo!#REF!="Casi Seguro",5,IF(Monitoreo!#REF!="Probable",4,IF(Monitoreo!#REF!="Posible",3,IF(Monitoreo!#REF!="Improbable",2,IF(Monitoreo!#REF!="Raro",1)))))</f>
        <v>#REF!</v>
      </c>
      <c r="AK76" s="88" t="e">
        <f>+IF(Monitoreo!#REF!="Severo",5,IF(Monitoreo!#REF!="Mayor",4,IF(Monitoreo!#REF!="Moderado",3,IF(Monitoreo!#REF!="Menor",2,IF(Monitoreo!#REF!="Insignificante",1)))))</f>
        <v>#REF!</v>
      </c>
      <c r="AL76" s="88" t="e">
        <f t="shared" si="1"/>
        <v>#REF!</v>
      </c>
    </row>
    <row r="77" spans="9:38" x14ac:dyDescent="0.25">
      <c r="I77" s="83"/>
      <c r="J77" s="84" t="e">
        <f>IF(AL78="55",Monitoreo!F76&amp;". ","")</f>
        <v>#REF!</v>
      </c>
      <c r="K77" s="39" t="e">
        <f>IF(AL78="54",Monitoreo!F76&amp;". ","")</f>
        <v>#REF!</v>
      </c>
      <c r="L77" s="39" t="e">
        <f>IF(AL78="53",Monitoreo!F76&amp;". ","")</f>
        <v>#REF!</v>
      </c>
      <c r="M77" s="39" t="e">
        <f>IF(AL78="52",Monitoreo!F76&amp;". ","")</f>
        <v>#REF!</v>
      </c>
      <c r="N77" s="39" t="e">
        <f>IF(AL78="51",Monitoreo!F76&amp;". ","")</f>
        <v>#REF!</v>
      </c>
      <c r="O77" s="39" t="e">
        <f>IF(AL78="45",Monitoreo!F76&amp;". ","")</f>
        <v>#REF!</v>
      </c>
      <c r="P77" s="39" t="e">
        <f>IF(AL78="44",Monitoreo!F76&amp;". ","")</f>
        <v>#REF!</v>
      </c>
      <c r="Q77" s="39" t="e">
        <f>IF(AL78="43",Monitoreo!F76&amp;". ","")</f>
        <v>#REF!</v>
      </c>
      <c r="R77" s="39" t="e">
        <f>IF(AL78="42",Monitoreo!F76&amp;". ","")</f>
        <v>#REF!</v>
      </c>
      <c r="S77" s="39" t="e">
        <f>IF(AL78="41",Monitoreo!F76&amp;". ","")</f>
        <v>#REF!</v>
      </c>
      <c r="T77" s="39" t="e">
        <f>IF(AL78="35",Monitoreo!F76&amp;". ","")</f>
        <v>#REF!</v>
      </c>
      <c r="U77" s="39" t="e">
        <f>IF(AL78="34",Monitoreo!F76&amp;". ","")</f>
        <v>#REF!</v>
      </c>
      <c r="V77" s="39" t="e">
        <f>IF(AL78="33",Monitoreo!F76&amp;". ","")</f>
        <v>#REF!</v>
      </c>
      <c r="W77" s="39" t="e">
        <f>IF(AL78="32",Monitoreo!F76&amp;". ","")</f>
        <v>#REF!</v>
      </c>
      <c r="X77" s="39" t="e">
        <f>IF(AL78="31",Monitoreo!F76&amp;". ","")</f>
        <v>#REF!</v>
      </c>
      <c r="Y77" s="39" t="e">
        <f>IF(AL78="25",Monitoreo!F76&amp;". ","")</f>
        <v>#REF!</v>
      </c>
      <c r="Z77" s="39" t="e">
        <f>IF(AL78="24",Monitoreo!F76&amp;". ","")</f>
        <v>#REF!</v>
      </c>
      <c r="AA77" s="39" t="e">
        <f>IF(AL78="23",Monitoreo!F76&amp;". ","")</f>
        <v>#REF!</v>
      </c>
      <c r="AB77" s="39" t="e">
        <f>IF(AL78="22",Monitoreo!F76&amp;". ","")</f>
        <v>#REF!</v>
      </c>
      <c r="AC77" s="39" t="e">
        <f>IF(AL78="21",Monitoreo!F76&amp;". ","")</f>
        <v>#REF!</v>
      </c>
      <c r="AD77" s="39" t="e">
        <f>IF(AL78="15",Monitoreo!F76&amp;". ","")</f>
        <v>#REF!</v>
      </c>
      <c r="AE77" s="39" t="e">
        <f>IF(AL78="14",Monitoreo!F76&amp;". ","")</f>
        <v>#REF!</v>
      </c>
      <c r="AF77" s="39" t="e">
        <f>IF(AL78="13",Monitoreo!F76&amp;". ","")</f>
        <v>#REF!</v>
      </c>
      <c r="AG77" s="39" t="e">
        <f>IF(AL78="12",Monitoreo!F76&amp;". ","")</f>
        <v>#REF!</v>
      </c>
      <c r="AH77" s="85" t="e">
        <f>IF(AL78="11",Monitoreo!F76&amp;". ","")</f>
        <v>#REF!</v>
      </c>
      <c r="AI77" s="71"/>
      <c r="AJ77" s="88" t="e">
        <f>+IF(Monitoreo!#REF!="Casi Seguro",5,IF(Monitoreo!#REF!="Probable",4,IF(Monitoreo!#REF!="Posible",3,IF(Monitoreo!#REF!="Improbable",2,IF(Monitoreo!#REF!="Raro",1)))))</f>
        <v>#REF!</v>
      </c>
      <c r="AK77" s="88" t="e">
        <f>+IF(Monitoreo!#REF!="Severo",5,IF(Monitoreo!#REF!="Mayor",4,IF(Monitoreo!#REF!="Moderado",3,IF(Monitoreo!#REF!="Menor",2,IF(Monitoreo!#REF!="Insignificante",1)))))</f>
        <v>#REF!</v>
      </c>
      <c r="AL77" s="88" t="e">
        <f t="shared" si="1"/>
        <v>#REF!</v>
      </c>
    </row>
    <row r="78" spans="9:38" x14ac:dyDescent="0.25">
      <c r="I78" s="83"/>
      <c r="J78" s="84" t="e">
        <f>IF(AL79="55",Monitoreo!F77&amp;". ","")</f>
        <v>#REF!</v>
      </c>
      <c r="K78" s="39" t="e">
        <f>IF(AL79="54",Monitoreo!F77&amp;". ","")</f>
        <v>#REF!</v>
      </c>
      <c r="L78" s="39" t="e">
        <f>IF(AL79="53",Monitoreo!F77&amp;". ","")</f>
        <v>#REF!</v>
      </c>
      <c r="M78" s="39" t="e">
        <f>IF(AL79="52",Monitoreo!F77&amp;". ","")</f>
        <v>#REF!</v>
      </c>
      <c r="N78" s="39" t="e">
        <f>IF(AL79="51",Monitoreo!F77&amp;". ","")</f>
        <v>#REF!</v>
      </c>
      <c r="O78" s="39" t="e">
        <f>IF(AL79="45",Monitoreo!F77&amp;". ","")</f>
        <v>#REF!</v>
      </c>
      <c r="P78" s="39" t="e">
        <f>IF(AL79="44",Monitoreo!F77&amp;". ","")</f>
        <v>#REF!</v>
      </c>
      <c r="Q78" s="39" t="e">
        <f>IF(AL79="43",Monitoreo!F77&amp;". ","")</f>
        <v>#REF!</v>
      </c>
      <c r="R78" s="39" t="e">
        <f>IF(AL79="42",Monitoreo!F77&amp;". ","")</f>
        <v>#REF!</v>
      </c>
      <c r="S78" s="39" t="e">
        <f>IF(AL79="41",Monitoreo!F77&amp;". ","")</f>
        <v>#REF!</v>
      </c>
      <c r="T78" s="39" t="e">
        <f>IF(AL79="35",Monitoreo!F77&amp;". ","")</f>
        <v>#REF!</v>
      </c>
      <c r="U78" s="39" t="e">
        <f>IF(AL79="34",Monitoreo!F77&amp;". ","")</f>
        <v>#REF!</v>
      </c>
      <c r="V78" s="39" t="e">
        <f>IF(AL79="33",Monitoreo!F77&amp;". ","")</f>
        <v>#REF!</v>
      </c>
      <c r="W78" s="39" t="e">
        <f>IF(AL79="32",Monitoreo!F77&amp;". ","")</f>
        <v>#REF!</v>
      </c>
      <c r="X78" s="39" t="e">
        <f>IF(AL79="31",Monitoreo!F77&amp;". ","")</f>
        <v>#REF!</v>
      </c>
      <c r="Y78" s="39" t="e">
        <f>IF(AL79="25",Monitoreo!F77&amp;". ","")</f>
        <v>#REF!</v>
      </c>
      <c r="Z78" s="39" t="e">
        <f>IF(AL79="24",Monitoreo!F77&amp;". ","")</f>
        <v>#REF!</v>
      </c>
      <c r="AA78" s="39" t="e">
        <f>IF(AL79="23",Monitoreo!F77&amp;". ","")</f>
        <v>#REF!</v>
      </c>
      <c r="AB78" s="39" t="e">
        <f>IF(AL79="22",Monitoreo!F77&amp;". ","")</f>
        <v>#REF!</v>
      </c>
      <c r="AC78" s="39" t="e">
        <f>IF(AL79="21",Monitoreo!F77&amp;". ","")</f>
        <v>#REF!</v>
      </c>
      <c r="AD78" s="39" t="e">
        <f>IF(AL79="15",Monitoreo!F77&amp;". ","")</f>
        <v>#REF!</v>
      </c>
      <c r="AE78" s="39" t="e">
        <f>IF(AL79="14",Monitoreo!F77&amp;". ","")</f>
        <v>#REF!</v>
      </c>
      <c r="AF78" s="39" t="e">
        <f>IF(AL79="13",Monitoreo!F77&amp;". ","")</f>
        <v>#REF!</v>
      </c>
      <c r="AG78" s="39" t="e">
        <f>IF(AL79="12",Monitoreo!F77&amp;". ","")</f>
        <v>#REF!</v>
      </c>
      <c r="AH78" s="85" t="e">
        <f>IF(AL79="11",Monitoreo!F77&amp;". ","")</f>
        <v>#REF!</v>
      </c>
      <c r="AI78" s="71"/>
      <c r="AJ78" s="88" t="e">
        <f>+IF(Monitoreo!#REF!="Casi Seguro",5,IF(Monitoreo!#REF!="Probable",4,IF(Monitoreo!#REF!="Posible",3,IF(Monitoreo!#REF!="Improbable",2,IF(Monitoreo!#REF!="Raro",1)))))</f>
        <v>#REF!</v>
      </c>
      <c r="AK78" s="88" t="e">
        <f>+IF(Monitoreo!#REF!="Severo",5,IF(Monitoreo!#REF!="Mayor",4,IF(Monitoreo!#REF!="Moderado",3,IF(Monitoreo!#REF!="Menor",2,IF(Monitoreo!#REF!="Insignificante",1)))))</f>
        <v>#REF!</v>
      </c>
      <c r="AL78" s="88" t="e">
        <f t="shared" si="1"/>
        <v>#REF!</v>
      </c>
    </row>
    <row r="79" spans="9:38" x14ac:dyDescent="0.25">
      <c r="I79" s="83"/>
      <c r="J79" s="84" t="e">
        <f>IF(AL80="55",Monitoreo!F78&amp;". ","")</f>
        <v>#REF!</v>
      </c>
      <c r="K79" s="39" t="e">
        <f>IF(AL80="54",Monitoreo!F78&amp;". ","")</f>
        <v>#REF!</v>
      </c>
      <c r="L79" s="39" t="e">
        <f>IF(AL80="53",Monitoreo!F78&amp;". ","")</f>
        <v>#REF!</v>
      </c>
      <c r="M79" s="39" t="e">
        <f>IF(AL80="52",Monitoreo!F78&amp;". ","")</f>
        <v>#REF!</v>
      </c>
      <c r="N79" s="39" t="e">
        <f>IF(AL80="51",Monitoreo!F78&amp;". ","")</f>
        <v>#REF!</v>
      </c>
      <c r="O79" s="39" t="e">
        <f>IF(AL80="45",Monitoreo!F78&amp;". ","")</f>
        <v>#REF!</v>
      </c>
      <c r="P79" s="39" t="e">
        <f>IF(AL80="44",Monitoreo!F78&amp;". ","")</f>
        <v>#REF!</v>
      </c>
      <c r="Q79" s="39" t="e">
        <f>IF(AL80="43",Monitoreo!F78&amp;". ","")</f>
        <v>#REF!</v>
      </c>
      <c r="R79" s="39" t="e">
        <f>IF(AL80="42",Monitoreo!F78&amp;". ","")</f>
        <v>#REF!</v>
      </c>
      <c r="S79" s="39" t="e">
        <f>IF(AL80="41",Monitoreo!F78&amp;". ","")</f>
        <v>#REF!</v>
      </c>
      <c r="T79" s="39" t="e">
        <f>IF(AL80="35",Monitoreo!F78&amp;". ","")</f>
        <v>#REF!</v>
      </c>
      <c r="U79" s="39" t="e">
        <f>IF(AL80="34",Monitoreo!F78&amp;". ","")</f>
        <v>#REF!</v>
      </c>
      <c r="V79" s="39" t="e">
        <f>IF(AL80="33",Monitoreo!F78&amp;". ","")</f>
        <v>#REF!</v>
      </c>
      <c r="W79" s="39" t="e">
        <f>IF(AL80="32",Monitoreo!F78&amp;". ","")</f>
        <v>#REF!</v>
      </c>
      <c r="X79" s="39" t="e">
        <f>IF(AL80="31",Monitoreo!F78&amp;". ","")</f>
        <v>#REF!</v>
      </c>
      <c r="Y79" s="39" t="e">
        <f>IF(AL80="25",Monitoreo!F78&amp;". ","")</f>
        <v>#REF!</v>
      </c>
      <c r="Z79" s="39" t="e">
        <f>IF(AL80="24",Monitoreo!F78&amp;". ","")</f>
        <v>#REF!</v>
      </c>
      <c r="AA79" s="39" t="e">
        <f>IF(AL80="23",Monitoreo!F78&amp;". ","")</f>
        <v>#REF!</v>
      </c>
      <c r="AB79" s="39" t="e">
        <f>IF(AL80="22",Monitoreo!F78&amp;". ","")</f>
        <v>#REF!</v>
      </c>
      <c r="AC79" s="39" t="e">
        <f>IF(AL80="21",Monitoreo!F78&amp;". ","")</f>
        <v>#REF!</v>
      </c>
      <c r="AD79" s="39" t="e">
        <f>IF(AL80="15",Monitoreo!F78&amp;". ","")</f>
        <v>#REF!</v>
      </c>
      <c r="AE79" s="39" t="e">
        <f>IF(AL80="14",Monitoreo!F78&amp;". ","")</f>
        <v>#REF!</v>
      </c>
      <c r="AF79" s="39" t="e">
        <f>IF(AL80="13",Monitoreo!F78&amp;". ","")</f>
        <v>#REF!</v>
      </c>
      <c r="AG79" s="39" t="e">
        <f>IF(AL80="12",Monitoreo!F78&amp;". ","")</f>
        <v>#REF!</v>
      </c>
      <c r="AH79" s="85" t="e">
        <f>IF(AL80="11",Monitoreo!F78&amp;". ","")</f>
        <v>#REF!</v>
      </c>
      <c r="AI79" s="71"/>
      <c r="AJ79" s="88" t="e">
        <f>+IF(Monitoreo!#REF!="Casi Seguro",5,IF(Monitoreo!#REF!="Probable",4,IF(Monitoreo!#REF!="Posible",3,IF(Monitoreo!#REF!="Improbable",2,IF(Monitoreo!#REF!="Raro",1)))))</f>
        <v>#REF!</v>
      </c>
      <c r="AK79" s="88" t="e">
        <f>+IF(Monitoreo!#REF!="Severo",5,IF(Monitoreo!#REF!="Mayor",4,IF(Monitoreo!#REF!="Moderado",3,IF(Monitoreo!#REF!="Menor",2,IF(Monitoreo!#REF!="Insignificante",1)))))</f>
        <v>#REF!</v>
      </c>
      <c r="AL79" s="88" t="e">
        <f t="shared" si="1"/>
        <v>#REF!</v>
      </c>
    </row>
    <row r="80" spans="9:38" x14ac:dyDescent="0.25">
      <c r="I80" s="83"/>
      <c r="J80" s="84" t="e">
        <f>IF(AL81="55",Monitoreo!F79&amp;". ","")</f>
        <v>#REF!</v>
      </c>
      <c r="K80" s="39" t="e">
        <f>IF(AL81="54",Monitoreo!F79&amp;". ","")</f>
        <v>#REF!</v>
      </c>
      <c r="L80" s="39" t="e">
        <f>IF(AL81="53",Monitoreo!F79&amp;". ","")</f>
        <v>#REF!</v>
      </c>
      <c r="M80" s="39" t="e">
        <f>IF(AL81="52",Monitoreo!F79&amp;". ","")</f>
        <v>#REF!</v>
      </c>
      <c r="N80" s="39" t="e">
        <f>IF(AL81="51",Monitoreo!F79&amp;". ","")</f>
        <v>#REF!</v>
      </c>
      <c r="O80" s="39" t="e">
        <f>IF(AL81="45",Monitoreo!F79&amp;". ","")</f>
        <v>#REF!</v>
      </c>
      <c r="P80" s="39" t="e">
        <f>IF(AL81="44",Monitoreo!F79&amp;". ","")</f>
        <v>#REF!</v>
      </c>
      <c r="Q80" s="39" t="e">
        <f>IF(AL81="43",Monitoreo!F79&amp;". ","")</f>
        <v>#REF!</v>
      </c>
      <c r="R80" s="39" t="e">
        <f>IF(AL81="42",Monitoreo!F79&amp;". ","")</f>
        <v>#REF!</v>
      </c>
      <c r="S80" s="39" t="e">
        <f>IF(AL81="41",Monitoreo!F79&amp;". ","")</f>
        <v>#REF!</v>
      </c>
      <c r="T80" s="39" t="e">
        <f>IF(AL81="35",Monitoreo!F79&amp;". ","")</f>
        <v>#REF!</v>
      </c>
      <c r="U80" s="39" t="e">
        <f>IF(AL81="34",Monitoreo!F79&amp;". ","")</f>
        <v>#REF!</v>
      </c>
      <c r="V80" s="39" t="e">
        <f>IF(AL81="33",Monitoreo!F79&amp;". ","")</f>
        <v>#REF!</v>
      </c>
      <c r="W80" s="39" t="e">
        <f>IF(AL81="32",Monitoreo!F79&amp;". ","")</f>
        <v>#REF!</v>
      </c>
      <c r="X80" s="39" t="e">
        <f>IF(AL81="31",Monitoreo!F79&amp;". ","")</f>
        <v>#REF!</v>
      </c>
      <c r="Y80" s="39" t="e">
        <f>IF(AL81="25",Monitoreo!F79&amp;". ","")</f>
        <v>#REF!</v>
      </c>
      <c r="Z80" s="39" t="e">
        <f>IF(AL81="24",Monitoreo!F79&amp;". ","")</f>
        <v>#REF!</v>
      </c>
      <c r="AA80" s="39" t="e">
        <f>IF(AL81="23",Monitoreo!F79&amp;". ","")</f>
        <v>#REF!</v>
      </c>
      <c r="AB80" s="39" t="e">
        <f>IF(AL81="22",Monitoreo!F79&amp;". ","")</f>
        <v>#REF!</v>
      </c>
      <c r="AC80" s="39" t="e">
        <f>IF(AL81="21",Monitoreo!F79&amp;". ","")</f>
        <v>#REF!</v>
      </c>
      <c r="AD80" s="39" t="e">
        <f>IF(AL81="15",Monitoreo!F79&amp;". ","")</f>
        <v>#REF!</v>
      </c>
      <c r="AE80" s="39" t="e">
        <f>IF(AL81="14",Monitoreo!F79&amp;". ","")</f>
        <v>#REF!</v>
      </c>
      <c r="AF80" s="39" t="e">
        <f>IF(AL81="13",Monitoreo!F79&amp;". ","")</f>
        <v>#REF!</v>
      </c>
      <c r="AG80" s="39" t="e">
        <f>IF(AL81="12",Monitoreo!F79&amp;". ","")</f>
        <v>#REF!</v>
      </c>
      <c r="AH80" s="85" t="e">
        <f>IF(AL81="11",Monitoreo!F79&amp;". ","")</f>
        <v>#REF!</v>
      </c>
      <c r="AI80" s="71"/>
      <c r="AJ80" s="88" t="e">
        <f>+IF(Monitoreo!#REF!="Casi Seguro",5,IF(Monitoreo!#REF!="Probable",4,IF(Monitoreo!#REF!="Posible",3,IF(Monitoreo!#REF!="Improbable",2,IF(Monitoreo!#REF!="Raro",1)))))</f>
        <v>#REF!</v>
      </c>
      <c r="AK80" s="88" t="e">
        <f>+IF(Monitoreo!#REF!="Severo",5,IF(Monitoreo!#REF!="Mayor",4,IF(Monitoreo!#REF!="Moderado",3,IF(Monitoreo!#REF!="Menor",2,IF(Monitoreo!#REF!="Insignificante",1)))))</f>
        <v>#REF!</v>
      </c>
      <c r="AL80" s="88" t="e">
        <f t="shared" si="1"/>
        <v>#REF!</v>
      </c>
    </row>
    <row r="81" spans="9:38" x14ac:dyDescent="0.25">
      <c r="I81" s="83"/>
      <c r="J81" s="84" t="e">
        <f>IF(AL82="55",Monitoreo!F80&amp;". ","")</f>
        <v>#REF!</v>
      </c>
      <c r="K81" s="39" t="e">
        <f>IF(AL82="54",Monitoreo!F80&amp;". ","")</f>
        <v>#REF!</v>
      </c>
      <c r="L81" s="39" t="e">
        <f>IF(AL82="53",Monitoreo!F80&amp;". ","")</f>
        <v>#REF!</v>
      </c>
      <c r="M81" s="39" t="e">
        <f>IF(AL82="52",Monitoreo!F80&amp;". ","")</f>
        <v>#REF!</v>
      </c>
      <c r="N81" s="39" t="e">
        <f>IF(AL82="51",Monitoreo!F80&amp;". ","")</f>
        <v>#REF!</v>
      </c>
      <c r="O81" s="39" t="e">
        <f>IF(AL82="45",Monitoreo!F80&amp;". ","")</f>
        <v>#REF!</v>
      </c>
      <c r="P81" s="39" t="e">
        <f>IF(AL82="44",Monitoreo!F80&amp;". ","")</f>
        <v>#REF!</v>
      </c>
      <c r="Q81" s="39" t="e">
        <f>IF(AL82="43",Monitoreo!F80&amp;". ","")</f>
        <v>#REF!</v>
      </c>
      <c r="R81" s="39" t="e">
        <f>IF(AL82="42",Monitoreo!F80&amp;". ","")</f>
        <v>#REF!</v>
      </c>
      <c r="S81" s="39" t="e">
        <f>IF(AL82="41",Monitoreo!F80&amp;". ","")</f>
        <v>#REF!</v>
      </c>
      <c r="T81" s="39" t="e">
        <f>IF(AL82="35",Monitoreo!F80&amp;". ","")</f>
        <v>#REF!</v>
      </c>
      <c r="U81" s="39" t="e">
        <f>IF(AL82="34",Monitoreo!F80&amp;". ","")</f>
        <v>#REF!</v>
      </c>
      <c r="V81" s="39" t="e">
        <f>IF(AL82="33",Monitoreo!F80&amp;". ","")</f>
        <v>#REF!</v>
      </c>
      <c r="W81" s="39" t="e">
        <f>IF(AL82="32",Monitoreo!F80&amp;". ","")</f>
        <v>#REF!</v>
      </c>
      <c r="X81" s="39" t="e">
        <f>IF(AL82="31",Monitoreo!F80&amp;". ","")</f>
        <v>#REF!</v>
      </c>
      <c r="Y81" s="39" t="e">
        <f>IF(AL82="25",Monitoreo!F80&amp;". ","")</f>
        <v>#REF!</v>
      </c>
      <c r="Z81" s="39" t="e">
        <f>IF(AL82="24",Monitoreo!F80&amp;". ","")</f>
        <v>#REF!</v>
      </c>
      <c r="AA81" s="39" t="e">
        <f>IF(AL82="23",Monitoreo!F80&amp;". ","")</f>
        <v>#REF!</v>
      </c>
      <c r="AB81" s="39" t="e">
        <f>IF(AL82="22",Monitoreo!F80&amp;". ","")</f>
        <v>#REF!</v>
      </c>
      <c r="AC81" s="39" t="e">
        <f>IF(AL82="21",Monitoreo!F80&amp;". ","")</f>
        <v>#REF!</v>
      </c>
      <c r="AD81" s="39" t="e">
        <f>IF(AL82="15",Monitoreo!F80&amp;". ","")</f>
        <v>#REF!</v>
      </c>
      <c r="AE81" s="39" t="e">
        <f>IF(AL82="14",Monitoreo!F80&amp;". ","")</f>
        <v>#REF!</v>
      </c>
      <c r="AF81" s="39" t="e">
        <f>IF(AL82="13",Monitoreo!F80&amp;". ","")</f>
        <v>#REF!</v>
      </c>
      <c r="AG81" s="39" t="e">
        <f>IF(AL82="12",Monitoreo!F80&amp;". ","")</f>
        <v>#REF!</v>
      </c>
      <c r="AH81" s="85" t="e">
        <f>IF(AL82="11",Monitoreo!F80&amp;". ","")</f>
        <v>#REF!</v>
      </c>
      <c r="AI81" s="71"/>
      <c r="AJ81" s="88" t="e">
        <f>+IF(Monitoreo!#REF!="Casi Seguro",5,IF(Monitoreo!#REF!="Probable",4,IF(Monitoreo!#REF!="Posible",3,IF(Monitoreo!#REF!="Improbable",2,IF(Monitoreo!#REF!="Raro",1)))))</f>
        <v>#REF!</v>
      </c>
      <c r="AK81" s="88" t="e">
        <f>+IF(Monitoreo!#REF!="Severo",5,IF(Monitoreo!#REF!="Mayor",4,IF(Monitoreo!#REF!="Moderado",3,IF(Monitoreo!#REF!="Menor",2,IF(Monitoreo!#REF!="Insignificante",1)))))</f>
        <v>#REF!</v>
      </c>
      <c r="AL81" s="88" t="e">
        <f t="shared" si="1"/>
        <v>#REF!</v>
      </c>
    </row>
    <row r="82" spans="9:38" x14ac:dyDescent="0.25">
      <c r="I82" s="83"/>
      <c r="J82" s="84" t="e">
        <f>IF(AL83="55",Monitoreo!F81&amp;". ","")</f>
        <v>#REF!</v>
      </c>
      <c r="K82" s="39" t="e">
        <f>IF(AL83="54",Monitoreo!F81&amp;". ","")</f>
        <v>#REF!</v>
      </c>
      <c r="L82" s="39" t="e">
        <f>IF(AL83="53",Monitoreo!F81&amp;". ","")</f>
        <v>#REF!</v>
      </c>
      <c r="M82" s="39" t="e">
        <f>IF(AL83="52",Monitoreo!F81&amp;". ","")</f>
        <v>#REF!</v>
      </c>
      <c r="N82" s="39" t="e">
        <f>IF(AL83="51",Monitoreo!F81&amp;". ","")</f>
        <v>#REF!</v>
      </c>
      <c r="O82" s="39" t="e">
        <f>IF(AL83="45",Monitoreo!F81&amp;". ","")</f>
        <v>#REF!</v>
      </c>
      <c r="P82" s="39" t="e">
        <f>IF(AL83="44",Monitoreo!F81&amp;". ","")</f>
        <v>#REF!</v>
      </c>
      <c r="Q82" s="39" t="e">
        <f>IF(AL83="43",Monitoreo!F81&amp;". ","")</f>
        <v>#REF!</v>
      </c>
      <c r="R82" s="39" t="e">
        <f>IF(AL83="42",Monitoreo!F81&amp;". ","")</f>
        <v>#REF!</v>
      </c>
      <c r="S82" s="39" t="e">
        <f>IF(AL83="41",Monitoreo!F81&amp;". ","")</f>
        <v>#REF!</v>
      </c>
      <c r="T82" s="39" t="e">
        <f>IF(AL83="35",Monitoreo!F81&amp;". ","")</f>
        <v>#REF!</v>
      </c>
      <c r="U82" s="39" t="e">
        <f>IF(AL83="34",Monitoreo!F81&amp;". ","")</f>
        <v>#REF!</v>
      </c>
      <c r="V82" s="39" t="e">
        <f>IF(AL83="33",Monitoreo!F81&amp;". ","")</f>
        <v>#REF!</v>
      </c>
      <c r="W82" s="39" t="e">
        <f>IF(AL83="32",Monitoreo!F81&amp;". ","")</f>
        <v>#REF!</v>
      </c>
      <c r="X82" s="39" t="e">
        <f>IF(AL83="31",Monitoreo!F81&amp;". ","")</f>
        <v>#REF!</v>
      </c>
      <c r="Y82" s="39" t="e">
        <f>IF(AL83="25",Monitoreo!F81&amp;". ","")</f>
        <v>#REF!</v>
      </c>
      <c r="Z82" s="39" t="e">
        <f>IF(AL83="24",Monitoreo!F81&amp;". ","")</f>
        <v>#REF!</v>
      </c>
      <c r="AA82" s="39" t="e">
        <f>IF(AL83="23",Monitoreo!F81&amp;". ","")</f>
        <v>#REF!</v>
      </c>
      <c r="AB82" s="39" t="e">
        <f>IF(AL83="22",Monitoreo!F81&amp;". ","")</f>
        <v>#REF!</v>
      </c>
      <c r="AC82" s="39" t="e">
        <f>IF(AL83="21",Monitoreo!F81&amp;". ","")</f>
        <v>#REF!</v>
      </c>
      <c r="AD82" s="39" t="e">
        <f>IF(AL83="15",Monitoreo!F81&amp;". ","")</f>
        <v>#REF!</v>
      </c>
      <c r="AE82" s="39" t="e">
        <f>IF(AL83="14",Monitoreo!F81&amp;". ","")</f>
        <v>#REF!</v>
      </c>
      <c r="AF82" s="39" t="e">
        <f>IF(AL83="13",Monitoreo!F81&amp;". ","")</f>
        <v>#REF!</v>
      </c>
      <c r="AG82" s="39" t="e">
        <f>IF(AL83="12",Monitoreo!F81&amp;". ","")</f>
        <v>#REF!</v>
      </c>
      <c r="AH82" s="85" t="e">
        <f>IF(AL83="11",Monitoreo!F81&amp;". ","")</f>
        <v>#REF!</v>
      </c>
      <c r="AI82" s="71"/>
      <c r="AJ82" s="88" t="e">
        <f>+IF(Monitoreo!#REF!="Casi Seguro",5,IF(Monitoreo!#REF!="Probable",4,IF(Monitoreo!#REF!="Posible",3,IF(Monitoreo!#REF!="Improbable",2,IF(Monitoreo!#REF!="Raro",1)))))</f>
        <v>#REF!</v>
      </c>
      <c r="AK82" s="88" t="e">
        <f>+IF(Monitoreo!#REF!="Severo",5,IF(Monitoreo!#REF!="Mayor",4,IF(Monitoreo!#REF!="Moderado",3,IF(Monitoreo!#REF!="Menor",2,IF(Monitoreo!#REF!="Insignificante",1)))))</f>
        <v>#REF!</v>
      </c>
      <c r="AL82" s="88" t="e">
        <f t="shared" si="1"/>
        <v>#REF!</v>
      </c>
    </row>
    <row r="83" spans="9:38" x14ac:dyDescent="0.25">
      <c r="I83" s="83"/>
      <c r="J83" s="84" t="e">
        <f>IF(AL84="55",Monitoreo!F82&amp;". ","")</f>
        <v>#REF!</v>
      </c>
      <c r="K83" s="39" t="e">
        <f>IF(AL84="54",Monitoreo!F82&amp;". ","")</f>
        <v>#REF!</v>
      </c>
      <c r="L83" s="39" t="e">
        <f>IF(AL84="53",Monitoreo!F82&amp;". ","")</f>
        <v>#REF!</v>
      </c>
      <c r="M83" s="39" t="e">
        <f>IF(AL84="52",Monitoreo!F82&amp;". ","")</f>
        <v>#REF!</v>
      </c>
      <c r="N83" s="39" t="e">
        <f>IF(AL84="51",Monitoreo!F82&amp;". ","")</f>
        <v>#REF!</v>
      </c>
      <c r="O83" s="39" t="e">
        <f>IF(AL84="45",Monitoreo!F82&amp;". ","")</f>
        <v>#REF!</v>
      </c>
      <c r="P83" s="39" t="e">
        <f>IF(AL84="44",Monitoreo!F82&amp;". ","")</f>
        <v>#REF!</v>
      </c>
      <c r="Q83" s="39" t="e">
        <f>IF(AL84="43",Monitoreo!F82&amp;". ","")</f>
        <v>#REF!</v>
      </c>
      <c r="R83" s="39" t="e">
        <f>IF(AL84="42",Monitoreo!F82&amp;". ","")</f>
        <v>#REF!</v>
      </c>
      <c r="S83" s="39" t="e">
        <f>IF(AL84="41",Monitoreo!F82&amp;". ","")</f>
        <v>#REF!</v>
      </c>
      <c r="T83" s="39" t="e">
        <f>IF(AL84="35",Monitoreo!F82&amp;". ","")</f>
        <v>#REF!</v>
      </c>
      <c r="U83" s="39" t="e">
        <f>IF(AL84="34",Monitoreo!F82&amp;". ","")</f>
        <v>#REF!</v>
      </c>
      <c r="V83" s="39" t="e">
        <f>IF(AL84="33",Monitoreo!F82&amp;". ","")</f>
        <v>#REF!</v>
      </c>
      <c r="W83" s="39" t="e">
        <f>IF(AL84="32",Monitoreo!F82&amp;". ","")</f>
        <v>#REF!</v>
      </c>
      <c r="X83" s="39" t="e">
        <f>IF(AL84="31",Monitoreo!F82&amp;". ","")</f>
        <v>#REF!</v>
      </c>
      <c r="Y83" s="39" t="e">
        <f>IF(AL84="25",Monitoreo!F82&amp;". ","")</f>
        <v>#REF!</v>
      </c>
      <c r="Z83" s="39" t="e">
        <f>IF(AL84="24",Monitoreo!F82&amp;". ","")</f>
        <v>#REF!</v>
      </c>
      <c r="AA83" s="39" t="e">
        <f>IF(AL84="23",Monitoreo!F82&amp;". ","")</f>
        <v>#REF!</v>
      </c>
      <c r="AB83" s="39" t="e">
        <f>IF(AL84="22",Monitoreo!F82&amp;". ","")</f>
        <v>#REF!</v>
      </c>
      <c r="AC83" s="39" t="e">
        <f>IF(AL84="21",Monitoreo!F82&amp;". ","")</f>
        <v>#REF!</v>
      </c>
      <c r="AD83" s="39" t="e">
        <f>IF(AL84="15",Monitoreo!F82&amp;". ","")</f>
        <v>#REF!</v>
      </c>
      <c r="AE83" s="39" t="e">
        <f>IF(AL84="14",Monitoreo!F82&amp;". ","")</f>
        <v>#REF!</v>
      </c>
      <c r="AF83" s="39" t="e">
        <f>IF(AL84="13",Monitoreo!F82&amp;". ","")</f>
        <v>#REF!</v>
      </c>
      <c r="AG83" s="39" t="e">
        <f>IF(AL84="12",Monitoreo!F82&amp;". ","")</f>
        <v>#REF!</v>
      </c>
      <c r="AH83" s="85" t="e">
        <f>IF(AL84="11",Monitoreo!F82&amp;". ","")</f>
        <v>#REF!</v>
      </c>
      <c r="AI83" s="71"/>
      <c r="AJ83" s="88" t="e">
        <f>+IF(Monitoreo!#REF!="Casi Seguro",5,IF(Monitoreo!#REF!="Probable",4,IF(Monitoreo!#REF!="Posible",3,IF(Monitoreo!#REF!="Improbable",2,IF(Monitoreo!#REF!="Raro",1)))))</f>
        <v>#REF!</v>
      </c>
      <c r="AK83" s="88" t="e">
        <f>+IF(Monitoreo!#REF!="Severo",5,IF(Monitoreo!#REF!="Mayor",4,IF(Monitoreo!#REF!="Moderado",3,IF(Monitoreo!#REF!="Menor",2,IF(Monitoreo!#REF!="Insignificante",1)))))</f>
        <v>#REF!</v>
      </c>
      <c r="AL83" s="88" t="e">
        <f t="shared" si="1"/>
        <v>#REF!</v>
      </c>
    </row>
    <row r="84" spans="9:38" x14ac:dyDescent="0.25">
      <c r="I84" s="83"/>
      <c r="J84" s="84" t="e">
        <f>IF(AL85="55",Monitoreo!F83&amp;". ","")</f>
        <v>#REF!</v>
      </c>
      <c r="K84" s="39" t="e">
        <f>IF(AL85="54",Monitoreo!F83&amp;". ","")</f>
        <v>#REF!</v>
      </c>
      <c r="L84" s="39" t="e">
        <f>IF(AL85="53",Monitoreo!F83&amp;". ","")</f>
        <v>#REF!</v>
      </c>
      <c r="M84" s="39" t="e">
        <f>IF(AL85="52",Monitoreo!F83&amp;". ","")</f>
        <v>#REF!</v>
      </c>
      <c r="N84" s="39" t="e">
        <f>IF(AL85="51",Monitoreo!F83&amp;". ","")</f>
        <v>#REF!</v>
      </c>
      <c r="O84" s="39" t="e">
        <f>IF(AL85="45",Monitoreo!F83&amp;". ","")</f>
        <v>#REF!</v>
      </c>
      <c r="P84" s="39" t="e">
        <f>IF(AL85="44",Monitoreo!F83&amp;". ","")</f>
        <v>#REF!</v>
      </c>
      <c r="Q84" s="39" t="e">
        <f>IF(AL85="43",Monitoreo!F83&amp;". ","")</f>
        <v>#REF!</v>
      </c>
      <c r="R84" s="39" t="e">
        <f>IF(AL85="42",Monitoreo!F83&amp;". ","")</f>
        <v>#REF!</v>
      </c>
      <c r="S84" s="39" t="e">
        <f>IF(AL85="41",Monitoreo!F83&amp;". ","")</f>
        <v>#REF!</v>
      </c>
      <c r="T84" s="39" t="e">
        <f>IF(AL85="35",Monitoreo!F83&amp;". ","")</f>
        <v>#REF!</v>
      </c>
      <c r="U84" s="39" t="e">
        <f>IF(AL85="34",Monitoreo!F83&amp;". ","")</f>
        <v>#REF!</v>
      </c>
      <c r="V84" s="39" t="e">
        <f>IF(AL85="33",Monitoreo!F83&amp;". ","")</f>
        <v>#REF!</v>
      </c>
      <c r="W84" s="39" t="e">
        <f>IF(AL85="32",Monitoreo!F83&amp;". ","")</f>
        <v>#REF!</v>
      </c>
      <c r="X84" s="39" t="e">
        <f>IF(AL85="31",Monitoreo!F83&amp;". ","")</f>
        <v>#REF!</v>
      </c>
      <c r="Y84" s="39" t="e">
        <f>IF(AL85="25",Monitoreo!F83&amp;". ","")</f>
        <v>#REF!</v>
      </c>
      <c r="Z84" s="39" t="e">
        <f>IF(AL85="24",Monitoreo!F83&amp;". ","")</f>
        <v>#REF!</v>
      </c>
      <c r="AA84" s="39" t="e">
        <f>IF(AL85="23",Monitoreo!F83&amp;". ","")</f>
        <v>#REF!</v>
      </c>
      <c r="AB84" s="39" t="e">
        <f>IF(AL85="22",Monitoreo!F83&amp;". ","")</f>
        <v>#REF!</v>
      </c>
      <c r="AC84" s="39" t="e">
        <f>IF(AL85="21",Monitoreo!F83&amp;". ","")</f>
        <v>#REF!</v>
      </c>
      <c r="AD84" s="39" t="e">
        <f>IF(AL85="15",Monitoreo!F83&amp;". ","")</f>
        <v>#REF!</v>
      </c>
      <c r="AE84" s="39" t="e">
        <f>IF(AL85="14",Monitoreo!F83&amp;". ","")</f>
        <v>#REF!</v>
      </c>
      <c r="AF84" s="39" t="e">
        <f>IF(AL85="13",Monitoreo!F83&amp;". ","")</f>
        <v>#REF!</v>
      </c>
      <c r="AG84" s="39" t="e">
        <f>IF(AL85="12",Monitoreo!F83&amp;". ","")</f>
        <v>#REF!</v>
      </c>
      <c r="AH84" s="85" t="e">
        <f>IF(AL85="11",Monitoreo!F83&amp;". ","")</f>
        <v>#REF!</v>
      </c>
      <c r="AI84" s="71"/>
      <c r="AJ84" s="88" t="e">
        <f>+IF(Monitoreo!#REF!="Casi Seguro",5,IF(Monitoreo!#REF!="Probable",4,IF(Monitoreo!#REF!="Posible",3,IF(Monitoreo!#REF!="Improbable",2,IF(Monitoreo!#REF!="Raro",1)))))</f>
        <v>#REF!</v>
      </c>
      <c r="AK84" s="88" t="e">
        <f>+IF(Monitoreo!#REF!="Severo",5,IF(Monitoreo!#REF!="Mayor",4,IF(Monitoreo!#REF!="Moderado",3,IF(Monitoreo!#REF!="Menor",2,IF(Monitoreo!#REF!="Insignificante",1)))))</f>
        <v>#REF!</v>
      </c>
      <c r="AL84" s="88" t="e">
        <f t="shared" si="1"/>
        <v>#REF!</v>
      </c>
    </row>
    <row r="85" spans="9:38" x14ac:dyDescent="0.25">
      <c r="I85" s="83"/>
      <c r="J85" s="84" t="e">
        <f>IF(AL86="55",Monitoreo!F84&amp;". ","")</f>
        <v>#REF!</v>
      </c>
      <c r="K85" s="39" t="e">
        <f>IF(AL86="54",Monitoreo!F84&amp;". ","")</f>
        <v>#REF!</v>
      </c>
      <c r="L85" s="39" t="e">
        <f>IF(AL86="53",Monitoreo!F84&amp;". ","")</f>
        <v>#REF!</v>
      </c>
      <c r="M85" s="39" t="e">
        <f>IF(AL86="52",Monitoreo!F84&amp;". ","")</f>
        <v>#REF!</v>
      </c>
      <c r="N85" s="39" t="e">
        <f>IF(AL86="51",Monitoreo!F84&amp;". ","")</f>
        <v>#REF!</v>
      </c>
      <c r="O85" s="39" t="e">
        <f>IF(AL86="45",Monitoreo!F84&amp;". ","")</f>
        <v>#REF!</v>
      </c>
      <c r="P85" s="39" t="e">
        <f>IF(AL86="44",Monitoreo!F84&amp;". ","")</f>
        <v>#REF!</v>
      </c>
      <c r="Q85" s="39" t="e">
        <f>IF(AL86="43",Monitoreo!F84&amp;". ","")</f>
        <v>#REF!</v>
      </c>
      <c r="R85" s="39" t="e">
        <f>IF(AL86="42",Monitoreo!F84&amp;". ","")</f>
        <v>#REF!</v>
      </c>
      <c r="S85" s="39" t="e">
        <f>IF(AL86="41",Monitoreo!F84&amp;". ","")</f>
        <v>#REF!</v>
      </c>
      <c r="T85" s="39" t="e">
        <f>IF(AL86="35",Monitoreo!F84&amp;". ","")</f>
        <v>#REF!</v>
      </c>
      <c r="U85" s="39" t="e">
        <f>IF(AL86="34",Monitoreo!F84&amp;". ","")</f>
        <v>#REF!</v>
      </c>
      <c r="V85" s="39" t="e">
        <f>IF(AL86="33",Monitoreo!F84&amp;". ","")</f>
        <v>#REF!</v>
      </c>
      <c r="W85" s="39" t="e">
        <f>IF(AL86="32",Monitoreo!F84&amp;". ","")</f>
        <v>#REF!</v>
      </c>
      <c r="X85" s="39" t="e">
        <f>IF(AL86="31",Monitoreo!F84&amp;". ","")</f>
        <v>#REF!</v>
      </c>
      <c r="Y85" s="39" t="e">
        <f>IF(AL86="25",Monitoreo!F84&amp;". ","")</f>
        <v>#REF!</v>
      </c>
      <c r="Z85" s="39" t="e">
        <f>IF(AL86="24",Monitoreo!F84&amp;". ","")</f>
        <v>#REF!</v>
      </c>
      <c r="AA85" s="39" t="e">
        <f>IF(AL86="23",Monitoreo!F84&amp;". ","")</f>
        <v>#REF!</v>
      </c>
      <c r="AB85" s="39" t="e">
        <f>IF(AL86="22",Monitoreo!F84&amp;". ","")</f>
        <v>#REF!</v>
      </c>
      <c r="AC85" s="39" t="e">
        <f>IF(AL86="21",Monitoreo!F84&amp;". ","")</f>
        <v>#REF!</v>
      </c>
      <c r="AD85" s="39" t="e">
        <f>IF(AL86="15",Monitoreo!F84&amp;". ","")</f>
        <v>#REF!</v>
      </c>
      <c r="AE85" s="39" t="e">
        <f>IF(AL86="14",Monitoreo!F84&amp;". ","")</f>
        <v>#REF!</v>
      </c>
      <c r="AF85" s="39" t="e">
        <f>IF(AL86="13",Monitoreo!F84&amp;". ","")</f>
        <v>#REF!</v>
      </c>
      <c r="AG85" s="39" t="e">
        <f>IF(AL86="12",Monitoreo!F84&amp;". ","")</f>
        <v>#REF!</v>
      </c>
      <c r="AH85" s="85" t="e">
        <f>IF(AL86="11",Monitoreo!F84&amp;". ","")</f>
        <v>#REF!</v>
      </c>
      <c r="AI85" s="71"/>
      <c r="AJ85" s="88" t="e">
        <f>+IF(Monitoreo!#REF!="Casi Seguro",5,IF(Monitoreo!#REF!="Probable",4,IF(Monitoreo!#REF!="Posible",3,IF(Monitoreo!#REF!="Improbable",2,IF(Monitoreo!#REF!="Raro",1)))))</f>
        <v>#REF!</v>
      </c>
      <c r="AK85" s="88" t="e">
        <f>+IF(Monitoreo!#REF!="Severo",5,IF(Monitoreo!#REF!="Mayor",4,IF(Monitoreo!#REF!="Moderado",3,IF(Monitoreo!#REF!="Menor",2,IF(Monitoreo!#REF!="Insignificante",1)))))</f>
        <v>#REF!</v>
      </c>
      <c r="AL85" s="88" t="e">
        <f t="shared" si="1"/>
        <v>#REF!</v>
      </c>
    </row>
    <row r="86" spans="9:38" x14ac:dyDescent="0.25">
      <c r="I86" s="83"/>
      <c r="J86" s="84" t="e">
        <f>IF(AL87="55",Monitoreo!F85&amp;". ","")</f>
        <v>#REF!</v>
      </c>
      <c r="K86" s="39" t="e">
        <f>IF(AL87="54",Monitoreo!F85&amp;". ","")</f>
        <v>#REF!</v>
      </c>
      <c r="L86" s="39" t="e">
        <f>IF(AL87="53",Monitoreo!F85&amp;". ","")</f>
        <v>#REF!</v>
      </c>
      <c r="M86" s="39" t="e">
        <f>IF(AL87="52",Monitoreo!F85&amp;". ","")</f>
        <v>#REF!</v>
      </c>
      <c r="N86" s="39" t="e">
        <f>IF(AL87="51",Monitoreo!F85&amp;". ","")</f>
        <v>#REF!</v>
      </c>
      <c r="O86" s="39" t="e">
        <f>IF(AL87="45",Monitoreo!F85&amp;". ","")</f>
        <v>#REF!</v>
      </c>
      <c r="P86" s="39" t="e">
        <f>IF(AL87="44",Monitoreo!F85&amp;". ","")</f>
        <v>#REF!</v>
      </c>
      <c r="Q86" s="39" t="e">
        <f>IF(AL87="43",Monitoreo!F85&amp;". ","")</f>
        <v>#REF!</v>
      </c>
      <c r="R86" s="39" t="e">
        <f>IF(AL87="42",Monitoreo!F85&amp;". ","")</f>
        <v>#REF!</v>
      </c>
      <c r="S86" s="39" t="e">
        <f>IF(AL87="41",Monitoreo!F85&amp;". ","")</f>
        <v>#REF!</v>
      </c>
      <c r="T86" s="39" t="e">
        <f>IF(AL87="35",Monitoreo!F85&amp;". ","")</f>
        <v>#REF!</v>
      </c>
      <c r="U86" s="39" t="e">
        <f>IF(AL87="34",Monitoreo!F85&amp;". ","")</f>
        <v>#REF!</v>
      </c>
      <c r="V86" s="39" t="e">
        <f>IF(AL87="33",Monitoreo!F85&amp;". ","")</f>
        <v>#REF!</v>
      </c>
      <c r="W86" s="39" t="e">
        <f>IF(AL87="32",Monitoreo!F85&amp;". ","")</f>
        <v>#REF!</v>
      </c>
      <c r="X86" s="39" t="e">
        <f>IF(AL87="31",Monitoreo!F85&amp;". ","")</f>
        <v>#REF!</v>
      </c>
      <c r="Y86" s="39" t="e">
        <f>IF(AL87="25",Monitoreo!F85&amp;". ","")</f>
        <v>#REF!</v>
      </c>
      <c r="Z86" s="39" t="e">
        <f>IF(AL87="24",Monitoreo!F85&amp;". ","")</f>
        <v>#REF!</v>
      </c>
      <c r="AA86" s="39" t="e">
        <f>IF(AL87="23",Monitoreo!F85&amp;". ","")</f>
        <v>#REF!</v>
      </c>
      <c r="AB86" s="39" t="e">
        <f>IF(AL87="22",Monitoreo!F85&amp;". ","")</f>
        <v>#REF!</v>
      </c>
      <c r="AC86" s="39" t="e">
        <f>IF(AL87="21",Monitoreo!F85&amp;". ","")</f>
        <v>#REF!</v>
      </c>
      <c r="AD86" s="39" t="e">
        <f>IF(AL87="15",Monitoreo!F85&amp;". ","")</f>
        <v>#REF!</v>
      </c>
      <c r="AE86" s="39" t="e">
        <f>IF(AL87="14",Monitoreo!F85&amp;". ","")</f>
        <v>#REF!</v>
      </c>
      <c r="AF86" s="39" t="e">
        <f>IF(AL87="13",Monitoreo!F85&amp;". ","")</f>
        <v>#REF!</v>
      </c>
      <c r="AG86" s="39" t="e">
        <f>IF(AL87="12",Monitoreo!F85&amp;". ","")</f>
        <v>#REF!</v>
      </c>
      <c r="AH86" s="85" t="e">
        <f>IF(AL87="11",Monitoreo!F85&amp;". ","")</f>
        <v>#REF!</v>
      </c>
      <c r="AI86" s="71"/>
      <c r="AJ86" s="88" t="e">
        <f>+IF(Monitoreo!#REF!="Casi Seguro",5,IF(Monitoreo!#REF!="Probable",4,IF(Monitoreo!#REF!="Posible",3,IF(Monitoreo!#REF!="Improbable",2,IF(Monitoreo!#REF!="Raro",1)))))</f>
        <v>#REF!</v>
      </c>
      <c r="AK86" s="88" t="e">
        <f>+IF(Monitoreo!#REF!="Severo",5,IF(Monitoreo!#REF!="Mayor",4,IF(Monitoreo!#REF!="Moderado",3,IF(Monitoreo!#REF!="Menor",2,IF(Monitoreo!#REF!="Insignificante",1)))))</f>
        <v>#REF!</v>
      </c>
      <c r="AL86" s="88" t="e">
        <f t="shared" si="1"/>
        <v>#REF!</v>
      </c>
    </row>
    <row r="87" spans="9:38" x14ac:dyDescent="0.25">
      <c r="I87" s="83"/>
      <c r="J87" s="84" t="e">
        <f>IF(AL88="55",Monitoreo!F86&amp;". ","")</f>
        <v>#REF!</v>
      </c>
      <c r="K87" s="39" t="e">
        <f>IF(AL88="54",Monitoreo!F86&amp;". ","")</f>
        <v>#REF!</v>
      </c>
      <c r="L87" s="39" t="e">
        <f>IF(AL88="53",Monitoreo!F86&amp;". ","")</f>
        <v>#REF!</v>
      </c>
      <c r="M87" s="39" t="e">
        <f>IF(AL88="52",Monitoreo!F86&amp;". ","")</f>
        <v>#REF!</v>
      </c>
      <c r="N87" s="39" t="e">
        <f>IF(AL88="51",Monitoreo!F86&amp;". ","")</f>
        <v>#REF!</v>
      </c>
      <c r="O87" s="39" t="e">
        <f>IF(AL88="45",Monitoreo!F86&amp;". ","")</f>
        <v>#REF!</v>
      </c>
      <c r="P87" s="39" t="e">
        <f>IF(AL88="44",Monitoreo!F86&amp;". ","")</f>
        <v>#REF!</v>
      </c>
      <c r="Q87" s="39" t="e">
        <f>IF(AL88="43",Monitoreo!F86&amp;". ","")</f>
        <v>#REF!</v>
      </c>
      <c r="R87" s="39" t="e">
        <f>IF(AL88="42",Monitoreo!F86&amp;". ","")</f>
        <v>#REF!</v>
      </c>
      <c r="S87" s="39" t="e">
        <f>IF(AL88="41",Monitoreo!F86&amp;". ","")</f>
        <v>#REF!</v>
      </c>
      <c r="T87" s="39" t="e">
        <f>IF(AL88="35",Monitoreo!F86&amp;". ","")</f>
        <v>#REF!</v>
      </c>
      <c r="U87" s="39" t="e">
        <f>IF(AL88="34",Monitoreo!F86&amp;". ","")</f>
        <v>#REF!</v>
      </c>
      <c r="V87" s="39" t="e">
        <f>IF(AL88="33",Monitoreo!F86&amp;". ","")</f>
        <v>#REF!</v>
      </c>
      <c r="W87" s="39" t="e">
        <f>IF(AL88="32",Monitoreo!F86&amp;". ","")</f>
        <v>#REF!</v>
      </c>
      <c r="X87" s="39" t="e">
        <f>IF(AL88="31",Monitoreo!F86&amp;". ","")</f>
        <v>#REF!</v>
      </c>
      <c r="Y87" s="39" t="e">
        <f>IF(AL88="25",Monitoreo!F86&amp;". ","")</f>
        <v>#REF!</v>
      </c>
      <c r="Z87" s="39" t="e">
        <f>IF(AL88="24",Monitoreo!F86&amp;". ","")</f>
        <v>#REF!</v>
      </c>
      <c r="AA87" s="39" t="e">
        <f>IF(AL88="23",Monitoreo!F86&amp;". ","")</f>
        <v>#REF!</v>
      </c>
      <c r="AB87" s="39" t="e">
        <f>IF(AL88="22",Monitoreo!F86&amp;". ","")</f>
        <v>#REF!</v>
      </c>
      <c r="AC87" s="39" t="e">
        <f>IF(AL88="21",Monitoreo!F86&amp;". ","")</f>
        <v>#REF!</v>
      </c>
      <c r="AD87" s="39" t="e">
        <f>IF(AL88="15",Monitoreo!F86&amp;". ","")</f>
        <v>#REF!</v>
      </c>
      <c r="AE87" s="39" t="e">
        <f>IF(AL88="14",Monitoreo!F86&amp;". ","")</f>
        <v>#REF!</v>
      </c>
      <c r="AF87" s="39" t="e">
        <f>IF(AL88="13",Monitoreo!F86&amp;". ","")</f>
        <v>#REF!</v>
      </c>
      <c r="AG87" s="39" t="e">
        <f>IF(AL88="12",Monitoreo!F86&amp;". ","")</f>
        <v>#REF!</v>
      </c>
      <c r="AH87" s="85" t="e">
        <f>IF(AL88="11",Monitoreo!F86&amp;". ","")</f>
        <v>#REF!</v>
      </c>
      <c r="AI87" s="71"/>
      <c r="AJ87" s="88" t="e">
        <f>+IF(Monitoreo!#REF!="Casi Seguro",5,IF(Monitoreo!#REF!="Probable",4,IF(Monitoreo!#REF!="Posible",3,IF(Monitoreo!#REF!="Improbable",2,IF(Monitoreo!#REF!="Raro",1)))))</f>
        <v>#REF!</v>
      </c>
      <c r="AK87" s="88" t="e">
        <f>+IF(Monitoreo!#REF!="Severo",5,IF(Monitoreo!#REF!="Mayor",4,IF(Monitoreo!#REF!="Moderado",3,IF(Monitoreo!#REF!="Menor",2,IF(Monitoreo!#REF!="Insignificante",1)))))</f>
        <v>#REF!</v>
      </c>
      <c r="AL87" s="88" t="e">
        <f t="shared" si="1"/>
        <v>#REF!</v>
      </c>
    </row>
    <row r="88" spans="9:38" x14ac:dyDescent="0.25">
      <c r="I88" s="83"/>
      <c r="J88" s="84" t="e">
        <f>IF(AL89="55",Monitoreo!F87&amp;". ","")</f>
        <v>#REF!</v>
      </c>
      <c r="K88" s="39" t="e">
        <f>IF(AL89="54",Monitoreo!F87&amp;". ","")</f>
        <v>#REF!</v>
      </c>
      <c r="L88" s="39" t="e">
        <f>IF(AL89="53",Monitoreo!F87&amp;". ","")</f>
        <v>#REF!</v>
      </c>
      <c r="M88" s="39" t="e">
        <f>IF(AL89="52",Monitoreo!F87&amp;". ","")</f>
        <v>#REF!</v>
      </c>
      <c r="N88" s="39" t="e">
        <f>IF(AL89="51",Monitoreo!F87&amp;". ","")</f>
        <v>#REF!</v>
      </c>
      <c r="O88" s="39" t="e">
        <f>IF(AL89="45",Monitoreo!F87&amp;". ","")</f>
        <v>#REF!</v>
      </c>
      <c r="P88" s="39" t="e">
        <f>IF(AL89="44",Monitoreo!F87&amp;". ","")</f>
        <v>#REF!</v>
      </c>
      <c r="Q88" s="39" t="e">
        <f>IF(AL89="43",Monitoreo!F87&amp;". ","")</f>
        <v>#REF!</v>
      </c>
      <c r="R88" s="39" t="e">
        <f>IF(AL89="42",Monitoreo!F87&amp;". ","")</f>
        <v>#REF!</v>
      </c>
      <c r="S88" s="39" t="e">
        <f>IF(AL89="41",Monitoreo!F87&amp;". ","")</f>
        <v>#REF!</v>
      </c>
      <c r="T88" s="39" t="e">
        <f>IF(AL89="35",Monitoreo!F87&amp;". ","")</f>
        <v>#REF!</v>
      </c>
      <c r="U88" s="39" t="e">
        <f>IF(AL89="34",Monitoreo!F87&amp;". ","")</f>
        <v>#REF!</v>
      </c>
      <c r="V88" s="39" t="e">
        <f>IF(AL89="33",Monitoreo!F87&amp;". ","")</f>
        <v>#REF!</v>
      </c>
      <c r="W88" s="39" t="e">
        <f>IF(AL89="32",Monitoreo!F87&amp;". ","")</f>
        <v>#REF!</v>
      </c>
      <c r="X88" s="39" t="e">
        <f>IF(AL89="31",Monitoreo!F87&amp;". ","")</f>
        <v>#REF!</v>
      </c>
      <c r="Y88" s="39" t="e">
        <f>IF(AL89="25",Monitoreo!F87&amp;". ","")</f>
        <v>#REF!</v>
      </c>
      <c r="Z88" s="39" t="e">
        <f>IF(AL89="24",Monitoreo!F87&amp;". ","")</f>
        <v>#REF!</v>
      </c>
      <c r="AA88" s="39" t="e">
        <f>IF(AL89="23",Monitoreo!F87&amp;". ","")</f>
        <v>#REF!</v>
      </c>
      <c r="AB88" s="39" t="e">
        <f>IF(AL89="22",Monitoreo!F87&amp;". ","")</f>
        <v>#REF!</v>
      </c>
      <c r="AC88" s="39" t="e">
        <f>IF(AL89="21",Monitoreo!F87&amp;". ","")</f>
        <v>#REF!</v>
      </c>
      <c r="AD88" s="39" t="e">
        <f>IF(AL89="15",Monitoreo!F87&amp;". ","")</f>
        <v>#REF!</v>
      </c>
      <c r="AE88" s="39" t="e">
        <f>IF(AL89="14",Monitoreo!F87&amp;". ","")</f>
        <v>#REF!</v>
      </c>
      <c r="AF88" s="39" t="e">
        <f>IF(AL89="13",Monitoreo!F87&amp;". ","")</f>
        <v>#REF!</v>
      </c>
      <c r="AG88" s="39" t="e">
        <f>IF(AL89="12",Monitoreo!F87&amp;". ","")</f>
        <v>#REF!</v>
      </c>
      <c r="AH88" s="85" t="e">
        <f>IF(AL89="11",Monitoreo!F87&amp;". ","")</f>
        <v>#REF!</v>
      </c>
      <c r="AI88" s="71"/>
      <c r="AJ88" s="88" t="e">
        <f>+IF(Monitoreo!#REF!="Casi Seguro",5,IF(Monitoreo!#REF!="Probable",4,IF(Monitoreo!#REF!="Posible",3,IF(Monitoreo!#REF!="Improbable",2,IF(Monitoreo!#REF!="Raro",1)))))</f>
        <v>#REF!</v>
      </c>
      <c r="AK88" s="88" t="e">
        <f>+IF(Monitoreo!#REF!="Severo",5,IF(Monitoreo!#REF!="Mayor",4,IF(Monitoreo!#REF!="Moderado",3,IF(Monitoreo!#REF!="Menor",2,IF(Monitoreo!#REF!="Insignificante",1)))))</f>
        <v>#REF!</v>
      </c>
      <c r="AL88" s="88" t="e">
        <f t="shared" si="1"/>
        <v>#REF!</v>
      </c>
    </row>
    <row r="89" spans="9:38" x14ac:dyDescent="0.25">
      <c r="I89" s="83"/>
      <c r="J89" s="84" t="e">
        <f>IF(AL90="55",Monitoreo!F88&amp;". ","")</f>
        <v>#REF!</v>
      </c>
      <c r="K89" s="39" t="e">
        <f>IF(AL90="54",Monitoreo!F88&amp;". ","")</f>
        <v>#REF!</v>
      </c>
      <c r="L89" s="39" t="e">
        <f>IF(AL90="53",Monitoreo!F88&amp;". ","")</f>
        <v>#REF!</v>
      </c>
      <c r="M89" s="39" t="e">
        <f>IF(AL90="52",Monitoreo!F88&amp;". ","")</f>
        <v>#REF!</v>
      </c>
      <c r="N89" s="39" t="e">
        <f>IF(AL90="51",Monitoreo!F88&amp;". ","")</f>
        <v>#REF!</v>
      </c>
      <c r="O89" s="39" t="e">
        <f>IF(AL90="45",Monitoreo!F88&amp;". ","")</f>
        <v>#REF!</v>
      </c>
      <c r="P89" s="39" t="e">
        <f>IF(AL90="44",Monitoreo!F88&amp;". ","")</f>
        <v>#REF!</v>
      </c>
      <c r="Q89" s="39" t="e">
        <f>IF(AL90="43",Monitoreo!F88&amp;". ","")</f>
        <v>#REF!</v>
      </c>
      <c r="R89" s="39" t="e">
        <f>IF(AL90="42",Monitoreo!F88&amp;". ","")</f>
        <v>#REF!</v>
      </c>
      <c r="S89" s="39" t="e">
        <f>IF(AL90="41",Monitoreo!F88&amp;". ","")</f>
        <v>#REF!</v>
      </c>
      <c r="T89" s="39" t="e">
        <f>IF(AL90="35",Monitoreo!F88&amp;". ","")</f>
        <v>#REF!</v>
      </c>
      <c r="U89" s="39" t="e">
        <f>IF(AL90="34",Monitoreo!F88&amp;". ","")</f>
        <v>#REF!</v>
      </c>
      <c r="V89" s="39" t="e">
        <f>IF(AL90="33",Monitoreo!F88&amp;". ","")</f>
        <v>#REF!</v>
      </c>
      <c r="W89" s="39" t="e">
        <f>IF(AL90="32",Monitoreo!F88&amp;". ","")</f>
        <v>#REF!</v>
      </c>
      <c r="X89" s="39" t="e">
        <f>IF(AL90="31",Monitoreo!F88&amp;". ","")</f>
        <v>#REF!</v>
      </c>
      <c r="Y89" s="39" t="e">
        <f>IF(AL90="25",Monitoreo!F88&amp;". ","")</f>
        <v>#REF!</v>
      </c>
      <c r="Z89" s="39" t="e">
        <f>IF(AL90="24",Monitoreo!F88&amp;". ","")</f>
        <v>#REF!</v>
      </c>
      <c r="AA89" s="39" t="e">
        <f>IF(AL90="23",Monitoreo!F88&amp;". ","")</f>
        <v>#REF!</v>
      </c>
      <c r="AB89" s="39" t="e">
        <f>IF(AL90="22",Monitoreo!F88&amp;". ","")</f>
        <v>#REF!</v>
      </c>
      <c r="AC89" s="39" t="e">
        <f>IF(AL90="21",Monitoreo!F88&amp;". ","")</f>
        <v>#REF!</v>
      </c>
      <c r="AD89" s="39" t="e">
        <f>IF(AL90="15",Monitoreo!F88&amp;". ","")</f>
        <v>#REF!</v>
      </c>
      <c r="AE89" s="39" t="e">
        <f>IF(AL90="14",Monitoreo!F88&amp;". ","")</f>
        <v>#REF!</v>
      </c>
      <c r="AF89" s="39" t="e">
        <f>IF(AL90="13",Monitoreo!F88&amp;". ","")</f>
        <v>#REF!</v>
      </c>
      <c r="AG89" s="39" t="e">
        <f>IF(AL90="12",Monitoreo!F88&amp;". ","")</f>
        <v>#REF!</v>
      </c>
      <c r="AH89" s="85" t="e">
        <f>IF(AL90="11",Monitoreo!F88&amp;". ","")</f>
        <v>#REF!</v>
      </c>
      <c r="AI89" s="71"/>
      <c r="AJ89" s="88" t="e">
        <f>+IF(Monitoreo!#REF!="Casi Seguro",5,IF(Monitoreo!#REF!="Probable",4,IF(Monitoreo!#REF!="Posible",3,IF(Monitoreo!#REF!="Improbable",2,IF(Monitoreo!#REF!="Raro",1)))))</f>
        <v>#REF!</v>
      </c>
      <c r="AK89" s="88" t="e">
        <f>+IF(Monitoreo!#REF!="Severo",5,IF(Monitoreo!#REF!="Mayor",4,IF(Monitoreo!#REF!="Moderado",3,IF(Monitoreo!#REF!="Menor",2,IF(Monitoreo!#REF!="Insignificante",1)))))</f>
        <v>#REF!</v>
      </c>
      <c r="AL89" s="88" t="e">
        <f t="shared" si="1"/>
        <v>#REF!</v>
      </c>
    </row>
    <row r="90" spans="9:38" x14ac:dyDescent="0.25">
      <c r="I90" s="83"/>
      <c r="J90" s="84" t="e">
        <f>IF(AL91="55",Monitoreo!F89&amp;". ","")</f>
        <v>#REF!</v>
      </c>
      <c r="K90" s="39" t="e">
        <f>IF(AL91="54",Monitoreo!F89&amp;". ","")</f>
        <v>#REF!</v>
      </c>
      <c r="L90" s="39" t="e">
        <f>IF(AL91="53",Monitoreo!F89&amp;". ","")</f>
        <v>#REF!</v>
      </c>
      <c r="M90" s="39" t="e">
        <f>IF(AL91="52",Monitoreo!F89&amp;". ","")</f>
        <v>#REF!</v>
      </c>
      <c r="N90" s="39" t="e">
        <f>IF(AL91="51",Monitoreo!F89&amp;". ","")</f>
        <v>#REF!</v>
      </c>
      <c r="O90" s="39" t="e">
        <f>IF(AL91="45",Monitoreo!F89&amp;". ","")</f>
        <v>#REF!</v>
      </c>
      <c r="P90" s="39" t="e">
        <f>IF(AL91="44",Monitoreo!F89&amp;". ","")</f>
        <v>#REF!</v>
      </c>
      <c r="Q90" s="39" t="e">
        <f>IF(AL91="43",Monitoreo!F89&amp;". ","")</f>
        <v>#REF!</v>
      </c>
      <c r="R90" s="39" t="e">
        <f>IF(AL91="42",Monitoreo!F89&amp;". ","")</f>
        <v>#REF!</v>
      </c>
      <c r="S90" s="39" t="e">
        <f>IF(AL91="41",Monitoreo!F89&amp;". ","")</f>
        <v>#REF!</v>
      </c>
      <c r="T90" s="39" t="e">
        <f>IF(AL91="35",Monitoreo!F89&amp;". ","")</f>
        <v>#REF!</v>
      </c>
      <c r="U90" s="39" t="e">
        <f>IF(AL91="34",Monitoreo!F89&amp;". ","")</f>
        <v>#REF!</v>
      </c>
      <c r="V90" s="39" t="e">
        <f>IF(AL91="33",Monitoreo!F89&amp;". ","")</f>
        <v>#REF!</v>
      </c>
      <c r="W90" s="39" t="e">
        <f>IF(AL91="32",Monitoreo!F89&amp;". ","")</f>
        <v>#REF!</v>
      </c>
      <c r="X90" s="39" t="e">
        <f>IF(AL91="31",Monitoreo!F89&amp;". ","")</f>
        <v>#REF!</v>
      </c>
      <c r="Y90" s="39" t="e">
        <f>IF(AL91="25",Monitoreo!F89&amp;". ","")</f>
        <v>#REF!</v>
      </c>
      <c r="Z90" s="39" t="e">
        <f>IF(AL91="24",Monitoreo!F89&amp;". ","")</f>
        <v>#REF!</v>
      </c>
      <c r="AA90" s="39" t="e">
        <f>IF(AL91="23",Monitoreo!F89&amp;". ","")</f>
        <v>#REF!</v>
      </c>
      <c r="AB90" s="39" t="e">
        <f>IF(AL91="22",Monitoreo!F89&amp;". ","")</f>
        <v>#REF!</v>
      </c>
      <c r="AC90" s="39" t="e">
        <f>IF(AL91="21",Monitoreo!F89&amp;". ","")</f>
        <v>#REF!</v>
      </c>
      <c r="AD90" s="39" t="e">
        <f>IF(AL91="15",Monitoreo!F89&amp;". ","")</f>
        <v>#REF!</v>
      </c>
      <c r="AE90" s="39" t="e">
        <f>IF(AL91="14",Monitoreo!F89&amp;". ","")</f>
        <v>#REF!</v>
      </c>
      <c r="AF90" s="39" t="e">
        <f>IF(AL91="13",Monitoreo!F89&amp;". ","")</f>
        <v>#REF!</v>
      </c>
      <c r="AG90" s="39" t="e">
        <f>IF(AL91="12",Monitoreo!F89&amp;". ","")</f>
        <v>#REF!</v>
      </c>
      <c r="AH90" s="85" t="e">
        <f>IF(AL91="11",Monitoreo!F89&amp;". ","")</f>
        <v>#REF!</v>
      </c>
      <c r="AI90" s="71"/>
      <c r="AJ90" s="88" t="e">
        <f>+IF(Monitoreo!#REF!="Casi Seguro",5,IF(Monitoreo!#REF!="Probable",4,IF(Monitoreo!#REF!="Posible",3,IF(Monitoreo!#REF!="Improbable",2,IF(Monitoreo!#REF!="Raro",1)))))</f>
        <v>#REF!</v>
      </c>
      <c r="AK90" s="88" t="e">
        <f>+IF(Monitoreo!#REF!="Severo",5,IF(Monitoreo!#REF!="Mayor",4,IF(Monitoreo!#REF!="Moderado",3,IF(Monitoreo!#REF!="Menor",2,IF(Monitoreo!#REF!="Insignificante",1)))))</f>
        <v>#REF!</v>
      </c>
      <c r="AL90" s="88" t="e">
        <f t="shared" si="1"/>
        <v>#REF!</v>
      </c>
    </row>
    <row r="91" spans="9:38" x14ac:dyDescent="0.25">
      <c r="I91" s="83"/>
      <c r="J91" s="84" t="e">
        <f>IF(AL92="55",Monitoreo!F90&amp;". ","")</f>
        <v>#REF!</v>
      </c>
      <c r="K91" s="39" t="e">
        <f>IF(AL92="54",Monitoreo!F90&amp;". ","")</f>
        <v>#REF!</v>
      </c>
      <c r="L91" s="39" t="e">
        <f>IF(AL92="53",Monitoreo!F90&amp;". ","")</f>
        <v>#REF!</v>
      </c>
      <c r="M91" s="39" t="e">
        <f>IF(AL92="52",Monitoreo!F90&amp;". ","")</f>
        <v>#REF!</v>
      </c>
      <c r="N91" s="39" t="e">
        <f>IF(AL92="51",Monitoreo!F90&amp;". ","")</f>
        <v>#REF!</v>
      </c>
      <c r="O91" s="39" t="e">
        <f>IF(AL92="45",Monitoreo!F90&amp;". ","")</f>
        <v>#REF!</v>
      </c>
      <c r="P91" s="39" t="e">
        <f>IF(AL92="44",Monitoreo!F90&amp;". ","")</f>
        <v>#REF!</v>
      </c>
      <c r="Q91" s="39" t="e">
        <f>IF(AL92="43",Monitoreo!F90&amp;". ","")</f>
        <v>#REF!</v>
      </c>
      <c r="R91" s="39" t="e">
        <f>IF(AL92="42",Monitoreo!F90&amp;". ","")</f>
        <v>#REF!</v>
      </c>
      <c r="S91" s="39" t="e">
        <f>IF(AL92="41",Monitoreo!F90&amp;". ","")</f>
        <v>#REF!</v>
      </c>
      <c r="T91" s="39" t="e">
        <f>IF(AL92="35",Monitoreo!F90&amp;". ","")</f>
        <v>#REF!</v>
      </c>
      <c r="U91" s="39" t="e">
        <f>IF(AL92="34",Monitoreo!F90&amp;". ","")</f>
        <v>#REF!</v>
      </c>
      <c r="V91" s="39" t="e">
        <f>IF(AL92="33",Monitoreo!F90&amp;". ","")</f>
        <v>#REF!</v>
      </c>
      <c r="W91" s="39" t="e">
        <f>IF(AL92="32",Monitoreo!F90&amp;". ","")</f>
        <v>#REF!</v>
      </c>
      <c r="X91" s="39" t="e">
        <f>IF(AL92="31",Monitoreo!F90&amp;". ","")</f>
        <v>#REF!</v>
      </c>
      <c r="Y91" s="39" t="e">
        <f>IF(AL92="25",Monitoreo!F90&amp;". ","")</f>
        <v>#REF!</v>
      </c>
      <c r="Z91" s="39" t="e">
        <f>IF(AL92="24",Monitoreo!F90&amp;". ","")</f>
        <v>#REF!</v>
      </c>
      <c r="AA91" s="39" t="e">
        <f>IF(AL92="23",Monitoreo!F90&amp;". ","")</f>
        <v>#REF!</v>
      </c>
      <c r="AB91" s="39" t="e">
        <f>IF(AL92="22",Monitoreo!F90&amp;". ","")</f>
        <v>#REF!</v>
      </c>
      <c r="AC91" s="39" t="e">
        <f>IF(AL92="21",Monitoreo!F90&amp;". ","")</f>
        <v>#REF!</v>
      </c>
      <c r="AD91" s="39" t="e">
        <f>IF(AL92="15",Monitoreo!F90&amp;". ","")</f>
        <v>#REF!</v>
      </c>
      <c r="AE91" s="39" t="e">
        <f>IF(AL92="14",Monitoreo!F90&amp;". ","")</f>
        <v>#REF!</v>
      </c>
      <c r="AF91" s="39" t="e">
        <f>IF(AL92="13",Monitoreo!F90&amp;". ","")</f>
        <v>#REF!</v>
      </c>
      <c r="AG91" s="39" t="e">
        <f>IF(AL92="12",Monitoreo!F90&amp;". ","")</f>
        <v>#REF!</v>
      </c>
      <c r="AH91" s="85" t="e">
        <f>IF(AL92="11",Monitoreo!F90&amp;". ","")</f>
        <v>#REF!</v>
      </c>
      <c r="AI91" s="71"/>
      <c r="AJ91" s="88" t="e">
        <f>+IF(Monitoreo!#REF!="Casi Seguro",5,IF(Monitoreo!#REF!="Probable",4,IF(Monitoreo!#REF!="Posible",3,IF(Monitoreo!#REF!="Improbable",2,IF(Monitoreo!#REF!="Raro",1)))))</f>
        <v>#REF!</v>
      </c>
      <c r="AK91" s="88" t="e">
        <f>+IF(Monitoreo!#REF!="Severo",5,IF(Monitoreo!#REF!="Mayor",4,IF(Monitoreo!#REF!="Moderado",3,IF(Monitoreo!#REF!="Menor",2,IF(Monitoreo!#REF!="Insignificante",1)))))</f>
        <v>#REF!</v>
      </c>
      <c r="AL91" s="88" t="e">
        <f t="shared" si="1"/>
        <v>#REF!</v>
      </c>
    </row>
    <row r="92" spans="9:38" x14ac:dyDescent="0.25">
      <c r="I92" s="83"/>
      <c r="J92" s="84" t="e">
        <f>IF(AL93="55",Monitoreo!F91&amp;". ","")</f>
        <v>#REF!</v>
      </c>
      <c r="K92" s="39" t="e">
        <f>IF(AL93="54",Monitoreo!F91&amp;". ","")</f>
        <v>#REF!</v>
      </c>
      <c r="L92" s="39" t="e">
        <f>IF(AL93="53",Monitoreo!F91&amp;". ","")</f>
        <v>#REF!</v>
      </c>
      <c r="M92" s="39" t="e">
        <f>IF(AL93="52",Monitoreo!F91&amp;". ","")</f>
        <v>#REF!</v>
      </c>
      <c r="N92" s="39" t="e">
        <f>IF(AL93="51",Monitoreo!F91&amp;". ","")</f>
        <v>#REF!</v>
      </c>
      <c r="O92" s="39" t="e">
        <f>IF(AL93="45",Monitoreo!F91&amp;". ","")</f>
        <v>#REF!</v>
      </c>
      <c r="P92" s="39" t="e">
        <f>IF(AL93="44",Monitoreo!F91&amp;". ","")</f>
        <v>#REF!</v>
      </c>
      <c r="Q92" s="39" t="e">
        <f>IF(AL93="43",Monitoreo!F91&amp;". ","")</f>
        <v>#REF!</v>
      </c>
      <c r="R92" s="39" t="e">
        <f>IF(AL93="42",Monitoreo!F91&amp;". ","")</f>
        <v>#REF!</v>
      </c>
      <c r="S92" s="39" t="e">
        <f>IF(AL93="41",Monitoreo!F91&amp;". ","")</f>
        <v>#REF!</v>
      </c>
      <c r="T92" s="39" t="e">
        <f>IF(AL93="35",Monitoreo!F91&amp;". ","")</f>
        <v>#REF!</v>
      </c>
      <c r="U92" s="39" t="e">
        <f>IF(AL93="34",Monitoreo!F91&amp;". ","")</f>
        <v>#REF!</v>
      </c>
      <c r="V92" s="39" t="e">
        <f>IF(AL93="33",Monitoreo!F91&amp;". ","")</f>
        <v>#REF!</v>
      </c>
      <c r="W92" s="39" t="e">
        <f>IF(AL93="32",Monitoreo!F91&amp;". ","")</f>
        <v>#REF!</v>
      </c>
      <c r="X92" s="39" t="e">
        <f>IF(AL93="31",Monitoreo!F91&amp;". ","")</f>
        <v>#REF!</v>
      </c>
      <c r="Y92" s="39" t="e">
        <f>IF(AL93="25",Monitoreo!F91&amp;". ","")</f>
        <v>#REF!</v>
      </c>
      <c r="Z92" s="39" t="e">
        <f>IF(AL93="24",Monitoreo!F91&amp;". ","")</f>
        <v>#REF!</v>
      </c>
      <c r="AA92" s="39" t="e">
        <f>IF(AL93="23",Monitoreo!F91&amp;". ","")</f>
        <v>#REF!</v>
      </c>
      <c r="AB92" s="39" t="e">
        <f>IF(AL93="22",Monitoreo!F91&amp;". ","")</f>
        <v>#REF!</v>
      </c>
      <c r="AC92" s="39" t="e">
        <f>IF(AL93="21",Monitoreo!F91&amp;". ","")</f>
        <v>#REF!</v>
      </c>
      <c r="AD92" s="39" t="e">
        <f>IF(AL93="15",Monitoreo!F91&amp;". ","")</f>
        <v>#REF!</v>
      </c>
      <c r="AE92" s="39" t="e">
        <f>IF(AL93="14",Monitoreo!F91&amp;". ","")</f>
        <v>#REF!</v>
      </c>
      <c r="AF92" s="39" t="e">
        <f>IF(AL93="13",Monitoreo!F91&amp;". ","")</f>
        <v>#REF!</v>
      </c>
      <c r="AG92" s="39" t="e">
        <f>IF(AL93="12",Monitoreo!F91&amp;". ","")</f>
        <v>#REF!</v>
      </c>
      <c r="AH92" s="85" t="e">
        <f>IF(AL93="11",Monitoreo!F91&amp;". ","")</f>
        <v>#REF!</v>
      </c>
      <c r="AI92" s="71"/>
      <c r="AJ92" s="88" t="e">
        <f>+IF(Monitoreo!#REF!="Casi Seguro",5,IF(Monitoreo!#REF!="Probable",4,IF(Monitoreo!#REF!="Posible",3,IF(Monitoreo!#REF!="Improbable",2,IF(Monitoreo!#REF!="Raro",1)))))</f>
        <v>#REF!</v>
      </c>
      <c r="AK92" s="88" t="e">
        <f>+IF(Monitoreo!#REF!="Severo",5,IF(Monitoreo!#REF!="Mayor",4,IF(Monitoreo!#REF!="Moderado",3,IF(Monitoreo!#REF!="Menor",2,IF(Monitoreo!#REF!="Insignificante",1)))))</f>
        <v>#REF!</v>
      </c>
      <c r="AL92" s="88" t="e">
        <f t="shared" si="1"/>
        <v>#REF!</v>
      </c>
    </row>
    <row r="93" spans="9:38" x14ac:dyDescent="0.25">
      <c r="I93" s="83"/>
      <c r="J93" s="84" t="e">
        <f>IF(AL94="55",Monitoreo!F92&amp;". ","")</f>
        <v>#REF!</v>
      </c>
      <c r="K93" s="39" t="e">
        <f>IF(AL94="54",Monitoreo!F92&amp;". ","")</f>
        <v>#REF!</v>
      </c>
      <c r="L93" s="39" t="e">
        <f>IF(AL94="53",Monitoreo!F92&amp;". ","")</f>
        <v>#REF!</v>
      </c>
      <c r="M93" s="39" t="e">
        <f>IF(AL94="52",Monitoreo!F92&amp;". ","")</f>
        <v>#REF!</v>
      </c>
      <c r="N93" s="39" t="e">
        <f>IF(AL94="51",Monitoreo!F92&amp;". ","")</f>
        <v>#REF!</v>
      </c>
      <c r="O93" s="39" t="e">
        <f>IF(AL94="45",Monitoreo!F92&amp;". ","")</f>
        <v>#REF!</v>
      </c>
      <c r="P93" s="39" t="e">
        <f>IF(AL94="44",Monitoreo!F92&amp;". ","")</f>
        <v>#REF!</v>
      </c>
      <c r="Q93" s="39" t="e">
        <f>IF(AL94="43",Monitoreo!F92&amp;". ","")</f>
        <v>#REF!</v>
      </c>
      <c r="R93" s="39" t="e">
        <f>IF(AL94="42",Monitoreo!F92&amp;". ","")</f>
        <v>#REF!</v>
      </c>
      <c r="S93" s="39" t="e">
        <f>IF(AL94="41",Monitoreo!F92&amp;". ","")</f>
        <v>#REF!</v>
      </c>
      <c r="T93" s="39" t="e">
        <f>IF(AL94="35",Monitoreo!F92&amp;". ","")</f>
        <v>#REF!</v>
      </c>
      <c r="U93" s="39" t="e">
        <f>IF(AL94="34",Monitoreo!F92&amp;". ","")</f>
        <v>#REF!</v>
      </c>
      <c r="V93" s="39" t="e">
        <f>IF(AL94="33",Monitoreo!F92&amp;". ","")</f>
        <v>#REF!</v>
      </c>
      <c r="W93" s="39" t="e">
        <f>IF(AL94="32",Monitoreo!F92&amp;". ","")</f>
        <v>#REF!</v>
      </c>
      <c r="X93" s="39" t="e">
        <f>IF(AL94="31",Monitoreo!F92&amp;". ","")</f>
        <v>#REF!</v>
      </c>
      <c r="Y93" s="39" t="e">
        <f>IF(AL94="25",Monitoreo!F92&amp;". ","")</f>
        <v>#REF!</v>
      </c>
      <c r="Z93" s="39" t="e">
        <f>IF(AL94="24",Monitoreo!F92&amp;". ","")</f>
        <v>#REF!</v>
      </c>
      <c r="AA93" s="39" t="e">
        <f>IF(AL94="23",Monitoreo!F92&amp;". ","")</f>
        <v>#REF!</v>
      </c>
      <c r="AB93" s="39" t="e">
        <f>IF(AL94="22",Monitoreo!F92&amp;". ","")</f>
        <v>#REF!</v>
      </c>
      <c r="AC93" s="39" t="e">
        <f>IF(AL94="21",Monitoreo!F92&amp;". ","")</f>
        <v>#REF!</v>
      </c>
      <c r="AD93" s="39" t="e">
        <f>IF(AL94="15",Monitoreo!F92&amp;". ","")</f>
        <v>#REF!</v>
      </c>
      <c r="AE93" s="39" t="e">
        <f>IF(AL94="14",Monitoreo!F92&amp;". ","")</f>
        <v>#REF!</v>
      </c>
      <c r="AF93" s="39" t="e">
        <f>IF(AL94="13",Monitoreo!F92&amp;". ","")</f>
        <v>#REF!</v>
      </c>
      <c r="AG93" s="39" t="e">
        <f>IF(AL94="12",Monitoreo!F92&amp;". ","")</f>
        <v>#REF!</v>
      </c>
      <c r="AH93" s="85" t="e">
        <f>IF(AL94="11",Monitoreo!F92&amp;". ","")</f>
        <v>#REF!</v>
      </c>
      <c r="AI93" s="71"/>
      <c r="AJ93" s="88" t="e">
        <f>+IF(Monitoreo!#REF!="Casi Seguro",5,IF(Monitoreo!#REF!="Probable",4,IF(Monitoreo!#REF!="Posible",3,IF(Monitoreo!#REF!="Improbable",2,IF(Monitoreo!#REF!="Raro",1)))))</f>
        <v>#REF!</v>
      </c>
      <c r="AK93" s="88" t="e">
        <f>+IF(Monitoreo!#REF!="Severo",5,IF(Monitoreo!#REF!="Mayor",4,IF(Monitoreo!#REF!="Moderado",3,IF(Monitoreo!#REF!="Menor",2,IF(Monitoreo!#REF!="Insignificante",1)))))</f>
        <v>#REF!</v>
      </c>
      <c r="AL93" s="88" t="e">
        <f t="shared" si="1"/>
        <v>#REF!</v>
      </c>
    </row>
    <row r="94" spans="9:38" x14ac:dyDescent="0.25">
      <c r="I94" s="83"/>
      <c r="J94" s="84" t="e">
        <f>IF(AL95="55",Monitoreo!F93&amp;". ","")</f>
        <v>#REF!</v>
      </c>
      <c r="K94" s="39" t="e">
        <f>IF(AL95="54",Monitoreo!F93&amp;". ","")</f>
        <v>#REF!</v>
      </c>
      <c r="L94" s="39" t="e">
        <f>IF(AL95="53",Monitoreo!F93&amp;". ","")</f>
        <v>#REF!</v>
      </c>
      <c r="M94" s="39" t="e">
        <f>IF(AL95="52",Monitoreo!F93&amp;". ","")</f>
        <v>#REF!</v>
      </c>
      <c r="N94" s="39" t="e">
        <f>IF(AL95="51",Monitoreo!F93&amp;". ","")</f>
        <v>#REF!</v>
      </c>
      <c r="O94" s="39" t="e">
        <f>IF(AL95="45",Monitoreo!F93&amp;". ","")</f>
        <v>#REF!</v>
      </c>
      <c r="P94" s="39" t="e">
        <f>IF(AL95="44",Monitoreo!F93&amp;". ","")</f>
        <v>#REF!</v>
      </c>
      <c r="Q94" s="39" t="e">
        <f>IF(AL95="43",Monitoreo!F93&amp;". ","")</f>
        <v>#REF!</v>
      </c>
      <c r="R94" s="39" t="e">
        <f>IF(AL95="42",Monitoreo!F93&amp;". ","")</f>
        <v>#REF!</v>
      </c>
      <c r="S94" s="39" t="e">
        <f>IF(AL95="41",Monitoreo!F93&amp;". ","")</f>
        <v>#REF!</v>
      </c>
      <c r="T94" s="39" t="e">
        <f>IF(AL95="35",Monitoreo!F93&amp;". ","")</f>
        <v>#REF!</v>
      </c>
      <c r="U94" s="39" t="e">
        <f>IF(AL95="34",Monitoreo!F93&amp;". ","")</f>
        <v>#REF!</v>
      </c>
      <c r="V94" s="39" t="e">
        <f>IF(AL95="33",Monitoreo!F93&amp;". ","")</f>
        <v>#REF!</v>
      </c>
      <c r="W94" s="39" t="e">
        <f>IF(AL95="32",Monitoreo!F93&amp;". ","")</f>
        <v>#REF!</v>
      </c>
      <c r="X94" s="39" t="e">
        <f>IF(AL95="31",Monitoreo!F93&amp;". ","")</f>
        <v>#REF!</v>
      </c>
      <c r="Y94" s="39" t="e">
        <f>IF(AL95="25",Monitoreo!F93&amp;". ","")</f>
        <v>#REF!</v>
      </c>
      <c r="Z94" s="39" t="e">
        <f>IF(AL95="24",Monitoreo!F93&amp;". ","")</f>
        <v>#REF!</v>
      </c>
      <c r="AA94" s="39" t="e">
        <f>IF(AL95="23",Monitoreo!F93&amp;". ","")</f>
        <v>#REF!</v>
      </c>
      <c r="AB94" s="39" t="e">
        <f>IF(AL95="22",Monitoreo!F93&amp;". ","")</f>
        <v>#REF!</v>
      </c>
      <c r="AC94" s="39" t="e">
        <f>IF(AL95="21",Monitoreo!F93&amp;". ","")</f>
        <v>#REF!</v>
      </c>
      <c r="AD94" s="39" t="e">
        <f>IF(AL95="15",Monitoreo!F93&amp;". ","")</f>
        <v>#REF!</v>
      </c>
      <c r="AE94" s="39" t="e">
        <f>IF(AL95="14",Monitoreo!F93&amp;". ","")</f>
        <v>#REF!</v>
      </c>
      <c r="AF94" s="39" t="e">
        <f>IF(AL95="13",Monitoreo!F93&amp;". ","")</f>
        <v>#REF!</v>
      </c>
      <c r="AG94" s="39" t="e">
        <f>IF(AL95="12",Monitoreo!F93&amp;". ","")</f>
        <v>#REF!</v>
      </c>
      <c r="AH94" s="85" t="e">
        <f>IF(AL95="11",Monitoreo!F93&amp;". ","")</f>
        <v>#REF!</v>
      </c>
      <c r="AI94" s="71"/>
      <c r="AJ94" s="88" t="e">
        <f>+IF(Monitoreo!#REF!="Casi Seguro",5,IF(Monitoreo!#REF!="Probable",4,IF(Monitoreo!#REF!="Posible",3,IF(Monitoreo!#REF!="Improbable",2,IF(Monitoreo!#REF!="Raro",1)))))</f>
        <v>#REF!</v>
      </c>
      <c r="AK94" s="88" t="e">
        <f>+IF(Monitoreo!#REF!="Severo",5,IF(Monitoreo!#REF!="Mayor",4,IF(Monitoreo!#REF!="Moderado",3,IF(Monitoreo!#REF!="Menor",2,IF(Monitoreo!#REF!="Insignificante",1)))))</f>
        <v>#REF!</v>
      </c>
      <c r="AL94" s="88" t="e">
        <f t="shared" si="1"/>
        <v>#REF!</v>
      </c>
    </row>
    <row r="95" spans="9:38" x14ac:dyDescent="0.25">
      <c r="I95" s="83"/>
      <c r="J95" s="84" t="e">
        <f>IF(AL96="55",Monitoreo!F94&amp;". ","")</f>
        <v>#REF!</v>
      </c>
      <c r="K95" s="39" t="e">
        <f>IF(AL96="54",Monitoreo!F94&amp;". ","")</f>
        <v>#REF!</v>
      </c>
      <c r="L95" s="39" t="e">
        <f>IF(AL96="53",Monitoreo!F94&amp;". ","")</f>
        <v>#REF!</v>
      </c>
      <c r="M95" s="39" t="e">
        <f>IF(AL96="52",Monitoreo!F94&amp;". ","")</f>
        <v>#REF!</v>
      </c>
      <c r="N95" s="39" t="e">
        <f>IF(AL96="51",Monitoreo!F94&amp;". ","")</f>
        <v>#REF!</v>
      </c>
      <c r="O95" s="39" t="e">
        <f>IF(AL96="45",Monitoreo!F94&amp;". ","")</f>
        <v>#REF!</v>
      </c>
      <c r="P95" s="39" t="e">
        <f>IF(AL96="44",Monitoreo!F94&amp;". ","")</f>
        <v>#REF!</v>
      </c>
      <c r="Q95" s="39" t="e">
        <f>IF(AL96="43",Monitoreo!F94&amp;". ","")</f>
        <v>#REF!</v>
      </c>
      <c r="R95" s="39" t="e">
        <f>IF(AL96="42",Monitoreo!F94&amp;". ","")</f>
        <v>#REF!</v>
      </c>
      <c r="S95" s="39" t="e">
        <f>IF(AL96="41",Monitoreo!F94&amp;". ","")</f>
        <v>#REF!</v>
      </c>
      <c r="T95" s="39" t="e">
        <f>IF(AL96="35",Monitoreo!F94&amp;". ","")</f>
        <v>#REF!</v>
      </c>
      <c r="U95" s="39" t="e">
        <f>IF(AL96="34",Monitoreo!F94&amp;". ","")</f>
        <v>#REF!</v>
      </c>
      <c r="V95" s="39" t="e">
        <f>IF(AL96="33",Monitoreo!F94&amp;". ","")</f>
        <v>#REF!</v>
      </c>
      <c r="W95" s="39" t="e">
        <f>IF(AL96="32",Monitoreo!F94&amp;". ","")</f>
        <v>#REF!</v>
      </c>
      <c r="X95" s="39" t="e">
        <f>IF(AL96="31",Monitoreo!F94&amp;". ","")</f>
        <v>#REF!</v>
      </c>
      <c r="Y95" s="39" t="e">
        <f>IF(AL96="25",Monitoreo!F94&amp;". ","")</f>
        <v>#REF!</v>
      </c>
      <c r="Z95" s="39" t="e">
        <f>IF(AL96="24",Monitoreo!F94&amp;". ","")</f>
        <v>#REF!</v>
      </c>
      <c r="AA95" s="39" t="e">
        <f>IF(AL96="23",Monitoreo!F94&amp;". ","")</f>
        <v>#REF!</v>
      </c>
      <c r="AB95" s="39" t="e">
        <f>IF(AL96="22",Monitoreo!F94&amp;". ","")</f>
        <v>#REF!</v>
      </c>
      <c r="AC95" s="39" t="e">
        <f>IF(AL96="21",Monitoreo!F94&amp;". ","")</f>
        <v>#REF!</v>
      </c>
      <c r="AD95" s="39" t="e">
        <f>IF(AL96="15",Monitoreo!F94&amp;". ","")</f>
        <v>#REF!</v>
      </c>
      <c r="AE95" s="39" t="e">
        <f>IF(AL96="14",Monitoreo!F94&amp;". ","")</f>
        <v>#REF!</v>
      </c>
      <c r="AF95" s="39" t="e">
        <f>IF(AL96="13",Monitoreo!F94&amp;". ","")</f>
        <v>#REF!</v>
      </c>
      <c r="AG95" s="39" t="e">
        <f>IF(AL96="12",Monitoreo!F94&amp;". ","")</f>
        <v>#REF!</v>
      </c>
      <c r="AH95" s="85" t="e">
        <f>IF(AL96="11",Monitoreo!F94&amp;". ","")</f>
        <v>#REF!</v>
      </c>
      <c r="AI95" s="71"/>
      <c r="AJ95" s="88" t="e">
        <f>+IF(Monitoreo!#REF!="Casi Seguro",5,IF(Monitoreo!#REF!="Probable",4,IF(Monitoreo!#REF!="Posible",3,IF(Monitoreo!#REF!="Improbable",2,IF(Monitoreo!#REF!="Raro",1)))))</f>
        <v>#REF!</v>
      </c>
      <c r="AK95" s="88" t="e">
        <f>+IF(Monitoreo!#REF!="Severo",5,IF(Monitoreo!#REF!="Mayor",4,IF(Monitoreo!#REF!="Moderado",3,IF(Monitoreo!#REF!="Menor",2,IF(Monitoreo!#REF!="Insignificante",1)))))</f>
        <v>#REF!</v>
      </c>
      <c r="AL95" s="88" t="e">
        <f t="shared" si="1"/>
        <v>#REF!</v>
      </c>
    </row>
    <row r="96" spans="9:38" x14ac:dyDescent="0.25">
      <c r="I96" s="83"/>
      <c r="J96" s="84" t="e">
        <f>IF(AL97="55",Monitoreo!F95&amp;". ","")</f>
        <v>#REF!</v>
      </c>
      <c r="K96" s="39" t="e">
        <f>IF(AL97="54",Monitoreo!F95&amp;". ","")</f>
        <v>#REF!</v>
      </c>
      <c r="L96" s="39" t="e">
        <f>IF(AL97="53",Monitoreo!F95&amp;". ","")</f>
        <v>#REF!</v>
      </c>
      <c r="M96" s="39" t="e">
        <f>IF(AL97="52",Monitoreo!F95&amp;". ","")</f>
        <v>#REF!</v>
      </c>
      <c r="N96" s="39" t="e">
        <f>IF(AL97="51",Monitoreo!F95&amp;". ","")</f>
        <v>#REF!</v>
      </c>
      <c r="O96" s="39" t="e">
        <f>IF(AL97="45",Monitoreo!F95&amp;". ","")</f>
        <v>#REF!</v>
      </c>
      <c r="P96" s="39" t="e">
        <f>IF(AL97="44",Monitoreo!F95&amp;". ","")</f>
        <v>#REF!</v>
      </c>
      <c r="Q96" s="39" t="e">
        <f>IF(AL97="43",Monitoreo!F95&amp;". ","")</f>
        <v>#REF!</v>
      </c>
      <c r="R96" s="39" t="e">
        <f>IF(AL97="42",Monitoreo!F95&amp;". ","")</f>
        <v>#REF!</v>
      </c>
      <c r="S96" s="39" t="e">
        <f>IF(AL97="41",Monitoreo!F95&amp;". ","")</f>
        <v>#REF!</v>
      </c>
      <c r="T96" s="39" t="e">
        <f>IF(AL97="35",Monitoreo!F95&amp;". ","")</f>
        <v>#REF!</v>
      </c>
      <c r="U96" s="39" t="e">
        <f>IF(AL97="34",Monitoreo!F95&amp;". ","")</f>
        <v>#REF!</v>
      </c>
      <c r="V96" s="39" t="e">
        <f>IF(AL97="33",Monitoreo!F95&amp;". ","")</f>
        <v>#REF!</v>
      </c>
      <c r="W96" s="39" t="e">
        <f>IF(AL97="32",Monitoreo!F95&amp;". ","")</f>
        <v>#REF!</v>
      </c>
      <c r="X96" s="39" t="e">
        <f>IF(AL97="31",Monitoreo!F95&amp;". ","")</f>
        <v>#REF!</v>
      </c>
      <c r="Y96" s="39" t="e">
        <f>IF(AL97="25",Monitoreo!F95&amp;". ","")</f>
        <v>#REF!</v>
      </c>
      <c r="Z96" s="39" t="e">
        <f>IF(AL97="24",Monitoreo!F95&amp;". ","")</f>
        <v>#REF!</v>
      </c>
      <c r="AA96" s="39" t="e">
        <f>IF(AL97="23",Monitoreo!F95&amp;". ","")</f>
        <v>#REF!</v>
      </c>
      <c r="AB96" s="39" t="e">
        <f>IF(AL97="22",Monitoreo!F95&amp;". ","")</f>
        <v>#REF!</v>
      </c>
      <c r="AC96" s="39" t="e">
        <f>IF(AL97="21",Monitoreo!F95&amp;". ","")</f>
        <v>#REF!</v>
      </c>
      <c r="AD96" s="39" t="e">
        <f>IF(AL97="15",Monitoreo!F95&amp;". ","")</f>
        <v>#REF!</v>
      </c>
      <c r="AE96" s="39" t="e">
        <f>IF(AL97="14",Monitoreo!F95&amp;". ","")</f>
        <v>#REF!</v>
      </c>
      <c r="AF96" s="39" t="e">
        <f>IF(AL97="13",Monitoreo!F95&amp;". ","")</f>
        <v>#REF!</v>
      </c>
      <c r="AG96" s="39" t="e">
        <f>IF(AL97="12",Monitoreo!F95&amp;". ","")</f>
        <v>#REF!</v>
      </c>
      <c r="AH96" s="85" t="e">
        <f>IF(AL97="11",Monitoreo!F95&amp;". ","")</f>
        <v>#REF!</v>
      </c>
      <c r="AI96" s="71"/>
      <c r="AJ96" s="88" t="e">
        <f>+IF(Monitoreo!#REF!="Casi Seguro",5,IF(Monitoreo!#REF!="Probable",4,IF(Monitoreo!#REF!="Posible",3,IF(Monitoreo!#REF!="Improbable",2,IF(Monitoreo!#REF!="Raro",1)))))</f>
        <v>#REF!</v>
      </c>
      <c r="AK96" s="88" t="e">
        <f>+IF(Monitoreo!#REF!="Severo",5,IF(Monitoreo!#REF!="Mayor",4,IF(Monitoreo!#REF!="Moderado",3,IF(Monitoreo!#REF!="Menor",2,IF(Monitoreo!#REF!="Insignificante",1)))))</f>
        <v>#REF!</v>
      </c>
      <c r="AL96" s="88" t="e">
        <f t="shared" si="1"/>
        <v>#REF!</v>
      </c>
    </row>
    <row r="97" spans="9:38" x14ac:dyDescent="0.25">
      <c r="I97" s="83"/>
      <c r="J97" s="84" t="e">
        <f>IF(AL98="55",Monitoreo!F96&amp;". ","")</f>
        <v>#REF!</v>
      </c>
      <c r="K97" s="39" t="e">
        <f>IF(AL98="54",Monitoreo!F96&amp;". ","")</f>
        <v>#REF!</v>
      </c>
      <c r="L97" s="39" t="e">
        <f>IF(AL98="53",Monitoreo!F96&amp;". ","")</f>
        <v>#REF!</v>
      </c>
      <c r="M97" s="39" t="e">
        <f>IF(AL98="52",Monitoreo!F96&amp;". ","")</f>
        <v>#REF!</v>
      </c>
      <c r="N97" s="39" t="e">
        <f>IF(AL98="51",Monitoreo!F96&amp;". ","")</f>
        <v>#REF!</v>
      </c>
      <c r="O97" s="39" t="e">
        <f>IF(AL98="45",Monitoreo!F96&amp;". ","")</f>
        <v>#REF!</v>
      </c>
      <c r="P97" s="39" t="e">
        <f>IF(AL98="44",Monitoreo!F96&amp;". ","")</f>
        <v>#REF!</v>
      </c>
      <c r="Q97" s="39" t="e">
        <f>IF(AL98="43",Monitoreo!F96&amp;". ","")</f>
        <v>#REF!</v>
      </c>
      <c r="R97" s="39" t="e">
        <f>IF(AL98="42",Monitoreo!F96&amp;". ","")</f>
        <v>#REF!</v>
      </c>
      <c r="S97" s="39" t="e">
        <f>IF(AL98="41",Monitoreo!F96&amp;". ","")</f>
        <v>#REF!</v>
      </c>
      <c r="T97" s="39" t="e">
        <f>IF(AL98="35",Monitoreo!F96&amp;". ","")</f>
        <v>#REF!</v>
      </c>
      <c r="U97" s="39" t="e">
        <f>IF(AL98="34",Monitoreo!F96&amp;". ","")</f>
        <v>#REF!</v>
      </c>
      <c r="V97" s="39" t="e">
        <f>IF(AL98="33",Monitoreo!F96&amp;". ","")</f>
        <v>#REF!</v>
      </c>
      <c r="W97" s="39" t="e">
        <f>IF(AL98="32",Monitoreo!F96&amp;". ","")</f>
        <v>#REF!</v>
      </c>
      <c r="X97" s="39" t="e">
        <f>IF(AL98="31",Monitoreo!F96&amp;". ","")</f>
        <v>#REF!</v>
      </c>
      <c r="Y97" s="39" t="e">
        <f>IF(AL98="25",Monitoreo!F96&amp;". ","")</f>
        <v>#REF!</v>
      </c>
      <c r="Z97" s="39" t="e">
        <f>IF(AL98="24",Monitoreo!F96&amp;". ","")</f>
        <v>#REF!</v>
      </c>
      <c r="AA97" s="39" t="e">
        <f>IF(AL98="23",Monitoreo!F96&amp;". ","")</f>
        <v>#REF!</v>
      </c>
      <c r="AB97" s="39" t="e">
        <f>IF(AL98="22",Monitoreo!F96&amp;". ","")</f>
        <v>#REF!</v>
      </c>
      <c r="AC97" s="39" t="e">
        <f>IF(AL98="21",Monitoreo!F96&amp;". ","")</f>
        <v>#REF!</v>
      </c>
      <c r="AD97" s="39" t="e">
        <f>IF(AL98="15",Monitoreo!F96&amp;". ","")</f>
        <v>#REF!</v>
      </c>
      <c r="AE97" s="39" t="e">
        <f>IF(AL98="14",Monitoreo!F96&amp;". ","")</f>
        <v>#REF!</v>
      </c>
      <c r="AF97" s="39" t="e">
        <f>IF(AL98="13",Monitoreo!F96&amp;". ","")</f>
        <v>#REF!</v>
      </c>
      <c r="AG97" s="39" t="e">
        <f>IF(AL98="12",Monitoreo!F96&amp;". ","")</f>
        <v>#REF!</v>
      </c>
      <c r="AH97" s="85" t="e">
        <f>IF(AL98="11",Monitoreo!F96&amp;". ","")</f>
        <v>#REF!</v>
      </c>
      <c r="AI97" s="71"/>
      <c r="AJ97" s="88" t="e">
        <f>+IF(Monitoreo!#REF!="Casi Seguro",5,IF(Monitoreo!#REF!="Probable",4,IF(Monitoreo!#REF!="Posible",3,IF(Monitoreo!#REF!="Improbable",2,IF(Monitoreo!#REF!="Raro",1)))))</f>
        <v>#REF!</v>
      </c>
      <c r="AK97" s="88" t="e">
        <f>+IF(Monitoreo!#REF!="Severo",5,IF(Monitoreo!#REF!="Mayor",4,IF(Monitoreo!#REF!="Moderado",3,IF(Monitoreo!#REF!="Menor",2,IF(Monitoreo!#REF!="Insignificante",1)))))</f>
        <v>#REF!</v>
      </c>
      <c r="AL97" s="88" t="e">
        <f t="shared" si="1"/>
        <v>#REF!</v>
      </c>
    </row>
    <row r="98" spans="9:38" x14ac:dyDescent="0.25">
      <c r="I98" s="83"/>
      <c r="J98" s="84" t="e">
        <f>IF(AL99="55",Monitoreo!F97&amp;". ","")</f>
        <v>#REF!</v>
      </c>
      <c r="K98" s="39" t="e">
        <f>IF(AL99="54",Monitoreo!F97&amp;". ","")</f>
        <v>#REF!</v>
      </c>
      <c r="L98" s="39" t="e">
        <f>IF(AL99="53",Monitoreo!F97&amp;". ","")</f>
        <v>#REF!</v>
      </c>
      <c r="M98" s="39" t="e">
        <f>IF(AL99="52",Monitoreo!F97&amp;". ","")</f>
        <v>#REF!</v>
      </c>
      <c r="N98" s="39" t="e">
        <f>IF(AL99="51",Monitoreo!F97&amp;". ","")</f>
        <v>#REF!</v>
      </c>
      <c r="O98" s="39" t="e">
        <f>IF(AL99="45",Monitoreo!F97&amp;". ","")</f>
        <v>#REF!</v>
      </c>
      <c r="P98" s="39" t="e">
        <f>IF(AL99="44",Monitoreo!F97&amp;". ","")</f>
        <v>#REF!</v>
      </c>
      <c r="Q98" s="39" t="e">
        <f>IF(AL99="43",Monitoreo!F97&amp;". ","")</f>
        <v>#REF!</v>
      </c>
      <c r="R98" s="39" t="e">
        <f>IF(AL99="42",Monitoreo!F97&amp;". ","")</f>
        <v>#REF!</v>
      </c>
      <c r="S98" s="39" t="e">
        <f>IF(AL99="41",Monitoreo!F97&amp;". ","")</f>
        <v>#REF!</v>
      </c>
      <c r="T98" s="39" t="e">
        <f>IF(AL99="35",Monitoreo!F97&amp;". ","")</f>
        <v>#REF!</v>
      </c>
      <c r="U98" s="39" t="e">
        <f>IF(AL99="34",Monitoreo!F97&amp;". ","")</f>
        <v>#REF!</v>
      </c>
      <c r="V98" s="39" t="e">
        <f>IF(AL99="33",Monitoreo!F97&amp;". ","")</f>
        <v>#REF!</v>
      </c>
      <c r="W98" s="39" t="e">
        <f>IF(AL99="32",Monitoreo!F97&amp;". ","")</f>
        <v>#REF!</v>
      </c>
      <c r="X98" s="39" t="e">
        <f>IF(AL99="31",Monitoreo!F97&amp;". ","")</f>
        <v>#REF!</v>
      </c>
      <c r="Y98" s="39" t="e">
        <f>IF(AL99="25",Monitoreo!F97&amp;". ","")</f>
        <v>#REF!</v>
      </c>
      <c r="Z98" s="39" t="e">
        <f>IF(AL99="24",Monitoreo!F97&amp;". ","")</f>
        <v>#REF!</v>
      </c>
      <c r="AA98" s="39" t="e">
        <f>IF(AL99="23",Monitoreo!F97&amp;". ","")</f>
        <v>#REF!</v>
      </c>
      <c r="AB98" s="39" t="e">
        <f>IF(AL99="22",Monitoreo!F97&amp;". ","")</f>
        <v>#REF!</v>
      </c>
      <c r="AC98" s="39" t="e">
        <f>IF(AL99="21",Monitoreo!F97&amp;". ","")</f>
        <v>#REF!</v>
      </c>
      <c r="AD98" s="39" t="e">
        <f>IF(AL99="15",Monitoreo!F97&amp;". ","")</f>
        <v>#REF!</v>
      </c>
      <c r="AE98" s="39" t="e">
        <f>IF(AL99="14",Monitoreo!F97&amp;". ","")</f>
        <v>#REF!</v>
      </c>
      <c r="AF98" s="39" t="e">
        <f>IF(AL99="13",Monitoreo!F97&amp;". ","")</f>
        <v>#REF!</v>
      </c>
      <c r="AG98" s="39" t="e">
        <f>IF(AL99="12",Monitoreo!F97&amp;". ","")</f>
        <v>#REF!</v>
      </c>
      <c r="AH98" s="85" t="e">
        <f>IF(AL99="11",Monitoreo!F97&amp;". ","")</f>
        <v>#REF!</v>
      </c>
      <c r="AI98" s="71"/>
      <c r="AJ98" s="88" t="e">
        <f>+IF(Monitoreo!#REF!="Casi Seguro",5,IF(Monitoreo!#REF!="Probable",4,IF(Monitoreo!#REF!="Posible",3,IF(Monitoreo!#REF!="Improbable",2,IF(Monitoreo!#REF!="Raro",1)))))</f>
        <v>#REF!</v>
      </c>
      <c r="AK98" s="88" t="e">
        <f>+IF(Monitoreo!#REF!="Severo",5,IF(Monitoreo!#REF!="Mayor",4,IF(Monitoreo!#REF!="Moderado",3,IF(Monitoreo!#REF!="Menor",2,IF(Monitoreo!#REF!="Insignificante",1)))))</f>
        <v>#REF!</v>
      </c>
      <c r="AL98" s="88" t="e">
        <f t="shared" si="1"/>
        <v>#REF!</v>
      </c>
    </row>
    <row r="99" spans="9:38" x14ac:dyDescent="0.25">
      <c r="I99" s="83"/>
      <c r="J99" s="84" t="e">
        <f>IF(AL100="55",Monitoreo!F98&amp;". ","")</f>
        <v>#REF!</v>
      </c>
      <c r="K99" s="39" t="e">
        <f>IF(AL100="54",Monitoreo!F98&amp;". ","")</f>
        <v>#REF!</v>
      </c>
      <c r="L99" s="39" t="e">
        <f>IF(AL100="53",Monitoreo!F98&amp;". ","")</f>
        <v>#REF!</v>
      </c>
      <c r="M99" s="39" t="e">
        <f>IF(AL100="52",Monitoreo!F98&amp;". ","")</f>
        <v>#REF!</v>
      </c>
      <c r="N99" s="39" t="e">
        <f>IF(AL100="51",Monitoreo!F98&amp;". ","")</f>
        <v>#REF!</v>
      </c>
      <c r="O99" s="39" t="e">
        <f>IF(AL100="45",Monitoreo!F98&amp;". ","")</f>
        <v>#REF!</v>
      </c>
      <c r="P99" s="39" t="e">
        <f>IF(AL100="44",Monitoreo!F98&amp;". ","")</f>
        <v>#REF!</v>
      </c>
      <c r="Q99" s="39" t="e">
        <f>IF(AL100="43",Monitoreo!F98&amp;". ","")</f>
        <v>#REF!</v>
      </c>
      <c r="R99" s="39" t="e">
        <f>IF(AL100="42",Monitoreo!F98&amp;". ","")</f>
        <v>#REF!</v>
      </c>
      <c r="S99" s="39" t="e">
        <f>IF(AL100="41",Monitoreo!F98&amp;". ","")</f>
        <v>#REF!</v>
      </c>
      <c r="T99" s="39" t="e">
        <f>IF(AL100="35",Monitoreo!F98&amp;". ","")</f>
        <v>#REF!</v>
      </c>
      <c r="U99" s="39" t="e">
        <f>IF(AL100="34",Monitoreo!F98&amp;". ","")</f>
        <v>#REF!</v>
      </c>
      <c r="V99" s="39" t="e">
        <f>IF(AL100="33",Monitoreo!F98&amp;". ","")</f>
        <v>#REF!</v>
      </c>
      <c r="W99" s="39" t="e">
        <f>IF(AL100="32",Monitoreo!F98&amp;". ","")</f>
        <v>#REF!</v>
      </c>
      <c r="X99" s="39" t="e">
        <f>IF(AL100="31",Monitoreo!F98&amp;". ","")</f>
        <v>#REF!</v>
      </c>
      <c r="Y99" s="39" t="e">
        <f>IF(AL100="25",Monitoreo!F98&amp;". ","")</f>
        <v>#REF!</v>
      </c>
      <c r="Z99" s="39" t="e">
        <f>IF(AL100="24",Monitoreo!F98&amp;". ","")</f>
        <v>#REF!</v>
      </c>
      <c r="AA99" s="39" t="e">
        <f>IF(AL100="23",Monitoreo!F98&amp;". ","")</f>
        <v>#REF!</v>
      </c>
      <c r="AB99" s="39" t="e">
        <f>IF(AL100="22",Monitoreo!F98&amp;". ","")</f>
        <v>#REF!</v>
      </c>
      <c r="AC99" s="39" t="e">
        <f>IF(AL100="21",Monitoreo!F98&amp;". ","")</f>
        <v>#REF!</v>
      </c>
      <c r="AD99" s="39" t="e">
        <f>IF(AL100="15",Monitoreo!F98&amp;". ","")</f>
        <v>#REF!</v>
      </c>
      <c r="AE99" s="39" t="e">
        <f>IF(AL100="14",Monitoreo!F98&amp;". ","")</f>
        <v>#REF!</v>
      </c>
      <c r="AF99" s="39" t="e">
        <f>IF(AL100="13",Monitoreo!F98&amp;". ","")</f>
        <v>#REF!</v>
      </c>
      <c r="AG99" s="39" t="e">
        <f>IF(AL100="12",Monitoreo!F98&amp;". ","")</f>
        <v>#REF!</v>
      </c>
      <c r="AH99" s="85" t="e">
        <f>IF(AL100="11",Monitoreo!F98&amp;". ","")</f>
        <v>#REF!</v>
      </c>
      <c r="AI99" s="71"/>
      <c r="AJ99" s="88" t="e">
        <f>+IF(Monitoreo!#REF!="Casi Seguro",5,IF(Monitoreo!#REF!="Probable",4,IF(Monitoreo!#REF!="Posible",3,IF(Monitoreo!#REF!="Improbable",2,IF(Monitoreo!#REF!="Raro",1)))))</f>
        <v>#REF!</v>
      </c>
      <c r="AK99" s="88" t="e">
        <f>+IF(Monitoreo!#REF!="Severo",5,IF(Monitoreo!#REF!="Mayor",4,IF(Monitoreo!#REF!="Moderado",3,IF(Monitoreo!#REF!="Menor",2,IF(Monitoreo!#REF!="Insignificante",1)))))</f>
        <v>#REF!</v>
      </c>
      <c r="AL99" s="88" t="e">
        <f t="shared" si="1"/>
        <v>#REF!</v>
      </c>
    </row>
    <row r="100" spans="9:38" x14ac:dyDescent="0.25">
      <c r="I100" s="83"/>
      <c r="J100" s="84" t="e">
        <f>IF(AL101="55",Monitoreo!F99&amp;". ","")</f>
        <v>#REF!</v>
      </c>
      <c r="K100" s="39" t="e">
        <f>IF(AL101="54",Monitoreo!F99&amp;". ","")</f>
        <v>#REF!</v>
      </c>
      <c r="L100" s="39" t="e">
        <f>IF(AL101="53",Monitoreo!F99&amp;". ","")</f>
        <v>#REF!</v>
      </c>
      <c r="M100" s="39" t="e">
        <f>IF(AL101="52",Monitoreo!F99&amp;". ","")</f>
        <v>#REF!</v>
      </c>
      <c r="N100" s="39" t="e">
        <f>IF(AL101="51",Monitoreo!F99&amp;". ","")</f>
        <v>#REF!</v>
      </c>
      <c r="O100" s="39" t="e">
        <f>IF(AL101="45",Monitoreo!F99&amp;". ","")</f>
        <v>#REF!</v>
      </c>
      <c r="P100" s="39" t="e">
        <f>IF(AL101="44",Monitoreo!F99&amp;". ","")</f>
        <v>#REF!</v>
      </c>
      <c r="Q100" s="39" t="e">
        <f>IF(AL101="43",Monitoreo!F99&amp;". ","")</f>
        <v>#REF!</v>
      </c>
      <c r="R100" s="39" t="e">
        <f>IF(AL101="42",Monitoreo!F99&amp;". ","")</f>
        <v>#REF!</v>
      </c>
      <c r="S100" s="39" t="e">
        <f>IF(AL101="41",Monitoreo!F99&amp;". ","")</f>
        <v>#REF!</v>
      </c>
      <c r="T100" s="39" t="e">
        <f>IF(AL101="35",Monitoreo!F99&amp;". ","")</f>
        <v>#REF!</v>
      </c>
      <c r="U100" s="39" t="e">
        <f>IF(AL101="34",Monitoreo!F99&amp;". ","")</f>
        <v>#REF!</v>
      </c>
      <c r="V100" s="39" t="e">
        <f>IF(AL101="33",Monitoreo!F99&amp;". ","")</f>
        <v>#REF!</v>
      </c>
      <c r="W100" s="39" t="e">
        <f>IF(AL101="32",Monitoreo!F99&amp;". ","")</f>
        <v>#REF!</v>
      </c>
      <c r="X100" s="39" t="e">
        <f>IF(AL101="31",Monitoreo!F99&amp;". ","")</f>
        <v>#REF!</v>
      </c>
      <c r="Y100" s="39" t="e">
        <f>IF(AL101="25",Monitoreo!F99&amp;". ","")</f>
        <v>#REF!</v>
      </c>
      <c r="Z100" s="39" t="e">
        <f>IF(AL101="24",Monitoreo!F99&amp;". ","")</f>
        <v>#REF!</v>
      </c>
      <c r="AA100" s="39" t="e">
        <f>IF(AL101="23",Monitoreo!F99&amp;". ","")</f>
        <v>#REF!</v>
      </c>
      <c r="AB100" s="39" t="e">
        <f>IF(AL101="22",Monitoreo!F99&amp;". ","")</f>
        <v>#REF!</v>
      </c>
      <c r="AC100" s="39" t="e">
        <f>IF(AL101="21",Monitoreo!F99&amp;". ","")</f>
        <v>#REF!</v>
      </c>
      <c r="AD100" s="39" t="e">
        <f>IF(AL101="15",Monitoreo!F99&amp;". ","")</f>
        <v>#REF!</v>
      </c>
      <c r="AE100" s="39" t="e">
        <f>IF(AL101="14",Monitoreo!F99&amp;". ","")</f>
        <v>#REF!</v>
      </c>
      <c r="AF100" s="39" t="e">
        <f>IF(AL101="13",Monitoreo!F99&amp;". ","")</f>
        <v>#REF!</v>
      </c>
      <c r="AG100" s="39" t="e">
        <f>IF(AL101="12",Monitoreo!F99&amp;". ","")</f>
        <v>#REF!</v>
      </c>
      <c r="AH100" s="85" t="e">
        <f>IF(AL101="11",Monitoreo!F99&amp;". ","")</f>
        <v>#REF!</v>
      </c>
      <c r="AI100" s="71"/>
      <c r="AJ100" s="88" t="e">
        <f>+IF(Monitoreo!#REF!="Casi Seguro",5,IF(Monitoreo!#REF!="Probable",4,IF(Monitoreo!#REF!="Posible",3,IF(Monitoreo!#REF!="Improbable",2,IF(Monitoreo!#REF!="Raro",1)))))</f>
        <v>#REF!</v>
      </c>
      <c r="AK100" s="88" t="e">
        <f>+IF(Monitoreo!#REF!="Severo",5,IF(Monitoreo!#REF!="Mayor",4,IF(Monitoreo!#REF!="Moderado",3,IF(Monitoreo!#REF!="Menor",2,IF(Monitoreo!#REF!="Insignificante",1)))))</f>
        <v>#REF!</v>
      </c>
      <c r="AL100" s="88" t="e">
        <f t="shared" si="1"/>
        <v>#REF!</v>
      </c>
    </row>
    <row r="101" spans="9:38" x14ac:dyDescent="0.25">
      <c r="I101" s="83"/>
      <c r="J101" s="84" t="e">
        <f>IF(AL102="55",Monitoreo!F100&amp;". ","")</f>
        <v>#REF!</v>
      </c>
      <c r="K101" s="39" t="e">
        <f>IF(AL102="54",Monitoreo!F100&amp;". ","")</f>
        <v>#REF!</v>
      </c>
      <c r="L101" s="39" t="e">
        <f>IF(AL102="53",Monitoreo!F100&amp;". ","")</f>
        <v>#REF!</v>
      </c>
      <c r="M101" s="39" t="e">
        <f>IF(AL102="52",Monitoreo!F100&amp;". ","")</f>
        <v>#REF!</v>
      </c>
      <c r="N101" s="39" t="e">
        <f>IF(AL102="51",Monitoreo!F100&amp;". ","")</f>
        <v>#REF!</v>
      </c>
      <c r="O101" s="39" t="e">
        <f>IF(AL102="45",Monitoreo!F100&amp;". ","")</f>
        <v>#REF!</v>
      </c>
      <c r="P101" s="39" t="e">
        <f>IF(AL102="44",Monitoreo!F100&amp;". ","")</f>
        <v>#REF!</v>
      </c>
      <c r="Q101" s="39" t="e">
        <f>IF(AL102="43",Monitoreo!F100&amp;". ","")</f>
        <v>#REF!</v>
      </c>
      <c r="R101" s="39" t="e">
        <f>IF(AL102="42",Monitoreo!F100&amp;". ","")</f>
        <v>#REF!</v>
      </c>
      <c r="S101" s="39" t="e">
        <f>IF(AL102="41",Monitoreo!F100&amp;". ","")</f>
        <v>#REF!</v>
      </c>
      <c r="T101" s="39" t="e">
        <f>IF(AL102="35",Monitoreo!F100&amp;". ","")</f>
        <v>#REF!</v>
      </c>
      <c r="U101" s="39" t="e">
        <f>IF(AL102="34",Monitoreo!F100&amp;". ","")</f>
        <v>#REF!</v>
      </c>
      <c r="V101" s="39" t="e">
        <f>IF(AL102="33",Monitoreo!F100&amp;". ","")</f>
        <v>#REF!</v>
      </c>
      <c r="W101" s="39" t="e">
        <f>IF(AL102="32",Monitoreo!F100&amp;". ","")</f>
        <v>#REF!</v>
      </c>
      <c r="X101" s="39" t="e">
        <f>IF(AL102="31",Monitoreo!F100&amp;". ","")</f>
        <v>#REF!</v>
      </c>
      <c r="Y101" s="39" t="e">
        <f>IF(AL102="25",Monitoreo!F100&amp;". ","")</f>
        <v>#REF!</v>
      </c>
      <c r="Z101" s="39" t="e">
        <f>IF(AL102="24",Monitoreo!F100&amp;". ","")</f>
        <v>#REF!</v>
      </c>
      <c r="AA101" s="39" t="e">
        <f>IF(AL102="23",Monitoreo!F100&amp;". ","")</f>
        <v>#REF!</v>
      </c>
      <c r="AB101" s="39" t="e">
        <f>IF(AL102="22",Monitoreo!F100&amp;". ","")</f>
        <v>#REF!</v>
      </c>
      <c r="AC101" s="39" t="e">
        <f>IF(AL102="21",Monitoreo!F100&amp;". ","")</f>
        <v>#REF!</v>
      </c>
      <c r="AD101" s="39" t="e">
        <f>IF(AL102="15",Monitoreo!F100&amp;". ","")</f>
        <v>#REF!</v>
      </c>
      <c r="AE101" s="39" t="e">
        <f>IF(AL102="14",Monitoreo!F100&amp;". ","")</f>
        <v>#REF!</v>
      </c>
      <c r="AF101" s="39" t="e">
        <f>IF(AL102="13",Monitoreo!F100&amp;". ","")</f>
        <v>#REF!</v>
      </c>
      <c r="AG101" s="39" t="e">
        <f>IF(AL102="12",Monitoreo!F100&amp;". ","")</f>
        <v>#REF!</v>
      </c>
      <c r="AH101" s="85" t="e">
        <f>IF(AL102="11",Monitoreo!F100&amp;". ","")</f>
        <v>#REF!</v>
      </c>
      <c r="AI101" s="71"/>
      <c r="AJ101" s="88" t="e">
        <f>+IF(Monitoreo!#REF!="Casi Seguro",5,IF(Monitoreo!#REF!="Probable",4,IF(Monitoreo!#REF!="Posible",3,IF(Monitoreo!#REF!="Improbable",2,IF(Monitoreo!#REF!="Raro",1)))))</f>
        <v>#REF!</v>
      </c>
      <c r="AK101" s="88" t="e">
        <f>+IF(Monitoreo!#REF!="Severo",5,IF(Monitoreo!#REF!="Mayor",4,IF(Monitoreo!#REF!="Moderado",3,IF(Monitoreo!#REF!="Menor",2,IF(Monitoreo!#REF!="Insignificante",1)))))</f>
        <v>#REF!</v>
      </c>
      <c r="AL101" s="88" t="e">
        <f t="shared" si="1"/>
        <v>#REF!</v>
      </c>
    </row>
    <row r="102" spans="9:38" x14ac:dyDescent="0.25">
      <c r="I102" s="83"/>
      <c r="J102" s="84" t="e">
        <f>IF(AL103="55",Monitoreo!F101&amp;". ","")</f>
        <v>#REF!</v>
      </c>
      <c r="K102" s="39" t="e">
        <f>IF(AL103="54",Monitoreo!F101&amp;". ","")</f>
        <v>#REF!</v>
      </c>
      <c r="L102" s="39" t="e">
        <f>IF(AL103="53",Monitoreo!F101&amp;". ","")</f>
        <v>#REF!</v>
      </c>
      <c r="M102" s="39" t="e">
        <f>IF(AL103="52",Monitoreo!F101&amp;". ","")</f>
        <v>#REF!</v>
      </c>
      <c r="N102" s="39" t="e">
        <f>IF(AL103="51",Monitoreo!F101&amp;". ","")</f>
        <v>#REF!</v>
      </c>
      <c r="O102" s="39" t="e">
        <f>IF(AL103="45",Monitoreo!F101&amp;". ","")</f>
        <v>#REF!</v>
      </c>
      <c r="P102" s="39" t="e">
        <f>IF(AL103="44",Monitoreo!F101&amp;". ","")</f>
        <v>#REF!</v>
      </c>
      <c r="Q102" s="39" t="e">
        <f>IF(AL103="43",Monitoreo!F101&amp;". ","")</f>
        <v>#REF!</v>
      </c>
      <c r="R102" s="39" t="e">
        <f>IF(AL103="42",Monitoreo!F101&amp;". ","")</f>
        <v>#REF!</v>
      </c>
      <c r="S102" s="39" t="e">
        <f>IF(AL103="41",Monitoreo!F101&amp;". ","")</f>
        <v>#REF!</v>
      </c>
      <c r="T102" s="39" t="e">
        <f>IF(AL103="35",Monitoreo!F101&amp;". ","")</f>
        <v>#REF!</v>
      </c>
      <c r="U102" s="39" t="e">
        <f>IF(AL103="34",Monitoreo!F101&amp;". ","")</f>
        <v>#REF!</v>
      </c>
      <c r="V102" s="39" t="e">
        <f>IF(AL103="33",Monitoreo!F101&amp;". ","")</f>
        <v>#REF!</v>
      </c>
      <c r="W102" s="39" t="e">
        <f>IF(AL103="32",Monitoreo!F101&amp;". ","")</f>
        <v>#REF!</v>
      </c>
      <c r="X102" s="39" t="e">
        <f>IF(AL103="31",Monitoreo!F101&amp;". ","")</f>
        <v>#REF!</v>
      </c>
      <c r="Y102" s="39" t="e">
        <f>IF(AL103="25",Monitoreo!F101&amp;". ","")</f>
        <v>#REF!</v>
      </c>
      <c r="Z102" s="39" t="e">
        <f>IF(AL103="24",Monitoreo!F101&amp;". ","")</f>
        <v>#REF!</v>
      </c>
      <c r="AA102" s="39" t="e">
        <f>IF(AL103="23",Monitoreo!F101&amp;". ","")</f>
        <v>#REF!</v>
      </c>
      <c r="AB102" s="39" t="e">
        <f>IF(AL103="22",Monitoreo!F101&amp;". ","")</f>
        <v>#REF!</v>
      </c>
      <c r="AC102" s="39" t="e">
        <f>IF(AL103="21",Monitoreo!F101&amp;". ","")</f>
        <v>#REF!</v>
      </c>
      <c r="AD102" s="39" t="e">
        <f>IF(AL103="15",Monitoreo!F101&amp;". ","")</f>
        <v>#REF!</v>
      </c>
      <c r="AE102" s="39" t="e">
        <f>IF(AL103="14",Monitoreo!F101&amp;". ","")</f>
        <v>#REF!</v>
      </c>
      <c r="AF102" s="39" t="e">
        <f>IF(AL103="13",Monitoreo!F101&amp;". ","")</f>
        <v>#REF!</v>
      </c>
      <c r="AG102" s="39" t="e">
        <f>IF(AL103="12",Monitoreo!F101&amp;". ","")</f>
        <v>#REF!</v>
      </c>
      <c r="AH102" s="85" t="e">
        <f>IF(AL103="11",Monitoreo!F101&amp;". ","")</f>
        <v>#REF!</v>
      </c>
      <c r="AI102" s="71"/>
      <c r="AJ102" s="88" t="e">
        <f>+IF(Monitoreo!#REF!="Casi Seguro",5,IF(Monitoreo!#REF!="Probable",4,IF(Monitoreo!#REF!="Posible",3,IF(Monitoreo!#REF!="Improbable",2,IF(Monitoreo!#REF!="Raro",1)))))</f>
        <v>#REF!</v>
      </c>
      <c r="AK102" s="88" t="e">
        <f>+IF(Monitoreo!#REF!="Severo",5,IF(Monitoreo!#REF!="Mayor",4,IF(Monitoreo!#REF!="Moderado",3,IF(Monitoreo!#REF!="Menor",2,IF(Monitoreo!#REF!="Insignificante",1)))))</f>
        <v>#REF!</v>
      </c>
      <c r="AL102" s="88" t="e">
        <f t="shared" si="1"/>
        <v>#REF!</v>
      </c>
    </row>
    <row r="103" spans="9:38" x14ac:dyDescent="0.25">
      <c r="I103" s="83"/>
      <c r="J103" s="84" t="e">
        <f>IF(AL104="55",Monitoreo!F102&amp;". ","")</f>
        <v>#REF!</v>
      </c>
      <c r="K103" s="39" t="e">
        <f>IF(AL104="54",Monitoreo!F102&amp;". ","")</f>
        <v>#REF!</v>
      </c>
      <c r="L103" s="39" t="e">
        <f>IF(AL104="53",Monitoreo!F102&amp;". ","")</f>
        <v>#REF!</v>
      </c>
      <c r="M103" s="39" t="e">
        <f>IF(AL104="52",Monitoreo!F102&amp;". ","")</f>
        <v>#REF!</v>
      </c>
      <c r="N103" s="39" t="e">
        <f>IF(AL104="51",Monitoreo!F102&amp;". ","")</f>
        <v>#REF!</v>
      </c>
      <c r="O103" s="39" t="e">
        <f>IF(AL104="45",Monitoreo!F102&amp;". ","")</f>
        <v>#REF!</v>
      </c>
      <c r="P103" s="39" t="e">
        <f>IF(AL104="44",Monitoreo!F102&amp;". ","")</f>
        <v>#REF!</v>
      </c>
      <c r="Q103" s="39" t="e">
        <f>IF(AL104="43",Monitoreo!F102&amp;". ","")</f>
        <v>#REF!</v>
      </c>
      <c r="R103" s="39" t="e">
        <f>IF(AL104="42",Monitoreo!F102&amp;". ","")</f>
        <v>#REF!</v>
      </c>
      <c r="S103" s="39" t="e">
        <f>IF(AL104="41",Monitoreo!F102&amp;". ","")</f>
        <v>#REF!</v>
      </c>
      <c r="T103" s="39" t="e">
        <f>IF(AL104="35",Monitoreo!F102&amp;". ","")</f>
        <v>#REF!</v>
      </c>
      <c r="U103" s="39" t="e">
        <f>IF(AL104="34",Monitoreo!F102&amp;". ","")</f>
        <v>#REF!</v>
      </c>
      <c r="V103" s="39" t="e">
        <f>IF(AL104="33",Monitoreo!F102&amp;". ","")</f>
        <v>#REF!</v>
      </c>
      <c r="W103" s="39" t="e">
        <f>IF(AL104="32",Monitoreo!F102&amp;". ","")</f>
        <v>#REF!</v>
      </c>
      <c r="X103" s="39" t="e">
        <f>IF(AL104="31",Monitoreo!F102&amp;". ","")</f>
        <v>#REF!</v>
      </c>
      <c r="Y103" s="39" t="e">
        <f>IF(AL104="25",Monitoreo!F102&amp;". ","")</f>
        <v>#REF!</v>
      </c>
      <c r="Z103" s="39" t="e">
        <f>IF(AL104="24",Monitoreo!F102&amp;". ","")</f>
        <v>#REF!</v>
      </c>
      <c r="AA103" s="39" t="e">
        <f>IF(AL104="23",Monitoreo!F102&amp;". ","")</f>
        <v>#REF!</v>
      </c>
      <c r="AB103" s="39" t="e">
        <f>IF(AL104="22",Monitoreo!F102&amp;". ","")</f>
        <v>#REF!</v>
      </c>
      <c r="AC103" s="39" t="e">
        <f>IF(AL104="21",Monitoreo!F102&amp;". ","")</f>
        <v>#REF!</v>
      </c>
      <c r="AD103" s="39" t="e">
        <f>IF(AL104="15",Monitoreo!F102&amp;". ","")</f>
        <v>#REF!</v>
      </c>
      <c r="AE103" s="39" t="e">
        <f>IF(AL104="14",Monitoreo!F102&amp;". ","")</f>
        <v>#REF!</v>
      </c>
      <c r="AF103" s="39" t="e">
        <f>IF(AL104="13",Monitoreo!F102&amp;". ","")</f>
        <v>#REF!</v>
      </c>
      <c r="AG103" s="39" t="e">
        <f>IF(AL104="12",Monitoreo!F102&amp;". ","")</f>
        <v>#REF!</v>
      </c>
      <c r="AH103" s="85" t="e">
        <f>IF(AL104="11",Monitoreo!F102&amp;". ","")</f>
        <v>#REF!</v>
      </c>
      <c r="AI103" s="71"/>
      <c r="AJ103" s="88" t="e">
        <f>+IF(Monitoreo!#REF!="Casi Seguro",5,IF(Monitoreo!#REF!="Probable",4,IF(Monitoreo!#REF!="Posible",3,IF(Monitoreo!#REF!="Improbable",2,IF(Monitoreo!#REF!="Raro",1)))))</f>
        <v>#REF!</v>
      </c>
      <c r="AK103" s="88" t="e">
        <f>+IF(Monitoreo!#REF!="Severo",5,IF(Monitoreo!#REF!="Mayor",4,IF(Monitoreo!#REF!="Moderado",3,IF(Monitoreo!#REF!="Menor",2,IF(Monitoreo!#REF!="Insignificante",1)))))</f>
        <v>#REF!</v>
      </c>
      <c r="AL103" s="88" t="e">
        <f t="shared" si="1"/>
        <v>#REF!</v>
      </c>
    </row>
    <row r="104" spans="9:38" x14ac:dyDescent="0.25">
      <c r="I104" s="83"/>
      <c r="J104" s="84" t="e">
        <f>IF(AL105="55",Monitoreo!F103&amp;". ","")</f>
        <v>#REF!</v>
      </c>
      <c r="K104" s="39" t="e">
        <f>IF(AL105="54",Monitoreo!F103&amp;". ","")</f>
        <v>#REF!</v>
      </c>
      <c r="L104" s="39" t="e">
        <f>IF(AL105="53",Monitoreo!F103&amp;". ","")</f>
        <v>#REF!</v>
      </c>
      <c r="M104" s="39" t="e">
        <f>IF(AL105="52",Monitoreo!F103&amp;". ","")</f>
        <v>#REF!</v>
      </c>
      <c r="N104" s="39" t="e">
        <f>IF(AL105="51",Monitoreo!F103&amp;". ","")</f>
        <v>#REF!</v>
      </c>
      <c r="O104" s="39" t="e">
        <f>IF(AL105="45",Monitoreo!F103&amp;". ","")</f>
        <v>#REF!</v>
      </c>
      <c r="P104" s="39" t="e">
        <f>IF(AL105="44",Monitoreo!F103&amp;". ","")</f>
        <v>#REF!</v>
      </c>
      <c r="Q104" s="39" t="e">
        <f>IF(AL105="43",Monitoreo!F103&amp;". ","")</f>
        <v>#REF!</v>
      </c>
      <c r="R104" s="39" t="e">
        <f>IF(AL105="42",Monitoreo!F103&amp;". ","")</f>
        <v>#REF!</v>
      </c>
      <c r="S104" s="39" t="e">
        <f>IF(AL105="41",Monitoreo!F103&amp;". ","")</f>
        <v>#REF!</v>
      </c>
      <c r="T104" s="39" t="e">
        <f>IF(AL105="35",Monitoreo!F103&amp;". ","")</f>
        <v>#REF!</v>
      </c>
      <c r="U104" s="39" t="e">
        <f>IF(AL105="34",Monitoreo!F103&amp;". ","")</f>
        <v>#REF!</v>
      </c>
      <c r="V104" s="39" t="e">
        <f>IF(AL105="33",Monitoreo!F103&amp;". ","")</f>
        <v>#REF!</v>
      </c>
      <c r="W104" s="39" t="e">
        <f>IF(AL105="32",Monitoreo!F103&amp;". ","")</f>
        <v>#REF!</v>
      </c>
      <c r="X104" s="39" t="e">
        <f>IF(AL105="31",Monitoreo!F103&amp;". ","")</f>
        <v>#REF!</v>
      </c>
      <c r="Y104" s="39" t="e">
        <f>IF(AL105="25",Monitoreo!F103&amp;". ","")</f>
        <v>#REF!</v>
      </c>
      <c r="Z104" s="39" t="e">
        <f>IF(AL105="24",Monitoreo!F103&amp;". ","")</f>
        <v>#REF!</v>
      </c>
      <c r="AA104" s="39" t="e">
        <f>IF(AL105="23",Monitoreo!F103&amp;". ","")</f>
        <v>#REF!</v>
      </c>
      <c r="AB104" s="39" t="e">
        <f>IF(AL105="22",Monitoreo!F103&amp;". ","")</f>
        <v>#REF!</v>
      </c>
      <c r="AC104" s="39" t="e">
        <f>IF(AL105="21",Monitoreo!F103&amp;". ","")</f>
        <v>#REF!</v>
      </c>
      <c r="AD104" s="39" t="e">
        <f>IF(AL105="15",Monitoreo!F103&amp;". ","")</f>
        <v>#REF!</v>
      </c>
      <c r="AE104" s="39" t="e">
        <f>IF(AL105="14",Monitoreo!F103&amp;". ","")</f>
        <v>#REF!</v>
      </c>
      <c r="AF104" s="39" t="e">
        <f>IF(AL105="13",Monitoreo!F103&amp;". ","")</f>
        <v>#REF!</v>
      </c>
      <c r="AG104" s="39" t="e">
        <f>IF(AL105="12",Monitoreo!F103&amp;". ","")</f>
        <v>#REF!</v>
      </c>
      <c r="AH104" s="85" t="e">
        <f>IF(AL105="11",Monitoreo!F103&amp;". ","")</f>
        <v>#REF!</v>
      </c>
      <c r="AI104" s="71"/>
      <c r="AJ104" s="88" t="e">
        <f>+IF(Monitoreo!#REF!="Casi Seguro",5,IF(Monitoreo!#REF!="Probable",4,IF(Monitoreo!#REF!="Posible",3,IF(Monitoreo!#REF!="Improbable",2,IF(Monitoreo!#REF!="Raro",1)))))</f>
        <v>#REF!</v>
      </c>
      <c r="AK104" s="88" t="e">
        <f>+IF(Monitoreo!#REF!="Severo",5,IF(Monitoreo!#REF!="Mayor",4,IF(Monitoreo!#REF!="Moderado",3,IF(Monitoreo!#REF!="Menor",2,IF(Monitoreo!#REF!="Insignificante",1)))))</f>
        <v>#REF!</v>
      </c>
      <c r="AL104" s="88" t="e">
        <f t="shared" si="1"/>
        <v>#REF!</v>
      </c>
    </row>
    <row r="105" spans="9:38" x14ac:dyDescent="0.25">
      <c r="I105" s="83"/>
      <c r="J105" s="84" t="e">
        <f>IF(AL106="55",Monitoreo!F104&amp;". ","")</f>
        <v>#REF!</v>
      </c>
      <c r="K105" s="39" t="e">
        <f>IF(AL106="54",Monitoreo!F104&amp;". ","")</f>
        <v>#REF!</v>
      </c>
      <c r="L105" s="39" t="e">
        <f>IF(AL106="53",Monitoreo!F104&amp;". ","")</f>
        <v>#REF!</v>
      </c>
      <c r="M105" s="39" t="e">
        <f>IF(AL106="52",Monitoreo!F104&amp;". ","")</f>
        <v>#REF!</v>
      </c>
      <c r="N105" s="39" t="e">
        <f>IF(AL106="51",Monitoreo!F104&amp;". ","")</f>
        <v>#REF!</v>
      </c>
      <c r="O105" s="39" t="e">
        <f>IF(AL106="45",Monitoreo!F104&amp;". ","")</f>
        <v>#REF!</v>
      </c>
      <c r="P105" s="39" t="e">
        <f>IF(AL106="44",Monitoreo!F104&amp;". ","")</f>
        <v>#REF!</v>
      </c>
      <c r="Q105" s="39" t="e">
        <f>IF(AL106="43",Monitoreo!F104&amp;". ","")</f>
        <v>#REF!</v>
      </c>
      <c r="R105" s="39" t="e">
        <f>IF(AL106="42",Monitoreo!F104&amp;". ","")</f>
        <v>#REF!</v>
      </c>
      <c r="S105" s="39" t="e">
        <f>IF(AL106="41",Monitoreo!F104&amp;". ","")</f>
        <v>#REF!</v>
      </c>
      <c r="T105" s="39" t="e">
        <f>IF(AL106="35",Monitoreo!F104&amp;". ","")</f>
        <v>#REF!</v>
      </c>
      <c r="U105" s="39" t="e">
        <f>IF(AL106="34",Monitoreo!F104&amp;". ","")</f>
        <v>#REF!</v>
      </c>
      <c r="V105" s="39" t="e">
        <f>IF(AL106="33",Monitoreo!F104&amp;". ","")</f>
        <v>#REF!</v>
      </c>
      <c r="W105" s="39" t="e">
        <f>IF(AL106="32",Monitoreo!F104&amp;". ","")</f>
        <v>#REF!</v>
      </c>
      <c r="X105" s="39" t="e">
        <f>IF(AL106="31",Monitoreo!F104&amp;". ","")</f>
        <v>#REF!</v>
      </c>
      <c r="Y105" s="39" t="e">
        <f>IF(AL106="25",Monitoreo!F104&amp;". ","")</f>
        <v>#REF!</v>
      </c>
      <c r="Z105" s="39" t="e">
        <f>IF(AL106="24",Monitoreo!F104&amp;". ","")</f>
        <v>#REF!</v>
      </c>
      <c r="AA105" s="39" t="e">
        <f>IF(AL106="23",Monitoreo!F104&amp;". ","")</f>
        <v>#REF!</v>
      </c>
      <c r="AB105" s="39" t="e">
        <f>IF(AL106="22",Monitoreo!F104&amp;". ","")</f>
        <v>#REF!</v>
      </c>
      <c r="AC105" s="39" t="e">
        <f>IF(AL106="21",Monitoreo!F104&amp;". ","")</f>
        <v>#REF!</v>
      </c>
      <c r="AD105" s="39" t="e">
        <f>IF(AL106="15",Monitoreo!F104&amp;". ","")</f>
        <v>#REF!</v>
      </c>
      <c r="AE105" s="39" t="e">
        <f>IF(AL106="14",Monitoreo!F104&amp;". ","")</f>
        <v>#REF!</v>
      </c>
      <c r="AF105" s="39" t="e">
        <f>IF(AL106="13",Monitoreo!F104&amp;". ","")</f>
        <v>#REF!</v>
      </c>
      <c r="AG105" s="39" t="e">
        <f>IF(AL106="12",Monitoreo!F104&amp;". ","")</f>
        <v>#REF!</v>
      </c>
      <c r="AH105" s="85" t="e">
        <f>IF(AL106="11",Monitoreo!F104&amp;". ","")</f>
        <v>#REF!</v>
      </c>
      <c r="AI105" s="71"/>
      <c r="AJ105" s="88" t="e">
        <f>+IF(Monitoreo!#REF!="Casi Seguro",5,IF(Monitoreo!#REF!="Probable",4,IF(Monitoreo!#REF!="Posible",3,IF(Monitoreo!#REF!="Improbable",2,IF(Monitoreo!#REF!="Raro",1)))))</f>
        <v>#REF!</v>
      </c>
      <c r="AK105" s="88" t="e">
        <f>+IF(Monitoreo!#REF!="Severo",5,IF(Monitoreo!#REF!="Mayor",4,IF(Monitoreo!#REF!="Moderado",3,IF(Monitoreo!#REF!="Menor",2,IF(Monitoreo!#REF!="Insignificante",1)))))</f>
        <v>#REF!</v>
      </c>
      <c r="AL105" s="88" t="e">
        <f t="shared" si="1"/>
        <v>#REF!</v>
      </c>
    </row>
    <row r="106" spans="9:38" x14ac:dyDescent="0.25">
      <c r="I106" s="83"/>
      <c r="J106" s="84" t="e">
        <f>IF(AL107="55",Monitoreo!F105&amp;". ","")</f>
        <v>#REF!</v>
      </c>
      <c r="K106" s="39" t="e">
        <f>IF(AL107="54",Monitoreo!F105&amp;". ","")</f>
        <v>#REF!</v>
      </c>
      <c r="L106" s="39" t="e">
        <f>IF(AL107="53",Monitoreo!F105&amp;". ","")</f>
        <v>#REF!</v>
      </c>
      <c r="M106" s="39" t="e">
        <f>IF(AL107="52",Monitoreo!F105&amp;". ","")</f>
        <v>#REF!</v>
      </c>
      <c r="N106" s="39" t="e">
        <f>IF(AL107="51",Monitoreo!F105&amp;". ","")</f>
        <v>#REF!</v>
      </c>
      <c r="O106" s="39" t="e">
        <f>IF(AL107="45",Monitoreo!F105&amp;". ","")</f>
        <v>#REF!</v>
      </c>
      <c r="P106" s="39" t="e">
        <f>IF(AL107="44",Monitoreo!F105&amp;". ","")</f>
        <v>#REF!</v>
      </c>
      <c r="Q106" s="39" t="e">
        <f>IF(AL107="43",Monitoreo!F105&amp;". ","")</f>
        <v>#REF!</v>
      </c>
      <c r="R106" s="39" t="e">
        <f>IF(AL107="42",Monitoreo!F105&amp;". ","")</f>
        <v>#REF!</v>
      </c>
      <c r="S106" s="39" t="e">
        <f>IF(AL107="41",Monitoreo!F105&amp;". ","")</f>
        <v>#REF!</v>
      </c>
      <c r="T106" s="39" t="e">
        <f>IF(AL107="35",Monitoreo!F105&amp;". ","")</f>
        <v>#REF!</v>
      </c>
      <c r="U106" s="39" t="e">
        <f>IF(AL107="34",Monitoreo!F105&amp;". ","")</f>
        <v>#REF!</v>
      </c>
      <c r="V106" s="39" t="e">
        <f>IF(AL107="33",Monitoreo!F105&amp;". ","")</f>
        <v>#REF!</v>
      </c>
      <c r="W106" s="39" t="e">
        <f>IF(AL107="32",Monitoreo!F105&amp;". ","")</f>
        <v>#REF!</v>
      </c>
      <c r="X106" s="39" t="e">
        <f>IF(AL107="31",Monitoreo!F105&amp;". ","")</f>
        <v>#REF!</v>
      </c>
      <c r="Y106" s="39" t="e">
        <f>IF(AL107="25",Monitoreo!F105&amp;". ","")</f>
        <v>#REF!</v>
      </c>
      <c r="Z106" s="39" t="e">
        <f>IF(AL107="24",Monitoreo!F105&amp;". ","")</f>
        <v>#REF!</v>
      </c>
      <c r="AA106" s="39" t="e">
        <f>IF(AL107="23",Monitoreo!F105&amp;". ","")</f>
        <v>#REF!</v>
      </c>
      <c r="AB106" s="39" t="e">
        <f>IF(AL107="22",Monitoreo!F105&amp;". ","")</f>
        <v>#REF!</v>
      </c>
      <c r="AC106" s="39" t="e">
        <f>IF(AL107="21",Monitoreo!F105&amp;". ","")</f>
        <v>#REF!</v>
      </c>
      <c r="AD106" s="39" t="e">
        <f>IF(AL107="15",Monitoreo!F105&amp;". ","")</f>
        <v>#REF!</v>
      </c>
      <c r="AE106" s="39" t="e">
        <f>IF(AL107="14",Monitoreo!F105&amp;". ","")</f>
        <v>#REF!</v>
      </c>
      <c r="AF106" s="39" t="e">
        <f>IF(AL107="13",Monitoreo!F105&amp;". ","")</f>
        <v>#REF!</v>
      </c>
      <c r="AG106" s="39" t="e">
        <f>IF(AL107="12",Monitoreo!F105&amp;". ","")</f>
        <v>#REF!</v>
      </c>
      <c r="AH106" s="85" t="e">
        <f>IF(AL107="11",Monitoreo!F105&amp;". ","")</f>
        <v>#REF!</v>
      </c>
      <c r="AI106" s="71"/>
      <c r="AJ106" s="88" t="e">
        <f>+IF(Monitoreo!#REF!="Casi Seguro",5,IF(Monitoreo!#REF!="Probable",4,IF(Monitoreo!#REF!="Posible",3,IF(Monitoreo!#REF!="Improbable",2,IF(Monitoreo!#REF!="Raro",1)))))</f>
        <v>#REF!</v>
      </c>
      <c r="AK106" s="88" t="e">
        <f>+IF(Monitoreo!#REF!="Severo",5,IF(Monitoreo!#REF!="Mayor",4,IF(Monitoreo!#REF!="Moderado",3,IF(Monitoreo!#REF!="Menor",2,IF(Monitoreo!#REF!="Insignificante",1)))))</f>
        <v>#REF!</v>
      </c>
      <c r="AL106" s="88" t="e">
        <f t="shared" si="1"/>
        <v>#REF!</v>
      </c>
    </row>
    <row r="107" spans="9:38" x14ac:dyDescent="0.25">
      <c r="I107" s="83"/>
      <c r="J107" s="84" t="e">
        <f>IF(AL108="55",Monitoreo!F106&amp;". ","")</f>
        <v>#REF!</v>
      </c>
      <c r="K107" s="39" t="e">
        <f>IF(AL108="54",Monitoreo!F106&amp;". ","")</f>
        <v>#REF!</v>
      </c>
      <c r="L107" s="39" t="e">
        <f>IF(AL108="53",Monitoreo!F106&amp;". ","")</f>
        <v>#REF!</v>
      </c>
      <c r="M107" s="39" t="e">
        <f>IF(AL108="52",Monitoreo!F106&amp;". ","")</f>
        <v>#REF!</v>
      </c>
      <c r="N107" s="39" t="e">
        <f>IF(AL108="51",Monitoreo!F106&amp;". ","")</f>
        <v>#REF!</v>
      </c>
      <c r="O107" s="39" t="e">
        <f>IF(AL108="45",Monitoreo!F106&amp;". ","")</f>
        <v>#REF!</v>
      </c>
      <c r="P107" s="39" t="e">
        <f>IF(AL108="44",Monitoreo!F106&amp;". ","")</f>
        <v>#REF!</v>
      </c>
      <c r="Q107" s="39" t="e">
        <f>IF(AL108="43",Monitoreo!F106&amp;". ","")</f>
        <v>#REF!</v>
      </c>
      <c r="R107" s="39" t="e">
        <f>IF(AL108="42",Monitoreo!F106&amp;". ","")</f>
        <v>#REF!</v>
      </c>
      <c r="S107" s="39" t="e">
        <f>IF(AL108="41",Monitoreo!F106&amp;". ","")</f>
        <v>#REF!</v>
      </c>
      <c r="T107" s="39" t="e">
        <f>IF(AL108="35",Monitoreo!F106&amp;". ","")</f>
        <v>#REF!</v>
      </c>
      <c r="U107" s="39" t="e">
        <f>IF(AL108="34",Monitoreo!F106&amp;". ","")</f>
        <v>#REF!</v>
      </c>
      <c r="V107" s="39" t="e">
        <f>IF(AL108="33",Monitoreo!F106&amp;". ","")</f>
        <v>#REF!</v>
      </c>
      <c r="W107" s="39" t="e">
        <f>IF(AL108="32",Monitoreo!F106&amp;". ","")</f>
        <v>#REF!</v>
      </c>
      <c r="X107" s="39" t="e">
        <f>IF(AL108="31",Monitoreo!F106&amp;". ","")</f>
        <v>#REF!</v>
      </c>
      <c r="Y107" s="39" t="e">
        <f>IF(AL108="25",Monitoreo!F106&amp;". ","")</f>
        <v>#REF!</v>
      </c>
      <c r="Z107" s="39" t="e">
        <f>IF(AL108="24",Monitoreo!F106&amp;". ","")</f>
        <v>#REF!</v>
      </c>
      <c r="AA107" s="39" t="e">
        <f>IF(AL108="23",Monitoreo!F106&amp;". ","")</f>
        <v>#REF!</v>
      </c>
      <c r="AB107" s="39" t="e">
        <f>IF(AL108="22",Monitoreo!F106&amp;". ","")</f>
        <v>#REF!</v>
      </c>
      <c r="AC107" s="39" t="e">
        <f>IF(AL108="21",Monitoreo!F106&amp;". ","")</f>
        <v>#REF!</v>
      </c>
      <c r="AD107" s="39" t="e">
        <f>IF(AL108="15",Monitoreo!F106&amp;". ","")</f>
        <v>#REF!</v>
      </c>
      <c r="AE107" s="39" t="e">
        <f>IF(AL108="14",Monitoreo!F106&amp;". ","")</f>
        <v>#REF!</v>
      </c>
      <c r="AF107" s="39" t="e">
        <f>IF(AL108="13",Monitoreo!F106&amp;". ","")</f>
        <v>#REF!</v>
      </c>
      <c r="AG107" s="39" t="e">
        <f>IF(AL108="12",Monitoreo!F106&amp;". ","")</f>
        <v>#REF!</v>
      </c>
      <c r="AH107" s="85" t="e">
        <f>IF(AL108="11",Monitoreo!F106&amp;". ","")</f>
        <v>#REF!</v>
      </c>
      <c r="AI107" s="71"/>
      <c r="AJ107" s="88" t="e">
        <f>+IF(Monitoreo!#REF!="Casi Seguro",5,IF(Monitoreo!#REF!="Probable",4,IF(Monitoreo!#REF!="Posible",3,IF(Monitoreo!#REF!="Improbable",2,IF(Monitoreo!#REF!="Raro",1)))))</f>
        <v>#REF!</v>
      </c>
      <c r="AK107" s="88" t="e">
        <f>+IF(Monitoreo!#REF!="Severo",5,IF(Monitoreo!#REF!="Mayor",4,IF(Monitoreo!#REF!="Moderado",3,IF(Monitoreo!#REF!="Menor",2,IF(Monitoreo!#REF!="Insignificante",1)))))</f>
        <v>#REF!</v>
      </c>
      <c r="AL107" s="88" t="e">
        <f t="shared" si="1"/>
        <v>#REF!</v>
      </c>
    </row>
    <row r="108" spans="9:38" x14ac:dyDescent="0.25">
      <c r="I108" s="83"/>
      <c r="J108" s="84" t="e">
        <f>IF(AL109="55",Monitoreo!F107&amp;". ","")</f>
        <v>#REF!</v>
      </c>
      <c r="K108" s="39" t="e">
        <f>IF(AL109="54",Monitoreo!F107&amp;". ","")</f>
        <v>#REF!</v>
      </c>
      <c r="L108" s="39" t="e">
        <f>IF(AL109="53",Monitoreo!F107&amp;". ","")</f>
        <v>#REF!</v>
      </c>
      <c r="M108" s="39" t="e">
        <f>IF(AL109="52",Monitoreo!F107&amp;". ","")</f>
        <v>#REF!</v>
      </c>
      <c r="N108" s="39" t="e">
        <f>IF(AL109="51",Monitoreo!F107&amp;". ","")</f>
        <v>#REF!</v>
      </c>
      <c r="O108" s="39" t="e">
        <f>IF(AL109="45",Monitoreo!F107&amp;". ","")</f>
        <v>#REF!</v>
      </c>
      <c r="P108" s="39" t="e">
        <f>IF(AL109="44",Monitoreo!F107&amp;". ","")</f>
        <v>#REF!</v>
      </c>
      <c r="Q108" s="39" t="e">
        <f>IF(AL109="43",Monitoreo!F107&amp;". ","")</f>
        <v>#REF!</v>
      </c>
      <c r="R108" s="39" t="e">
        <f>IF(AL109="42",Monitoreo!F107&amp;". ","")</f>
        <v>#REF!</v>
      </c>
      <c r="S108" s="39" t="e">
        <f>IF(AL109="41",Monitoreo!F107&amp;". ","")</f>
        <v>#REF!</v>
      </c>
      <c r="T108" s="39" t="e">
        <f>IF(AL109="35",Monitoreo!F107&amp;". ","")</f>
        <v>#REF!</v>
      </c>
      <c r="U108" s="39" t="e">
        <f>IF(AL109="34",Monitoreo!F107&amp;". ","")</f>
        <v>#REF!</v>
      </c>
      <c r="V108" s="39" t="e">
        <f>IF(AL109="33",Monitoreo!F107&amp;". ","")</f>
        <v>#REF!</v>
      </c>
      <c r="W108" s="39" t="e">
        <f>IF(AL109="32",Monitoreo!F107&amp;". ","")</f>
        <v>#REF!</v>
      </c>
      <c r="X108" s="39" t="e">
        <f>IF(AL109="31",Monitoreo!F107&amp;". ","")</f>
        <v>#REF!</v>
      </c>
      <c r="Y108" s="39" t="e">
        <f>IF(AL109="25",Monitoreo!F107&amp;". ","")</f>
        <v>#REF!</v>
      </c>
      <c r="Z108" s="39" t="e">
        <f>IF(AL109="24",Monitoreo!F107&amp;". ","")</f>
        <v>#REF!</v>
      </c>
      <c r="AA108" s="39" t="e">
        <f>IF(AL109="23",Monitoreo!F107&amp;". ","")</f>
        <v>#REF!</v>
      </c>
      <c r="AB108" s="39" t="e">
        <f>IF(AL109="22",Monitoreo!F107&amp;". ","")</f>
        <v>#REF!</v>
      </c>
      <c r="AC108" s="39" t="e">
        <f>IF(AL109="21",Monitoreo!F107&amp;". ","")</f>
        <v>#REF!</v>
      </c>
      <c r="AD108" s="39" t="e">
        <f>IF(AL109="15",Monitoreo!F107&amp;". ","")</f>
        <v>#REF!</v>
      </c>
      <c r="AE108" s="39" t="e">
        <f>IF(AL109="14",Monitoreo!F107&amp;". ","")</f>
        <v>#REF!</v>
      </c>
      <c r="AF108" s="39" t="e">
        <f>IF(AL109="13",Monitoreo!F107&amp;". ","")</f>
        <v>#REF!</v>
      </c>
      <c r="AG108" s="39" t="e">
        <f>IF(AL109="12",Monitoreo!F107&amp;". ","")</f>
        <v>#REF!</v>
      </c>
      <c r="AH108" s="85" t="e">
        <f>IF(AL109="11",Monitoreo!F107&amp;". ","")</f>
        <v>#REF!</v>
      </c>
      <c r="AI108" s="71"/>
      <c r="AJ108" s="88" t="e">
        <f>+IF(Monitoreo!#REF!="Casi Seguro",5,IF(Monitoreo!#REF!="Probable",4,IF(Monitoreo!#REF!="Posible",3,IF(Monitoreo!#REF!="Improbable",2,IF(Monitoreo!#REF!="Raro",1)))))</f>
        <v>#REF!</v>
      </c>
      <c r="AK108" s="88" t="e">
        <f>+IF(Monitoreo!#REF!="Severo",5,IF(Monitoreo!#REF!="Mayor",4,IF(Monitoreo!#REF!="Moderado",3,IF(Monitoreo!#REF!="Menor",2,IF(Monitoreo!#REF!="Insignificante",1)))))</f>
        <v>#REF!</v>
      </c>
      <c r="AL108" s="88" t="e">
        <f t="shared" si="1"/>
        <v>#REF!</v>
      </c>
    </row>
    <row r="109" spans="9:38" x14ac:dyDescent="0.25">
      <c r="I109" s="83"/>
      <c r="J109" s="84" t="e">
        <f>IF(AL110="55",Monitoreo!F108&amp;". ","")</f>
        <v>#REF!</v>
      </c>
      <c r="K109" s="39" t="e">
        <f>IF(AL110="54",Monitoreo!F108&amp;". ","")</f>
        <v>#REF!</v>
      </c>
      <c r="L109" s="39" t="e">
        <f>IF(AL110="53",Monitoreo!F108&amp;". ","")</f>
        <v>#REF!</v>
      </c>
      <c r="M109" s="39" t="e">
        <f>IF(AL110="52",Monitoreo!F108&amp;". ","")</f>
        <v>#REF!</v>
      </c>
      <c r="N109" s="39" t="e">
        <f>IF(AL110="51",Monitoreo!F108&amp;". ","")</f>
        <v>#REF!</v>
      </c>
      <c r="O109" s="39" t="e">
        <f>IF(AL110="45",Monitoreo!F108&amp;". ","")</f>
        <v>#REF!</v>
      </c>
      <c r="P109" s="39" t="e">
        <f>IF(AL110="44",Monitoreo!F108&amp;". ","")</f>
        <v>#REF!</v>
      </c>
      <c r="Q109" s="39" t="e">
        <f>IF(AL110="43",Monitoreo!F108&amp;". ","")</f>
        <v>#REF!</v>
      </c>
      <c r="R109" s="39" t="e">
        <f>IF(AL110="42",Monitoreo!F108&amp;". ","")</f>
        <v>#REF!</v>
      </c>
      <c r="S109" s="39" t="e">
        <f>IF(AL110="41",Monitoreo!F108&amp;". ","")</f>
        <v>#REF!</v>
      </c>
      <c r="T109" s="39" t="e">
        <f>IF(AL110="35",Monitoreo!F108&amp;". ","")</f>
        <v>#REF!</v>
      </c>
      <c r="U109" s="39" t="e">
        <f>IF(AL110="34",Monitoreo!F108&amp;". ","")</f>
        <v>#REF!</v>
      </c>
      <c r="V109" s="39" t="e">
        <f>IF(AL110="33",Monitoreo!F108&amp;". ","")</f>
        <v>#REF!</v>
      </c>
      <c r="W109" s="39" t="e">
        <f>IF(AL110="32",Monitoreo!F108&amp;". ","")</f>
        <v>#REF!</v>
      </c>
      <c r="X109" s="39" t="e">
        <f>IF(AL110="31",Monitoreo!F108&amp;". ","")</f>
        <v>#REF!</v>
      </c>
      <c r="Y109" s="39" t="e">
        <f>IF(AL110="25",Monitoreo!F108&amp;". ","")</f>
        <v>#REF!</v>
      </c>
      <c r="Z109" s="39" t="e">
        <f>IF(AL110="24",Monitoreo!F108&amp;". ","")</f>
        <v>#REF!</v>
      </c>
      <c r="AA109" s="39" t="e">
        <f>IF(AL110="23",Monitoreo!F108&amp;". ","")</f>
        <v>#REF!</v>
      </c>
      <c r="AB109" s="39" t="e">
        <f>IF(AL110="22",Monitoreo!F108&amp;". ","")</f>
        <v>#REF!</v>
      </c>
      <c r="AC109" s="39" t="e">
        <f>IF(AL110="21",Monitoreo!F108&amp;". ","")</f>
        <v>#REF!</v>
      </c>
      <c r="AD109" s="39" t="e">
        <f>IF(AL110="15",Monitoreo!F108&amp;". ","")</f>
        <v>#REF!</v>
      </c>
      <c r="AE109" s="39" t="e">
        <f>IF(AL110="14",Monitoreo!F108&amp;". ","")</f>
        <v>#REF!</v>
      </c>
      <c r="AF109" s="39" t="e">
        <f>IF(AL110="13",Monitoreo!F108&amp;". ","")</f>
        <v>#REF!</v>
      </c>
      <c r="AG109" s="39" t="e">
        <f>IF(AL110="12",Monitoreo!F108&amp;". ","")</f>
        <v>#REF!</v>
      </c>
      <c r="AH109" s="85" t="e">
        <f>IF(AL110="11",Monitoreo!F108&amp;". ","")</f>
        <v>#REF!</v>
      </c>
      <c r="AI109" s="71"/>
      <c r="AJ109" s="88" t="e">
        <f>+IF(Monitoreo!#REF!="Casi Seguro",5,IF(Monitoreo!#REF!="Probable",4,IF(Monitoreo!#REF!="Posible",3,IF(Monitoreo!#REF!="Improbable",2,IF(Monitoreo!#REF!="Raro",1)))))</f>
        <v>#REF!</v>
      </c>
      <c r="AK109" s="88" t="e">
        <f>+IF(Monitoreo!#REF!="Severo",5,IF(Monitoreo!#REF!="Mayor",4,IF(Monitoreo!#REF!="Moderado",3,IF(Monitoreo!#REF!="Menor",2,IF(Monitoreo!#REF!="Insignificante",1)))))</f>
        <v>#REF!</v>
      </c>
      <c r="AL109" s="88" t="e">
        <f t="shared" si="1"/>
        <v>#REF!</v>
      </c>
    </row>
    <row r="110" spans="9:38" x14ac:dyDescent="0.25">
      <c r="I110" s="83"/>
      <c r="J110" s="84" t="e">
        <f>IF(AL111="55",Monitoreo!F109&amp;". ","")</f>
        <v>#REF!</v>
      </c>
      <c r="K110" s="39" t="e">
        <f>IF(AL111="54",Monitoreo!F109&amp;". ","")</f>
        <v>#REF!</v>
      </c>
      <c r="L110" s="39" t="e">
        <f>IF(AL111="53",Monitoreo!F109&amp;". ","")</f>
        <v>#REF!</v>
      </c>
      <c r="M110" s="39" t="e">
        <f>IF(AL111="52",Monitoreo!F109&amp;". ","")</f>
        <v>#REF!</v>
      </c>
      <c r="N110" s="39" t="e">
        <f>IF(AL111="51",Monitoreo!F109&amp;". ","")</f>
        <v>#REF!</v>
      </c>
      <c r="O110" s="39" t="e">
        <f>IF(AL111="45",Monitoreo!F109&amp;". ","")</f>
        <v>#REF!</v>
      </c>
      <c r="P110" s="39" t="e">
        <f>IF(AL111="44",Monitoreo!F109&amp;". ","")</f>
        <v>#REF!</v>
      </c>
      <c r="Q110" s="39" t="e">
        <f>IF(AL111="43",Monitoreo!F109&amp;". ","")</f>
        <v>#REF!</v>
      </c>
      <c r="R110" s="39" t="e">
        <f>IF(AL111="42",Monitoreo!F109&amp;". ","")</f>
        <v>#REF!</v>
      </c>
      <c r="S110" s="39" t="e">
        <f>IF(AL111="41",Monitoreo!F109&amp;". ","")</f>
        <v>#REF!</v>
      </c>
      <c r="T110" s="39" t="e">
        <f>IF(AL111="35",Monitoreo!F109&amp;". ","")</f>
        <v>#REF!</v>
      </c>
      <c r="U110" s="39" t="e">
        <f>IF(AL111="34",Monitoreo!F109&amp;". ","")</f>
        <v>#REF!</v>
      </c>
      <c r="V110" s="39" t="e">
        <f>IF(AL111="33",Monitoreo!F109&amp;". ","")</f>
        <v>#REF!</v>
      </c>
      <c r="W110" s="39" t="e">
        <f>IF(AL111="32",Monitoreo!F109&amp;". ","")</f>
        <v>#REF!</v>
      </c>
      <c r="X110" s="39" t="e">
        <f>IF(AL111="31",Monitoreo!F109&amp;". ","")</f>
        <v>#REF!</v>
      </c>
      <c r="Y110" s="39" t="e">
        <f>IF(AL111="25",Monitoreo!F109&amp;". ","")</f>
        <v>#REF!</v>
      </c>
      <c r="Z110" s="39" t="e">
        <f>IF(AL111="24",Monitoreo!F109&amp;". ","")</f>
        <v>#REF!</v>
      </c>
      <c r="AA110" s="39" t="e">
        <f>IF(AL111="23",Monitoreo!F109&amp;". ","")</f>
        <v>#REF!</v>
      </c>
      <c r="AB110" s="39" t="e">
        <f>IF(AL111="22",Monitoreo!F109&amp;". ","")</f>
        <v>#REF!</v>
      </c>
      <c r="AC110" s="39" t="e">
        <f>IF(AL111="21",Monitoreo!F109&amp;". ","")</f>
        <v>#REF!</v>
      </c>
      <c r="AD110" s="39" t="e">
        <f>IF(AL111="15",Monitoreo!F109&amp;". ","")</f>
        <v>#REF!</v>
      </c>
      <c r="AE110" s="39" t="e">
        <f>IF(AL111="14",Monitoreo!F109&amp;". ","")</f>
        <v>#REF!</v>
      </c>
      <c r="AF110" s="39" t="e">
        <f>IF(AL111="13",Monitoreo!F109&amp;". ","")</f>
        <v>#REF!</v>
      </c>
      <c r="AG110" s="39" t="e">
        <f>IF(AL111="12",Monitoreo!F109&amp;". ","")</f>
        <v>#REF!</v>
      </c>
      <c r="AH110" s="85" t="e">
        <f>IF(AL111="11",Monitoreo!F109&amp;". ","")</f>
        <v>#REF!</v>
      </c>
      <c r="AI110" s="71"/>
      <c r="AJ110" s="88" t="e">
        <f>+IF(Monitoreo!#REF!="Casi Seguro",5,IF(Monitoreo!#REF!="Probable",4,IF(Monitoreo!#REF!="Posible",3,IF(Monitoreo!#REF!="Improbable",2,IF(Monitoreo!#REF!="Raro",1)))))</f>
        <v>#REF!</v>
      </c>
      <c r="AK110" s="88" t="e">
        <f>+IF(Monitoreo!#REF!="Severo",5,IF(Monitoreo!#REF!="Mayor",4,IF(Monitoreo!#REF!="Moderado",3,IF(Monitoreo!#REF!="Menor",2,IF(Monitoreo!#REF!="Insignificante",1)))))</f>
        <v>#REF!</v>
      </c>
      <c r="AL110" s="88" t="e">
        <f t="shared" si="1"/>
        <v>#REF!</v>
      </c>
    </row>
    <row r="111" spans="9:38" x14ac:dyDescent="0.25">
      <c r="I111" s="83"/>
      <c r="J111" s="84" t="e">
        <f>IF(AL112="55",Monitoreo!F110&amp;". ","")</f>
        <v>#REF!</v>
      </c>
      <c r="K111" s="39" t="e">
        <f>IF(AL112="54",Monitoreo!F110&amp;". ","")</f>
        <v>#REF!</v>
      </c>
      <c r="L111" s="39" t="e">
        <f>IF(AL112="53",Monitoreo!F110&amp;". ","")</f>
        <v>#REF!</v>
      </c>
      <c r="M111" s="39" t="e">
        <f>IF(AL112="52",Monitoreo!F110&amp;". ","")</f>
        <v>#REF!</v>
      </c>
      <c r="N111" s="39" t="e">
        <f>IF(AL112="51",Monitoreo!F110&amp;". ","")</f>
        <v>#REF!</v>
      </c>
      <c r="O111" s="39" t="e">
        <f>IF(AL112="45",Monitoreo!F110&amp;". ","")</f>
        <v>#REF!</v>
      </c>
      <c r="P111" s="39" t="e">
        <f>IF(AL112="44",Monitoreo!F110&amp;". ","")</f>
        <v>#REF!</v>
      </c>
      <c r="Q111" s="39" t="e">
        <f>IF(AL112="43",Monitoreo!F110&amp;". ","")</f>
        <v>#REF!</v>
      </c>
      <c r="R111" s="39" t="e">
        <f>IF(AL112="42",Monitoreo!F110&amp;". ","")</f>
        <v>#REF!</v>
      </c>
      <c r="S111" s="39" t="e">
        <f>IF(AL112="41",Monitoreo!F110&amp;". ","")</f>
        <v>#REF!</v>
      </c>
      <c r="T111" s="39" t="e">
        <f>IF(AL112="35",Monitoreo!F110&amp;". ","")</f>
        <v>#REF!</v>
      </c>
      <c r="U111" s="39" t="e">
        <f>IF(AL112="34",Monitoreo!F110&amp;". ","")</f>
        <v>#REF!</v>
      </c>
      <c r="V111" s="39" t="e">
        <f>IF(AL112="33",Monitoreo!F110&amp;". ","")</f>
        <v>#REF!</v>
      </c>
      <c r="W111" s="39" t="e">
        <f>IF(AL112="32",Monitoreo!F110&amp;". ","")</f>
        <v>#REF!</v>
      </c>
      <c r="X111" s="39" t="e">
        <f>IF(AL112="31",Monitoreo!F110&amp;". ","")</f>
        <v>#REF!</v>
      </c>
      <c r="Y111" s="39" t="e">
        <f>IF(AL112="25",Monitoreo!F110&amp;". ","")</f>
        <v>#REF!</v>
      </c>
      <c r="Z111" s="39" t="e">
        <f>IF(AL112="24",Monitoreo!F110&amp;". ","")</f>
        <v>#REF!</v>
      </c>
      <c r="AA111" s="39" t="e">
        <f>IF(AL112="23",Monitoreo!F110&amp;". ","")</f>
        <v>#REF!</v>
      </c>
      <c r="AB111" s="39" t="e">
        <f>IF(AL112="22",Monitoreo!F110&amp;". ","")</f>
        <v>#REF!</v>
      </c>
      <c r="AC111" s="39" t="e">
        <f>IF(AL112="21",Monitoreo!F110&amp;". ","")</f>
        <v>#REF!</v>
      </c>
      <c r="AD111" s="39" t="e">
        <f>IF(AL112="15",Monitoreo!F110&amp;". ","")</f>
        <v>#REF!</v>
      </c>
      <c r="AE111" s="39" t="e">
        <f>IF(AL112="14",Monitoreo!F110&amp;". ","")</f>
        <v>#REF!</v>
      </c>
      <c r="AF111" s="39" t="e">
        <f>IF(AL112="13",Monitoreo!F110&amp;". ","")</f>
        <v>#REF!</v>
      </c>
      <c r="AG111" s="39" t="e">
        <f>IF(AL112="12",Monitoreo!F110&amp;". ","")</f>
        <v>#REF!</v>
      </c>
      <c r="AH111" s="85" t="e">
        <f>IF(AL112="11",Monitoreo!F110&amp;". ","")</f>
        <v>#REF!</v>
      </c>
      <c r="AI111" s="71"/>
      <c r="AJ111" s="88" t="e">
        <f>+IF(Monitoreo!#REF!="Casi Seguro",5,IF(Monitoreo!#REF!="Probable",4,IF(Monitoreo!#REF!="Posible",3,IF(Monitoreo!#REF!="Improbable",2,IF(Monitoreo!#REF!="Raro",1)))))</f>
        <v>#REF!</v>
      </c>
      <c r="AK111" s="88" t="e">
        <f>+IF(Monitoreo!#REF!="Severo",5,IF(Monitoreo!#REF!="Mayor",4,IF(Monitoreo!#REF!="Moderado",3,IF(Monitoreo!#REF!="Menor",2,IF(Monitoreo!#REF!="Insignificante",1)))))</f>
        <v>#REF!</v>
      </c>
      <c r="AL111" s="88" t="e">
        <f t="shared" si="1"/>
        <v>#REF!</v>
      </c>
    </row>
    <row r="112" spans="9:38" x14ac:dyDescent="0.25">
      <c r="I112" s="83"/>
      <c r="J112" s="84" t="e">
        <f>IF(AL113="55",Monitoreo!#REF!&amp;". ","")</f>
        <v>#REF!</v>
      </c>
      <c r="K112" s="39" t="e">
        <f>IF(AL113="54",Monitoreo!#REF!&amp;". ","")</f>
        <v>#REF!</v>
      </c>
      <c r="L112" s="39" t="e">
        <f>IF(AL113="53",Monitoreo!#REF!&amp;". ","")</f>
        <v>#REF!</v>
      </c>
      <c r="M112" s="39" t="e">
        <f>IF(AL113="52",Monitoreo!#REF!&amp;". ","")</f>
        <v>#REF!</v>
      </c>
      <c r="N112" s="39" t="e">
        <f>IF(AL113="51",Monitoreo!#REF!&amp;". ","")</f>
        <v>#REF!</v>
      </c>
      <c r="O112" s="39" t="e">
        <f>IF(AL113="45",Monitoreo!#REF!&amp;". ","")</f>
        <v>#REF!</v>
      </c>
      <c r="P112" s="39" t="e">
        <f>IF(AL113="44",Monitoreo!#REF!&amp;". ","")</f>
        <v>#REF!</v>
      </c>
      <c r="Q112" s="39" t="e">
        <f>IF(AL113="43",Monitoreo!#REF!&amp;". ","")</f>
        <v>#REF!</v>
      </c>
      <c r="R112" s="39" t="e">
        <f>IF(AL113="42",Monitoreo!#REF!&amp;". ","")</f>
        <v>#REF!</v>
      </c>
      <c r="S112" s="39" t="e">
        <f>IF(AL113="41",Monitoreo!#REF!&amp;". ","")</f>
        <v>#REF!</v>
      </c>
      <c r="T112" s="39" t="e">
        <f>IF(AL113="35",Monitoreo!#REF!&amp;". ","")</f>
        <v>#REF!</v>
      </c>
      <c r="U112" s="39" t="e">
        <f>IF(AL113="34",Monitoreo!#REF!&amp;". ","")</f>
        <v>#REF!</v>
      </c>
      <c r="V112" s="39" t="e">
        <f>IF(AL113="33",Monitoreo!#REF!&amp;". ","")</f>
        <v>#REF!</v>
      </c>
      <c r="W112" s="39" t="e">
        <f>IF(AL113="32",Monitoreo!#REF!&amp;". ","")</f>
        <v>#REF!</v>
      </c>
      <c r="X112" s="39" t="e">
        <f>IF(AL113="31",Monitoreo!#REF!&amp;". ","")</f>
        <v>#REF!</v>
      </c>
      <c r="Y112" s="39" t="e">
        <f>IF(AL113="25",Monitoreo!#REF!&amp;". ","")</f>
        <v>#REF!</v>
      </c>
      <c r="Z112" s="39" t="e">
        <f>IF(AL113="24",Monitoreo!#REF!&amp;". ","")</f>
        <v>#REF!</v>
      </c>
      <c r="AA112" s="39" t="e">
        <f>IF(AL113="23",Monitoreo!#REF!&amp;". ","")</f>
        <v>#REF!</v>
      </c>
      <c r="AB112" s="39" t="e">
        <f>IF(AL113="22",Monitoreo!#REF!&amp;". ","")</f>
        <v>#REF!</v>
      </c>
      <c r="AC112" s="39" t="e">
        <f>IF(AL113="21",Monitoreo!#REF!&amp;". ","")</f>
        <v>#REF!</v>
      </c>
      <c r="AD112" s="39" t="e">
        <f>IF(AL113="15",Monitoreo!#REF!&amp;". ","")</f>
        <v>#REF!</v>
      </c>
      <c r="AE112" s="39" t="e">
        <f>IF(AL113="14",Monitoreo!#REF!&amp;". ","")</f>
        <v>#REF!</v>
      </c>
      <c r="AF112" s="39" t="e">
        <f>IF(AL113="13",Monitoreo!#REF!&amp;". ","")</f>
        <v>#REF!</v>
      </c>
      <c r="AG112" s="39" t="e">
        <f>IF(AL113="12",Monitoreo!#REF!&amp;". ","")</f>
        <v>#REF!</v>
      </c>
      <c r="AH112" s="85" t="e">
        <f>IF(AL113="11",Monitoreo!#REF!&amp;". ","")</f>
        <v>#REF!</v>
      </c>
      <c r="AI112" s="71"/>
      <c r="AJ112" s="88" t="e">
        <f>+IF(Monitoreo!#REF!="Casi Seguro",5,IF(Monitoreo!#REF!="Probable",4,IF(Monitoreo!#REF!="Posible",3,IF(Monitoreo!#REF!="Improbable",2,IF(Monitoreo!#REF!="Raro",1)))))</f>
        <v>#REF!</v>
      </c>
      <c r="AK112" s="88" t="e">
        <f>+IF(Monitoreo!#REF!="Severo",5,IF(Monitoreo!#REF!="Mayor",4,IF(Monitoreo!#REF!="Moderado",3,IF(Monitoreo!#REF!="Menor",2,IF(Monitoreo!#REF!="Insignificante",1)))))</f>
        <v>#REF!</v>
      </c>
      <c r="AL112" s="88" t="e">
        <f t="shared" si="1"/>
        <v>#REF!</v>
      </c>
    </row>
    <row r="113" spans="9:38" x14ac:dyDescent="0.25">
      <c r="I113" s="83"/>
      <c r="J113" s="84" t="e">
        <f>IF(AL114="55",Monitoreo!#REF!&amp;". ","")</f>
        <v>#REF!</v>
      </c>
      <c r="K113" s="39" t="e">
        <f>IF(AL114="54",Monitoreo!#REF!&amp;". ","")</f>
        <v>#REF!</v>
      </c>
      <c r="L113" s="39" t="e">
        <f>IF(AL114="53",Monitoreo!#REF!&amp;". ","")</f>
        <v>#REF!</v>
      </c>
      <c r="M113" s="39" t="e">
        <f>IF(AL114="52",Monitoreo!#REF!&amp;". ","")</f>
        <v>#REF!</v>
      </c>
      <c r="N113" s="39" t="e">
        <f>IF(AL114="51",Monitoreo!#REF!&amp;". ","")</f>
        <v>#REF!</v>
      </c>
      <c r="O113" s="39" t="e">
        <f>IF(AL114="45",Monitoreo!#REF!&amp;". ","")</f>
        <v>#REF!</v>
      </c>
      <c r="P113" s="39" t="e">
        <f>IF(AL114="44",Monitoreo!#REF!&amp;". ","")</f>
        <v>#REF!</v>
      </c>
      <c r="Q113" s="39" t="e">
        <f>IF(AL114="43",Monitoreo!#REF!&amp;". ","")</f>
        <v>#REF!</v>
      </c>
      <c r="R113" s="39" t="e">
        <f>IF(AL114="42",Monitoreo!#REF!&amp;". ","")</f>
        <v>#REF!</v>
      </c>
      <c r="S113" s="39" t="e">
        <f>IF(AL114="41",Monitoreo!#REF!&amp;". ","")</f>
        <v>#REF!</v>
      </c>
      <c r="T113" s="39" t="e">
        <f>IF(AL114="35",Monitoreo!#REF!&amp;". ","")</f>
        <v>#REF!</v>
      </c>
      <c r="U113" s="39" t="e">
        <f>IF(AL114="34",Monitoreo!#REF!&amp;". ","")</f>
        <v>#REF!</v>
      </c>
      <c r="V113" s="39" t="e">
        <f>IF(AL114="33",Monitoreo!#REF!&amp;". ","")</f>
        <v>#REF!</v>
      </c>
      <c r="W113" s="39" t="e">
        <f>IF(AL114="32",Monitoreo!#REF!&amp;". ","")</f>
        <v>#REF!</v>
      </c>
      <c r="X113" s="39" t="e">
        <f>IF(AL114="31",Monitoreo!#REF!&amp;". ","")</f>
        <v>#REF!</v>
      </c>
      <c r="Y113" s="39" t="e">
        <f>IF(AL114="25",Monitoreo!#REF!&amp;". ","")</f>
        <v>#REF!</v>
      </c>
      <c r="Z113" s="39" t="e">
        <f>IF(AL114="24",Monitoreo!#REF!&amp;". ","")</f>
        <v>#REF!</v>
      </c>
      <c r="AA113" s="39" t="e">
        <f>IF(AL114="23",Monitoreo!#REF!&amp;". ","")</f>
        <v>#REF!</v>
      </c>
      <c r="AB113" s="39" t="e">
        <f>IF(AL114="22",Monitoreo!#REF!&amp;". ","")</f>
        <v>#REF!</v>
      </c>
      <c r="AC113" s="39" t="e">
        <f>IF(AL114="21",Monitoreo!#REF!&amp;". ","")</f>
        <v>#REF!</v>
      </c>
      <c r="AD113" s="39" t="e">
        <f>IF(AL114="15",Monitoreo!#REF!&amp;". ","")</f>
        <v>#REF!</v>
      </c>
      <c r="AE113" s="39" t="e">
        <f>IF(AL114="14",Monitoreo!#REF!&amp;". ","")</f>
        <v>#REF!</v>
      </c>
      <c r="AF113" s="39" t="e">
        <f>IF(AL114="13",Monitoreo!#REF!&amp;". ","")</f>
        <v>#REF!</v>
      </c>
      <c r="AG113" s="39" t="e">
        <f>IF(AL114="12",Monitoreo!#REF!&amp;". ","")</f>
        <v>#REF!</v>
      </c>
      <c r="AH113" s="85" t="e">
        <f>IF(AL114="11",Monitoreo!#REF!&amp;". ","")</f>
        <v>#REF!</v>
      </c>
      <c r="AI113" s="71"/>
      <c r="AJ113" s="88" t="e">
        <f>+IF(Monitoreo!#REF!="Casi Seguro",5,IF(Monitoreo!#REF!="Probable",4,IF(Monitoreo!#REF!="Posible",3,IF(Monitoreo!#REF!="Improbable",2,IF(Monitoreo!#REF!="Raro",1)))))</f>
        <v>#REF!</v>
      </c>
      <c r="AK113" s="88" t="e">
        <f>+IF(Monitoreo!#REF!="Severo",5,IF(Monitoreo!#REF!="Mayor",4,IF(Monitoreo!#REF!="Moderado",3,IF(Monitoreo!#REF!="Menor",2,IF(Monitoreo!#REF!="Insignificante",1)))))</f>
        <v>#REF!</v>
      </c>
      <c r="AL113" s="88" t="e">
        <f t="shared" si="1"/>
        <v>#REF!</v>
      </c>
    </row>
    <row r="114" spans="9:38" x14ac:dyDescent="0.25">
      <c r="I114" s="83"/>
      <c r="J114" s="84" t="e">
        <f>IF(AL115="55",Monitoreo!#REF!&amp;". ","")</f>
        <v>#REF!</v>
      </c>
      <c r="K114" s="39" t="e">
        <f>IF(AL115="54",Monitoreo!#REF!&amp;". ","")</f>
        <v>#REF!</v>
      </c>
      <c r="L114" s="39" t="e">
        <f>IF(AL115="53",Monitoreo!#REF!&amp;". ","")</f>
        <v>#REF!</v>
      </c>
      <c r="M114" s="39" t="e">
        <f>IF(AL115="52",Monitoreo!#REF!&amp;". ","")</f>
        <v>#REF!</v>
      </c>
      <c r="N114" s="39" t="e">
        <f>IF(AL115="51",Monitoreo!#REF!&amp;". ","")</f>
        <v>#REF!</v>
      </c>
      <c r="O114" s="39" t="e">
        <f>IF(AL115="45",Monitoreo!#REF!&amp;". ","")</f>
        <v>#REF!</v>
      </c>
      <c r="P114" s="39" t="e">
        <f>IF(AL115="44",Monitoreo!#REF!&amp;". ","")</f>
        <v>#REF!</v>
      </c>
      <c r="Q114" s="39" t="e">
        <f>IF(AL115="43",Monitoreo!#REF!&amp;". ","")</f>
        <v>#REF!</v>
      </c>
      <c r="R114" s="39" t="e">
        <f>IF(AL115="42",Monitoreo!#REF!&amp;". ","")</f>
        <v>#REF!</v>
      </c>
      <c r="S114" s="39" t="e">
        <f>IF(AL115="41",Monitoreo!#REF!&amp;". ","")</f>
        <v>#REF!</v>
      </c>
      <c r="T114" s="39" t="e">
        <f>IF(AL115="35",Monitoreo!#REF!&amp;". ","")</f>
        <v>#REF!</v>
      </c>
      <c r="U114" s="39" t="e">
        <f>IF(AL115="34",Monitoreo!#REF!&amp;". ","")</f>
        <v>#REF!</v>
      </c>
      <c r="V114" s="39" t="e">
        <f>IF(AL115="33",Monitoreo!#REF!&amp;". ","")</f>
        <v>#REF!</v>
      </c>
      <c r="W114" s="39" t="e">
        <f>IF(AL115="32",Monitoreo!#REF!&amp;". ","")</f>
        <v>#REF!</v>
      </c>
      <c r="X114" s="39" t="e">
        <f>IF(AL115="31",Monitoreo!#REF!&amp;". ","")</f>
        <v>#REF!</v>
      </c>
      <c r="Y114" s="39" t="e">
        <f>IF(AL115="25",Monitoreo!#REF!&amp;". ","")</f>
        <v>#REF!</v>
      </c>
      <c r="Z114" s="39" t="e">
        <f>IF(AL115="24",Monitoreo!#REF!&amp;". ","")</f>
        <v>#REF!</v>
      </c>
      <c r="AA114" s="39" t="e">
        <f>IF(AL115="23",Monitoreo!#REF!&amp;". ","")</f>
        <v>#REF!</v>
      </c>
      <c r="AB114" s="39" t="e">
        <f>IF(AL115="22",Monitoreo!#REF!&amp;". ","")</f>
        <v>#REF!</v>
      </c>
      <c r="AC114" s="39" t="e">
        <f>IF(AL115="21",Monitoreo!#REF!&amp;". ","")</f>
        <v>#REF!</v>
      </c>
      <c r="AD114" s="39" t="e">
        <f>IF(AL115="15",Monitoreo!#REF!&amp;". ","")</f>
        <v>#REF!</v>
      </c>
      <c r="AE114" s="39" t="e">
        <f>IF(AL115="14",Monitoreo!#REF!&amp;". ","")</f>
        <v>#REF!</v>
      </c>
      <c r="AF114" s="39" t="e">
        <f>IF(AL115="13",Monitoreo!#REF!&amp;". ","")</f>
        <v>#REF!</v>
      </c>
      <c r="AG114" s="39" t="e">
        <f>IF(AL115="12",Monitoreo!#REF!&amp;". ","")</f>
        <v>#REF!</v>
      </c>
      <c r="AH114" s="85" t="e">
        <f>IF(AL115="11",Monitoreo!#REF!&amp;". ","")</f>
        <v>#REF!</v>
      </c>
      <c r="AI114" s="71"/>
      <c r="AJ114" s="88" t="e">
        <f>+IF(Monitoreo!#REF!="Casi Seguro",5,IF(Monitoreo!#REF!="Probable",4,IF(Monitoreo!#REF!="Posible",3,IF(Monitoreo!#REF!="Improbable",2,IF(Monitoreo!#REF!="Raro",1)))))</f>
        <v>#REF!</v>
      </c>
      <c r="AK114" s="88" t="e">
        <f>+IF(Monitoreo!#REF!="Severo",5,IF(Monitoreo!#REF!="Mayor",4,IF(Monitoreo!#REF!="Moderado",3,IF(Monitoreo!#REF!="Menor",2,IF(Monitoreo!#REF!="Insignificante",1)))))</f>
        <v>#REF!</v>
      </c>
      <c r="AL114" s="88" t="e">
        <f t="shared" si="1"/>
        <v>#REF!</v>
      </c>
    </row>
    <row r="115" spans="9:38" x14ac:dyDescent="0.25">
      <c r="I115" s="83"/>
      <c r="J115" s="84" t="e">
        <f>IF(AL116="55",Monitoreo!#REF!&amp;". ","")</f>
        <v>#REF!</v>
      </c>
      <c r="K115" s="39" t="e">
        <f>IF(AL116="54",Monitoreo!#REF!&amp;". ","")</f>
        <v>#REF!</v>
      </c>
      <c r="L115" s="39" t="e">
        <f>IF(AL116="53",Monitoreo!#REF!&amp;". ","")</f>
        <v>#REF!</v>
      </c>
      <c r="M115" s="39" t="e">
        <f>IF(AL116="52",Monitoreo!#REF!&amp;". ","")</f>
        <v>#REF!</v>
      </c>
      <c r="N115" s="39" t="e">
        <f>IF(AL116="51",Monitoreo!#REF!&amp;". ","")</f>
        <v>#REF!</v>
      </c>
      <c r="O115" s="39" t="e">
        <f>IF(AL116="45",Monitoreo!#REF!&amp;". ","")</f>
        <v>#REF!</v>
      </c>
      <c r="P115" s="39" t="e">
        <f>IF(AL116="44",Monitoreo!#REF!&amp;". ","")</f>
        <v>#REF!</v>
      </c>
      <c r="Q115" s="39" t="e">
        <f>IF(AL116="43",Monitoreo!#REF!&amp;". ","")</f>
        <v>#REF!</v>
      </c>
      <c r="R115" s="39" t="e">
        <f>IF(AL116="42",Monitoreo!#REF!&amp;". ","")</f>
        <v>#REF!</v>
      </c>
      <c r="S115" s="39" t="e">
        <f>IF(AL116="41",Monitoreo!#REF!&amp;". ","")</f>
        <v>#REF!</v>
      </c>
      <c r="T115" s="39" t="e">
        <f>IF(AL116="35",Monitoreo!#REF!&amp;". ","")</f>
        <v>#REF!</v>
      </c>
      <c r="U115" s="39" t="e">
        <f>IF(AL116="34",Monitoreo!#REF!&amp;". ","")</f>
        <v>#REF!</v>
      </c>
      <c r="V115" s="39" t="e">
        <f>IF(AL116="33",Monitoreo!#REF!&amp;". ","")</f>
        <v>#REF!</v>
      </c>
      <c r="W115" s="39" t="e">
        <f>IF(AL116="32",Monitoreo!#REF!&amp;". ","")</f>
        <v>#REF!</v>
      </c>
      <c r="X115" s="39" t="e">
        <f>IF(AL116="31",Monitoreo!#REF!&amp;". ","")</f>
        <v>#REF!</v>
      </c>
      <c r="Y115" s="39" t="e">
        <f>IF(AL116="25",Monitoreo!#REF!&amp;". ","")</f>
        <v>#REF!</v>
      </c>
      <c r="Z115" s="39" t="e">
        <f>IF(AL116="24",Monitoreo!#REF!&amp;". ","")</f>
        <v>#REF!</v>
      </c>
      <c r="AA115" s="39" t="e">
        <f>IF(AL116="23",Monitoreo!#REF!&amp;". ","")</f>
        <v>#REF!</v>
      </c>
      <c r="AB115" s="39" t="e">
        <f>IF(AL116="22",Monitoreo!#REF!&amp;". ","")</f>
        <v>#REF!</v>
      </c>
      <c r="AC115" s="39" t="e">
        <f>IF(AL116="21",Monitoreo!#REF!&amp;". ","")</f>
        <v>#REF!</v>
      </c>
      <c r="AD115" s="39" t="e">
        <f>IF(AL116="15",Monitoreo!#REF!&amp;". ","")</f>
        <v>#REF!</v>
      </c>
      <c r="AE115" s="39" t="e">
        <f>IF(AL116="14",Monitoreo!#REF!&amp;". ","")</f>
        <v>#REF!</v>
      </c>
      <c r="AF115" s="39" t="e">
        <f>IF(AL116="13",Monitoreo!#REF!&amp;". ","")</f>
        <v>#REF!</v>
      </c>
      <c r="AG115" s="39" t="e">
        <f>IF(AL116="12",Monitoreo!#REF!&amp;". ","")</f>
        <v>#REF!</v>
      </c>
      <c r="AH115" s="85" t="e">
        <f>IF(AL116="11",Monitoreo!#REF!&amp;". ","")</f>
        <v>#REF!</v>
      </c>
      <c r="AI115" s="71"/>
      <c r="AJ115" s="88" t="e">
        <f>+IF(Monitoreo!#REF!="Casi Seguro",5,IF(Monitoreo!#REF!="Probable",4,IF(Monitoreo!#REF!="Posible",3,IF(Monitoreo!#REF!="Improbable",2,IF(Monitoreo!#REF!="Raro",1)))))</f>
        <v>#REF!</v>
      </c>
      <c r="AK115" s="88" t="e">
        <f>+IF(Monitoreo!#REF!="Severo",5,IF(Monitoreo!#REF!="Mayor",4,IF(Monitoreo!#REF!="Moderado",3,IF(Monitoreo!#REF!="Menor",2,IF(Monitoreo!#REF!="Insignificante",1)))))</f>
        <v>#REF!</v>
      </c>
      <c r="AL115" s="88" t="e">
        <f t="shared" si="1"/>
        <v>#REF!</v>
      </c>
    </row>
    <row r="116" spans="9:38" x14ac:dyDescent="0.25">
      <c r="I116" s="83"/>
      <c r="J116" s="84" t="e">
        <f>IF(AL117="55",Monitoreo!#REF!&amp;". ","")</f>
        <v>#REF!</v>
      </c>
      <c r="K116" s="39" t="e">
        <f>IF(AL117="54",Monitoreo!#REF!&amp;". ","")</f>
        <v>#REF!</v>
      </c>
      <c r="L116" s="39" t="e">
        <f>IF(AL117="53",Monitoreo!#REF!&amp;". ","")</f>
        <v>#REF!</v>
      </c>
      <c r="M116" s="39" t="e">
        <f>IF(AL117="52",Monitoreo!#REF!&amp;". ","")</f>
        <v>#REF!</v>
      </c>
      <c r="N116" s="39" t="e">
        <f>IF(AL117="51",Monitoreo!#REF!&amp;". ","")</f>
        <v>#REF!</v>
      </c>
      <c r="O116" s="39" t="e">
        <f>IF(AL117="45",Monitoreo!#REF!&amp;". ","")</f>
        <v>#REF!</v>
      </c>
      <c r="P116" s="39" t="e">
        <f>IF(AL117="44",Monitoreo!#REF!&amp;". ","")</f>
        <v>#REF!</v>
      </c>
      <c r="Q116" s="39" t="e">
        <f>IF(AL117="43",Monitoreo!#REF!&amp;". ","")</f>
        <v>#REF!</v>
      </c>
      <c r="R116" s="39" t="e">
        <f>IF(AL117="42",Monitoreo!#REF!&amp;". ","")</f>
        <v>#REF!</v>
      </c>
      <c r="S116" s="39" t="e">
        <f>IF(AL117="41",Monitoreo!#REF!&amp;". ","")</f>
        <v>#REF!</v>
      </c>
      <c r="T116" s="39" t="e">
        <f>IF(AL117="35",Monitoreo!#REF!&amp;". ","")</f>
        <v>#REF!</v>
      </c>
      <c r="U116" s="39" t="e">
        <f>IF(AL117="34",Monitoreo!#REF!&amp;". ","")</f>
        <v>#REF!</v>
      </c>
      <c r="V116" s="39" t="e">
        <f>IF(AL117="33",Monitoreo!#REF!&amp;". ","")</f>
        <v>#REF!</v>
      </c>
      <c r="W116" s="39" t="e">
        <f>IF(AL117="32",Monitoreo!#REF!&amp;". ","")</f>
        <v>#REF!</v>
      </c>
      <c r="X116" s="39" t="e">
        <f>IF(AL117="31",Monitoreo!#REF!&amp;". ","")</f>
        <v>#REF!</v>
      </c>
      <c r="Y116" s="39" t="e">
        <f>IF(AL117="25",Monitoreo!#REF!&amp;". ","")</f>
        <v>#REF!</v>
      </c>
      <c r="Z116" s="39" t="e">
        <f>IF(AL117="24",Monitoreo!#REF!&amp;". ","")</f>
        <v>#REF!</v>
      </c>
      <c r="AA116" s="39" t="e">
        <f>IF(AL117="23",Monitoreo!#REF!&amp;". ","")</f>
        <v>#REF!</v>
      </c>
      <c r="AB116" s="39" t="e">
        <f>IF(AL117="22",Monitoreo!#REF!&amp;". ","")</f>
        <v>#REF!</v>
      </c>
      <c r="AC116" s="39" t="e">
        <f>IF(AL117="21",Monitoreo!#REF!&amp;". ","")</f>
        <v>#REF!</v>
      </c>
      <c r="AD116" s="39" t="e">
        <f>IF(AL117="15",Monitoreo!#REF!&amp;". ","")</f>
        <v>#REF!</v>
      </c>
      <c r="AE116" s="39" t="e">
        <f>IF(AL117="14",Monitoreo!#REF!&amp;". ","")</f>
        <v>#REF!</v>
      </c>
      <c r="AF116" s="39" t="e">
        <f>IF(AL117="13",Monitoreo!#REF!&amp;". ","")</f>
        <v>#REF!</v>
      </c>
      <c r="AG116" s="39" t="e">
        <f>IF(AL117="12",Monitoreo!#REF!&amp;". ","")</f>
        <v>#REF!</v>
      </c>
      <c r="AH116" s="85" t="e">
        <f>IF(AL117="11",Monitoreo!#REF!&amp;". ","")</f>
        <v>#REF!</v>
      </c>
      <c r="AI116" s="71"/>
      <c r="AJ116" s="88" t="e">
        <f>+IF(Monitoreo!#REF!="Casi Seguro",5,IF(Monitoreo!#REF!="Probable",4,IF(Monitoreo!#REF!="Posible",3,IF(Monitoreo!#REF!="Improbable",2,IF(Monitoreo!#REF!="Raro",1)))))</f>
        <v>#REF!</v>
      </c>
      <c r="AK116" s="88" t="e">
        <f>+IF(Monitoreo!#REF!="Severo",5,IF(Monitoreo!#REF!="Mayor",4,IF(Monitoreo!#REF!="Moderado",3,IF(Monitoreo!#REF!="Menor",2,IF(Monitoreo!#REF!="Insignificante",1)))))</f>
        <v>#REF!</v>
      </c>
      <c r="AL116" s="88" t="e">
        <f t="shared" si="1"/>
        <v>#REF!</v>
      </c>
    </row>
    <row r="117" spans="9:38" x14ac:dyDescent="0.25">
      <c r="I117" s="83"/>
      <c r="J117" s="84" t="e">
        <f>IF(AL118="55",Monitoreo!#REF!&amp;". ","")</f>
        <v>#REF!</v>
      </c>
      <c r="K117" s="39" t="e">
        <f>IF(AL118="54",Monitoreo!#REF!&amp;". ","")</f>
        <v>#REF!</v>
      </c>
      <c r="L117" s="39" t="e">
        <f>IF(AL118="53",Monitoreo!#REF!&amp;". ","")</f>
        <v>#REF!</v>
      </c>
      <c r="M117" s="39" t="e">
        <f>IF(AL118="52",Monitoreo!#REF!&amp;". ","")</f>
        <v>#REF!</v>
      </c>
      <c r="N117" s="39" t="e">
        <f>IF(AL118="51",Monitoreo!#REF!&amp;". ","")</f>
        <v>#REF!</v>
      </c>
      <c r="O117" s="39" t="e">
        <f>IF(AL118="45",Monitoreo!#REF!&amp;". ","")</f>
        <v>#REF!</v>
      </c>
      <c r="P117" s="39" t="e">
        <f>IF(AL118="44",Monitoreo!#REF!&amp;". ","")</f>
        <v>#REF!</v>
      </c>
      <c r="Q117" s="39" t="e">
        <f>IF(AL118="43",Monitoreo!#REF!&amp;". ","")</f>
        <v>#REF!</v>
      </c>
      <c r="R117" s="39" t="e">
        <f>IF(AL118="42",Monitoreo!#REF!&amp;". ","")</f>
        <v>#REF!</v>
      </c>
      <c r="S117" s="39" t="e">
        <f>IF(AL118="41",Monitoreo!#REF!&amp;". ","")</f>
        <v>#REF!</v>
      </c>
      <c r="T117" s="39" t="e">
        <f>IF(AL118="35",Monitoreo!#REF!&amp;". ","")</f>
        <v>#REF!</v>
      </c>
      <c r="U117" s="39" t="e">
        <f>IF(AL118="34",Monitoreo!#REF!&amp;". ","")</f>
        <v>#REF!</v>
      </c>
      <c r="V117" s="39" t="e">
        <f>IF(AL118="33",Monitoreo!#REF!&amp;". ","")</f>
        <v>#REF!</v>
      </c>
      <c r="W117" s="39" t="e">
        <f>IF(AL118="32",Monitoreo!#REF!&amp;". ","")</f>
        <v>#REF!</v>
      </c>
      <c r="X117" s="39" t="e">
        <f>IF(AL118="31",Monitoreo!#REF!&amp;". ","")</f>
        <v>#REF!</v>
      </c>
      <c r="Y117" s="39" t="e">
        <f>IF(AL118="25",Monitoreo!#REF!&amp;". ","")</f>
        <v>#REF!</v>
      </c>
      <c r="Z117" s="39" t="e">
        <f>IF(AL118="24",Monitoreo!#REF!&amp;". ","")</f>
        <v>#REF!</v>
      </c>
      <c r="AA117" s="39" t="e">
        <f>IF(AL118="23",Monitoreo!#REF!&amp;". ","")</f>
        <v>#REF!</v>
      </c>
      <c r="AB117" s="39" t="e">
        <f>IF(AL118="22",Monitoreo!#REF!&amp;". ","")</f>
        <v>#REF!</v>
      </c>
      <c r="AC117" s="39" t="e">
        <f>IF(AL118="21",Monitoreo!#REF!&amp;". ","")</f>
        <v>#REF!</v>
      </c>
      <c r="AD117" s="39" t="e">
        <f>IF(AL118="15",Monitoreo!#REF!&amp;". ","")</f>
        <v>#REF!</v>
      </c>
      <c r="AE117" s="39" t="e">
        <f>IF(AL118="14",Monitoreo!#REF!&amp;". ","")</f>
        <v>#REF!</v>
      </c>
      <c r="AF117" s="39" t="e">
        <f>IF(AL118="13",Monitoreo!#REF!&amp;". ","")</f>
        <v>#REF!</v>
      </c>
      <c r="AG117" s="39" t="e">
        <f>IF(AL118="12",Monitoreo!#REF!&amp;". ","")</f>
        <v>#REF!</v>
      </c>
      <c r="AH117" s="85" t="e">
        <f>IF(AL118="11",Monitoreo!#REF!&amp;". ","")</f>
        <v>#REF!</v>
      </c>
      <c r="AI117" s="71"/>
      <c r="AJ117" s="88" t="e">
        <f>+IF(Monitoreo!#REF!="Casi Seguro",5,IF(Monitoreo!#REF!="Probable",4,IF(Monitoreo!#REF!="Posible",3,IF(Monitoreo!#REF!="Improbable",2,IF(Monitoreo!#REF!="Raro",1)))))</f>
        <v>#REF!</v>
      </c>
      <c r="AK117" s="88" t="e">
        <f>+IF(Monitoreo!#REF!="Severo",5,IF(Monitoreo!#REF!="Mayor",4,IF(Monitoreo!#REF!="Moderado",3,IF(Monitoreo!#REF!="Menor",2,IF(Monitoreo!#REF!="Insignificante",1)))))</f>
        <v>#REF!</v>
      </c>
      <c r="AL117" s="88" t="e">
        <f t="shared" si="1"/>
        <v>#REF!</v>
      </c>
    </row>
    <row r="118" spans="9:38" x14ac:dyDescent="0.25">
      <c r="I118" s="83"/>
      <c r="J118" s="84" t="e">
        <f>IF(AL119="55",Monitoreo!#REF!&amp;". ","")</f>
        <v>#REF!</v>
      </c>
      <c r="K118" s="39" t="e">
        <f>IF(AL119="54",Monitoreo!#REF!&amp;". ","")</f>
        <v>#REF!</v>
      </c>
      <c r="L118" s="39" t="e">
        <f>IF(AL119="53",Monitoreo!#REF!&amp;". ","")</f>
        <v>#REF!</v>
      </c>
      <c r="M118" s="39" t="e">
        <f>IF(AL119="52",Monitoreo!#REF!&amp;". ","")</f>
        <v>#REF!</v>
      </c>
      <c r="N118" s="39" t="e">
        <f>IF(AL119="51",Monitoreo!#REF!&amp;". ","")</f>
        <v>#REF!</v>
      </c>
      <c r="O118" s="39" t="e">
        <f>IF(AL119="45",Monitoreo!#REF!&amp;". ","")</f>
        <v>#REF!</v>
      </c>
      <c r="P118" s="39" t="e">
        <f>IF(AL119="44",Monitoreo!#REF!&amp;". ","")</f>
        <v>#REF!</v>
      </c>
      <c r="Q118" s="39" t="e">
        <f>IF(AL119="43",Monitoreo!#REF!&amp;". ","")</f>
        <v>#REF!</v>
      </c>
      <c r="R118" s="39" t="e">
        <f>IF(AL119="42",Monitoreo!#REF!&amp;". ","")</f>
        <v>#REF!</v>
      </c>
      <c r="S118" s="39" t="e">
        <f>IF(AL119="41",Monitoreo!#REF!&amp;". ","")</f>
        <v>#REF!</v>
      </c>
      <c r="T118" s="39" t="e">
        <f>IF(AL119="35",Monitoreo!#REF!&amp;". ","")</f>
        <v>#REF!</v>
      </c>
      <c r="U118" s="39" t="e">
        <f>IF(AL119="34",Monitoreo!#REF!&amp;". ","")</f>
        <v>#REF!</v>
      </c>
      <c r="V118" s="39" t="e">
        <f>IF(AL119="33",Monitoreo!#REF!&amp;". ","")</f>
        <v>#REF!</v>
      </c>
      <c r="W118" s="39" t="e">
        <f>IF(AL119="32",Monitoreo!#REF!&amp;". ","")</f>
        <v>#REF!</v>
      </c>
      <c r="X118" s="39" t="e">
        <f>IF(AL119="31",Monitoreo!#REF!&amp;". ","")</f>
        <v>#REF!</v>
      </c>
      <c r="Y118" s="39" t="e">
        <f>IF(AL119="25",Monitoreo!#REF!&amp;". ","")</f>
        <v>#REF!</v>
      </c>
      <c r="Z118" s="39" t="e">
        <f>IF(AL119="24",Monitoreo!#REF!&amp;". ","")</f>
        <v>#REF!</v>
      </c>
      <c r="AA118" s="39" t="e">
        <f>IF(AL119="23",Monitoreo!#REF!&amp;". ","")</f>
        <v>#REF!</v>
      </c>
      <c r="AB118" s="39" t="e">
        <f>IF(AL119="22",Monitoreo!#REF!&amp;". ","")</f>
        <v>#REF!</v>
      </c>
      <c r="AC118" s="39" t="e">
        <f>IF(AL119="21",Monitoreo!#REF!&amp;". ","")</f>
        <v>#REF!</v>
      </c>
      <c r="AD118" s="39" t="e">
        <f>IF(AL119="15",Monitoreo!#REF!&amp;". ","")</f>
        <v>#REF!</v>
      </c>
      <c r="AE118" s="39" t="e">
        <f>IF(AL119="14",Monitoreo!#REF!&amp;". ","")</f>
        <v>#REF!</v>
      </c>
      <c r="AF118" s="39" t="e">
        <f>IF(AL119="13",Monitoreo!#REF!&amp;". ","")</f>
        <v>#REF!</v>
      </c>
      <c r="AG118" s="39" t="e">
        <f>IF(AL119="12",Monitoreo!#REF!&amp;". ","")</f>
        <v>#REF!</v>
      </c>
      <c r="AH118" s="85" t="e">
        <f>IF(AL119="11",Monitoreo!#REF!&amp;". ","")</f>
        <v>#REF!</v>
      </c>
      <c r="AI118" s="71"/>
      <c r="AJ118" s="88" t="e">
        <f>+IF(Monitoreo!#REF!="Casi Seguro",5,IF(Monitoreo!#REF!="Probable",4,IF(Monitoreo!#REF!="Posible",3,IF(Monitoreo!#REF!="Improbable",2,IF(Monitoreo!#REF!="Raro",1)))))</f>
        <v>#REF!</v>
      </c>
      <c r="AK118" s="88" t="e">
        <f>+IF(Monitoreo!#REF!="Severo",5,IF(Monitoreo!#REF!="Mayor",4,IF(Monitoreo!#REF!="Moderado",3,IF(Monitoreo!#REF!="Menor",2,IF(Monitoreo!#REF!="Insignificante",1)))))</f>
        <v>#REF!</v>
      </c>
      <c r="AL118" s="88" t="e">
        <f t="shared" si="1"/>
        <v>#REF!</v>
      </c>
    </row>
    <row r="119" spans="9:38" x14ac:dyDescent="0.25">
      <c r="I119" s="83"/>
      <c r="J119" s="84" t="e">
        <f>IF(AL120="55",Monitoreo!#REF!&amp;". ","")</f>
        <v>#REF!</v>
      </c>
      <c r="K119" s="39" t="e">
        <f>IF(AL120="54",Monitoreo!#REF!&amp;". ","")</f>
        <v>#REF!</v>
      </c>
      <c r="L119" s="39" t="e">
        <f>IF(AL120="53",Monitoreo!#REF!&amp;". ","")</f>
        <v>#REF!</v>
      </c>
      <c r="M119" s="39" t="e">
        <f>IF(AL120="52",Monitoreo!#REF!&amp;". ","")</f>
        <v>#REF!</v>
      </c>
      <c r="N119" s="39" t="e">
        <f>IF(AL120="51",Monitoreo!#REF!&amp;". ","")</f>
        <v>#REF!</v>
      </c>
      <c r="O119" s="39" t="e">
        <f>IF(AL120="45",Monitoreo!#REF!&amp;". ","")</f>
        <v>#REF!</v>
      </c>
      <c r="P119" s="39" t="e">
        <f>IF(AL120="44",Monitoreo!#REF!&amp;". ","")</f>
        <v>#REF!</v>
      </c>
      <c r="Q119" s="39" t="e">
        <f>IF(AL120="43",Monitoreo!#REF!&amp;". ","")</f>
        <v>#REF!</v>
      </c>
      <c r="R119" s="39" t="e">
        <f>IF(AL120="42",Monitoreo!#REF!&amp;". ","")</f>
        <v>#REF!</v>
      </c>
      <c r="S119" s="39" t="e">
        <f>IF(AL120="41",Monitoreo!#REF!&amp;". ","")</f>
        <v>#REF!</v>
      </c>
      <c r="T119" s="39" t="e">
        <f>IF(AL120="35",Monitoreo!#REF!&amp;". ","")</f>
        <v>#REF!</v>
      </c>
      <c r="U119" s="39" t="e">
        <f>IF(AL120="34",Monitoreo!#REF!&amp;". ","")</f>
        <v>#REF!</v>
      </c>
      <c r="V119" s="39" t="e">
        <f>IF(AL120="33",Monitoreo!#REF!&amp;". ","")</f>
        <v>#REF!</v>
      </c>
      <c r="W119" s="39" t="e">
        <f>IF(AL120="32",Monitoreo!#REF!&amp;". ","")</f>
        <v>#REF!</v>
      </c>
      <c r="X119" s="39" t="e">
        <f>IF(AL120="31",Monitoreo!#REF!&amp;". ","")</f>
        <v>#REF!</v>
      </c>
      <c r="Y119" s="39" t="e">
        <f>IF(AL120="25",Monitoreo!#REF!&amp;". ","")</f>
        <v>#REF!</v>
      </c>
      <c r="Z119" s="39" t="e">
        <f>IF(AL120="24",Monitoreo!#REF!&amp;". ","")</f>
        <v>#REF!</v>
      </c>
      <c r="AA119" s="39" t="e">
        <f>IF(AL120="23",Monitoreo!#REF!&amp;". ","")</f>
        <v>#REF!</v>
      </c>
      <c r="AB119" s="39" t="e">
        <f>IF(AL120="22",Monitoreo!#REF!&amp;". ","")</f>
        <v>#REF!</v>
      </c>
      <c r="AC119" s="39" t="e">
        <f>IF(AL120="21",Monitoreo!#REF!&amp;". ","")</f>
        <v>#REF!</v>
      </c>
      <c r="AD119" s="39" t="e">
        <f>IF(AL120="15",Monitoreo!#REF!&amp;". ","")</f>
        <v>#REF!</v>
      </c>
      <c r="AE119" s="39" t="e">
        <f>IF(AL120="14",Monitoreo!#REF!&amp;". ","")</f>
        <v>#REF!</v>
      </c>
      <c r="AF119" s="39" t="e">
        <f>IF(AL120="13",Monitoreo!#REF!&amp;". ","")</f>
        <v>#REF!</v>
      </c>
      <c r="AG119" s="39" t="e">
        <f>IF(AL120="12",Monitoreo!#REF!&amp;". ","")</f>
        <v>#REF!</v>
      </c>
      <c r="AH119" s="85" t="e">
        <f>IF(AL120="11",Monitoreo!#REF!&amp;". ","")</f>
        <v>#REF!</v>
      </c>
      <c r="AI119" s="71"/>
      <c r="AJ119" s="88" t="e">
        <f>+IF(Monitoreo!#REF!="Casi Seguro",5,IF(Monitoreo!#REF!="Probable",4,IF(Monitoreo!#REF!="Posible",3,IF(Monitoreo!#REF!="Improbable",2,IF(Monitoreo!#REF!="Raro",1)))))</f>
        <v>#REF!</v>
      </c>
      <c r="AK119" s="88" t="e">
        <f>+IF(Monitoreo!#REF!="Severo",5,IF(Monitoreo!#REF!="Mayor",4,IF(Monitoreo!#REF!="Moderado",3,IF(Monitoreo!#REF!="Menor",2,IF(Monitoreo!#REF!="Insignificante",1)))))</f>
        <v>#REF!</v>
      </c>
      <c r="AL119" s="88" t="e">
        <f t="shared" si="1"/>
        <v>#REF!</v>
      </c>
    </row>
    <row r="120" spans="9:38" x14ac:dyDescent="0.25">
      <c r="I120" s="83"/>
      <c r="J120" s="84" t="e">
        <f>IF(AL121="55",Monitoreo!#REF!&amp;". ","")</f>
        <v>#REF!</v>
      </c>
      <c r="K120" s="39" t="e">
        <f>IF(AL121="54",Monitoreo!#REF!&amp;". ","")</f>
        <v>#REF!</v>
      </c>
      <c r="L120" s="39" t="e">
        <f>IF(AL121="53",Monitoreo!#REF!&amp;". ","")</f>
        <v>#REF!</v>
      </c>
      <c r="M120" s="39" t="e">
        <f>IF(AL121="52",Monitoreo!#REF!&amp;". ","")</f>
        <v>#REF!</v>
      </c>
      <c r="N120" s="39" t="e">
        <f>IF(AL121="51",Monitoreo!#REF!&amp;". ","")</f>
        <v>#REF!</v>
      </c>
      <c r="O120" s="39" t="e">
        <f>IF(AL121="45",Monitoreo!#REF!&amp;". ","")</f>
        <v>#REF!</v>
      </c>
      <c r="P120" s="39" t="e">
        <f>IF(AL121="44",Monitoreo!#REF!&amp;". ","")</f>
        <v>#REF!</v>
      </c>
      <c r="Q120" s="39" t="e">
        <f>IF(AL121="43",Monitoreo!#REF!&amp;". ","")</f>
        <v>#REF!</v>
      </c>
      <c r="R120" s="39" t="e">
        <f>IF(AL121="42",Monitoreo!#REF!&amp;". ","")</f>
        <v>#REF!</v>
      </c>
      <c r="S120" s="39" t="e">
        <f>IF(AL121="41",Monitoreo!#REF!&amp;". ","")</f>
        <v>#REF!</v>
      </c>
      <c r="T120" s="39" t="e">
        <f>IF(AL121="35",Monitoreo!#REF!&amp;". ","")</f>
        <v>#REF!</v>
      </c>
      <c r="U120" s="39" t="e">
        <f>IF(AL121="34",Monitoreo!#REF!&amp;". ","")</f>
        <v>#REF!</v>
      </c>
      <c r="V120" s="39" t="e">
        <f>IF(AL121="33",Monitoreo!#REF!&amp;". ","")</f>
        <v>#REF!</v>
      </c>
      <c r="W120" s="39" t="e">
        <f>IF(AL121="32",Monitoreo!#REF!&amp;". ","")</f>
        <v>#REF!</v>
      </c>
      <c r="X120" s="39" t="e">
        <f>IF(AL121="31",Monitoreo!#REF!&amp;". ","")</f>
        <v>#REF!</v>
      </c>
      <c r="Y120" s="39" t="e">
        <f>IF(AL121="25",Monitoreo!#REF!&amp;". ","")</f>
        <v>#REF!</v>
      </c>
      <c r="Z120" s="39" t="e">
        <f>IF(AL121="24",Monitoreo!#REF!&amp;". ","")</f>
        <v>#REF!</v>
      </c>
      <c r="AA120" s="39" t="e">
        <f>IF(AL121="23",Monitoreo!#REF!&amp;". ","")</f>
        <v>#REF!</v>
      </c>
      <c r="AB120" s="39" t="e">
        <f>IF(AL121="22",Monitoreo!#REF!&amp;". ","")</f>
        <v>#REF!</v>
      </c>
      <c r="AC120" s="39" t="e">
        <f>IF(AL121="21",Monitoreo!#REF!&amp;". ","")</f>
        <v>#REF!</v>
      </c>
      <c r="AD120" s="39" t="e">
        <f>IF(AL121="15",Monitoreo!#REF!&amp;". ","")</f>
        <v>#REF!</v>
      </c>
      <c r="AE120" s="39" t="e">
        <f>IF(AL121="14",Monitoreo!#REF!&amp;". ","")</f>
        <v>#REF!</v>
      </c>
      <c r="AF120" s="39" t="e">
        <f>IF(AL121="13",Monitoreo!#REF!&amp;". ","")</f>
        <v>#REF!</v>
      </c>
      <c r="AG120" s="39" t="e">
        <f>IF(AL121="12",Monitoreo!#REF!&amp;". ","")</f>
        <v>#REF!</v>
      </c>
      <c r="AH120" s="85" t="e">
        <f>IF(AL121="11",Monitoreo!#REF!&amp;". ","")</f>
        <v>#REF!</v>
      </c>
      <c r="AI120" s="71"/>
      <c r="AJ120" s="88" t="e">
        <f>+IF(Monitoreo!#REF!="Casi Seguro",5,IF(Monitoreo!#REF!="Probable",4,IF(Monitoreo!#REF!="Posible",3,IF(Monitoreo!#REF!="Improbable",2,IF(Monitoreo!#REF!="Raro",1)))))</f>
        <v>#REF!</v>
      </c>
      <c r="AK120" s="88" t="e">
        <f>+IF(Monitoreo!#REF!="Severo",5,IF(Monitoreo!#REF!="Mayor",4,IF(Monitoreo!#REF!="Moderado",3,IF(Monitoreo!#REF!="Menor",2,IF(Monitoreo!#REF!="Insignificante",1)))))</f>
        <v>#REF!</v>
      </c>
      <c r="AL120" s="88" t="e">
        <f t="shared" si="1"/>
        <v>#REF!</v>
      </c>
    </row>
    <row r="121" spans="9:38" x14ac:dyDescent="0.25">
      <c r="I121" s="83"/>
      <c r="J121" s="84" t="e">
        <f>IF(AL122="55",Monitoreo!#REF!&amp;". ","")</f>
        <v>#REF!</v>
      </c>
      <c r="K121" s="39" t="e">
        <f>IF(AL122="54",Monitoreo!#REF!&amp;". ","")</f>
        <v>#REF!</v>
      </c>
      <c r="L121" s="39" t="e">
        <f>IF(AL122="53",Monitoreo!#REF!&amp;". ","")</f>
        <v>#REF!</v>
      </c>
      <c r="M121" s="39" t="e">
        <f>IF(AL122="52",Monitoreo!#REF!&amp;". ","")</f>
        <v>#REF!</v>
      </c>
      <c r="N121" s="39" t="e">
        <f>IF(AL122="51",Monitoreo!#REF!&amp;". ","")</f>
        <v>#REF!</v>
      </c>
      <c r="O121" s="39" t="e">
        <f>IF(AL122="45",Monitoreo!#REF!&amp;". ","")</f>
        <v>#REF!</v>
      </c>
      <c r="P121" s="39" t="e">
        <f>IF(AL122="44",Monitoreo!#REF!&amp;". ","")</f>
        <v>#REF!</v>
      </c>
      <c r="Q121" s="39" t="e">
        <f>IF(AL122="43",Monitoreo!#REF!&amp;". ","")</f>
        <v>#REF!</v>
      </c>
      <c r="R121" s="39" t="e">
        <f>IF(AL122="42",Monitoreo!#REF!&amp;". ","")</f>
        <v>#REF!</v>
      </c>
      <c r="S121" s="39" t="e">
        <f>IF(AL122="41",Monitoreo!#REF!&amp;". ","")</f>
        <v>#REF!</v>
      </c>
      <c r="T121" s="39" t="e">
        <f>IF(AL122="35",Monitoreo!#REF!&amp;". ","")</f>
        <v>#REF!</v>
      </c>
      <c r="U121" s="39" t="e">
        <f>IF(AL122="34",Monitoreo!#REF!&amp;". ","")</f>
        <v>#REF!</v>
      </c>
      <c r="V121" s="39" t="e">
        <f>IF(AL122="33",Monitoreo!#REF!&amp;". ","")</f>
        <v>#REF!</v>
      </c>
      <c r="W121" s="39" t="e">
        <f>IF(AL122="32",Monitoreo!#REF!&amp;". ","")</f>
        <v>#REF!</v>
      </c>
      <c r="X121" s="39" t="e">
        <f>IF(AL122="31",Monitoreo!#REF!&amp;". ","")</f>
        <v>#REF!</v>
      </c>
      <c r="Y121" s="39" t="e">
        <f>IF(AL122="25",Monitoreo!#REF!&amp;". ","")</f>
        <v>#REF!</v>
      </c>
      <c r="Z121" s="39" t="e">
        <f>IF(AL122="24",Monitoreo!#REF!&amp;". ","")</f>
        <v>#REF!</v>
      </c>
      <c r="AA121" s="39" t="e">
        <f>IF(AL122="23",Monitoreo!#REF!&amp;". ","")</f>
        <v>#REF!</v>
      </c>
      <c r="AB121" s="39" t="e">
        <f>IF(AL122="22",Monitoreo!#REF!&amp;". ","")</f>
        <v>#REF!</v>
      </c>
      <c r="AC121" s="39" t="e">
        <f>IF(AL122="21",Monitoreo!#REF!&amp;". ","")</f>
        <v>#REF!</v>
      </c>
      <c r="AD121" s="39" t="e">
        <f>IF(AL122="15",Monitoreo!#REF!&amp;". ","")</f>
        <v>#REF!</v>
      </c>
      <c r="AE121" s="39" t="e">
        <f>IF(AL122="14",Monitoreo!#REF!&amp;". ","")</f>
        <v>#REF!</v>
      </c>
      <c r="AF121" s="39" t="e">
        <f>IF(AL122="13",Monitoreo!#REF!&amp;". ","")</f>
        <v>#REF!</v>
      </c>
      <c r="AG121" s="39" t="e">
        <f>IF(AL122="12",Monitoreo!#REF!&amp;". ","")</f>
        <v>#REF!</v>
      </c>
      <c r="AH121" s="85" t="e">
        <f>IF(AL122="11",Monitoreo!#REF!&amp;". ","")</f>
        <v>#REF!</v>
      </c>
      <c r="AI121" s="71"/>
      <c r="AJ121" s="88" t="e">
        <f>+IF(Monitoreo!#REF!="Casi Seguro",5,IF(Monitoreo!#REF!="Probable",4,IF(Monitoreo!#REF!="Posible",3,IF(Monitoreo!#REF!="Improbable",2,IF(Monitoreo!#REF!="Raro",1)))))</f>
        <v>#REF!</v>
      </c>
      <c r="AK121" s="88" t="e">
        <f>+IF(Monitoreo!#REF!="Severo",5,IF(Monitoreo!#REF!="Mayor",4,IF(Monitoreo!#REF!="Moderado",3,IF(Monitoreo!#REF!="Menor",2,IF(Monitoreo!#REF!="Insignificante",1)))))</f>
        <v>#REF!</v>
      </c>
      <c r="AL121" s="88" t="e">
        <f t="shared" si="1"/>
        <v>#REF!</v>
      </c>
    </row>
    <row r="122" spans="9:38" x14ac:dyDescent="0.25">
      <c r="I122" s="83"/>
      <c r="J122" s="84" t="e">
        <f>IF(AL123="55",Monitoreo!#REF!&amp;". ","")</f>
        <v>#REF!</v>
      </c>
      <c r="K122" s="39" t="e">
        <f>IF(AL123="54",Monitoreo!#REF!&amp;". ","")</f>
        <v>#REF!</v>
      </c>
      <c r="L122" s="39" t="e">
        <f>IF(AL123="53",Monitoreo!#REF!&amp;". ","")</f>
        <v>#REF!</v>
      </c>
      <c r="M122" s="39" t="e">
        <f>IF(AL123="52",Monitoreo!#REF!&amp;". ","")</f>
        <v>#REF!</v>
      </c>
      <c r="N122" s="39" t="e">
        <f>IF(AL123="51",Monitoreo!#REF!&amp;". ","")</f>
        <v>#REF!</v>
      </c>
      <c r="O122" s="39" t="e">
        <f>IF(AL123="45",Monitoreo!#REF!&amp;". ","")</f>
        <v>#REF!</v>
      </c>
      <c r="P122" s="39" t="e">
        <f>IF(AL123="44",Monitoreo!#REF!&amp;". ","")</f>
        <v>#REF!</v>
      </c>
      <c r="Q122" s="39" t="e">
        <f>IF(AL123="43",Monitoreo!#REF!&amp;". ","")</f>
        <v>#REF!</v>
      </c>
      <c r="R122" s="39" t="e">
        <f>IF(AL123="42",Monitoreo!#REF!&amp;". ","")</f>
        <v>#REF!</v>
      </c>
      <c r="S122" s="39" t="e">
        <f>IF(AL123="41",Monitoreo!#REF!&amp;". ","")</f>
        <v>#REF!</v>
      </c>
      <c r="T122" s="39" t="e">
        <f>IF(AL123="35",Monitoreo!#REF!&amp;". ","")</f>
        <v>#REF!</v>
      </c>
      <c r="U122" s="39" t="e">
        <f>IF(AL123="34",Monitoreo!#REF!&amp;". ","")</f>
        <v>#REF!</v>
      </c>
      <c r="V122" s="39" t="e">
        <f>IF(AL123="33",Monitoreo!#REF!&amp;". ","")</f>
        <v>#REF!</v>
      </c>
      <c r="W122" s="39" t="e">
        <f>IF(AL123="32",Monitoreo!#REF!&amp;". ","")</f>
        <v>#REF!</v>
      </c>
      <c r="X122" s="39" t="e">
        <f>IF(AL123="31",Monitoreo!#REF!&amp;". ","")</f>
        <v>#REF!</v>
      </c>
      <c r="Y122" s="39" t="e">
        <f>IF(AL123="25",Monitoreo!#REF!&amp;". ","")</f>
        <v>#REF!</v>
      </c>
      <c r="Z122" s="39" t="e">
        <f>IF(AL123="24",Monitoreo!#REF!&amp;". ","")</f>
        <v>#REF!</v>
      </c>
      <c r="AA122" s="39" t="e">
        <f>IF(AL123="23",Monitoreo!#REF!&amp;". ","")</f>
        <v>#REF!</v>
      </c>
      <c r="AB122" s="39" t="e">
        <f>IF(AL123="22",Monitoreo!#REF!&amp;". ","")</f>
        <v>#REF!</v>
      </c>
      <c r="AC122" s="39" t="e">
        <f>IF(AL123="21",Monitoreo!#REF!&amp;". ","")</f>
        <v>#REF!</v>
      </c>
      <c r="AD122" s="39" t="e">
        <f>IF(AL123="15",Monitoreo!#REF!&amp;". ","")</f>
        <v>#REF!</v>
      </c>
      <c r="AE122" s="39" t="e">
        <f>IF(AL123="14",Monitoreo!#REF!&amp;". ","")</f>
        <v>#REF!</v>
      </c>
      <c r="AF122" s="39" t="e">
        <f>IF(AL123="13",Monitoreo!#REF!&amp;". ","")</f>
        <v>#REF!</v>
      </c>
      <c r="AG122" s="39" t="e">
        <f>IF(AL123="12",Monitoreo!#REF!&amp;". ","")</f>
        <v>#REF!</v>
      </c>
      <c r="AH122" s="85" t="e">
        <f>IF(AL123="11",Monitoreo!#REF!&amp;". ","")</f>
        <v>#REF!</v>
      </c>
      <c r="AI122" s="71"/>
      <c r="AJ122" s="88" t="e">
        <f>+IF(Monitoreo!#REF!="Casi Seguro",5,IF(Monitoreo!#REF!="Probable",4,IF(Monitoreo!#REF!="Posible",3,IF(Monitoreo!#REF!="Improbable",2,IF(Monitoreo!#REF!="Raro",1)))))</f>
        <v>#REF!</v>
      </c>
      <c r="AK122" s="88" t="e">
        <f>+IF(Monitoreo!#REF!="Severo",5,IF(Monitoreo!#REF!="Mayor",4,IF(Monitoreo!#REF!="Moderado",3,IF(Monitoreo!#REF!="Menor",2,IF(Monitoreo!#REF!="Insignificante",1)))))</f>
        <v>#REF!</v>
      </c>
      <c r="AL122" s="88" t="e">
        <f t="shared" si="1"/>
        <v>#REF!</v>
      </c>
    </row>
    <row r="123" spans="9:38" x14ac:dyDescent="0.25">
      <c r="I123" s="83"/>
      <c r="J123" s="84" t="e">
        <f>IF(AL124="55",Monitoreo!#REF!&amp;". ","")</f>
        <v>#REF!</v>
      </c>
      <c r="K123" s="39" t="e">
        <f>IF(AL124="54",Monitoreo!#REF!&amp;". ","")</f>
        <v>#REF!</v>
      </c>
      <c r="L123" s="39" t="e">
        <f>IF(AL124="53",Monitoreo!#REF!&amp;". ","")</f>
        <v>#REF!</v>
      </c>
      <c r="M123" s="39" t="e">
        <f>IF(AL124="52",Monitoreo!#REF!&amp;". ","")</f>
        <v>#REF!</v>
      </c>
      <c r="N123" s="39" t="e">
        <f>IF(AL124="51",Monitoreo!#REF!&amp;". ","")</f>
        <v>#REF!</v>
      </c>
      <c r="O123" s="39" t="e">
        <f>IF(AL124="45",Monitoreo!#REF!&amp;". ","")</f>
        <v>#REF!</v>
      </c>
      <c r="P123" s="39" t="e">
        <f>IF(AL124="44",Monitoreo!#REF!&amp;". ","")</f>
        <v>#REF!</v>
      </c>
      <c r="Q123" s="39" t="e">
        <f>IF(AL124="43",Monitoreo!#REF!&amp;". ","")</f>
        <v>#REF!</v>
      </c>
      <c r="R123" s="39" t="e">
        <f>IF(AL124="42",Monitoreo!#REF!&amp;". ","")</f>
        <v>#REF!</v>
      </c>
      <c r="S123" s="39" t="e">
        <f>IF(AL124="41",Monitoreo!#REF!&amp;". ","")</f>
        <v>#REF!</v>
      </c>
      <c r="T123" s="39" t="e">
        <f>IF(AL124="35",Monitoreo!#REF!&amp;". ","")</f>
        <v>#REF!</v>
      </c>
      <c r="U123" s="39" t="e">
        <f>IF(AL124="34",Monitoreo!#REF!&amp;". ","")</f>
        <v>#REF!</v>
      </c>
      <c r="V123" s="39" t="e">
        <f>IF(AL124="33",Monitoreo!#REF!&amp;". ","")</f>
        <v>#REF!</v>
      </c>
      <c r="W123" s="39" t="e">
        <f>IF(AL124="32",Monitoreo!#REF!&amp;". ","")</f>
        <v>#REF!</v>
      </c>
      <c r="X123" s="39" t="e">
        <f>IF(AL124="31",Monitoreo!#REF!&amp;". ","")</f>
        <v>#REF!</v>
      </c>
      <c r="Y123" s="39" t="e">
        <f>IF(AL124="25",Monitoreo!#REF!&amp;". ","")</f>
        <v>#REF!</v>
      </c>
      <c r="Z123" s="39" t="e">
        <f>IF(AL124="24",Monitoreo!#REF!&amp;". ","")</f>
        <v>#REF!</v>
      </c>
      <c r="AA123" s="39" t="e">
        <f>IF(AL124="23",Monitoreo!#REF!&amp;". ","")</f>
        <v>#REF!</v>
      </c>
      <c r="AB123" s="39" t="e">
        <f>IF(AL124="22",Monitoreo!#REF!&amp;". ","")</f>
        <v>#REF!</v>
      </c>
      <c r="AC123" s="39" t="e">
        <f>IF(AL124="21",Monitoreo!#REF!&amp;". ","")</f>
        <v>#REF!</v>
      </c>
      <c r="AD123" s="39" t="e">
        <f>IF(AL124="15",Monitoreo!#REF!&amp;". ","")</f>
        <v>#REF!</v>
      </c>
      <c r="AE123" s="39" t="e">
        <f>IF(AL124="14",Monitoreo!#REF!&amp;". ","")</f>
        <v>#REF!</v>
      </c>
      <c r="AF123" s="39" t="e">
        <f>IF(AL124="13",Monitoreo!#REF!&amp;". ","")</f>
        <v>#REF!</v>
      </c>
      <c r="AG123" s="39" t="e">
        <f>IF(AL124="12",Monitoreo!#REF!&amp;". ","")</f>
        <v>#REF!</v>
      </c>
      <c r="AH123" s="85" t="e">
        <f>IF(AL124="11",Monitoreo!#REF!&amp;". ","")</f>
        <v>#REF!</v>
      </c>
      <c r="AI123" s="71"/>
      <c r="AJ123" s="88" t="e">
        <f>+IF(Monitoreo!#REF!="Casi Seguro",5,IF(Monitoreo!#REF!="Probable",4,IF(Monitoreo!#REF!="Posible",3,IF(Monitoreo!#REF!="Improbable",2,IF(Monitoreo!#REF!="Raro",1)))))</f>
        <v>#REF!</v>
      </c>
      <c r="AK123" s="88" t="e">
        <f>+IF(Monitoreo!#REF!="Severo",5,IF(Monitoreo!#REF!="Mayor",4,IF(Monitoreo!#REF!="Moderado",3,IF(Monitoreo!#REF!="Menor",2,IF(Monitoreo!#REF!="Insignificante",1)))))</f>
        <v>#REF!</v>
      </c>
      <c r="AL123" s="88" t="e">
        <f t="shared" si="1"/>
        <v>#REF!</v>
      </c>
    </row>
    <row r="124" spans="9:38" x14ac:dyDescent="0.25">
      <c r="I124" s="83"/>
      <c r="J124" s="84" t="e">
        <f>IF(AL125="55",Monitoreo!#REF!&amp;". ","")</f>
        <v>#REF!</v>
      </c>
      <c r="K124" s="39" t="e">
        <f>IF(AL125="54",Monitoreo!#REF!&amp;". ","")</f>
        <v>#REF!</v>
      </c>
      <c r="L124" s="39" t="e">
        <f>IF(AL125="53",Monitoreo!#REF!&amp;". ","")</f>
        <v>#REF!</v>
      </c>
      <c r="M124" s="39" t="e">
        <f>IF(AL125="52",Monitoreo!#REF!&amp;". ","")</f>
        <v>#REF!</v>
      </c>
      <c r="N124" s="39" t="e">
        <f>IF(AL125="51",Monitoreo!#REF!&amp;". ","")</f>
        <v>#REF!</v>
      </c>
      <c r="O124" s="39" t="e">
        <f>IF(AL125="45",Monitoreo!#REF!&amp;". ","")</f>
        <v>#REF!</v>
      </c>
      <c r="P124" s="39" t="e">
        <f>IF(AL125="44",Monitoreo!#REF!&amp;". ","")</f>
        <v>#REF!</v>
      </c>
      <c r="Q124" s="39" t="e">
        <f>IF(AL125="43",Monitoreo!#REF!&amp;". ","")</f>
        <v>#REF!</v>
      </c>
      <c r="R124" s="39" t="e">
        <f>IF(AL125="42",Monitoreo!#REF!&amp;". ","")</f>
        <v>#REF!</v>
      </c>
      <c r="S124" s="39" t="e">
        <f>IF(AL125="41",Monitoreo!#REF!&amp;". ","")</f>
        <v>#REF!</v>
      </c>
      <c r="T124" s="39" t="e">
        <f>IF(AL125="35",Monitoreo!#REF!&amp;". ","")</f>
        <v>#REF!</v>
      </c>
      <c r="U124" s="39" t="e">
        <f>IF(AL125="34",Monitoreo!#REF!&amp;". ","")</f>
        <v>#REF!</v>
      </c>
      <c r="V124" s="39" t="e">
        <f>IF(AL125="33",Monitoreo!#REF!&amp;". ","")</f>
        <v>#REF!</v>
      </c>
      <c r="W124" s="39" t="e">
        <f>IF(AL125="32",Monitoreo!#REF!&amp;". ","")</f>
        <v>#REF!</v>
      </c>
      <c r="X124" s="39" t="e">
        <f>IF(AL125="31",Monitoreo!#REF!&amp;". ","")</f>
        <v>#REF!</v>
      </c>
      <c r="Y124" s="39" t="e">
        <f>IF(AL125="25",Monitoreo!#REF!&amp;". ","")</f>
        <v>#REF!</v>
      </c>
      <c r="Z124" s="39" t="e">
        <f>IF(AL125="24",Monitoreo!#REF!&amp;". ","")</f>
        <v>#REF!</v>
      </c>
      <c r="AA124" s="39" t="e">
        <f>IF(AL125="23",Monitoreo!#REF!&amp;". ","")</f>
        <v>#REF!</v>
      </c>
      <c r="AB124" s="39" t="e">
        <f>IF(AL125="22",Monitoreo!#REF!&amp;". ","")</f>
        <v>#REF!</v>
      </c>
      <c r="AC124" s="39" t="e">
        <f>IF(AL125="21",Monitoreo!#REF!&amp;". ","")</f>
        <v>#REF!</v>
      </c>
      <c r="AD124" s="39" t="e">
        <f>IF(AL125="15",Monitoreo!#REF!&amp;". ","")</f>
        <v>#REF!</v>
      </c>
      <c r="AE124" s="39" t="e">
        <f>IF(AL125="14",Monitoreo!#REF!&amp;". ","")</f>
        <v>#REF!</v>
      </c>
      <c r="AF124" s="39" t="e">
        <f>IF(AL125="13",Monitoreo!#REF!&amp;". ","")</f>
        <v>#REF!</v>
      </c>
      <c r="AG124" s="39" t="e">
        <f>IF(AL125="12",Monitoreo!#REF!&amp;". ","")</f>
        <v>#REF!</v>
      </c>
      <c r="AH124" s="85" t="e">
        <f>IF(AL125="11",Monitoreo!#REF!&amp;". ","")</f>
        <v>#REF!</v>
      </c>
      <c r="AI124" s="71"/>
      <c r="AJ124" s="88" t="e">
        <f>+IF(Monitoreo!#REF!="Casi Seguro",5,IF(Monitoreo!#REF!="Probable",4,IF(Monitoreo!#REF!="Posible",3,IF(Monitoreo!#REF!="Improbable",2,IF(Monitoreo!#REF!="Raro",1)))))</f>
        <v>#REF!</v>
      </c>
      <c r="AK124" s="88" t="e">
        <f>+IF(Monitoreo!#REF!="Severo",5,IF(Monitoreo!#REF!="Mayor",4,IF(Monitoreo!#REF!="Moderado",3,IF(Monitoreo!#REF!="Menor",2,IF(Monitoreo!#REF!="Insignificante",1)))))</f>
        <v>#REF!</v>
      </c>
      <c r="AL124" s="88" t="e">
        <f t="shared" si="1"/>
        <v>#REF!</v>
      </c>
    </row>
    <row r="125" spans="9:38" x14ac:dyDescent="0.25">
      <c r="I125" s="83"/>
      <c r="J125" s="84" t="e">
        <f>IF(AL126="55",Monitoreo!#REF!&amp;". ","")</f>
        <v>#REF!</v>
      </c>
      <c r="K125" s="39" t="e">
        <f>IF(AL126="54",Monitoreo!#REF!&amp;". ","")</f>
        <v>#REF!</v>
      </c>
      <c r="L125" s="39" t="e">
        <f>IF(AL126="53",Monitoreo!#REF!&amp;". ","")</f>
        <v>#REF!</v>
      </c>
      <c r="M125" s="39" t="e">
        <f>IF(AL126="52",Monitoreo!#REF!&amp;". ","")</f>
        <v>#REF!</v>
      </c>
      <c r="N125" s="39" t="e">
        <f>IF(AL126="51",Monitoreo!#REF!&amp;". ","")</f>
        <v>#REF!</v>
      </c>
      <c r="O125" s="39" t="e">
        <f>IF(AL126="45",Monitoreo!#REF!&amp;". ","")</f>
        <v>#REF!</v>
      </c>
      <c r="P125" s="39" t="e">
        <f>IF(AL126="44",Monitoreo!#REF!&amp;". ","")</f>
        <v>#REF!</v>
      </c>
      <c r="Q125" s="39" t="e">
        <f>IF(AL126="43",Monitoreo!#REF!&amp;". ","")</f>
        <v>#REF!</v>
      </c>
      <c r="R125" s="39" t="e">
        <f>IF(AL126="42",Monitoreo!#REF!&amp;". ","")</f>
        <v>#REF!</v>
      </c>
      <c r="S125" s="39" t="e">
        <f>IF(AL126="41",Monitoreo!#REF!&amp;". ","")</f>
        <v>#REF!</v>
      </c>
      <c r="T125" s="39" t="e">
        <f>IF(AL126="35",Monitoreo!#REF!&amp;". ","")</f>
        <v>#REF!</v>
      </c>
      <c r="U125" s="39" t="e">
        <f>IF(AL126="34",Monitoreo!#REF!&amp;". ","")</f>
        <v>#REF!</v>
      </c>
      <c r="V125" s="39" t="e">
        <f>IF(AL126="33",Monitoreo!#REF!&amp;". ","")</f>
        <v>#REF!</v>
      </c>
      <c r="W125" s="39" t="e">
        <f>IF(AL126="32",Monitoreo!#REF!&amp;". ","")</f>
        <v>#REF!</v>
      </c>
      <c r="X125" s="39" t="e">
        <f>IF(AL126="31",Monitoreo!#REF!&amp;". ","")</f>
        <v>#REF!</v>
      </c>
      <c r="Y125" s="39" t="e">
        <f>IF(AL126="25",Monitoreo!#REF!&amp;". ","")</f>
        <v>#REF!</v>
      </c>
      <c r="Z125" s="39" t="e">
        <f>IF(AL126="24",Monitoreo!#REF!&amp;". ","")</f>
        <v>#REF!</v>
      </c>
      <c r="AA125" s="39" t="e">
        <f>IF(AL126="23",Monitoreo!#REF!&amp;". ","")</f>
        <v>#REF!</v>
      </c>
      <c r="AB125" s="39" t="e">
        <f>IF(AL126="22",Monitoreo!#REF!&amp;". ","")</f>
        <v>#REF!</v>
      </c>
      <c r="AC125" s="39" t="e">
        <f>IF(AL126="21",Monitoreo!#REF!&amp;". ","")</f>
        <v>#REF!</v>
      </c>
      <c r="AD125" s="39" t="e">
        <f>IF(AL126="15",Monitoreo!#REF!&amp;". ","")</f>
        <v>#REF!</v>
      </c>
      <c r="AE125" s="39" t="e">
        <f>IF(AL126="14",Monitoreo!#REF!&amp;". ","")</f>
        <v>#REF!</v>
      </c>
      <c r="AF125" s="39" t="e">
        <f>IF(AL126="13",Monitoreo!#REF!&amp;". ","")</f>
        <v>#REF!</v>
      </c>
      <c r="AG125" s="39" t="e">
        <f>IF(AL126="12",Monitoreo!#REF!&amp;". ","")</f>
        <v>#REF!</v>
      </c>
      <c r="AH125" s="85" t="e">
        <f>IF(AL126="11",Monitoreo!#REF!&amp;". ","")</f>
        <v>#REF!</v>
      </c>
      <c r="AI125" s="71"/>
      <c r="AJ125" s="88" t="e">
        <f>+IF(Monitoreo!#REF!="Casi Seguro",5,IF(Monitoreo!#REF!="Probable",4,IF(Monitoreo!#REF!="Posible",3,IF(Monitoreo!#REF!="Improbable",2,IF(Monitoreo!#REF!="Raro",1)))))</f>
        <v>#REF!</v>
      </c>
      <c r="AK125" s="88" t="e">
        <f>+IF(Monitoreo!#REF!="Severo",5,IF(Monitoreo!#REF!="Mayor",4,IF(Monitoreo!#REF!="Moderado",3,IF(Monitoreo!#REF!="Menor",2,IF(Monitoreo!#REF!="Insignificante",1)))))</f>
        <v>#REF!</v>
      </c>
      <c r="AL125" s="88" t="e">
        <f t="shared" si="1"/>
        <v>#REF!</v>
      </c>
    </row>
    <row r="126" spans="9:38" x14ac:dyDescent="0.25">
      <c r="I126" s="83"/>
      <c r="J126" s="84" t="e">
        <f>IF(AL127="55",Monitoreo!#REF!&amp;". ","")</f>
        <v>#REF!</v>
      </c>
      <c r="K126" s="39" t="e">
        <f>IF(AL127="54",Monitoreo!#REF!&amp;". ","")</f>
        <v>#REF!</v>
      </c>
      <c r="L126" s="39" t="e">
        <f>IF(AL127="53",Monitoreo!#REF!&amp;". ","")</f>
        <v>#REF!</v>
      </c>
      <c r="M126" s="39" t="e">
        <f>IF(AL127="52",Monitoreo!#REF!&amp;". ","")</f>
        <v>#REF!</v>
      </c>
      <c r="N126" s="39" t="e">
        <f>IF(AL127="51",Monitoreo!#REF!&amp;". ","")</f>
        <v>#REF!</v>
      </c>
      <c r="O126" s="39" t="e">
        <f>IF(AL127="45",Monitoreo!#REF!&amp;". ","")</f>
        <v>#REF!</v>
      </c>
      <c r="P126" s="39" t="e">
        <f>IF(AL127="44",Monitoreo!#REF!&amp;". ","")</f>
        <v>#REF!</v>
      </c>
      <c r="Q126" s="39" t="e">
        <f>IF(AL127="43",Monitoreo!#REF!&amp;". ","")</f>
        <v>#REF!</v>
      </c>
      <c r="R126" s="39" t="e">
        <f>IF(AL127="42",Monitoreo!#REF!&amp;". ","")</f>
        <v>#REF!</v>
      </c>
      <c r="S126" s="39" t="e">
        <f>IF(AL127="41",Monitoreo!#REF!&amp;". ","")</f>
        <v>#REF!</v>
      </c>
      <c r="T126" s="39" t="e">
        <f>IF(AL127="35",Monitoreo!#REF!&amp;". ","")</f>
        <v>#REF!</v>
      </c>
      <c r="U126" s="39" t="e">
        <f>IF(AL127="34",Monitoreo!#REF!&amp;". ","")</f>
        <v>#REF!</v>
      </c>
      <c r="V126" s="39" t="e">
        <f>IF(AL127="33",Monitoreo!#REF!&amp;". ","")</f>
        <v>#REF!</v>
      </c>
      <c r="W126" s="39" t="e">
        <f>IF(AL127="32",Monitoreo!#REF!&amp;". ","")</f>
        <v>#REF!</v>
      </c>
      <c r="X126" s="39" t="e">
        <f>IF(AL127="31",Monitoreo!#REF!&amp;". ","")</f>
        <v>#REF!</v>
      </c>
      <c r="Y126" s="39" t="e">
        <f>IF(AL127="25",Monitoreo!#REF!&amp;". ","")</f>
        <v>#REF!</v>
      </c>
      <c r="Z126" s="39" t="e">
        <f>IF(AL127="24",Monitoreo!#REF!&amp;". ","")</f>
        <v>#REF!</v>
      </c>
      <c r="AA126" s="39" t="e">
        <f>IF(AL127="23",Monitoreo!#REF!&amp;". ","")</f>
        <v>#REF!</v>
      </c>
      <c r="AB126" s="39" t="e">
        <f>IF(AL127="22",Monitoreo!#REF!&amp;". ","")</f>
        <v>#REF!</v>
      </c>
      <c r="AC126" s="39" t="e">
        <f>IF(AL127="21",Monitoreo!#REF!&amp;". ","")</f>
        <v>#REF!</v>
      </c>
      <c r="AD126" s="39" t="e">
        <f>IF(AL127="15",Monitoreo!#REF!&amp;". ","")</f>
        <v>#REF!</v>
      </c>
      <c r="AE126" s="39" t="e">
        <f>IF(AL127="14",Monitoreo!#REF!&amp;". ","")</f>
        <v>#REF!</v>
      </c>
      <c r="AF126" s="39" t="e">
        <f>IF(AL127="13",Monitoreo!#REF!&amp;". ","")</f>
        <v>#REF!</v>
      </c>
      <c r="AG126" s="39" t="e">
        <f>IF(AL127="12",Monitoreo!#REF!&amp;". ","")</f>
        <v>#REF!</v>
      </c>
      <c r="AH126" s="85" t="e">
        <f>IF(AL127="11",Monitoreo!#REF!&amp;". ","")</f>
        <v>#REF!</v>
      </c>
      <c r="AI126" s="71"/>
      <c r="AJ126" s="88" t="e">
        <f>+IF(Monitoreo!#REF!="Casi Seguro",5,IF(Monitoreo!#REF!="Probable",4,IF(Monitoreo!#REF!="Posible",3,IF(Monitoreo!#REF!="Improbable",2,IF(Monitoreo!#REF!="Raro",1)))))</f>
        <v>#REF!</v>
      </c>
      <c r="AK126" s="88" t="e">
        <f>+IF(Monitoreo!#REF!="Severo",5,IF(Monitoreo!#REF!="Mayor",4,IF(Monitoreo!#REF!="Moderado",3,IF(Monitoreo!#REF!="Menor",2,IF(Monitoreo!#REF!="Insignificante",1)))))</f>
        <v>#REF!</v>
      </c>
      <c r="AL126" s="88" t="e">
        <f t="shared" si="1"/>
        <v>#REF!</v>
      </c>
    </row>
    <row r="127" spans="9:38" x14ac:dyDescent="0.25">
      <c r="I127" s="83"/>
      <c r="J127" s="84" t="e">
        <f>IF(AL128="55",Monitoreo!#REF!&amp;". ","")</f>
        <v>#REF!</v>
      </c>
      <c r="K127" s="39" t="e">
        <f>IF(AL128="54",Monitoreo!#REF!&amp;". ","")</f>
        <v>#REF!</v>
      </c>
      <c r="L127" s="39" t="e">
        <f>IF(AL128="53",Monitoreo!#REF!&amp;". ","")</f>
        <v>#REF!</v>
      </c>
      <c r="M127" s="39" t="e">
        <f>IF(AL128="52",Monitoreo!#REF!&amp;". ","")</f>
        <v>#REF!</v>
      </c>
      <c r="N127" s="39" t="e">
        <f>IF(AL128="51",Monitoreo!#REF!&amp;". ","")</f>
        <v>#REF!</v>
      </c>
      <c r="O127" s="39" t="e">
        <f>IF(AL128="45",Monitoreo!#REF!&amp;". ","")</f>
        <v>#REF!</v>
      </c>
      <c r="P127" s="39" t="e">
        <f>IF(AL128="44",Monitoreo!#REF!&amp;". ","")</f>
        <v>#REF!</v>
      </c>
      <c r="Q127" s="39" t="e">
        <f>IF(AL128="43",Monitoreo!#REF!&amp;". ","")</f>
        <v>#REF!</v>
      </c>
      <c r="R127" s="39" t="e">
        <f>IF(AL128="42",Monitoreo!#REF!&amp;". ","")</f>
        <v>#REF!</v>
      </c>
      <c r="S127" s="39" t="e">
        <f>IF(AL128="41",Monitoreo!#REF!&amp;". ","")</f>
        <v>#REF!</v>
      </c>
      <c r="T127" s="39" t="e">
        <f>IF(AL128="35",Monitoreo!#REF!&amp;". ","")</f>
        <v>#REF!</v>
      </c>
      <c r="U127" s="39" t="e">
        <f>IF(AL128="34",Monitoreo!#REF!&amp;". ","")</f>
        <v>#REF!</v>
      </c>
      <c r="V127" s="39" t="e">
        <f>IF(AL128="33",Monitoreo!#REF!&amp;". ","")</f>
        <v>#REF!</v>
      </c>
      <c r="W127" s="39" t="e">
        <f>IF(AL128="32",Monitoreo!#REF!&amp;". ","")</f>
        <v>#REF!</v>
      </c>
      <c r="X127" s="39" t="e">
        <f>IF(AL128="31",Monitoreo!#REF!&amp;". ","")</f>
        <v>#REF!</v>
      </c>
      <c r="Y127" s="39" t="e">
        <f>IF(AL128="25",Monitoreo!#REF!&amp;". ","")</f>
        <v>#REF!</v>
      </c>
      <c r="Z127" s="39" t="e">
        <f>IF(AL128="24",Monitoreo!#REF!&amp;". ","")</f>
        <v>#REF!</v>
      </c>
      <c r="AA127" s="39" t="e">
        <f>IF(AL128="23",Monitoreo!#REF!&amp;". ","")</f>
        <v>#REF!</v>
      </c>
      <c r="AB127" s="39" t="e">
        <f>IF(AL128="22",Monitoreo!#REF!&amp;". ","")</f>
        <v>#REF!</v>
      </c>
      <c r="AC127" s="39" t="e">
        <f>IF(AL128="21",Monitoreo!#REF!&amp;". ","")</f>
        <v>#REF!</v>
      </c>
      <c r="AD127" s="39" t="e">
        <f>IF(AL128="15",Monitoreo!#REF!&amp;". ","")</f>
        <v>#REF!</v>
      </c>
      <c r="AE127" s="39" t="e">
        <f>IF(AL128="14",Monitoreo!#REF!&amp;". ","")</f>
        <v>#REF!</v>
      </c>
      <c r="AF127" s="39" t="e">
        <f>IF(AL128="13",Monitoreo!#REF!&amp;". ","")</f>
        <v>#REF!</v>
      </c>
      <c r="AG127" s="39" t="e">
        <f>IF(AL128="12",Monitoreo!#REF!&amp;". ","")</f>
        <v>#REF!</v>
      </c>
      <c r="AH127" s="85" t="e">
        <f>IF(AL128="11",Monitoreo!#REF!&amp;". ","")</f>
        <v>#REF!</v>
      </c>
      <c r="AI127" s="71"/>
      <c r="AJ127" s="88" t="e">
        <f>+IF(Monitoreo!#REF!="Casi Seguro",5,IF(Monitoreo!#REF!="Probable",4,IF(Monitoreo!#REF!="Posible",3,IF(Monitoreo!#REF!="Improbable",2,IF(Monitoreo!#REF!="Raro",1)))))</f>
        <v>#REF!</v>
      </c>
      <c r="AK127" s="88" t="e">
        <f>+IF(Monitoreo!#REF!="Severo",5,IF(Monitoreo!#REF!="Mayor",4,IF(Monitoreo!#REF!="Moderado",3,IF(Monitoreo!#REF!="Menor",2,IF(Monitoreo!#REF!="Insignificante",1)))))</f>
        <v>#REF!</v>
      </c>
      <c r="AL127" s="88" t="e">
        <f t="shared" si="1"/>
        <v>#REF!</v>
      </c>
    </row>
    <row r="128" spans="9:38" x14ac:dyDescent="0.25">
      <c r="I128" s="83"/>
      <c r="J128" s="84" t="e">
        <f>IF(AL129="55",Monitoreo!#REF!&amp;". ","")</f>
        <v>#REF!</v>
      </c>
      <c r="K128" s="39" t="e">
        <f>IF(AL129="54",Monitoreo!#REF!&amp;". ","")</f>
        <v>#REF!</v>
      </c>
      <c r="L128" s="39" t="e">
        <f>IF(AL129="53",Monitoreo!#REF!&amp;". ","")</f>
        <v>#REF!</v>
      </c>
      <c r="M128" s="39" t="e">
        <f>IF(AL129="52",Monitoreo!#REF!&amp;". ","")</f>
        <v>#REF!</v>
      </c>
      <c r="N128" s="39" t="e">
        <f>IF(AL129="51",Monitoreo!#REF!&amp;". ","")</f>
        <v>#REF!</v>
      </c>
      <c r="O128" s="39" t="e">
        <f>IF(AL129="45",Monitoreo!#REF!&amp;". ","")</f>
        <v>#REF!</v>
      </c>
      <c r="P128" s="39" t="e">
        <f>IF(AL129="44",Monitoreo!#REF!&amp;". ","")</f>
        <v>#REF!</v>
      </c>
      <c r="Q128" s="39" t="e">
        <f>IF(AL129="43",Monitoreo!#REF!&amp;". ","")</f>
        <v>#REF!</v>
      </c>
      <c r="R128" s="39" t="e">
        <f>IF(AL129="42",Monitoreo!#REF!&amp;". ","")</f>
        <v>#REF!</v>
      </c>
      <c r="S128" s="39" t="e">
        <f>IF(AL129="41",Monitoreo!#REF!&amp;". ","")</f>
        <v>#REF!</v>
      </c>
      <c r="T128" s="39" t="e">
        <f>IF(AL129="35",Monitoreo!#REF!&amp;". ","")</f>
        <v>#REF!</v>
      </c>
      <c r="U128" s="39" t="e">
        <f>IF(AL129="34",Monitoreo!#REF!&amp;". ","")</f>
        <v>#REF!</v>
      </c>
      <c r="V128" s="39" t="e">
        <f>IF(AL129="33",Monitoreo!#REF!&amp;". ","")</f>
        <v>#REF!</v>
      </c>
      <c r="W128" s="39" t="e">
        <f>IF(AL129="32",Monitoreo!#REF!&amp;". ","")</f>
        <v>#REF!</v>
      </c>
      <c r="X128" s="39" t="e">
        <f>IF(AL129="31",Monitoreo!#REF!&amp;". ","")</f>
        <v>#REF!</v>
      </c>
      <c r="Y128" s="39" t="e">
        <f>IF(AL129="25",Monitoreo!#REF!&amp;". ","")</f>
        <v>#REF!</v>
      </c>
      <c r="Z128" s="39" t="e">
        <f>IF(AL129="24",Monitoreo!#REF!&amp;". ","")</f>
        <v>#REF!</v>
      </c>
      <c r="AA128" s="39" t="e">
        <f>IF(AL129="23",Monitoreo!#REF!&amp;". ","")</f>
        <v>#REF!</v>
      </c>
      <c r="AB128" s="39" t="e">
        <f>IF(AL129="22",Monitoreo!#REF!&amp;". ","")</f>
        <v>#REF!</v>
      </c>
      <c r="AC128" s="39" t="e">
        <f>IF(AL129="21",Monitoreo!#REF!&amp;". ","")</f>
        <v>#REF!</v>
      </c>
      <c r="AD128" s="39" t="e">
        <f>IF(AL129="15",Monitoreo!#REF!&amp;". ","")</f>
        <v>#REF!</v>
      </c>
      <c r="AE128" s="39" t="e">
        <f>IF(AL129="14",Monitoreo!#REF!&amp;". ","")</f>
        <v>#REF!</v>
      </c>
      <c r="AF128" s="39" t="e">
        <f>IF(AL129="13",Monitoreo!#REF!&amp;". ","")</f>
        <v>#REF!</v>
      </c>
      <c r="AG128" s="39" t="e">
        <f>IF(AL129="12",Monitoreo!#REF!&amp;". ","")</f>
        <v>#REF!</v>
      </c>
      <c r="AH128" s="85" t="e">
        <f>IF(AL129="11",Monitoreo!#REF!&amp;". ","")</f>
        <v>#REF!</v>
      </c>
      <c r="AI128" s="71"/>
      <c r="AJ128" s="88" t="e">
        <f>+IF(Monitoreo!#REF!="Casi Seguro",5,IF(Monitoreo!#REF!="Probable",4,IF(Monitoreo!#REF!="Posible",3,IF(Monitoreo!#REF!="Improbable",2,IF(Monitoreo!#REF!="Raro",1)))))</f>
        <v>#REF!</v>
      </c>
      <c r="AK128" s="88" t="e">
        <f>+IF(Monitoreo!#REF!="Severo",5,IF(Monitoreo!#REF!="Mayor",4,IF(Monitoreo!#REF!="Moderado",3,IF(Monitoreo!#REF!="Menor",2,IF(Monitoreo!#REF!="Insignificante",1)))))</f>
        <v>#REF!</v>
      </c>
      <c r="AL128" s="88" t="e">
        <f t="shared" si="1"/>
        <v>#REF!</v>
      </c>
    </row>
    <row r="129" spans="9:38" x14ac:dyDescent="0.25">
      <c r="I129" s="83"/>
      <c r="J129" s="84" t="e">
        <f>IF(AL130="55",Monitoreo!#REF!&amp;". ","")</f>
        <v>#REF!</v>
      </c>
      <c r="K129" s="39" t="e">
        <f>IF(AL130="54",Monitoreo!#REF!&amp;". ","")</f>
        <v>#REF!</v>
      </c>
      <c r="L129" s="39" t="e">
        <f>IF(AL130="53",Monitoreo!#REF!&amp;". ","")</f>
        <v>#REF!</v>
      </c>
      <c r="M129" s="39" t="e">
        <f>IF(AL130="52",Monitoreo!#REF!&amp;". ","")</f>
        <v>#REF!</v>
      </c>
      <c r="N129" s="39" t="e">
        <f>IF(AL130="51",Monitoreo!#REF!&amp;". ","")</f>
        <v>#REF!</v>
      </c>
      <c r="O129" s="39" t="e">
        <f>IF(AL130="45",Monitoreo!#REF!&amp;". ","")</f>
        <v>#REF!</v>
      </c>
      <c r="P129" s="39" t="e">
        <f>IF(AL130="44",Monitoreo!#REF!&amp;". ","")</f>
        <v>#REF!</v>
      </c>
      <c r="Q129" s="39" t="e">
        <f>IF(AL130="43",Monitoreo!#REF!&amp;". ","")</f>
        <v>#REF!</v>
      </c>
      <c r="R129" s="39" t="e">
        <f>IF(AL130="42",Monitoreo!#REF!&amp;". ","")</f>
        <v>#REF!</v>
      </c>
      <c r="S129" s="39" t="e">
        <f>IF(AL130="41",Monitoreo!#REF!&amp;". ","")</f>
        <v>#REF!</v>
      </c>
      <c r="T129" s="39" t="e">
        <f>IF(AL130="35",Monitoreo!#REF!&amp;". ","")</f>
        <v>#REF!</v>
      </c>
      <c r="U129" s="39" t="e">
        <f>IF(AL130="34",Monitoreo!#REF!&amp;". ","")</f>
        <v>#REF!</v>
      </c>
      <c r="V129" s="39" t="e">
        <f>IF(AL130="33",Monitoreo!#REF!&amp;". ","")</f>
        <v>#REF!</v>
      </c>
      <c r="W129" s="39" t="e">
        <f>IF(AL130="32",Monitoreo!#REF!&amp;". ","")</f>
        <v>#REF!</v>
      </c>
      <c r="X129" s="39" t="e">
        <f>IF(AL130="31",Monitoreo!#REF!&amp;". ","")</f>
        <v>#REF!</v>
      </c>
      <c r="Y129" s="39" t="e">
        <f>IF(AL130="25",Monitoreo!#REF!&amp;". ","")</f>
        <v>#REF!</v>
      </c>
      <c r="Z129" s="39" t="e">
        <f>IF(AL130="24",Monitoreo!#REF!&amp;". ","")</f>
        <v>#REF!</v>
      </c>
      <c r="AA129" s="39" t="e">
        <f>IF(AL130="23",Monitoreo!#REF!&amp;". ","")</f>
        <v>#REF!</v>
      </c>
      <c r="AB129" s="39" t="e">
        <f>IF(AL130="22",Monitoreo!#REF!&amp;". ","")</f>
        <v>#REF!</v>
      </c>
      <c r="AC129" s="39" t="e">
        <f>IF(AL130="21",Monitoreo!#REF!&amp;". ","")</f>
        <v>#REF!</v>
      </c>
      <c r="AD129" s="39" t="e">
        <f>IF(AL130="15",Monitoreo!#REF!&amp;". ","")</f>
        <v>#REF!</v>
      </c>
      <c r="AE129" s="39" t="e">
        <f>IF(AL130="14",Monitoreo!#REF!&amp;". ","")</f>
        <v>#REF!</v>
      </c>
      <c r="AF129" s="39" t="e">
        <f>IF(AL130="13",Monitoreo!#REF!&amp;". ","")</f>
        <v>#REF!</v>
      </c>
      <c r="AG129" s="39" t="e">
        <f>IF(AL130="12",Monitoreo!#REF!&amp;". ","")</f>
        <v>#REF!</v>
      </c>
      <c r="AH129" s="85" t="e">
        <f>IF(AL130="11",Monitoreo!#REF!&amp;". ","")</f>
        <v>#REF!</v>
      </c>
      <c r="AI129" s="71"/>
      <c r="AJ129" s="88" t="e">
        <f>+IF(Monitoreo!#REF!="Casi Seguro",5,IF(Monitoreo!#REF!="Probable",4,IF(Monitoreo!#REF!="Posible",3,IF(Monitoreo!#REF!="Improbable",2,IF(Monitoreo!#REF!="Raro",1)))))</f>
        <v>#REF!</v>
      </c>
      <c r="AK129" s="88" t="e">
        <f>+IF(Monitoreo!#REF!="Severo",5,IF(Monitoreo!#REF!="Mayor",4,IF(Monitoreo!#REF!="Moderado",3,IF(Monitoreo!#REF!="Menor",2,IF(Monitoreo!#REF!="Insignificante",1)))))</f>
        <v>#REF!</v>
      </c>
      <c r="AL129" s="88" t="e">
        <f t="shared" si="1"/>
        <v>#REF!</v>
      </c>
    </row>
    <row r="130" spans="9:38" x14ac:dyDescent="0.25">
      <c r="I130" s="83"/>
      <c r="J130" s="84" t="e">
        <f>IF(AL131="55",Monitoreo!#REF!&amp;". ","")</f>
        <v>#REF!</v>
      </c>
      <c r="K130" s="39" t="e">
        <f>IF(AL131="54",Monitoreo!#REF!&amp;". ","")</f>
        <v>#REF!</v>
      </c>
      <c r="L130" s="39" t="e">
        <f>IF(AL131="53",Monitoreo!#REF!&amp;". ","")</f>
        <v>#REF!</v>
      </c>
      <c r="M130" s="39" t="e">
        <f>IF(AL131="52",Monitoreo!#REF!&amp;". ","")</f>
        <v>#REF!</v>
      </c>
      <c r="N130" s="39" t="e">
        <f>IF(AL131="51",Monitoreo!#REF!&amp;". ","")</f>
        <v>#REF!</v>
      </c>
      <c r="O130" s="39" t="e">
        <f>IF(AL131="45",Monitoreo!#REF!&amp;". ","")</f>
        <v>#REF!</v>
      </c>
      <c r="P130" s="39" t="e">
        <f>IF(AL131="44",Monitoreo!#REF!&amp;". ","")</f>
        <v>#REF!</v>
      </c>
      <c r="Q130" s="39" t="e">
        <f>IF(AL131="43",Monitoreo!#REF!&amp;". ","")</f>
        <v>#REF!</v>
      </c>
      <c r="R130" s="39" t="e">
        <f>IF(AL131="42",Monitoreo!#REF!&amp;". ","")</f>
        <v>#REF!</v>
      </c>
      <c r="S130" s="39" t="e">
        <f>IF(AL131="41",Monitoreo!#REF!&amp;". ","")</f>
        <v>#REF!</v>
      </c>
      <c r="T130" s="39" t="e">
        <f>IF(AL131="35",Monitoreo!#REF!&amp;". ","")</f>
        <v>#REF!</v>
      </c>
      <c r="U130" s="39" t="e">
        <f>IF(AL131="34",Monitoreo!#REF!&amp;". ","")</f>
        <v>#REF!</v>
      </c>
      <c r="V130" s="39" t="e">
        <f>IF(AL131="33",Monitoreo!#REF!&amp;". ","")</f>
        <v>#REF!</v>
      </c>
      <c r="W130" s="39" t="e">
        <f>IF(AL131="32",Monitoreo!#REF!&amp;". ","")</f>
        <v>#REF!</v>
      </c>
      <c r="X130" s="39" t="e">
        <f>IF(AL131="31",Monitoreo!#REF!&amp;". ","")</f>
        <v>#REF!</v>
      </c>
      <c r="Y130" s="39" t="e">
        <f>IF(AL131="25",Monitoreo!#REF!&amp;". ","")</f>
        <v>#REF!</v>
      </c>
      <c r="Z130" s="39" t="e">
        <f>IF(AL131="24",Monitoreo!#REF!&amp;". ","")</f>
        <v>#REF!</v>
      </c>
      <c r="AA130" s="39" t="e">
        <f>IF(AL131="23",Monitoreo!#REF!&amp;". ","")</f>
        <v>#REF!</v>
      </c>
      <c r="AB130" s="39" t="e">
        <f>IF(AL131="22",Monitoreo!#REF!&amp;". ","")</f>
        <v>#REF!</v>
      </c>
      <c r="AC130" s="39" t="e">
        <f>IF(AL131="21",Monitoreo!#REF!&amp;". ","")</f>
        <v>#REF!</v>
      </c>
      <c r="AD130" s="39" t="e">
        <f>IF(AL131="15",Monitoreo!#REF!&amp;". ","")</f>
        <v>#REF!</v>
      </c>
      <c r="AE130" s="39" t="e">
        <f>IF(AL131="14",Monitoreo!#REF!&amp;". ","")</f>
        <v>#REF!</v>
      </c>
      <c r="AF130" s="39" t="e">
        <f>IF(AL131="13",Monitoreo!#REF!&amp;". ","")</f>
        <v>#REF!</v>
      </c>
      <c r="AG130" s="39" t="e">
        <f>IF(AL131="12",Monitoreo!#REF!&amp;". ","")</f>
        <v>#REF!</v>
      </c>
      <c r="AH130" s="85" t="e">
        <f>IF(AL131="11",Monitoreo!#REF!&amp;". ","")</f>
        <v>#REF!</v>
      </c>
      <c r="AI130" s="71"/>
      <c r="AJ130" s="88" t="e">
        <f>+IF(Monitoreo!#REF!="Casi Seguro",5,IF(Monitoreo!#REF!="Probable",4,IF(Monitoreo!#REF!="Posible",3,IF(Monitoreo!#REF!="Improbable",2,IF(Monitoreo!#REF!="Raro",1)))))</f>
        <v>#REF!</v>
      </c>
      <c r="AK130" s="88" t="e">
        <f>+IF(Monitoreo!#REF!="Severo",5,IF(Monitoreo!#REF!="Mayor",4,IF(Monitoreo!#REF!="Moderado",3,IF(Monitoreo!#REF!="Menor",2,IF(Monitoreo!#REF!="Insignificante",1)))))</f>
        <v>#REF!</v>
      </c>
      <c r="AL130" s="88" t="e">
        <f t="shared" si="1"/>
        <v>#REF!</v>
      </c>
    </row>
    <row r="131" spans="9:38" x14ac:dyDescent="0.25">
      <c r="I131" s="83"/>
      <c r="J131" s="84" t="e">
        <f>IF(AL132="55",Monitoreo!#REF!&amp;". ","")</f>
        <v>#REF!</v>
      </c>
      <c r="K131" s="39" t="e">
        <f>IF(AL132="54",Monitoreo!#REF!&amp;". ","")</f>
        <v>#REF!</v>
      </c>
      <c r="L131" s="39" t="e">
        <f>IF(AL132="53",Monitoreo!#REF!&amp;". ","")</f>
        <v>#REF!</v>
      </c>
      <c r="M131" s="39" t="e">
        <f>IF(AL132="52",Monitoreo!#REF!&amp;". ","")</f>
        <v>#REF!</v>
      </c>
      <c r="N131" s="39" t="e">
        <f>IF(AL132="51",Monitoreo!#REF!&amp;". ","")</f>
        <v>#REF!</v>
      </c>
      <c r="O131" s="39" t="e">
        <f>IF(AL132="45",Monitoreo!#REF!&amp;". ","")</f>
        <v>#REF!</v>
      </c>
      <c r="P131" s="39" t="e">
        <f>IF(AL132="44",Monitoreo!#REF!&amp;". ","")</f>
        <v>#REF!</v>
      </c>
      <c r="Q131" s="39" t="e">
        <f>IF(AL132="43",Monitoreo!#REF!&amp;". ","")</f>
        <v>#REF!</v>
      </c>
      <c r="R131" s="39" t="e">
        <f>IF(AL132="42",Monitoreo!#REF!&amp;". ","")</f>
        <v>#REF!</v>
      </c>
      <c r="S131" s="39" t="e">
        <f>IF(AL132="41",Monitoreo!#REF!&amp;". ","")</f>
        <v>#REF!</v>
      </c>
      <c r="T131" s="39" t="e">
        <f>IF(AL132="35",Monitoreo!#REF!&amp;". ","")</f>
        <v>#REF!</v>
      </c>
      <c r="U131" s="39" t="e">
        <f>IF(AL132="34",Monitoreo!#REF!&amp;". ","")</f>
        <v>#REF!</v>
      </c>
      <c r="V131" s="39" t="e">
        <f>IF(AL132="33",Monitoreo!#REF!&amp;". ","")</f>
        <v>#REF!</v>
      </c>
      <c r="W131" s="39" t="e">
        <f>IF(AL132="32",Monitoreo!#REF!&amp;". ","")</f>
        <v>#REF!</v>
      </c>
      <c r="X131" s="39" t="e">
        <f>IF(AL132="31",Monitoreo!#REF!&amp;". ","")</f>
        <v>#REF!</v>
      </c>
      <c r="Y131" s="39" t="e">
        <f>IF(AL132="25",Monitoreo!#REF!&amp;". ","")</f>
        <v>#REF!</v>
      </c>
      <c r="Z131" s="39" t="e">
        <f>IF(AL132="24",Monitoreo!#REF!&amp;". ","")</f>
        <v>#REF!</v>
      </c>
      <c r="AA131" s="39" t="e">
        <f>IF(AL132="23",Monitoreo!#REF!&amp;". ","")</f>
        <v>#REF!</v>
      </c>
      <c r="AB131" s="39" t="e">
        <f>IF(AL132="22",Monitoreo!#REF!&amp;". ","")</f>
        <v>#REF!</v>
      </c>
      <c r="AC131" s="39" t="e">
        <f>IF(AL132="21",Monitoreo!#REF!&amp;". ","")</f>
        <v>#REF!</v>
      </c>
      <c r="AD131" s="39" t="e">
        <f>IF(AL132="15",Monitoreo!#REF!&amp;". ","")</f>
        <v>#REF!</v>
      </c>
      <c r="AE131" s="39" t="e">
        <f>IF(AL132="14",Monitoreo!#REF!&amp;". ","")</f>
        <v>#REF!</v>
      </c>
      <c r="AF131" s="39" t="e">
        <f>IF(AL132="13",Monitoreo!#REF!&amp;". ","")</f>
        <v>#REF!</v>
      </c>
      <c r="AG131" s="39" t="e">
        <f>IF(AL132="12",Monitoreo!#REF!&amp;". ","")</f>
        <v>#REF!</v>
      </c>
      <c r="AH131" s="85" t="e">
        <f>IF(AL132="11",Monitoreo!#REF!&amp;". ","")</f>
        <v>#REF!</v>
      </c>
      <c r="AI131" s="71"/>
      <c r="AJ131" s="88" t="e">
        <f>+IF(Monitoreo!#REF!="Casi Seguro",5,IF(Monitoreo!#REF!="Probable",4,IF(Monitoreo!#REF!="Posible",3,IF(Monitoreo!#REF!="Improbable",2,IF(Monitoreo!#REF!="Raro",1)))))</f>
        <v>#REF!</v>
      </c>
      <c r="AK131" s="88" t="e">
        <f>+IF(Monitoreo!#REF!="Severo",5,IF(Monitoreo!#REF!="Mayor",4,IF(Monitoreo!#REF!="Moderado",3,IF(Monitoreo!#REF!="Menor",2,IF(Monitoreo!#REF!="Insignificante",1)))))</f>
        <v>#REF!</v>
      </c>
      <c r="AL131" s="88" t="e">
        <f t="shared" si="1"/>
        <v>#REF!</v>
      </c>
    </row>
    <row r="132" spans="9:38" x14ac:dyDescent="0.25">
      <c r="I132" s="83"/>
      <c r="J132" s="84" t="e">
        <f>IF(AL133="55",Monitoreo!#REF!&amp;". ","")</f>
        <v>#REF!</v>
      </c>
      <c r="K132" s="39" t="e">
        <f>IF(AL133="54",Monitoreo!#REF!&amp;". ","")</f>
        <v>#REF!</v>
      </c>
      <c r="L132" s="39" t="e">
        <f>IF(AL133="53",Monitoreo!#REF!&amp;". ","")</f>
        <v>#REF!</v>
      </c>
      <c r="M132" s="39" t="e">
        <f>IF(AL133="52",Monitoreo!#REF!&amp;". ","")</f>
        <v>#REF!</v>
      </c>
      <c r="N132" s="39" t="e">
        <f>IF(AL133="51",Monitoreo!#REF!&amp;". ","")</f>
        <v>#REF!</v>
      </c>
      <c r="O132" s="39" t="e">
        <f>IF(AL133="45",Monitoreo!#REF!&amp;". ","")</f>
        <v>#REF!</v>
      </c>
      <c r="P132" s="39" t="e">
        <f>IF(AL133="44",Monitoreo!#REF!&amp;". ","")</f>
        <v>#REF!</v>
      </c>
      <c r="Q132" s="39" t="e">
        <f>IF(AL133="43",Monitoreo!#REF!&amp;". ","")</f>
        <v>#REF!</v>
      </c>
      <c r="R132" s="39" t="e">
        <f>IF(AL133="42",Monitoreo!#REF!&amp;". ","")</f>
        <v>#REF!</v>
      </c>
      <c r="S132" s="39" t="e">
        <f>IF(AL133="41",Monitoreo!#REF!&amp;". ","")</f>
        <v>#REF!</v>
      </c>
      <c r="T132" s="39" t="e">
        <f>IF(AL133="35",Monitoreo!#REF!&amp;". ","")</f>
        <v>#REF!</v>
      </c>
      <c r="U132" s="39" t="e">
        <f>IF(AL133="34",Monitoreo!#REF!&amp;". ","")</f>
        <v>#REF!</v>
      </c>
      <c r="V132" s="39" t="e">
        <f>IF(AL133="33",Monitoreo!#REF!&amp;". ","")</f>
        <v>#REF!</v>
      </c>
      <c r="W132" s="39" t="e">
        <f>IF(AL133="32",Monitoreo!#REF!&amp;". ","")</f>
        <v>#REF!</v>
      </c>
      <c r="X132" s="39" t="e">
        <f>IF(AL133="31",Monitoreo!#REF!&amp;". ","")</f>
        <v>#REF!</v>
      </c>
      <c r="Y132" s="39" t="e">
        <f>IF(AL133="25",Monitoreo!#REF!&amp;". ","")</f>
        <v>#REF!</v>
      </c>
      <c r="Z132" s="39" t="e">
        <f>IF(AL133="24",Monitoreo!#REF!&amp;". ","")</f>
        <v>#REF!</v>
      </c>
      <c r="AA132" s="39" t="e">
        <f>IF(AL133="23",Monitoreo!#REF!&amp;". ","")</f>
        <v>#REF!</v>
      </c>
      <c r="AB132" s="39" t="e">
        <f>IF(AL133="22",Monitoreo!#REF!&amp;". ","")</f>
        <v>#REF!</v>
      </c>
      <c r="AC132" s="39" t="e">
        <f>IF(AL133="21",Monitoreo!#REF!&amp;". ","")</f>
        <v>#REF!</v>
      </c>
      <c r="AD132" s="39" t="e">
        <f>IF(AL133="15",Monitoreo!#REF!&amp;". ","")</f>
        <v>#REF!</v>
      </c>
      <c r="AE132" s="39" t="e">
        <f>IF(AL133="14",Monitoreo!#REF!&amp;". ","")</f>
        <v>#REF!</v>
      </c>
      <c r="AF132" s="39" t="e">
        <f>IF(AL133="13",Monitoreo!#REF!&amp;". ","")</f>
        <v>#REF!</v>
      </c>
      <c r="AG132" s="39" t="e">
        <f>IF(AL133="12",Monitoreo!#REF!&amp;". ","")</f>
        <v>#REF!</v>
      </c>
      <c r="AH132" s="85" t="e">
        <f>IF(AL133="11",Monitoreo!#REF!&amp;". ","")</f>
        <v>#REF!</v>
      </c>
      <c r="AI132" s="71"/>
      <c r="AJ132" s="88" t="e">
        <f>+IF(Monitoreo!#REF!="Casi Seguro",5,IF(Monitoreo!#REF!="Probable",4,IF(Monitoreo!#REF!="Posible",3,IF(Monitoreo!#REF!="Improbable",2,IF(Monitoreo!#REF!="Raro",1)))))</f>
        <v>#REF!</v>
      </c>
      <c r="AK132" s="88" t="e">
        <f>+IF(Monitoreo!#REF!="Severo",5,IF(Monitoreo!#REF!="Mayor",4,IF(Monitoreo!#REF!="Moderado",3,IF(Monitoreo!#REF!="Menor",2,IF(Monitoreo!#REF!="Insignificante",1)))))</f>
        <v>#REF!</v>
      </c>
      <c r="AL132" s="88" t="e">
        <f t="shared" si="1"/>
        <v>#REF!</v>
      </c>
    </row>
    <row r="133" spans="9:38" x14ac:dyDescent="0.25">
      <c r="I133" s="83"/>
      <c r="J133" s="84" t="e">
        <f>IF(AL134="55",Monitoreo!#REF!&amp;". ","")</f>
        <v>#REF!</v>
      </c>
      <c r="K133" s="39" t="e">
        <f>IF(AL134="54",Monitoreo!#REF!&amp;". ","")</f>
        <v>#REF!</v>
      </c>
      <c r="L133" s="39" t="e">
        <f>IF(AL134="53",Monitoreo!#REF!&amp;". ","")</f>
        <v>#REF!</v>
      </c>
      <c r="M133" s="39" t="e">
        <f>IF(AL134="52",Monitoreo!#REF!&amp;". ","")</f>
        <v>#REF!</v>
      </c>
      <c r="N133" s="39" t="e">
        <f>IF(AL134="51",Monitoreo!#REF!&amp;". ","")</f>
        <v>#REF!</v>
      </c>
      <c r="O133" s="39" t="e">
        <f>IF(AL134="45",Monitoreo!#REF!&amp;". ","")</f>
        <v>#REF!</v>
      </c>
      <c r="P133" s="39" t="e">
        <f>IF(AL134="44",Monitoreo!#REF!&amp;". ","")</f>
        <v>#REF!</v>
      </c>
      <c r="Q133" s="39" t="e">
        <f>IF(AL134="43",Monitoreo!#REF!&amp;". ","")</f>
        <v>#REF!</v>
      </c>
      <c r="R133" s="39" t="e">
        <f>IF(AL134="42",Monitoreo!#REF!&amp;". ","")</f>
        <v>#REF!</v>
      </c>
      <c r="S133" s="39" t="e">
        <f>IF(AL134="41",Monitoreo!#REF!&amp;". ","")</f>
        <v>#REF!</v>
      </c>
      <c r="T133" s="39" t="e">
        <f>IF(AL134="35",Monitoreo!#REF!&amp;". ","")</f>
        <v>#REF!</v>
      </c>
      <c r="U133" s="39" t="e">
        <f>IF(AL134="34",Monitoreo!#REF!&amp;". ","")</f>
        <v>#REF!</v>
      </c>
      <c r="V133" s="39" t="e">
        <f>IF(AL134="33",Monitoreo!#REF!&amp;". ","")</f>
        <v>#REF!</v>
      </c>
      <c r="W133" s="39" t="e">
        <f>IF(AL134="32",Monitoreo!#REF!&amp;". ","")</f>
        <v>#REF!</v>
      </c>
      <c r="X133" s="39" t="e">
        <f>IF(AL134="31",Monitoreo!#REF!&amp;". ","")</f>
        <v>#REF!</v>
      </c>
      <c r="Y133" s="39" t="e">
        <f>IF(AL134="25",Monitoreo!#REF!&amp;". ","")</f>
        <v>#REF!</v>
      </c>
      <c r="Z133" s="39" t="e">
        <f>IF(AL134="24",Monitoreo!#REF!&amp;". ","")</f>
        <v>#REF!</v>
      </c>
      <c r="AA133" s="39" t="e">
        <f>IF(AL134="23",Monitoreo!#REF!&amp;". ","")</f>
        <v>#REF!</v>
      </c>
      <c r="AB133" s="39" t="e">
        <f>IF(AL134="22",Monitoreo!#REF!&amp;". ","")</f>
        <v>#REF!</v>
      </c>
      <c r="AC133" s="39" t="e">
        <f>IF(AL134="21",Monitoreo!#REF!&amp;". ","")</f>
        <v>#REF!</v>
      </c>
      <c r="AD133" s="39" t="e">
        <f>IF(AL134="15",Monitoreo!#REF!&amp;". ","")</f>
        <v>#REF!</v>
      </c>
      <c r="AE133" s="39" t="e">
        <f>IF(AL134="14",Monitoreo!#REF!&amp;". ","")</f>
        <v>#REF!</v>
      </c>
      <c r="AF133" s="39" t="e">
        <f>IF(AL134="13",Monitoreo!#REF!&amp;". ","")</f>
        <v>#REF!</v>
      </c>
      <c r="AG133" s="39" t="e">
        <f>IF(AL134="12",Monitoreo!#REF!&amp;". ","")</f>
        <v>#REF!</v>
      </c>
      <c r="AH133" s="85" t="e">
        <f>IF(AL134="11",Monitoreo!#REF!&amp;". ","")</f>
        <v>#REF!</v>
      </c>
      <c r="AI133" s="71"/>
      <c r="AJ133" s="88" t="e">
        <f>+IF(Monitoreo!#REF!="Casi Seguro",5,IF(Monitoreo!#REF!="Probable",4,IF(Monitoreo!#REF!="Posible",3,IF(Monitoreo!#REF!="Improbable",2,IF(Monitoreo!#REF!="Raro",1)))))</f>
        <v>#REF!</v>
      </c>
      <c r="AK133" s="88" t="e">
        <f>+IF(Monitoreo!#REF!="Severo",5,IF(Monitoreo!#REF!="Mayor",4,IF(Monitoreo!#REF!="Moderado",3,IF(Monitoreo!#REF!="Menor",2,IF(Monitoreo!#REF!="Insignificante",1)))))</f>
        <v>#REF!</v>
      </c>
      <c r="AL133" s="88" t="e">
        <f t="shared" si="1"/>
        <v>#REF!</v>
      </c>
    </row>
    <row r="134" spans="9:38" x14ac:dyDescent="0.25">
      <c r="I134" s="83"/>
      <c r="J134" s="84" t="e">
        <f>IF(AL135="55",Monitoreo!#REF!&amp;". ","")</f>
        <v>#REF!</v>
      </c>
      <c r="K134" s="39" t="e">
        <f>IF(AL135="54",Monitoreo!#REF!&amp;". ","")</f>
        <v>#REF!</v>
      </c>
      <c r="L134" s="39" t="e">
        <f>IF(AL135="53",Monitoreo!#REF!&amp;". ","")</f>
        <v>#REF!</v>
      </c>
      <c r="M134" s="39" t="e">
        <f>IF(AL135="52",Monitoreo!#REF!&amp;". ","")</f>
        <v>#REF!</v>
      </c>
      <c r="N134" s="39" t="e">
        <f>IF(AL135="51",Monitoreo!#REF!&amp;". ","")</f>
        <v>#REF!</v>
      </c>
      <c r="O134" s="39" t="e">
        <f>IF(AL135="45",Monitoreo!#REF!&amp;". ","")</f>
        <v>#REF!</v>
      </c>
      <c r="P134" s="39" t="e">
        <f>IF(AL135="44",Monitoreo!#REF!&amp;". ","")</f>
        <v>#REF!</v>
      </c>
      <c r="Q134" s="39" t="e">
        <f>IF(AL135="43",Monitoreo!#REF!&amp;". ","")</f>
        <v>#REF!</v>
      </c>
      <c r="R134" s="39" t="e">
        <f>IF(AL135="42",Monitoreo!#REF!&amp;". ","")</f>
        <v>#REF!</v>
      </c>
      <c r="S134" s="39" t="e">
        <f>IF(AL135="41",Monitoreo!#REF!&amp;". ","")</f>
        <v>#REF!</v>
      </c>
      <c r="T134" s="39" t="e">
        <f>IF(AL135="35",Monitoreo!#REF!&amp;". ","")</f>
        <v>#REF!</v>
      </c>
      <c r="U134" s="39" t="e">
        <f>IF(AL135="34",Monitoreo!#REF!&amp;". ","")</f>
        <v>#REF!</v>
      </c>
      <c r="V134" s="39" t="e">
        <f>IF(AL135="33",Monitoreo!#REF!&amp;". ","")</f>
        <v>#REF!</v>
      </c>
      <c r="W134" s="39" t="e">
        <f>IF(AL135="32",Monitoreo!#REF!&amp;". ","")</f>
        <v>#REF!</v>
      </c>
      <c r="X134" s="39" t="e">
        <f>IF(AL135="31",Monitoreo!#REF!&amp;". ","")</f>
        <v>#REF!</v>
      </c>
      <c r="Y134" s="39" t="e">
        <f>IF(AL135="25",Monitoreo!#REF!&amp;". ","")</f>
        <v>#REF!</v>
      </c>
      <c r="Z134" s="39" t="e">
        <f>IF(AL135="24",Monitoreo!#REF!&amp;". ","")</f>
        <v>#REF!</v>
      </c>
      <c r="AA134" s="39" t="e">
        <f>IF(AL135="23",Monitoreo!#REF!&amp;". ","")</f>
        <v>#REF!</v>
      </c>
      <c r="AB134" s="39" t="e">
        <f>IF(AL135="22",Monitoreo!#REF!&amp;". ","")</f>
        <v>#REF!</v>
      </c>
      <c r="AC134" s="39" t="e">
        <f>IF(AL135="21",Monitoreo!#REF!&amp;". ","")</f>
        <v>#REF!</v>
      </c>
      <c r="AD134" s="39" t="e">
        <f>IF(AL135="15",Monitoreo!#REF!&amp;". ","")</f>
        <v>#REF!</v>
      </c>
      <c r="AE134" s="39" t="e">
        <f>IF(AL135="14",Monitoreo!#REF!&amp;". ","")</f>
        <v>#REF!</v>
      </c>
      <c r="AF134" s="39" t="e">
        <f>IF(AL135="13",Monitoreo!#REF!&amp;". ","")</f>
        <v>#REF!</v>
      </c>
      <c r="AG134" s="39" t="e">
        <f>IF(AL135="12",Monitoreo!#REF!&amp;". ","")</f>
        <v>#REF!</v>
      </c>
      <c r="AH134" s="85" t="e">
        <f>IF(AL135="11",Monitoreo!#REF!&amp;". ","")</f>
        <v>#REF!</v>
      </c>
      <c r="AI134" s="71"/>
      <c r="AJ134" s="88" t="e">
        <f>+IF(Monitoreo!#REF!="Casi Seguro",5,IF(Monitoreo!#REF!="Probable",4,IF(Monitoreo!#REF!="Posible",3,IF(Monitoreo!#REF!="Improbable",2,IF(Monitoreo!#REF!="Raro",1)))))</f>
        <v>#REF!</v>
      </c>
      <c r="AK134" s="88" t="e">
        <f>+IF(Monitoreo!#REF!="Severo",5,IF(Monitoreo!#REF!="Mayor",4,IF(Monitoreo!#REF!="Moderado",3,IF(Monitoreo!#REF!="Menor",2,IF(Monitoreo!#REF!="Insignificante",1)))))</f>
        <v>#REF!</v>
      </c>
      <c r="AL134" s="88" t="e">
        <f t="shared" ref="AL134:AL197" si="2">AJ134&amp;AK134</f>
        <v>#REF!</v>
      </c>
    </row>
    <row r="135" spans="9:38" x14ac:dyDescent="0.25">
      <c r="I135" s="83"/>
      <c r="J135" s="84" t="e">
        <f>IF(AL136="55",Monitoreo!#REF!&amp;". ","")</f>
        <v>#REF!</v>
      </c>
      <c r="K135" s="39" t="e">
        <f>IF(AL136="54",Monitoreo!#REF!&amp;". ","")</f>
        <v>#REF!</v>
      </c>
      <c r="L135" s="39" t="e">
        <f>IF(AL136="53",Monitoreo!#REF!&amp;". ","")</f>
        <v>#REF!</v>
      </c>
      <c r="M135" s="39" t="e">
        <f>IF(AL136="52",Monitoreo!#REF!&amp;". ","")</f>
        <v>#REF!</v>
      </c>
      <c r="N135" s="39" t="e">
        <f>IF(AL136="51",Monitoreo!#REF!&amp;". ","")</f>
        <v>#REF!</v>
      </c>
      <c r="O135" s="39" t="e">
        <f>IF(AL136="45",Monitoreo!#REF!&amp;". ","")</f>
        <v>#REF!</v>
      </c>
      <c r="P135" s="39" t="e">
        <f>IF(AL136="44",Monitoreo!#REF!&amp;". ","")</f>
        <v>#REF!</v>
      </c>
      <c r="Q135" s="39" t="e">
        <f>IF(AL136="43",Monitoreo!#REF!&amp;". ","")</f>
        <v>#REF!</v>
      </c>
      <c r="R135" s="39" t="e">
        <f>IF(AL136="42",Monitoreo!#REF!&amp;". ","")</f>
        <v>#REF!</v>
      </c>
      <c r="S135" s="39" t="e">
        <f>IF(AL136="41",Monitoreo!#REF!&amp;". ","")</f>
        <v>#REF!</v>
      </c>
      <c r="T135" s="39" t="e">
        <f>IF(AL136="35",Monitoreo!#REF!&amp;". ","")</f>
        <v>#REF!</v>
      </c>
      <c r="U135" s="39" t="e">
        <f>IF(AL136="34",Monitoreo!#REF!&amp;". ","")</f>
        <v>#REF!</v>
      </c>
      <c r="V135" s="39" t="e">
        <f>IF(AL136="33",Monitoreo!#REF!&amp;". ","")</f>
        <v>#REF!</v>
      </c>
      <c r="W135" s="39" t="e">
        <f>IF(AL136="32",Monitoreo!#REF!&amp;". ","")</f>
        <v>#REF!</v>
      </c>
      <c r="X135" s="39" t="e">
        <f>IF(AL136="31",Monitoreo!#REF!&amp;". ","")</f>
        <v>#REF!</v>
      </c>
      <c r="Y135" s="39" t="e">
        <f>IF(AL136="25",Monitoreo!#REF!&amp;". ","")</f>
        <v>#REF!</v>
      </c>
      <c r="Z135" s="39" t="e">
        <f>IF(AL136="24",Monitoreo!#REF!&amp;". ","")</f>
        <v>#REF!</v>
      </c>
      <c r="AA135" s="39" t="e">
        <f>IF(AL136="23",Monitoreo!#REF!&amp;". ","")</f>
        <v>#REF!</v>
      </c>
      <c r="AB135" s="39" t="e">
        <f>IF(AL136="22",Monitoreo!#REF!&amp;". ","")</f>
        <v>#REF!</v>
      </c>
      <c r="AC135" s="39" t="e">
        <f>IF(AL136="21",Monitoreo!#REF!&amp;". ","")</f>
        <v>#REF!</v>
      </c>
      <c r="AD135" s="39" t="e">
        <f>IF(AL136="15",Monitoreo!#REF!&amp;". ","")</f>
        <v>#REF!</v>
      </c>
      <c r="AE135" s="39" t="e">
        <f>IF(AL136="14",Monitoreo!#REF!&amp;". ","")</f>
        <v>#REF!</v>
      </c>
      <c r="AF135" s="39" t="e">
        <f>IF(AL136="13",Monitoreo!#REF!&amp;". ","")</f>
        <v>#REF!</v>
      </c>
      <c r="AG135" s="39" t="e">
        <f>IF(AL136="12",Monitoreo!#REF!&amp;". ","")</f>
        <v>#REF!</v>
      </c>
      <c r="AH135" s="85" t="e">
        <f>IF(AL136="11",Monitoreo!#REF!&amp;". ","")</f>
        <v>#REF!</v>
      </c>
      <c r="AI135" s="71"/>
      <c r="AJ135" s="88" t="e">
        <f>+IF(Monitoreo!#REF!="Casi Seguro",5,IF(Monitoreo!#REF!="Probable",4,IF(Monitoreo!#REF!="Posible",3,IF(Monitoreo!#REF!="Improbable",2,IF(Monitoreo!#REF!="Raro",1)))))</f>
        <v>#REF!</v>
      </c>
      <c r="AK135" s="88" t="e">
        <f>+IF(Monitoreo!#REF!="Severo",5,IF(Monitoreo!#REF!="Mayor",4,IF(Monitoreo!#REF!="Moderado",3,IF(Monitoreo!#REF!="Menor",2,IF(Monitoreo!#REF!="Insignificante",1)))))</f>
        <v>#REF!</v>
      </c>
      <c r="AL135" s="88" t="e">
        <f t="shared" si="2"/>
        <v>#REF!</v>
      </c>
    </row>
    <row r="136" spans="9:38" x14ac:dyDescent="0.25">
      <c r="I136" s="83"/>
      <c r="J136" s="84" t="e">
        <f>IF(AL137="55",Monitoreo!#REF!&amp;". ","")</f>
        <v>#REF!</v>
      </c>
      <c r="K136" s="39" t="e">
        <f>IF(AL137="54",Monitoreo!#REF!&amp;". ","")</f>
        <v>#REF!</v>
      </c>
      <c r="L136" s="39" t="e">
        <f>IF(AL137="53",Monitoreo!#REF!&amp;". ","")</f>
        <v>#REF!</v>
      </c>
      <c r="M136" s="39" t="e">
        <f>IF(AL137="52",Monitoreo!#REF!&amp;". ","")</f>
        <v>#REF!</v>
      </c>
      <c r="N136" s="39" t="e">
        <f>IF(AL137="51",Monitoreo!#REF!&amp;". ","")</f>
        <v>#REF!</v>
      </c>
      <c r="O136" s="39" t="e">
        <f>IF(AL137="45",Monitoreo!#REF!&amp;". ","")</f>
        <v>#REF!</v>
      </c>
      <c r="P136" s="39" t="e">
        <f>IF(AL137="44",Monitoreo!#REF!&amp;". ","")</f>
        <v>#REF!</v>
      </c>
      <c r="Q136" s="39" t="e">
        <f>IF(AL137="43",Monitoreo!#REF!&amp;". ","")</f>
        <v>#REF!</v>
      </c>
      <c r="R136" s="39" t="e">
        <f>IF(AL137="42",Monitoreo!#REF!&amp;". ","")</f>
        <v>#REF!</v>
      </c>
      <c r="S136" s="39" t="e">
        <f>IF(AL137="41",Monitoreo!#REF!&amp;". ","")</f>
        <v>#REF!</v>
      </c>
      <c r="T136" s="39" t="e">
        <f>IF(AL137="35",Monitoreo!#REF!&amp;". ","")</f>
        <v>#REF!</v>
      </c>
      <c r="U136" s="39" t="e">
        <f>IF(AL137="34",Monitoreo!#REF!&amp;". ","")</f>
        <v>#REF!</v>
      </c>
      <c r="V136" s="39" t="e">
        <f>IF(AL137="33",Monitoreo!#REF!&amp;". ","")</f>
        <v>#REF!</v>
      </c>
      <c r="W136" s="39" t="e">
        <f>IF(AL137="32",Monitoreo!#REF!&amp;". ","")</f>
        <v>#REF!</v>
      </c>
      <c r="X136" s="39" t="e">
        <f>IF(AL137="31",Monitoreo!#REF!&amp;". ","")</f>
        <v>#REF!</v>
      </c>
      <c r="Y136" s="39" t="e">
        <f>IF(AL137="25",Monitoreo!#REF!&amp;". ","")</f>
        <v>#REF!</v>
      </c>
      <c r="Z136" s="39" t="e">
        <f>IF(AL137="24",Monitoreo!#REF!&amp;". ","")</f>
        <v>#REF!</v>
      </c>
      <c r="AA136" s="39" t="e">
        <f>IF(AL137="23",Monitoreo!#REF!&amp;". ","")</f>
        <v>#REF!</v>
      </c>
      <c r="AB136" s="39" t="e">
        <f>IF(AL137="22",Monitoreo!#REF!&amp;". ","")</f>
        <v>#REF!</v>
      </c>
      <c r="AC136" s="39" t="e">
        <f>IF(AL137="21",Monitoreo!#REF!&amp;". ","")</f>
        <v>#REF!</v>
      </c>
      <c r="AD136" s="39" t="e">
        <f>IF(AL137="15",Monitoreo!#REF!&amp;". ","")</f>
        <v>#REF!</v>
      </c>
      <c r="AE136" s="39" t="e">
        <f>IF(AL137="14",Monitoreo!#REF!&amp;". ","")</f>
        <v>#REF!</v>
      </c>
      <c r="AF136" s="39" t="e">
        <f>IF(AL137="13",Monitoreo!#REF!&amp;". ","")</f>
        <v>#REF!</v>
      </c>
      <c r="AG136" s="39" t="e">
        <f>IF(AL137="12",Monitoreo!#REF!&amp;". ","")</f>
        <v>#REF!</v>
      </c>
      <c r="AH136" s="85" t="e">
        <f>IF(AL137="11",Monitoreo!#REF!&amp;". ","")</f>
        <v>#REF!</v>
      </c>
      <c r="AI136" s="71"/>
      <c r="AJ136" s="88" t="e">
        <f>+IF(Monitoreo!#REF!="Casi Seguro",5,IF(Monitoreo!#REF!="Probable",4,IF(Monitoreo!#REF!="Posible",3,IF(Monitoreo!#REF!="Improbable",2,IF(Monitoreo!#REF!="Raro",1)))))</f>
        <v>#REF!</v>
      </c>
      <c r="AK136" s="88" t="e">
        <f>+IF(Monitoreo!#REF!="Severo",5,IF(Monitoreo!#REF!="Mayor",4,IF(Monitoreo!#REF!="Moderado",3,IF(Monitoreo!#REF!="Menor",2,IF(Monitoreo!#REF!="Insignificante",1)))))</f>
        <v>#REF!</v>
      </c>
      <c r="AL136" s="88" t="e">
        <f t="shared" si="2"/>
        <v>#REF!</v>
      </c>
    </row>
    <row r="137" spans="9:38" x14ac:dyDescent="0.25">
      <c r="I137" s="83"/>
      <c r="J137" s="84" t="e">
        <f>IF(AL138="55",Monitoreo!#REF!&amp;". ","")</f>
        <v>#REF!</v>
      </c>
      <c r="K137" s="39" t="e">
        <f>IF(AL138="54",Monitoreo!#REF!&amp;". ","")</f>
        <v>#REF!</v>
      </c>
      <c r="L137" s="39" t="e">
        <f>IF(AL138="53",Monitoreo!#REF!&amp;". ","")</f>
        <v>#REF!</v>
      </c>
      <c r="M137" s="39" t="e">
        <f>IF(AL138="52",Monitoreo!#REF!&amp;". ","")</f>
        <v>#REF!</v>
      </c>
      <c r="N137" s="39" t="e">
        <f>IF(AL138="51",Monitoreo!#REF!&amp;". ","")</f>
        <v>#REF!</v>
      </c>
      <c r="O137" s="39" t="e">
        <f>IF(AL138="45",Monitoreo!#REF!&amp;". ","")</f>
        <v>#REF!</v>
      </c>
      <c r="P137" s="39" t="e">
        <f>IF(AL138="44",Monitoreo!#REF!&amp;". ","")</f>
        <v>#REF!</v>
      </c>
      <c r="Q137" s="39" t="e">
        <f>IF(AL138="43",Monitoreo!#REF!&amp;". ","")</f>
        <v>#REF!</v>
      </c>
      <c r="R137" s="39" t="e">
        <f>IF(AL138="42",Monitoreo!#REF!&amp;". ","")</f>
        <v>#REF!</v>
      </c>
      <c r="S137" s="39" t="e">
        <f>IF(AL138="41",Monitoreo!#REF!&amp;". ","")</f>
        <v>#REF!</v>
      </c>
      <c r="T137" s="39" t="e">
        <f>IF(AL138="35",Monitoreo!#REF!&amp;". ","")</f>
        <v>#REF!</v>
      </c>
      <c r="U137" s="39" t="e">
        <f>IF(AL138="34",Monitoreo!#REF!&amp;". ","")</f>
        <v>#REF!</v>
      </c>
      <c r="V137" s="39" t="e">
        <f>IF(AL138="33",Monitoreo!#REF!&amp;". ","")</f>
        <v>#REF!</v>
      </c>
      <c r="W137" s="39" t="e">
        <f>IF(AL138="32",Monitoreo!#REF!&amp;". ","")</f>
        <v>#REF!</v>
      </c>
      <c r="X137" s="39" t="e">
        <f>IF(AL138="31",Monitoreo!#REF!&amp;". ","")</f>
        <v>#REF!</v>
      </c>
      <c r="Y137" s="39" t="e">
        <f>IF(AL138="25",Monitoreo!#REF!&amp;". ","")</f>
        <v>#REF!</v>
      </c>
      <c r="Z137" s="39" t="e">
        <f>IF(AL138="24",Monitoreo!#REF!&amp;". ","")</f>
        <v>#REF!</v>
      </c>
      <c r="AA137" s="39" t="e">
        <f>IF(AL138="23",Monitoreo!#REF!&amp;". ","")</f>
        <v>#REF!</v>
      </c>
      <c r="AB137" s="39" t="e">
        <f>IF(AL138="22",Monitoreo!#REF!&amp;". ","")</f>
        <v>#REF!</v>
      </c>
      <c r="AC137" s="39" t="e">
        <f>IF(AL138="21",Monitoreo!#REF!&amp;". ","")</f>
        <v>#REF!</v>
      </c>
      <c r="AD137" s="39" t="e">
        <f>IF(AL138="15",Monitoreo!#REF!&amp;". ","")</f>
        <v>#REF!</v>
      </c>
      <c r="AE137" s="39" t="e">
        <f>IF(AL138="14",Monitoreo!#REF!&amp;". ","")</f>
        <v>#REF!</v>
      </c>
      <c r="AF137" s="39" t="e">
        <f>IF(AL138="13",Monitoreo!#REF!&amp;". ","")</f>
        <v>#REF!</v>
      </c>
      <c r="AG137" s="39" t="e">
        <f>IF(AL138="12",Monitoreo!#REF!&amp;". ","")</f>
        <v>#REF!</v>
      </c>
      <c r="AH137" s="85" t="e">
        <f>IF(AL138="11",Monitoreo!#REF!&amp;". ","")</f>
        <v>#REF!</v>
      </c>
      <c r="AI137" s="71"/>
      <c r="AJ137" s="88" t="e">
        <f>+IF(Monitoreo!#REF!="Casi Seguro",5,IF(Monitoreo!#REF!="Probable",4,IF(Monitoreo!#REF!="Posible",3,IF(Monitoreo!#REF!="Improbable",2,IF(Monitoreo!#REF!="Raro",1)))))</f>
        <v>#REF!</v>
      </c>
      <c r="AK137" s="88" t="e">
        <f>+IF(Monitoreo!#REF!="Severo",5,IF(Monitoreo!#REF!="Mayor",4,IF(Monitoreo!#REF!="Moderado",3,IF(Monitoreo!#REF!="Menor",2,IF(Monitoreo!#REF!="Insignificante",1)))))</f>
        <v>#REF!</v>
      </c>
      <c r="AL137" s="88" t="e">
        <f t="shared" si="2"/>
        <v>#REF!</v>
      </c>
    </row>
    <row r="138" spans="9:38" x14ac:dyDescent="0.25">
      <c r="I138" s="83"/>
      <c r="J138" s="84" t="e">
        <f>IF(AL139="55",Monitoreo!#REF!&amp;". ","")</f>
        <v>#REF!</v>
      </c>
      <c r="K138" s="39" t="e">
        <f>IF(AL139="54",Monitoreo!#REF!&amp;". ","")</f>
        <v>#REF!</v>
      </c>
      <c r="L138" s="39" t="e">
        <f>IF(AL139="53",Monitoreo!#REF!&amp;". ","")</f>
        <v>#REF!</v>
      </c>
      <c r="M138" s="39" t="e">
        <f>IF(AL139="52",Monitoreo!#REF!&amp;". ","")</f>
        <v>#REF!</v>
      </c>
      <c r="N138" s="39" t="e">
        <f>IF(AL139="51",Monitoreo!#REF!&amp;". ","")</f>
        <v>#REF!</v>
      </c>
      <c r="O138" s="39" t="e">
        <f>IF(AL139="45",Monitoreo!#REF!&amp;". ","")</f>
        <v>#REF!</v>
      </c>
      <c r="P138" s="39" t="e">
        <f>IF(AL139="44",Monitoreo!#REF!&amp;". ","")</f>
        <v>#REF!</v>
      </c>
      <c r="Q138" s="39" t="e">
        <f>IF(AL139="43",Monitoreo!#REF!&amp;". ","")</f>
        <v>#REF!</v>
      </c>
      <c r="R138" s="39" t="e">
        <f>IF(AL139="42",Monitoreo!#REF!&amp;". ","")</f>
        <v>#REF!</v>
      </c>
      <c r="S138" s="39" t="e">
        <f>IF(AL139="41",Monitoreo!#REF!&amp;". ","")</f>
        <v>#REF!</v>
      </c>
      <c r="T138" s="39" t="e">
        <f>IF(AL139="35",Monitoreo!#REF!&amp;". ","")</f>
        <v>#REF!</v>
      </c>
      <c r="U138" s="39" t="e">
        <f>IF(AL139="34",Monitoreo!#REF!&amp;". ","")</f>
        <v>#REF!</v>
      </c>
      <c r="V138" s="39" t="e">
        <f>IF(AL139="33",Monitoreo!#REF!&amp;". ","")</f>
        <v>#REF!</v>
      </c>
      <c r="W138" s="39" t="e">
        <f>IF(AL139="32",Monitoreo!#REF!&amp;". ","")</f>
        <v>#REF!</v>
      </c>
      <c r="X138" s="39" t="e">
        <f>IF(AL139="31",Monitoreo!#REF!&amp;". ","")</f>
        <v>#REF!</v>
      </c>
      <c r="Y138" s="39" t="e">
        <f>IF(AL139="25",Monitoreo!#REF!&amp;". ","")</f>
        <v>#REF!</v>
      </c>
      <c r="Z138" s="39" t="e">
        <f>IF(AL139="24",Monitoreo!#REF!&amp;". ","")</f>
        <v>#REF!</v>
      </c>
      <c r="AA138" s="39" t="e">
        <f>IF(AL139="23",Monitoreo!#REF!&amp;". ","")</f>
        <v>#REF!</v>
      </c>
      <c r="AB138" s="39" t="e">
        <f>IF(AL139="22",Monitoreo!#REF!&amp;". ","")</f>
        <v>#REF!</v>
      </c>
      <c r="AC138" s="39" t="e">
        <f>IF(AL139="21",Monitoreo!#REF!&amp;". ","")</f>
        <v>#REF!</v>
      </c>
      <c r="AD138" s="39" t="e">
        <f>IF(AL139="15",Monitoreo!#REF!&amp;". ","")</f>
        <v>#REF!</v>
      </c>
      <c r="AE138" s="39" t="e">
        <f>IF(AL139="14",Monitoreo!#REF!&amp;". ","")</f>
        <v>#REF!</v>
      </c>
      <c r="AF138" s="39" t="e">
        <f>IF(AL139="13",Monitoreo!#REF!&amp;". ","")</f>
        <v>#REF!</v>
      </c>
      <c r="AG138" s="39" t="e">
        <f>IF(AL139="12",Monitoreo!#REF!&amp;". ","")</f>
        <v>#REF!</v>
      </c>
      <c r="AH138" s="85" t="e">
        <f>IF(AL139="11",Monitoreo!#REF!&amp;". ","")</f>
        <v>#REF!</v>
      </c>
      <c r="AI138" s="71"/>
      <c r="AJ138" s="88" t="e">
        <f>+IF(Monitoreo!#REF!="Casi Seguro",5,IF(Monitoreo!#REF!="Probable",4,IF(Monitoreo!#REF!="Posible",3,IF(Monitoreo!#REF!="Improbable",2,IF(Monitoreo!#REF!="Raro",1)))))</f>
        <v>#REF!</v>
      </c>
      <c r="AK138" s="88" t="e">
        <f>+IF(Monitoreo!#REF!="Severo",5,IF(Monitoreo!#REF!="Mayor",4,IF(Monitoreo!#REF!="Moderado",3,IF(Monitoreo!#REF!="Menor",2,IF(Monitoreo!#REF!="Insignificante",1)))))</f>
        <v>#REF!</v>
      </c>
      <c r="AL138" s="88" t="e">
        <f t="shared" si="2"/>
        <v>#REF!</v>
      </c>
    </row>
    <row r="139" spans="9:38" x14ac:dyDescent="0.25">
      <c r="I139" s="83"/>
      <c r="J139" s="84" t="e">
        <f>IF(AL140="55",Monitoreo!#REF!&amp;". ","")</f>
        <v>#REF!</v>
      </c>
      <c r="K139" s="39" t="e">
        <f>IF(AL140="54",Monitoreo!#REF!&amp;". ","")</f>
        <v>#REF!</v>
      </c>
      <c r="L139" s="39" t="e">
        <f>IF(AL140="53",Monitoreo!#REF!&amp;". ","")</f>
        <v>#REF!</v>
      </c>
      <c r="M139" s="39" t="e">
        <f>IF(AL140="52",Monitoreo!#REF!&amp;". ","")</f>
        <v>#REF!</v>
      </c>
      <c r="N139" s="39" t="e">
        <f>IF(AL140="51",Monitoreo!#REF!&amp;". ","")</f>
        <v>#REF!</v>
      </c>
      <c r="O139" s="39" t="e">
        <f>IF(AL140="45",Monitoreo!#REF!&amp;". ","")</f>
        <v>#REF!</v>
      </c>
      <c r="P139" s="39" t="e">
        <f>IF(AL140="44",Monitoreo!#REF!&amp;". ","")</f>
        <v>#REF!</v>
      </c>
      <c r="Q139" s="39" t="e">
        <f>IF(AL140="43",Monitoreo!#REF!&amp;". ","")</f>
        <v>#REF!</v>
      </c>
      <c r="R139" s="39" t="e">
        <f>IF(AL140="42",Monitoreo!#REF!&amp;". ","")</f>
        <v>#REF!</v>
      </c>
      <c r="S139" s="39" t="e">
        <f>IF(AL140="41",Monitoreo!#REF!&amp;". ","")</f>
        <v>#REF!</v>
      </c>
      <c r="T139" s="39" t="e">
        <f>IF(AL140="35",Monitoreo!#REF!&amp;". ","")</f>
        <v>#REF!</v>
      </c>
      <c r="U139" s="39" t="e">
        <f>IF(AL140="34",Monitoreo!#REF!&amp;". ","")</f>
        <v>#REF!</v>
      </c>
      <c r="V139" s="39" t="e">
        <f>IF(AL140="33",Monitoreo!#REF!&amp;". ","")</f>
        <v>#REF!</v>
      </c>
      <c r="W139" s="39" t="e">
        <f>IF(AL140="32",Monitoreo!#REF!&amp;". ","")</f>
        <v>#REF!</v>
      </c>
      <c r="X139" s="39" t="e">
        <f>IF(AL140="31",Monitoreo!#REF!&amp;". ","")</f>
        <v>#REF!</v>
      </c>
      <c r="Y139" s="39" t="e">
        <f>IF(AL140="25",Monitoreo!#REF!&amp;". ","")</f>
        <v>#REF!</v>
      </c>
      <c r="Z139" s="39" t="e">
        <f>IF(AL140="24",Monitoreo!#REF!&amp;". ","")</f>
        <v>#REF!</v>
      </c>
      <c r="AA139" s="39" t="e">
        <f>IF(AL140="23",Monitoreo!#REF!&amp;". ","")</f>
        <v>#REF!</v>
      </c>
      <c r="AB139" s="39" t="e">
        <f>IF(AL140="22",Monitoreo!#REF!&amp;". ","")</f>
        <v>#REF!</v>
      </c>
      <c r="AC139" s="39" t="e">
        <f>IF(AL140="21",Monitoreo!#REF!&amp;". ","")</f>
        <v>#REF!</v>
      </c>
      <c r="AD139" s="39" t="e">
        <f>IF(AL140="15",Monitoreo!#REF!&amp;". ","")</f>
        <v>#REF!</v>
      </c>
      <c r="AE139" s="39" t="e">
        <f>IF(AL140="14",Monitoreo!#REF!&amp;". ","")</f>
        <v>#REF!</v>
      </c>
      <c r="AF139" s="39" t="e">
        <f>IF(AL140="13",Monitoreo!#REF!&amp;". ","")</f>
        <v>#REF!</v>
      </c>
      <c r="AG139" s="39" t="e">
        <f>IF(AL140="12",Monitoreo!#REF!&amp;". ","")</f>
        <v>#REF!</v>
      </c>
      <c r="AH139" s="85" t="e">
        <f>IF(AL140="11",Monitoreo!#REF!&amp;". ","")</f>
        <v>#REF!</v>
      </c>
      <c r="AI139" s="71"/>
      <c r="AJ139" s="88" t="e">
        <f>+IF(Monitoreo!#REF!="Casi Seguro",5,IF(Monitoreo!#REF!="Probable",4,IF(Monitoreo!#REF!="Posible",3,IF(Monitoreo!#REF!="Improbable",2,IF(Monitoreo!#REF!="Raro",1)))))</f>
        <v>#REF!</v>
      </c>
      <c r="AK139" s="88" t="e">
        <f>+IF(Monitoreo!#REF!="Severo",5,IF(Monitoreo!#REF!="Mayor",4,IF(Monitoreo!#REF!="Moderado",3,IF(Monitoreo!#REF!="Menor",2,IF(Monitoreo!#REF!="Insignificante",1)))))</f>
        <v>#REF!</v>
      </c>
      <c r="AL139" s="88" t="e">
        <f t="shared" si="2"/>
        <v>#REF!</v>
      </c>
    </row>
    <row r="140" spans="9:38" x14ac:dyDescent="0.25">
      <c r="I140" s="83"/>
      <c r="J140" s="84" t="e">
        <f>IF(AL141="55",Monitoreo!#REF!&amp;". ","")</f>
        <v>#REF!</v>
      </c>
      <c r="K140" s="39" t="e">
        <f>IF(AL141="54",Monitoreo!#REF!&amp;". ","")</f>
        <v>#REF!</v>
      </c>
      <c r="L140" s="39" t="e">
        <f>IF(AL141="53",Monitoreo!#REF!&amp;". ","")</f>
        <v>#REF!</v>
      </c>
      <c r="M140" s="39" t="e">
        <f>IF(AL141="52",Monitoreo!#REF!&amp;". ","")</f>
        <v>#REF!</v>
      </c>
      <c r="N140" s="39" t="e">
        <f>IF(AL141="51",Monitoreo!#REF!&amp;". ","")</f>
        <v>#REF!</v>
      </c>
      <c r="O140" s="39" t="e">
        <f>IF(AL141="45",Monitoreo!#REF!&amp;". ","")</f>
        <v>#REF!</v>
      </c>
      <c r="P140" s="39" t="e">
        <f>IF(AL141="44",Monitoreo!#REF!&amp;". ","")</f>
        <v>#REF!</v>
      </c>
      <c r="Q140" s="39" t="e">
        <f>IF(AL141="43",Monitoreo!#REF!&amp;". ","")</f>
        <v>#REF!</v>
      </c>
      <c r="R140" s="39" t="e">
        <f>IF(AL141="42",Monitoreo!#REF!&amp;". ","")</f>
        <v>#REF!</v>
      </c>
      <c r="S140" s="39" t="e">
        <f>IF(AL141="41",Monitoreo!#REF!&amp;". ","")</f>
        <v>#REF!</v>
      </c>
      <c r="T140" s="39" t="e">
        <f>IF(AL141="35",Monitoreo!#REF!&amp;". ","")</f>
        <v>#REF!</v>
      </c>
      <c r="U140" s="39" t="e">
        <f>IF(AL141="34",Monitoreo!#REF!&amp;". ","")</f>
        <v>#REF!</v>
      </c>
      <c r="V140" s="39" t="e">
        <f>IF(AL141="33",Monitoreo!#REF!&amp;". ","")</f>
        <v>#REF!</v>
      </c>
      <c r="W140" s="39" t="e">
        <f>IF(AL141="32",Monitoreo!#REF!&amp;". ","")</f>
        <v>#REF!</v>
      </c>
      <c r="X140" s="39" t="e">
        <f>IF(AL141="31",Monitoreo!#REF!&amp;". ","")</f>
        <v>#REF!</v>
      </c>
      <c r="Y140" s="39" t="e">
        <f>IF(AL141="25",Monitoreo!#REF!&amp;". ","")</f>
        <v>#REF!</v>
      </c>
      <c r="Z140" s="39" t="e">
        <f>IF(AL141="24",Monitoreo!#REF!&amp;". ","")</f>
        <v>#REF!</v>
      </c>
      <c r="AA140" s="39" t="e">
        <f>IF(AL141="23",Monitoreo!#REF!&amp;". ","")</f>
        <v>#REF!</v>
      </c>
      <c r="AB140" s="39" t="e">
        <f>IF(AL141="22",Monitoreo!#REF!&amp;". ","")</f>
        <v>#REF!</v>
      </c>
      <c r="AC140" s="39" t="e">
        <f>IF(AL141="21",Monitoreo!#REF!&amp;". ","")</f>
        <v>#REF!</v>
      </c>
      <c r="AD140" s="39" t="e">
        <f>IF(AL141="15",Monitoreo!#REF!&amp;". ","")</f>
        <v>#REF!</v>
      </c>
      <c r="AE140" s="39" t="e">
        <f>IF(AL141="14",Monitoreo!#REF!&amp;". ","")</f>
        <v>#REF!</v>
      </c>
      <c r="AF140" s="39" t="e">
        <f>IF(AL141="13",Monitoreo!#REF!&amp;". ","")</f>
        <v>#REF!</v>
      </c>
      <c r="AG140" s="39" t="e">
        <f>IF(AL141="12",Monitoreo!#REF!&amp;". ","")</f>
        <v>#REF!</v>
      </c>
      <c r="AH140" s="85" t="e">
        <f>IF(AL141="11",Monitoreo!#REF!&amp;". ","")</f>
        <v>#REF!</v>
      </c>
      <c r="AI140" s="71"/>
      <c r="AJ140" s="88" t="e">
        <f>+IF(Monitoreo!#REF!="Casi Seguro",5,IF(Monitoreo!#REF!="Probable",4,IF(Monitoreo!#REF!="Posible",3,IF(Monitoreo!#REF!="Improbable",2,IF(Monitoreo!#REF!="Raro",1)))))</f>
        <v>#REF!</v>
      </c>
      <c r="AK140" s="88" t="e">
        <f>+IF(Monitoreo!#REF!="Severo",5,IF(Monitoreo!#REF!="Mayor",4,IF(Monitoreo!#REF!="Moderado",3,IF(Monitoreo!#REF!="Menor",2,IF(Monitoreo!#REF!="Insignificante",1)))))</f>
        <v>#REF!</v>
      </c>
      <c r="AL140" s="88" t="e">
        <f t="shared" si="2"/>
        <v>#REF!</v>
      </c>
    </row>
    <row r="141" spans="9:38" x14ac:dyDescent="0.25">
      <c r="I141" s="83"/>
      <c r="J141" s="84" t="e">
        <f>IF(AL142="55",Monitoreo!#REF!&amp;". ","")</f>
        <v>#REF!</v>
      </c>
      <c r="K141" s="39" t="e">
        <f>IF(AL142="54",Monitoreo!#REF!&amp;". ","")</f>
        <v>#REF!</v>
      </c>
      <c r="L141" s="39" t="e">
        <f>IF(AL142="53",Monitoreo!#REF!&amp;". ","")</f>
        <v>#REF!</v>
      </c>
      <c r="M141" s="39" t="e">
        <f>IF(AL142="52",Monitoreo!#REF!&amp;". ","")</f>
        <v>#REF!</v>
      </c>
      <c r="N141" s="39" t="e">
        <f>IF(AL142="51",Monitoreo!#REF!&amp;". ","")</f>
        <v>#REF!</v>
      </c>
      <c r="O141" s="39" t="e">
        <f>IF(AL142="45",Monitoreo!#REF!&amp;". ","")</f>
        <v>#REF!</v>
      </c>
      <c r="P141" s="39" t="e">
        <f>IF(AL142="44",Monitoreo!#REF!&amp;". ","")</f>
        <v>#REF!</v>
      </c>
      <c r="Q141" s="39" t="e">
        <f>IF(AL142="43",Monitoreo!#REF!&amp;". ","")</f>
        <v>#REF!</v>
      </c>
      <c r="R141" s="39" t="e">
        <f>IF(AL142="42",Monitoreo!#REF!&amp;". ","")</f>
        <v>#REF!</v>
      </c>
      <c r="S141" s="39" t="e">
        <f>IF(AL142="41",Monitoreo!#REF!&amp;". ","")</f>
        <v>#REF!</v>
      </c>
      <c r="T141" s="39" t="e">
        <f>IF(AL142="35",Monitoreo!#REF!&amp;". ","")</f>
        <v>#REF!</v>
      </c>
      <c r="U141" s="39" t="e">
        <f>IF(AL142="34",Monitoreo!#REF!&amp;". ","")</f>
        <v>#REF!</v>
      </c>
      <c r="V141" s="39" t="e">
        <f>IF(AL142="33",Monitoreo!#REF!&amp;". ","")</f>
        <v>#REF!</v>
      </c>
      <c r="W141" s="39" t="e">
        <f>IF(AL142="32",Monitoreo!#REF!&amp;". ","")</f>
        <v>#REF!</v>
      </c>
      <c r="X141" s="39" t="e">
        <f>IF(AL142="31",Monitoreo!#REF!&amp;". ","")</f>
        <v>#REF!</v>
      </c>
      <c r="Y141" s="39" t="e">
        <f>IF(AL142="25",Monitoreo!#REF!&amp;". ","")</f>
        <v>#REF!</v>
      </c>
      <c r="Z141" s="39" t="e">
        <f>IF(AL142="24",Monitoreo!#REF!&amp;". ","")</f>
        <v>#REF!</v>
      </c>
      <c r="AA141" s="39" t="e">
        <f>IF(AL142="23",Monitoreo!#REF!&amp;". ","")</f>
        <v>#REF!</v>
      </c>
      <c r="AB141" s="39" t="e">
        <f>IF(AL142="22",Monitoreo!#REF!&amp;". ","")</f>
        <v>#REF!</v>
      </c>
      <c r="AC141" s="39" t="e">
        <f>IF(AL142="21",Monitoreo!#REF!&amp;". ","")</f>
        <v>#REF!</v>
      </c>
      <c r="AD141" s="39" t="e">
        <f>IF(AL142="15",Monitoreo!#REF!&amp;". ","")</f>
        <v>#REF!</v>
      </c>
      <c r="AE141" s="39" t="e">
        <f>IF(AL142="14",Monitoreo!#REF!&amp;". ","")</f>
        <v>#REF!</v>
      </c>
      <c r="AF141" s="39" t="e">
        <f>IF(AL142="13",Monitoreo!#REF!&amp;". ","")</f>
        <v>#REF!</v>
      </c>
      <c r="AG141" s="39" t="e">
        <f>IF(AL142="12",Monitoreo!#REF!&amp;". ","")</f>
        <v>#REF!</v>
      </c>
      <c r="AH141" s="85" t="e">
        <f>IF(AL142="11",Monitoreo!#REF!&amp;". ","")</f>
        <v>#REF!</v>
      </c>
      <c r="AI141" s="71"/>
      <c r="AJ141" s="88" t="e">
        <f>+IF(Monitoreo!#REF!="Casi Seguro",5,IF(Monitoreo!#REF!="Probable",4,IF(Monitoreo!#REF!="Posible",3,IF(Monitoreo!#REF!="Improbable",2,IF(Monitoreo!#REF!="Raro",1)))))</f>
        <v>#REF!</v>
      </c>
      <c r="AK141" s="88" t="e">
        <f>+IF(Monitoreo!#REF!="Severo",5,IF(Monitoreo!#REF!="Mayor",4,IF(Monitoreo!#REF!="Moderado",3,IF(Monitoreo!#REF!="Menor",2,IF(Monitoreo!#REF!="Insignificante",1)))))</f>
        <v>#REF!</v>
      </c>
      <c r="AL141" s="88" t="e">
        <f t="shared" si="2"/>
        <v>#REF!</v>
      </c>
    </row>
    <row r="142" spans="9:38" x14ac:dyDescent="0.25">
      <c r="I142" s="83"/>
      <c r="J142" s="84" t="e">
        <f>IF(AL143="55",Monitoreo!#REF!&amp;". ","")</f>
        <v>#REF!</v>
      </c>
      <c r="K142" s="39" t="e">
        <f>IF(AL143="54",Monitoreo!#REF!&amp;". ","")</f>
        <v>#REF!</v>
      </c>
      <c r="L142" s="39" t="e">
        <f>IF(AL143="53",Monitoreo!#REF!&amp;". ","")</f>
        <v>#REF!</v>
      </c>
      <c r="M142" s="39" t="e">
        <f>IF(AL143="52",Monitoreo!#REF!&amp;". ","")</f>
        <v>#REF!</v>
      </c>
      <c r="N142" s="39" t="e">
        <f>IF(AL143="51",Monitoreo!#REF!&amp;". ","")</f>
        <v>#REF!</v>
      </c>
      <c r="O142" s="39" t="e">
        <f>IF(AL143="45",Monitoreo!#REF!&amp;". ","")</f>
        <v>#REF!</v>
      </c>
      <c r="P142" s="39" t="e">
        <f>IF(AL143="44",Monitoreo!#REF!&amp;". ","")</f>
        <v>#REF!</v>
      </c>
      <c r="Q142" s="39" t="e">
        <f>IF(AL143="43",Monitoreo!#REF!&amp;". ","")</f>
        <v>#REF!</v>
      </c>
      <c r="R142" s="39" t="e">
        <f>IF(AL143="42",Monitoreo!#REF!&amp;". ","")</f>
        <v>#REF!</v>
      </c>
      <c r="S142" s="39" t="e">
        <f>IF(AL143="41",Monitoreo!#REF!&amp;". ","")</f>
        <v>#REF!</v>
      </c>
      <c r="T142" s="39" t="e">
        <f>IF(AL143="35",Monitoreo!#REF!&amp;". ","")</f>
        <v>#REF!</v>
      </c>
      <c r="U142" s="39" t="e">
        <f>IF(AL143="34",Monitoreo!#REF!&amp;". ","")</f>
        <v>#REF!</v>
      </c>
      <c r="V142" s="39" t="e">
        <f>IF(AL143="33",Monitoreo!#REF!&amp;". ","")</f>
        <v>#REF!</v>
      </c>
      <c r="W142" s="39" t="e">
        <f>IF(AL143="32",Monitoreo!#REF!&amp;". ","")</f>
        <v>#REF!</v>
      </c>
      <c r="X142" s="39" t="e">
        <f>IF(AL143="31",Monitoreo!#REF!&amp;". ","")</f>
        <v>#REF!</v>
      </c>
      <c r="Y142" s="39" t="e">
        <f>IF(AL143="25",Monitoreo!#REF!&amp;". ","")</f>
        <v>#REF!</v>
      </c>
      <c r="Z142" s="39" t="e">
        <f>IF(AL143="24",Monitoreo!#REF!&amp;". ","")</f>
        <v>#REF!</v>
      </c>
      <c r="AA142" s="39" t="e">
        <f>IF(AL143="23",Monitoreo!#REF!&amp;". ","")</f>
        <v>#REF!</v>
      </c>
      <c r="AB142" s="39" t="e">
        <f>IF(AL143="22",Monitoreo!#REF!&amp;". ","")</f>
        <v>#REF!</v>
      </c>
      <c r="AC142" s="39" t="e">
        <f>IF(AL143="21",Monitoreo!#REF!&amp;". ","")</f>
        <v>#REF!</v>
      </c>
      <c r="AD142" s="39" t="e">
        <f>IF(AL143="15",Monitoreo!#REF!&amp;". ","")</f>
        <v>#REF!</v>
      </c>
      <c r="AE142" s="39" t="e">
        <f>IF(AL143="14",Monitoreo!#REF!&amp;". ","")</f>
        <v>#REF!</v>
      </c>
      <c r="AF142" s="39" t="e">
        <f>IF(AL143="13",Monitoreo!#REF!&amp;". ","")</f>
        <v>#REF!</v>
      </c>
      <c r="AG142" s="39" t="e">
        <f>IF(AL143="12",Monitoreo!#REF!&amp;". ","")</f>
        <v>#REF!</v>
      </c>
      <c r="AH142" s="85" t="e">
        <f>IF(AL143="11",Monitoreo!#REF!&amp;". ","")</f>
        <v>#REF!</v>
      </c>
      <c r="AI142" s="71"/>
      <c r="AJ142" s="88" t="e">
        <f>+IF(Monitoreo!#REF!="Casi Seguro",5,IF(Monitoreo!#REF!="Probable",4,IF(Monitoreo!#REF!="Posible",3,IF(Monitoreo!#REF!="Improbable",2,IF(Monitoreo!#REF!="Raro",1)))))</f>
        <v>#REF!</v>
      </c>
      <c r="AK142" s="88" t="e">
        <f>+IF(Monitoreo!#REF!="Severo",5,IF(Monitoreo!#REF!="Mayor",4,IF(Monitoreo!#REF!="Moderado",3,IF(Monitoreo!#REF!="Menor",2,IF(Monitoreo!#REF!="Insignificante",1)))))</f>
        <v>#REF!</v>
      </c>
      <c r="AL142" s="88" t="e">
        <f t="shared" si="2"/>
        <v>#REF!</v>
      </c>
    </row>
    <row r="143" spans="9:38" x14ac:dyDescent="0.25">
      <c r="I143" s="83"/>
      <c r="J143" s="84" t="e">
        <f>IF(AL144="55",Monitoreo!#REF!&amp;". ","")</f>
        <v>#REF!</v>
      </c>
      <c r="K143" s="39" t="e">
        <f>IF(AL144="54",Monitoreo!#REF!&amp;". ","")</f>
        <v>#REF!</v>
      </c>
      <c r="L143" s="39" t="e">
        <f>IF(AL144="53",Monitoreo!#REF!&amp;". ","")</f>
        <v>#REF!</v>
      </c>
      <c r="M143" s="39" t="e">
        <f>IF(AL144="52",Monitoreo!#REF!&amp;". ","")</f>
        <v>#REF!</v>
      </c>
      <c r="N143" s="39" t="e">
        <f>IF(AL144="51",Monitoreo!#REF!&amp;". ","")</f>
        <v>#REF!</v>
      </c>
      <c r="O143" s="39" t="e">
        <f>IF(AL144="45",Monitoreo!#REF!&amp;". ","")</f>
        <v>#REF!</v>
      </c>
      <c r="P143" s="39" t="e">
        <f>IF(AL144="44",Monitoreo!#REF!&amp;". ","")</f>
        <v>#REF!</v>
      </c>
      <c r="Q143" s="39" t="e">
        <f>IF(AL144="43",Monitoreo!#REF!&amp;". ","")</f>
        <v>#REF!</v>
      </c>
      <c r="R143" s="39" t="e">
        <f>IF(AL144="42",Monitoreo!#REF!&amp;". ","")</f>
        <v>#REF!</v>
      </c>
      <c r="S143" s="39" t="e">
        <f>IF(AL144="41",Monitoreo!#REF!&amp;". ","")</f>
        <v>#REF!</v>
      </c>
      <c r="T143" s="39" t="e">
        <f>IF(AL144="35",Monitoreo!#REF!&amp;". ","")</f>
        <v>#REF!</v>
      </c>
      <c r="U143" s="39" t="e">
        <f>IF(AL144="34",Monitoreo!#REF!&amp;". ","")</f>
        <v>#REF!</v>
      </c>
      <c r="V143" s="39" t="e">
        <f>IF(AL144="33",Monitoreo!#REF!&amp;". ","")</f>
        <v>#REF!</v>
      </c>
      <c r="W143" s="39" t="e">
        <f>IF(AL144="32",Monitoreo!#REF!&amp;". ","")</f>
        <v>#REF!</v>
      </c>
      <c r="X143" s="39" t="e">
        <f>IF(AL144="31",Monitoreo!#REF!&amp;". ","")</f>
        <v>#REF!</v>
      </c>
      <c r="Y143" s="39" t="e">
        <f>IF(AL144="25",Monitoreo!#REF!&amp;". ","")</f>
        <v>#REF!</v>
      </c>
      <c r="Z143" s="39" t="e">
        <f>IF(AL144="24",Monitoreo!#REF!&amp;". ","")</f>
        <v>#REF!</v>
      </c>
      <c r="AA143" s="39" t="e">
        <f>IF(AL144="23",Monitoreo!#REF!&amp;". ","")</f>
        <v>#REF!</v>
      </c>
      <c r="AB143" s="39" t="e">
        <f>IF(AL144="22",Monitoreo!#REF!&amp;". ","")</f>
        <v>#REF!</v>
      </c>
      <c r="AC143" s="39" t="e">
        <f>IF(AL144="21",Monitoreo!#REF!&amp;". ","")</f>
        <v>#REF!</v>
      </c>
      <c r="AD143" s="39" t="e">
        <f>IF(AL144="15",Monitoreo!#REF!&amp;". ","")</f>
        <v>#REF!</v>
      </c>
      <c r="AE143" s="39" t="e">
        <f>IF(AL144="14",Monitoreo!#REF!&amp;". ","")</f>
        <v>#REF!</v>
      </c>
      <c r="AF143" s="39" t="e">
        <f>IF(AL144="13",Monitoreo!#REF!&amp;". ","")</f>
        <v>#REF!</v>
      </c>
      <c r="AG143" s="39" t="e">
        <f>IF(AL144="12",Monitoreo!#REF!&amp;". ","")</f>
        <v>#REF!</v>
      </c>
      <c r="AH143" s="85" t="e">
        <f>IF(AL144="11",Monitoreo!#REF!&amp;". ","")</f>
        <v>#REF!</v>
      </c>
      <c r="AI143" s="71"/>
      <c r="AJ143" s="88" t="e">
        <f>+IF(Monitoreo!#REF!="Casi Seguro",5,IF(Monitoreo!#REF!="Probable",4,IF(Monitoreo!#REF!="Posible",3,IF(Monitoreo!#REF!="Improbable",2,IF(Monitoreo!#REF!="Raro",1)))))</f>
        <v>#REF!</v>
      </c>
      <c r="AK143" s="88" t="e">
        <f>+IF(Monitoreo!#REF!="Severo",5,IF(Monitoreo!#REF!="Mayor",4,IF(Monitoreo!#REF!="Moderado",3,IF(Monitoreo!#REF!="Menor",2,IF(Monitoreo!#REF!="Insignificante",1)))))</f>
        <v>#REF!</v>
      </c>
      <c r="AL143" s="88" t="e">
        <f t="shared" si="2"/>
        <v>#REF!</v>
      </c>
    </row>
    <row r="144" spans="9:38" x14ac:dyDescent="0.25">
      <c r="I144" s="83"/>
      <c r="J144" s="84" t="e">
        <f>IF(AL145="55",Monitoreo!#REF!&amp;". ","")</f>
        <v>#REF!</v>
      </c>
      <c r="K144" s="39" t="e">
        <f>IF(AL145="54",Monitoreo!#REF!&amp;". ","")</f>
        <v>#REF!</v>
      </c>
      <c r="L144" s="39" t="e">
        <f>IF(AL145="53",Monitoreo!#REF!&amp;". ","")</f>
        <v>#REF!</v>
      </c>
      <c r="M144" s="39" t="e">
        <f>IF(AL145="52",Monitoreo!#REF!&amp;". ","")</f>
        <v>#REF!</v>
      </c>
      <c r="N144" s="39" t="e">
        <f>IF(AL145="51",Monitoreo!#REF!&amp;". ","")</f>
        <v>#REF!</v>
      </c>
      <c r="O144" s="39" t="e">
        <f>IF(AL145="45",Monitoreo!#REF!&amp;". ","")</f>
        <v>#REF!</v>
      </c>
      <c r="P144" s="39" t="e">
        <f>IF(AL145="44",Monitoreo!#REF!&amp;". ","")</f>
        <v>#REF!</v>
      </c>
      <c r="Q144" s="39" t="e">
        <f>IF(AL145="43",Monitoreo!#REF!&amp;". ","")</f>
        <v>#REF!</v>
      </c>
      <c r="R144" s="39" t="e">
        <f>IF(AL145="42",Monitoreo!#REF!&amp;". ","")</f>
        <v>#REF!</v>
      </c>
      <c r="S144" s="39" t="e">
        <f>IF(AL145="41",Monitoreo!#REF!&amp;". ","")</f>
        <v>#REF!</v>
      </c>
      <c r="T144" s="39" t="e">
        <f>IF(AL145="35",Monitoreo!#REF!&amp;". ","")</f>
        <v>#REF!</v>
      </c>
      <c r="U144" s="39" t="e">
        <f>IF(AL145="34",Monitoreo!#REF!&amp;". ","")</f>
        <v>#REF!</v>
      </c>
      <c r="V144" s="39" t="e">
        <f>IF(AL145="33",Monitoreo!#REF!&amp;". ","")</f>
        <v>#REF!</v>
      </c>
      <c r="W144" s="39" t="e">
        <f>IF(AL145="32",Monitoreo!#REF!&amp;". ","")</f>
        <v>#REF!</v>
      </c>
      <c r="X144" s="39" t="e">
        <f>IF(AL145="31",Monitoreo!#REF!&amp;". ","")</f>
        <v>#REF!</v>
      </c>
      <c r="Y144" s="39" t="e">
        <f>IF(AL145="25",Monitoreo!#REF!&amp;". ","")</f>
        <v>#REF!</v>
      </c>
      <c r="Z144" s="39" t="e">
        <f>IF(AL145="24",Monitoreo!#REF!&amp;". ","")</f>
        <v>#REF!</v>
      </c>
      <c r="AA144" s="39" t="e">
        <f>IF(AL145="23",Monitoreo!#REF!&amp;". ","")</f>
        <v>#REF!</v>
      </c>
      <c r="AB144" s="39" t="e">
        <f>IF(AL145="22",Monitoreo!#REF!&amp;". ","")</f>
        <v>#REF!</v>
      </c>
      <c r="AC144" s="39" t="e">
        <f>IF(AL145="21",Monitoreo!#REF!&amp;". ","")</f>
        <v>#REF!</v>
      </c>
      <c r="AD144" s="39" t="e">
        <f>IF(AL145="15",Monitoreo!#REF!&amp;". ","")</f>
        <v>#REF!</v>
      </c>
      <c r="AE144" s="39" t="e">
        <f>IF(AL145="14",Monitoreo!#REF!&amp;". ","")</f>
        <v>#REF!</v>
      </c>
      <c r="AF144" s="39" t="e">
        <f>IF(AL145="13",Monitoreo!#REF!&amp;". ","")</f>
        <v>#REF!</v>
      </c>
      <c r="AG144" s="39" t="e">
        <f>IF(AL145="12",Monitoreo!#REF!&amp;". ","")</f>
        <v>#REF!</v>
      </c>
      <c r="AH144" s="85" t="e">
        <f>IF(AL145="11",Monitoreo!#REF!&amp;". ","")</f>
        <v>#REF!</v>
      </c>
      <c r="AI144" s="71"/>
      <c r="AJ144" s="88" t="e">
        <f>+IF(Monitoreo!#REF!="Casi Seguro",5,IF(Monitoreo!#REF!="Probable",4,IF(Monitoreo!#REF!="Posible",3,IF(Monitoreo!#REF!="Improbable",2,IF(Monitoreo!#REF!="Raro",1)))))</f>
        <v>#REF!</v>
      </c>
      <c r="AK144" s="88" t="e">
        <f>+IF(Monitoreo!#REF!="Severo",5,IF(Monitoreo!#REF!="Mayor",4,IF(Monitoreo!#REF!="Moderado",3,IF(Monitoreo!#REF!="Menor",2,IF(Monitoreo!#REF!="Insignificante",1)))))</f>
        <v>#REF!</v>
      </c>
      <c r="AL144" s="88" t="e">
        <f t="shared" si="2"/>
        <v>#REF!</v>
      </c>
    </row>
    <row r="145" spans="9:38" x14ac:dyDescent="0.25">
      <c r="I145" s="83"/>
      <c r="J145" s="84" t="e">
        <f>IF(AL146="55",Monitoreo!#REF!&amp;". ","")</f>
        <v>#REF!</v>
      </c>
      <c r="K145" s="39" t="e">
        <f>IF(AL146="54",Monitoreo!#REF!&amp;". ","")</f>
        <v>#REF!</v>
      </c>
      <c r="L145" s="39" t="e">
        <f>IF(AL146="53",Monitoreo!#REF!&amp;". ","")</f>
        <v>#REF!</v>
      </c>
      <c r="M145" s="39" t="e">
        <f>IF(AL146="52",Monitoreo!#REF!&amp;". ","")</f>
        <v>#REF!</v>
      </c>
      <c r="N145" s="39" t="e">
        <f>IF(AL146="51",Monitoreo!#REF!&amp;". ","")</f>
        <v>#REF!</v>
      </c>
      <c r="O145" s="39" t="e">
        <f>IF(AL146="45",Monitoreo!#REF!&amp;". ","")</f>
        <v>#REF!</v>
      </c>
      <c r="P145" s="39" t="e">
        <f>IF(AL146="44",Monitoreo!#REF!&amp;". ","")</f>
        <v>#REF!</v>
      </c>
      <c r="Q145" s="39" t="e">
        <f>IF(AL146="43",Monitoreo!#REF!&amp;". ","")</f>
        <v>#REF!</v>
      </c>
      <c r="R145" s="39" t="e">
        <f>IF(AL146="42",Monitoreo!#REF!&amp;". ","")</f>
        <v>#REF!</v>
      </c>
      <c r="S145" s="39" t="e">
        <f>IF(AL146="41",Monitoreo!#REF!&amp;". ","")</f>
        <v>#REF!</v>
      </c>
      <c r="T145" s="39" t="e">
        <f>IF(AL146="35",Monitoreo!#REF!&amp;". ","")</f>
        <v>#REF!</v>
      </c>
      <c r="U145" s="39" t="e">
        <f>IF(AL146="34",Monitoreo!#REF!&amp;". ","")</f>
        <v>#REF!</v>
      </c>
      <c r="V145" s="39" t="e">
        <f>IF(AL146="33",Monitoreo!#REF!&amp;". ","")</f>
        <v>#REF!</v>
      </c>
      <c r="W145" s="39" t="e">
        <f>IF(AL146="32",Monitoreo!#REF!&amp;". ","")</f>
        <v>#REF!</v>
      </c>
      <c r="X145" s="39" t="e">
        <f>IF(AL146="31",Monitoreo!#REF!&amp;". ","")</f>
        <v>#REF!</v>
      </c>
      <c r="Y145" s="39" t="e">
        <f>IF(AL146="25",Monitoreo!#REF!&amp;". ","")</f>
        <v>#REF!</v>
      </c>
      <c r="Z145" s="39" t="e">
        <f>IF(AL146="24",Monitoreo!#REF!&amp;". ","")</f>
        <v>#REF!</v>
      </c>
      <c r="AA145" s="39" t="e">
        <f>IF(AL146="23",Monitoreo!#REF!&amp;". ","")</f>
        <v>#REF!</v>
      </c>
      <c r="AB145" s="39" t="e">
        <f>IF(AL146="22",Monitoreo!#REF!&amp;". ","")</f>
        <v>#REF!</v>
      </c>
      <c r="AC145" s="39" t="e">
        <f>IF(AL146="21",Monitoreo!#REF!&amp;". ","")</f>
        <v>#REF!</v>
      </c>
      <c r="AD145" s="39" t="e">
        <f>IF(AL146="15",Monitoreo!#REF!&amp;". ","")</f>
        <v>#REF!</v>
      </c>
      <c r="AE145" s="39" t="e">
        <f>IF(AL146="14",Monitoreo!#REF!&amp;". ","")</f>
        <v>#REF!</v>
      </c>
      <c r="AF145" s="39" t="e">
        <f>IF(AL146="13",Monitoreo!#REF!&amp;". ","")</f>
        <v>#REF!</v>
      </c>
      <c r="AG145" s="39" t="e">
        <f>IF(AL146="12",Monitoreo!#REF!&amp;". ","")</f>
        <v>#REF!</v>
      </c>
      <c r="AH145" s="85" t="e">
        <f>IF(AL146="11",Monitoreo!#REF!&amp;". ","")</f>
        <v>#REF!</v>
      </c>
      <c r="AI145" s="71"/>
      <c r="AJ145" s="88" t="e">
        <f>+IF(Monitoreo!#REF!="Casi Seguro",5,IF(Monitoreo!#REF!="Probable",4,IF(Monitoreo!#REF!="Posible",3,IF(Monitoreo!#REF!="Improbable",2,IF(Monitoreo!#REF!="Raro",1)))))</f>
        <v>#REF!</v>
      </c>
      <c r="AK145" s="88" t="e">
        <f>+IF(Monitoreo!#REF!="Severo",5,IF(Monitoreo!#REF!="Mayor",4,IF(Monitoreo!#REF!="Moderado",3,IF(Monitoreo!#REF!="Menor",2,IF(Monitoreo!#REF!="Insignificante",1)))))</f>
        <v>#REF!</v>
      </c>
      <c r="AL145" s="88" t="e">
        <f t="shared" si="2"/>
        <v>#REF!</v>
      </c>
    </row>
    <row r="146" spans="9:38" x14ac:dyDescent="0.25">
      <c r="I146" s="83"/>
      <c r="J146" s="84" t="e">
        <f>IF(AL147="55",Monitoreo!#REF!&amp;". ","")</f>
        <v>#REF!</v>
      </c>
      <c r="K146" s="39" t="e">
        <f>IF(AL147="54",Monitoreo!#REF!&amp;". ","")</f>
        <v>#REF!</v>
      </c>
      <c r="L146" s="39" t="e">
        <f>IF(AL147="53",Monitoreo!#REF!&amp;". ","")</f>
        <v>#REF!</v>
      </c>
      <c r="M146" s="39" t="e">
        <f>IF(AL147="52",Monitoreo!#REF!&amp;". ","")</f>
        <v>#REF!</v>
      </c>
      <c r="N146" s="39" t="e">
        <f>IF(AL147="51",Monitoreo!#REF!&amp;". ","")</f>
        <v>#REF!</v>
      </c>
      <c r="O146" s="39" t="e">
        <f>IF(AL147="45",Monitoreo!#REF!&amp;". ","")</f>
        <v>#REF!</v>
      </c>
      <c r="P146" s="39" t="e">
        <f>IF(AL147="44",Monitoreo!#REF!&amp;". ","")</f>
        <v>#REF!</v>
      </c>
      <c r="Q146" s="39" t="e">
        <f>IF(AL147="43",Monitoreo!#REF!&amp;". ","")</f>
        <v>#REF!</v>
      </c>
      <c r="R146" s="39" t="e">
        <f>IF(AL147="42",Monitoreo!#REF!&amp;". ","")</f>
        <v>#REF!</v>
      </c>
      <c r="S146" s="39" t="e">
        <f>IF(AL147="41",Monitoreo!#REF!&amp;". ","")</f>
        <v>#REF!</v>
      </c>
      <c r="T146" s="39" t="e">
        <f>IF(AL147="35",Monitoreo!#REF!&amp;". ","")</f>
        <v>#REF!</v>
      </c>
      <c r="U146" s="39" t="e">
        <f>IF(AL147="34",Monitoreo!#REF!&amp;". ","")</f>
        <v>#REF!</v>
      </c>
      <c r="V146" s="39" t="e">
        <f>IF(AL147="33",Monitoreo!#REF!&amp;". ","")</f>
        <v>#REF!</v>
      </c>
      <c r="W146" s="39" t="e">
        <f>IF(AL147="32",Monitoreo!#REF!&amp;". ","")</f>
        <v>#REF!</v>
      </c>
      <c r="X146" s="39" t="e">
        <f>IF(AL147="31",Monitoreo!#REF!&amp;". ","")</f>
        <v>#REF!</v>
      </c>
      <c r="Y146" s="39" t="e">
        <f>IF(AL147="25",Monitoreo!#REF!&amp;". ","")</f>
        <v>#REF!</v>
      </c>
      <c r="Z146" s="39" t="e">
        <f>IF(AL147="24",Monitoreo!#REF!&amp;". ","")</f>
        <v>#REF!</v>
      </c>
      <c r="AA146" s="39" t="e">
        <f>IF(AL147="23",Monitoreo!#REF!&amp;". ","")</f>
        <v>#REF!</v>
      </c>
      <c r="AB146" s="39" t="e">
        <f>IF(AL147="22",Monitoreo!#REF!&amp;". ","")</f>
        <v>#REF!</v>
      </c>
      <c r="AC146" s="39" t="e">
        <f>IF(AL147="21",Monitoreo!#REF!&amp;". ","")</f>
        <v>#REF!</v>
      </c>
      <c r="AD146" s="39" t="e">
        <f>IF(AL147="15",Monitoreo!#REF!&amp;". ","")</f>
        <v>#REF!</v>
      </c>
      <c r="AE146" s="39" t="e">
        <f>IF(AL147="14",Monitoreo!#REF!&amp;". ","")</f>
        <v>#REF!</v>
      </c>
      <c r="AF146" s="39" t="e">
        <f>IF(AL147="13",Monitoreo!#REF!&amp;". ","")</f>
        <v>#REF!</v>
      </c>
      <c r="AG146" s="39" t="e">
        <f>IF(AL147="12",Monitoreo!#REF!&amp;". ","")</f>
        <v>#REF!</v>
      </c>
      <c r="AH146" s="85" t="e">
        <f>IF(AL147="11",Monitoreo!#REF!&amp;". ","")</f>
        <v>#REF!</v>
      </c>
      <c r="AI146" s="71"/>
      <c r="AJ146" s="88" t="e">
        <f>+IF(Monitoreo!#REF!="Casi Seguro",5,IF(Monitoreo!#REF!="Probable",4,IF(Monitoreo!#REF!="Posible",3,IF(Monitoreo!#REF!="Improbable",2,IF(Monitoreo!#REF!="Raro",1)))))</f>
        <v>#REF!</v>
      </c>
      <c r="AK146" s="88" t="e">
        <f>+IF(Monitoreo!#REF!="Severo",5,IF(Monitoreo!#REF!="Mayor",4,IF(Monitoreo!#REF!="Moderado",3,IF(Monitoreo!#REF!="Menor",2,IF(Monitoreo!#REF!="Insignificante",1)))))</f>
        <v>#REF!</v>
      </c>
      <c r="AL146" s="88" t="e">
        <f t="shared" si="2"/>
        <v>#REF!</v>
      </c>
    </row>
    <row r="147" spans="9:38" x14ac:dyDescent="0.25">
      <c r="I147" s="83"/>
      <c r="J147" s="84" t="e">
        <f>IF(AL148="55",Monitoreo!#REF!&amp;". ","")</f>
        <v>#REF!</v>
      </c>
      <c r="K147" s="39" t="e">
        <f>IF(AL148="54",Monitoreo!#REF!&amp;". ","")</f>
        <v>#REF!</v>
      </c>
      <c r="L147" s="39" t="e">
        <f>IF(AL148="53",Monitoreo!#REF!&amp;". ","")</f>
        <v>#REF!</v>
      </c>
      <c r="M147" s="39" t="e">
        <f>IF(AL148="52",Monitoreo!#REF!&amp;". ","")</f>
        <v>#REF!</v>
      </c>
      <c r="N147" s="39" t="e">
        <f>IF(AL148="51",Monitoreo!#REF!&amp;". ","")</f>
        <v>#REF!</v>
      </c>
      <c r="O147" s="39" t="e">
        <f>IF(AL148="45",Monitoreo!#REF!&amp;". ","")</f>
        <v>#REF!</v>
      </c>
      <c r="P147" s="39" t="e">
        <f>IF(AL148="44",Monitoreo!#REF!&amp;". ","")</f>
        <v>#REF!</v>
      </c>
      <c r="Q147" s="39" t="e">
        <f>IF(AL148="43",Monitoreo!#REF!&amp;". ","")</f>
        <v>#REF!</v>
      </c>
      <c r="R147" s="39" t="e">
        <f>IF(AL148="42",Monitoreo!#REF!&amp;". ","")</f>
        <v>#REF!</v>
      </c>
      <c r="S147" s="39" t="e">
        <f>IF(AL148="41",Monitoreo!#REF!&amp;". ","")</f>
        <v>#REF!</v>
      </c>
      <c r="T147" s="39" t="e">
        <f>IF(AL148="35",Monitoreo!#REF!&amp;". ","")</f>
        <v>#REF!</v>
      </c>
      <c r="U147" s="39" t="e">
        <f>IF(AL148="34",Monitoreo!#REF!&amp;". ","")</f>
        <v>#REF!</v>
      </c>
      <c r="V147" s="39" t="e">
        <f>IF(AL148="33",Monitoreo!#REF!&amp;". ","")</f>
        <v>#REF!</v>
      </c>
      <c r="W147" s="39" t="e">
        <f>IF(AL148="32",Monitoreo!#REF!&amp;". ","")</f>
        <v>#REF!</v>
      </c>
      <c r="X147" s="39" t="e">
        <f>IF(AL148="31",Monitoreo!#REF!&amp;". ","")</f>
        <v>#REF!</v>
      </c>
      <c r="Y147" s="39" t="e">
        <f>IF(AL148="25",Monitoreo!#REF!&amp;". ","")</f>
        <v>#REF!</v>
      </c>
      <c r="Z147" s="39" t="e">
        <f>IF(AL148="24",Monitoreo!#REF!&amp;". ","")</f>
        <v>#REF!</v>
      </c>
      <c r="AA147" s="39" t="e">
        <f>IF(AL148="23",Monitoreo!#REF!&amp;". ","")</f>
        <v>#REF!</v>
      </c>
      <c r="AB147" s="39" t="e">
        <f>IF(AL148="22",Monitoreo!#REF!&amp;". ","")</f>
        <v>#REF!</v>
      </c>
      <c r="AC147" s="39" t="e">
        <f>IF(AL148="21",Monitoreo!#REF!&amp;". ","")</f>
        <v>#REF!</v>
      </c>
      <c r="AD147" s="39" t="e">
        <f>IF(AL148="15",Monitoreo!#REF!&amp;". ","")</f>
        <v>#REF!</v>
      </c>
      <c r="AE147" s="39" t="e">
        <f>IF(AL148="14",Monitoreo!#REF!&amp;". ","")</f>
        <v>#REF!</v>
      </c>
      <c r="AF147" s="39" t="e">
        <f>IF(AL148="13",Monitoreo!#REF!&amp;". ","")</f>
        <v>#REF!</v>
      </c>
      <c r="AG147" s="39" t="e">
        <f>IF(AL148="12",Monitoreo!#REF!&amp;". ","")</f>
        <v>#REF!</v>
      </c>
      <c r="AH147" s="85" t="e">
        <f>IF(AL148="11",Monitoreo!#REF!&amp;". ","")</f>
        <v>#REF!</v>
      </c>
      <c r="AI147" s="71"/>
      <c r="AJ147" s="88" t="e">
        <f>+IF(Monitoreo!#REF!="Casi Seguro",5,IF(Monitoreo!#REF!="Probable",4,IF(Monitoreo!#REF!="Posible",3,IF(Monitoreo!#REF!="Improbable",2,IF(Monitoreo!#REF!="Raro",1)))))</f>
        <v>#REF!</v>
      </c>
      <c r="AK147" s="88" t="e">
        <f>+IF(Monitoreo!#REF!="Severo",5,IF(Monitoreo!#REF!="Mayor",4,IF(Monitoreo!#REF!="Moderado",3,IF(Monitoreo!#REF!="Menor",2,IF(Monitoreo!#REF!="Insignificante",1)))))</f>
        <v>#REF!</v>
      </c>
      <c r="AL147" s="88" t="e">
        <f t="shared" si="2"/>
        <v>#REF!</v>
      </c>
    </row>
    <row r="148" spans="9:38" x14ac:dyDescent="0.25">
      <c r="I148" s="83"/>
      <c r="J148" s="84" t="e">
        <f>IF(AL149="55",Monitoreo!#REF!&amp;". ","")</f>
        <v>#REF!</v>
      </c>
      <c r="K148" s="39" t="e">
        <f>IF(AL149="54",Monitoreo!#REF!&amp;". ","")</f>
        <v>#REF!</v>
      </c>
      <c r="L148" s="39" t="e">
        <f>IF(AL149="53",Monitoreo!#REF!&amp;". ","")</f>
        <v>#REF!</v>
      </c>
      <c r="M148" s="39" t="e">
        <f>IF(AL149="52",Monitoreo!#REF!&amp;". ","")</f>
        <v>#REF!</v>
      </c>
      <c r="N148" s="39" t="e">
        <f>IF(AL149="51",Monitoreo!#REF!&amp;". ","")</f>
        <v>#REF!</v>
      </c>
      <c r="O148" s="39" t="e">
        <f>IF(AL149="45",Monitoreo!#REF!&amp;". ","")</f>
        <v>#REF!</v>
      </c>
      <c r="P148" s="39" t="e">
        <f>IF(AL149="44",Monitoreo!#REF!&amp;". ","")</f>
        <v>#REF!</v>
      </c>
      <c r="Q148" s="39" t="e">
        <f>IF(AL149="43",Monitoreo!#REF!&amp;". ","")</f>
        <v>#REF!</v>
      </c>
      <c r="R148" s="39" t="e">
        <f>IF(AL149="42",Monitoreo!#REF!&amp;". ","")</f>
        <v>#REF!</v>
      </c>
      <c r="S148" s="39" t="e">
        <f>IF(AL149="41",Monitoreo!#REF!&amp;". ","")</f>
        <v>#REF!</v>
      </c>
      <c r="T148" s="39" t="e">
        <f>IF(AL149="35",Monitoreo!#REF!&amp;". ","")</f>
        <v>#REF!</v>
      </c>
      <c r="U148" s="39" t="e">
        <f>IF(AL149="34",Monitoreo!#REF!&amp;". ","")</f>
        <v>#REF!</v>
      </c>
      <c r="V148" s="39" t="e">
        <f>IF(AL149="33",Monitoreo!#REF!&amp;". ","")</f>
        <v>#REF!</v>
      </c>
      <c r="W148" s="39" t="e">
        <f>IF(AL149="32",Monitoreo!#REF!&amp;". ","")</f>
        <v>#REF!</v>
      </c>
      <c r="X148" s="39" t="e">
        <f>IF(AL149="31",Monitoreo!#REF!&amp;". ","")</f>
        <v>#REF!</v>
      </c>
      <c r="Y148" s="39" t="e">
        <f>IF(AL149="25",Monitoreo!#REF!&amp;". ","")</f>
        <v>#REF!</v>
      </c>
      <c r="Z148" s="39" t="e">
        <f>IF(AL149="24",Monitoreo!#REF!&amp;". ","")</f>
        <v>#REF!</v>
      </c>
      <c r="AA148" s="39" t="e">
        <f>IF(AL149="23",Monitoreo!#REF!&amp;". ","")</f>
        <v>#REF!</v>
      </c>
      <c r="AB148" s="39" t="e">
        <f>IF(AL149="22",Monitoreo!#REF!&amp;". ","")</f>
        <v>#REF!</v>
      </c>
      <c r="AC148" s="39" t="e">
        <f>IF(AL149="21",Monitoreo!#REF!&amp;". ","")</f>
        <v>#REF!</v>
      </c>
      <c r="AD148" s="39" t="e">
        <f>IF(AL149="15",Monitoreo!#REF!&amp;". ","")</f>
        <v>#REF!</v>
      </c>
      <c r="AE148" s="39" t="e">
        <f>IF(AL149="14",Monitoreo!#REF!&amp;". ","")</f>
        <v>#REF!</v>
      </c>
      <c r="AF148" s="39" t="e">
        <f>IF(AL149="13",Monitoreo!#REF!&amp;". ","")</f>
        <v>#REF!</v>
      </c>
      <c r="AG148" s="39" t="e">
        <f>IF(AL149="12",Monitoreo!#REF!&amp;". ","")</f>
        <v>#REF!</v>
      </c>
      <c r="AH148" s="85" t="e">
        <f>IF(AL149="11",Monitoreo!#REF!&amp;". ","")</f>
        <v>#REF!</v>
      </c>
      <c r="AI148" s="71"/>
      <c r="AJ148" s="88" t="e">
        <f>+IF(Monitoreo!#REF!="Casi Seguro",5,IF(Monitoreo!#REF!="Probable",4,IF(Monitoreo!#REF!="Posible",3,IF(Monitoreo!#REF!="Improbable",2,IF(Monitoreo!#REF!="Raro",1)))))</f>
        <v>#REF!</v>
      </c>
      <c r="AK148" s="88" t="e">
        <f>+IF(Monitoreo!#REF!="Severo",5,IF(Monitoreo!#REF!="Mayor",4,IF(Monitoreo!#REF!="Moderado",3,IF(Monitoreo!#REF!="Menor",2,IF(Monitoreo!#REF!="Insignificante",1)))))</f>
        <v>#REF!</v>
      </c>
      <c r="AL148" s="88" t="e">
        <f t="shared" si="2"/>
        <v>#REF!</v>
      </c>
    </row>
    <row r="149" spans="9:38" x14ac:dyDescent="0.25">
      <c r="I149" s="83"/>
      <c r="J149" s="84" t="e">
        <f>IF(AL150="55",Monitoreo!#REF!&amp;". ","")</f>
        <v>#REF!</v>
      </c>
      <c r="K149" s="39" t="e">
        <f>IF(AL150="54",Monitoreo!#REF!&amp;". ","")</f>
        <v>#REF!</v>
      </c>
      <c r="L149" s="39" t="e">
        <f>IF(AL150="53",Monitoreo!#REF!&amp;". ","")</f>
        <v>#REF!</v>
      </c>
      <c r="M149" s="39" t="e">
        <f>IF(AL150="52",Monitoreo!#REF!&amp;". ","")</f>
        <v>#REF!</v>
      </c>
      <c r="N149" s="39" t="e">
        <f>IF(AL150="51",Monitoreo!#REF!&amp;". ","")</f>
        <v>#REF!</v>
      </c>
      <c r="O149" s="39" t="e">
        <f>IF(AL150="45",Monitoreo!#REF!&amp;". ","")</f>
        <v>#REF!</v>
      </c>
      <c r="P149" s="39" t="e">
        <f>IF(AL150="44",Monitoreo!#REF!&amp;". ","")</f>
        <v>#REF!</v>
      </c>
      <c r="Q149" s="39" t="e">
        <f>IF(AL150="43",Monitoreo!#REF!&amp;". ","")</f>
        <v>#REF!</v>
      </c>
      <c r="R149" s="39" t="e">
        <f>IF(AL150="42",Monitoreo!#REF!&amp;". ","")</f>
        <v>#REF!</v>
      </c>
      <c r="S149" s="39" t="e">
        <f>IF(AL150="41",Monitoreo!#REF!&amp;". ","")</f>
        <v>#REF!</v>
      </c>
      <c r="T149" s="39" t="e">
        <f>IF(AL150="35",Monitoreo!#REF!&amp;". ","")</f>
        <v>#REF!</v>
      </c>
      <c r="U149" s="39" t="e">
        <f>IF(AL150="34",Monitoreo!#REF!&amp;". ","")</f>
        <v>#REF!</v>
      </c>
      <c r="V149" s="39" t="e">
        <f>IF(AL150="33",Monitoreo!#REF!&amp;". ","")</f>
        <v>#REF!</v>
      </c>
      <c r="W149" s="39" t="e">
        <f>IF(AL150="32",Monitoreo!#REF!&amp;". ","")</f>
        <v>#REF!</v>
      </c>
      <c r="X149" s="39" t="e">
        <f>IF(AL150="31",Monitoreo!#REF!&amp;". ","")</f>
        <v>#REF!</v>
      </c>
      <c r="Y149" s="39" t="e">
        <f>IF(AL150="25",Monitoreo!#REF!&amp;". ","")</f>
        <v>#REF!</v>
      </c>
      <c r="Z149" s="39" t="e">
        <f>IF(AL150="24",Monitoreo!#REF!&amp;". ","")</f>
        <v>#REF!</v>
      </c>
      <c r="AA149" s="39" t="e">
        <f>IF(AL150="23",Monitoreo!#REF!&amp;". ","")</f>
        <v>#REF!</v>
      </c>
      <c r="AB149" s="39" t="e">
        <f>IF(AL150="22",Monitoreo!#REF!&amp;". ","")</f>
        <v>#REF!</v>
      </c>
      <c r="AC149" s="39" t="e">
        <f>IF(AL150="21",Monitoreo!#REF!&amp;". ","")</f>
        <v>#REF!</v>
      </c>
      <c r="AD149" s="39" t="e">
        <f>IF(AL150="15",Monitoreo!#REF!&amp;". ","")</f>
        <v>#REF!</v>
      </c>
      <c r="AE149" s="39" t="e">
        <f>IF(AL150="14",Monitoreo!#REF!&amp;". ","")</f>
        <v>#REF!</v>
      </c>
      <c r="AF149" s="39" t="e">
        <f>IF(AL150="13",Monitoreo!#REF!&amp;". ","")</f>
        <v>#REF!</v>
      </c>
      <c r="AG149" s="39" t="e">
        <f>IF(AL150="12",Monitoreo!#REF!&amp;". ","")</f>
        <v>#REF!</v>
      </c>
      <c r="AH149" s="85" t="e">
        <f>IF(AL150="11",Monitoreo!#REF!&amp;". ","")</f>
        <v>#REF!</v>
      </c>
      <c r="AI149" s="71"/>
      <c r="AJ149" s="88" t="e">
        <f>+IF(Monitoreo!#REF!="Casi Seguro",5,IF(Monitoreo!#REF!="Probable",4,IF(Monitoreo!#REF!="Posible",3,IF(Monitoreo!#REF!="Improbable",2,IF(Monitoreo!#REF!="Raro",1)))))</f>
        <v>#REF!</v>
      </c>
      <c r="AK149" s="88" t="e">
        <f>+IF(Monitoreo!#REF!="Severo",5,IF(Monitoreo!#REF!="Mayor",4,IF(Monitoreo!#REF!="Moderado",3,IF(Monitoreo!#REF!="Menor",2,IF(Monitoreo!#REF!="Insignificante",1)))))</f>
        <v>#REF!</v>
      </c>
      <c r="AL149" s="88" t="e">
        <f t="shared" si="2"/>
        <v>#REF!</v>
      </c>
    </row>
    <row r="150" spans="9:38" x14ac:dyDescent="0.25">
      <c r="I150" s="83"/>
      <c r="J150" s="84" t="e">
        <f>IF(AL151="55",Monitoreo!#REF!&amp;". ","")</f>
        <v>#REF!</v>
      </c>
      <c r="K150" s="39" t="e">
        <f>IF(AL151="54",Monitoreo!#REF!&amp;". ","")</f>
        <v>#REF!</v>
      </c>
      <c r="L150" s="39" t="e">
        <f>IF(AL151="53",Monitoreo!#REF!&amp;". ","")</f>
        <v>#REF!</v>
      </c>
      <c r="M150" s="39" t="e">
        <f>IF(AL151="52",Monitoreo!#REF!&amp;". ","")</f>
        <v>#REF!</v>
      </c>
      <c r="N150" s="39" t="e">
        <f>IF(AL151="51",Monitoreo!#REF!&amp;". ","")</f>
        <v>#REF!</v>
      </c>
      <c r="O150" s="39" t="e">
        <f>IF(AL151="45",Monitoreo!#REF!&amp;". ","")</f>
        <v>#REF!</v>
      </c>
      <c r="P150" s="39" t="e">
        <f>IF(AL151="44",Monitoreo!#REF!&amp;". ","")</f>
        <v>#REF!</v>
      </c>
      <c r="Q150" s="39" t="e">
        <f>IF(AL151="43",Monitoreo!#REF!&amp;". ","")</f>
        <v>#REF!</v>
      </c>
      <c r="R150" s="39" t="e">
        <f>IF(AL151="42",Monitoreo!#REF!&amp;". ","")</f>
        <v>#REF!</v>
      </c>
      <c r="S150" s="39" t="e">
        <f>IF(AL151="41",Monitoreo!#REF!&amp;". ","")</f>
        <v>#REF!</v>
      </c>
      <c r="T150" s="39" t="e">
        <f>IF(AL151="35",Monitoreo!#REF!&amp;". ","")</f>
        <v>#REF!</v>
      </c>
      <c r="U150" s="39" t="e">
        <f>IF(AL151="34",Monitoreo!#REF!&amp;". ","")</f>
        <v>#REF!</v>
      </c>
      <c r="V150" s="39" t="e">
        <f>IF(AL151="33",Monitoreo!#REF!&amp;". ","")</f>
        <v>#REF!</v>
      </c>
      <c r="W150" s="39" t="e">
        <f>IF(AL151="32",Monitoreo!#REF!&amp;". ","")</f>
        <v>#REF!</v>
      </c>
      <c r="X150" s="39" t="e">
        <f>IF(AL151="31",Monitoreo!#REF!&amp;". ","")</f>
        <v>#REF!</v>
      </c>
      <c r="Y150" s="39" t="e">
        <f>IF(AL151="25",Monitoreo!#REF!&amp;". ","")</f>
        <v>#REF!</v>
      </c>
      <c r="Z150" s="39" t="e">
        <f>IF(AL151="24",Monitoreo!#REF!&amp;". ","")</f>
        <v>#REF!</v>
      </c>
      <c r="AA150" s="39" t="e">
        <f>IF(AL151="23",Monitoreo!#REF!&amp;". ","")</f>
        <v>#REF!</v>
      </c>
      <c r="AB150" s="39" t="e">
        <f>IF(AL151="22",Monitoreo!#REF!&amp;". ","")</f>
        <v>#REF!</v>
      </c>
      <c r="AC150" s="39" t="e">
        <f>IF(AL151="21",Monitoreo!#REF!&amp;". ","")</f>
        <v>#REF!</v>
      </c>
      <c r="AD150" s="39" t="e">
        <f>IF(AL151="15",Monitoreo!#REF!&amp;". ","")</f>
        <v>#REF!</v>
      </c>
      <c r="AE150" s="39" t="e">
        <f>IF(AL151="14",Monitoreo!#REF!&amp;". ","")</f>
        <v>#REF!</v>
      </c>
      <c r="AF150" s="39" t="e">
        <f>IF(AL151="13",Monitoreo!#REF!&amp;". ","")</f>
        <v>#REF!</v>
      </c>
      <c r="AG150" s="39" t="e">
        <f>IF(AL151="12",Monitoreo!#REF!&amp;". ","")</f>
        <v>#REF!</v>
      </c>
      <c r="AH150" s="85" t="e">
        <f>IF(AL151="11",Monitoreo!#REF!&amp;". ","")</f>
        <v>#REF!</v>
      </c>
      <c r="AI150" s="71"/>
      <c r="AJ150" s="88" t="e">
        <f>+IF(Monitoreo!#REF!="Casi Seguro",5,IF(Monitoreo!#REF!="Probable",4,IF(Monitoreo!#REF!="Posible",3,IF(Monitoreo!#REF!="Improbable",2,IF(Monitoreo!#REF!="Raro",1)))))</f>
        <v>#REF!</v>
      </c>
      <c r="AK150" s="88" t="e">
        <f>+IF(Monitoreo!#REF!="Severo",5,IF(Monitoreo!#REF!="Mayor",4,IF(Monitoreo!#REF!="Moderado",3,IF(Monitoreo!#REF!="Menor",2,IF(Monitoreo!#REF!="Insignificante",1)))))</f>
        <v>#REF!</v>
      </c>
      <c r="AL150" s="88" t="e">
        <f t="shared" si="2"/>
        <v>#REF!</v>
      </c>
    </row>
    <row r="151" spans="9:38" x14ac:dyDescent="0.25">
      <c r="I151" s="83"/>
      <c r="J151" s="84" t="e">
        <f>IF(AL152="55",Monitoreo!#REF!&amp;". ","")</f>
        <v>#REF!</v>
      </c>
      <c r="K151" s="39" t="e">
        <f>IF(AL152="54",Monitoreo!#REF!&amp;". ","")</f>
        <v>#REF!</v>
      </c>
      <c r="L151" s="39" t="e">
        <f>IF(AL152="53",Monitoreo!#REF!&amp;". ","")</f>
        <v>#REF!</v>
      </c>
      <c r="M151" s="39" t="e">
        <f>IF(AL152="52",Monitoreo!#REF!&amp;". ","")</f>
        <v>#REF!</v>
      </c>
      <c r="N151" s="39" t="e">
        <f>IF(AL152="51",Monitoreo!#REF!&amp;". ","")</f>
        <v>#REF!</v>
      </c>
      <c r="O151" s="39" t="e">
        <f>IF(AL152="45",Monitoreo!#REF!&amp;". ","")</f>
        <v>#REF!</v>
      </c>
      <c r="P151" s="39" t="e">
        <f>IF(AL152="44",Monitoreo!#REF!&amp;". ","")</f>
        <v>#REF!</v>
      </c>
      <c r="Q151" s="39" t="e">
        <f>IF(AL152="43",Monitoreo!#REF!&amp;". ","")</f>
        <v>#REF!</v>
      </c>
      <c r="R151" s="39" t="e">
        <f>IF(AL152="42",Monitoreo!#REF!&amp;". ","")</f>
        <v>#REF!</v>
      </c>
      <c r="S151" s="39" t="e">
        <f>IF(AL152="41",Monitoreo!#REF!&amp;". ","")</f>
        <v>#REF!</v>
      </c>
      <c r="T151" s="39" t="e">
        <f>IF(AL152="35",Monitoreo!#REF!&amp;". ","")</f>
        <v>#REF!</v>
      </c>
      <c r="U151" s="39" t="e">
        <f>IF(AL152="34",Monitoreo!#REF!&amp;". ","")</f>
        <v>#REF!</v>
      </c>
      <c r="V151" s="39" t="e">
        <f>IF(AL152="33",Monitoreo!#REF!&amp;". ","")</f>
        <v>#REF!</v>
      </c>
      <c r="W151" s="39" t="e">
        <f>IF(AL152="32",Monitoreo!#REF!&amp;". ","")</f>
        <v>#REF!</v>
      </c>
      <c r="X151" s="39" t="e">
        <f>IF(AL152="31",Monitoreo!#REF!&amp;". ","")</f>
        <v>#REF!</v>
      </c>
      <c r="Y151" s="39" t="e">
        <f>IF(AL152="25",Monitoreo!#REF!&amp;". ","")</f>
        <v>#REF!</v>
      </c>
      <c r="Z151" s="39" t="e">
        <f>IF(AL152="24",Monitoreo!#REF!&amp;". ","")</f>
        <v>#REF!</v>
      </c>
      <c r="AA151" s="39" t="e">
        <f>IF(AL152="23",Monitoreo!#REF!&amp;". ","")</f>
        <v>#REF!</v>
      </c>
      <c r="AB151" s="39" t="e">
        <f>IF(AL152="22",Monitoreo!#REF!&amp;". ","")</f>
        <v>#REF!</v>
      </c>
      <c r="AC151" s="39" t="e">
        <f>IF(AL152="21",Monitoreo!#REF!&amp;". ","")</f>
        <v>#REF!</v>
      </c>
      <c r="AD151" s="39" t="e">
        <f>IF(AL152="15",Monitoreo!#REF!&amp;". ","")</f>
        <v>#REF!</v>
      </c>
      <c r="AE151" s="39" t="e">
        <f>IF(AL152="14",Monitoreo!#REF!&amp;". ","")</f>
        <v>#REF!</v>
      </c>
      <c r="AF151" s="39" t="e">
        <f>IF(AL152="13",Monitoreo!#REF!&amp;". ","")</f>
        <v>#REF!</v>
      </c>
      <c r="AG151" s="39" t="e">
        <f>IF(AL152="12",Monitoreo!#REF!&amp;". ","")</f>
        <v>#REF!</v>
      </c>
      <c r="AH151" s="85" t="e">
        <f>IF(AL152="11",Monitoreo!#REF!&amp;". ","")</f>
        <v>#REF!</v>
      </c>
      <c r="AI151" s="71"/>
      <c r="AJ151" s="88" t="e">
        <f>+IF(Monitoreo!#REF!="Casi Seguro",5,IF(Monitoreo!#REF!="Probable",4,IF(Monitoreo!#REF!="Posible",3,IF(Monitoreo!#REF!="Improbable",2,IF(Monitoreo!#REF!="Raro",1)))))</f>
        <v>#REF!</v>
      </c>
      <c r="AK151" s="88" t="e">
        <f>+IF(Monitoreo!#REF!="Severo",5,IF(Monitoreo!#REF!="Mayor",4,IF(Monitoreo!#REF!="Moderado",3,IF(Monitoreo!#REF!="Menor",2,IF(Monitoreo!#REF!="Insignificante",1)))))</f>
        <v>#REF!</v>
      </c>
      <c r="AL151" s="88" t="e">
        <f t="shared" si="2"/>
        <v>#REF!</v>
      </c>
    </row>
    <row r="152" spans="9:38" x14ac:dyDescent="0.25">
      <c r="I152" s="83"/>
      <c r="J152" s="84" t="e">
        <f>IF(AL153="55",Monitoreo!#REF!&amp;". ","")</f>
        <v>#REF!</v>
      </c>
      <c r="K152" s="39" t="e">
        <f>IF(AL153="54",Monitoreo!#REF!&amp;". ","")</f>
        <v>#REF!</v>
      </c>
      <c r="L152" s="39" t="e">
        <f>IF(AL153="53",Monitoreo!#REF!&amp;". ","")</f>
        <v>#REF!</v>
      </c>
      <c r="M152" s="39" t="e">
        <f>IF(AL153="52",Monitoreo!#REF!&amp;". ","")</f>
        <v>#REF!</v>
      </c>
      <c r="N152" s="39" t="e">
        <f>IF(AL153="51",Monitoreo!#REF!&amp;". ","")</f>
        <v>#REF!</v>
      </c>
      <c r="O152" s="39" t="e">
        <f>IF(AL153="45",Monitoreo!#REF!&amp;". ","")</f>
        <v>#REF!</v>
      </c>
      <c r="P152" s="39" t="e">
        <f>IF(AL153="44",Monitoreo!#REF!&amp;". ","")</f>
        <v>#REF!</v>
      </c>
      <c r="Q152" s="39" t="e">
        <f>IF(AL153="43",Monitoreo!#REF!&amp;". ","")</f>
        <v>#REF!</v>
      </c>
      <c r="R152" s="39" t="e">
        <f>IF(AL153="42",Monitoreo!#REF!&amp;". ","")</f>
        <v>#REF!</v>
      </c>
      <c r="S152" s="39" t="e">
        <f>IF(AL153="41",Monitoreo!#REF!&amp;". ","")</f>
        <v>#REF!</v>
      </c>
      <c r="T152" s="39" t="e">
        <f>IF(AL153="35",Monitoreo!#REF!&amp;". ","")</f>
        <v>#REF!</v>
      </c>
      <c r="U152" s="39" t="e">
        <f>IF(AL153="34",Monitoreo!#REF!&amp;". ","")</f>
        <v>#REF!</v>
      </c>
      <c r="V152" s="39" t="e">
        <f>IF(AL153="33",Monitoreo!#REF!&amp;". ","")</f>
        <v>#REF!</v>
      </c>
      <c r="W152" s="39" t="e">
        <f>IF(AL153="32",Monitoreo!#REF!&amp;". ","")</f>
        <v>#REF!</v>
      </c>
      <c r="X152" s="39" t="e">
        <f>IF(AL153="31",Monitoreo!#REF!&amp;". ","")</f>
        <v>#REF!</v>
      </c>
      <c r="Y152" s="39" t="e">
        <f>IF(AL153="25",Monitoreo!#REF!&amp;". ","")</f>
        <v>#REF!</v>
      </c>
      <c r="Z152" s="39" t="e">
        <f>IF(AL153="24",Monitoreo!#REF!&amp;". ","")</f>
        <v>#REF!</v>
      </c>
      <c r="AA152" s="39" t="e">
        <f>IF(AL153="23",Monitoreo!#REF!&amp;". ","")</f>
        <v>#REF!</v>
      </c>
      <c r="AB152" s="39" t="e">
        <f>IF(AL153="22",Monitoreo!#REF!&amp;". ","")</f>
        <v>#REF!</v>
      </c>
      <c r="AC152" s="39" t="e">
        <f>IF(AL153="21",Monitoreo!#REF!&amp;". ","")</f>
        <v>#REF!</v>
      </c>
      <c r="AD152" s="39" t="e">
        <f>IF(AL153="15",Monitoreo!#REF!&amp;". ","")</f>
        <v>#REF!</v>
      </c>
      <c r="AE152" s="39" t="e">
        <f>IF(AL153="14",Monitoreo!#REF!&amp;". ","")</f>
        <v>#REF!</v>
      </c>
      <c r="AF152" s="39" t="e">
        <f>IF(AL153="13",Monitoreo!#REF!&amp;". ","")</f>
        <v>#REF!</v>
      </c>
      <c r="AG152" s="39" t="e">
        <f>IF(AL153="12",Monitoreo!#REF!&amp;". ","")</f>
        <v>#REF!</v>
      </c>
      <c r="AH152" s="85" t="e">
        <f>IF(AL153="11",Monitoreo!#REF!&amp;". ","")</f>
        <v>#REF!</v>
      </c>
      <c r="AI152" s="71"/>
      <c r="AJ152" s="88" t="e">
        <f>+IF(Monitoreo!#REF!="Casi Seguro",5,IF(Monitoreo!#REF!="Probable",4,IF(Monitoreo!#REF!="Posible",3,IF(Monitoreo!#REF!="Improbable",2,IF(Monitoreo!#REF!="Raro",1)))))</f>
        <v>#REF!</v>
      </c>
      <c r="AK152" s="88" t="e">
        <f>+IF(Monitoreo!#REF!="Severo",5,IF(Monitoreo!#REF!="Mayor",4,IF(Monitoreo!#REF!="Moderado",3,IF(Monitoreo!#REF!="Menor",2,IF(Monitoreo!#REF!="Insignificante",1)))))</f>
        <v>#REF!</v>
      </c>
      <c r="AL152" s="88" t="e">
        <f t="shared" si="2"/>
        <v>#REF!</v>
      </c>
    </row>
    <row r="153" spans="9:38" x14ac:dyDescent="0.25">
      <c r="I153" s="83"/>
      <c r="J153" s="84" t="e">
        <f>IF(AL154="55",Monitoreo!#REF!&amp;". ","")</f>
        <v>#REF!</v>
      </c>
      <c r="K153" s="39" t="e">
        <f>IF(AL154="54",Monitoreo!#REF!&amp;". ","")</f>
        <v>#REF!</v>
      </c>
      <c r="L153" s="39" t="e">
        <f>IF(AL154="53",Monitoreo!#REF!&amp;". ","")</f>
        <v>#REF!</v>
      </c>
      <c r="M153" s="39" t="e">
        <f>IF(AL154="52",Monitoreo!#REF!&amp;". ","")</f>
        <v>#REF!</v>
      </c>
      <c r="N153" s="39" t="e">
        <f>IF(AL154="51",Monitoreo!#REF!&amp;". ","")</f>
        <v>#REF!</v>
      </c>
      <c r="O153" s="39" t="e">
        <f>IF(AL154="45",Monitoreo!#REF!&amp;". ","")</f>
        <v>#REF!</v>
      </c>
      <c r="P153" s="39" t="e">
        <f>IF(AL154="44",Monitoreo!#REF!&amp;". ","")</f>
        <v>#REF!</v>
      </c>
      <c r="Q153" s="39" t="e">
        <f>IF(AL154="43",Monitoreo!#REF!&amp;". ","")</f>
        <v>#REF!</v>
      </c>
      <c r="R153" s="39" t="e">
        <f>IF(AL154="42",Monitoreo!#REF!&amp;". ","")</f>
        <v>#REF!</v>
      </c>
      <c r="S153" s="39" t="e">
        <f>IF(AL154="41",Monitoreo!#REF!&amp;". ","")</f>
        <v>#REF!</v>
      </c>
      <c r="T153" s="39" t="e">
        <f>IF(AL154="35",Monitoreo!#REF!&amp;". ","")</f>
        <v>#REF!</v>
      </c>
      <c r="U153" s="39" t="e">
        <f>IF(AL154="34",Monitoreo!#REF!&amp;". ","")</f>
        <v>#REF!</v>
      </c>
      <c r="V153" s="39" t="e">
        <f>IF(AL154="33",Monitoreo!#REF!&amp;". ","")</f>
        <v>#REF!</v>
      </c>
      <c r="W153" s="39" t="e">
        <f>IF(AL154="32",Monitoreo!#REF!&amp;". ","")</f>
        <v>#REF!</v>
      </c>
      <c r="X153" s="39" t="e">
        <f>IF(AL154="31",Monitoreo!#REF!&amp;". ","")</f>
        <v>#REF!</v>
      </c>
      <c r="Y153" s="39" t="e">
        <f>IF(AL154="25",Monitoreo!#REF!&amp;". ","")</f>
        <v>#REF!</v>
      </c>
      <c r="Z153" s="39" t="e">
        <f>IF(AL154="24",Monitoreo!#REF!&amp;". ","")</f>
        <v>#REF!</v>
      </c>
      <c r="AA153" s="39" t="e">
        <f>IF(AL154="23",Monitoreo!#REF!&amp;". ","")</f>
        <v>#REF!</v>
      </c>
      <c r="AB153" s="39" t="e">
        <f>IF(AL154="22",Monitoreo!#REF!&amp;". ","")</f>
        <v>#REF!</v>
      </c>
      <c r="AC153" s="39" t="e">
        <f>IF(AL154="21",Monitoreo!#REF!&amp;". ","")</f>
        <v>#REF!</v>
      </c>
      <c r="AD153" s="39" t="e">
        <f>IF(AL154="15",Monitoreo!#REF!&amp;". ","")</f>
        <v>#REF!</v>
      </c>
      <c r="AE153" s="39" t="e">
        <f>IF(AL154="14",Monitoreo!#REF!&amp;". ","")</f>
        <v>#REF!</v>
      </c>
      <c r="AF153" s="39" t="e">
        <f>IF(AL154="13",Monitoreo!#REF!&amp;". ","")</f>
        <v>#REF!</v>
      </c>
      <c r="AG153" s="39" t="e">
        <f>IF(AL154="12",Monitoreo!#REF!&amp;". ","")</f>
        <v>#REF!</v>
      </c>
      <c r="AH153" s="85" t="e">
        <f>IF(AL154="11",Monitoreo!#REF!&amp;". ","")</f>
        <v>#REF!</v>
      </c>
      <c r="AI153" s="71"/>
      <c r="AJ153" s="88" t="e">
        <f>+IF(Monitoreo!#REF!="Casi Seguro",5,IF(Monitoreo!#REF!="Probable",4,IF(Monitoreo!#REF!="Posible",3,IF(Monitoreo!#REF!="Improbable",2,IF(Monitoreo!#REF!="Raro",1)))))</f>
        <v>#REF!</v>
      </c>
      <c r="AK153" s="88" t="e">
        <f>+IF(Monitoreo!#REF!="Severo",5,IF(Monitoreo!#REF!="Mayor",4,IF(Monitoreo!#REF!="Moderado",3,IF(Monitoreo!#REF!="Menor",2,IF(Monitoreo!#REF!="Insignificante",1)))))</f>
        <v>#REF!</v>
      </c>
      <c r="AL153" s="88" t="e">
        <f t="shared" si="2"/>
        <v>#REF!</v>
      </c>
    </row>
    <row r="154" spans="9:38" x14ac:dyDescent="0.25">
      <c r="I154" s="83"/>
      <c r="J154" s="84" t="e">
        <f>IF(AL155="55",Monitoreo!#REF!&amp;". ","")</f>
        <v>#REF!</v>
      </c>
      <c r="K154" s="39" t="e">
        <f>IF(AL155="54",Monitoreo!#REF!&amp;". ","")</f>
        <v>#REF!</v>
      </c>
      <c r="L154" s="39" t="e">
        <f>IF(AL155="53",Monitoreo!#REF!&amp;". ","")</f>
        <v>#REF!</v>
      </c>
      <c r="M154" s="39" t="e">
        <f>IF(AL155="52",Monitoreo!#REF!&amp;". ","")</f>
        <v>#REF!</v>
      </c>
      <c r="N154" s="39" t="e">
        <f>IF(AL155="51",Monitoreo!#REF!&amp;". ","")</f>
        <v>#REF!</v>
      </c>
      <c r="O154" s="39" t="e">
        <f>IF(AL155="45",Monitoreo!#REF!&amp;". ","")</f>
        <v>#REF!</v>
      </c>
      <c r="P154" s="39" t="e">
        <f>IF(AL155="44",Monitoreo!#REF!&amp;". ","")</f>
        <v>#REF!</v>
      </c>
      <c r="Q154" s="39" t="e">
        <f>IF(AL155="43",Monitoreo!#REF!&amp;". ","")</f>
        <v>#REF!</v>
      </c>
      <c r="R154" s="39" t="e">
        <f>IF(AL155="42",Monitoreo!#REF!&amp;". ","")</f>
        <v>#REF!</v>
      </c>
      <c r="S154" s="39" t="e">
        <f>IF(AL155="41",Monitoreo!#REF!&amp;". ","")</f>
        <v>#REF!</v>
      </c>
      <c r="T154" s="39" t="e">
        <f>IF(AL155="35",Monitoreo!#REF!&amp;". ","")</f>
        <v>#REF!</v>
      </c>
      <c r="U154" s="39" t="e">
        <f>IF(AL155="34",Monitoreo!#REF!&amp;". ","")</f>
        <v>#REF!</v>
      </c>
      <c r="V154" s="39" t="e">
        <f>IF(AL155="33",Monitoreo!#REF!&amp;". ","")</f>
        <v>#REF!</v>
      </c>
      <c r="W154" s="39" t="e">
        <f>IF(AL155="32",Monitoreo!#REF!&amp;". ","")</f>
        <v>#REF!</v>
      </c>
      <c r="X154" s="39" t="e">
        <f>IF(AL155="31",Monitoreo!#REF!&amp;". ","")</f>
        <v>#REF!</v>
      </c>
      <c r="Y154" s="39" t="e">
        <f>IF(AL155="25",Monitoreo!#REF!&amp;". ","")</f>
        <v>#REF!</v>
      </c>
      <c r="Z154" s="39" t="e">
        <f>IF(AL155="24",Monitoreo!#REF!&amp;". ","")</f>
        <v>#REF!</v>
      </c>
      <c r="AA154" s="39" t="e">
        <f>IF(AL155="23",Monitoreo!#REF!&amp;". ","")</f>
        <v>#REF!</v>
      </c>
      <c r="AB154" s="39" t="e">
        <f>IF(AL155="22",Monitoreo!#REF!&amp;". ","")</f>
        <v>#REF!</v>
      </c>
      <c r="AC154" s="39" t="e">
        <f>IF(AL155="21",Monitoreo!#REF!&amp;". ","")</f>
        <v>#REF!</v>
      </c>
      <c r="AD154" s="39" t="e">
        <f>IF(AL155="15",Monitoreo!#REF!&amp;". ","")</f>
        <v>#REF!</v>
      </c>
      <c r="AE154" s="39" t="e">
        <f>IF(AL155="14",Monitoreo!#REF!&amp;". ","")</f>
        <v>#REF!</v>
      </c>
      <c r="AF154" s="39" t="e">
        <f>IF(AL155="13",Monitoreo!#REF!&amp;". ","")</f>
        <v>#REF!</v>
      </c>
      <c r="AG154" s="39" t="e">
        <f>IF(AL155="12",Monitoreo!#REF!&amp;". ","")</f>
        <v>#REF!</v>
      </c>
      <c r="AH154" s="85" t="e">
        <f>IF(AL155="11",Monitoreo!#REF!&amp;". ","")</f>
        <v>#REF!</v>
      </c>
      <c r="AI154" s="71"/>
      <c r="AJ154" s="88" t="e">
        <f>+IF(Monitoreo!#REF!="Casi Seguro",5,IF(Monitoreo!#REF!="Probable",4,IF(Monitoreo!#REF!="Posible",3,IF(Monitoreo!#REF!="Improbable",2,IF(Monitoreo!#REF!="Raro",1)))))</f>
        <v>#REF!</v>
      </c>
      <c r="AK154" s="88" t="e">
        <f>+IF(Monitoreo!#REF!="Severo",5,IF(Monitoreo!#REF!="Mayor",4,IF(Monitoreo!#REF!="Moderado",3,IF(Monitoreo!#REF!="Menor",2,IF(Monitoreo!#REF!="Insignificante",1)))))</f>
        <v>#REF!</v>
      </c>
      <c r="AL154" s="88" t="e">
        <f t="shared" si="2"/>
        <v>#REF!</v>
      </c>
    </row>
    <row r="155" spans="9:38" x14ac:dyDescent="0.25">
      <c r="I155" s="83"/>
      <c r="J155" s="84" t="e">
        <f>IF(AL156="55",Monitoreo!#REF!&amp;". ","")</f>
        <v>#REF!</v>
      </c>
      <c r="K155" s="39" t="e">
        <f>IF(AL156="54",Monitoreo!#REF!&amp;". ","")</f>
        <v>#REF!</v>
      </c>
      <c r="L155" s="39" t="e">
        <f>IF(AL156="53",Monitoreo!#REF!&amp;". ","")</f>
        <v>#REF!</v>
      </c>
      <c r="M155" s="39" t="e">
        <f>IF(AL156="52",Monitoreo!#REF!&amp;". ","")</f>
        <v>#REF!</v>
      </c>
      <c r="N155" s="39" t="e">
        <f>IF(AL156="51",Monitoreo!#REF!&amp;". ","")</f>
        <v>#REF!</v>
      </c>
      <c r="O155" s="39" t="e">
        <f>IF(AL156="45",Monitoreo!#REF!&amp;". ","")</f>
        <v>#REF!</v>
      </c>
      <c r="P155" s="39" t="e">
        <f>IF(AL156="44",Monitoreo!#REF!&amp;". ","")</f>
        <v>#REF!</v>
      </c>
      <c r="Q155" s="39" t="e">
        <f>IF(AL156="43",Monitoreo!#REF!&amp;". ","")</f>
        <v>#REF!</v>
      </c>
      <c r="R155" s="39" t="e">
        <f>IF(AL156="42",Monitoreo!#REF!&amp;". ","")</f>
        <v>#REF!</v>
      </c>
      <c r="S155" s="39" t="e">
        <f>IF(AL156="41",Monitoreo!#REF!&amp;". ","")</f>
        <v>#REF!</v>
      </c>
      <c r="T155" s="39" t="e">
        <f>IF(AL156="35",Monitoreo!#REF!&amp;". ","")</f>
        <v>#REF!</v>
      </c>
      <c r="U155" s="39" t="e">
        <f>IF(AL156="34",Monitoreo!#REF!&amp;". ","")</f>
        <v>#REF!</v>
      </c>
      <c r="V155" s="39" t="e">
        <f>IF(AL156="33",Monitoreo!#REF!&amp;". ","")</f>
        <v>#REF!</v>
      </c>
      <c r="W155" s="39" t="e">
        <f>IF(AL156="32",Monitoreo!#REF!&amp;". ","")</f>
        <v>#REF!</v>
      </c>
      <c r="X155" s="39" t="e">
        <f>IF(AL156="31",Monitoreo!#REF!&amp;". ","")</f>
        <v>#REF!</v>
      </c>
      <c r="Y155" s="39" t="e">
        <f>IF(AL156="25",Monitoreo!#REF!&amp;". ","")</f>
        <v>#REF!</v>
      </c>
      <c r="Z155" s="39" t="e">
        <f>IF(AL156="24",Monitoreo!#REF!&amp;". ","")</f>
        <v>#REF!</v>
      </c>
      <c r="AA155" s="39" t="e">
        <f>IF(AL156="23",Monitoreo!#REF!&amp;". ","")</f>
        <v>#REF!</v>
      </c>
      <c r="AB155" s="39" t="e">
        <f>IF(AL156="22",Monitoreo!#REF!&amp;". ","")</f>
        <v>#REF!</v>
      </c>
      <c r="AC155" s="39" t="e">
        <f>IF(AL156="21",Monitoreo!#REF!&amp;". ","")</f>
        <v>#REF!</v>
      </c>
      <c r="AD155" s="39" t="e">
        <f>IF(AL156="15",Monitoreo!#REF!&amp;". ","")</f>
        <v>#REF!</v>
      </c>
      <c r="AE155" s="39" t="e">
        <f>IF(AL156="14",Monitoreo!#REF!&amp;". ","")</f>
        <v>#REF!</v>
      </c>
      <c r="AF155" s="39" t="e">
        <f>IF(AL156="13",Monitoreo!#REF!&amp;". ","")</f>
        <v>#REF!</v>
      </c>
      <c r="AG155" s="39" t="e">
        <f>IF(AL156="12",Monitoreo!#REF!&amp;". ","")</f>
        <v>#REF!</v>
      </c>
      <c r="AH155" s="85" t="e">
        <f>IF(AL156="11",Monitoreo!#REF!&amp;". ","")</f>
        <v>#REF!</v>
      </c>
      <c r="AI155" s="71"/>
      <c r="AJ155" s="88" t="e">
        <f>+IF(Monitoreo!#REF!="Casi Seguro",5,IF(Monitoreo!#REF!="Probable",4,IF(Monitoreo!#REF!="Posible",3,IF(Monitoreo!#REF!="Improbable",2,IF(Monitoreo!#REF!="Raro",1)))))</f>
        <v>#REF!</v>
      </c>
      <c r="AK155" s="88" t="e">
        <f>+IF(Monitoreo!#REF!="Severo",5,IF(Monitoreo!#REF!="Mayor",4,IF(Monitoreo!#REF!="Moderado",3,IF(Monitoreo!#REF!="Menor",2,IF(Monitoreo!#REF!="Insignificante",1)))))</f>
        <v>#REF!</v>
      </c>
      <c r="AL155" s="88" t="e">
        <f t="shared" si="2"/>
        <v>#REF!</v>
      </c>
    </row>
    <row r="156" spans="9:38" x14ac:dyDescent="0.25">
      <c r="I156" s="83"/>
      <c r="J156" s="84" t="e">
        <f>IF(AL157="55",Monitoreo!#REF!&amp;". ","")</f>
        <v>#REF!</v>
      </c>
      <c r="K156" s="39" t="e">
        <f>IF(AL157="54",Monitoreo!#REF!&amp;". ","")</f>
        <v>#REF!</v>
      </c>
      <c r="L156" s="39" t="e">
        <f>IF(AL157="53",Monitoreo!#REF!&amp;". ","")</f>
        <v>#REF!</v>
      </c>
      <c r="M156" s="39" t="e">
        <f>IF(AL157="52",Monitoreo!#REF!&amp;". ","")</f>
        <v>#REF!</v>
      </c>
      <c r="N156" s="39" t="e">
        <f>IF(AL157="51",Monitoreo!#REF!&amp;". ","")</f>
        <v>#REF!</v>
      </c>
      <c r="O156" s="39" t="e">
        <f>IF(AL157="45",Monitoreo!#REF!&amp;". ","")</f>
        <v>#REF!</v>
      </c>
      <c r="P156" s="39" t="e">
        <f>IF(AL157="44",Monitoreo!#REF!&amp;". ","")</f>
        <v>#REF!</v>
      </c>
      <c r="Q156" s="39" t="e">
        <f>IF(AL157="43",Monitoreo!#REF!&amp;". ","")</f>
        <v>#REF!</v>
      </c>
      <c r="R156" s="39" t="e">
        <f>IF(AL157="42",Monitoreo!#REF!&amp;". ","")</f>
        <v>#REF!</v>
      </c>
      <c r="S156" s="39" t="e">
        <f>IF(AL157="41",Monitoreo!#REF!&amp;". ","")</f>
        <v>#REF!</v>
      </c>
      <c r="T156" s="39" t="e">
        <f>IF(AL157="35",Monitoreo!#REF!&amp;". ","")</f>
        <v>#REF!</v>
      </c>
      <c r="U156" s="39" t="e">
        <f>IF(AL157="34",Monitoreo!#REF!&amp;". ","")</f>
        <v>#REF!</v>
      </c>
      <c r="V156" s="39" t="e">
        <f>IF(AL157="33",Monitoreo!#REF!&amp;". ","")</f>
        <v>#REF!</v>
      </c>
      <c r="W156" s="39" t="e">
        <f>IF(AL157="32",Monitoreo!#REF!&amp;". ","")</f>
        <v>#REF!</v>
      </c>
      <c r="X156" s="39" t="e">
        <f>IF(AL157="31",Monitoreo!#REF!&amp;". ","")</f>
        <v>#REF!</v>
      </c>
      <c r="Y156" s="39" t="e">
        <f>IF(AL157="25",Monitoreo!#REF!&amp;". ","")</f>
        <v>#REF!</v>
      </c>
      <c r="Z156" s="39" t="e">
        <f>IF(AL157="24",Monitoreo!#REF!&amp;". ","")</f>
        <v>#REF!</v>
      </c>
      <c r="AA156" s="39" t="e">
        <f>IF(AL157="23",Monitoreo!#REF!&amp;". ","")</f>
        <v>#REF!</v>
      </c>
      <c r="AB156" s="39" t="e">
        <f>IF(AL157="22",Monitoreo!#REF!&amp;". ","")</f>
        <v>#REF!</v>
      </c>
      <c r="AC156" s="39" t="e">
        <f>IF(AL157="21",Monitoreo!#REF!&amp;". ","")</f>
        <v>#REF!</v>
      </c>
      <c r="AD156" s="39" t="e">
        <f>IF(AL157="15",Monitoreo!#REF!&amp;". ","")</f>
        <v>#REF!</v>
      </c>
      <c r="AE156" s="39" t="e">
        <f>IF(AL157="14",Monitoreo!#REF!&amp;". ","")</f>
        <v>#REF!</v>
      </c>
      <c r="AF156" s="39" t="e">
        <f>IF(AL157="13",Monitoreo!#REF!&amp;". ","")</f>
        <v>#REF!</v>
      </c>
      <c r="AG156" s="39" t="e">
        <f>IF(AL157="12",Monitoreo!#REF!&amp;". ","")</f>
        <v>#REF!</v>
      </c>
      <c r="AH156" s="85" t="e">
        <f>IF(AL157="11",Monitoreo!#REF!&amp;". ","")</f>
        <v>#REF!</v>
      </c>
      <c r="AI156" s="71"/>
      <c r="AJ156" s="88" t="e">
        <f>+IF(Monitoreo!#REF!="Casi Seguro",5,IF(Monitoreo!#REF!="Probable",4,IF(Monitoreo!#REF!="Posible",3,IF(Monitoreo!#REF!="Improbable",2,IF(Monitoreo!#REF!="Raro",1)))))</f>
        <v>#REF!</v>
      </c>
      <c r="AK156" s="88" t="e">
        <f>+IF(Monitoreo!#REF!="Severo",5,IF(Monitoreo!#REF!="Mayor",4,IF(Monitoreo!#REF!="Moderado",3,IF(Monitoreo!#REF!="Menor",2,IF(Monitoreo!#REF!="Insignificante",1)))))</f>
        <v>#REF!</v>
      </c>
      <c r="AL156" s="88" t="e">
        <f t="shared" si="2"/>
        <v>#REF!</v>
      </c>
    </row>
    <row r="157" spans="9:38" x14ac:dyDescent="0.25">
      <c r="I157" s="83"/>
      <c r="J157" s="84" t="e">
        <f>IF(AL158="55",Monitoreo!#REF!&amp;". ","")</f>
        <v>#REF!</v>
      </c>
      <c r="K157" s="39" t="e">
        <f>IF(AL158="54",Monitoreo!#REF!&amp;". ","")</f>
        <v>#REF!</v>
      </c>
      <c r="L157" s="39" t="e">
        <f>IF(AL158="53",Monitoreo!#REF!&amp;". ","")</f>
        <v>#REF!</v>
      </c>
      <c r="M157" s="39" t="e">
        <f>IF(AL158="52",Monitoreo!#REF!&amp;". ","")</f>
        <v>#REF!</v>
      </c>
      <c r="N157" s="39" t="e">
        <f>IF(AL158="51",Monitoreo!#REF!&amp;". ","")</f>
        <v>#REF!</v>
      </c>
      <c r="O157" s="39" t="e">
        <f>IF(AL158="45",Monitoreo!#REF!&amp;". ","")</f>
        <v>#REF!</v>
      </c>
      <c r="P157" s="39" t="e">
        <f>IF(AL158="44",Monitoreo!#REF!&amp;". ","")</f>
        <v>#REF!</v>
      </c>
      <c r="Q157" s="39" t="e">
        <f>IF(AL158="43",Monitoreo!#REF!&amp;". ","")</f>
        <v>#REF!</v>
      </c>
      <c r="R157" s="39" t="e">
        <f>IF(AL158="42",Monitoreo!#REF!&amp;". ","")</f>
        <v>#REF!</v>
      </c>
      <c r="S157" s="39" t="e">
        <f>IF(AL158="41",Monitoreo!#REF!&amp;". ","")</f>
        <v>#REF!</v>
      </c>
      <c r="T157" s="39" t="e">
        <f>IF(AL158="35",Monitoreo!#REF!&amp;". ","")</f>
        <v>#REF!</v>
      </c>
      <c r="U157" s="39" t="e">
        <f>IF(AL158="34",Monitoreo!#REF!&amp;". ","")</f>
        <v>#REF!</v>
      </c>
      <c r="V157" s="39" t="e">
        <f>IF(AL158="33",Monitoreo!#REF!&amp;". ","")</f>
        <v>#REF!</v>
      </c>
      <c r="W157" s="39" t="e">
        <f>IF(AL158="32",Monitoreo!#REF!&amp;". ","")</f>
        <v>#REF!</v>
      </c>
      <c r="X157" s="39" t="e">
        <f>IF(AL158="31",Monitoreo!#REF!&amp;". ","")</f>
        <v>#REF!</v>
      </c>
      <c r="Y157" s="39" t="e">
        <f>IF(AL158="25",Monitoreo!#REF!&amp;". ","")</f>
        <v>#REF!</v>
      </c>
      <c r="Z157" s="39" t="e">
        <f>IF(AL158="24",Monitoreo!#REF!&amp;". ","")</f>
        <v>#REF!</v>
      </c>
      <c r="AA157" s="39" t="e">
        <f>IF(AL158="23",Monitoreo!#REF!&amp;". ","")</f>
        <v>#REF!</v>
      </c>
      <c r="AB157" s="39" t="e">
        <f>IF(AL158="22",Monitoreo!#REF!&amp;". ","")</f>
        <v>#REF!</v>
      </c>
      <c r="AC157" s="39" t="e">
        <f>IF(AL158="21",Monitoreo!#REF!&amp;". ","")</f>
        <v>#REF!</v>
      </c>
      <c r="AD157" s="39" t="e">
        <f>IF(AL158="15",Monitoreo!#REF!&amp;". ","")</f>
        <v>#REF!</v>
      </c>
      <c r="AE157" s="39" t="e">
        <f>IF(AL158="14",Monitoreo!#REF!&amp;". ","")</f>
        <v>#REF!</v>
      </c>
      <c r="AF157" s="39" t="e">
        <f>IF(AL158="13",Monitoreo!#REF!&amp;". ","")</f>
        <v>#REF!</v>
      </c>
      <c r="AG157" s="39" t="e">
        <f>IF(AL158="12",Monitoreo!#REF!&amp;". ","")</f>
        <v>#REF!</v>
      </c>
      <c r="AH157" s="85" t="e">
        <f>IF(AL158="11",Monitoreo!#REF!&amp;". ","")</f>
        <v>#REF!</v>
      </c>
      <c r="AI157" s="71"/>
      <c r="AJ157" s="88" t="e">
        <f>+IF(Monitoreo!#REF!="Casi Seguro",5,IF(Monitoreo!#REF!="Probable",4,IF(Monitoreo!#REF!="Posible",3,IF(Monitoreo!#REF!="Improbable",2,IF(Monitoreo!#REF!="Raro",1)))))</f>
        <v>#REF!</v>
      </c>
      <c r="AK157" s="88" t="e">
        <f>+IF(Monitoreo!#REF!="Severo",5,IF(Monitoreo!#REF!="Mayor",4,IF(Monitoreo!#REF!="Moderado",3,IF(Monitoreo!#REF!="Menor",2,IF(Monitoreo!#REF!="Insignificante",1)))))</f>
        <v>#REF!</v>
      </c>
      <c r="AL157" s="88" t="e">
        <f t="shared" si="2"/>
        <v>#REF!</v>
      </c>
    </row>
    <row r="158" spans="9:38" x14ac:dyDescent="0.25">
      <c r="I158" s="83"/>
      <c r="J158" s="84" t="e">
        <f>IF(AL159="55",Monitoreo!#REF!&amp;". ","")</f>
        <v>#REF!</v>
      </c>
      <c r="K158" s="39" t="e">
        <f>IF(AL159="54",Monitoreo!#REF!&amp;". ","")</f>
        <v>#REF!</v>
      </c>
      <c r="L158" s="39" t="e">
        <f>IF(AL159="53",Monitoreo!#REF!&amp;". ","")</f>
        <v>#REF!</v>
      </c>
      <c r="M158" s="39" t="e">
        <f>IF(AL159="52",Monitoreo!#REF!&amp;". ","")</f>
        <v>#REF!</v>
      </c>
      <c r="N158" s="39" t="e">
        <f>IF(AL159="51",Monitoreo!#REF!&amp;". ","")</f>
        <v>#REF!</v>
      </c>
      <c r="O158" s="39" t="e">
        <f>IF(AL159="45",Monitoreo!#REF!&amp;". ","")</f>
        <v>#REF!</v>
      </c>
      <c r="P158" s="39" t="e">
        <f>IF(AL159="44",Monitoreo!#REF!&amp;". ","")</f>
        <v>#REF!</v>
      </c>
      <c r="Q158" s="39" t="e">
        <f>IF(AL159="43",Monitoreo!#REF!&amp;". ","")</f>
        <v>#REF!</v>
      </c>
      <c r="R158" s="39" t="e">
        <f>IF(AL159="42",Monitoreo!#REF!&amp;". ","")</f>
        <v>#REF!</v>
      </c>
      <c r="S158" s="39" t="e">
        <f>IF(AL159="41",Monitoreo!#REF!&amp;". ","")</f>
        <v>#REF!</v>
      </c>
      <c r="T158" s="39" t="e">
        <f>IF(AL159="35",Monitoreo!#REF!&amp;". ","")</f>
        <v>#REF!</v>
      </c>
      <c r="U158" s="39" t="e">
        <f>IF(AL159="34",Monitoreo!#REF!&amp;". ","")</f>
        <v>#REF!</v>
      </c>
      <c r="V158" s="39" t="e">
        <f>IF(AL159="33",Monitoreo!#REF!&amp;". ","")</f>
        <v>#REF!</v>
      </c>
      <c r="W158" s="39" t="e">
        <f>IF(AL159="32",Monitoreo!#REF!&amp;". ","")</f>
        <v>#REF!</v>
      </c>
      <c r="X158" s="39" t="e">
        <f>IF(AL159="31",Monitoreo!#REF!&amp;". ","")</f>
        <v>#REF!</v>
      </c>
      <c r="Y158" s="39" t="e">
        <f>IF(AL159="25",Monitoreo!#REF!&amp;". ","")</f>
        <v>#REF!</v>
      </c>
      <c r="Z158" s="39" t="e">
        <f>IF(AL159="24",Monitoreo!#REF!&amp;". ","")</f>
        <v>#REF!</v>
      </c>
      <c r="AA158" s="39" t="e">
        <f>IF(AL159="23",Monitoreo!#REF!&amp;". ","")</f>
        <v>#REF!</v>
      </c>
      <c r="AB158" s="39" t="e">
        <f>IF(AL159="22",Monitoreo!#REF!&amp;". ","")</f>
        <v>#REF!</v>
      </c>
      <c r="AC158" s="39" t="e">
        <f>IF(AL159="21",Monitoreo!#REF!&amp;". ","")</f>
        <v>#REF!</v>
      </c>
      <c r="AD158" s="39" t="e">
        <f>IF(AL159="15",Monitoreo!#REF!&amp;". ","")</f>
        <v>#REF!</v>
      </c>
      <c r="AE158" s="39" t="e">
        <f>IF(AL159="14",Monitoreo!#REF!&amp;". ","")</f>
        <v>#REF!</v>
      </c>
      <c r="AF158" s="39" t="e">
        <f>IF(AL159="13",Monitoreo!#REF!&amp;". ","")</f>
        <v>#REF!</v>
      </c>
      <c r="AG158" s="39" t="e">
        <f>IF(AL159="12",Monitoreo!#REF!&amp;". ","")</f>
        <v>#REF!</v>
      </c>
      <c r="AH158" s="85" t="e">
        <f>IF(AL159="11",Monitoreo!#REF!&amp;". ","")</f>
        <v>#REF!</v>
      </c>
      <c r="AI158" s="71"/>
      <c r="AJ158" s="88" t="e">
        <f>+IF(Monitoreo!#REF!="Casi Seguro",5,IF(Monitoreo!#REF!="Probable",4,IF(Monitoreo!#REF!="Posible",3,IF(Monitoreo!#REF!="Improbable",2,IF(Monitoreo!#REF!="Raro",1)))))</f>
        <v>#REF!</v>
      </c>
      <c r="AK158" s="88" t="e">
        <f>+IF(Monitoreo!#REF!="Severo",5,IF(Monitoreo!#REF!="Mayor",4,IF(Monitoreo!#REF!="Moderado",3,IF(Monitoreo!#REF!="Menor",2,IF(Monitoreo!#REF!="Insignificante",1)))))</f>
        <v>#REF!</v>
      </c>
      <c r="AL158" s="88" t="e">
        <f t="shared" si="2"/>
        <v>#REF!</v>
      </c>
    </row>
    <row r="159" spans="9:38" x14ac:dyDescent="0.25">
      <c r="I159" s="83"/>
      <c r="J159" s="84" t="e">
        <f>IF(AL160="55",Monitoreo!#REF!&amp;". ","")</f>
        <v>#REF!</v>
      </c>
      <c r="K159" s="39" t="e">
        <f>IF(AL160="54",Monitoreo!#REF!&amp;". ","")</f>
        <v>#REF!</v>
      </c>
      <c r="L159" s="39" t="e">
        <f>IF(AL160="53",Monitoreo!#REF!&amp;". ","")</f>
        <v>#REF!</v>
      </c>
      <c r="M159" s="39" t="e">
        <f>IF(AL160="52",Monitoreo!#REF!&amp;". ","")</f>
        <v>#REF!</v>
      </c>
      <c r="N159" s="39" t="e">
        <f>IF(AL160="51",Monitoreo!#REF!&amp;". ","")</f>
        <v>#REF!</v>
      </c>
      <c r="O159" s="39" t="e">
        <f>IF(AL160="45",Monitoreo!#REF!&amp;". ","")</f>
        <v>#REF!</v>
      </c>
      <c r="P159" s="39" t="e">
        <f>IF(AL160="44",Monitoreo!#REF!&amp;". ","")</f>
        <v>#REF!</v>
      </c>
      <c r="Q159" s="39" t="e">
        <f>IF(AL160="43",Monitoreo!#REF!&amp;". ","")</f>
        <v>#REF!</v>
      </c>
      <c r="R159" s="39" t="e">
        <f>IF(AL160="42",Monitoreo!#REF!&amp;". ","")</f>
        <v>#REF!</v>
      </c>
      <c r="S159" s="39" t="e">
        <f>IF(AL160="41",Monitoreo!#REF!&amp;". ","")</f>
        <v>#REF!</v>
      </c>
      <c r="T159" s="39" t="e">
        <f>IF(AL160="35",Monitoreo!#REF!&amp;". ","")</f>
        <v>#REF!</v>
      </c>
      <c r="U159" s="39" t="e">
        <f>IF(AL160="34",Monitoreo!#REF!&amp;". ","")</f>
        <v>#REF!</v>
      </c>
      <c r="V159" s="39" t="e">
        <f>IF(AL160="33",Monitoreo!#REF!&amp;". ","")</f>
        <v>#REF!</v>
      </c>
      <c r="W159" s="39" t="e">
        <f>IF(AL160="32",Monitoreo!#REF!&amp;". ","")</f>
        <v>#REF!</v>
      </c>
      <c r="X159" s="39" t="e">
        <f>IF(AL160="31",Monitoreo!#REF!&amp;". ","")</f>
        <v>#REF!</v>
      </c>
      <c r="Y159" s="39" t="e">
        <f>IF(AL160="25",Monitoreo!#REF!&amp;". ","")</f>
        <v>#REF!</v>
      </c>
      <c r="Z159" s="39" t="e">
        <f>IF(AL160="24",Monitoreo!#REF!&amp;". ","")</f>
        <v>#REF!</v>
      </c>
      <c r="AA159" s="39" t="e">
        <f>IF(AL160="23",Monitoreo!#REF!&amp;". ","")</f>
        <v>#REF!</v>
      </c>
      <c r="AB159" s="39" t="e">
        <f>IF(AL160="22",Monitoreo!#REF!&amp;". ","")</f>
        <v>#REF!</v>
      </c>
      <c r="AC159" s="39" t="e">
        <f>IF(AL160="21",Monitoreo!#REF!&amp;". ","")</f>
        <v>#REF!</v>
      </c>
      <c r="AD159" s="39" t="e">
        <f>IF(AL160="15",Monitoreo!#REF!&amp;". ","")</f>
        <v>#REF!</v>
      </c>
      <c r="AE159" s="39" t="e">
        <f>IF(AL160="14",Monitoreo!#REF!&amp;". ","")</f>
        <v>#REF!</v>
      </c>
      <c r="AF159" s="39" t="e">
        <f>IF(AL160="13",Monitoreo!#REF!&amp;". ","")</f>
        <v>#REF!</v>
      </c>
      <c r="AG159" s="39" t="e">
        <f>IF(AL160="12",Monitoreo!#REF!&amp;". ","")</f>
        <v>#REF!</v>
      </c>
      <c r="AH159" s="85" t="e">
        <f>IF(AL160="11",Monitoreo!#REF!&amp;". ","")</f>
        <v>#REF!</v>
      </c>
      <c r="AI159" s="71"/>
      <c r="AJ159" s="88" t="e">
        <f>+IF(Monitoreo!#REF!="Casi Seguro",5,IF(Monitoreo!#REF!="Probable",4,IF(Monitoreo!#REF!="Posible",3,IF(Monitoreo!#REF!="Improbable",2,IF(Monitoreo!#REF!="Raro",1)))))</f>
        <v>#REF!</v>
      </c>
      <c r="AK159" s="88" t="e">
        <f>+IF(Monitoreo!#REF!="Severo",5,IF(Monitoreo!#REF!="Mayor",4,IF(Monitoreo!#REF!="Moderado",3,IF(Monitoreo!#REF!="Menor",2,IF(Monitoreo!#REF!="Insignificante",1)))))</f>
        <v>#REF!</v>
      </c>
      <c r="AL159" s="88" t="e">
        <f t="shared" si="2"/>
        <v>#REF!</v>
      </c>
    </row>
    <row r="160" spans="9:38" x14ac:dyDescent="0.25">
      <c r="I160" s="83"/>
      <c r="J160" s="84" t="e">
        <f>IF(AL161="55",Monitoreo!#REF!&amp;". ","")</f>
        <v>#REF!</v>
      </c>
      <c r="K160" s="39" t="e">
        <f>IF(AL161="54",Monitoreo!#REF!&amp;". ","")</f>
        <v>#REF!</v>
      </c>
      <c r="L160" s="39" t="e">
        <f>IF(AL161="53",Monitoreo!#REF!&amp;". ","")</f>
        <v>#REF!</v>
      </c>
      <c r="M160" s="39" t="e">
        <f>IF(AL161="52",Monitoreo!#REF!&amp;". ","")</f>
        <v>#REF!</v>
      </c>
      <c r="N160" s="39" t="e">
        <f>IF(AL161="51",Monitoreo!#REF!&amp;". ","")</f>
        <v>#REF!</v>
      </c>
      <c r="O160" s="39" t="e">
        <f>IF(AL161="45",Monitoreo!#REF!&amp;". ","")</f>
        <v>#REF!</v>
      </c>
      <c r="P160" s="39" t="e">
        <f>IF(AL161="44",Monitoreo!#REF!&amp;". ","")</f>
        <v>#REF!</v>
      </c>
      <c r="Q160" s="39" t="e">
        <f>IF(AL161="43",Monitoreo!#REF!&amp;". ","")</f>
        <v>#REF!</v>
      </c>
      <c r="R160" s="39" t="e">
        <f>IF(AL161="42",Monitoreo!#REF!&amp;". ","")</f>
        <v>#REF!</v>
      </c>
      <c r="S160" s="39" t="e">
        <f>IF(AL161="41",Monitoreo!#REF!&amp;". ","")</f>
        <v>#REF!</v>
      </c>
      <c r="T160" s="39" t="e">
        <f>IF(AL161="35",Monitoreo!#REF!&amp;". ","")</f>
        <v>#REF!</v>
      </c>
      <c r="U160" s="39" t="e">
        <f>IF(AL161="34",Monitoreo!#REF!&amp;". ","")</f>
        <v>#REF!</v>
      </c>
      <c r="V160" s="39" t="e">
        <f>IF(AL161="33",Monitoreo!#REF!&amp;". ","")</f>
        <v>#REF!</v>
      </c>
      <c r="W160" s="39" t="e">
        <f>IF(AL161="32",Monitoreo!#REF!&amp;". ","")</f>
        <v>#REF!</v>
      </c>
      <c r="X160" s="39" t="e">
        <f>IF(AL161="31",Monitoreo!#REF!&amp;". ","")</f>
        <v>#REF!</v>
      </c>
      <c r="Y160" s="39" t="e">
        <f>IF(AL161="25",Monitoreo!#REF!&amp;". ","")</f>
        <v>#REF!</v>
      </c>
      <c r="Z160" s="39" t="e">
        <f>IF(AL161="24",Monitoreo!#REF!&amp;". ","")</f>
        <v>#REF!</v>
      </c>
      <c r="AA160" s="39" t="e">
        <f>IF(AL161="23",Monitoreo!#REF!&amp;". ","")</f>
        <v>#REF!</v>
      </c>
      <c r="AB160" s="39" t="e">
        <f>IF(AL161="22",Monitoreo!#REF!&amp;". ","")</f>
        <v>#REF!</v>
      </c>
      <c r="AC160" s="39" t="e">
        <f>IF(AL161="21",Monitoreo!#REF!&amp;". ","")</f>
        <v>#REF!</v>
      </c>
      <c r="AD160" s="39" t="e">
        <f>IF(AL161="15",Monitoreo!#REF!&amp;". ","")</f>
        <v>#REF!</v>
      </c>
      <c r="AE160" s="39" t="e">
        <f>IF(AL161="14",Monitoreo!#REF!&amp;". ","")</f>
        <v>#REF!</v>
      </c>
      <c r="AF160" s="39" t="e">
        <f>IF(AL161="13",Monitoreo!#REF!&amp;". ","")</f>
        <v>#REF!</v>
      </c>
      <c r="AG160" s="39" t="e">
        <f>IF(AL161="12",Monitoreo!#REF!&amp;". ","")</f>
        <v>#REF!</v>
      </c>
      <c r="AH160" s="85" t="e">
        <f>IF(AL161="11",Monitoreo!#REF!&amp;". ","")</f>
        <v>#REF!</v>
      </c>
      <c r="AI160" s="71"/>
      <c r="AJ160" s="88" t="e">
        <f>+IF(Monitoreo!#REF!="Casi Seguro",5,IF(Monitoreo!#REF!="Probable",4,IF(Monitoreo!#REF!="Posible",3,IF(Monitoreo!#REF!="Improbable",2,IF(Monitoreo!#REF!="Raro",1)))))</f>
        <v>#REF!</v>
      </c>
      <c r="AK160" s="88" t="e">
        <f>+IF(Monitoreo!#REF!="Severo",5,IF(Monitoreo!#REF!="Mayor",4,IF(Monitoreo!#REF!="Moderado",3,IF(Monitoreo!#REF!="Menor",2,IF(Monitoreo!#REF!="Insignificante",1)))))</f>
        <v>#REF!</v>
      </c>
      <c r="AL160" s="88" t="e">
        <f t="shared" si="2"/>
        <v>#REF!</v>
      </c>
    </row>
    <row r="161" spans="9:38" x14ac:dyDescent="0.25">
      <c r="I161" s="83"/>
      <c r="J161" s="84" t="e">
        <f>IF(AL162="55",Monitoreo!#REF!&amp;". ","")</f>
        <v>#REF!</v>
      </c>
      <c r="K161" s="39" t="e">
        <f>IF(AL162="54",Monitoreo!#REF!&amp;". ","")</f>
        <v>#REF!</v>
      </c>
      <c r="L161" s="39" t="e">
        <f>IF(AL162="53",Monitoreo!#REF!&amp;". ","")</f>
        <v>#REF!</v>
      </c>
      <c r="M161" s="39" t="e">
        <f>IF(AL162="52",Monitoreo!#REF!&amp;". ","")</f>
        <v>#REF!</v>
      </c>
      <c r="N161" s="39" t="e">
        <f>IF(AL162="51",Monitoreo!#REF!&amp;". ","")</f>
        <v>#REF!</v>
      </c>
      <c r="O161" s="39" t="e">
        <f>IF(AL162="45",Monitoreo!#REF!&amp;". ","")</f>
        <v>#REF!</v>
      </c>
      <c r="P161" s="39" t="e">
        <f>IF(AL162="44",Monitoreo!#REF!&amp;". ","")</f>
        <v>#REF!</v>
      </c>
      <c r="Q161" s="39" t="e">
        <f>IF(AL162="43",Monitoreo!#REF!&amp;". ","")</f>
        <v>#REF!</v>
      </c>
      <c r="R161" s="39" t="e">
        <f>IF(AL162="42",Monitoreo!#REF!&amp;". ","")</f>
        <v>#REF!</v>
      </c>
      <c r="S161" s="39" t="e">
        <f>IF(AL162="41",Monitoreo!#REF!&amp;". ","")</f>
        <v>#REF!</v>
      </c>
      <c r="T161" s="39" t="e">
        <f>IF(AL162="35",Monitoreo!#REF!&amp;". ","")</f>
        <v>#REF!</v>
      </c>
      <c r="U161" s="39" t="e">
        <f>IF(AL162="34",Monitoreo!#REF!&amp;". ","")</f>
        <v>#REF!</v>
      </c>
      <c r="V161" s="39" t="e">
        <f>IF(AL162="33",Monitoreo!#REF!&amp;". ","")</f>
        <v>#REF!</v>
      </c>
      <c r="W161" s="39" t="e">
        <f>IF(AL162="32",Monitoreo!#REF!&amp;". ","")</f>
        <v>#REF!</v>
      </c>
      <c r="X161" s="39" t="e">
        <f>IF(AL162="31",Monitoreo!#REF!&amp;". ","")</f>
        <v>#REF!</v>
      </c>
      <c r="Y161" s="39" t="e">
        <f>IF(AL162="25",Monitoreo!#REF!&amp;". ","")</f>
        <v>#REF!</v>
      </c>
      <c r="Z161" s="39" t="e">
        <f>IF(AL162="24",Monitoreo!#REF!&amp;". ","")</f>
        <v>#REF!</v>
      </c>
      <c r="AA161" s="39" t="e">
        <f>IF(AL162="23",Monitoreo!#REF!&amp;". ","")</f>
        <v>#REF!</v>
      </c>
      <c r="AB161" s="39" t="e">
        <f>IF(AL162="22",Monitoreo!#REF!&amp;". ","")</f>
        <v>#REF!</v>
      </c>
      <c r="AC161" s="39" t="e">
        <f>IF(AL162="21",Monitoreo!#REF!&amp;". ","")</f>
        <v>#REF!</v>
      </c>
      <c r="AD161" s="39" t="e">
        <f>IF(AL162="15",Monitoreo!#REF!&amp;". ","")</f>
        <v>#REF!</v>
      </c>
      <c r="AE161" s="39" t="e">
        <f>IF(AL162="14",Monitoreo!#REF!&amp;". ","")</f>
        <v>#REF!</v>
      </c>
      <c r="AF161" s="39" t="e">
        <f>IF(AL162="13",Monitoreo!#REF!&amp;". ","")</f>
        <v>#REF!</v>
      </c>
      <c r="AG161" s="39" t="e">
        <f>IF(AL162="12",Monitoreo!#REF!&amp;". ","")</f>
        <v>#REF!</v>
      </c>
      <c r="AH161" s="85" t="e">
        <f>IF(AL162="11",Monitoreo!#REF!&amp;". ","")</f>
        <v>#REF!</v>
      </c>
      <c r="AI161" s="71"/>
      <c r="AJ161" s="88" t="e">
        <f>+IF(Monitoreo!#REF!="Casi Seguro",5,IF(Monitoreo!#REF!="Probable",4,IF(Monitoreo!#REF!="Posible",3,IF(Monitoreo!#REF!="Improbable",2,IF(Monitoreo!#REF!="Raro",1)))))</f>
        <v>#REF!</v>
      </c>
      <c r="AK161" s="88" t="e">
        <f>+IF(Monitoreo!#REF!="Severo",5,IF(Monitoreo!#REF!="Mayor",4,IF(Monitoreo!#REF!="Moderado",3,IF(Monitoreo!#REF!="Menor",2,IF(Monitoreo!#REF!="Insignificante",1)))))</f>
        <v>#REF!</v>
      </c>
      <c r="AL161" s="88" t="e">
        <f t="shared" si="2"/>
        <v>#REF!</v>
      </c>
    </row>
    <row r="162" spans="9:38" x14ac:dyDescent="0.25">
      <c r="I162" s="83"/>
      <c r="J162" s="84" t="e">
        <f>IF(AL163="55",Monitoreo!#REF!&amp;". ","")</f>
        <v>#REF!</v>
      </c>
      <c r="K162" s="39" t="e">
        <f>IF(AL163="54",Monitoreo!#REF!&amp;". ","")</f>
        <v>#REF!</v>
      </c>
      <c r="L162" s="39" t="e">
        <f>IF(AL163="53",Monitoreo!#REF!&amp;". ","")</f>
        <v>#REF!</v>
      </c>
      <c r="M162" s="39" t="e">
        <f>IF(AL163="52",Monitoreo!#REF!&amp;". ","")</f>
        <v>#REF!</v>
      </c>
      <c r="N162" s="39" t="e">
        <f>IF(AL163="51",Monitoreo!#REF!&amp;". ","")</f>
        <v>#REF!</v>
      </c>
      <c r="O162" s="39" t="e">
        <f>IF(AL163="45",Monitoreo!#REF!&amp;". ","")</f>
        <v>#REF!</v>
      </c>
      <c r="P162" s="39" t="e">
        <f>IF(AL163="44",Monitoreo!#REF!&amp;". ","")</f>
        <v>#REF!</v>
      </c>
      <c r="Q162" s="39" t="e">
        <f>IF(AL163="43",Monitoreo!#REF!&amp;". ","")</f>
        <v>#REF!</v>
      </c>
      <c r="R162" s="39" t="e">
        <f>IF(AL163="42",Monitoreo!#REF!&amp;". ","")</f>
        <v>#REF!</v>
      </c>
      <c r="S162" s="39" t="e">
        <f>IF(AL163="41",Monitoreo!#REF!&amp;". ","")</f>
        <v>#REF!</v>
      </c>
      <c r="T162" s="39" t="e">
        <f>IF(AL163="35",Monitoreo!#REF!&amp;". ","")</f>
        <v>#REF!</v>
      </c>
      <c r="U162" s="39" t="e">
        <f>IF(AL163="34",Monitoreo!#REF!&amp;". ","")</f>
        <v>#REF!</v>
      </c>
      <c r="V162" s="39" t="e">
        <f>IF(AL163="33",Monitoreo!#REF!&amp;". ","")</f>
        <v>#REF!</v>
      </c>
      <c r="W162" s="39" t="e">
        <f>IF(AL163="32",Monitoreo!#REF!&amp;". ","")</f>
        <v>#REF!</v>
      </c>
      <c r="X162" s="39" t="e">
        <f>IF(AL163="31",Monitoreo!#REF!&amp;". ","")</f>
        <v>#REF!</v>
      </c>
      <c r="Y162" s="39" t="e">
        <f>IF(AL163="25",Monitoreo!#REF!&amp;". ","")</f>
        <v>#REF!</v>
      </c>
      <c r="Z162" s="39" t="e">
        <f>IF(AL163="24",Monitoreo!#REF!&amp;". ","")</f>
        <v>#REF!</v>
      </c>
      <c r="AA162" s="39" t="e">
        <f>IF(AL163="23",Monitoreo!#REF!&amp;". ","")</f>
        <v>#REF!</v>
      </c>
      <c r="AB162" s="39" t="e">
        <f>IF(AL163="22",Monitoreo!#REF!&amp;". ","")</f>
        <v>#REF!</v>
      </c>
      <c r="AC162" s="39" t="e">
        <f>IF(AL163="21",Monitoreo!#REF!&amp;". ","")</f>
        <v>#REF!</v>
      </c>
      <c r="AD162" s="39" t="e">
        <f>IF(AL163="15",Monitoreo!#REF!&amp;". ","")</f>
        <v>#REF!</v>
      </c>
      <c r="AE162" s="39" t="e">
        <f>IF(AL163="14",Monitoreo!#REF!&amp;". ","")</f>
        <v>#REF!</v>
      </c>
      <c r="AF162" s="39" t="e">
        <f>IF(AL163="13",Monitoreo!#REF!&amp;". ","")</f>
        <v>#REF!</v>
      </c>
      <c r="AG162" s="39" t="e">
        <f>IF(AL163="12",Monitoreo!#REF!&amp;". ","")</f>
        <v>#REF!</v>
      </c>
      <c r="AH162" s="85" t="e">
        <f>IF(AL163="11",Monitoreo!#REF!&amp;". ","")</f>
        <v>#REF!</v>
      </c>
      <c r="AI162" s="71"/>
      <c r="AJ162" s="88" t="e">
        <f>+IF(Monitoreo!#REF!="Casi Seguro",5,IF(Monitoreo!#REF!="Probable",4,IF(Monitoreo!#REF!="Posible",3,IF(Monitoreo!#REF!="Improbable",2,IF(Monitoreo!#REF!="Raro",1)))))</f>
        <v>#REF!</v>
      </c>
      <c r="AK162" s="88" t="e">
        <f>+IF(Monitoreo!#REF!="Severo",5,IF(Monitoreo!#REF!="Mayor",4,IF(Monitoreo!#REF!="Moderado",3,IF(Monitoreo!#REF!="Menor",2,IF(Monitoreo!#REF!="Insignificante",1)))))</f>
        <v>#REF!</v>
      </c>
      <c r="AL162" s="88" t="e">
        <f t="shared" si="2"/>
        <v>#REF!</v>
      </c>
    </row>
    <row r="163" spans="9:38" x14ac:dyDescent="0.25">
      <c r="I163" s="83"/>
      <c r="J163" s="84" t="e">
        <f>IF(AL164="55",Monitoreo!#REF!&amp;". ","")</f>
        <v>#REF!</v>
      </c>
      <c r="K163" s="39" t="e">
        <f>IF(AL164="54",Monitoreo!#REF!&amp;". ","")</f>
        <v>#REF!</v>
      </c>
      <c r="L163" s="39" t="e">
        <f>IF(AL164="53",Monitoreo!#REF!&amp;". ","")</f>
        <v>#REF!</v>
      </c>
      <c r="M163" s="39" t="e">
        <f>IF(AL164="52",Monitoreo!#REF!&amp;". ","")</f>
        <v>#REF!</v>
      </c>
      <c r="N163" s="39" t="e">
        <f>IF(AL164="51",Monitoreo!#REF!&amp;". ","")</f>
        <v>#REF!</v>
      </c>
      <c r="O163" s="39" t="e">
        <f>IF(AL164="45",Monitoreo!#REF!&amp;". ","")</f>
        <v>#REF!</v>
      </c>
      <c r="P163" s="39" t="e">
        <f>IF(AL164="44",Monitoreo!#REF!&amp;". ","")</f>
        <v>#REF!</v>
      </c>
      <c r="Q163" s="39" t="e">
        <f>IF(AL164="43",Monitoreo!#REF!&amp;". ","")</f>
        <v>#REF!</v>
      </c>
      <c r="R163" s="39" t="e">
        <f>IF(AL164="42",Monitoreo!#REF!&amp;". ","")</f>
        <v>#REF!</v>
      </c>
      <c r="S163" s="39" t="e">
        <f>IF(AL164="41",Monitoreo!#REF!&amp;". ","")</f>
        <v>#REF!</v>
      </c>
      <c r="T163" s="39" t="e">
        <f>IF(AL164="35",Monitoreo!#REF!&amp;". ","")</f>
        <v>#REF!</v>
      </c>
      <c r="U163" s="39" t="e">
        <f>IF(AL164="34",Monitoreo!#REF!&amp;". ","")</f>
        <v>#REF!</v>
      </c>
      <c r="V163" s="39" t="e">
        <f>IF(AL164="33",Monitoreo!#REF!&amp;". ","")</f>
        <v>#REF!</v>
      </c>
      <c r="W163" s="39" t="e">
        <f>IF(AL164="32",Monitoreo!#REF!&amp;". ","")</f>
        <v>#REF!</v>
      </c>
      <c r="X163" s="39" t="e">
        <f>IF(AL164="31",Monitoreo!#REF!&amp;". ","")</f>
        <v>#REF!</v>
      </c>
      <c r="Y163" s="39" t="e">
        <f>IF(AL164="25",Monitoreo!#REF!&amp;". ","")</f>
        <v>#REF!</v>
      </c>
      <c r="Z163" s="39" t="e">
        <f>IF(AL164="24",Monitoreo!#REF!&amp;". ","")</f>
        <v>#REF!</v>
      </c>
      <c r="AA163" s="39" t="e">
        <f>IF(AL164="23",Monitoreo!#REF!&amp;". ","")</f>
        <v>#REF!</v>
      </c>
      <c r="AB163" s="39" t="e">
        <f>IF(AL164="22",Monitoreo!#REF!&amp;". ","")</f>
        <v>#REF!</v>
      </c>
      <c r="AC163" s="39" t="e">
        <f>IF(AL164="21",Monitoreo!#REF!&amp;". ","")</f>
        <v>#REF!</v>
      </c>
      <c r="AD163" s="39" t="e">
        <f>IF(AL164="15",Monitoreo!#REF!&amp;". ","")</f>
        <v>#REF!</v>
      </c>
      <c r="AE163" s="39" t="e">
        <f>IF(AL164="14",Monitoreo!#REF!&amp;". ","")</f>
        <v>#REF!</v>
      </c>
      <c r="AF163" s="39" t="e">
        <f>IF(AL164="13",Monitoreo!#REF!&amp;". ","")</f>
        <v>#REF!</v>
      </c>
      <c r="AG163" s="39" t="e">
        <f>IF(AL164="12",Monitoreo!#REF!&amp;". ","")</f>
        <v>#REF!</v>
      </c>
      <c r="AH163" s="85" t="e">
        <f>IF(AL164="11",Monitoreo!#REF!&amp;". ","")</f>
        <v>#REF!</v>
      </c>
      <c r="AI163" s="71"/>
      <c r="AJ163" s="88" t="e">
        <f>+IF(Monitoreo!#REF!="Casi Seguro",5,IF(Monitoreo!#REF!="Probable",4,IF(Monitoreo!#REF!="Posible",3,IF(Monitoreo!#REF!="Improbable",2,IF(Monitoreo!#REF!="Raro",1)))))</f>
        <v>#REF!</v>
      </c>
      <c r="AK163" s="88" t="e">
        <f>+IF(Monitoreo!#REF!="Severo",5,IF(Monitoreo!#REF!="Mayor",4,IF(Monitoreo!#REF!="Moderado",3,IF(Monitoreo!#REF!="Menor",2,IF(Monitoreo!#REF!="Insignificante",1)))))</f>
        <v>#REF!</v>
      </c>
      <c r="AL163" s="88" t="e">
        <f t="shared" si="2"/>
        <v>#REF!</v>
      </c>
    </row>
    <row r="164" spans="9:38" x14ac:dyDescent="0.25">
      <c r="I164" s="83"/>
      <c r="J164" s="84" t="e">
        <f>IF(AL165="55",Monitoreo!#REF!&amp;". ","")</f>
        <v>#REF!</v>
      </c>
      <c r="K164" s="39" t="e">
        <f>IF(AL165="54",Monitoreo!#REF!&amp;". ","")</f>
        <v>#REF!</v>
      </c>
      <c r="L164" s="39" t="e">
        <f>IF(AL165="53",Monitoreo!#REF!&amp;". ","")</f>
        <v>#REF!</v>
      </c>
      <c r="M164" s="39" t="e">
        <f>IF(AL165="52",Monitoreo!#REF!&amp;". ","")</f>
        <v>#REF!</v>
      </c>
      <c r="N164" s="39" t="e">
        <f>IF(AL165="51",Monitoreo!#REF!&amp;". ","")</f>
        <v>#REF!</v>
      </c>
      <c r="O164" s="39" t="e">
        <f>IF(AL165="45",Monitoreo!#REF!&amp;". ","")</f>
        <v>#REF!</v>
      </c>
      <c r="P164" s="39" t="e">
        <f>IF(AL165="44",Monitoreo!#REF!&amp;". ","")</f>
        <v>#REF!</v>
      </c>
      <c r="Q164" s="39" t="e">
        <f>IF(AL165="43",Monitoreo!#REF!&amp;". ","")</f>
        <v>#REF!</v>
      </c>
      <c r="R164" s="39" t="e">
        <f>IF(AL165="42",Monitoreo!#REF!&amp;". ","")</f>
        <v>#REF!</v>
      </c>
      <c r="S164" s="39" t="e">
        <f>IF(AL165="41",Monitoreo!#REF!&amp;". ","")</f>
        <v>#REF!</v>
      </c>
      <c r="T164" s="39" t="e">
        <f>IF(AL165="35",Monitoreo!#REF!&amp;". ","")</f>
        <v>#REF!</v>
      </c>
      <c r="U164" s="39" t="e">
        <f>IF(AL165="34",Monitoreo!#REF!&amp;". ","")</f>
        <v>#REF!</v>
      </c>
      <c r="V164" s="39" t="e">
        <f>IF(AL165="33",Monitoreo!#REF!&amp;". ","")</f>
        <v>#REF!</v>
      </c>
      <c r="W164" s="39" t="e">
        <f>IF(AL165="32",Monitoreo!#REF!&amp;". ","")</f>
        <v>#REF!</v>
      </c>
      <c r="X164" s="39" t="e">
        <f>IF(AL165="31",Monitoreo!#REF!&amp;". ","")</f>
        <v>#REF!</v>
      </c>
      <c r="Y164" s="39" t="e">
        <f>IF(AL165="25",Monitoreo!#REF!&amp;". ","")</f>
        <v>#REF!</v>
      </c>
      <c r="Z164" s="39" t="e">
        <f>IF(AL165="24",Monitoreo!#REF!&amp;". ","")</f>
        <v>#REF!</v>
      </c>
      <c r="AA164" s="39" t="e">
        <f>IF(AL165="23",Monitoreo!#REF!&amp;". ","")</f>
        <v>#REF!</v>
      </c>
      <c r="AB164" s="39" t="e">
        <f>IF(AL165="22",Monitoreo!#REF!&amp;". ","")</f>
        <v>#REF!</v>
      </c>
      <c r="AC164" s="39" t="e">
        <f>IF(AL165="21",Monitoreo!#REF!&amp;". ","")</f>
        <v>#REF!</v>
      </c>
      <c r="AD164" s="39" t="e">
        <f>IF(AL165="15",Monitoreo!#REF!&amp;". ","")</f>
        <v>#REF!</v>
      </c>
      <c r="AE164" s="39" t="e">
        <f>IF(AL165="14",Monitoreo!#REF!&amp;". ","")</f>
        <v>#REF!</v>
      </c>
      <c r="AF164" s="39" t="e">
        <f>IF(AL165="13",Monitoreo!#REF!&amp;". ","")</f>
        <v>#REF!</v>
      </c>
      <c r="AG164" s="39" t="e">
        <f>IF(AL165="12",Monitoreo!#REF!&amp;". ","")</f>
        <v>#REF!</v>
      </c>
      <c r="AH164" s="85" t="e">
        <f>IF(AL165="11",Monitoreo!#REF!&amp;". ","")</f>
        <v>#REF!</v>
      </c>
      <c r="AI164" s="71"/>
      <c r="AJ164" s="88" t="e">
        <f>+IF(Monitoreo!#REF!="Casi Seguro",5,IF(Monitoreo!#REF!="Probable",4,IF(Monitoreo!#REF!="Posible",3,IF(Monitoreo!#REF!="Improbable",2,IF(Monitoreo!#REF!="Raro",1)))))</f>
        <v>#REF!</v>
      </c>
      <c r="AK164" s="88" t="e">
        <f>+IF(Monitoreo!#REF!="Severo",5,IF(Monitoreo!#REF!="Mayor",4,IF(Monitoreo!#REF!="Moderado",3,IF(Monitoreo!#REF!="Menor",2,IF(Monitoreo!#REF!="Insignificante",1)))))</f>
        <v>#REF!</v>
      </c>
      <c r="AL164" s="88" t="e">
        <f t="shared" si="2"/>
        <v>#REF!</v>
      </c>
    </row>
    <row r="165" spans="9:38" x14ac:dyDescent="0.25">
      <c r="I165" s="83"/>
      <c r="J165" s="84" t="e">
        <f>IF(AL166="55",Monitoreo!#REF!&amp;". ","")</f>
        <v>#REF!</v>
      </c>
      <c r="K165" s="39" t="e">
        <f>IF(AL166="54",Monitoreo!#REF!&amp;". ","")</f>
        <v>#REF!</v>
      </c>
      <c r="L165" s="39" t="e">
        <f>IF(AL166="53",Monitoreo!#REF!&amp;". ","")</f>
        <v>#REF!</v>
      </c>
      <c r="M165" s="39" t="e">
        <f>IF(AL166="52",Monitoreo!#REF!&amp;". ","")</f>
        <v>#REF!</v>
      </c>
      <c r="N165" s="39" t="e">
        <f>IF(AL166="51",Monitoreo!#REF!&amp;". ","")</f>
        <v>#REF!</v>
      </c>
      <c r="O165" s="39" t="e">
        <f>IF(AL166="45",Monitoreo!#REF!&amp;". ","")</f>
        <v>#REF!</v>
      </c>
      <c r="P165" s="39" t="e">
        <f>IF(AL166="44",Monitoreo!#REF!&amp;". ","")</f>
        <v>#REF!</v>
      </c>
      <c r="Q165" s="39" t="e">
        <f>IF(AL166="43",Monitoreo!#REF!&amp;". ","")</f>
        <v>#REF!</v>
      </c>
      <c r="R165" s="39" t="e">
        <f>IF(AL166="42",Monitoreo!#REF!&amp;". ","")</f>
        <v>#REF!</v>
      </c>
      <c r="S165" s="39" t="e">
        <f>IF(AL166="41",Monitoreo!#REF!&amp;". ","")</f>
        <v>#REF!</v>
      </c>
      <c r="T165" s="39" t="e">
        <f>IF(AL166="35",Monitoreo!#REF!&amp;". ","")</f>
        <v>#REF!</v>
      </c>
      <c r="U165" s="39" t="e">
        <f>IF(AL166="34",Monitoreo!#REF!&amp;". ","")</f>
        <v>#REF!</v>
      </c>
      <c r="V165" s="39" t="e">
        <f>IF(AL166="33",Monitoreo!#REF!&amp;". ","")</f>
        <v>#REF!</v>
      </c>
      <c r="W165" s="39" t="e">
        <f>IF(AL166="32",Monitoreo!#REF!&amp;". ","")</f>
        <v>#REF!</v>
      </c>
      <c r="X165" s="39" t="e">
        <f>IF(AL166="31",Monitoreo!#REF!&amp;". ","")</f>
        <v>#REF!</v>
      </c>
      <c r="Y165" s="39" t="e">
        <f>IF(AL166="25",Monitoreo!#REF!&amp;". ","")</f>
        <v>#REF!</v>
      </c>
      <c r="Z165" s="39" t="e">
        <f>IF(AL166="24",Monitoreo!#REF!&amp;". ","")</f>
        <v>#REF!</v>
      </c>
      <c r="AA165" s="39" t="e">
        <f>IF(AL166="23",Monitoreo!#REF!&amp;". ","")</f>
        <v>#REF!</v>
      </c>
      <c r="AB165" s="39" t="e">
        <f>IF(AL166="22",Monitoreo!#REF!&amp;". ","")</f>
        <v>#REF!</v>
      </c>
      <c r="AC165" s="39" t="e">
        <f>IF(AL166="21",Monitoreo!#REF!&amp;". ","")</f>
        <v>#REF!</v>
      </c>
      <c r="AD165" s="39" t="e">
        <f>IF(AL166="15",Monitoreo!#REF!&amp;". ","")</f>
        <v>#REF!</v>
      </c>
      <c r="AE165" s="39" t="e">
        <f>IF(AL166="14",Monitoreo!#REF!&amp;". ","")</f>
        <v>#REF!</v>
      </c>
      <c r="AF165" s="39" t="e">
        <f>IF(AL166="13",Monitoreo!#REF!&amp;". ","")</f>
        <v>#REF!</v>
      </c>
      <c r="AG165" s="39" t="e">
        <f>IF(AL166="12",Monitoreo!#REF!&amp;". ","")</f>
        <v>#REF!</v>
      </c>
      <c r="AH165" s="85" t="e">
        <f>IF(AL166="11",Monitoreo!#REF!&amp;". ","")</f>
        <v>#REF!</v>
      </c>
      <c r="AI165" s="71"/>
      <c r="AJ165" s="88" t="e">
        <f>+IF(Monitoreo!#REF!="Casi Seguro",5,IF(Monitoreo!#REF!="Probable",4,IF(Monitoreo!#REF!="Posible",3,IF(Monitoreo!#REF!="Improbable",2,IF(Monitoreo!#REF!="Raro",1)))))</f>
        <v>#REF!</v>
      </c>
      <c r="AK165" s="88" t="e">
        <f>+IF(Monitoreo!#REF!="Severo",5,IF(Monitoreo!#REF!="Mayor",4,IF(Monitoreo!#REF!="Moderado",3,IF(Monitoreo!#REF!="Menor",2,IF(Monitoreo!#REF!="Insignificante",1)))))</f>
        <v>#REF!</v>
      </c>
      <c r="AL165" s="88" t="e">
        <f t="shared" si="2"/>
        <v>#REF!</v>
      </c>
    </row>
    <row r="166" spans="9:38" x14ac:dyDescent="0.25">
      <c r="I166" s="83"/>
      <c r="J166" s="84" t="e">
        <f>IF(AL167="55",Monitoreo!#REF!&amp;". ","")</f>
        <v>#REF!</v>
      </c>
      <c r="K166" s="39" t="e">
        <f>IF(AL167="54",Monitoreo!#REF!&amp;". ","")</f>
        <v>#REF!</v>
      </c>
      <c r="L166" s="39" t="e">
        <f>IF(AL167="53",Monitoreo!#REF!&amp;". ","")</f>
        <v>#REF!</v>
      </c>
      <c r="M166" s="39" t="e">
        <f>IF(AL167="52",Monitoreo!#REF!&amp;". ","")</f>
        <v>#REF!</v>
      </c>
      <c r="N166" s="39" t="e">
        <f>IF(AL167="51",Monitoreo!#REF!&amp;". ","")</f>
        <v>#REF!</v>
      </c>
      <c r="O166" s="39" t="e">
        <f>IF(AL167="45",Monitoreo!#REF!&amp;". ","")</f>
        <v>#REF!</v>
      </c>
      <c r="P166" s="39" t="e">
        <f>IF(AL167="44",Monitoreo!#REF!&amp;". ","")</f>
        <v>#REF!</v>
      </c>
      <c r="Q166" s="39" t="e">
        <f>IF(AL167="43",Monitoreo!#REF!&amp;". ","")</f>
        <v>#REF!</v>
      </c>
      <c r="R166" s="39" t="e">
        <f>IF(AL167="42",Monitoreo!#REF!&amp;". ","")</f>
        <v>#REF!</v>
      </c>
      <c r="S166" s="39" t="e">
        <f>IF(AL167="41",Monitoreo!#REF!&amp;". ","")</f>
        <v>#REF!</v>
      </c>
      <c r="T166" s="39" t="e">
        <f>IF(AL167="35",Monitoreo!#REF!&amp;". ","")</f>
        <v>#REF!</v>
      </c>
      <c r="U166" s="39" t="e">
        <f>IF(AL167="34",Monitoreo!#REF!&amp;". ","")</f>
        <v>#REF!</v>
      </c>
      <c r="V166" s="39" t="e">
        <f>IF(AL167="33",Monitoreo!#REF!&amp;". ","")</f>
        <v>#REF!</v>
      </c>
      <c r="W166" s="39" t="e">
        <f>IF(AL167="32",Monitoreo!#REF!&amp;". ","")</f>
        <v>#REF!</v>
      </c>
      <c r="X166" s="39" t="e">
        <f>IF(AL167="31",Monitoreo!#REF!&amp;". ","")</f>
        <v>#REF!</v>
      </c>
      <c r="Y166" s="39" t="e">
        <f>IF(AL167="25",Monitoreo!#REF!&amp;". ","")</f>
        <v>#REF!</v>
      </c>
      <c r="Z166" s="39" t="e">
        <f>IF(AL167="24",Monitoreo!#REF!&amp;". ","")</f>
        <v>#REF!</v>
      </c>
      <c r="AA166" s="39" t="e">
        <f>IF(AL167="23",Monitoreo!#REF!&amp;". ","")</f>
        <v>#REF!</v>
      </c>
      <c r="AB166" s="39" t="e">
        <f>IF(AL167="22",Monitoreo!#REF!&amp;". ","")</f>
        <v>#REF!</v>
      </c>
      <c r="AC166" s="39" t="e">
        <f>IF(AL167="21",Monitoreo!#REF!&amp;". ","")</f>
        <v>#REF!</v>
      </c>
      <c r="AD166" s="39" t="e">
        <f>IF(AL167="15",Monitoreo!#REF!&amp;". ","")</f>
        <v>#REF!</v>
      </c>
      <c r="AE166" s="39" t="e">
        <f>IF(AL167="14",Monitoreo!#REF!&amp;". ","")</f>
        <v>#REF!</v>
      </c>
      <c r="AF166" s="39" t="e">
        <f>IF(AL167="13",Monitoreo!#REF!&amp;". ","")</f>
        <v>#REF!</v>
      </c>
      <c r="AG166" s="39" t="e">
        <f>IF(AL167="12",Monitoreo!#REF!&amp;". ","")</f>
        <v>#REF!</v>
      </c>
      <c r="AH166" s="85" t="e">
        <f>IF(AL167="11",Monitoreo!#REF!&amp;". ","")</f>
        <v>#REF!</v>
      </c>
      <c r="AI166" s="71"/>
      <c r="AJ166" s="88" t="e">
        <f>+IF(Monitoreo!#REF!="Casi Seguro",5,IF(Monitoreo!#REF!="Probable",4,IF(Monitoreo!#REF!="Posible",3,IF(Monitoreo!#REF!="Improbable",2,IF(Monitoreo!#REF!="Raro",1)))))</f>
        <v>#REF!</v>
      </c>
      <c r="AK166" s="88" t="e">
        <f>+IF(Monitoreo!#REF!="Severo",5,IF(Monitoreo!#REF!="Mayor",4,IF(Monitoreo!#REF!="Moderado",3,IF(Monitoreo!#REF!="Menor",2,IF(Monitoreo!#REF!="Insignificante",1)))))</f>
        <v>#REF!</v>
      </c>
      <c r="AL166" s="88" t="e">
        <f t="shared" si="2"/>
        <v>#REF!</v>
      </c>
    </row>
    <row r="167" spans="9:38" x14ac:dyDescent="0.25">
      <c r="I167" s="83"/>
      <c r="J167" s="84" t="e">
        <f>IF(AL168="55",Monitoreo!#REF!&amp;". ","")</f>
        <v>#REF!</v>
      </c>
      <c r="K167" s="39" t="e">
        <f>IF(AL168="54",Monitoreo!#REF!&amp;". ","")</f>
        <v>#REF!</v>
      </c>
      <c r="L167" s="39" t="e">
        <f>IF(AL168="53",Monitoreo!#REF!&amp;". ","")</f>
        <v>#REF!</v>
      </c>
      <c r="M167" s="39" t="e">
        <f>IF(AL168="52",Monitoreo!#REF!&amp;". ","")</f>
        <v>#REF!</v>
      </c>
      <c r="N167" s="39" t="e">
        <f>IF(AL168="51",Monitoreo!#REF!&amp;". ","")</f>
        <v>#REF!</v>
      </c>
      <c r="O167" s="39" t="e">
        <f>IF(AL168="45",Monitoreo!#REF!&amp;". ","")</f>
        <v>#REF!</v>
      </c>
      <c r="P167" s="39" t="e">
        <f>IF(AL168="44",Monitoreo!#REF!&amp;". ","")</f>
        <v>#REF!</v>
      </c>
      <c r="Q167" s="39" t="e">
        <f>IF(AL168="43",Monitoreo!#REF!&amp;". ","")</f>
        <v>#REF!</v>
      </c>
      <c r="R167" s="39" t="e">
        <f>IF(AL168="42",Monitoreo!#REF!&amp;". ","")</f>
        <v>#REF!</v>
      </c>
      <c r="S167" s="39" t="e">
        <f>IF(AL168="41",Monitoreo!#REF!&amp;". ","")</f>
        <v>#REF!</v>
      </c>
      <c r="T167" s="39" t="e">
        <f>IF(AL168="35",Monitoreo!#REF!&amp;". ","")</f>
        <v>#REF!</v>
      </c>
      <c r="U167" s="39" t="e">
        <f>IF(AL168="34",Monitoreo!#REF!&amp;". ","")</f>
        <v>#REF!</v>
      </c>
      <c r="V167" s="39" t="e">
        <f>IF(AL168="33",Monitoreo!#REF!&amp;". ","")</f>
        <v>#REF!</v>
      </c>
      <c r="W167" s="39" t="e">
        <f>IF(AL168="32",Monitoreo!#REF!&amp;". ","")</f>
        <v>#REF!</v>
      </c>
      <c r="X167" s="39" t="e">
        <f>IF(AL168="31",Monitoreo!#REF!&amp;". ","")</f>
        <v>#REF!</v>
      </c>
      <c r="Y167" s="39" t="e">
        <f>IF(AL168="25",Monitoreo!#REF!&amp;". ","")</f>
        <v>#REF!</v>
      </c>
      <c r="Z167" s="39" t="e">
        <f>IF(AL168="24",Monitoreo!#REF!&amp;". ","")</f>
        <v>#REF!</v>
      </c>
      <c r="AA167" s="39" t="e">
        <f>IF(AL168="23",Monitoreo!#REF!&amp;". ","")</f>
        <v>#REF!</v>
      </c>
      <c r="AB167" s="39" t="e">
        <f>IF(AL168="22",Monitoreo!#REF!&amp;". ","")</f>
        <v>#REF!</v>
      </c>
      <c r="AC167" s="39" t="e">
        <f>IF(AL168="21",Monitoreo!#REF!&amp;". ","")</f>
        <v>#REF!</v>
      </c>
      <c r="AD167" s="39" t="e">
        <f>IF(AL168="15",Monitoreo!#REF!&amp;". ","")</f>
        <v>#REF!</v>
      </c>
      <c r="AE167" s="39" t="e">
        <f>IF(AL168="14",Monitoreo!#REF!&amp;". ","")</f>
        <v>#REF!</v>
      </c>
      <c r="AF167" s="39" t="e">
        <f>IF(AL168="13",Monitoreo!#REF!&amp;". ","")</f>
        <v>#REF!</v>
      </c>
      <c r="AG167" s="39" t="e">
        <f>IF(AL168="12",Monitoreo!#REF!&amp;". ","")</f>
        <v>#REF!</v>
      </c>
      <c r="AH167" s="85" t="e">
        <f>IF(AL168="11",Monitoreo!#REF!&amp;". ","")</f>
        <v>#REF!</v>
      </c>
      <c r="AI167" s="71"/>
      <c r="AJ167" s="88" t="e">
        <f>+IF(Monitoreo!#REF!="Casi Seguro",5,IF(Monitoreo!#REF!="Probable",4,IF(Monitoreo!#REF!="Posible",3,IF(Monitoreo!#REF!="Improbable",2,IF(Monitoreo!#REF!="Raro",1)))))</f>
        <v>#REF!</v>
      </c>
      <c r="AK167" s="88" t="e">
        <f>+IF(Monitoreo!#REF!="Severo",5,IF(Monitoreo!#REF!="Mayor",4,IF(Monitoreo!#REF!="Moderado",3,IF(Monitoreo!#REF!="Menor",2,IF(Monitoreo!#REF!="Insignificante",1)))))</f>
        <v>#REF!</v>
      </c>
      <c r="AL167" s="88" t="e">
        <f t="shared" si="2"/>
        <v>#REF!</v>
      </c>
    </row>
    <row r="168" spans="9:38" x14ac:dyDescent="0.25">
      <c r="I168" s="83"/>
      <c r="J168" s="84" t="e">
        <f>IF(AL169="55",Monitoreo!#REF!&amp;". ","")</f>
        <v>#REF!</v>
      </c>
      <c r="K168" s="39" t="e">
        <f>IF(AL169="54",Monitoreo!#REF!&amp;". ","")</f>
        <v>#REF!</v>
      </c>
      <c r="L168" s="39" t="e">
        <f>IF(AL169="53",Monitoreo!#REF!&amp;". ","")</f>
        <v>#REF!</v>
      </c>
      <c r="M168" s="39" t="e">
        <f>IF(AL169="52",Monitoreo!#REF!&amp;". ","")</f>
        <v>#REF!</v>
      </c>
      <c r="N168" s="39" t="e">
        <f>IF(AL169="51",Monitoreo!#REF!&amp;". ","")</f>
        <v>#REF!</v>
      </c>
      <c r="O168" s="39" t="e">
        <f>IF(AL169="45",Monitoreo!#REF!&amp;". ","")</f>
        <v>#REF!</v>
      </c>
      <c r="P168" s="39" t="e">
        <f>IF(AL169="44",Monitoreo!#REF!&amp;". ","")</f>
        <v>#REF!</v>
      </c>
      <c r="Q168" s="39" t="e">
        <f>IF(AL169="43",Monitoreo!#REF!&amp;". ","")</f>
        <v>#REF!</v>
      </c>
      <c r="R168" s="39" t="e">
        <f>IF(AL169="42",Monitoreo!#REF!&amp;". ","")</f>
        <v>#REF!</v>
      </c>
      <c r="S168" s="39" t="e">
        <f>IF(AL169="41",Monitoreo!#REF!&amp;". ","")</f>
        <v>#REF!</v>
      </c>
      <c r="T168" s="39" t="e">
        <f>IF(AL169="35",Monitoreo!#REF!&amp;". ","")</f>
        <v>#REF!</v>
      </c>
      <c r="U168" s="39" t="e">
        <f>IF(AL169="34",Monitoreo!#REF!&amp;". ","")</f>
        <v>#REF!</v>
      </c>
      <c r="V168" s="39" t="e">
        <f>IF(AL169="33",Monitoreo!#REF!&amp;". ","")</f>
        <v>#REF!</v>
      </c>
      <c r="W168" s="39" t="e">
        <f>IF(AL169="32",Monitoreo!#REF!&amp;". ","")</f>
        <v>#REF!</v>
      </c>
      <c r="X168" s="39" t="e">
        <f>IF(AL169="31",Monitoreo!#REF!&amp;". ","")</f>
        <v>#REF!</v>
      </c>
      <c r="Y168" s="39" t="e">
        <f>IF(AL169="25",Monitoreo!#REF!&amp;". ","")</f>
        <v>#REF!</v>
      </c>
      <c r="Z168" s="39" t="e">
        <f>IF(AL169="24",Monitoreo!#REF!&amp;". ","")</f>
        <v>#REF!</v>
      </c>
      <c r="AA168" s="39" t="e">
        <f>IF(AL169="23",Monitoreo!#REF!&amp;". ","")</f>
        <v>#REF!</v>
      </c>
      <c r="AB168" s="39" t="e">
        <f>IF(AL169="22",Monitoreo!#REF!&amp;". ","")</f>
        <v>#REF!</v>
      </c>
      <c r="AC168" s="39" t="e">
        <f>IF(AL169="21",Monitoreo!#REF!&amp;". ","")</f>
        <v>#REF!</v>
      </c>
      <c r="AD168" s="39" t="e">
        <f>IF(AL169="15",Monitoreo!#REF!&amp;". ","")</f>
        <v>#REF!</v>
      </c>
      <c r="AE168" s="39" t="e">
        <f>IF(AL169="14",Monitoreo!#REF!&amp;". ","")</f>
        <v>#REF!</v>
      </c>
      <c r="AF168" s="39" t="e">
        <f>IF(AL169="13",Monitoreo!#REF!&amp;". ","")</f>
        <v>#REF!</v>
      </c>
      <c r="AG168" s="39" t="e">
        <f>IF(AL169="12",Monitoreo!#REF!&amp;". ","")</f>
        <v>#REF!</v>
      </c>
      <c r="AH168" s="85" t="e">
        <f>IF(AL169="11",Monitoreo!#REF!&amp;". ","")</f>
        <v>#REF!</v>
      </c>
      <c r="AI168" s="71"/>
      <c r="AJ168" s="88" t="e">
        <f>+IF(Monitoreo!#REF!="Casi Seguro",5,IF(Monitoreo!#REF!="Probable",4,IF(Monitoreo!#REF!="Posible",3,IF(Monitoreo!#REF!="Improbable",2,IF(Monitoreo!#REF!="Raro",1)))))</f>
        <v>#REF!</v>
      </c>
      <c r="AK168" s="88" t="e">
        <f>+IF(Monitoreo!#REF!="Severo",5,IF(Monitoreo!#REF!="Mayor",4,IF(Monitoreo!#REF!="Moderado",3,IF(Monitoreo!#REF!="Menor",2,IF(Monitoreo!#REF!="Insignificante",1)))))</f>
        <v>#REF!</v>
      </c>
      <c r="AL168" s="88" t="e">
        <f t="shared" si="2"/>
        <v>#REF!</v>
      </c>
    </row>
    <row r="169" spans="9:38" x14ac:dyDescent="0.25">
      <c r="I169" s="83"/>
      <c r="J169" s="84" t="e">
        <f>IF(AL170="55",Monitoreo!#REF!&amp;". ","")</f>
        <v>#REF!</v>
      </c>
      <c r="K169" s="39" t="e">
        <f>IF(AL170="54",Monitoreo!#REF!&amp;". ","")</f>
        <v>#REF!</v>
      </c>
      <c r="L169" s="39" t="e">
        <f>IF(AL170="53",Monitoreo!#REF!&amp;". ","")</f>
        <v>#REF!</v>
      </c>
      <c r="M169" s="39" t="e">
        <f>IF(AL170="52",Monitoreo!#REF!&amp;". ","")</f>
        <v>#REF!</v>
      </c>
      <c r="N169" s="39" t="e">
        <f>IF(AL170="51",Monitoreo!#REF!&amp;". ","")</f>
        <v>#REF!</v>
      </c>
      <c r="O169" s="39" t="e">
        <f>IF(AL170="45",Monitoreo!#REF!&amp;". ","")</f>
        <v>#REF!</v>
      </c>
      <c r="P169" s="39" t="e">
        <f>IF(AL170="44",Monitoreo!#REF!&amp;". ","")</f>
        <v>#REF!</v>
      </c>
      <c r="Q169" s="39" t="e">
        <f>IF(AL170="43",Monitoreo!#REF!&amp;". ","")</f>
        <v>#REF!</v>
      </c>
      <c r="R169" s="39" t="e">
        <f>IF(AL170="42",Monitoreo!#REF!&amp;". ","")</f>
        <v>#REF!</v>
      </c>
      <c r="S169" s="39" t="e">
        <f>IF(AL170="41",Monitoreo!#REF!&amp;". ","")</f>
        <v>#REF!</v>
      </c>
      <c r="T169" s="39" t="e">
        <f>IF(AL170="35",Monitoreo!#REF!&amp;". ","")</f>
        <v>#REF!</v>
      </c>
      <c r="U169" s="39" t="e">
        <f>IF(AL170="34",Monitoreo!#REF!&amp;". ","")</f>
        <v>#REF!</v>
      </c>
      <c r="V169" s="39" t="e">
        <f>IF(AL170="33",Monitoreo!#REF!&amp;". ","")</f>
        <v>#REF!</v>
      </c>
      <c r="W169" s="39" t="e">
        <f>IF(AL170="32",Monitoreo!#REF!&amp;". ","")</f>
        <v>#REF!</v>
      </c>
      <c r="X169" s="39" t="e">
        <f>IF(AL170="31",Monitoreo!#REF!&amp;". ","")</f>
        <v>#REF!</v>
      </c>
      <c r="Y169" s="39" t="e">
        <f>IF(AL170="25",Monitoreo!#REF!&amp;". ","")</f>
        <v>#REF!</v>
      </c>
      <c r="Z169" s="39" t="e">
        <f>IF(AL170="24",Monitoreo!#REF!&amp;". ","")</f>
        <v>#REF!</v>
      </c>
      <c r="AA169" s="39" t="e">
        <f>IF(AL170="23",Monitoreo!#REF!&amp;". ","")</f>
        <v>#REF!</v>
      </c>
      <c r="AB169" s="39" t="e">
        <f>IF(AL170="22",Monitoreo!#REF!&amp;". ","")</f>
        <v>#REF!</v>
      </c>
      <c r="AC169" s="39" t="e">
        <f>IF(AL170="21",Monitoreo!#REF!&amp;". ","")</f>
        <v>#REF!</v>
      </c>
      <c r="AD169" s="39" t="e">
        <f>IF(AL170="15",Monitoreo!#REF!&amp;". ","")</f>
        <v>#REF!</v>
      </c>
      <c r="AE169" s="39" t="e">
        <f>IF(AL170="14",Monitoreo!#REF!&amp;". ","")</f>
        <v>#REF!</v>
      </c>
      <c r="AF169" s="39" t="e">
        <f>IF(AL170="13",Monitoreo!#REF!&amp;". ","")</f>
        <v>#REF!</v>
      </c>
      <c r="AG169" s="39" t="e">
        <f>IF(AL170="12",Monitoreo!#REF!&amp;". ","")</f>
        <v>#REF!</v>
      </c>
      <c r="AH169" s="85" t="e">
        <f>IF(AL170="11",Monitoreo!#REF!&amp;". ","")</f>
        <v>#REF!</v>
      </c>
      <c r="AI169" s="71"/>
      <c r="AJ169" s="88" t="e">
        <f>+IF(Monitoreo!#REF!="Casi Seguro",5,IF(Monitoreo!#REF!="Probable",4,IF(Monitoreo!#REF!="Posible",3,IF(Monitoreo!#REF!="Improbable",2,IF(Monitoreo!#REF!="Raro",1)))))</f>
        <v>#REF!</v>
      </c>
      <c r="AK169" s="88" t="e">
        <f>+IF(Monitoreo!#REF!="Severo",5,IF(Monitoreo!#REF!="Mayor",4,IF(Monitoreo!#REF!="Moderado",3,IF(Monitoreo!#REF!="Menor",2,IF(Monitoreo!#REF!="Insignificante",1)))))</f>
        <v>#REF!</v>
      </c>
      <c r="AL169" s="88" t="e">
        <f t="shared" si="2"/>
        <v>#REF!</v>
      </c>
    </row>
    <row r="170" spans="9:38" x14ac:dyDescent="0.25">
      <c r="I170" s="83"/>
      <c r="J170" s="84" t="e">
        <f>IF(AL171="55",Monitoreo!#REF!&amp;". ","")</f>
        <v>#REF!</v>
      </c>
      <c r="K170" s="39" t="e">
        <f>IF(AL171="54",Monitoreo!#REF!&amp;". ","")</f>
        <v>#REF!</v>
      </c>
      <c r="L170" s="39" t="e">
        <f>IF(AL171="53",Monitoreo!#REF!&amp;". ","")</f>
        <v>#REF!</v>
      </c>
      <c r="M170" s="39" t="e">
        <f>IF(AL171="52",Monitoreo!#REF!&amp;". ","")</f>
        <v>#REF!</v>
      </c>
      <c r="N170" s="39" t="e">
        <f>IF(AL171="51",Monitoreo!#REF!&amp;". ","")</f>
        <v>#REF!</v>
      </c>
      <c r="O170" s="39" t="e">
        <f>IF(AL171="45",Monitoreo!#REF!&amp;". ","")</f>
        <v>#REF!</v>
      </c>
      <c r="P170" s="39" t="e">
        <f>IF(AL171="44",Monitoreo!#REF!&amp;". ","")</f>
        <v>#REF!</v>
      </c>
      <c r="Q170" s="39" t="e">
        <f>IF(AL171="43",Monitoreo!#REF!&amp;". ","")</f>
        <v>#REF!</v>
      </c>
      <c r="R170" s="39" t="e">
        <f>IF(AL171="42",Monitoreo!#REF!&amp;". ","")</f>
        <v>#REF!</v>
      </c>
      <c r="S170" s="39" t="e">
        <f>IF(AL171="41",Monitoreo!#REF!&amp;". ","")</f>
        <v>#REF!</v>
      </c>
      <c r="T170" s="39" t="e">
        <f>IF(AL171="35",Monitoreo!#REF!&amp;". ","")</f>
        <v>#REF!</v>
      </c>
      <c r="U170" s="39" t="e">
        <f>IF(AL171="34",Monitoreo!#REF!&amp;". ","")</f>
        <v>#REF!</v>
      </c>
      <c r="V170" s="39" t="e">
        <f>IF(AL171="33",Monitoreo!#REF!&amp;". ","")</f>
        <v>#REF!</v>
      </c>
      <c r="W170" s="39" t="e">
        <f>IF(AL171="32",Monitoreo!#REF!&amp;". ","")</f>
        <v>#REF!</v>
      </c>
      <c r="X170" s="39" t="e">
        <f>IF(AL171="31",Monitoreo!#REF!&amp;". ","")</f>
        <v>#REF!</v>
      </c>
      <c r="Y170" s="39" t="e">
        <f>IF(AL171="25",Monitoreo!#REF!&amp;". ","")</f>
        <v>#REF!</v>
      </c>
      <c r="Z170" s="39" t="e">
        <f>IF(AL171="24",Monitoreo!#REF!&amp;". ","")</f>
        <v>#REF!</v>
      </c>
      <c r="AA170" s="39" t="e">
        <f>IF(AL171="23",Monitoreo!#REF!&amp;". ","")</f>
        <v>#REF!</v>
      </c>
      <c r="AB170" s="39" t="e">
        <f>IF(AL171="22",Monitoreo!#REF!&amp;". ","")</f>
        <v>#REF!</v>
      </c>
      <c r="AC170" s="39" t="e">
        <f>IF(AL171="21",Monitoreo!#REF!&amp;". ","")</f>
        <v>#REF!</v>
      </c>
      <c r="AD170" s="39" t="e">
        <f>IF(AL171="15",Monitoreo!#REF!&amp;". ","")</f>
        <v>#REF!</v>
      </c>
      <c r="AE170" s="39" t="e">
        <f>IF(AL171="14",Monitoreo!#REF!&amp;". ","")</f>
        <v>#REF!</v>
      </c>
      <c r="AF170" s="39" t="e">
        <f>IF(AL171="13",Monitoreo!#REF!&amp;". ","")</f>
        <v>#REF!</v>
      </c>
      <c r="AG170" s="39" t="e">
        <f>IF(AL171="12",Monitoreo!#REF!&amp;". ","")</f>
        <v>#REF!</v>
      </c>
      <c r="AH170" s="85" t="e">
        <f>IF(AL171="11",Monitoreo!#REF!&amp;". ","")</f>
        <v>#REF!</v>
      </c>
      <c r="AI170" s="71"/>
      <c r="AJ170" s="88" t="e">
        <f>+IF(Monitoreo!#REF!="Casi Seguro",5,IF(Monitoreo!#REF!="Probable",4,IF(Monitoreo!#REF!="Posible",3,IF(Monitoreo!#REF!="Improbable",2,IF(Monitoreo!#REF!="Raro",1)))))</f>
        <v>#REF!</v>
      </c>
      <c r="AK170" s="88" t="e">
        <f>+IF(Monitoreo!#REF!="Severo",5,IF(Monitoreo!#REF!="Mayor",4,IF(Monitoreo!#REF!="Moderado",3,IF(Monitoreo!#REF!="Menor",2,IF(Monitoreo!#REF!="Insignificante",1)))))</f>
        <v>#REF!</v>
      </c>
      <c r="AL170" s="88" t="e">
        <f t="shared" si="2"/>
        <v>#REF!</v>
      </c>
    </row>
    <row r="171" spans="9:38" x14ac:dyDescent="0.25">
      <c r="I171" s="83"/>
      <c r="J171" s="84" t="e">
        <f>IF(AL172="55",Monitoreo!#REF!&amp;". ","")</f>
        <v>#REF!</v>
      </c>
      <c r="K171" s="39" t="e">
        <f>IF(AL172="54",Monitoreo!#REF!&amp;". ","")</f>
        <v>#REF!</v>
      </c>
      <c r="L171" s="39" t="e">
        <f>IF(AL172="53",Monitoreo!#REF!&amp;". ","")</f>
        <v>#REF!</v>
      </c>
      <c r="M171" s="39" t="e">
        <f>IF(AL172="52",Monitoreo!#REF!&amp;". ","")</f>
        <v>#REF!</v>
      </c>
      <c r="N171" s="39" t="e">
        <f>IF(AL172="51",Monitoreo!#REF!&amp;". ","")</f>
        <v>#REF!</v>
      </c>
      <c r="O171" s="39" t="e">
        <f>IF(AL172="45",Monitoreo!#REF!&amp;". ","")</f>
        <v>#REF!</v>
      </c>
      <c r="P171" s="39" t="e">
        <f>IF(AL172="44",Monitoreo!#REF!&amp;". ","")</f>
        <v>#REF!</v>
      </c>
      <c r="Q171" s="39" t="e">
        <f>IF(AL172="43",Monitoreo!#REF!&amp;". ","")</f>
        <v>#REF!</v>
      </c>
      <c r="R171" s="39" t="e">
        <f>IF(AL172="42",Monitoreo!#REF!&amp;". ","")</f>
        <v>#REF!</v>
      </c>
      <c r="S171" s="39" t="e">
        <f>IF(AL172="41",Monitoreo!#REF!&amp;". ","")</f>
        <v>#REF!</v>
      </c>
      <c r="T171" s="39" t="e">
        <f>IF(AL172="35",Monitoreo!#REF!&amp;". ","")</f>
        <v>#REF!</v>
      </c>
      <c r="U171" s="39" t="e">
        <f>IF(AL172="34",Monitoreo!#REF!&amp;". ","")</f>
        <v>#REF!</v>
      </c>
      <c r="V171" s="39" t="e">
        <f>IF(AL172="33",Monitoreo!#REF!&amp;". ","")</f>
        <v>#REF!</v>
      </c>
      <c r="W171" s="39" t="e">
        <f>IF(AL172="32",Monitoreo!#REF!&amp;". ","")</f>
        <v>#REF!</v>
      </c>
      <c r="X171" s="39" t="e">
        <f>IF(AL172="31",Monitoreo!#REF!&amp;". ","")</f>
        <v>#REF!</v>
      </c>
      <c r="Y171" s="39" t="e">
        <f>IF(AL172="25",Monitoreo!#REF!&amp;". ","")</f>
        <v>#REF!</v>
      </c>
      <c r="Z171" s="39" t="e">
        <f>IF(AL172="24",Monitoreo!#REF!&amp;". ","")</f>
        <v>#REF!</v>
      </c>
      <c r="AA171" s="39" t="e">
        <f>IF(AL172="23",Monitoreo!#REF!&amp;". ","")</f>
        <v>#REF!</v>
      </c>
      <c r="AB171" s="39" t="e">
        <f>IF(AL172="22",Monitoreo!#REF!&amp;". ","")</f>
        <v>#REF!</v>
      </c>
      <c r="AC171" s="39" t="e">
        <f>IF(AL172="21",Monitoreo!#REF!&amp;". ","")</f>
        <v>#REF!</v>
      </c>
      <c r="AD171" s="39" t="e">
        <f>IF(AL172="15",Monitoreo!#REF!&amp;". ","")</f>
        <v>#REF!</v>
      </c>
      <c r="AE171" s="39" t="e">
        <f>IF(AL172="14",Monitoreo!#REF!&amp;". ","")</f>
        <v>#REF!</v>
      </c>
      <c r="AF171" s="39" t="e">
        <f>IF(AL172="13",Monitoreo!#REF!&amp;". ","")</f>
        <v>#REF!</v>
      </c>
      <c r="AG171" s="39" t="e">
        <f>IF(AL172="12",Monitoreo!#REF!&amp;". ","")</f>
        <v>#REF!</v>
      </c>
      <c r="AH171" s="85" t="e">
        <f>IF(AL172="11",Monitoreo!#REF!&amp;". ","")</f>
        <v>#REF!</v>
      </c>
      <c r="AI171" s="71"/>
      <c r="AJ171" s="88" t="e">
        <f>+IF(Monitoreo!#REF!="Casi Seguro",5,IF(Monitoreo!#REF!="Probable",4,IF(Monitoreo!#REF!="Posible",3,IF(Monitoreo!#REF!="Improbable",2,IF(Monitoreo!#REF!="Raro",1)))))</f>
        <v>#REF!</v>
      </c>
      <c r="AK171" s="88" t="e">
        <f>+IF(Monitoreo!#REF!="Severo",5,IF(Monitoreo!#REF!="Mayor",4,IF(Monitoreo!#REF!="Moderado",3,IF(Monitoreo!#REF!="Menor",2,IF(Monitoreo!#REF!="Insignificante",1)))))</f>
        <v>#REF!</v>
      </c>
      <c r="AL171" s="88" t="e">
        <f t="shared" si="2"/>
        <v>#REF!</v>
      </c>
    </row>
    <row r="172" spans="9:38" x14ac:dyDescent="0.25">
      <c r="I172" s="83"/>
      <c r="J172" s="84" t="e">
        <f>IF(AL173="55",Monitoreo!#REF!&amp;". ","")</f>
        <v>#REF!</v>
      </c>
      <c r="K172" s="39" t="e">
        <f>IF(AL173="54",Monitoreo!#REF!&amp;". ","")</f>
        <v>#REF!</v>
      </c>
      <c r="L172" s="39" t="e">
        <f>IF(AL173="53",Monitoreo!#REF!&amp;". ","")</f>
        <v>#REF!</v>
      </c>
      <c r="M172" s="39" t="e">
        <f>IF(AL173="52",Monitoreo!#REF!&amp;". ","")</f>
        <v>#REF!</v>
      </c>
      <c r="N172" s="39" t="e">
        <f>IF(AL173="51",Monitoreo!#REF!&amp;". ","")</f>
        <v>#REF!</v>
      </c>
      <c r="O172" s="39" t="e">
        <f>IF(AL173="45",Monitoreo!#REF!&amp;". ","")</f>
        <v>#REF!</v>
      </c>
      <c r="P172" s="39" t="e">
        <f>IF(AL173="44",Monitoreo!#REF!&amp;". ","")</f>
        <v>#REF!</v>
      </c>
      <c r="Q172" s="39" t="e">
        <f>IF(AL173="43",Monitoreo!#REF!&amp;". ","")</f>
        <v>#REF!</v>
      </c>
      <c r="R172" s="39" t="e">
        <f>IF(AL173="42",Monitoreo!#REF!&amp;". ","")</f>
        <v>#REF!</v>
      </c>
      <c r="S172" s="39" t="e">
        <f>IF(AL173="41",Monitoreo!#REF!&amp;". ","")</f>
        <v>#REF!</v>
      </c>
      <c r="T172" s="39" t="e">
        <f>IF(AL173="35",Monitoreo!#REF!&amp;". ","")</f>
        <v>#REF!</v>
      </c>
      <c r="U172" s="39" t="e">
        <f>IF(AL173="34",Monitoreo!#REF!&amp;". ","")</f>
        <v>#REF!</v>
      </c>
      <c r="V172" s="39" t="e">
        <f>IF(AL173="33",Monitoreo!#REF!&amp;". ","")</f>
        <v>#REF!</v>
      </c>
      <c r="W172" s="39" t="e">
        <f>IF(AL173="32",Monitoreo!#REF!&amp;". ","")</f>
        <v>#REF!</v>
      </c>
      <c r="X172" s="39" t="e">
        <f>IF(AL173="31",Monitoreo!#REF!&amp;". ","")</f>
        <v>#REF!</v>
      </c>
      <c r="Y172" s="39" t="e">
        <f>IF(AL173="25",Monitoreo!#REF!&amp;". ","")</f>
        <v>#REF!</v>
      </c>
      <c r="Z172" s="39" t="e">
        <f>IF(AL173="24",Monitoreo!#REF!&amp;". ","")</f>
        <v>#REF!</v>
      </c>
      <c r="AA172" s="39" t="e">
        <f>IF(AL173="23",Monitoreo!#REF!&amp;". ","")</f>
        <v>#REF!</v>
      </c>
      <c r="AB172" s="39" t="e">
        <f>IF(AL173="22",Monitoreo!#REF!&amp;". ","")</f>
        <v>#REF!</v>
      </c>
      <c r="AC172" s="39" t="e">
        <f>IF(AL173="21",Monitoreo!#REF!&amp;". ","")</f>
        <v>#REF!</v>
      </c>
      <c r="AD172" s="39" t="e">
        <f>IF(AL173="15",Monitoreo!#REF!&amp;". ","")</f>
        <v>#REF!</v>
      </c>
      <c r="AE172" s="39" t="e">
        <f>IF(AL173="14",Monitoreo!#REF!&amp;". ","")</f>
        <v>#REF!</v>
      </c>
      <c r="AF172" s="39" t="e">
        <f>IF(AL173="13",Monitoreo!#REF!&amp;". ","")</f>
        <v>#REF!</v>
      </c>
      <c r="AG172" s="39" t="e">
        <f>IF(AL173="12",Monitoreo!#REF!&amp;". ","")</f>
        <v>#REF!</v>
      </c>
      <c r="AH172" s="85" t="e">
        <f>IF(AL173="11",Monitoreo!#REF!&amp;". ","")</f>
        <v>#REF!</v>
      </c>
      <c r="AI172" s="71"/>
      <c r="AJ172" s="88" t="e">
        <f>+IF(Monitoreo!#REF!="Casi Seguro",5,IF(Monitoreo!#REF!="Probable",4,IF(Monitoreo!#REF!="Posible",3,IF(Monitoreo!#REF!="Improbable",2,IF(Monitoreo!#REF!="Raro",1)))))</f>
        <v>#REF!</v>
      </c>
      <c r="AK172" s="88" t="e">
        <f>+IF(Monitoreo!#REF!="Severo",5,IF(Monitoreo!#REF!="Mayor",4,IF(Monitoreo!#REF!="Moderado",3,IF(Monitoreo!#REF!="Menor",2,IF(Monitoreo!#REF!="Insignificante",1)))))</f>
        <v>#REF!</v>
      </c>
      <c r="AL172" s="88" t="e">
        <f t="shared" si="2"/>
        <v>#REF!</v>
      </c>
    </row>
    <row r="173" spans="9:38" x14ac:dyDescent="0.25">
      <c r="I173" s="83"/>
      <c r="J173" s="84" t="e">
        <f>IF(AL174="55",Monitoreo!#REF!&amp;". ","")</f>
        <v>#REF!</v>
      </c>
      <c r="K173" s="39" t="e">
        <f>IF(AL174="54",Monitoreo!#REF!&amp;". ","")</f>
        <v>#REF!</v>
      </c>
      <c r="L173" s="39" t="e">
        <f>IF(AL174="53",Monitoreo!#REF!&amp;". ","")</f>
        <v>#REF!</v>
      </c>
      <c r="M173" s="39" t="e">
        <f>IF(AL174="52",Monitoreo!#REF!&amp;". ","")</f>
        <v>#REF!</v>
      </c>
      <c r="N173" s="39" t="e">
        <f>IF(AL174="51",Monitoreo!#REF!&amp;". ","")</f>
        <v>#REF!</v>
      </c>
      <c r="O173" s="39" t="e">
        <f>IF(AL174="45",Monitoreo!#REF!&amp;". ","")</f>
        <v>#REF!</v>
      </c>
      <c r="P173" s="39" t="e">
        <f>IF(AL174="44",Monitoreo!#REF!&amp;". ","")</f>
        <v>#REF!</v>
      </c>
      <c r="Q173" s="39" t="e">
        <f>IF(AL174="43",Monitoreo!#REF!&amp;". ","")</f>
        <v>#REF!</v>
      </c>
      <c r="R173" s="39" t="e">
        <f>IF(AL174="42",Monitoreo!#REF!&amp;". ","")</f>
        <v>#REF!</v>
      </c>
      <c r="S173" s="39" t="e">
        <f>IF(AL174="41",Monitoreo!#REF!&amp;". ","")</f>
        <v>#REF!</v>
      </c>
      <c r="T173" s="39" t="e">
        <f>IF(AL174="35",Monitoreo!#REF!&amp;". ","")</f>
        <v>#REF!</v>
      </c>
      <c r="U173" s="39" t="e">
        <f>IF(AL174="34",Monitoreo!#REF!&amp;". ","")</f>
        <v>#REF!</v>
      </c>
      <c r="V173" s="39" t="e">
        <f>IF(AL174="33",Monitoreo!#REF!&amp;". ","")</f>
        <v>#REF!</v>
      </c>
      <c r="W173" s="39" t="e">
        <f>IF(AL174="32",Monitoreo!#REF!&amp;". ","")</f>
        <v>#REF!</v>
      </c>
      <c r="X173" s="39" t="e">
        <f>IF(AL174="31",Monitoreo!#REF!&amp;". ","")</f>
        <v>#REF!</v>
      </c>
      <c r="Y173" s="39" t="e">
        <f>IF(AL174="25",Monitoreo!#REF!&amp;". ","")</f>
        <v>#REF!</v>
      </c>
      <c r="Z173" s="39" t="e">
        <f>IF(AL174="24",Monitoreo!#REF!&amp;". ","")</f>
        <v>#REF!</v>
      </c>
      <c r="AA173" s="39" t="e">
        <f>IF(AL174="23",Monitoreo!#REF!&amp;". ","")</f>
        <v>#REF!</v>
      </c>
      <c r="AB173" s="39" t="e">
        <f>IF(AL174="22",Monitoreo!#REF!&amp;". ","")</f>
        <v>#REF!</v>
      </c>
      <c r="AC173" s="39" t="e">
        <f>IF(AL174="21",Monitoreo!#REF!&amp;". ","")</f>
        <v>#REF!</v>
      </c>
      <c r="AD173" s="39" t="e">
        <f>IF(AL174="15",Monitoreo!#REF!&amp;". ","")</f>
        <v>#REF!</v>
      </c>
      <c r="AE173" s="39" t="e">
        <f>IF(AL174="14",Monitoreo!#REF!&amp;". ","")</f>
        <v>#REF!</v>
      </c>
      <c r="AF173" s="39" t="e">
        <f>IF(AL174="13",Monitoreo!#REF!&amp;". ","")</f>
        <v>#REF!</v>
      </c>
      <c r="AG173" s="39" t="e">
        <f>IF(AL174="12",Monitoreo!#REF!&amp;". ","")</f>
        <v>#REF!</v>
      </c>
      <c r="AH173" s="85" t="e">
        <f>IF(AL174="11",Monitoreo!#REF!&amp;". ","")</f>
        <v>#REF!</v>
      </c>
      <c r="AI173" s="71"/>
      <c r="AJ173" s="88" t="e">
        <f>+IF(Monitoreo!#REF!="Casi Seguro",5,IF(Monitoreo!#REF!="Probable",4,IF(Monitoreo!#REF!="Posible",3,IF(Monitoreo!#REF!="Improbable",2,IF(Monitoreo!#REF!="Raro",1)))))</f>
        <v>#REF!</v>
      </c>
      <c r="AK173" s="88" t="e">
        <f>+IF(Monitoreo!#REF!="Severo",5,IF(Monitoreo!#REF!="Mayor",4,IF(Monitoreo!#REF!="Moderado",3,IF(Monitoreo!#REF!="Menor",2,IF(Monitoreo!#REF!="Insignificante",1)))))</f>
        <v>#REF!</v>
      </c>
      <c r="AL173" s="88" t="e">
        <f t="shared" si="2"/>
        <v>#REF!</v>
      </c>
    </row>
    <row r="174" spans="9:38" x14ac:dyDescent="0.25">
      <c r="I174" s="83"/>
      <c r="J174" s="84" t="e">
        <f>IF(AL175="55",Monitoreo!#REF!&amp;". ","")</f>
        <v>#REF!</v>
      </c>
      <c r="K174" s="39" t="e">
        <f>IF(AL175="54",Monitoreo!#REF!&amp;". ","")</f>
        <v>#REF!</v>
      </c>
      <c r="L174" s="39" t="e">
        <f>IF(AL175="53",Monitoreo!#REF!&amp;". ","")</f>
        <v>#REF!</v>
      </c>
      <c r="M174" s="39" t="e">
        <f>IF(AL175="52",Monitoreo!#REF!&amp;". ","")</f>
        <v>#REF!</v>
      </c>
      <c r="N174" s="39" t="e">
        <f>IF(AL175="51",Monitoreo!#REF!&amp;". ","")</f>
        <v>#REF!</v>
      </c>
      <c r="O174" s="39" t="e">
        <f>IF(AL175="45",Monitoreo!#REF!&amp;". ","")</f>
        <v>#REF!</v>
      </c>
      <c r="P174" s="39" t="e">
        <f>IF(AL175="44",Monitoreo!#REF!&amp;". ","")</f>
        <v>#REF!</v>
      </c>
      <c r="Q174" s="39" t="e">
        <f>IF(AL175="43",Monitoreo!#REF!&amp;". ","")</f>
        <v>#REF!</v>
      </c>
      <c r="R174" s="39" t="e">
        <f>IF(AL175="42",Monitoreo!#REF!&amp;". ","")</f>
        <v>#REF!</v>
      </c>
      <c r="S174" s="39" t="e">
        <f>IF(AL175="41",Monitoreo!#REF!&amp;". ","")</f>
        <v>#REF!</v>
      </c>
      <c r="T174" s="39" t="e">
        <f>IF(AL175="35",Monitoreo!#REF!&amp;". ","")</f>
        <v>#REF!</v>
      </c>
      <c r="U174" s="39" t="e">
        <f>IF(AL175="34",Monitoreo!#REF!&amp;". ","")</f>
        <v>#REF!</v>
      </c>
      <c r="V174" s="39" t="e">
        <f>IF(AL175="33",Monitoreo!#REF!&amp;". ","")</f>
        <v>#REF!</v>
      </c>
      <c r="W174" s="39" t="e">
        <f>IF(AL175="32",Monitoreo!#REF!&amp;". ","")</f>
        <v>#REF!</v>
      </c>
      <c r="X174" s="39" t="e">
        <f>IF(AL175="31",Monitoreo!#REF!&amp;". ","")</f>
        <v>#REF!</v>
      </c>
      <c r="Y174" s="39" t="e">
        <f>IF(AL175="25",Monitoreo!#REF!&amp;". ","")</f>
        <v>#REF!</v>
      </c>
      <c r="Z174" s="39" t="e">
        <f>IF(AL175="24",Monitoreo!#REF!&amp;". ","")</f>
        <v>#REF!</v>
      </c>
      <c r="AA174" s="39" t="e">
        <f>IF(AL175="23",Monitoreo!#REF!&amp;". ","")</f>
        <v>#REF!</v>
      </c>
      <c r="AB174" s="39" t="e">
        <f>IF(AL175="22",Monitoreo!#REF!&amp;". ","")</f>
        <v>#REF!</v>
      </c>
      <c r="AC174" s="39" t="e">
        <f>IF(AL175="21",Monitoreo!#REF!&amp;". ","")</f>
        <v>#REF!</v>
      </c>
      <c r="AD174" s="39" t="e">
        <f>IF(AL175="15",Monitoreo!#REF!&amp;". ","")</f>
        <v>#REF!</v>
      </c>
      <c r="AE174" s="39" t="e">
        <f>IF(AL175="14",Monitoreo!#REF!&amp;". ","")</f>
        <v>#REF!</v>
      </c>
      <c r="AF174" s="39" t="e">
        <f>IF(AL175="13",Monitoreo!#REF!&amp;". ","")</f>
        <v>#REF!</v>
      </c>
      <c r="AG174" s="39" t="e">
        <f>IF(AL175="12",Monitoreo!#REF!&amp;". ","")</f>
        <v>#REF!</v>
      </c>
      <c r="AH174" s="85" t="e">
        <f>IF(AL175="11",Monitoreo!#REF!&amp;". ","")</f>
        <v>#REF!</v>
      </c>
      <c r="AI174" s="71"/>
      <c r="AJ174" s="88" t="e">
        <f>+IF(Monitoreo!#REF!="Casi Seguro",5,IF(Monitoreo!#REF!="Probable",4,IF(Monitoreo!#REF!="Posible",3,IF(Monitoreo!#REF!="Improbable",2,IF(Monitoreo!#REF!="Raro",1)))))</f>
        <v>#REF!</v>
      </c>
      <c r="AK174" s="88" t="e">
        <f>+IF(Monitoreo!#REF!="Severo",5,IF(Monitoreo!#REF!="Mayor",4,IF(Monitoreo!#REF!="Moderado",3,IF(Monitoreo!#REF!="Menor",2,IF(Monitoreo!#REF!="Insignificante",1)))))</f>
        <v>#REF!</v>
      </c>
      <c r="AL174" s="88" t="e">
        <f t="shared" si="2"/>
        <v>#REF!</v>
      </c>
    </row>
    <row r="175" spans="9:38" x14ac:dyDescent="0.25">
      <c r="I175" s="83"/>
      <c r="J175" s="84" t="e">
        <f>IF(AL176="55",Monitoreo!#REF!&amp;". ","")</f>
        <v>#REF!</v>
      </c>
      <c r="K175" s="39" t="e">
        <f>IF(AL176="54",Monitoreo!#REF!&amp;". ","")</f>
        <v>#REF!</v>
      </c>
      <c r="L175" s="39" t="e">
        <f>IF(AL176="53",Monitoreo!#REF!&amp;". ","")</f>
        <v>#REF!</v>
      </c>
      <c r="M175" s="39" t="e">
        <f>IF(AL176="52",Monitoreo!#REF!&amp;". ","")</f>
        <v>#REF!</v>
      </c>
      <c r="N175" s="39" t="e">
        <f>IF(AL176="51",Monitoreo!#REF!&amp;". ","")</f>
        <v>#REF!</v>
      </c>
      <c r="O175" s="39" t="e">
        <f>IF(AL176="45",Monitoreo!#REF!&amp;". ","")</f>
        <v>#REF!</v>
      </c>
      <c r="P175" s="39" t="e">
        <f>IF(AL176="44",Monitoreo!#REF!&amp;". ","")</f>
        <v>#REF!</v>
      </c>
      <c r="Q175" s="39" t="e">
        <f>IF(AL176="43",Monitoreo!#REF!&amp;". ","")</f>
        <v>#REF!</v>
      </c>
      <c r="R175" s="39" t="e">
        <f>IF(AL176="42",Monitoreo!#REF!&amp;". ","")</f>
        <v>#REF!</v>
      </c>
      <c r="S175" s="39" t="e">
        <f>IF(AL176="41",Monitoreo!#REF!&amp;". ","")</f>
        <v>#REF!</v>
      </c>
      <c r="T175" s="39" t="e">
        <f>IF(AL176="35",Monitoreo!#REF!&amp;". ","")</f>
        <v>#REF!</v>
      </c>
      <c r="U175" s="39" t="e">
        <f>IF(AL176="34",Monitoreo!#REF!&amp;". ","")</f>
        <v>#REF!</v>
      </c>
      <c r="V175" s="39" t="e">
        <f>IF(AL176="33",Monitoreo!#REF!&amp;". ","")</f>
        <v>#REF!</v>
      </c>
      <c r="W175" s="39" t="e">
        <f>IF(AL176="32",Monitoreo!#REF!&amp;". ","")</f>
        <v>#REF!</v>
      </c>
      <c r="X175" s="39" t="e">
        <f>IF(AL176="31",Monitoreo!#REF!&amp;". ","")</f>
        <v>#REF!</v>
      </c>
      <c r="Y175" s="39" t="e">
        <f>IF(AL176="25",Monitoreo!#REF!&amp;". ","")</f>
        <v>#REF!</v>
      </c>
      <c r="Z175" s="39" t="e">
        <f>IF(AL176="24",Monitoreo!#REF!&amp;". ","")</f>
        <v>#REF!</v>
      </c>
      <c r="AA175" s="39" t="e">
        <f>IF(AL176="23",Monitoreo!#REF!&amp;". ","")</f>
        <v>#REF!</v>
      </c>
      <c r="AB175" s="39" t="e">
        <f>IF(AL176="22",Monitoreo!#REF!&amp;". ","")</f>
        <v>#REF!</v>
      </c>
      <c r="AC175" s="39" t="e">
        <f>IF(AL176="21",Monitoreo!#REF!&amp;". ","")</f>
        <v>#REF!</v>
      </c>
      <c r="AD175" s="39" t="e">
        <f>IF(AL176="15",Monitoreo!#REF!&amp;". ","")</f>
        <v>#REF!</v>
      </c>
      <c r="AE175" s="39" t="e">
        <f>IF(AL176="14",Monitoreo!#REF!&amp;". ","")</f>
        <v>#REF!</v>
      </c>
      <c r="AF175" s="39" t="e">
        <f>IF(AL176="13",Monitoreo!#REF!&amp;". ","")</f>
        <v>#REF!</v>
      </c>
      <c r="AG175" s="39" t="e">
        <f>IF(AL176="12",Monitoreo!#REF!&amp;". ","")</f>
        <v>#REF!</v>
      </c>
      <c r="AH175" s="85" t="e">
        <f>IF(AL176="11",Monitoreo!#REF!&amp;". ","")</f>
        <v>#REF!</v>
      </c>
      <c r="AI175" s="71"/>
      <c r="AJ175" s="88" t="e">
        <f>+IF(Monitoreo!#REF!="Casi Seguro",5,IF(Monitoreo!#REF!="Probable",4,IF(Monitoreo!#REF!="Posible",3,IF(Monitoreo!#REF!="Improbable",2,IF(Monitoreo!#REF!="Raro",1)))))</f>
        <v>#REF!</v>
      </c>
      <c r="AK175" s="88" t="e">
        <f>+IF(Monitoreo!#REF!="Severo",5,IF(Monitoreo!#REF!="Mayor",4,IF(Monitoreo!#REF!="Moderado",3,IF(Monitoreo!#REF!="Menor",2,IF(Monitoreo!#REF!="Insignificante",1)))))</f>
        <v>#REF!</v>
      </c>
      <c r="AL175" s="88" t="e">
        <f t="shared" si="2"/>
        <v>#REF!</v>
      </c>
    </row>
    <row r="176" spans="9:38" x14ac:dyDescent="0.25">
      <c r="I176" s="83"/>
      <c r="J176" s="84" t="e">
        <f>IF(AL177="55",Monitoreo!#REF!&amp;". ","")</f>
        <v>#REF!</v>
      </c>
      <c r="K176" s="39" t="e">
        <f>IF(AL177="54",Monitoreo!#REF!&amp;". ","")</f>
        <v>#REF!</v>
      </c>
      <c r="L176" s="39" t="e">
        <f>IF(AL177="53",Monitoreo!#REF!&amp;". ","")</f>
        <v>#REF!</v>
      </c>
      <c r="M176" s="39" t="e">
        <f>IF(AL177="52",Monitoreo!#REF!&amp;". ","")</f>
        <v>#REF!</v>
      </c>
      <c r="N176" s="39" t="e">
        <f>IF(AL177="51",Monitoreo!#REF!&amp;". ","")</f>
        <v>#REF!</v>
      </c>
      <c r="O176" s="39" t="e">
        <f>IF(AL177="45",Monitoreo!#REF!&amp;". ","")</f>
        <v>#REF!</v>
      </c>
      <c r="P176" s="39" t="e">
        <f>IF(AL177="44",Monitoreo!#REF!&amp;". ","")</f>
        <v>#REF!</v>
      </c>
      <c r="Q176" s="39" t="e">
        <f>IF(AL177="43",Monitoreo!#REF!&amp;". ","")</f>
        <v>#REF!</v>
      </c>
      <c r="R176" s="39" t="e">
        <f>IF(AL177="42",Monitoreo!#REF!&amp;". ","")</f>
        <v>#REF!</v>
      </c>
      <c r="S176" s="39" t="e">
        <f>IF(AL177="41",Monitoreo!#REF!&amp;". ","")</f>
        <v>#REF!</v>
      </c>
      <c r="T176" s="39" t="e">
        <f>IF(AL177="35",Monitoreo!#REF!&amp;". ","")</f>
        <v>#REF!</v>
      </c>
      <c r="U176" s="39" t="e">
        <f>IF(AL177="34",Monitoreo!#REF!&amp;". ","")</f>
        <v>#REF!</v>
      </c>
      <c r="V176" s="39" t="e">
        <f>IF(AL177="33",Monitoreo!#REF!&amp;". ","")</f>
        <v>#REF!</v>
      </c>
      <c r="W176" s="39" t="e">
        <f>IF(AL177="32",Monitoreo!#REF!&amp;". ","")</f>
        <v>#REF!</v>
      </c>
      <c r="X176" s="39" t="e">
        <f>IF(AL177="31",Monitoreo!#REF!&amp;". ","")</f>
        <v>#REF!</v>
      </c>
      <c r="Y176" s="39" t="e">
        <f>IF(AL177="25",Monitoreo!#REF!&amp;". ","")</f>
        <v>#REF!</v>
      </c>
      <c r="Z176" s="39" t="e">
        <f>IF(AL177="24",Monitoreo!#REF!&amp;". ","")</f>
        <v>#REF!</v>
      </c>
      <c r="AA176" s="39" t="e">
        <f>IF(AL177="23",Monitoreo!#REF!&amp;". ","")</f>
        <v>#REF!</v>
      </c>
      <c r="AB176" s="39" t="e">
        <f>IF(AL177="22",Monitoreo!#REF!&amp;". ","")</f>
        <v>#REF!</v>
      </c>
      <c r="AC176" s="39" t="e">
        <f>IF(AL177="21",Monitoreo!#REF!&amp;". ","")</f>
        <v>#REF!</v>
      </c>
      <c r="AD176" s="39" t="e">
        <f>IF(AL177="15",Monitoreo!#REF!&amp;". ","")</f>
        <v>#REF!</v>
      </c>
      <c r="AE176" s="39" t="e">
        <f>IF(AL177="14",Monitoreo!#REF!&amp;". ","")</f>
        <v>#REF!</v>
      </c>
      <c r="AF176" s="39" t="e">
        <f>IF(AL177="13",Monitoreo!#REF!&amp;". ","")</f>
        <v>#REF!</v>
      </c>
      <c r="AG176" s="39" t="e">
        <f>IF(AL177="12",Monitoreo!#REF!&amp;". ","")</f>
        <v>#REF!</v>
      </c>
      <c r="AH176" s="85" t="e">
        <f>IF(AL177="11",Monitoreo!#REF!&amp;". ","")</f>
        <v>#REF!</v>
      </c>
      <c r="AI176" s="71"/>
      <c r="AJ176" s="88" t="e">
        <f>+IF(Monitoreo!#REF!="Casi Seguro",5,IF(Monitoreo!#REF!="Probable",4,IF(Monitoreo!#REF!="Posible",3,IF(Monitoreo!#REF!="Improbable",2,IF(Monitoreo!#REF!="Raro",1)))))</f>
        <v>#REF!</v>
      </c>
      <c r="AK176" s="88" t="e">
        <f>+IF(Monitoreo!#REF!="Severo",5,IF(Monitoreo!#REF!="Mayor",4,IF(Monitoreo!#REF!="Moderado",3,IF(Monitoreo!#REF!="Menor",2,IF(Monitoreo!#REF!="Insignificante",1)))))</f>
        <v>#REF!</v>
      </c>
      <c r="AL176" s="88" t="e">
        <f t="shared" si="2"/>
        <v>#REF!</v>
      </c>
    </row>
    <row r="177" spans="9:38" x14ac:dyDescent="0.25">
      <c r="I177" s="83"/>
      <c r="J177" s="84" t="e">
        <f>IF(AL178="55",Monitoreo!#REF!&amp;". ","")</f>
        <v>#REF!</v>
      </c>
      <c r="K177" s="39" t="e">
        <f>IF(AL178="54",Monitoreo!#REF!&amp;". ","")</f>
        <v>#REF!</v>
      </c>
      <c r="L177" s="39" t="e">
        <f>IF(AL178="53",Monitoreo!#REF!&amp;". ","")</f>
        <v>#REF!</v>
      </c>
      <c r="M177" s="39" t="e">
        <f>IF(AL178="52",Monitoreo!#REF!&amp;". ","")</f>
        <v>#REF!</v>
      </c>
      <c r="N177" s="39" t="e">
        <f>IF(AL178="51",Monitoreo!#REF!&amp;". ","")</f>
        <v>#REF!</v>
      </c>
      <c r="O177" s="39" t="e">
        <f>IF(AL178="45",Monitoreo!#REF!&amp;". ","")</f>
        <v>#REF!</v>
      </c>
      <c r="P177" s="39" t="e">
        <f>IF(AL178="44",Monitoreo!#REF!&amp;". ","")</f>
        <v>#REF!</v>
      </c>
      <c r="Q177" s="39" t="e">
        <f>IF(AL178="43",Monitoreo!#REF!&amp;". ","")</f>
        <v>#REF!</v>
      </c>
      <c r="R177" s="39" t="e">
        <f>IF(AL178="42",Monitoreo!#REF!&amp;". ","")</f>
        <v>#REF!</v>
      </c>
      <c r="S177" s="39" t="e">
        <f>IF(AL178="41",Monitoreo!#REF!&amp;". ","")</f>
        <v>#REF!</v>
      </c>
      <c r="T177" s="39" t="e">
        <f>IF(AL178="35",Monitoreo!#REF!&amp;". ","")</f>
        <v>#REF!</v>
      </c>
      <c r="U177" s="39" t="e">
        <f>IF(AL178="34",Monitoreo!#REF!&amp;". ","")</f>
        <v>#REF!</v>
      </c>
      <c r="V177" s="39" t="e">
        <f>IF(AL178="33",Monitoreo!#REF!&amp;". ","")</f>
        <v>#REF!</v>
      </c>
      <c r="W177" s="39" t="e">
        <f>IF(AL178="32",Monitoreo!#REF!&amp;". ","")</f>
        <v>#REF!</v>
      </c>
      <c r="X177" s="39" t="e">
        <f>IF(AL178="31",Monitoreo!#REF!&amp;". ","")</f>
        <v>#REF!</v>
      </c>
      <c r="Y177" s="39" t="e">
        <f>IF(AL178="25",Monitoreo!#REF!&amp;". ","")</f>
        <v>#REF!</v>
      </c>
      <c r="Z177" s="39" t="e">
        <f>IF(AL178="24",Monitoreo!#REF!&amp;". ","")</f>
        <v>#REF!</v>
      </c>
      <c r="AA177" s="39" t="e">
        <f>IF(AL178="23",Monitoreo!#REF!&amp;". ","")</f>
        <v>#REF!</v>
      </c>
      <c r="AB177" s="39" t="e">
        <f>IF(AL178="22",Monitoreo!#REF!&amp;". ","")</f>
        <v>#REF!</v>
      </c>
      <c r="AC177" s="39" t="e">
        <f>IF(AL178="21",Monitoreo!#REF!&amp;". ","")</f>
        <v>#REF!</v>
      </c>
      <c r="AD177" s="39" t="e">
        <f>IF(AL178="15",Monitoreo!#REF!&amp;". ","")</f>
        <v>#REF!</v>
      </c>
      <c r="AE177" s="39" t="e">
        <f>IF(AL178="14",Monitoreo!#REF!&amp;". ","")</f>
        <v>#REF!</v>
      </c>
      <c r="AF177" s="39" t="e">
        <f>IF(AL178="13",Monitoreo!#REF!&amp;". ","")</f>
        <v>#REF!</v>
      </c>
      <c r="AG177" s="39" t="e">
        <f>IF(AL178="12",Monitoreo!#REF!&amp;". ","")</f>
        <v>#REF!</v>
      </c>
      <c r="AH177" s="85" t="e">
        <f>IF(AL178="11",Monitoreo!#REF!&amp;". ","")</f>
        <v>#REF!</v>
      </c>
      <c r="AI177" s="71"/>
      <c r="AJ177" s="88" t="e">
        <f>+IF(Monitoreo!#REF!="Casi Seguro",5,IF(Monitoreo!#REF!="Probable",4,IF(Monitoreo!#REF!="Posible",3,IF(Monitoreo!#REF!="Improbable",2,IF(Monitoreo!#REF!="Raro",1)))))</f>
        <v>#REF!</v>
      </c>
      <c r="AK177" s="88" t="e">
        <f>+IF(Monitoreo!#REF!="Severo",5,IF(Monitoreo!#REF!="Mayor",4,IF(Monitoreo!#REF!="Moderado",3,IF(Monitoreo!#REF!="Menor",2,IF(Monitoreo!#REF!="Insignificante",1)))))</f>
        <v>#REF!</v>
      </c>
      <c r="AL177" s="88" t="e">
        <f t="shared" si="2"/>
        <v>#REF!</v>
      </c>
    </row>
    <row r="178" spans="9:38" x14ac:dyDescent="0.25">
      <c r="I178" s="83"/>
      <c r="J178" s="84" t="e">
        <f>IF(AL179="55",Monitoreo!#REF!&amp;". ","")</f>
        <v>#REF!</v>
      </c>
      <c r="K178" s="39" t="e">
        <f>IF(AL179="54",Monitoreo!#REF!&amp;". ","")</f>
        <v>#REF!</v>
      </c>
      <c r="L178" s="39" t="e">
        <f>IF(AL179="53",Monitoreo!#REF!&amp;". ","")</f>
        <v>#REF!</v>
      </c>
      <c r="M178" s="39" t="e">
        <f>IF(AL179="52",Monitoreo!#REF!&amp;". ","")</f>
        <v>#REF!</v>
      </c>
      <c r="N178" s="39" t="e">
        <f>IF(AL179="51",Monitoreo!#REF!&amp;". ","")</f>
        <v>#REF!</v>
      </c>
      <c r="O178" s="39" t="e">
        <f>IF(AL179="45",Monitoreo!#REF!&amp;". ","")</f>
        <v>#REF!</v>
      </c>
      <c r="P178" s="39" t="e">
        <f>IF(AL179="44",Monitoreo!#REF!&amp;". ","")</f>
        <v>#REF!</v>
      </c>
      <c r="Q178" s="39" t="e">
        <f>IF(AL179="43",Monitoreo!#REF!&amp;". ","")</f>
        <v>#REF!</v>
      </c>
      <c r="R178" s="39" t="e">
        <f>IF(AL179="42",Monitoreo!#REF!&amp;". ","")</f>
        <v>#REF!</v>
      </c>
      <c r="S178" s="39" t="e">
        <f>IF(AL179="41",Monitoreo!#REF!&amp;". ","")</f>
        <v>#REF!</v>
      </c>
      <c r="T178" s="39" t="e">
        <f>IF(AL179="35",Monitoreo!#REF!&amp;". ","")</f>
        <v>#REF!</v>
      </c>
      <c r="U178" s="39" t="e">
        <f>IF(AL179="34",Monitoreo!#REF!&amp;". ","")</f>
        <v>#REF!</v>
      </c>
      <c r="V178" s="39" t="e">
        <f>IF(AL179="33",Monitoreo!#REF!&amp;". ","")</f>
        <v>#REF!</v>
      </c>
      <c r="W178" s="39" t="e">
        <f>IF(AL179="32",Monitoreo!#REF!&amp;". ","")</f>
        <v>#REF!</v>
      </c>
      <c r="X178" s="39" t="e">
        <f>IF(AL179="31",Monitoreo!#REF!&amp;". ","")</f>
        <v>#REF!</v>
      </c>
      <c r="Y178" s="39" t="e">
        <f>IF(AL179="25",Monitoreo!#REF!&amp;". ","")</f>
        <v>#REF!</v>
      </c>
      <c r="Z178" s="39" t="e">
        <f>IF(AL179="24",Monitoreo!#REF!&amp;". ","")</f>
        <v>#REF!</v>
      </c>
      <c r="AA178" s="39" t="e">
        <f>IF(AL179="23",Monitoreo!#REF!&amp;". ","")</f>
        <v>#REF!</v>
      </c>
      <c r="AB178" s="39" t="e">
        <f>IF(AL179="22",Monitoreo!#REF!&amp;". ","")</f>
        <v>#REF!</v>
      </c>
      <c r="AC178" s="39" t="e">
        <f>IF(AL179="21",Monitoreo!#REF!&amp;". ","")</f>
        <v>#REF!</v>
      </c>
      <c r="AD178" s="39" t="e">
        <f>IF(AL179="15",Monitoreo!#REF!&amp;". ","")</f>
        <v>#REF!</v>
      </c>
      <c r="AE178" s="39" t="e">
        <f>IF(AL179="14",Monitoreo!#REF!&amp;". ","")</f>
        <v>#REF!</v>
      </c>
      <c r="AF178" s="39" t="e">
        <f>IF(AL179="13",Monitoreo!#REF!&amp;". ","")</f>
        <v>#REF!</v>
      </c>
      <c r="AG178" s="39" t="e">
        <f>IF(AL179="12",Monitoreo!#REF!&amp;". ","")</f>
        <v>#REF!</v>
      </c>
      <c r="AH178" s="85" t="e">
        <f>IF(AL179="11",Monitoreo!#REF!&amp;". ","")</f>
        <v>#REF!</v>
      </c>
      <c r="AI178" s="71"/>
      <c r="AJ178" s="88" t="e">
        <f>+IF(Monitoreo!#REF!="Casi Seguro",5,IF(Monitoreo!#REF!="Probable",4,IF(Monitoreo!#REF!="Posible",3,IF(Monitoreo!#REF!="Improbable",2,IF(Monitoreo!#REF!="Raro",1)))))</f>
        <v>#REF!</v>
      </c>
      <c r="AK178" s="88" t="e">
        <f>+IF(Monitoreo!#REF!="Severo",5,IF(Monitoreo!#REF!="Mayor",4,IF(Monitoreo!#REF!="Moderado",3,IF(Monitoreo!#REF!="Menor",2,IF(Monitoreo!#REF!="Insignificante",1)))))</f>
        <v>#REF!</v>
      </c>
      <c r="AL178" s="88" t="e">
        <f t="shared" si="2"/>
        <v>#REF!</v>
      </c>
    </row>
    <row r="179" spans="9:38" x14ac:dyDescent="0.25">
      <c r="I179" s="83"/>
      <c r="J179" s="84" t="e">
        <f>IF(AL180="55",Monitoreo!#REF!&amp;". ","")</f>
        <v>#REF!</v>
      </c>
      <c r="K179" s="39" t="e">
        <f>IF(AL180="54",Monitoreo!#REF!&amp;". ","")</f>
        <v>#REF!</v>
      </c>
      <c r="L179" s="39" t="e">
        <f>IF(AL180="53",Monitoreo!#REF!&amp;". ","")</f>
        <v>#REF!</v>
      </c>
      <c r="M179" s="39" t="e">
        <f>IF(AL180="52",Monitoreo!#REF!&amp;". ","")</f>
        <v>#REF!</v>
      </c>
      <c r="N179" s="39" t="e">
        <f>IF(AL180="51",Monitoreo!#REF!&amp;". ","")</f>
        <v>#REF!</v>
      </c>
      <c r="O179" s="39" t="e">
        <f>IF(AL180="45",Monitoreo!#REF!&amp;". ","")</f>
        <v>#REF!</v>
      </c>
      <c r="P179" s="39" t="e">
        <f>IF(AL180="44",Monitoreo!#REF!&amp;". ","")</f>
        <v>#REF!</v>
      </c>
      <c r="Q179" s="39" t="e">
        <f>IF(AL180="43",Monitoreo!#REF!&amp;". ","")</f>
        <v>#REF!</v>
      </c>
      <c r="R179" s="39" t="e">
        <f>IF(AL180="42",Monitoreo!#REF!&amp;". ","")</f>
        <v>#REF!</v>
      </c>
      <c r="S179" s="39" t="e">
        <f>IF(AL180="41",Monitoreo!#REF!&amp;". ","")</f>
        <v>#REF!</v>
      </c>
      <c r="T179" s="39" t="e">
        <f>IF(AL180="35",Monitoreo!#REF!&amp;". ","")</f>
        <v>#REF!</v>
      </c>
      <c r="U179" s="39" t="e">
        <f>IF(AL180="34",Monitoreo!#REF!&amp;". ","")</f>
        <v>#REF!</v>
      </c>
      <c r="V179" s="39" t="e">
        <f>IF(AL180="33",Monitoreo!#REF!&amp;". ","")</f>
        <v>#REF!</v>
      </c>
      <c r="W179" s="39" t="e">
        <f>IF(AL180="32",Monitoreo!#REF!&amp;". ","")</f>
        <v>#REF!</v>
      </c>
      <c r="X179" s="39" t="e">
        <f>IF(AL180="31",Monitoreo!#REF!&amp;". ","")</f>
        <v>#REF!</v>
      </c>
      <c r="Y179" s="39" t="e">
        <f>IF(AL180="25",Monitoreo!#REF!&amp;". ","")</f>
        <v>#REF!</v>
      </c>
      <c r="Z179" s="39" t="e">
        <f>IF(AL180="24",Monitoreo!#REF!&amp;". ","")</f>
        <v>#REF!</v>
      </c>
      <c r="AA179" s="39" t="e">
        <f>IF(AL180="23",Monitoreo!#REF!&amp;". ","")</f>
        <v>#REF!</v>
      </c>
      <c r="AB179" s="39" t="e">
        <f>IF(AL180="22",Monitoreo!#REF!&amp;". ","")</f>
        <v>#REF!</v>
      </c>
      <c r="AC179" s="39" t="e">
        <f>IF(AL180="21",Monitoreo!#REF!&amp;". ","")</f>
        <v>#REF!</v>
      </c>
      <c r="AD179" s="39" t="e">
        <f>IF(AL180="15",Monitoreo!#REF!&amp;". ","")</f>
        <v>#REF!</v>
      </c>
      <c r="AE179" s="39" t="e">
        <f>IF(AL180="14",Monitoreo!#REF!&amp;". ","")</f>
        <v>#REF!</v>
      </c>
      <c r="AF179" s="39" t="e">
        <f>IF(AL180="13",Monitoreo!#REF!&amp;". ","")</f>
        <v>#REF!</v>
      </c>
      <c r="AG179" s="39" t="e">
        <f>IF(AL180="12",Monitoreo!#REF!&amp;". ","")</f>
        <v>#REF!</v>
      </c>
      <c r="AH179" s="85" t="e">
        <f>IF(AL180="11",Monitoreo!#REF!&amp;". ","")</f>
        <v>#REF!</v>
      </c>
      <c r="AI179" s="71"/>
      <c r="AJ179" s="88" t="e">
        <f>+IF(Monitoreo!#REF!="Casi Seguro",5,IF(Monitoreo!#REF!="Probable",4,IF(Monitoreo!#REF!="Posible",3,IF(Monitoreo!#REF!="Improbable",2,IF(Monitoreo!#REF!="Raro",1)))))</f>
        <v>#REF!</v>
      </c>
      <c r="AK179" s="88" t="e">
        <f>+IF(Monitoreo!#REF!="Severo",5,IF(Monitoreo!#REF!="Mayor",4,IF(Monitoreo!#REF!="Moderado",3,IF(Monitoreo!#REF!="Menor",2,IF(Monitoreo!#REF!="Insignificante",1)))))</f>
        <v>#REF!</v>
      </c>
      <c r="AL179" s="88" t="e">
        <f t="shared" si="2"/>
        <v>#REF!</v>
      </c>
    </row>
    <row r="180" spans="9:38" x14ac:dyDescent="0.25">
      <c r="I180" s="83"/>
      <c r="J180" s="84" t="e">
        <f>IF(AL181="55",Monitoreo!#REF!&amp;". ","")</f>
        <v>#REF!</v>
      </c>
      <c r="K180" s="39" t="e">
        <f>IF(AL181="54",Monitoreo!#REF!&amp;". ","")</f>
        <v>#REF!</v>
      </c>
      <c r="L180" s="39" t="e">
        <f>IF(AL181="53",Monitoreo!#REF!&amp;". ","")</f>
        <v>#REF!</v>
      </c>
      <c r="M180" s="39" t="e">
        <f>IF(AL181="52",Monitoreo!#REF!&amp;". ","")</f>
        <v>#REF!</v>
      </c>
      <c r="N180" s="39" t="e">
        <f>IF(AL181="51",Monitoreo!#REF!&amp;". ","")</f>
        <v>#REF!</v>
      </c>
      <c r="O180" s="39" t="e">
        <f>IF(AL181="45",Monitoreo!#REF!&amp;". ","")</f>
        <v>#REF!</v>
      </c>
      <c r="P180" s="39" t="e">
        <f>IF(AL181="44",Monitoreo!#REF!&amp;". ","")</f>
        <v>#REF!</v>
      </c>
      <c r="Q180" s="39" t="e">
        <f>IF(AL181="43",Monitoreo!#REF!&amp;". ","")</f>
        <v>#REF!</v>
      </c>
      <c r="R180" s="39" t="e">
        <f>IF(AL181="42",Monitoreo!#REF!&amp;". ","")</f>
        <v>#REF!</v>
      </c>
      <c r="S180" s="39" t="e">
        <f>IF(AL181="41",Monitoreo!#REF!&amp;". ","")</f>
        <v>#REF!</v>
      </c>
      <c r="T180" s="39" t="e">
        <f>IF(AL181="35",Monitoreo!#REF!&amp;". ","")</f>
        <v>#REF!</v>
      </c>
      <c r="U180" s="39" t="e">
        <f>IF(AL181="34",Monitoreo!#REF!&amp;". ","")</f>
        <v>#REF!</v>
      </c>
      <c r="V180" s="39" t="e">
        <f>IF(AL181="33",Monitoreo!#REF!&amp;". ","")</f>
        <v>#REF!</v>
      </c>
      <c r="W180" s="39" t="e">
        <f>IF(AL181="32",Monitoreo!#REF!&amp;". ","")</f>
        <v>#REF!</v>
      </c>
      <c r="X180" s="39" t="e">
        <f>IF(AL181="31",Monitoreo!#REF!&amp;". ","")</f>
        <v>#REF!</v>
      </c>
      <c r="Y180" s="39" t="e">
        <f>IF(AL181="25",Monitoreo!#REF!&amp;". ","")</f>
        <v>#REF!</v>
      </c>
      <c r="Z180" s="39" t="e">
        <f>IF(AL181="24",Monitoreo!#REF!&amp;". ","")</f>
        <v>#REF!</v>
      </c>
      <c r="AA180" s="39" t="e">
        <f>IF(AL181="23",Monitoreo!#REF!&amp;". ","")</f>
        <v>#REF!</v>
      </c>
      <c r="AB180" s="39" t="e">
        <f>IF(AL181="22",Monitoreo!#REF!&amp;". ","")</f>
        <v>#REF!</v>
      </c>
      <c r="AC180" s="39" t="e">
        <f>IF(AL181="21",Monitoreo!#REF!&amp;". ","")</f>
        <v>#REF!</v>
      </c>
      <c r="AD180" s="39" t="e">
        <f>IF(AL181="15",Monitoreo!#REF!&amp;". ","")</f>
        <v>#REF!</v>
      </c>
      <c r="AE180" s="39" t="e">
        <f>IF(AL181="14",Monitoreo!#REF!&amp;". ","")</f>
        <v>#REF!</v>
      </c>
      <c r="AF180" s="39" t="e">
        <f>IF(AL181="13",Monitoreo!#REF!&amp;". ","")</f>
        <v>#REF!</v>
      </c>
      <c r="AG180" s="39" t="e">
        <f>IF(AL181="12",Monitoreo!#REF!&amp;". ","")</f>
        <v>#REF!</v>
      </c>
      <c r="AH180" s="85" t="e">
        <f>IF(AL181="11",Monitoreo!#REF!&amp;". ","")</f>
        <v>#REF!</v>
      </c>
      <c r="AI180" s="71"/>
      <c r="AJ180" s="88" t="e">
        <f>+IF(Monitoreo!#REF!="Casi Seguro",5,IF(Monitoreo!#REF!="Probable",4,IF(Monitoreo!#REF!="Posible",3,IF(Monitoreo!#REF!="Improbable",2,IF(Monitoreo!#REF!="Raro",1)))))</f>
        <v>#REF!</v>
      </c>
      <c r="AK180" s="88" t="e">
        <f>+IF(Monitoreo!#REF!="Severo",5,IF(Monitoreo!#REF!="Mayor",4,IF(Monitoreo!#REF!="Moderado",3,IF(Monitoreo!#REF!="Menor",2,IF(Monitoreo!#REF!="Insignificante",1)))))</f>
        <v>#REF!</v>
      </c>
      <c r="AL180" s="88" t="e">
        <f t="shared" si="2"/>
        <v>#REF!</v>
      </c>
    </row>
    <row r="181" spans="9:38" x14ac:dyDescent="0.25">
      <c r="I181" s="83"/>
      <c r="J181" s="84" t="e">
        <f>IF(AL182="55",Monitoreo!#REF!&amp;". ","")</f>
        <v>#REF!</v>
      </c>
      <c r="K181" s="39" t="e">
        <f>IF(AL182="54",Monitoreo!#REF!&amp;". ","")</f>
        <v>#REF!</v>
      </c>
      <c r="L181" s="39" t="e">
        <f>IF(AL182="53",Monitoreo!#REF!&amp;". ","")</f>
        <v>#REF!</v>
      </c>
      <c r="M181" s="39" t="e">
        <f>IF(AL182="52",Monitoreo!#REF!&amp;". ","")</f>
        <v>#REF!</v>
      </c>
      <c r="N181" s="39" t="e">
        <f>IF(AL182="51",Monitoreo!#REF!&amp;". ","")</f>
        <v>#REF!</v>
      </c>
      <c r="O181" s="39" t="e">
        <f>IF(AL182="45",Monitoreo!#REF!&amp;". ","")</f>
        <v>#REF!</v>
      </c>
      <c r="P181" s="39" t="e">
        <f>IF(AL182="44",Monitoreo!#REF!&amp;". ","")</f>
        <v>#REF!</v>
      </c>
      <c r="Q181" s="39" t="e">
        <f>IF(AL182="43",Monitoreo!#REF!&amp;". ","")</f>
        <v>#REF!</v>
      </c>
      <c r="R181" s="39" t="e">
        <f>IF(AL182="42",Monitoreo!#REF!&amp;". ","")</f>
        <v>#REF!</v>
      </c>
      <c r="S181" s="39" t="e">
        <f>IF(AL182="41",Monitoreo!#REF!&amp;". ","")</f>
        <v>#REF!</v>
      </c>
      <c r="T181" s="39" t="e">
        <f>IF(AL182="35",Monitoreo!#REF!&amp;". ","")</f>
        <v>#REF!</v>
      </c>
      <c r="U181" s="39" t="e">
        <f>IF(AL182="34",Monitoreo!#REF!&amp;". ","")</f>
        <v>#REF!</v>
      </c>
      <c r="V181" s="39" t="e">
        <f>IF(AL182="33",Monitoreo!#REF!&amp;". ","")</f>
        <v>#REF!</v>
      </c>
      <c r="W181" s="39" t="e">
        <f>IF(AL182="32",Monitoreo!#REF!&amp;". ","")</f>
        <v>#REF!</v>
      </c>
      <c r="X181" s="39" t="e">
        <f>IF(AL182="31",Monitoreo!#REF!&amp;". ","")</f>
        <v>#REF!</v>
      </c>
      <c r="Y181" s="39" t="e">
        <f>IF(AL182="25",Monitoreo!#REF!&amp;". ","")</f>
        <v>#REF!</v>
      </c>
      <c r="Z181" s="39" t="e">
        <f>IF(AL182="24",Monitoreo!#REF!&amp;". ","")</f>
        <v>#REF!</v>
      </c>
      <c r="AA181" s="39" t="e">
        <f>IF(AL182="23",Monitoreo!#REF!&amp;". ","")</f>
        <v>#REF!</v>
      </c>
      <c r="AB181" s="39" t="e">
        <f>IF(AL182="22",Monitoreo!#REF!&amp;". ","")</f>
        <v>#REF!</v>
      </c>
      <c r="AC181" s="39" t="e">
        <f>IF(AL182="21",Monitoreo!#REF!&amp;". ","")</f>
        <v>#REF!</v>
      </c>
      <c r="AD181" s="39" t="e">
        <f>IF(AL182="15",Monitoreo!#REF!&amp;". ","")</f>
        <v>#REF!</v>
      </c>
      <c r="AE181" s="39" t="e">
        <f>IF(AL182="14",Monitoreo!#REF!&amp;". ","")</f>
        <v>#REF!</v>
      </c>
      <c r="AF181" s="39" t="e">
        <f>IF(AL182="13",Monitoreo!#REF!&amp;". ","")</f>
        <v>#REF!</v>
      </c>
      <c r="AG181" s="39" t="e">
        <f>IF(AL182="12",Monitoreo!#REF!&amp;". ","")</f>
        <v>#REF!</v>
      </c>
      <c r="AH181" s="85" t="e">
        <f>IF(AL182="11",Monitoreo!#REF!&amp;". ","")</f>
        <v>#REF!</v>
      </c>
      <c r="AI181" s="71"/>
      <c r="AJ181" s="88" t="e">
        <f>+IF(Monitoreo!#REF!="Casi Seguro",5,IF(Monitoreo!#REF!="Probable",4,IF(Monitoreo!#REF!="Posible",3,IF(Monitoreo!#REF!="Improbable",2,IF(Monitoreo!#REF!="Raro",1)))))</f>
        <v>#REF!</v>
      </c>
      <c r="AK181" s="88" t="e">
        <f>+IF(Monitoreo!#REF!="Severo",5,IF(Monitoreo!#REF!="Mayor",4,IF(Monitoreo!#REF!="Moderado",3,IF(Monitoreo!#REF!="Menor",2,IF(Monitoreo!#REF!="Insignificante",1)))))</f>
        <v>#REF!</v>
      </c>
      <c r="AL181" s="88" t="e">
        <f t="shared" si="2"/>
        <v>#REF!</v>
      </c>
    </row>
    <row r="182" spans="9:38" x14ac:dyDescent="0.25">
      <c r="I182" s="83"/>
      <c r="J182" s="84" t="e">
        <f>IF(AL183="55",Monitoreo!#REF!&amp;". ","")</f>
        <v>#REF!</v>
      </c>
      <c r="K182" s="39" t="e">
        <f>IF(AL183="54",Monitoreo!#REF!&amp;". ","")</f>
        <v>#REF!</v>
      </c>
      <c r="L182" s="39" t="e">
        <f>IF(AL183="53",Monitoreo!#REF!&amp;". ","")</f>
        <v>#REF!</v>
      </c>
      <c r="M182" s="39" t="e">
        <f>IF(AL183="52",Monitoreo!#REF!&amp;". ","")</f>
        <v>#REF!</v>
      </c>
      <c r="N182" s="39" t="e">
        <f>IF(AL183="51",Monitoreo!#REF!&amp;". ","")</f>
        <v>#REF!</v>
      </c>
      <c r="O182" s="39" t="e">
        <f>IF(AL183="45",Monitoreo!#REF!&amp;". ","")</f>
        <v>#REF!</v>
      </c>
      <c r="P182" s="39" t="e">
        <f>IF(AL183="44",Monitoreo!#REF!&amp;". ","")</f>
        <v>#REF!</v>
      </c>
      <c r="Q182" s="39" t="e">
        <f>IF(AL183="43",Monitoreo!#REF!&amp;". ","")</f>
        <v>#REF!</v>
      </c>
      <c r="R182" s="39" t="e">
        <f>IF(AL183="42",Monitoreo!#REF!&amp;". ","")</f>
        <v>#REF!</v>
      </c>
      <c r="S182" s="39" t="e">
        <f>IF(AL183="41",Monitoreo!#REF!&amp;". ","")</f>
        <v>#REF!</v>
      </c>
      <c r="T182" s="39" t="e">
        <f>IF(AL183="35",Monitoreo!#REF!&amp;". ","")</f>
        <v>#REF!</v>
      </c>
      <c r="U182" s="39" t="e">
        <f>IF(AL183="34",Monitoreo!#REF!&amp;". ","")</f>
        <v>#REF!</v>
      </c>
      <c r="V182" s="39" t="e">
        <f>IF(AL183="33",Monitoreo!#REF!&amp;". ","")</f>
        <v>#REF!</v>
      </c>
      <c r="W182" s="39" t="e">
        <f>IF(AL183="32",Monitoreo!#REF!&amp;". ","")</f>
        <v>#REF!</v>
      </c>
      <c r="X182" s="39" t="e">
        <f>IF(AL183="31",Monitoreo!#REF!&amp;". ","")</f>
        <v>#REF!</v>
      </c>
      <c r="Y182" s="39" t="e">
        <f>IF(AL183="25",Monitoreo!#REF!&amp;". ","")</f>
        <v>#REF!</v>
      </c>
      <c r="Z182" s="39" t="e">
        <f>IF(AL183="24",Monitoreo!#REF!&amp;". ","")</f>
        <v>#REF!</v>
      </c>
      <c r="AA182" s="39" t="e">
        <f>IF(AL183="23",Monitoreo!#REF!&amp;". ","")</f>
        <v>#REF!</v>
      </c>
      <c r="AB182" s="39" t="e">
        <f>IF(AL183="22",Monitoreo!#REF!&amp;". ","")</f>
        <v>#REF!</v>
      </c>
      <c r="AC182" s="39" t="e">
        <f>IF(AL183="21",Monitoreo!#REF!&amp;". ","")</f>
        <v>#REF!</v>
      </c>
      <c r="AD182" s="39" t="e">
        <f>IF(AL183="15",Monitoreo!#REF!&amp;". ","")</f>
        <v>#REF!</v>
      </c>
      <c r="AE182" s="39" t="e">
        <f>IF(AL183="14",Monitoreo!#REF!&amp;". ","")</f>
        <v>#REF!</v>
      </c>
      <c r="AF182" s="39" t="e">
        <f>IF(AL183="13",Monitoreo!#REF!&amp;". ","")</f>
        <v>#REF!</v>
      </c>
      <c r="AG182" s="39" t="e">
        <f>IF(AL183="12",Monitoreo!#REF!&amp;". ","")</f>
        <v>#REF!</v>
      </c>
      <c r="AH182" s="85" t="e">
        <f>IF(AL183="11",Monitoreo!#REF!&amp;". ","")</f>
        <v>#REF!</v>
      </c>
      <c r="AI182" s="71"/>
      <c r="AJ182" s="88" t="e">
        <f>+IF(Monitoreo!#REF!="Casi Seguro",5,IF(Monitoreo!#REF!="Probable",4,IF(Monitoreo!#REF!="Posible",3,IF(Monitoreo!#REF!="Improbable",2,IF(Monitoreo!#REF!="Raro",1)))))</f>
        <v>#REF!</v>
      </c>
      <c r="AK182" s="88" t="e">
        <f>+IF(Monitoreo!#REF!="Severo",5,IF(Monitoreo!#REF!="Mayor",4,IF(Monitoreo!#REF!="Moderado",3,IF(Monitoreo!#REF!="Menor",2,IF(Monitoreo!#REF!="Insignificante",1)))))</f>
        <v>#REF!</v>
      </c>
      <c r="AL182" s="88" t="e">
        <f t="shared" si="2"/>
        <v>#REF!</v>
      </c>
    </row>
    <row r="183" spans="9:38" x14ac:dyDescent="0.25">
      <c r="I183" s="83"/>
      <c r="J183" s="84" t="e">
        <f>IF(AL184="55",Monitoreo!#REF!&amp;". ","")</f>
        <v>#REF!</v>
      </c>
      <c r="K183" s="39" t="e">
        <f>IF(AL184="54",Monitoreo!#REF!&amp;". ","")</f>
        <v>#REF!</v>
      </c>
      <c r="L183" s="39" t="e">
        <f>IF(AL184="53",Monitoreo!#REF!&amp;". ","")</f>
        <v>#REF!</v>
      </c>
      <c r="M183" s="39" t="e">
        <f>IF(AL184="52",Monitoreo!#REF!&amp;". ","")</f>
        <v>#REF!</v>
      </c>
      <c r="N183" s="39" t="e">
        <f>IF(AL184="51",Monitoreo!#REF!&amp;". ","")</f>
        <v>#REF!</v>
      </c>
      <c r="O183" s="39" t="e">
        <f>IF(AL184="45",Monitoreo!#REF!&amp;". ","")</f>
        <v>#REF!</v>
      </c>
      <c r="P183" s="39" t="e">
        <f>IF(AL184="44",Monitoreo!#REF!&amp;". ","")</f>
        <v>#REF!</v>
      </c>
      <c r="Q183" s="39" t="e">
        <f>IF(AL184="43",Monitoreo!#REF!&amp;". ","")</f>
        <v>#REF!</v>
      </c>
      <c r="R183" s="39" t="e">
        <f>IF(AL184="42",Monitoreo!#REF!&amp;". ","")</f>
        <v>#REF!</v>
      </c>
      <c r="S183" s="39" t="e">
        <f>IF(AL184="41",Monitoreo!#REF!&amp;". ","")</f>
        <v>#REF!</v>
      </c>
      <c r="T183" s="39" t="e">
        <f>IF(AL184="35",Monitoreo!#REF!&amp;". ","")</f>
        <v>#REF!</v>
      </c>
      <c r="U183" s="39" t="e">
        <f>IF(AL184="34",Monitoreo!#REF!&amp;". ","")</f>
        <v>#REF!</v>
      </c>
      <c r="V183" s="39" t="e">
        <f>IF(AL184="33",Monitoreo!#REF!&amp;". ","")</f>
        <v>#REF!</v>
      </c>
      <c r="W183" s="39" t="e">
        <f>IF(AL184="32",Monitoreo!#REF!&amp;". ","")</f>
        <v>#REF!</v>
      </c>
      <c r="X183" s="39" t="e">
        <f>IF(AL184="31",Monitoreo!#REF!&amp;". ","")</f>
        <v>#REF!</v>
      </c>
      <c r="Y183" s="39" t="e">
        <f>IF(AL184="25",Monitoreo!#REF!&amp;". ","")</f>
        <v>#REF!</v>
      </c>
      <c r="Z183" s="39" t="e">
        <f>IF(AL184="24",Monitoreo!#REF!&amp;". ","")</f>
        <v>#REF!</v>
      </c>
      <c r="AA183" s="39" t="e">
        <f>IF(AL184="23",Monitoreo!#REF!&amp;". ","")</f>
        <v>#REF!</v>
      </c>
      <c r="AB183" s="39" t="e">
        <f>IF(AL184="22",Monitoreo!#REF!&amp;". ","")</f>
        <v>#REF!</v>
      </c>
      <c r="AC183" s="39" t="e">
        <f>IF(AL184="21",Monitoreo!#REF!&amp;". ","")</f>
        <v>#REF!</v>
      </c>
      <c r="AD183" s="39" t="e">
        <f>IF(AL184="15",Monitoreo!#REF!&amp;". ","")</f>
        <v>#REF!</v>
      </c>
      <c r="AE183" s="39" t="e">
        <f>IF(AL184="14",Monitoreo!#REF!&amp;". ","")</f>
        <v>#REF!</v>
      </c>
      <c r="AF183" s="39" t="e">
        <f>IF(AL184="13",Monitoreo!#REF!&amp;". ","")</f>
        <v>#REF!</v>
      </c>
      <c r="AG183" s="39" t="e">
        <f>IF(AL184="12",Monitoreo!#REF!&amp;". ","")</f>
        <v>#REF!</v>
      </c>
      <c r="AH183" s="85" t="e">
        <f>IF(AL184="11",Monitoreo!#REF!&amp;". ","")</f>
        <v>#REF!</v>
      </c>
      <c r="AI183" s="71"/>
      <c r="AJ183" s="88" t="e">
        <f>+IF(Monitoreo!#REF!="Casi Seguro",5,IF(Monitoreo!#REF!="Probable",4,IF(Monitoreo!#REF!="Posible",3,IF(Monitoreo!#REF!="Improbable",2,IF(Monitoreo!#REF!="Raro",1)))))</f>
        <v>#REF!</v>
      </c>
      <c r="AK183" s="88" t="e">
        <f>+IF(Monitoreo!#REF!="Severo",5,IF(Monitoreo!#REF!="Mayor",4,IF(Monitoreo!#REF!="Moderado",3,IF(Monitoreo!#REF!="Menor",2,IF(Monitoreo!#REF!="Insignificante",1)))))</f>
        <v>#REF!</v>
      </c>
      <c r="AL183" s="88" t="e">
        <f t="shared" si="2"/>
        <v>#REF!</v>
      </c>
    </row>
    <row r="184" spans="9:38" x14ac:dyDescent="0.25">
      <c r="I184" s="83"/>
      <c r="J184" s="84" t="e">
        <f>IF(AL185="55",Monitoreo!#REF!&amp;". ","")</f>
        <v>#REF!</v>
      </c>
      <c r="K184" s="39" t="e">
        <f>IF(AL185="54",Monitoreo!#REF!&amp;". ","")</f>
        <v>#REF!</v>
      </c>
      <c r="L184" s="39" t="e">
        <f>IF(AL185="53",Monitoreo!#REF!&amp;". ","")</f>
        <v>#REF!</v>
      </c>
      <c r="M184" s="39" t="e">
        <f>IF(AL185="52",Monitoreo!#REF!&amp;". ","")</f>
        <v>#REF!</v>
      </c>
      <c r="N184" s="39" t="e">
        <f>IF(AL185="51",Monitoreo!#REF!&amp;". ","")</f>
        <v>#REF!</v>
      </c>
      <c r="O184" s="39" t="e">
        <f>IF(AL185="45",Monitoreo!#REF!&amp;". ","")</f>
        <v>#REF!</v>
      </c>
      <c r="P184" s="39" t="e">
        <f>IF(AL185="44",Monitoreo!#REF!&amp;". ","")</f>
        <v>#REF!</v>
      </c>
      <c r="Q184" s="39" t="e">
        <f>IF(AL185="43",Monitoreo!#REF!&amp;". ","")</f>
        <v>#REF!</v>
      </c>
      <c r="R184" s="39" t="e">
        <f>IF(AL185="42",Monitoreo!#REF!&amp;". ","")</f>
        <v>#REF!</v>
      </c>
      <c r="S184" s="39" t="e">
        <f>IF(AL185="41",Monitoreo!#REF!&amp;". ","")</f>
        <v>#REF!</v>
      </c>
      <c r="T184" s="39" t="e">
        <f>IF(AL185="35",Monitoreo!#REF!&amp;". ","")</f>
        <v>#REF!</v>
      </c>
      <c r="U184" s="39" t="e">
        <f>IF(AL185="34",Monitoreo!#REF!&amp;". ","")</f>
        <v>#REF!</v>
      </c>
      <c r="V184" s="39" t="e">
        <f>IF(AL185="33",Monitoreo!#REF!&amp;". ","")</f>
        <v>#REF!</v>
      </c>
      <c r="W184" s="39" t="e">
        <f>IF(AL185="32",Monitoreo!#REF!&amp;". ","")</f>
        <v>#REF!</v>
      </c>
      <c r="X184" s="39" t="e">
        <f>IF(AL185="31",Monitoreo!#REF!&amp;". ","")</f>
        <v>#REF!</v>
      </c>
      <c r="Y184" s="39" t="e">
        <f>IF(AL185="25",Monitoreo!#REF!&amp;". ","")</f>
        <v>#REF!</v>
      </c>
      <c r="Z184" s="39" t="e">
        <f>IF(AL185="24",Monitoreo!#REF!&amp;". ","")</f>
        <v>#REF!</v>
      </c>
      <c r="AA184" s="39" t="e">
        <f>IF(AL185="23",Monitoreo!#REF!&amp;". ","")</f>
        <v>#REF!</v>
      </c>
      <c r="AB184" s="39" t="e">
        <f>IF(AL185="22",Monitoreo!#REF!&amp;". ","")</f>
        <v>#REF!</v>
      </c>
      <c r="AC184" s="39" t="e">
        <f>IF(AL185="21",Monitoreo!#REF!&amp;". ","")</f>
        <v>#REF!</v>
      </c>
      <c r="AD184" s="39" t="e">
        <f>IF(AL185="15",Monitoreo!#REF!&amp;". ","")</f>
        <v>#REF!</v>
      </c>
      <c r="AE184" s="39" t="e">
        <f>IF(AL185="14",Monitoreo!#REF!&amp;". ","")</f>
        <v>#REF!</v>
      </c>
      <c r="AF184" s="39" t="e">
        <f>IF(AL185="13",Monitoreo!#REF!&amp;". ","")</f>
        <v>#REF!</v>
      </c>
      <c r="AG184" s="39" t="e">
        <f>IF(AL185="12",Monitoreo!#REF!&amp;". ","")</f>
        <v>#REF!</v>
      </c>
      <c r="AH184" s="85" t="e">
        <f>IF(AL185="11",Monitoreo!#REF!&amp;". ","")</f>
        <v>#REF!</v>
      </c>
      <c r="AI184" s="71"/>
      <c r="AJ184" s="88" t="e">
        <f>+IF(Monitoreo!#REF!="Casi Seguro",5,IF(Monitoreo!#REF!="Probable",4,IF(Monitoreo!#REF!="Posible",3,IF(Monitoreo!#REF!="Improbable",2,IF(Monitoreo!#REF!="Raro",1)))))</f>
        <v>#REF!</v>
      </c>
      <c r="AK184" s="88" t="e">
        <f>+IF(Monitoreo!#REF!="Severo",5,IF(Monitoreo!#REF!="Mayor",4,IF(Monitoreo!#REF!="Moderado",3,IF(Monitoreo!#REF!="Menor",2,IF(Monitoreo!#REF!="Insignificante",1)))))</f>
        <v>#REF!</v>
      </c>
      <c r="AL184" s="88" t="e">
        <f t="shared" si="2"/>
        <v>#REF!</v>
      </c>
    </row>
    <row r="185" spans="9:38" x14ac:dyDescent="0.25">
      <c r="I185" s="83"/>
      <c r="J185" s="84" t="e">
        <f>IF(AL186="55",Monitoreo!#REF!&amp;". ","")</f>
        <v>#REF!</v>
      </c>
      <c r="K185" s="39" t="e">
        <f>IF(AL186="54",Monitoreo!#REF!&amp;". ","")</f>
        <v>#REF!</v>
      </c>
      <c r="L185" s="39" t="e">
        <f>IF(AL186="53",Monitoreo!#REF!&amp;". ","")</f>
        <v>#REF!</v>
      </c>
      <c r="M185" s="39" t="e">
        <f>IF(AL186="52",Monitoreo!#REF!&amp;". ","")</f>
        <v>#REF!</v>
      </c>
      <c r="N185" s="39" t="e">
        <f>IF(AL186="51",Monitoreo!#REF!&amp;". ","")</f>
        <v>#REF!</v>
      </c>
      <c r="O185" s="39" t="e">
        <f>IF(AL186="45",Monitoreo!#REF!&amp;". ","")</f>
        <v>#REF!</v>
      </c>
      <c r="P185" s="39" t="e">
        <f>IF(AL186="44",Monitoreo!#REF!&amp;". ","")</f>
        <v>#REF!</v>
      </c>
      <c r="Q185" s="39" t="e">
        <f>IF(AL186="43",Monitoreo!#REF!&amp;". ","")</f>
        <v>#REF!</v>
      </c>
      <c r="R185" s="39" t="e">
        <f>IF(AL186="42",Monitoreo!#REF!&amp;". ","")</f>
        <v>#REF!</v>
      </c>
      <c r="S185" s="39" t="e">
        <f>IF(AL186="41",Monitoreo!#REF!&amp;". ","")</f>
        <v>#REF!</v>
      </c>
      <c r="T185" s="39" t="e">
        <f>IF(AL186="35",Monitoreo!#REF!&amp;". ","")</f>
        <v>#REF!</v>
      </c>
      <c r="U185" s="39" t="e">
        <f>IF(AL186="34",Monitoreo!#REF!&amp;". ","")</f>
        <v>#REF!</v>
      </c>
      <c r="V185" s="39" t="e">
        <f>IF(AL186="33",Monitoreo!#REF!&amp;". ","")</f>
        <v>#REF!</v>
      </c>
      <c r="W185" s="39" t="e">
        <f>IF(AL186="32",Monitoreo!#REF!&amp;". ","")</f>
        <v>#REF!</v>
      </c>
      <c r="X185" s="39" t="e">
        <f>IF(AL186="31",Monitoreo!#REF!&amp;". ","")</f>
        <v>#REF!</v>
      </c>
      <c r="Y185" s="39" t="e">
        <f>IF(AL186="25",Monitoreo!#REF!&amp;". ","")</f>
        <v>#REF!</v>
      </c>
      <c r="Z185" s="39" t="e">
        <f>IF(AL186="24",Monitoreo!#REF!&amp;". ","")</f>
        <v>#REF!</v>
      </c>
      <c r="AA185" s="39" t="e">
        <f>IF(AL186="23",Monitoreo!#REF!&amp;". ","")</f>
        <v>#REF!</v>
      </c>
      <c r="AB185" s="39" t="e">
        <f>IF(AL186="22",Monitoreo!#REF!&amp;". ","")</f>
        <v>#REF!</v>
      </c>
      <c r="AC185" s="39" t="e">
        <f>IF(AL186="21",Monitoreo!#REF!&amp;". ","")</f>
        <v>#REF!</v>
      </c>
      <c r="AD185" s="39" t="e">
        <f>IF(AL186="15",Monitoreo!#REF!&amp;". ","")</f>
        <v>#REF!</v>
      </c>
      <c r="AE185" s="39" t="e">
        <f>IF(AL186="14",Monitoreo!#REF!&amp;". ","")</f>
        <v>#REF!</v>
      </c>
      <c r="AF185" s="39" t="e">
        <f>IF(AL186="13",Monitoreo!#REF!&amp;". ","")</f>
        <v>#REF!</v>
      </c>
      <c r="AG185" s="39" t="e">
        <f>IF(AL186="12",Monitoreo!#REF!&amp;". ","")</f>
        <v>#REF!</v>
      </c>
      <c r="AH185" s="85" t="e">
        <f>IF(AL186="11",Monitoreo!#REF!&amp;". ","")</f>
        <v>#REF!</v>
      </c>
      <c r="AI185" s="71"/>
      <c r="AJ185" s="88" t="e">
        <f>+IF(Monitoreo!#REF!="Casi Seguro",5,IF(Monitoreo!#REF!="Probable",4,IF(Monitoreo!#REF!="Posible",3,IF(Monitoreo!#REF!="Improbable",2,IF(Monitoreo!#REF!="Raro",1)))))</f>
        <v>#REF!</v>
      </c>
      <c r="AK185" s="88" t="e">
        <f>+IF(Monitoreo!#REF!="Severo",5,IF(Monitoreo!#REF!="Mayor",4,IF(Monitoreo!#REF!="Moderado",3,IF(Monitoreo!#REF!="Menor",2,IF(Monitoreo!#REF!="Insignificante",1)))))</f>
        <v>#REF!</v>
      </c>
      <c r="AL185" s="88" t="e">
        <f t="shared" si="2"/>
        <v>#REF!</v>
      </c>
    </row>
    <row r="186" spans="9:38" x14ac:dyDescent="0.25">
      <c r="I186" s="83"/>
      <c r="J186" s="84" t="e">
        <f>IF(AL187="55",Monitoreo!#REF!&amp;". ","")</f>
        <v>#REF!</v>
      </c>
      <c r="K186" s="39" t="e">
        <f>IF(AL187="54",Monitoreo!#REF!&amp;". ","")</f>
        <v>#REF!</v>
      </c>
      <c r="L186" s="39" t="e">
        <f>IF(AL187="53",Monitoreo!#REF!&amp;". ","")</f>
        <v>#REF!</v>
      </c>
      <c r="M186" s="39" t="e">
        <f>IF(AL187="52",Monitoreo!#REF!&amp;". ","")</f>
        <v>#REF!</v>
      </c>
      <c r="N186" s="39" t="e">
        <f>IF(AL187="51",Monitoreo!#REF!&amp;". ","")</f>
        <v>#REF!</v>
      </c>
      <c r="O186" s="39" t="e">
        <f>IF(AL187="45",Monitoreo!#REF!&amp;". ","")</f>
        <v>#REF!</v>
      </c>
      <c r="P186" s="39" t="e">
        <f>IF(AL187="44",Monitoreo!#REF!&amp;". ","")</f>
        <v>#REF!</v>
      </c>
      <c r="Q186" s="39" t="e">
        <f>IF(AL187="43",Monitoreo!#REF!&amp;". ","")</f>
        <v>#REF!</v>
      </c>
      <c r="R186" s="39" t="e">
        <f>IF(AL187="42",Monitoreo!#REF!&amp;". ","")</f>
        <v>#REF!</v>
      </c>
      <c r="S186" s="39" t="e">
        <f>IF(AL187="41",Monitoreo!#REF!&amp;". ","")</f>
        <v>#REF!</v>
      </c>
      <c r="T186" s="39" t="e">
        <f>IF(AL187="35",Monitoreo!#REF!&amp;". ","")</f>
        <v>#REF!</v>
      </c>
      <c r="U186" s="39" t="e">
        <f>IF(AL187="34",Monitoreo!#REF!&amp;". ","")</f>
        <v>#REF!</v>
      </c>
      <c r="V186" s="39" t="e">
        <f>IF(AL187="33",Monitoreo!#REF!&amp;". ","")</f>
        <v>#REF!</v>
      </c>
      <c r="W186" s="39" t="e">
        <f>IF(AL187="32",Monitoreo!#REF!&amp;". ","")</f>
        <v>#REF!</v>
      </c>
      <c r="X186" s="39" t="e">
        <f>IF(AL187="31",Monitoreo!#REF!&amp;". ","")</f>
        <v>#REF!</v>
      </c>
      <c r="Y186" s="39" t="e">
        <f>IF(AL187="25",Monitoreo!#REF!&amp;". ","")</f>
        <v>#REF!</v>
      </c>
      <c r="Z186" s="39" t="e">
        <f>IF(AL187="24",Monitoreo!#REF!&amp;". ","")</f>
        <v>#REF!</v>
      </c>
      <c r="AA186" s="39" t="e">
        <f>IF(AL187="23",Monitoreo!#REF!&amp;". ","")</f>
        <v>#REF!</v>
      </c>
      <c r="AB186" s="39" t="e">
        <f>IF(AL187="22",Monitoreo!#REF!&amp;". ","")</f>
        <v>#REF!</v>
      </c>
      <c r="AC186" s="39" t="e">
        <f>IF(AL187="21",Monitoreo!#REF!&amp;". ","")</f>
        <v>#REF!</v>
      </c>
      <c r="AD186" s="39" t="e">
        <f>IF(AL187="15",Monitoreo!#REF!&amp;". ","")</f>
        <v>#REF!</v>
      </c>
      <c r="AE186" s="39" t="e">
        <f>IF(AL187="14",Monitoreo!#REF!&amp;". ","")</f>
        <v>#REF!</v>
      </c>
      <c r="AF186" s="39" t="e">
        <f>IF(AL187="13",Monitoreo!#REF!&amp;". ","")</f>
        <v>#REF!</v>
      </c>
      <c r="AG186" s="39" t="e">
        <f>IF(AL187="12",Monitoreo!#REF!&amp;". ","")</f>
        <v>#REF!</v>
      </c>
      <c r="AH186" s="85" t="e">
        <f>IF(AL187="11",Monitoreo!#REF!&amp;". ","")</f>
        <v>#REF!</v>
      </c>
      <c r="AI186" s="71"/>
      <c r="AJ186" s="88" t="e">
        <f>+IF(Monitoreo!#REF!="Casi Seguro",5,IF(Monitoreo!#REF!="Probable",4,IF(Monitoreo!#REF!="Posible",3,IF(Monitoreo!#REF!="Improbable",2,IF(Monitoreo!#REF!="Raro",1)))))</f>
        <v>#REF!</v>
      </c>
      <c r="AK186" s="88" t="e">
        <f>+IF(Monitoreo!#REF!="Severo",5,IF(Monitoreo!#REF!="Mayor",4,IF(Monitoreo!#REF!="Moderado",3,IF(Monitoreo!#REF!="Menor",2,IF(Monitoreo!#REF!="Insignificante",1)))))</f>
        <v>#REF!</v>
      </c>
      <c r="AL186" s="88" t="e">
        <f t="shared" si="2"/>
        <v>#REF!</v>
      </c>
    </row>
    <row r="187" spans="9:38" x14ac:dyDescent="0.25">
      <c r="I187" s="83"/>
      <c r="J187" s="84" t="e">
        <f>IF(AL188="55",Monitoreo!#REF!&amp;". ","")</f>
        <v>#REF!</v>
      </c>
      <c r="K187" s="39" t="e">
        <f>IF(AL188="54",Monitoreo!#REF!&amp;". ","")</f>
        <v>#REF!</v>
      </c>
      <c r="L187" s="39" t="e">
        <f>IF(AL188="53",Monitoreo!#REF!&amp;". ","")</f>
        <v>#REF!</v>
      </c>
      <c r="M187" s="39" t="e">
        <f>IF(AL188="52",Monitoreo!#REF!&amp;". ","")</f>
        <v>#REF!</v>
      </c>
      <c r="N187" s="39" t="e">
        <f>IF(AL188="51",Monitoreo!#REF!&amp;". ","")</f>
        <v>#REF!</v>
      </c>
      <c r="O187" s="39" t="e">
        <f>IF(AL188="45",Monitoreo!#REF!&amp;". ","")</f>
        <v>#REF!</v>
      </c>
      <c r="P187" s="39" t="e">
        <f>IF(AL188="44",Monitoreo!#REF!&amp;". ","")</f>
        <v>#REF!</v>
      </c>
      <c r="Q187" s="39" t="e">
        <f>IF(AL188="43",Monitoreo!#REF!&amp;". ","")</f>
        <v>#REF!</v>
      </c>
      <c r="R187" s="39" t="e">
        <f>IF(AL188="42",Monitoreo!#REF!&amp;". ","")</f>
        <v>#REF!</v>
      </c>
      <c r="S187" s="39" t="e">
        <f>IF(AL188="41",Monitoreo!#REF!&amp;". ","")</f>
        <v>#REF!</v>
      </c>
      <c r="T187" s="39" t="e">
        <f>IF(AL188="35",Monitoreo!#REF!&amp;". ","")</f>
        <v>#REF!</v>
      </c>
      <c r="U187" s="39" t="e">
        <f>IF(AL188="34",Monitoreo!#REF!&amp;". ","")</f>
        <v>#REF!</v>
      </c>
      <c r="V187" s="39" t="e">
        <f>IF(AL188="33",Monitoreo!#REF!&amp;". ","")</f>
        <v>#REF!</v>
      </c>
      <c r="W187" s="39" t="e">
        <f>IF(AL188="32",Monitoreo!#REF!&amp;". ","")</f>
        <v>#REF!</v>
      </c>
      <c r="X187" s="39" t="e">
        <f>IF(AL188="31",Monitoreo!#REF!&amp;". ","")</f>
        <v>#REF!</v>
      </c>
      <c r="Y187" s="39" t="e">
        <f>IF(AL188="25",Monitoreo!#REF!&amp;". ","")</f>
        <v>#REF!</v>
      </c>
      <c r="Z187" s="39" t="e">
        <f>IF(AL188="24",Monitoreo!#REF!&amp;". ","")</f>
        <v>#REF!</v>
      </c>
      <c r="AA187" s="39" t="e">
        <f>IF(AL188="23",Monitoreo!#REF!&amp;". ","")</f>
        <v>#REF!</v>
      </c>
      <c r="AB187" s="39" t="e">
        <f>IF(AL188="22",Monitoreo!#REF!&amp;". ","")</f>
        <v>#REF!</v>
      </c>
      <c r="AC187" s="39" t="e">
        <f>IF(AL188="21",Monitoreo!#REF!&amp;". ","")</f>
        <v>#REF!</v>
      </c>
      <c r="AD187" s="39" t="e">
        <f>IF(AL188="15",Monitoreo!#REF!&amp;". ","")</f>
        <v>#REF!</v>
      </c>
      <c r="AE187" s="39" t="e">
        <f>IF(AL188="14",Monitoreo!#REF!&amp;". ","")</f>
        <v>#REF!</v>
      </c>
      <c r="AF187" s="39" t="e">
        <f>IF(AL188="13",Monitoreo!#REF!&amp;". ","")</f>
        <v>#REF!</v>
      </c>
      <c r="AG187" s="39" t="e">
        <f>IF(AL188="12",Monitoreo!#REF!&amp;". ","")</f>
        <v>#REF!</v>
      </c>
      <c r="AH187" s="85" t="e">
        <f>IF(AL188="11",Monitoreo!#REF!&amp;". ","")</f>
        <v>#REF!</v>
      </c>
      <c r="AI187" s="71"/>
      <c r="AJ187" s="88" t="e">
        <f>+IF(Monitoreo!#REF!="Casi Seguro",5,IF(Monitoreo!#REF!="Probable",4,IF(Monitoreo!#REF!="Posible",3,IF(Monitoreo!#REF!="Improbable",2,IF(Monitoreo!#REF!="Raro",1)))))</f>
        <v>#REF!</v>
      </c>
      <c r="AK187" s="88" t="e">
        <f>+IF(Monitoreo!#REF!="Severo",5,IF(Monitoreo!#REF!="Mayor",4,IF(Monitoreo!#REF!="Moderado",3,IF(Monitoreo!#REF!="Menor",2,IF(Monitoreo!#REF!="Insignificante",1)))))</f>
        <v>#REF!</v>
      </c>
      <c r="AL187" s="88" t="e">
        <f t="shared" si="2"/>
        <v>#REF!</v>
      </c>
    </row>
    <row r="188" spans="9:38" x14ac:dyDescent="0.25">
      <c r="I188" s="83"/>
      <c r="J188" s="84" t="e">
        <f>IF(AL189="55",Monitoreo!#REF!&amp;". ","")</f>
        <v>#REF!</v>
      </c>
      <c r="K188" s="39" t="e">
        <f>IF(AL189="54",Monitoreo!#REF!&amp;". ","")</f>
        <v>#REF!</v>
      </c>
      <c r="L188" s="39" t="e">
        <f>IF(AL189="53",Monitoreo!#REF!&amp;". ","")</f>
        <v>#REF!</v>
      </c>
      <c r="M188" s="39" t="e">
        <f>IF(AL189="52",Monitoreo!#REF!&amp;". ","")</f>
        <v>#REF!</v>
      </c>
      <c r="N188" s="39" t="e">
        <f>IF(AL189="51",Monitoreo!#REF!&amp;". ","")</f>
        <v>#REF!</v>
      </c>
      <c r="O188" s="39" t="e">
        <f>IF(AL189="45",Monitoreo!#REF!&amp;". ","")</f>
        <v>#REF!</v>
      </c>
      <c r="P188" s="39" t="e">
        <f>IF(AL189="44",Monitoreo!#REF!&amp;". ","")</f>
        <v>#REF!</v>
      </c>
      <c r="Q188" s="39" t="e">
        <f>IF(AL189="43",Monitoreo!#REF!&amp;". ","")</f>
        <v>#REF!</v>
      </c>
      <c r="R188" s="39" t="e">
        <f>IF(AL189="42",Monitoreo!#REF!&amp;". ","")</f>
        <v>#REF!</v>
      </c>
      <c r="S188" s="39" t="e">
        <f>IF(AL189="41",Monitoreo!#REF!&amp;". ","")</f>
        <v>#REF!</v>
      </c>
      <c r="T188" s="39" t="e">
        <f>IF(AL189="35",Monitoreo!#REF!&amp;". ","")</f>
        <v>#REF!</v>
      </c>
      <c r="U188" s="39" t="e">
        <f>IF(AL189="34",Monitoreo!#REF!&amp;". ","")</f>
        <v>#REF!</v>
      </c>
      <c r="V188" s="39" t="e">
        <f>IF(AL189="33",Monitoreo!#REF!&amp;". ","")</f>
        <v>#REF!</v>
      </c>
      <c r="W188" s="39" t="e">
        <f>IF(AL189="32",Monitoreo!#REF!&amp;". ","")</f>
        <v>#REF!</v>
      </c>
      <c r="X188" s="39" t="e">
        <f>IF(AL189="31",Monitoreo!#REF!&amp;". ","")</f>
        <v>#REF!</v>
      </c>
      <c r="Y188" s="39" t="e">
        <f>IF(AL189="25",Monitoreo!#REF!&amp;". ","")</f>
        <v>#REF!</v>
      </c>
      <c r="Z188" s="39" t="e">
        <f>IF(AL189="24",Monitoreo!#REF!&amp;". ","")</f>
        <v>#REF!</v>
      </c>
      <c r="AA188" s="39" t="e">
        <f>IF(AL189="23",Monitoreo!#REF!&amp;". ","")</f>
        <v>#REF!</v>
      </c>
      <c r="AB188" s="39" t="e">
        <f>IF(AL189="22",Monitoreo!#REF!&amp;". ","")</f>
        <v>#REF!</v>
      </c>
      <c r="AC188" s="39" t="e">
        <f>IF(AL189="21",Monitoreo!#REF!&amp;". ","")</f>
        <v>#REF!</v>
      </c>
      <c r="AD188" s="39" t="e">
        <f>IF(AL189="15",Monitoreo!#REF!&amp;". ","")</f>
        <v>#REF!</v>
      </c>
      <c r="AE188" s="39" t="e">
        <f>IF(AL189="14",Monitoreo!#REF!&amp;". ","")</f>
        <v>#REF!</v>
      </c>
      <c r="AF188" s="39" t="e">
        <f>IF(AL189="13",Monitoreo!#REF!&amp;". ","")</f>
        <v>#REF!</v>
      </c>
      <c r="AG188" s="39" t="e">
        <f>IF(AL189="12",Monitoreo!#REF!&amp;". ","")</f>
        <v>#REF!</v>
      </c>
      <c r="AH188" s="85" t="e">
        <f>IF(AL189="11",Monitoreo!#REF!&amp;". ","")</f>
        <v>#REF!</v>
      </c>
      <c r="AI188" s="71"/>
      <c r="AJ188" s="88" t="e">
        <f>+IF(Monitoreo!#REF!="Casi Seguro",5,IF(Monitoreo!#REF!="Probable",4,IF(Monitoreo!#REF!="Posible",3,IF(Monitoreo!#REF!="Improbable",2,IF(Monitoreo!#REF!="Raro",1)))))</f>
        <v>#REF!</v>
      </c>
      <c r="AK188" s="88" t="e">
        <f>+IF(Monitoreo!#REF!="Severo",5,IF(Monitoreo!#REF!="Mayor",4,IF(Monitoreo!#REF!="Moderado",3,IF(Monitoreo!#REF!="Menor",2,IF(Monitoreo!#REF!="Insignificante",1)))))</f>
        <v>#REF!</v>
      </c>
      <c r="AL188" s="88" t="e">
        <f t="shared" si="2"/>
        <v>#REF!</v>
      </c>
    </row>
    <row r="189" spans="9:38" x14ac:dyDescent="0.25">
      <c r="I189" s="83"/>
      <c r="J189" s="84" t="e">
        <f>IF(AL190="55",Monitoreo!#REF!&amp;". ","")</f>
        <v>#REF!</v>
      </c>
      <c r="K189" s="39" t="e">
        <f>IF(AL190="54",Monitoreo!#REF!&amp;". ","")</f>
        <v>#REF!</v>
      </c>
      <c r="L189" s="39" t="e">
        <f>IF(AL190="53",Monitoreo!#REF!&amp;". ","")</f>
        <v>#REF!</v>
      </c>
      <c r="M189" s="39" t="e">
        <f>IF(AL190="52",Monitoreo!#REF!&amp;". ","")</f>
        <v>#REF!</v>
      </c>
      <c r="N189" s="39" t="e">
        <f>IF(AL190="51",Monitoreo!#REF!&amp;". ","")</f>
        <v>#REF!</v>
      </c>
      <c r="O189" s="39" t="e">
        <f>IF(AL190="45",Monitoreo!#REF!&amp;". ","")</f>
        <v>#REF!</v>
      </c>
      <c r="P189" s="39" t="e">
        <f>IF(AL190="44",Monitoreo!#REF!&amp;". ","")</f>
        <v>#REF!</v>
      </c>
      <c r="Q189" s="39" t="e">
        <f>IF(AL190="43",Monitoreo!#REF!&amp;". ","")</f>
        <v>#REF!</v>
      </c>
      <c r="R189" s="39" t="e">
        <f>IF(AL190="42",Monitoreo!#REF!&amp;". ","")</f>
        <v>#REF!</v>
      </c>
      <c r="S189" s="39" t="e">
        <f>IF(AL190="41",Monitoreo!#REF!&amp;". ","")</f>
        <v>#REF!</v>
      </c>
      <c r="T189" s="39" t="e">
        <f>IF(AL190="35",Monitoreo!#REF!&amp;". ","")</f>
        <v>#REF!</v>
      </c>
      <c r="U189" s="39" t="e">
        <f>IF(AL190="34",Monitoreo!#REF!&amp;". ","")</f>
        <v>#REF!</v>
      </c>
      <c r="V189" s="39" t="e">
        <f>IF(AL190="33",Monitoreo!#REF!&amp;". ","")</f>
        <v>#REF!</v>
      </c>
      <c r="W189" s="39" t="e">
        <f>IF(AL190="32",Monitoreo!#REF!&amp;". ","")</f>
        <v>#REF!</v>
      </c>
      <c r="X189" s="39" t="e">
        <f>IF(AL190="31",Monitoreo!#REF!&amp;". ","")</f>
        <v>#REF!</v>
      </c>
      <c r="Y189" s="39" t="e">
        <f>IF(AL190="25",Monitoreo!#REF!&amp;". ","")</f>
        <v>#REF!</v>
      </c>
      <c r="Z189" s="39" t="e">
        <f>IF(AL190="24",Monitoreo!#REF!&amp;". ","")</f>
        <v>#REF!</v>
      </c>
      <c r="AA189" s="39" t="e">
        <f>IF(AL190="23",Monitoreo!#REF!&amp;". ","")</f>
        <v>#REF!</v>
      </c>
      <c r="AB189" s="39" t="e">
        <f>IF(AL190="22",Monitoreo!#REF!&amp;". ","")</f>
        <v>#REF!</v>
      </c>
      <c r="AC189" s="39" t="e">
        <f>IF(AL190="21",Monitoreo!#REF!&amp;". ","")</f>
        <v>#REF!</v>
      </c>
      <c r="AD189" s="39" t="e">
        <f>IF(AL190="15",Monitoreo!#REF!&amp;". ","")</f>
        <v>#REF!</v>
      </c>
      <c r="AE189" s="39" t="e">
        <f>IF(AL190="14",Monitoreo!#REF!&amp;". ","")</f>
        <v>#REF!</v>
      </c>
      <c r="AF189" s="39" t="e">
        <f>IF(AL190="13",Monitoreo!#REF!&amp;". ","")</f>
        <v>#REF!</v>
      </c>
      <c r="AG189" s="39" t="e">
        <f>IF(AL190="12",Monitoreo!#REF!&amp;". ","")</f>
        <v>#REF!</v>
      </c>
      <c r="AH189" s="85" t="e">
        <f>IF(AL190="11",Monitoreo!#REF!&amp;". ","")</f>
        <v>#REF!</v>
      </c>
      <c r="AI189" s="71"/>
      <c r="AJ189" s="88" t="e">
        <f>+IF(Monitoreo!#REF!="Casi Seguro",5,IF(Monitoreo!#REF!="Probable",4,IF(Monitoreo!#REF!="Posible",3,IF(Monitoreo!#REF!="Improbable",2,IF(Monitoreo!#REF!="Raro",1)))))</f>
        <v>#REF!</v>
      </c>
      <c r="AK189" s="88" t="e">
        <f>+IF(Monitoreo!#REF!="Severo",5,IF(Monitoreo!#REF!="Mayor",4,IF(Monitoreo!#REF!="Moderado",3,IF(Monitoreo!#REF!="Menor",2,IF(Monitoreo!#REF!="Insignificante",1)))))</f>
        <v>#REF!</v>
      </c>
      <c r="AL189" s="88" t="e">
        <f t="shared" si="2"/>
        <v>#REF!</v>
      </c>
    </row>
    <row r="190" spans="9:38" x14ac:dyDescent="0.25">
      <c r="I190" s="83"/>
      <c r="J190" s="84" t="e">
        <f>IF(AL191="55",Monitoreo!#REF!&amp;". ","")</f>
        <v>#REF!</v>
      </c>
      <c r="K190" s="39" t="e">
        <f>IF(AL191="54",Monitoreo!#REF!&amp;". ","")</f>
        <v>#REF!</v>
      </c>
      <c r="L190" s="39" t="e">
        <f>IF(AL191="53",Monitoreo!#REF!&amp;". ","")</f>
        <v>#REF!</v>
      </c>
      <c r="M190" s="39" t="e">
        <f>IF(AL191="52",Monitoreo!#REF!&amp;". ","")</f>
        <v>#REF!</v>
      </c>
      <c r="N190" s="39" t="e">
        <f>IF(AL191="51",Monitoreo!#REF!&amp;". ","")</f>
        <v>#REF!</v>
      </c>
      <c r="O190" s="39" t="e">
        <f>IF(AL191="45",Monitoreo!#REF!&amp;". ","")</f>
        <v>#REF!</v>
      </c>
      <c r="P190" s="39" t="e">
        <f>IF(AL191="44",Monitoreo!#REF!&amp;". ","")</f>
        <v>#REF!</v>
      </c>
      <c r="Q190" s="39" t="e">
        <f>IF(AL191="43",Monitoreo!#REF!&amp;". ","")</f>
        <v>#REF!</v>
      </c>
      <c r="R190" s="39" t="e">
        <f>IF(AL191="42",Monitoreo!#REF!&amp;". ","")</f>
        <v>#REF!</v>
      </c>
      <c r="S190" s="39" t="e">
        <f>IF(AL191="41",Monitoreo!#REF!&amp;". ","")</f>
        <v>#REF!</v>
      </c>
      <c r="T190" s="39" t="e">
        <f>IF(AL191="35",Monitoreo!#REF!&amp;". ","")</f>
        <v>#REF!</v>
      </c>
      <c r="U190" s="39" t="e">
        <f>IF(AL191="34",Monitoreo!#REF!&amp;". ","")</f>
        <v>#REF!</v>
      </c>
      <c r="V190" s="39" t="e">
        <f>IF(AL191="33",Monitoreo!#REF!&amp;". ","")</f>
        <v>#REF!</v>
      </c>
      <c r="W190" s="39" t="e">
        <f>IF(AL191="32",Monitoreo!#REF!&amp;". ","")</f>
        <v>#REF!</v>
      </c>
      <c r="X190" s="39" t="e">
        <f>IF(AL191="31",Monitoreo!#REF!&amp;". ","")</f>
        <v>#REF!</v>
      </c>
      <c r="Y190" s="39" t="e">
        <f>IF(AL191="25",Monitoreo!#REF!&amp;". ","")</f>
        <v>#REF!</v>
      </c>
      <c r="Z190" s="39" t="e">
        <f>IF(AL191="24",Monitoreo!#REF!&amp;". ","")</f>
        <v>#REF!</v>
      </c>
      <c r="AA190" s="39" t="e">
        <f>IF(AL191="23",Monitoreo!#REF!&amp;". ","")</f>
        <v>#REF!</v>
      </c>
      <c r="AB190" s="39" t="e">
        <f>IF(AL191="22",Monitoreo!#REF!&amp;". ","")</f>
        <v>#REF!</v>
      </c>
      <c r="AC190" s="39" t="e">
        <f>IF(AL191="21",Monitoreo!#REF!&amp;". ","")</f>
        <v>#REF!</v>
      </c>
      <c r="AD190" s="39" t="e">
        <f>IF(AL191="15",Monitoreo!#REF!&amp;". ","")</f>
        <v>#REF!</v>
      </c>
      <c r="AE190" s="39" t="e">
        <f>IF(AL191="14",Monitoreo!#REF!&amp;". ","")</f>
        <v>#REF!</v>
      </c>
      <c r="AF190" s="39" t="e">
        <f>IF(AL191="13",Monitoreo!#REF!&amp;". ","")</f>
        <v>#REF!</v>
      </c>
      <c r="AG190" s="39" t="e">
        <f>IF(AL191="12",Monitoreo!#REF!&amp;". ","")</f>
        <v>#REF!</v>
      </c>
      <c r="AH190" s="85" t="e">
        <f>IF(AL191="11",Monitoreo!#REF!&amp;". ","")</f>
        <v>#REF!</v>
      </c>
      <c r="AI190" s="71"/>
      <c r="AJ190" s="88" t="e">
        <f>+IF(Monitoreo!#REF!="Casi Seguro",5,IF(Monitoreo!#REF!="Probable",4,IF(Monitoreo!#REF!="Posible",3,IF(Monitoreo!#REF!="Improbable",2,IF(Monitoreo!#REF!="Raro",1)))))</f>
        <v>#REF!</v>
      </c>
      <c r="AK190" s="88" t="e">
        <f>+IF(Monitoreo!#REF!="Severo",5,IF(Monitoreo!#REF!="Mayor",4,IF(Monitoreo!#REF!="Moderado",3,IF(Monitoreo!#REF!="Menor",2,IF(Monitoreo!#REF!="Insignificante",1)))))</f>
        <v>#REF!</v>
      </c>
      <c r="AL190" s="88" t="e">
        <f t="shared" si="2"/>
        <v>#REF!</v>
      </c>
    </row>
    <row r="191" spans="9:38" x14ac:dyDescent="0.25">
      <c r="I191" s="83"/>
      <c r="J191" s="84" t="e">
        <f>IF(AL192="55",Monitoreo!#REF!&amp;". ","")</f>
        <v>#REF!</v>
      </c>
      <c r="K191" s="39" t="e">
        <f>IF(AL192="54",Monitoreo!#REF!&amp;". ","")</f>
        <v>#REF!</v>
      </c>
      <c r="L191" s="39" t="e">
        <f>IF(AL192="53",Monitoreo!#REF!&amp;". ","")</f>
        <v>#REF!</v>
      </c>
      <c r="M191" s="39" t="e">
        <f>IF(AL192="52",Monitoreo!#REF!&amp;". ","")</f>
        <v>#REF!</v>
      </c>
      <c r="N191" s="39" t="e">
        <f>IF(AL192="51",Monitoreo!#REF!&amp;". ","")</f>
        <v>#REF!</v>
      </c>
      <c r="O191" s="39" t="e">
        <f>IF(AL192="45",Monitoreo!#REF!&amp;". ","")</f>
        <v>#REF!</v>
      </c>
      <c r="P191" s="39" t="e">
        <f>IF(AL192="44",Monitoreo!#REF!&amp;". ","")</f>
        <v>#REF!</v>
      </c>
      <c r="Q191" s="39" t="e">
        <f>IF(AL192="43",Monitoreo!#REF!&amp;". ","")</f>
        <v>#REF!</v>
      </c>
      <c r="R191" s="39" t="e">
        <f>IF(AL192="42",Monitoreo!#REF!&amp;". ","")</f>
        <v>#REF!</v>
      </c>
      <c r="S191" s="39" t="e">
        <f>IF(AL192="41",Monitoreo!#REF!&amp;". ","")</f>
        <v>#REF!</v>
      </c>
      <c r="T191" s="39" t="e">
        <f>IF(AL192="35",Monitoreo!#REF!&amp;". ","")</f>
        <v>#REF!</v>
      </c>
      <c r="U191" s="39" t="e">
        <f>IF(AL192="34",Monitoreo!#REF!&amp;". ","")</f>
        <v>#REF!</v>
      </c>
      <c r="V191" s="39" t="e">
        <f>IF(AL192="33",Monitoreo!#REF!&amp;". ","")</f>
        <v>#REF!</v>
      </c>
      <c r="W191" s="39" t="e">
        <f>IF(AL192="32",Monitoreo!#REF!&amp;". ","")</f>
        <v>#REF!</v>
      </c>
      <c r="X191" s="39" t="e">
        <f>IF(AL192="31",Monitoreo!#REF!&amp;". ","")</f>
        <v>#REF!</v>
      </c>
      <c r="Y191" s="39" t="e">
        <f>IF(AL192="25",Monitoreo!#REF!&amp;". ","")</f>
        <v>#REF!</v>
      </c>
      <c r="Z191" s="39" t="e">
        <f>IF(AL192="24",Monitoreo!#REF!&amp;". ","")</f>
        <v>#REF!</v>
      </c>
      <c r="AA191" s="39" t="e">
        <f>IF(AL192="23",Monitoreo!#REF!&amp;". ","")</f>
        <v>#REF!</v>
      </c>
      <c r="AB191" s="39" t="e">
        <f>IF(AL192="22",Monitoreo!#REF!&amp;". ","")</f>
        <v>#REF!</v>
      </c>
      <c r="AC191" s="39" t="e">
        <f>IF(AL192="21",Monitoreo!#REF!&amp;". ","")</f>
        <v>#REF!</v>
      </c>
      <c r="AD191" s="39" t="e">
        <f>IF(AL192="15",Monitoreo!#REF!&amp;". ","")</f>
        <v>#REF!</v>
      </c>
      <c r="AE191" s="39" t="e">
        <f>IF(AL192="14",Monitoreo!#REF!&amp;". ","")</f>
        <v>#REF!</v>
      </c>
      <c r="AF191" s="39" t="e">
        <f>IF(AL192="13",Monitoreo!#REF!&amp;". ","")</f>
        <v>#REF!</v>
      </c>
      <c r="AG191" s="39" t="e">
        <f>IF(AL192="12",Monitoreo!#REF!&amp;". ","")</f>
        <v>#REF!</v>
      </c>
      <c r="AH191" s="85" t="e">
        <f>IF(AL192="11",Monitoreo!#REF!&amp;". ","")</f>
        <v>#REF!</v>
      </c>
      <c r="AI191" s="71"/>
      <c r="AJ191" s="88" t="e">
        <f>+IF(Monitoreo!#REF!="Casi Seguro",5,IF(Monitoreo!#REF!="Probable",4,IF(Monitoreo!#REF!="Posible",3,IF(Monitoreo!#REF!="Improbable",2,IF(Monitoreo!#REF!="Raro",1)))))</f>
        <v>#REF!</v>
      </c>
      <c r="AK191" s="88" t="e">
        <f>+IF(Monitoreo!#REF!="Severo",5,IF(Monitoreo!#REF!="Mayor",4,IF(Monitoreo!#REF!="Moderado",3,IF(Monitoreo!#REF!="Menor",2,IF(Monitoreo!#REF!="Insignificante",1)))))</f>
        <v>#REF!</v>
      </c>
      <c r="AL191" s="88" t="e">
        <f t="shared" si="2"/>
        <v>#REF!</v>
      </c>
    </row>
    <row r="192" spans="9:38" x14ac:dyDescent="0.25">
      <c r="I192" s="83"/>
      <c r="J192" s="84" t="e">
        <f>IF(AL193="55",Monitoreo!#REF!&amp;". ","")</f>
        <v>#REF!</v>
      </c>
      <c r="K192" s="39" t="e">
        <f>IF(AL193="54",Monitoreo!#REF!&amp;". ","")</f>
        <v>#REF!</v>
      </c>
      <c r="L192" s="39" t="e">
        <f>IF(AL193="53",Monitoreo!#REF!&amp;". ","")</f>
        <v>#REF!</v>
      </c>
      <c r="M192" s="39" t="e">
        <f>IF(AL193="52",Monitoreo!#REF!&amp;". ","")</f>
        <v>#REF!</v>
      </c>
      <c r="N192" s="39" t="e">
        <f>IF(AL193="51",Monitoreo!#REF!&amp;". ","")</f>
        <v>#REF!</v>
      </c>
      <c r="O192" s="39" t="e">
        <f>IF(AL193="45",Monitoreo!#REF!&amp;". ","")</f>
        <v>#REF!</v>
      </c>
      <c r="P192" s="39" t="e">
        <f>IF(AL193="44",Monitoreo!#REF!&amp;". ","")</f>
        <v>#REF!</v>
      </c>
      <c r="Q192" s="39" t="e">
        <f>IF(AL193="43",Monitoreo!#REF!&amp;". ","")</f>
        <v>#REF!</v>
      </c>
      <c r="R192" s="39" t="e">
        <f>IF(AL193="42",Monitoreo!#REF!&amp;". ","")</f>
        <v>#REF!</v>
      </c>
      <c r="S192" s="39" t="e">
        <f>IF(AL193="41",Monitoreo!#REF!&amp;". ","")</f>
        <v>#REF!</v>
      </c>
      <c r="T192" s="39" t="e">
        <f>IF(AL193="35",Monitoreo!#REF!&amp;". ","")</f>
        <v>#REF!</v>
      </c>
      <c r="U192" s="39" t="e">
        <f>IF(AL193="34",Monitoreo!#REF!&amp;". ","")</f>
        <v>#REF!</v>
      </c>
      <c r="V192" s="39" t="e">
        <f>IF(AL193="33",Monitoreo!#REF!&amp;". ","")</f>
        <v>#REF!</v>
      </c>
      <c r="W192" s="39" t="e">
        <f>IF(AL193="32",Monitoreo!#REF!&amp;". ","")</f>
        <v>#REF!</v>
      </c>
      <c r="X192" s="39" t="e">
        <f>IF(AL193="31",Monitoreo!#REF!&amp;". ","")</f>
        <v>#REF!</v>
      </c>
      <c r="Y192" s="39" t="e">
        <f>IF(AL193="25",Monitoreo!#REF!&amp;". ","")</f>
        <v>#REF!</v>
      </c>
      <c r="Z192" s="39" t="e">
        <f>IF(AL193="24",Monitoreo!#REF!&amp;". ","")</f>
        <v>#REF!</v>
      </c>
      <c r="AA192" s="39" t="e">
        <f>IF(AL193="23",Monitoreo!#REF!&amp;". ","")</f>
        <v>#REF!</v>
      </c>
      <c r="AB192" s="39" t="e">
        <f>IF(AL193="22",Monitoreo!#REF!&amp;". ","")</f>
        <v>#REF!</v>
      </c>
      <c r="AC192" s="39" t="e">
        <f>IF(AL193="21",Monitoreo!#REF!&amp;". ","")</f>
        <v>#REF!</v>
      </c>
      <c r="AD192" s="39" t="e">
        <f>IF(AL193="15",Monitoreo!#REF!&amp;". ","")</f>
        <v>#REF!</v>
      </c>
      <c r="AE192" s="39" t="e">
        <f>IF(AL193="14",Monitoreo!#REF!&amp;". ","")</f>
        <v>#REF!</v>
      </c>
      <c r="AF192" s="39" t="e">
        <f>IF(AL193="13",Monitoreo!#REF!&amp;". ","")</f>
        <v>#REF!</v>
      </c>
      <c r="AG192" s="39" t="e">
        <f>IF(AL193="12",Monitoreo!#REF!&amp;". ","")</f>
        <v>#REF!</v>
      </c>
      <c r="AH192" s="85" t="e">
        <f>IF(AL193="11",Monitoreo!#REF!&amp;". ","")</f>
        <v>#REF!</v>
      </c>
      <c r="AI192" s="71"/>
      <c r="AJ192" s="88" t="e">
        <f>+IF(Monitoreo!#REF!="Casi Seguro",5,IF(Monitoreo!#REF!="Probable",4,IF(Monitoreo!#REF!="Posible",3,IF(Monitoreo!#REF!="Improbable",2,IF(Monitoreo!#REF!="Raro",1)))))</f>
        <v>#REF!</v>
      </c>
      <c r="AK192" s="88" t="e">
        <f>+IF(Monitoreo!#REF!="Severo",5,IF(Monitoreo!#REF!="Mayor",4,IF(Monitoreo!#REF!="Moderado",3,IF(Monitoreo!#REF!="Menor",2,IF(Monitoreo!#REF!="Insignificante",1)))))</f>
        <v>#REF!</v>
      </c>
      <c r="AL192" s="88" t="e">
        <f t="shared" si="2"/>
        <v>#REF!</v>
      </c>
    </row>
    <row r="193" spans="9:38" x14ac:dyDescent="0.25">
      <c r="I193" s="83"/>
      <c r="J193" s="84" t="e">
        <f>IF(AL194="55",Monitoreo!#REF!&amp;". ","")</f>
        <v>#REF!</v>
      </c>
      <c r="K193" s="39" t="e">
        <f>IF(AL194="54",Monitoreo!#REF!&amp;". ","")</f>
        <v>#REF!</v>
      </c>
      <c r="L193" s="39" t="e">
        <f>IF(AL194="53",Monitoreo!#REF!&amp;". ","")</f>
        <v>#REF!</v>
      </c>
      <c r="M193" s="39" t="e">
        <f>IF(AL194="52",Monitoreo!#REF!&amp;". ","")</f>
        <v>#REF!</v>
      </c>
      <c r="N193" s="39" t="e">
        <f>IF(AL194="51",Monitoreo!#REF!&amp;". ","")</f>
        <v>#REF!</v>
      </c>
      <c r="O193" s="39" t="e">
        <f>IF(AL194="45",Monitoreo!#REF!&amp;". ","")</f>
        <v>#REF!</v>
      </c>
      <c r="P193" s="39" t="e">
        <f>IF(AL194="44",Monitoreo!#REF!&amp;". ","")</f>
        <v>#REF!</v>
      </c>
      <c r="Q193" s="39" t="e">
        <f>IF(AL194="43",Monitoreo!#REF!&amp;". ","")</f>
        <v>#REF!</v>
      </c>
      <c r="R193" s="39" t="e">
        <f>IF(AL194="42",Monitoreo!#REF!&amp;". ","")</f>
        <v>#REF!</v>
      </c>
      <c r="S193" s="39" t="e">
        <f>IF(AL194="41",Monitoreo!#REF!&amp;". ","")</f>
        <v>#REF!</v>
      </c>
      <c r="T193" s="39" t="e">
        <f>IF(AL194="35",Monitoreo!#REF!&amp;". ","")</f>
        <v>#REF!</v>
      </c>
      <c r="U193" s="39" t="e">
        <f>IF(AL194="34",Monitoreo!#REF!&amp;". ","")</f>
        <v>#REF!</v>
      </c>
      <c r="V193" s="39" t="e">
        <f>IF(AL194="33",Monitoreo!#REF!&amp;". ","")</f>
        <v>#REF!</v>
      </c>
      <c r="W193" s="39" t="e">
        <f>IF(AL194="32",Monitoreo!#REF!&amp;". ","")</f>
        <v>#REF!</v>
      </c>
      <c r="X193" s="39" t="e">
        <f>IF(AL194="31",Monitoreo!#REF!&amp;". ","")</f>
        <v>#REF!</v>
      </c>
      <c r="Y193" s="39" t="e">
        <f>IF(AL194="25",Monitoreo!#REF!&amp;". ","")</f>
        <v>#REF!</v>
      </c>
      <c r="Z193" s="39" t="e">
        <f>IF(AL194="24",Monitoreo!#REF!&amp;". ","")</f>
        <v>#REF!</v>
      </c>
      <c r="AA193" s="39" t="e">
        <f>IF(AL194="23",Monitoreo!#REF!&amp;". ","")</f>
        <v>#REF!</v>
      </c>
      <c r="AB193" s="39" t="e">
        <f>IF(AL194="22",Monitoreo!#REF!&amp;". ","")</f>
        <v>#REF!</v>
      </c>
      <c r="AC193" s="39" t="e">
        <f>IF(AL194="21",Monitoreo!#REF!&amp;". ","")</f>
        <v>#REF!</v>
      </c>
      <c r="AD193" s="39" t="e">
        <f>IF(AL194="15",Monitoreo!#REF!&amp;". ","")</f>
        <v>#REF!</v>
      </c>
      <c r="AE193" s="39" t="e">
        <f>IF(AL194="14",Monitoreo!#REF!&amp;". ","")</f>
        <v>#REF!</v>
      </c>
      <c r="AF193" s="39" t="e">
        <f>IF(AL194="13",Monitoreo!#REF!&amp;". ","")</f>
        <v>#REF!</v>
      </c>
      <c r="AG193" s="39" t="e">
        <f>IF(AL194="12",Monitoreo!#REF!&amp;". ","")</f>
        <v>#REF!</v>
      </c>
      <c r="AH193" s="85" t="e">
        <f>IF(AL194="11",Monitoreo!#REF!&amp;". ","")</f>
        <v>#REF!</v>
      </c>
      <c r="AI193" s="71"/>
      <c r="AJ193" s="88" t="e">
        <f>+IF(Monitoreo!#REF!="Casi Seguro",5,IF(Monitoreo!#REF!="Probable",4,IF(Monitoreo!#REF!="Posible",3,IF(Monitoreo!#REF!="Improbable",2,IF(Monitoreo!#REF!="Raro",1)))))</f>
        <v>#REF!</v>
      </c>
      <c r="AK193" s="88" t="e">
        <f>+IF(Monitoreo!#REF!="Severo",5,IF(Monitoreo!#REF!="Mayor",4,IF(Monitoreo!#REF!="Moderado",3,IF(Monitoreo!#REF!="Menor",2,IF(Monitoreo!#REF!="Insignificante",1)))))</f>
        <v>#REF!</v>
      </c>
      <c r="AL193" s="88" t="e">
        <f t="shared" si="2"/>
        <v>#REF!</v>
      </c>
    </row>
    <row r="194" spans="9:38" x14ac:dyDescent="0.25">
      <c r="I194" s="83"/>
      <c r="J194" s="84" t="e">
        <f>IF(AL195="55",Monitoreo!#REF!&amp;". ","")</f>
        <v>#REF!</v>
      </c>
      <c r="K194" s="39" t="e">
        <f>IF(AL195="54",Monitoreo!#REF!&amp;". ","")</f>
        <v>#REF!</v>
      </c>
      <c r="L194" s="39" t="e">
        <f>IF(AL195="53",Monitoreo!#REF!&amp;". ","")</f>
        <v>#REF!</v>
      </c>
      <c r="M194" s="39" t="e">
        <f>IF(AL195="52",Monitoreo!#REF!&amp;". ","")</f>
        <v>#REF!</v>
      </c>
      <c r="N194" s="39" t="e">
        <f>IF(AL195="51",Monitoreo!#REF!&amp;". ","")</f>
        <v>#REF!</v>
      </c>
      <c r="O194" s="39" t="e">
        <f>IF(AL195="45",Monitoreo!#REF!&amp;". ","")</f>
        <v>#REF!</v>
      </c>
      <c r="P194" s="39" t="e">
        <f>IF(AL195="44",Monitoreo!#REF!&amp;". ","")</f>
        <v>#REF!</v>
      </c>
      <c r="Q194" s="39" t="e">
        <f>IF(AL195="43",Monitoreo!#REF!&amp;". ","")</f>
        <v>#REF!</v>
      </c>
      <c r="R194" s="39" t="e">
        <f>IF(AL195="42",Monitoreo!#REF!&amp;". ","")</f>
        <v>#REF!</v>
      </c>
      <c r="S194" s="39" t="e">
        <f>IF(AL195="41",Monitoreo!#REF!&amp;". ","")</f>
        <v>#REF!</v>
      </c>
      <c r="T194" s="39" t="e">
        <f>IF(AL195="35",Monitoreo!#REF!&amp;". ","")</f>
        <v>#REF!</v>
      </c>
      <c r="U194" s="39" t="e">
        <f>IF(AL195="34",Monitoreo!#REF!&amp;". ","")</f>
        <v>#REF!</v>
      </c>
      <c r="V194" s="39" t="e">
        <f>IF(AL195="33",Monitoreo!#REF!&amp;". ","")</f>
        <v>#REF!</v>
      </c>
      <c r="W194" s="39" t="e">
        <f>IF(AL195="32",Monitoreo!#REF!&amp;". ","")</f>
        <v>#REF!</v>
      </c>
      <c r="X194" s="39" t="e">
        <f>IF(AL195="31",Monitoreo!#REF!&amp;". ","")</f>
        <v>#REF!</v>
      </c>
      <c r="Y194" s="39" t="e">
        <f>IF(AL195="25",Monitoreo!#REF!&amp;". ","")</f>
        <v>#REF!</v>
      </c>
      <c r="Z194" s="39" t="e">
        <f>IF(AL195="24",Monitoreo!#REF!&amp;". ","")</f>
        <v>#REF!</v>
      </c>
      <c r="AA194" s="39" t="e">
        <f>IF(AL195="23",Monitoreo!#REF!&amp;". ","")</f>
        <v>#REF!</v>
      </c>
      <c r="AB194" s="39" t="e">
        <f>IF(AL195="22",Monitoreo!#REF!&amp;". ","")</f>
        <v>#REF!</v>
      </c>
      <c r="AC194" s="39" t="e">
        <f>IF(AL195="21",Monitoreo!#REF!&amp;". ","")</f>
        <v>#REF!</v>
      </c>
      <c r="AD194" s="39" t="e">
        <f>IF(AL195="15",Monitoreo!#REF!&amp;". ","")</f>
        <v>#REF!</v>
      </c>
      <c r="AE194" s="39" t="e">
        <f>IF(AL195="14",Monitoreo!#REF!&amp;". ","")</f>
        <v>#REF!</v>
      </c>
      <c r="AF194" s="39" t="e">
        <f>IF(AL195="13",Monitoreo!#REF!&amp;". ","")</f>
        <v>#REF!</v>
      </c>
      <c r="AG194" s="39" t="e">
        <f>IF(AL195="12",Monitoreo!#REF!&amp;". ","")</f>
        <v>#REF!</v>
      </c>
      <c r="AH194" s="85" t="e">
        <f>IF(AL195="11",Monitoreo!#REF!&amp;". ","")</f>
        <v>#REF!</v>
      </c>
      <c r="AI194" s="71"/>
      <c r="AJ194" s="88" t="e">
        <f>+IF(Monitoreo!#REF!="Casi Seguro",5,IF(Monitoreo!#REF!="Probable",4,IF(Monitoreo!#REF!="Posible",3,IF(Monitoreo!#REF!="Improbable",2,IF(Monitoreo!#REF!="Raro",1)))))</f>
        <v>#REF!</v>
      </c>
      <c r="AK194" s="88" t="e">
        <f>+IF(Monitoreo!#REF!="Severo",5,IF(Monitoreo!#REF!="Mayor",4,IF(Monitoreo!#REF!="Moderado",3,IF(Monitoreo!#REF!="Menor",2,IF(Monitoreo!#REF!="Insignificante",1)))))</f>
        <v>#REF!</v>
      </c>
      <c r="AL194" s="88" t="e">
        <f t="shared" si="2"/>
        <v>#REF!</v>
      </c>
    </row>
    <row r="195" spans="9:38" x14ac:dyDescent="0.25">
      <c r="I195" s="83"/>
      <c r="J195" s="84" t="e">
        <f>IF(AL196="55",Monitoreo!#REF!&amp;". ","")</f>
        <v>#REF!</v>
      </c>
      <c r="K195" s="39" t="e">
        <f>IF(AL196="54",Monitoreo!#REF!&amp;". ","")</f>
        <v>#REF!</v>
      </c>
      <c r="L195" s="39" t="e">
        <f>IF(AL196="53",Monitoreo!#REF!&amp;". ","")</f>
        <v>#REF!</v>
      </c>
      <c r="M195" s="39" t="e">
        <f>IF(AL196="52",Monitoreo!#REF!&amp;". ","")</f>
        <v>#REF!</v>
      </c>
      <c r="N195" s="39" t="e">
        <f>IF(AL196="51",Monitoreo!#REF!&amp;". ","")</f>
        <v>#REF!</v>
      </c>
      <c r="O195" s="39" t="e">
        <f>IF(AL196="45",Monitoreo!#REF!&amp;". ","")</f>
        <v>#REF!</v>
      </c>
      <c r="P195" s="39" t="e">
        <f>IF(AL196="44",Monitoreo!#REF!&amp;". ","")</f>
        <v>#REF!</v>
      </c>
      <c r="Q195" s="39" t="e">
        <f>IF(AL196="43",Monitoreo!#REF!&amp;". ","")</f>
        <v>#REF!</v>
      </c>
      <c r="R195" s="39" t="e">
        <f>IF(AL196="42",Monitoreo!#REF!&amp;". ","")</f>
        <v>#REF!</v>
      </c>
      <c r="S195" s="39" t="e">
        <f>IF(AL196="41",Monitoreo!#REF!&amp;". ","")</f>
        <v>#REF!</v>
      </c>
      <c r="T195" s="39" t="e">
        <f>IF(AL196="35",Monitoreo!#REF!&amp;". ","")</f>
        <v>#REF!</v>
      </c>
      <c r="U195" s="39" t="e">
        <f>IF(AL196="34",Monitoreo!#REF!&amp;". ","")</f>
        <v>#REF!</v>
      </c>
      <c r="V195" s="39" t="e">
        <f>IF(AL196="33",Monitoreo!#REF!&amp;". ","")</f>
        <v>#REF!</v>
      </c>
      <c r="W195" s="39" t="e">
        <f>IF(AL196="32",Monitoreo!#REF!&amp;". ","")</f>
        <v>#REF!</v>
      </c>
      <c r="X195" s="39" t="e">
        <f>IF(AL196="31",Monitoreo!#REF!&amp;". ","")</f>
        <v>#REF!</v>
      </c>
      <c r="Y195" s="39" t="e">
        <f>IF(AL196="25",Monitoreo!#REF!&amp;". ","")</f>
        <v>#REF!</v>
      </c>
      <c r="Z195" s="39" t="e">
        <f>IF(AL196="24",Monitoreo!#REF!&amp;". ","")</f>
        <v>#REF!</v>
      </c>
      <c r="AA195" s="39" t="e">
        <f>IF(AL196="23",Monitoreo!#REF!&amp;". ","")</f>
        <v>#REF!</v>
      </c>
      <c r="AB195" s="39" t="e">
        <f>IF(AL196="22",Monitoreo!#REF!&amp;". ","")</f>
        <v>#REF!</v>
      </c>
      <c r="AC195" s="39" t="e">
        <f>IF(AL196="21",Monitoreo!#REF!&amp;". ","")</f>
        <v>#REF!</v>
      </c>
      <c r="AD195" s="39" t="e">
        <f>IF(AL196="15",Monitoreo!#REF!&amp;". ","")</f>
        <v>#REF!</v>
      </c>
      <c r="AE195" s="39" t="e">
        <f>IF(AL196="14",Monitoreo!#REF!&amp;". ","")</f>
        <v>#REF!</v>
      </c>
      <c r="AF195" s="39" t="e">
        <f>IF(AL196="13",Monitoreo!#REF!&amp;". ","")</f>
        <v>#REF!</v>
      </c>
      <c r="AG195" s="39" t="e">
        <f>IF(AL196="12",Monitoreo!#REF!&amp;". ","")</f>
        <v>#REF!</v>
      </c>
      <c r="AH195" s="85" t="e">
        <f>IF(AL196="11",Monitoreo!#REF!&amp;". ","")</f>
        <v>#REF!</v>
      </c>
      <c r="AI195" s="71"/>
      <c r="AJ195" s="88" t="e">
        <f>+IF(Monitoreo!#REF!="Casi Seguro",5,IF(Monitoreo!#REF!="Probable",4,IF(Monitoreo!#REF!="Posible",3,IF(Monitoreo!#REF!="Improbable",2,IF(Monitoreo!#REF!="Raro",1)))))</f>
        <v>#REF!</v>
      </c>
      <c r="AK195" s="88" t="e">
        <f>+IF(Monitoreo!#REF!="Severo",5,IF(Monitoreo!#REF!="Mayor",4,IF(Monitoreo!#REF!="Moderado",3,IF(Monitoreo!#REF!="Menor",2,IF(Monitoreo!#REF!="Insignificante",1)))))</f>
        <v>#REF!</v>
      </c>
      <c r="AL195" s="88" t="e">
        <f t="shared" si="2"/>
        <v>#REF!</v>
      </c>
    </row>
    <row r="196" spans="9:38" x14ac:dyDescent="0.25">
      <c r="I196" s="83"/>
      <c r="J196" s="84" t="e">
        <f>IF(AL197="55",Monitoreo!#REF!&amp;". ","")</f>
        <v>#REF!</v>
      </c>
      <c r="K196" s="39" t="e">
        <f>IF(AL197="54",Monitoreo!#REF!&amp;". ","")</f>
        <v>#REF!</v>
      </c>
      <c r="L196" s="39" t="e">
        <f>IF(AL197="53",Monitoreo!#REF!&amp;". ","")</f>
        <v>#REF!</v>
      </c>
      <c r="M196" s="39" t="e">
        <f>IF(AL197="52",Monitoreo!#REF!&amp;". ","")</f>
        <v>#REF!</v>
      </c>
      <c r="N196" s="39" t="e">
        <f>IF(AL197="51",Monitoreo!#REF!&amp;". ","")</f>
        <v>#REF!</v>
      </c>
      <c r="O196" s="39" t="e">
        <f>IF(AL197="45",Monitoreo!#REF!&amp;". ","")</f>
        <v>#REF!</v>
      </c>
      <c r="P196" s="39" t="e">
        <f>IF(AL197="44",Monitoreo!#REF!&amp;". ","")</f>
        <v>#REF!</v>
      </c>
      <c r="Q196" s="39" t="e">
        <f>IF(AL197="43",Monitoreo!#REF!&amp;". ","")</f>
        <v>#REF!</v>
      </c>
      <c r="R196" s="39" t="e">
        <f>IF(AL197="42",Monitoreo!#REF!&amp;". ","")</f>
        <v>#REF!</v>
      </c>
      <c r="S196" s="39" t="e">
        <f>IF(AL197="41",Monitoreo!#REF!&amp;". ","")</f>
        <v>#REF!</v>
      </c>
      <c r="T196" s="39" t="e">
        <f>IF(AL197="35",Monitoreo!#REF!&amp;". ","")</f>
        <v>#REF!</v>
      </c>
      <c r="U196" s="39" t="e">
        <f>IF(AL197="34",Monitoreo!#REF!&amp;". ","")</f>
        <v>#REF!</v>
      </c>
      <c r="V196" s="39" t="e">
        <f>IF(AL197="33",Monitoreo!#REF!&amp;". ","")</f>
        <v>#REF!</v>
      </c>
      <c r="W196" s="39" t="e">
        <f>IF(AL197="32",Monitoreo!#REF!&amp;". ","")</f>
        <v>#REF!</v>
      </c>
      <c r="X196" s="39" t="e">
        <f>IF(AL197="31",Monitoreo!#REF!&amp;". ","")</f>
        <v>#REF!</v>
      </c>
      <c r="Y196" s="39" t="e">
        <f>IF(AL197="25",Monitoreo!#REF!&amp;". ","")</f>
        <v>#REF!</v>
      </c>
      <c r="Z196" s="39" t="e">
        <f>IF(AL197="24",Monitoreo!#REF!&amp;". ","")</f>
        <v>#REF!</v>
      </c>
      <c r="AA196" s="39" t="e">
        <f>IF(AL197="23",Monitoreo!#REF!&amp;". ","")</f>
        <v>#REF!</v>
      </c>
      <c r="AB196" s="39" t="e">
        <f>IF(AL197="22",Monitoreo!#REF!&amp;". ","")</f>
        <v>#REF!</v>
      </c>
      <c r="AC196" s="39" t="e">
        <f>IF(AL197="21",Monitoreo!#REF!&amp;". ","")</f>
        <v>#REF!</v>
      </c>
      <c r="AD196" s="39" t="e">
        <f>IF(AL197="15",Monitoreo!#REF!&amp;". ","")</f>
        <v>#REF!</v>
      </c>
      <c r="AE196" s="39" t="e">
        <f>IF(AL197="14",Monitoreo!#REF!&amp;". ","")</f>
        <v>#REF!</v>
      </c>
      <c r="AF196" s="39" t="e">
        <f>IF(AL197="13",Monitoreo!#REF!&amp;". ","")</f>
        <v>#REF!</v>
      </c>
      <c r="AG196" s="39" t="e">
        <f>IF(AL197="12",Monitoreo!#REF!&amp;". ","")</f>
        <v>#REF!</v>
      </c>
      <c r="AH196" s="85" t="e">
        <f>IF(AL197="11",Monitoreo!#REF!&amp;". ","")</f>
        <v>#REF!</v>
      </c>
      <c r="AI196" s="71"/>
      <c r="AJ196" s="88" t="e">
        <f>+IF(Monitoreo!#REF!="Casi Seguro",5,IF(Monitoreo!#REF!="Probable",4,IF(Monitoreo!#REF!="Posible",3,IF(Monitoreo!#REF!="Improbable",2,IF(Monitoreo!#REF!="Raro",1)))))</f>
        <v>#REF!</v>
      </c>
      <c r="AK196" s="88" t="e">
        <f>+IF(Monitoreo!#REF!="Severo",5,IF(Monitoreo!#REF!="Mayor",4,IF(Monitoreo!#REF!="Moderado",3,IF(Monitoreo!#REF!="Menor",2,IF(Monitoreo!#REF!="Insignificante",1)))))</f>
        <v>#REF!</v>
      </c>
      <c r="AL196" s="88" t="e">
        <f t="shared" si="2"/>
        <v>#REF!</v>
      </c>
    </row>
    <row r="197" spans="9:38" x14ac:dyDescent="0.25">
      <c r="I197" s="83"/>
      <c r="J197" s="84" t="e">
        <f>IF(AL198="55",Monitoreo!#REF!&amp;". ","")</f>
        <v>#REF!</v>
      </c>
      <c r="K197" s="39" t="e">
        <f>IF(AL198="54",Monitoreo!#REF!&amp;". ","")</f>
        <v>#REF!</v>
      </c>
      <c r="L197" s="39" t="e">
        <f>IF(AL198="53",Monitoreo!#REF!&amp;". ","")</f>
        <v>#REF!</v>
      </c>
      <c r="M197" s="39" t="e">
        <f>IF(AL198="52",Monitoreo!#REF!&amp;". ","")</f>
        <v>#REF!</v>
      </c>
      <c r="N197" s="39" t="e">
        <f>IF(AL198="51",Monitoreo!#REF!&amp;". ","")</f>
        <v>#REF!</v>
      </c>
      <c r="O197" s="39" t="e">
        <f>IF(AL198="45",Monitoreo!#REF!&amp;". ","")</f>
        <v>#REF!</v>
      </c>
      <c r="P197" s="39" t="e">
        <f>IF(AL198="44",Monitoreo!#REF!&amp;". ","")</f>
        <v>#REF!</v>
      </c>
      <c r="Q197" s="39" t="e">
        <f>IF(AL198="43",Monitoreo!#REF!&amp;". ","")</f>
        <v>#REF!</v>
      </c>
      <c r="R197" s="39" t="e">
        <f>IF(AL198="42",Monitoreo!#REF!&amp;". ","")</f>
        <v>#REF!</v>
      </c>
      <c r="S197" s="39" t="e">
        <f>IF(AL198="41",Monitoreo!#REF!&amp;". ","")</f>
        <v>#REF!</v>
      </c>
      <c r="T197" s="39" t="e">
        <f>IF(AL198="35",Monitoreo!#REF!&amp;". ","")</f>
        <v>#REF!</v>
      </c>
      <c r="U197" s="39" t="e">
        <f>IF(AL198="34",Monitoreo!#REF!&amp;". ","")</f>
        <v>#REF!</v>
      </c>
      <c r="V197" s="39" t="e">
        <f>IF(AL198="33",Monitoreo!#REF!&amp;". ","")</f>
        <v>#REF!</v>
      </c>
      <c r="W197" s="39" t="e">
        <f>IF(AL198="32",Monitoreo!#REF!&amp;". ","")</f>
        <v>#REF!</v>
      </c>
      <c r="X197" s="39" t="e">
        <f>IF(AL198="31",Monitoreo!#REF!&amp;". ","")</f>
        <v>#REF!</v>
      </c>
      <c r="Y197" s="39" t="e">
        <f>IF(AL198="25",Monitoreo!#REF!&amp;". ","")</f>
        <v>#REF!</v>
      </c>
      <c r="Z197" s="39" t="e">
        <f>IF(AL198="24",Monitoreo!#REF!&amp;". ","")</f>
        <v>#REF!</v>
      </c>
      <c r="AA197" s="39" t="e">
        <f>IF(AL198="23",Monitoreo!#REF!&amp;". ","")</f>
        <v>#REF!</v>
      </c>
      <c r="AB197" s="39" t="e">
        <f>IF(AL198="22",Monitoreo!#REF!&amp;". ","")</f>
        <v>#REF!</v>
      </c>
      <c r="AC197" s="39" t="e">
        <f>IF(AL198="21",Monitoreo!#REF!&amp;". ","")</f>
        <v>#REF!</v>
      </c>
      <c r="AD197" s="39" t="e">
        <f>IF(AL198="15",Monitoreo!#REF!&amp;". ","")</f>
        <v>#REF!</v>
      </c>
      <c r="AE197" s="39" t="e">
        <f>IF(AL198="14",Monitoreo!#REF!&amp;". ","")</f>
        <v>#REF!</v>
      </c>
      <c r="AF197" s="39" t="e">
        <f>IF(AL198="13",Monitoreo!#REF!&amp;". ","")</f>
        <v>#REF!</v>
      </c>
      <c r="AG197" s="39" t="e">
        <f>IF(AL198="12",Monitoreo!#REF!&amp;". ","")</f>
        <v>#REF!</v>
      </c>
      <c r="AH197" s="85" t="e">
        <f>IF(AL198="11",Monitoreo!#REF!&amp;". ","")</f>
        <v>#REF!</v>
      </c>
      <c r="AI197" s="71"/>
      <c r="AJ197" s="88" t="e">
        <f>+IF(Monitoreo!#REF!="Casi Seguro",5,IF(Monitoreo!#REF!="Probable",4,IF(Monitoreo!#REF!="Posible",3,IF(Monitoreo!#REF!="Improbable",2,IF(Monitoreo!#REF!="Raro",1)))))</f>
        <v>#REF!</v>
      </c>
      <c r="AK197" s="88" t="e">
        <f>+IF(Monitoreo!#REF!="Severo",5,IF(Monitoreo!#REF!="Mayor",4,IF(Monitoreo!#REF!="Moderado",3,IF(Monitoreo!#REF!="Menor",2,IF(Monitoreo!#REF!="Insignificante",1)))))</f>
        <v>#REF!</v>
      </c>
      <c r="AL197" s="88" t="e">
        <f t="shared" si="2"/>
        <v>#REF!</v>
      </c>
    </row>
    <row r="198" spans="9:38" x14ac:dyDescent="0.25">
      <c r="I198" s="83"/>
      <c r="J198" s="84" t="e">
        <f>IF(AL199="55",Monitoreo!#REF!&amp;". ","")</f>
        <v>#REF!</v>
      </c>
      <c r="K198" s="39" t="e">
        <f>IF(AL199="54",Monitoreo!#REF!&amp;". ","")</f>
        <v>#REF!</v>
      </c>
      <c r="L198" s="39" t="e">
        <f>IF(AL199="53",Monitoreo!#REF!&amp;". ","")</f>
        <v>#REF!</v>
      </c>
      <c r="M198" s="39" t="e">
        <f>IF(AL199="52",Monitoreo!#REF!&amp;". ","")</f>
        <v>#REF!</v>
      </c>
      <c r="N198" s="39" t="e">
        <f>IF(AL199="51",Monitoreo!#REF!&amp;". ","")</f>
        <v>#REF!</v>
      </c>
      <c r="O198" s="39" t="e">
        <f>IF(AL199="45",Monitoreo!#REF!&amp;". ","")</f>
        <v>#REF!</v>
      </c>
      <c r="P198" s="39" t="e">
        <f>IF(AL199="44",Monitoreo!#REF!&amp;". ","")</f>
        <v>#REF!</v>
      </c>
      <c r="Q198" s="39" t="e">
        <f>IF(AL199="43",Monitoreo!#REF!&amp;". ","")</f>
        <v>#REF!</v>
      </c>
      <c r="R198" s="39" t="e">
        <f>IF(AL199="42",Monitoreo!#REF!&amp;". ","")</f>
        <v>#REF!</v>
      </c>
      <c r="S198" s="39" t="e">
        <f>IF(AL199="41",Monitoreo!#REF!&amp;". ","")</f>
        <v>#REF!</v>
      </c>
      <c r="T198" s="39" t="e">
        <f>IF(AL199="35",Monitoreo!#REF!&amp;". ","")</f>
        <v>#REF!</v>
      </c>
      <c r="U198" s="39" t="e">
        <f>IF(AL199="34",Monitoreo!#REF!&amp;". ","")</f>
        <v>#REF!</v>
      </c>
      <c r="V198" s="39" t="e">
        <f>IF(AL199="33",Monitoreo!#REF!&amp;". ","")</f>
        <v>#REF!</v>
      </c>
      <c r="W198" s="39" t="e">
        <f>IF(AL199="32",Monitoreo!#REF!&amp;". ","")</f>
        <v>#REF!</v>
      </c>
      <c r="X198" s="39" t="e">
        <f>IF(AL199="31",Monitoreo!#REF!&amp;". ","")</f>
        <v>#REF!</v>
      </c>
      <c r="Y198" s="39" t="e">
        <f>IF(AL199="25",Monitoreo!#REF!&amp;". ","")</f>
        <v>#REF!</v>
      </c>
      <c r="Z198" s="39" t="e">
        <f>IF(AL199="24",Monitoreo!#REF!&amp;". ","")</f>
        <v>#REF!</v>
      </c>
      <c r="AA198" s="39" t="e">
        <f>IF(AL199="23",Monitoreo!#REF!&amp;". ","")</f>
        <v>#REF!</v>
      </c>
      <c r="AB198" s="39" t="e">
        <f>IF(AL199="22",Monitoreo!#REF!&amp;". ","")</f>
        <v>#REF!</v>
      </c>
      <c r="AC198" s="39" t="e">
        <f>IF(AL199="21",Monitoreo!#REF!&amp;". ","")</f>
        <v>#REF!</v>
      </c>
      <c r="AD198" s="39" t="e">
        <f>IF(AL199="15",Monitoreo!#REF!&amp;". ","")</f>
        <v>#REF!</v>
      </c>
      <c r="AE198" s="39" t="e">
        <f>IF(AL199="14",Monitoreo!#REF!&amp;". ","")</f>
        <v>#REF!</v>
      </c>
      <c r="AF198" s="39" t="e">
        <f>IF(AL199="13",Monitoreo!#REF!&amp;". ","")</f>
        <v>#REF!</v>
      </c>
      <c r="AG198" s="39" t="e">
        <f>IF(AL199="12",Monitoreo!#REF!&amp;". ","")</f>
        <v>#REF!</v>
      </c>
      <c r="AH198" s="85" t="e">
        <f>IF(AL199="11",Monitoreo!#REF!&amp;". ","")</f>
        <v>#REF!</v>
      </c>
      <c r="AI198" s="71"/>
      <c r="AJ198" s="88" t="e">
        <f>+IF(Monitoreo!#REF!="Casi Seguro",5,IF(Monitoreo!#REF!="Probable",4,IF(Monitoreo!#REF!="Posible",3,IF(Monitoreo!#REF!="Improbable",2,IF(Monitoreo!#REF!="Raro",1)))))</f>
        <v>#REF!</v>
      </c>
      <c r="AK198" s="88" t="e">
        <f>+IF(Monitoreo!#REF!="Severo",5,IF(Monitoreo!#REF!="Mayor",4,IF(Monitoreo!#REF!="Moderado",3,IF(Monitoreo!#REF!="Menor",2,IF(Monitoreo!#REF!="Insignificante",1)))))</f>
        <v>#REF!</v>
      </c>
      <c r="AL198" s="88" t="e">
        <f t="shared" ref="AL198:AL261" si="3">AJ198&amp;AK198</f>
        <v>#REF!</v>
      </c>
    </row>
    <row r="199" spans="9:38" x14ac:dyDescent="0.25">
      <c r="I199" s="83"/>
      <c r="J199" s="84" t="e">
        <f>IF(AL200="55",Monitoreo!#REF!&amp;". ","")</f>
        <v>#REF!</v>
      </c>
      <c r="K199" s="39" t="e">
        <f>IF(AL200="54",Monitoreo!#REF!&amp;". ","")</f>
        <v>#REF!</v>
      </c>
      <c r="L199" s="39" t="e">
        <f>IF(AL200="53",Monitoreo!#REF!&amp;". ","")</f>
        <v>#REF!</v>
      </c>
      <c r="M199" s="39" t="e">
        <f>IF(AL200="52",Monitoreo!#REF!&amp;". ","")</f>
        <v>#REF!</v>
      </c>
      <c r="N199" s="39" t="e">
        <f>IF(AL200="51",Monitoreo!#REF!&amp;". ","")</f>
        <v>#REF!</v>
      </c>
      <c r="O199" s="39" t="e">
        <f>IF(AL200="45",Monitoreo!#REF!&amp;". ","")</f>
        <v>#REF!</v>
      </c>
      <c r="P199" s="39" t="e">
        <f>IF(AL200="44",Monitoreo!#REF!&amp;". ","")</f>
        <v>#REF!</v>
      </c>
      <c r="Q199" s="39" t="e">
        <f>IF(AL200="43",Monitoreo!#REF!&amp;". ","")</f>
        <v>#REF!</v>
      </c>
      <c r="R199" s="39" t="e">
        <f>IF(AL200="42",Monitoreo!#REF!&amp;". ","")</f>
        <v>#REF!</v>
      </c>
      <c r="S199" s="39" t="e">
        <f>IF(AL200="41",Monitoreo!#REF!&amp;". ","")</f>
        <v>#REF!</v>
      </c>
      <c r="T199" s="39" t="e">
        <f>IF(AL200="35",Monitoreo!#REF!&amp;". ","")</f>
        <v>#REF!</v>
      </c>
      <c r="U199" s="39" t="e">
        <f>IF(AL200="34",Monitoreo!#REF!&amp;". ","")</f>
        <v>#REF!</v>
      </c>
      <c r="V199" s="39" t="e">
        <f>IF(AL200="33",Monitoreo!#REF!&amp;". ","")</f>
        <v>#REF!</v>
      </c>
      <c r="W199" s="39" t="e">
        <f>IF(AL200="32",Monitoreo!#REF!&amp;". ","")</f>
        <v>#REF!</v>
      </c>
      <c r="X199" s="39" t="e">
        <f>IF(AL200="31",Monitoreo!#REF!&amp;". ","")</f>
        <v>#REF!</v>
      </c>
      <c r="Y199" s="39" t="e">
        <f>IF(AL200="25",Monitoreo!#REF!&amp;". ","")</f>
        <v>#REF!</v>
      </c>
      <c r="Z199" s="39" t="e">
        <f>IF(AL200="24",Monitoreo!#REF!&amp;". ","")</f>
        <v>#REF!</v>
      </c>
      <c r="AA199" s="39" t="e">
        <f>IF(AL200="23",Monitoreo!#REF!&amp;". ","")</f>
        <v>#REF!</v>
      </c>
      <c r="AB199" s="39" t="e">
        <f>IF(AL200="22",Monitoreo!#REF!&amp;". ","")</f>
        <v>#REF!</v>
      </c>
      <c r="AC199" s="39" t="e">
        <f>IF(AL200="21",Monitoreo!#REF!&amp;". ","")</f>
        <v>#REF!</v>
      </c>
      <c r="AD199" s="39" t="e">
        <f>IF(AL200="15",Monitoreo!#REF!&amp;". ","")</f>
        <v>#REF!</v>
      </c>
      <c r="AE199" s="39" t="e">
        <f>IF(AL200="14",Monitoreo!#REF!&amp;". ","")</f>
        <v>#REF!</v>
      </c>
      <c r="AF199" s="39" t="e">
        <f>IF(AL200="13",Monitoreo!#REF!&amp;". ","")</f>
        <v>#REF!</v>
      </c>
      <c r="AG199" s="39" t="e">
        <f>IF(AL200="12",Monitoreo!#REF!&amp;". ","")</f>
        <v>#REF!</v>
      </c>
      <c r="AH199" s="85" t="e">
        <f>IF(AL200="11",Monitoreo!#REF!&amp;". ","")</f>
        <v>#REF!</v>
      </c>
      <c r="AI199" s="71"/>
      <c r="AJ199" s="88" t="e">
        <f>+IF(Monitoreo!#REF!="Casi Seguro",5,IF(Monitoreo!#REF!="Probable",4,IF(Monitoreo!#REF!="Posible",3,IF(Monitoreo!#REF!="Improbable",2,IF(Monitoreo!#REF!="Raro",1)))))</f>
        <v>#REF!</v>
      </c>
      <c r="AK199" s="88" t="e">
        <f>+IF(Monitoreo!#REF!="Severo",5,IF(Monitoreo!#REF!="Mayor",4,IF(Monitoreo!#REF!="Moderado",3,IF(Monitoreo!#REF!="Menor",2,IF(Monitoreo!#REF!="Insignificante",1)))))</f>
        <v>#REF!</v>
      </c>
      <c r="AL199" s="88" t="e">
        <f t="shared" si="3"/>
        <v>#REF!</v>
      </c>
    </row>
    <row r="200" spans="9:38" x14ac:dyDescent="0.25">
      <c r="I200" s="83"/>
      <c r="J200" s="84" t="e">
        <f>IF(AL201="55",Monitoreo!#REF!&amp;". ","")</f>
        <v>#REF!</v>
      </c>
      <c r="K200" s="39" t="e">
        <f>IF(AL201="54",Monitoreo!#REF!&amp;". ","")</f>
        <v>#REF!</v>
      </c>
      <c r="L200" s="39" t="e">
        <f>IF(AL201="53",Monitoreo!#REF!&amp;". ","")</f>
        <v>#REF!</v>
      </c>
      <c r="M200" s="39" t="e">
        <f>IF(AL201="52",Monitoreo!#REF!&amp;". ","")</f>
        <v>#REF!</v>
      </c>
      <c r="N200" s="39" t="e">
        <f>IF(AL201="51",Monitoreo!#REF!&amp;". ","")</f>
        <v>#REF!</v>
      </c>
      <c r="O200" s="39" t="e">
        <f>IF(AL201="45",Monitoreo!#REF!&amp;". ","")</f>
        <v>#REF!</v>
      </c>
      <c r="P200" s="39" t="e">
        <f>IF(AL201="44",Monitoreo!#REF!&amp;". ","")</f>
        <v>#REF!</v>
      </c>
      <c r="Q200" s="39" t="e">
        <f>IF(AL201="43",Monitoreo!#REF!&amp;". ","")</f>
        <v>#REF!</v>
      </c>
      <c r="R200" s="39" t="e">
        <f>IF(AL201="42",Monitoreo!#REF!&amp;". ","")</f>
        <v>#REF!</v>
      </c>
      <c r="S200" s="39" t="e">
        <f>IF(AL201="41",Monitoreo!#REF!&amp;". ","")</f>
        <v>#REF!</v>
      </c>
      <c r="T200" s="39" t="e">
        <f>IF(AL201="35",Monitoreo!#REF!&amp;". ","")</f>
        <v>#REF!</v>
      </c>
      <c r="U200" s="39" t="e">
        <f>IF(AL201="34",Monitoreo!#REF!&amp;". ","")</f>
        <v>#REF!</v>
      </c>
      <c r="V200" s="39" t="e">
        <f>IF(AL201="33",Monitoreo!#REF!&amp;". ","")</f>
        <v>#REF!</v>
      </c>
      <c r="W200" s="39" t="e">
        <f>IF(AL201="32",Monitoreo!#REF!&amp;". ","")</f>
        <v>#REF!</v>
      </c>
      <c r="X200" s="39" t="e">
        <f>IF(AL201="31",Monitoreo!#REF!&amp;". ","")</f>
        <v>#REF!</v>
      </c>
      <c r="Y200" s="39" t="e">
        <f>IF(AL201="25",Monitoreo!#REF!&amp;". ","")</f>
        <v>#REF!</v>
      </c>
      <c r="Z200" s="39" t="e">
        <f>IF(AL201="24",Monitoreo!#REF!&amp;". ","")</f>
        <v>#REF!</v>
      </c>
      <c r="AA200" s="39" t="e">
        <f>IF(AL201="23",Monitoreo!#REF!&amp;". ","")</f>
        <v>#REF!</v>
      </c>
      <c r="AB200" s="39" t="e">
        <f>IF(AL201="22",Monitoreo!#REF!&amp;". ","")</f>
        <v>#REF!</v>
      </c>
      <c r="AC200" s="39" t="e">
        <f>IF(AL201="21",Monitoreo!#REF!&amp;". ","")</f>
        <v>#REF!</v>
      </c>
      <c r="AD200" s="39" t="e">
        <f>IF(AL201="15",Monitoreo!#REF!&amp;". ","")</f>
        <v>#REF!</v>
      </c>
      <c r="AE200" s="39" t="e">
        <f>IF(AL201="14",Monitoreo!#REF!&amp;". ","")</f>
        <v>#REF!</v>
      </c>
      <c r="AF200" s="39" t="e">
        <f>IF(AL201="13",Monitoreo!#REF!&amp;". ","")</f>
        <v>#REF!</v>
      </c>
      <c r="AG200" s="39" t="e">
        <f>IF(AL201="12",Monitoreo!#REF!&amp;". ","")</f>
        <v>#REF!</v>
      </c>
      <c r="AH200" s="85" t="e">
        <f>IF(AL201="11",Monitoreo!#REF!&amp;". ","")</f>
        <v>#REF!</v>
      </c>
      <c r="AI200" s="71"/>
      <c r="AJ200" s="88" t="e">
        <f>+IF(Monitoreo!#REF!="Casi Seguro",5,IF(Monitoreo!#REF!="Probable",4,IF(Monitoreo!#REF!="Posible",3,IF(Monitoreo!#REF!="Improbable",2,IF(Monitoreo!#REF!="Raro",1)))))</f>
        <v>#REF!</v>
      </c>
      <c r="AK200" s="88" t="e">
        <f>+IF(Monitoreo!#REF!="Severo",5,IF(Monitoreo!#REF!="Mayor",4,IF(Monitoreo!#REF!="Moderado",3,IF(Monitoreo!#REF!="Menor",2,IF(Monitoreo!#REF!="Insignificante",1)))))</f>
        <v>#REF!</v>
      </c>
      <c r="AL200" s="88" t="e">
        <f t="shared" si="3"/>
        <v>#REF!</v>
      </c>
    </row>
    <row r="201" spans="9:38" x14ac:dyDescent="0.25">
      <c r="I201" s="83"/>
      <c r="J201" s="84" t="e">
        <f>IF(AL202="55",Monitoreo!#REF!&amp;". ","")</f>
        <v>#REF!</v>
      </c>
      <c r="K201" s="39" t="e">
        <f>IF(AL202="54",Monitoreo!#REF!&amp;". ","")</f>
        <v>#REF!</v>
      </c>
      <c r="L201" s="39" t="e">
        <f>IF(AL202="53",Monitoreo!#REF!&amp;". ","")</f>
        <v>#REF!</v>
      </c>
      <c r="M201" s="39" t="e">
        <f>IF(AL202="52",Monitoreo!#REF!&amp;". ","")</f>
        <v>#REF!</v>
      </c>
      <c r="N201" s="39" t="e">
        <f>IF(AL202="51",Monitoreo!#REF!&amp;". ","")</f>
        <v>#REF!</v>
      </c>
      <c r="O201" s="39" t="e">
        <f>IF(AL202="45",Monitoreo!#REF!&amp;". ","")</f>
        <v>#REF!</v>
      </c>
      <c r="P201" s="39" t="e">
        <f>IF(AL202="44",Monitoreo!#REF!&amp;". ","")</f>
        <v>#REF!</v>
      </c>
      <c r="Q201" s="39" t="e">
        <f>IF(AL202="43",Monitoreo!#REF!&amp;". ","")</f>
        <v>#REF!</v>
      </c>
      <c r="R201" s="39" t="e">
        <f>IF(AL202="42",Monitoreo!#REF!&amp;". ","")</f>
        <v>#REF!</v>
      </c>
      <c r="S201" s="39" t="e">
        <f>IF(AL202="41",Monitoreo!#REF!&amp;". ","")</f>
        <v>#REF!</v>
      </c>
      <c r="T201" s="39" t="e">
        <f>IF(AL202="35",Monitoreo!#REF!&amp;". ","")</f>
        <v>#REF!</v>
      </c>
      <c r="U201" s="39" t="e">
        <f>IF(AL202="34",Monitoreo!#REF!&amp;". ","")</f>
        <v>#REF!</v>
      </c>
      <c r="V201" s="39" t="e">
        <f>IF(AL202="33",Monitoreo!#REF!&amp;". ","")</f>
        <v>#REF!</v>
      </c>
      <c r="W201" s="39" t="e">
        <f>IF(AL202="32",Monitoreo!#REF!&amp;". ","")</f>
        <v>#REF!</v>
      </c>
      <c r="X201" s="39" t="e">
        <f>IF(AL202="31",Monitoreo!#REF!&amp;". ","")</f>
        <v>#REF!</v>
      </c>
      <c r="Y201" s="39" t="e">
        <f>IF(AL202="25",Monitoreo!#REF!&amp;". ","")</f>
        <v>#REF!</v>
      </c>
      <c r="Z201" s="39" t="e">
        <f>IF(AL202="24",Monitoreo!#REF!&amp;". ","")</f>
        <v>#REF!</v>
      </c>
      <c r="AA201" s="39" t="e">
        <f>IF(AL202="23",Monitoreo!#REF!&amp;". ","")</f>
        <v>#REF!</v>
      </c>
      <c r="AB201" s="39" t="e">
        <f>IF(AL202="22",Monitoreo!#REF!&amp;". ","")</f>
        <v>#REF!</v>
      </c>
      <c r="AC201" s="39" t="e">
        <f>IF(AL202="21",Monitoreo!#REF!&amp;". ","")</f>
        <v>#REF!</v>
      </c>
      <c r="AD201" s="39" t="e">
        <f>IF(AL202="15",Monitoreo!#REF!&amp;". ","")</f>
        <v>#REF!</v>
      </c>
      <c r="AE201" s="39" t="e">
        <f>IF(AL202="14",Monitoreo!#REF!&amp;". ","")</f>
        <v>#REF!</v>
      </c>
      <c r="AF201" s="39" t="e">
        <f>IF(AL202="13",Monitoreo!#REF!&amp;". ","")</f>
        <v>#REF!</v>
      </c>
      <c r="AG201" s="39" t="e">
        <f>IF(AL202="12",Monitoreo!#REF!&amp;". ","")</f>
        <v>#REF!</v>
      </c>
      <c r="AH201" s="85" t="e">
        <f>IF(AL202="11",Monitoreo!#REF!&amp;". ","")</f>
        <v>#REF!</v>
      </c>
      <c r="AI201" s="71"/>
      <c r="AJ201" s="88" t="e">
        <f>+IF(Monitoreo!#REF!="Casi Seguro",5,IF(Monitoreo!#REF!="Probable",4,IF(Monitoreo!#REF!="Posible",3,IF(Monitoreo!#REF!="Improbable",2,IF(Monitoreo!#REF!="Raro",1)))))</f>
        <v>#REF!</v>
      </c>
      <c r="AK201" s="88" t="e">
        <f>+IF(Monitoreo!#REF!="Severo",5,IF(Monitoreo!#REF!="Mayor",4,IF(Monitoreo!#REF!="Moderado",3,IF(Monitoreo!#REF!="Menor",2,IF(Monitoreo!#REF!="Insignificante",1)))))</f>
        <v>#REF!</v>
      </c>
      <c r="AL201" s="88" t="e">
        <f t="shared" si="3"/>
        <v>#REF!</v>
      </c>
    </row>
    <row r="202" spans="9:38" x14ac:dyDescent="0.25">
      <c r="I202" s="83"/>
      <c r="J202" s="84" t="e">
        <f>IF(AL203="55",Monitoreo!#REF!&amp;". ","")</f>
        <v>#REF!</v>
      </c>
      <c r="K202" s="39" t="e">
        <f>IF(AL203="54",Monitoreo!#REF!&amp;". ","")</f>
        <v>#REF!</v>
      </c>
      <c r="L202" s="39" t="e">
        <f>IF(AL203="53",Monitoreo!#REF!&amp;". ","")</f>
        <v>#REF!</v>
      </c>
      <c r="M202" s="39" t="e">
        <f>IF(AL203="52",Monitoreo!#REF!&amp;". ","")</f>
        <v>#REF!</v>
      </c>
      <c r="N202" s="39" t="e">
        <f>IF(AL203="51",Monitoreo!#REF!&amp;". ","")</f>
        <v>#REF!</v>
      </c>
      <c r="O202" s="39" t="e">
        <f>IF(AL203="45",Monitoreo!#REF!&amp;". ","")</f>
        <v>#REF!</v>
      </c>
      <c r="P202" s="39" t="e">
        <f>IF(AL203="44",Monitoreo!#REF!&amp;". ","")</f>
        <v>#REF!</v>
      </c>
      <c r="Q202" s="39" t="e">
        <f>IF(AL203="43",Monitoreo!#REF!&amp;". ","")</f>
        <v>#REF!</v>
      </c>
      <c r="R202" s="39" t="e">
        <f>IF(AL203="42",Monitoreo!#REF!&amp;". ","")</f>
        <v>#REF!</v>
      </c>
      <c r="S202" s="39" t="e">
        <f>IF(AL203="41",Monitoreo!#REF!&amp;". ","")</f>
        <v>#REF!</v>
      </c>
      <c r="T202" s="39" t="e">
        <f>IF(AL203="35",Monitoreo!#REF!&amp;". ","")</f>
        <v>#REF!</v>
      </c>
      <c r="U202" s="39" t="e">
        <f>IF(AL203="34",Monitoreo!#REF!&amp;". ","")</f>
        <v>#REF!</v>
      </c>
      <c r="V202" s="39" t="e">
        <f>IF(AL203="33",Monitoreo!#REF!&amp;". ","")</f>
        <v>#REF!</v>
      </c>
      <c r="W202" s="39" t="e">
        <f>IF(AL203="32",Monitoreo!#REF!&amp;". ","")</f>
        <v>#REF!</v>
      </c>
      <c r="X202" s="39" t="e">
        <f>IF(AL203="31",Monitoreo!#REF!&amp;". ","")</f>
        <v>#REF!</v>
      </c>
      <c r="Y202" s="39" t="e">
        <f>IF(AL203="25",Monitoreo!#REF!&amp;". ","")</f>
        <v>#REF!</v>
      </c>
      <c r="Z202" s="39" t="e">
        <f>IF(AL203="24",Monitoreo!#REF!&amp;". ","")</f>
        <v>#REF!</v>
      </c>
      <c r="AA202" s="39" t="e">
        <f>IF(AL203="23",Monitoreo!#REF!&amp;". ","")</f>
        <v>#REF!</v>
      </c>
      <c r="AB202" s="39" t="e">
        <f>IF(AL203="22",Monitoreo!#REF!&amp;". ","")</f>
        <v>#REF!</v>
      </c>
      <c r="AC202" s="39" t="e">
        <f>IF(AL203="21",Monitoreo!#REF!&amp;". ","")</f>
        <v>#REF!</v>
      </c>
      <c r="AD202" s="39" t="e">
        <f>IF(AL203="15",Monitoreo!#REF!&amp;". ","")</f>
        <v>#REF!</v>
      </c>
      <c r="AE202" s="39" t="e">
        <f>IF(AL203="14",Monitoreo!#REF!&amp;". ","")</f>
        <v>#REF!</v>
      </c>
      <c r="AF202" s="39" t="e">
        <f>IF(AL203="13",Monitoreo!#REF!&amp;". ","")</f>
        <v>#REF!</v>
      </c>
      <c r="AG202" s="39" t="e">
        <f>IF(AL203="12",Monitoreo!#REF!&amp;". ","")</f>
        <v>#REF!</v>
      </c>
      <c r="AH202" s="85" t="e">
        <f>IF(AL203="11",Monitoreo!#REF!&amp;". ","")</f>
        <v>#REF!</v>
      </c>
      <c r="AI202" s="71"/>
      <c r="AJ202" s="88" t="e">
        <f>+IF(Monitoreo!#REF!="Casi Seguro",5,IF(Monitoreo!#REF!="Probable",4,IF(Monitoreo!#REF!="Posible",3,IF(Monitoreo!#REF!="Improbable",2,IF(Monitoreo!#REF!="Raro",1)))))</f>
        <v>#REF!</v>
      </c>
      <c r="AK202" s="88" t="e">
        <f>+IF(Monitoreo!#REF!="Severo",5,IF(Monitoreo!#REF!="Mayor",4,IF(Monitoreo!#REF!="Moderado",3,IF(Monitoreo!#REF!="Menor",2,IF(Monitoreo!#REF!="Insignificante",1)))))</f>
        <v>#REF!</v>
      </c>
      <c r="AL202" s="88" t="e">
        <f t="shared" si="3"/>
        <v>#REF!</v>
      </c>
    </row>
    <row r="203" spans="9:38" x14ac:dyDescent="0.25">
      <c r="I203" s="83"/>
      <c r="J203" s="84" t="e">
        <f>IF(AL204="55",Monitoreo!#REF!&amp;". ","")</f>
        <v>#REF!</v>
      </c>
      <c r="K203" s="39" t="e">
        <f>IF(AL204="54",Monitoreo!#REF!&amp;". ","")</f>
        <v>#REF!</v>
      </c>
      <c r="L203" s="39" t="e">
        <f>IF(AL204="53",Monitoreo!#REF!&amp;". ","")</f>
        <v>#REF!</v>
      </c>
      <c r="M203" s="39" t="e">
        <f>IF(AL204="52",Monitoreo!#REF!&amp;". ","")</f>
        <v>#REF!</v>
      </c>
      <c r="N203" s="39" t="e">
        <f>IF(AL204="51",Monitoreo!#REF!&amp;". ","")</f>
        <v>#REF!</v>
      </c>
      <c r="O203" s="39" t="e">
        <f>IF(AL204="45",Monitoreo!#REF!&amp;". ","")</f>
        <v>#REF!</v>
      </c>
      <c r="P203" s="39" t="e">
        <f>IF(AL204="44",Monitoreo!#REF!&amp;". ","")</f>
        <v>#REF!</v>
      </c>
      <c r="Q203" s="39" t="e">
        <f>IF(AL204="43",Monitoreo!#REF!&amp;". ","")</f>
        <v>#REF!</v>
      </c>
      <c r="R203" s="39" t="e">
        <f>IF(AL204="42",Monitoreo!#REF!&amp;". ","")</f>
        <v>#REF!</v>
      </c>
      <c r="S203" s="39" t="e">
        <f>IF(AL204="41",Monitoreo!#REF!&amp;". ","")</f>
        <v>#REF!</v>
      </c>
      <c r="T203" s="39" t="e">
        <f>IF(AL204="35",Monitoreo!#REF!&amp;". ","")</f>
        <v>#REF!</v>
      </c>
      <c r="U203" s="39" t="e">
        <f>IF(AL204="34",Monitoreo!#REF!&amp;". ","")</f>
        <v>#REF!</v>
      </c>
      <c r="V203" s="39" t="e">
        <f>IF(AL204="33",Monitoreo!#REF!&amp;". ","")</f>
        <v>#REF!</v>
      </c>
      <c r="W203" s="39" t="e">
        <f>IF(AL204="32",Monitoreo!#REF!&amp;". ","")</f>
        <v>#REF!</v>
      </c>
      <c r="X203" s="39" t="e">
        <f>IF(AL204="31",Monitoreo!#REF!&amp;". ","")</f>
        <v>#REF!</v>
      </c>
      <c r="Y203" s="39" t="e">
        <f>IF(AL204="25",Monitoreo!#REF!&amp;". ","")</f>
        <v>#REF!</v>
      </c>
      <c r="Z203" s="39" t="e">
        <f>IF(AL204="24",Monitoreo!#REF!&amp;". ","")</f>
        <v>#REF!</v>
      </c>
      <c r="AA203" s="39" t="e">
        <f>IF(AL204="23",Monitoreo!#REF!&amp;". ","")</f>
        <v>#REF!</v>
      </c>
      <c r="AB203" s="39" t="e">
        <f>IF(AL204="22",Monitoreo!#REF!&amp;". ","")</f>
        <v>#REF!</v>
      </c>
      <c r="AC203" s="39" t="e">
        <f>IF(AL204="21",Monitoreo!#REF!&amp;". ","")</f>
        <v>#REF!</v>
      </c>
      <c r="AD203" s="39" t="e">
        <f>IF(AL204="15",Monitoreo!#REF!&amp;". ","")</f>
        <v>#REF!</v>
      </c>
      <c r="AE203" s="39" t="e">
        <f>IF(AL204="14",Monitoreo!#REF!&amp;". ","")</f>
        <v>#REF!</v>
      </c>
      <c r="AF203" s="39" t="e">
        <f>IF(AL204="13",Monitoreo!#REF!&amp;". ","")</f>
        <v>#REF!</v>
      </c>
      <c r="AG203" s="39" t="e">
        <f>IF(AL204="12",Monitoreo!#REF!&amp;". ","")</f>
        <v>#REF!</v>
      </c>
      <c r="AH203" s="85" t="e">
        <f>IF(AL204="11",Monitoreo!#REF!&amp;". ","")</f>
        <v>#REF!</v>
      </c>
      <c r="AI203" s="71"/>
      <c r="AJ203" s="88" t="e">
        <f>+IF(Monitoreo!#REF!="Casi Seguro",5,IF(Monitoreo!#REF!="Probable",4,IF(Monitoreo!#REF!="Posible",3,IF(Monitoreo!#REF!="Improbable",2,IF(Monitoreo!#REF!="Raro",1)))))</f>
        <v>#REF!</v>
      </c>
      <c r="AK203" s="88" t="e">
        <f>+IF(Monitoreo!#REF!="Severo",5,IF(Monitoreo!#REF!="Mayor",4,IF(Monitoreo!#REF!="Moderado",3,IF(Monitoreo!#REF!="Menor",2,IF(Monitoreo!#REF!="Insignificante",1)))))</f>
        <v>#REF!</v>
      </c>
      <c r="AL203" s="88" t="e">
        <f t="shared" si="3"/>
        <v>#REF!</v>
      </c>
    </row>
    <row r="204" spans="9:38" x14ac:dyDescent="0.25">
      <c r="I204" s="83"/>
      <c r="J204" s="84" t="e">
        <f>IF(AL205="55",Monitoreo!#REF!&amp;". ","")</f>
        <v>#REF!</v>
      </c>
      <c r="K204" s="39" t="e">
        <f>IF(AL205="54",Monitoreo!#REF!&amp;". ","")</f>
        <v>#REF!</v>
      </c>
      <c r="L204" s="39" t="e">
        <f>IF(AL205="53",Monitoreo!#REF!&amp;". ","")</f>
        <v>#REF!</v>
      </c>
      <c r="M204" s="39" t="e">
        <f>IF(AL205="52",Monitoreo!#REF!&amp;". ","")</f>
        <v>#REF!</v>
      </c>
      <c r="N204" s="39" t="e">
        <f>IF(AL205="51",Monitoreo!#REF!&amp;". ","")</f>
        <v>#REF!</v>
      </c>
      <c r="O204" s="39" t="e">
        <f>IF(AL205="45",Monitoreo!#REF!&amp;". ","")</f>
        <v>#REF!</v>
      </c>
      <c r="P204" s="39" t="e">
        <f>IF(AL205="44",Monitoreo!#REF!&amp;". ","")</f>
        <v>#REF!</v>
      </c>
      <c r="Q204" s="39" t="e">
        <f>IF(AL205="43",Monitoreo!#REF!&amp;". ","")</f>
        <v>#REF!</v>
      </c>
      <c r="R204" s="39" t="e">
        <f>IF(AL205="42",Monitoreo!#REF!&amp;". ","")</f>
        <v>#REF!</v>
      </c>
      <c r="S204" s="39" t="e">
        <f>IF(AL205="41",Monitoreo!#REF!&amp;". ","")</f>
        <v>#REF!</v>
      </c>
      <c r="T204" s="39" t="e">
        <f>IF(AL205="35",Monitoreo!#REF!&amp;". ","")</f>
        <v>#REF!</v>
      </c>
      <c r="U204" s="39" t="e">
        <f>IF(AL205="34",Monitoreo!#REF!&amp;". ","")</f>
        <v>#REF!</v>
      </c>
      <c r="V204" s="39" t="e">
        <f>IF(AL205="33",Monitoreo!#REF!&amp;". ","")</f>
        <v>#REF!</v>
      </c>
      <c r="W204" s="39" t="e">
        <f>IF(AL205="32",Monitoreo!#REF!&amp;". ","")</f>
        <v>#REF!</v>
      </c>
      <c r="X204" s="39" t="e">
        <f>IF(AL205="31",Monitoreo!#REF!&amp;". ","")</f>
        <v>#REF!</v>
      </c>
      <c r="Y204" s="39" t="e">
        <f>IF(AL205="25",Monitoreo!#REF!&amp;". ","")</f>
        <v>#REF!</v>
      </c>
      <c r="Z204" s="39" t="e">
        <f>IF(AL205="24",Monitoreo!#REF!&amp;". ","")</f>
        <v>#REF!</v>
      </c>
      <c r="AA204" s="39" t="e">
        <f>IF(AL205="23",Monitoreo!#REF!&amp;". ","")</f>
        <v>#REF!</v>
      </c>
      <c r="AB204" s="39" t="e">
        <f>IF(AL205="22",Monitoreo!#REF!&amp;". ","")</f>
        <v>#REF!</v>
      </c>
      <c r="AC204" s="39" t="e">
        <f>IF(AL205="21",Monitoreo!#REF!&amp;". ","")</f>
        <v>#REF!</v>
      </c>
      <c r="AD204" s="39" t="e">
        <f>IF(AL205="15",Monitoreo!#REF!&amp;". ","")</f>
        <v>#REF!</v>
      </c>
      <c r="AE204" s="39" t="e">
        <f>IF(AL205="14",Monitoreo!#REF!&amp;". ","")</f>
        <v>#REF!</v>
      </c>
      <c r="AF204" s="39" t="e">
        <f>IF(AL205="13",Monitoreo!#REF!&amp;". ","")</f>
        <v>#REF!</v>
      </c>
      <c r="AG204" s="39" t="e">
        <f>IF(AL205="12",Monitoreo!#REF!&amp;". ","")</f>
        <v>#REF!</v>
      </c>
      <c r="AH204" s="85" t="e">
        <f>IF(AL205="11",Monitoreo!#REF!&amp;". ","")</f>
        <v>#REF!</v>
      </c>
      <c r="AI204" s="71"/>
      <c r="AJ204" s="88" t="e">
        <f>+IF(Monitoreo!#REF!="Casi Seguro",5,IF(Monitoreo!#REF!="Probable",4,IF(Monitoreo!#REF!="Posible",3,IF(Monitoreo!#REF!="Improbable",2,IF(Monitoreo!#REF!="Raro",1)))))</f>
        <v>#REF!</v>
      </c>
      <c r="AK204" s="88" t="e">
        <f>+IF(Monitoreo!#REF!="Severo",5,IF(Monitoreo!#REF!="Mayor",4,IF(Monitoreo!#REF!="Moderado",3,IF(Monitoreo!#REF!="Menor",2,IF(Monitoreo!#REF!="Insignificante",1)))))</f>
        <v>#REF!</v>
      </c>
      <c r="AL204" s="88" t="e">
        <f t="shared" si="3"/>
        <v>#REF!</v>
      </c>
    </row>
    <row r="205" spans="9:38" x14ac:dyDescent="0.25">
      <c r="I205" s="83"/>
      <c r="J205" s="84" t="e">
        <f>IF(AL206="55",Monitoreo!#REF!&amp;". ","")</f>
        <v>#REF!</v>
      </c>
      <c r="K205" s="39" t="e">
        <f>IF(AL206="54",Monitoreo!#REF!&amp;". ","")</f>
        <v>#REF!</v>
      </c>
      <c r="L205" s="39" t="e">
        <f>IF(AL206="53",Monitoreo!#REF!&amp;". ","")</f>
        <v>#REF!</v>
      </c>
      <c r="M205" s="39" t="e">
        <f>IF(AL206="52",Monitoreo!#REF!&amp;". ","")</f>
        <v>#REF!</v>
      </c>
      <c r="N205" s="39" t="e">
        <f>IF(AL206="51",Monitoreo!#REF!&amp;". ","")</f>
        <v>#REF!</v>
      </c>
      <c r="O205" s="39" t="e">
        <f>IF(AL206="45",Monitoreo!#REF!&amp;". ","")</f>
        <v>#REF!</v>
      </c>
      <c r="P205" s="39" t="e">
        <f>IF(AL206="44",Monitoreo!#REF!&amp;". ","")</f>
        <v>#REF!</v>
      </c>
      <c r="Q205" s="39" t="e">
        <f>IF(AL206="43",Monitoreo!#REF!&amp;". ","")</f>
        <v>#REF!</v>
      </c>
      <c r="R205" s="39" t="e">
        <f>IF(AL206="42",Monitoreo!#REF!&amp;". ","")</f>
        <v>#REF!</v>
      </c>
      <c r="S205" s="39" t="e">
        <f>IF(AL206="41",Monitoreo!#REF!&amp;". ","")</f>
        <v>#REF!</v>
      </c>
      <c r="T205" s="39" t="e">
        <f>IF(AL206="35",Monitoreo!#REF!&amp;". ","")</f>
        <v>#REF!</v>
      </c>
      <c r="U205" s="39" t="e">
        <f>IF(AL206="34",Monitoreo!#REF!&amp;". ","")</f>
        <v>#REF!</v>
      </c>
      <c r="V205" s="39" t="e">
        <f>IF(AL206="33",Monitoreo!#REF!&amp;". ","")</f>
        <v>#REF!</v>
      </c>
      <c r="W205" s="39" t="e">
        <f>IF(AL206="32",Monitoreo!#REF!&amp;". ","")</f>
        <v>#REF!</v>
      </c>
      <c r="X205" s="39" t="e">
        <f>IF(AL206="31",Monitoreo!#REF!&amp;". ","")</f>
        <v>#REF!</v>
      </c>
      <c r="Y205" s="39" t="e">
        <f>IF(AL206="25",Monitoreo!#REF!&amp;". ","")</f>
        <v>#REF!</v>
      </c>
      <c r="Z205" s="39" t="e">
        <f>IF(AL206="24",Monitoreo!#REF!&amp;". ","")</f>
        <v>#REF!</v>
      </c>
      <c r="AA205" s="39" t="e">
        <f>IF(AL206="23",Monitoreo!#REF!&amp;". ","")</f>
        <v>#REF!</v>
      </c>
      <c r="AB205" s="39" t="e">
        <f>IF(AL206="22",Monitoreo!#REF!&amp;". ","")</f>
        <v>#REF!</v>
      </c>
      <c r="AC205" s="39" t="e">
        <f>IF(AL206="21",Monitoreo!#REF!&amp;". ","")</f>
        <v>#REF!</v>
      </c>
      <c r="AD205" s="39" t="e">
        <f>IF(AL206="15",Monitoreo!#REF!&amp;". ","")</f>
        <v>#REF!</v>
      </c>
      <c r="AE205" s="39" t="e">
        <f>IF(AL206="14",Monitoreo!#REF!&amp;". ","")</f>
        <v>#REF!</v>
      </c>
      <c r="AF205" s="39" t="e">
        <f>IF(AL206="13",Monitoreo!#REF!&amp;". ","")</f>
        <v>#REF!</v>
      </c>
      <c r="AG205" s="39" t="e">
        <f>IF(AL206="12",Monitoreo!#REF!&amp;". ","")</f>
        <v>#REF!</v>
      </c>
      <c r="AH205" s="85" t="e">
        <f>IF(AL206="11",Monitoreo!#REF!&amp;". ","")</f>
        <v>#REF!</v>
      </c>
      <c r="AI205" s="71"/>
      <c r="AJ205" s="88" t="e">
        <f>+IF(Monitoreo!#REF!="Casi Seguro",5,IF(Monitoreo!#REF!="Probable",4,IF(Monitoreo!#REF!="Posible",3,IF(Monitoreo!#REF!="Improbable",2,IF(Monitoreo!#REF!="Raro",1)))))</f>
        <v>#REF!</v>
      </c>
      <c r="AK205" s="88" t="e">
        <f>+IF(Monitoreo!#REF!="Severo",5,IF(Monitoreo!#REF!="Mayor",4,IF(Monitoreo!#REF!="Moderado",3,IF(Monitoreo!#REF!="Menor",2,IF(Monitoreo!#REF!="Insignificante",1)))))</f>
        <v>#REF!</v>
      </c>
      <c r="AL205" s="88" t="e">
        <f t="shared" si="3"/>
        <v>#REF!</v>
      </c>
    </row>
    <row r="206" spans="9:38" x14ac:dyDescent="0.25">
      <c r="I206" s="83"/>
      <c r="J206" s="84" t="e">
        <f>IF(AL207="55",Monitoreo!#REF!&amp;". ","")</f>
        <v>#REF!</v>
      </c>
      <c r="K206" s="39" t="e">
        <f>IF(AL207="54",Monitoreo!#REF!&amp;". ","")</f>
        <v>#REF!</v>
      </c>
      <c r="L206" s="39" t="e">
        <f>IF(AL207="53",Monitoreo!#REF!&amp;". ","")</f>
        <v>#REF!</v>
      </c>
      <c r="M206" s="39" t="e">
        <f>IF(AL207="52",Monitoreo!#REF!&amp;". ","")</f>
        <v>#REF!</v>
      </c>
      <c r="N206" s="39" t="e">
        <f>IF(AL207="51",Monitoreo!#REF!&amp;". ","")</f>
        <v>#REF!</v>
      </c>
      <c r="O206" s="39" t="e">
        <f>IF(AL207="45",Monitoreo!#REF!&amp;". ","")</f>
        <v>#REF!</v>
      </c>
      <c r="P206" s="39" t="e">
        <f>IF(AL207="44",Monitoreo!#REF!&amp;". ","")</f>
        <v>#REF!</v>
      </c>
      <c r="Q206" s="39" t="e">
        <f>IF(AL207="43",Monitoreo!#REF!&amp;". ","")</f>
        <v>#REF!</v>
      </c>
      <c r="R206" s="39" t="e">
        <f>IF(AL207="42",Monitoreo!#REF!&amp;". ","")</f>
        <v>#REF!</v>
      </c>
      <c r="S206" s="39" t="e">
        <f>IF(AL207="41",Monitoreo!#REF!&amp;". ","")</f>
        <v>#REF!</v>
      </c>
      <c r="T206" s="39" t="e">
        <f>IF(AL207="35",Monitoreo!#REF!&amp;". ","")</f>
        <v>#REF!</v>
      </c>
      <c r="U206" s="39" t="e">
        <f>IF(AL207="34",Monitoreo!#REF!&amp;". ","")</f>
        <v>#REF!</v>
      </c>
      <c r="V206" s="39" t="e">
        <f>IF(AL207="33",Monitoreo!#REF!&amp;". ","")</f>
        <v>#REF!</v>
      </c>
      <c r="W206" s="39" t="e">
        <f>IF(AL207="32",Monitoreo!#REF!&amp;". ","")</f>
        <v>#REF!</v>
      </c>
      <c r="X206" s="39" t="e">
        <f>IF(AL207="31",Monitoreo!#REF!&amp;". ","")</f>
        <v>#REF!</v>
      </c>
      <c r="Y206" s="39" t="e">
        <f>IF(AL207="25",Monitoreo!#REF!&amp;". ","")</f>
        <v>#REF!</v>
      </c>
      <c r="Z206" s="39" t="e">
        <f>IF(AL207="24",Monitoreo!#REF!&amp;". ","")</f>
        <v>#REF!</v>
      </c>
      <c r="AA206" s="39" t="e">
        <f>IF(AL207="23",Monitoreo!#REF!&amp;". ","")</f>
        <v>#REF!</v>
      </c>
      <c r="AB206" s="39" t="e">
        <f>IF(AL207="22",Monitoreo!#REF!&amp;". ","")</f>
        <v>#REF!</v>
      </c>
      <c r="AC206" s="39" t="e">
        <f>IF(AL207="21",Monitoreo!#REF!&amp;". ","")</f>
        <v>#REF!</v>
      </c>
      <c r="AD206" s="39" t="e">
        <f>IF(AL207="15",Monitoreo!#REF!&amp;". ","")</f>
        <v>#REF!</v>
      </c>
      <c r="AE206" s="39" t="e">
        <f>IF(AL207="14",Monitoreo!#REF!&amp;". ","")</f>
        <v>#REF!</v>
      </c>
      <c r="AF206" s="39" t="e">
        <f>IF(AL207="13",Monitoreo!#REF!&amp;". ","")</f>
        <v>#REF!</v>
      </c>
      <c r="AG206" s="39" t="e">
        <f>IF(AL207="12",Monitoreo!#REF!&amp;". ","")</f>
        <v>#REF!</v>
      </c>
      <c r="AH206" s="85" t="e">
        <f>IF(AL207="11",Monitoreo!#REF!&amp;". ","")</f>
        <v>#REF!</v>
      </c>
      <c r="AI206" s="71"/>
      <c r="AJ206" s="88" t="e">
        <f>+IF(Monitoreo!#REF!="Casi Seguro",5,IF(Monitoreo!#REF!="Probable",4,IF(Monitoreo!#REF!="Posible",3,IF(Monitoreo!#REF!="Improbable",2,IF(Monitoreo!#REF!="Raro",1)))))</f>
        <v>#REF!</v>
      </c>
      <c r="AK206" s="88" t="e">
        <f>+IF(Monitoreo!#REF!="Severo",5,IF(Monitoreo!#REF!="Mayor",4,IF(Monitoreo!#REF!="Moderado",3,IF(Monitoreo!#REF!="Menor",2,IF(Monitoreo!#REF!="Insignificante",1)))))</f>
        <v>#REF!</v>
      </c>
      <c r="AL206" s="88" t="e">
        <f t="shared" si="3"/>
        <v>#REF!</v>
      </c>
    </row>
    <row r="207" spans="9:38" x14ac:dyDescent="0.25">
      <c r="I207" s="83"/>
      <c r="J207" s="84" t="e">
        <f>IF(AL208="55",Monitoreo!#REF!&amp;". ","")</f>
        <v>#REF!</v>
      </c>
      <c r="K207" s="39" t="e">
        <f>IF(AL208="54",Monitoreo!#REF!&amp;". ","")</f>
        <v>#REF!</v>
      </c>
      <c r="L207" s="39" t="e">
        <f>IF(AL208="53",Monitoreo!#REF!&amp;". ","")</f>
        <v>#REF!</v>
      </c>
      <c r="M207" s="39" t="e">
        <f>IF(AL208="52",Monitoreo!#REF!&amp;". ","")</f>
        <v>#REF!</v>
      </c>
      <c r="N207" s="39" t="e">
        <f>IF(AL208="51",Monitoreo!#REF!&amp;". ","")</f>
        <v>#REF!</v>
      </c>
      <c r="O207" s="39" t="e">
        <f>IF(AL208="45",Monitoreo!#REF!&amp;". ","")</f>
        <v>#REF!</v>
      </c>
      <c r="P207" s="39" t="e">
        <f>IF(AL208="44",Monitoreo!#REF!&amp;". ","")</f>
        <v>#REF!</v>
      </c>
      <c r="Q207" s="39" t="e">
        <f>IF(AL208="43",Monitoreo!#REF!&amp;". ","")</f>
        <v>#REF!</v>
      </c>
      <c r="R207" s="39" t="e">
        <f>IF(AL208="42",Monitoreo!#REF!&amp;". ","")</f>
        <v>#REF!</v>
      </c>
      <c r="S207" s="39" t="e">
        <f>IF(AL208="41",Monitoreo!#REF!&amp;". ","")</f>
        <v>#REF!</v>
      </c>
      <c r="T207" s="39" t="e">
        <f>IF(AL208="35",Monitoreo!#REF!&amp;". ","")</f>
        <v>#REF!</v>
      </c>
      <c r="U207" s="39" t="e">
        <f>IF(AL208="34",Monitoreo!#REF!&amp;". ","")</f>
        <v>#REF!</v>
      </c>
      <c r="V207" s="39" t="e">
        <f>IF(AL208="33",Monitoreo!#REF!&amp;". ","")</f>
        <v>#REF!</v>
      </c>
      <c r="W207" s="39" t="e">
        <f>IF(AL208="32",Monitoreo!#REF!&amp;". ","")</f>
        <v>#REF!</v>
      </c>
      <c r="X207" s="39" t="e">
        <f>IF(AL208="31",Monitoreo!#REF!&amp;". ","")</f>
        <v>#REF!</v>
      </c>
      <c r="Y207" s="39" t="e">
        <f>IF(AL208="25",Monitoreo!#REF!&amp;". ","")</f>
        <v>#REF!</v>
      </c>
      <c r="Z207" s="39" t="e">
        <f>IF(AL208="24",Monitoreo!#REF!&amp;". ","")</f>
        <v>#REF!</v>
      </c>
      <c r="AA207" s="39" t="e">
        <f>IF(AL208="23",Monitoreo!#REF!&amp;". ","")</f>
        <v>#REF!</v>
      </c>
      <c r="AB207" s="39" t="e">
        <f>IF(AL208="22",Monitoreo!#REF!&amp;". ","")</f>
        <v>#REF!</v>
      </c>
      <c r="AC207" s="39" t="e">
        <f>IF(AL208="21",Monitoreo!#REF!&amp;". ","")</f>
        <v>#REF!</v>
      </c>
      <c r="AD207" s="39" t="e">
        <f>IF(AL208="15",Monitoreo!#REF!&amp;". ","")</f>
        <v>#REF!</v>
      </c>
      <c r="AE207" s="39" t="e">
        <f>IF(AL208="14",Monitoreo!#REF!&amp;". ","")</f>
        <v>#REF!</v>
      </c>
      <c r="AF207" s="39" t="e">
        <f>IF(AL208="13",Monitoreo!#REF!&amp;". ","")</f>
        <v>#REF!</v>
      </c>
      <c r="AG207" s="39" t="e">
        <f>IF(AL208="12",Monitoreo!#REF!&amp;". ","")</f>
        <v>#REF!</v>
      </c>
      <c r="AH207" s="85" t="e">
        <f>IF(AL208="11",Monitoreo!#REF!&amp;". ","")</f>
        <v>#REF!</v>
      </c>
      <c r="AI207" s="71"/>
      <c r="AJ207" s="88" t="e">
        <f>+IF(Monitoreo!#REF!="Casi Seguro",5,IF(Monitoreo!#REF!="Probable",4,IF(Monitoreo!#REF!="Posible",3,IF(Monitoreo!#REF!="Improbable",2,IF(Monitoreo!#REF!="Raro",1)))))</f>
        <v>#REF!</v>
      </c>
      <c r="AK207" s="88" t="e">
        <f>+IF(Monitoreo!#REF!="Severo",5,IF(Monitoreo!#REF!="Mayor",4,IF(Monitoreo!#REF!="Moderado",3,IF(Monitoreo!#REF!="Menor",2,IF(Monitoreo!#REF!="Insignificante",1)))))</f>
        <v>#REF!</v>
      </c>
      <c r="AL207" s="88" t="e">
        <f t="shared" si="3"/>
        <v>#REF!</v>
      </c>
    </row>
    <row r="208" spans="9:38" x14ac:dyDescent="0.25">
      <c r="I208" s="83"/>
      <c r="J208" s="84" t="e">
        <f>IF(AL209="55",Monitoreo!#REF!&amp;". ","")</f>
        <v>#REF!</v>
      </c>
      <c r="K208" s="39" t="e">
        <f>IF(AL209="54",Monitoreo!#REF!&amp;". ","")</f>
        <v>#REF!</v>
      </c>
      <c r="L208" s="39" t="e">
        <f>IF(AL209="53",Monitoreo!#REF!&amp;". ","")</f>
        <v>#REF!</v>
      </c>
      <c r="M208" s="39" t="e">
        <f>IF(AL209="52",Monitoreo!#REF!&amp;". ","")</f>
        <v>#REF!</v>
      </c>
      <c r="N208" s="39" t="e">
        <f>IF(AL209="51",Monitoreo!#REF!&amp;". ","")</f>
        <v>#REF!</v>
      </c>
      <c r="O208" s="39" t="e">
        <f>IF(AL209="45",Monitoreo!#REF!&amp;". ","")</f>
        <v>#REF!</v>
      </c>
      <c r="P208" s="39" t="e">
        <f>IF(AL209="44",Monitoreo!#REF!&amp;". ","")</f>
        <v>#REF!</v>
      </c>
      <c r="Q208" s="39" t="e">
        <f>IF(AL209="43",Monitoreo!#REF!&amp;". ","")</f>
        <v>#REF!</v>
      </c>
      <c r="R208" s="39" t="e">
        <f>IF(AL209="42",Monitoreo!#REF!&amp;". ","")</f>
        <v>#REF!</v>
      </c>
      <c r="S208" s="39" t="e">
        <f>IF(AL209="41",Monitoreo!#REF!&amp;". ","")</f>
        <v>#REF!</v>
      </c>
      <c r="T208" s="39" t="e">
        <f>IF(AL209="35",Monitoreo!#REF!&amp;". ","")</f>
        <v>#REF!</v>
      </c>
      <c r="U208" s="39" t="e">
        <f>IF(AL209="34",Monitoreo!#REF!&amp;". ","")</f>
        <v>#REF!</v>
      </c>
      <c r="V208" s="39" t="e">
        <f>IF(AL209="33",Monitoreo!#REF!&amp;". ","")</f>
        <v>#REF!</v>
      </c>
      <c r="W208" s="39" t="e">
        <f>IF(AL209="32",Monitoreo!#REF!&amp;". ","")</f>
        <v>#REF!</v>
      </c>
      <c r="X208" s="39" t="e">
        <f>IF(AL209="31",Monitoreo!#REF!&amp;". ","")</f>
        <v>#REF!</v>
      </c>
      <c r="Y208" s="39" t="e">
        <f>IF(AL209="25",Monitoreo!#REF!&amp;". ","")</f>
        <v>#REF!</v>
      </c>
      <c r="Z208" s="39" t="e">
        <f>IF(AL209="24",Monitoreo!#REF!&amp;". ","")</f>
        <v>#REF!</v>
      </c>
      <c r="AA208" s="39" t="e">
        <f>IF(AL209="23",Monitoreo!#REF!&amp;". ","")</f>
        <v>#REF!</v>
      </c>
      <c r="AB208" s="39" t="e">
        <f>IF(AL209="22",Monitoreo!#REF!&amp;". ","")</f>
        <v>#REF!</v>
      </c>
      <c r="AC208" s="39" t="e">
        <f>IF(AL209="21",Monitoreo!#REF!&amp;". ","")</f>
        <v>#REF!</v>
      </c>
      <c r="AD208" s="39" t="e">
        <f>IF(AL209="15",Monitoreo!#REF!&amp;". ","")</f>
        <v>#REF!</v>
      </c>
      <c r="AE208" s="39" t="e">
        <f>IF(AL209="14",Monitoreo!#REF!&amp;". ","")</f>
        <v>#REF!</v>
      </c>
      <c r="AF208" s="39" t="e">
        <f>IF(AL209="13",Monitoreo!#REF!&amp;". ","")</f>
        <v>#REF!</v>
      </c>
      <c r="AG208" s="39" t="e">
        <f>IF(AL209="12",Monitoreo!#REF!&amp;". ","")</f>
        <v>#REF!</v>
      </c>
      <c r="AH208" s="85" t="e">
        <f>IF(AL209="11",Monitoreo!#REF!&amp;". ","")</f>
        <v>#REF!</v>
      </c>
      <c r="AI208" s="71"/>
      <c r="AJ208" s="88" t="e">
        <f>+IF(Monitoreo!#REF!="Casi Seguro",5,IF(Monitoreo!#REF!="Probable",4,IF(Monitoreo!#REF!="Posible",3,IF(Monitoreo!#REF!="Improbable",2,IF(Monitoreo!#REF!="Raro",1)))))</f>
        <v>#REF!</v>
      </c>
      <c r="AK208" s="88" t="e">
        <f>+IF(Monitoreo!#REF!="Severo",5,IF(Monitoreo!#REF!="Mayor",4,IF(Monitoreo!#REF!="Moderado",3,IF(Monitoreo!#REF!="Menor",2,IF(Monitoreo!#REF!="Insignificante",1)))))</f>
        <v>#REF!</v>
      </c>
      <c r="AL208" s="88" t="e">
        <f t="shared" si="3"/>
        <v>#REF!</v>
      </c>
    </row>
    <row r="209" spans="9:38" x14ac:dyDescent="0.25">
      <c r="I209" s="83"/>
      <c r="J209" s="84" t="e">
        <f>IF(AL210="55",Monitoreo!#REF!&amp;". ","")</f>
        <v>#REF!</v>
      </c>
      <c r="K209" s="39" t="e">
        <f>IF(AL210="54",Monitoreo!#REF!&amp;". ","")</f>
        <v>#REF!</v>
      </c>
      <c r="L209" s="39" t="e">
        <f>IF(AL210="53",Monitoreo!#REF!&amp;". ","")</f>
        <v>#REF!</v>
      </c>
      <c r="M209" s="39" t="e">
        <f>IF(AL210="52",Monitoreo!#REF!&amp;". ","")</f>
        <v>#REF!</v>
      </c>
      <c r="N209" s="39" t="e">
        <f>IF(AL210="51",Monitoreo!#REF!&amp;". ","")</f>
        <v>#REF!</v>
      </c>
      <c r="O209" s="39" t="e">
        <f>IF(AL210="45",Monitoreo!#REF!&amp;". ","")</f>
        <v>#REF!</v>
      </c>
      <c r="P209" s="39" t="e">
        <f>IF(AL210="44",Monitoreo!#REF!&amp;". ","")</f>
        <v>#REF!</v>
      </c>
      <c r="Q209" s="39" t="e">
        <f>IF(AL210="43",Monitoreo!#REF!&amp;". ","")</f>
        <v>#REF!</v>
      </c>
      <c r="R209" s="39" t="e">
        <f>IF(AL210="42",Monitoreo!#REF!&amp;". ","")</f>
        <v>#REF!</v>
      </c>
      <c r="S209" s="39" t="e">
        <f>IF(AL210="41",Monitoreo!#REF!&amp;". ","")</f>
        <v>#REF!</v>
      </c>
      <c r="T209" s="39" t="e">
        <f>IF(AL210="35",Monitoreo!#REF!&amp;". ","")</f>
        <v>#REF!</v>
      </c>
      <c r="U209" s="39" t="e">
        <f>IF(AL210="34",Monitoreo!#REF!&amp;". ","")</f>
        <v>#REF!</v>
      </c>
      <c r="V209" s="39" t="e">
        <f>IF(AL210="33",Monitoreo!#REF!&amp;". ","")</f>
        <v>#REF!</v>
      </c>
      <c r="W209" s="39" t="e">
        <f>IF(AL210="32",Monitoreo!#REF!&amp;". ","")</f>
        <v>#REF!</v>
      </c>
      <c r="X209" s="39" t="e">
        <f>IF(AL210="31",Monitoreo!#REF!&amp;". ","")</f>
        <v>#REF!</v>
      </c>
      <c r="Y209" s="39" t="e">
        <f>IF(AL210="25",Monitoreo!#REF!&amp;". ","")</f>
        <v>#REF!</v>
      </c>
      <c r="Z209" s="39" t="e">
        <f>IF(AL210="24",Monitoreo!#REF!&amp;". ","")</f>
        <v>#REF!</v>
      </c>
      <c r="AA209" s="39" t="e">
        <f>IF(AL210="23",Monitoreo!#REF!&amp;". ","")</f>
        <v>#REF!</v>
      </c>
      <c r="AB209" s="39" t="e">
        <f>IF(AL210="22",Monitoreo!#REF!&amp;". ","")</f>
        <v>#REF!</v>
      </c>
      <c r="AC209" s="39" t="e">
        <f>IF(AL210="21",Monitoreo!#REF!&amp;". ","")</f>
        <v>#REF!</v>
      </c>
      <c r="AD209" s="39" t="e">
        <f>IF(AL210="15",Monitoreo!#REF!&amp;". ","")</f>
        <v>#REF!</v>
      </c>
      <c r="AE209" s="39" t="e">
        <f>IF(AL210="14",Monitoreo!#REF!&amp;". ","")</f>
        <v>#REF!</v>
      </c>
      <c r="AF209" s="39" t="e">
        <f>IF(AL210="13",Monitoreo!#REF!&amp;". ","")</f>
        <v>#REF!</v>
      </c>
      <c r="AG209" s="39" t="e">
        <f>IF(AL210="12",Monitoreo!#REF!&amp;". ","")</f>
        <v>#REF!</v>
      </c>
      <c r="AH209" s="85" t="e">
        <f>IF(AL210="11",Monitoreo!#REF!&amp;". ","")</f>
        <v>#REF!</v>
      </c>
      <c r="AI209" s="71"/>
      <c r="AJ209" s="88" t="e">
        <f>+IF(Monitoreo!#REF!="Casi Seguro",5,IF(Monitoreo!#REF!="Probable",4,IF(Monitoreo!#REF!="Posible",3,IF(Monitoreo!#REF!="Improbable",2,IF(Monitoreo!#REF!="Raro",1)))))</f>
        <v>#REF!</v>
      </c>
      <c r="AK209" s="88" t="e">
        <f>+IF(Monitoreo!#REF!="Severo",5,IF(Monitoreo!#REF!="Mayor",4,IF(Monitoreo!#REF!="Moderado",3,IF(Monitoreo!#REF!="Menor",2,IF(Monitoreo!#REF!="Insignificante",1)))))</f>
        <v>#REF!</v>
      </c>
      <c r="AL209" s="88" t="e">
        <f t="shared" si="3"/>
        <v>#REF!</v>
      </c>
    </row>
    <row r="210" spans="9:38" x14ac:dyDescent="0.25">
      <c r="I210" s="83"/>
      <c r="J210" s="84" t="e">
        <f>IF(AL211="55",Monitoreo!#REF!&amp;". ","")</f>
        <v>#REF!</v>
      </c>
      <c r="K210" s="39" t="e">
        <f>IF(AL211="54",Monitoreo!#REF!&amp;". ","")</f>
        <v>#REF!</v>
      </c>
      <c r="L210" s="39" t="e">
        <f>IF(AL211="53",Monitoreo!#REF!&amp;". ","")</f>
        <v>#REF!</v>
      </c>
      <c r="M210" s="39" t="e">
        <f>IF(AL211="52",Monitoreo!#REF!&amp;". ","")</f>
        <v>#REF!</v>
      </c>
      <c r="N210" s="39" t="e">
        <f>IF(AL211="51",Monitoreo!#REF!&amp;". ","")</f>
        <v>#REF!</v>
      </c>
      <c r="O210" s="39" t="e">
        <f>IF(AL211="45",Monitoreo!#REF!&amp;". ","")</f>
        <v>#REF!</v>
      </c>
      <c r="P210" s="39" t="e">
        <f>IF(AL211="44",Monitoreo!#REF!&amp;". ","")</f>
        <v>#REF!</v>
      </c>
      <c r="Q210" s="39" t="e">
        <f>IF(AL211="43",Monitoreo!#REF!&amp;". ","")</f>
        <v>#REF!</v>
      </c>
      <c r="R210" s="39" t="e">
        <f>IF(AL211="42",Monitoreo!#REF!&amp;". ","")</f>
        <v>#REF!</v>
      </c>
      <c r="S210" s="39" t="e">
        <f>IF(AL211="41",Monitoreo!#REF!&amp;". ","")</f>
        <v>#REF!</v>
      </c>
      <c r="T210" s="39" t="e">
        <f>IF(AL211="35",Monitoreo!#REF!&amp;". ","")</f>
        <v>#REF!</v>
      </c>
      <c r="U210" s="39" t="e">
        <f>IF(AL211="34",Monitoreo!#REF!&amp;". ","")</f>
        <v>#REF!</v>
      </c>
      <c r="V210" s="39" t="e">
        <f>IF(AL211="33",Monitoreo!#REF!&amp;". ","")</f>
        <v>#REF!</v>
      </c>
      <c r="W210" s="39" t="e">
        <f>IF(AL211="32",Monitoreo!#REF!&amp;". ","")</f>
        <v>#REF!</v>
      </c>
      <c r="X210" s="39" t="e">
        <f>IF(AL211="31",Monitoreo!#REF!&amp;". ","")</f>
        <v>#REF!</v>
      </c>
      <c r="Y210" s="39" t="e">
        <f>IF(AL211="25",Monitoreo!#REF!&amp;". ","")</f>
        <v>#REF!</v>
      </c>
      <c r="Z210" s="39" t="e">
        <f>IF(AL211="24",Monitoreo!#REF!&amp;". ","")</f>
        <v>#REF!</v>
      </c>
      <c r="AA210" s="39" t="e">
        <f>IF(AL211="23",Monitoreo!#REF!&amp;". ","")</f>
        <v>#REF!</v>
      </c>
      <c r="AB210" s="39" t="e">
        <f>IF(AL211="22",Monitoreo!#REF!&amp;". ","")</f>
        <v>#REF!</v>
      </c>
      <c r="AC210" s="39" t="e">
        <f>IF(AL211="21",Monitoreo!#REF!&amp;". ","")</f>
        <v>#REF!</v>
      </c>
      <c r="AD210" s="39" t="e">
        <f>IF(AL211="15",Monitoreo!#REF!&amp;". ","")</f>
        <v>#REF!</v>
      </c>
      <c r="AE210" s="39" t="e">
        <f>IF(AL211="14",Monitoreo!#REF!&amp;". ","")</f>
        <v>#REF!</v>
      </c>
      <c r="AF210" s="39" t="e">
        <f>IF(AL211="13",Monitoreo!#REF!&amp;". ","")</f>
        <v>#REF!</v>
      </c>
      <c r="AG210" s="39" t="e">
        <f>IF(AL211="12",Monitoreo!#REF!&amp;". ","")</f>
        <v>#REF!</v>
      </c>
      <c r="AH210" s="85" t="e">
        <f>IF(AL211="11",Monitoreo!#REF!&amp;". ","")</f>
        <v>#REF!</v>
      </c>
      <c r="AI210" s="71"/>
      <c r="AJ210" s="88" t="e">
        <f>+IF(Monitoreo!#REF!="Casi Seguro",5,IF(Monitoreo!#REF!="Probable",4,IF(Monitoreo!#REF!="Posible",3,IF(Monitoreo!#REF!="Improbable",2,IF(Monitoreo!#REF!="Raro",1)))))</f>
        <v>#REF!</v>
      </c>
      <c r="AK210" s="88" t="e">
        <f>+IF(Monitoreo!#REF!="Severo",5,IF(Monitoreo!#REF!="Mayor",4,IF(Monitoreo!#REF!="Moderado",3,IF(Monitoreo!#REF!="Menor",2,IF(Monitoreo!#REF!="Insignificante",1)))))</f>
        <v>#REF!</v>
      </c>
      <c r="AL210" s="88" t="e">
        <f t="shared" si="3"/>
        <v>#REF!</v>
      </c>
    </row>
    <row r="211" spans="9:38" x14ac:dyDescent="0.25">
      <c r="I211" s="83"/>
      <c r="J211" s="84" t="e">
        <f>IF(AL212="55",Monitoreo!#REF!&amp;". ","")</f>
        <v>#REF!</v>
      </c>
      <c r="K211" s="39" t="e">
        <f>IF(AL212="54",Monitoreo!#REF!&amp;". ","")</f>
        <v>#REF!</v>
      </c>
      <c r="L211" s="39" t="e">
        <f>IF(AL212="53",Monitoreo!#REF!&amp;". ","")</f>
        <v>#REF!</v>
      </c>
      <c r="M211" s="39" t="e">
        <f>IF(AL212="52",Monitoreo!#REF!&amp;". ","")</f>
        <v>#REF!</v>
      </c>
      <c r="N211" s="39" t="e">
        <f>IF(AL212="51",Monitoreo!#REF!&amp;". ","")</f>
        <v>#REF!</v>
      </c>
      <c r="O211" s="39" t="e">
        <f>IF(AL212="45",Monitoreo!#REF!&amp;". ","")</f>
        <v>#REF!</v>
      </c>
      <c r="P211" s="39" t="e">
        <f>IF(AL212="44",Monitoreo!#REF!&amp;". ","")</f>
        <v>#REF!</v>
      </c>
      <c r="Q211" s="39" t="e">
        <f>IF(AL212="43",Monitoreo!#REF!&amp;". ","")</f>
        <v>#REF!</v>
      </c>
      <c r="R211" s="39" t="e">
        <f>IF(AL212="42",Monitoreo!#REF!&amp;". ","")</f>
        <v>#REF!</v>
      </c>
      <c r="S211" s="39" t="e">
        <f>IF(AL212="41",Monitoreo!#REF!&amp;". ","")</f>
        <v>#REF!</v>
      </c>
      <c r="T211" s="39" t="e">
        <f>IF(AL212="35",Monitoreo!#REF!&amp;". ","")</f>
        <v>#REF!</v>
      </c>
      <c r="U211" s="39" t="e">
        <f>IF(AL212="34",Monitoreo!#REF!&amp;". ","")</f>
        <v>#REF!</v>
      </c>
      <c r="V211" s="39" t="e">
        <f>IF(AL212="33",Monitoreo!#REF!&amp;". ","")</f>
        <v>#REF!</v>
      </c>
      <c r="W211" s="39" t="e">
        <f>IF(AL212="32",Monitoreo!#REF!&amp;". ","")</f>
        <v>#REF!</v>
      </c>
      <c r="X211" s="39" t="e">
        <f>IF(AL212="31",Monitoreo!#REF!&amp;". ","")</f>
        <v>#REF!</v>
      </c>
      <c r="Y211" s="39" t="e">
        <f>IF(AL212="25",Monitoreo!#REF!&amp;". ","")</f>
        <v>#REF!</v>
      </c>
      <c r="Z211" s="39" t="e">
        <f>IF(AL212="24",Monitoreo!#REF!&amp;". ","")</f>
        <v>#REF!</v>
      </c>
      <c r="AA211" s="39" t="e">
        <f>IF(AL212="23",Monitoreo!#REF!&amp;". ","")</f>
        <v>#REF!</v>
      </c>
      <c r="AB211" s="39" t="e">
        <f>IF(AL212="22",Monitoreo!#REF!&amp;". ","")</f>
        <v>#REF!</v>
      </c>
      <c r="AC211" s="39" t="e">
        <f>IF(AL212="21",Monitoreo!#REF!&amp;". ","")</f>
        <v>#REF!</v>
      </c>
      <c r="AD211" s="39" t="e">
        <f>IF(AL212="15",Monitoreo!#REF!&amp;". ","")</f>
        <v>#REF!</v>
      </c>
      <c r="AE211" s="39" t="e">
        <f>IF(AL212="14",Monitoreo!#REF!&amp;". ","")</f>
        <v>#REF!</v>
      </c>
      <c r="AF211" s="39" t="e">
        <f>IF(AL212="13",Monitoreo!#REF!&amp;". ","")</f>
        <v>#REF!</v>
      </c>
      <c r="AG211" s="39" t="e">
        <f>IF(AL212="12",Monitoreo!#REF!&amp;". ","")</f>
        <v>#REF!</v>
      </c>
      <c r="AH211" s="85" t="e">
        <f>IF(AL212="11",Monitoreo!#REF!&amp;". ","")</f>
        <v>#REF!</v>
      </c>
      <c r="AI211" s="71"/>
      <c r="AJ211" s="88" t="e">
        <f>+IF(Monitoreo!#REF!="Casi Seguro",5,IF(Monitoreo!#REF!="Probable",4,IF(Monitoreo!#REF!="Posible",3,IF(Monitoreo!#REF!="Improbable",2,IF(Monitoreo!#REF!="Raro",1)))))</f>
        <v>#REF!</v>
      </c>
      <c r="AK211" s="88" t="e">
        <f>+IF(Monitoreo!#REF!="Severo",5,IF(Monitoreo!#REF!="Mayor",4,IF(Monitoreo!#REF!="Moderado",3,IF(Monitoreo!#REF!="Menor",2,IF(Monitoreo!#REF!="Insignificante",1)))))</f>
        <v>#REF!</v>
      </c>
      <c r="AL211" s="88" t="e">
        <f t="shared" si="3"/>
        <v>#REF!</v>
      </c>
    </row>
    <row r="212" spans="9:38" x14ac:dyDescent="0.25">
      <c r="I212" s="83"/>
      <c r="J212" s="84" t="e">
        <f>IF(AL213="55",Monitoreo!#REF!&amp;". ","")</f>
        <v>#REF!</v>
      </c>
      <c r="K212" s="39" t="e">
        <f>IF(AL213="54",Monitoreo!#REF!&amp;". ","")</f>
        <v>#REF!</v>
      </c>
      <c r="L212" s="39" t="e">
        <f>IF(AL213="53",Monitoreo!#REF!&amp;". ","")</f>
        <v>#REF!</v>
      </c>
      <c r="M212" s="39" t="e">
        <f>IF(AL213="52",Monitoreo!#REF!&amp;". ","")</f>
        <v>#REF!</v>
      </c>
      <c r="N212" s="39" t="e">
        <f>IF(AL213="51",Monitoreo!#REF!&amp;". ","")</f>
        <v>#REF!</v>
      </c>
      <c r="O212" s="39" t="e">
        <f>IF(AL213="45",Monitoreo!#REF!&amp;". ","")</f>
        <v>#REF!</v>
      </c>
      <c r="P212" s="39" t="e">
        <f>IF(AL213="44",Monitoreo!#REF!&amp;". ","")</f>
        <v>#REF!</v>
      </c>
      <c r="Q212" s="39" t="e">
        <f>IF(AL213="43",Monitoreo!#REF!&amp;". ","")</f>
        <v>#REF!</v>
      </c>
      <c r="R212" s="39" t="e">
        <f>IF(AL213="42",Monitoreo!#REF!&amp;". ","")</f>
        <v>#REF!</v>
      </c>
      <c r="S212" s="39" t="e">
        <f>IF(AL213="41",Monitoreo!#REF!&amp;". ","")</f>
        <v>#REF!</v>
      </c>
      <c r="T212" s="39" t="e">
        <f>IF(AL213="35",Monitoreo!#REF!&amp;". ","")</f>
        <v>#REF!</v>
      </c>
      <c r="U212" s="39" t="e">
        <f>IF(AL213="34",Monitoreo!#REF!&amp;". ","")</f>
        <v>#REF!</v>
      </c>
      <c r="V212" s="39" t="e">
        <f>IF(AL213="33",Monitoreo!#REF!&amp;". ","")</f>
        <v>#REF!</v>
      </c>
      <c r="W212" s="39" t="e">
        <f>IF(AL213="32",Monitoreo!#REF!&amp;". ","")</f>
        <v>#REF!</v>
      </c>
      <c r="X212" s="39" t="e">
        <f>IF(AL213="31",Monitoreo!#REF!&amp;". ","")</f>
        <v>#REF!</v>
      </c>
      <c r="Y212" s="39" t="e">
        <f>IF(AL213="25",Monitoreo!#REF!&amp;". ","")</f>
        <v>#REF!</v>
      </c>
      <c r="Z212" s="39" t="e">
        <f>IF(AL213="24",Monitoreo!#REF!&amp;". ","")</f>
        <v>#REF!</v>
      </c>
      <c r="AA212" s="39" t="e">
        <f>IF(AL213="23",Monitoreo!#REF!&amp;". ","")</f>
        <v>#REF!</v>
      </c>
      <c r="AB212" s="39" t="e">
        <f>IF(AL213="22",Monitoreo!#REF!&amp;". ","")</f>
        <v>#REF!</v>
      </c>
      <c r="AC212" s="39" t="e">
        <f>IF(AL213="21",Monitoreo!#REF!&amp;". ","")</f>
        <v>#REF!</v>
      </c>
      <c r="AD212" s="39" t="e">
        <f>IF(AL213="15",Monitoreo!#REF!&amp;". ","")</f>
        <v>#REF!</v>
      </c>
      <c r="AE212" s="39" t="e">
        <f>IF(AL213="14",Monitoreo!#REF!&amp;". ","")</f>
        <v>#REF!</v>
      </c>
      <c r="AF212" s="39" t="e">
        <f>IF(AL213="13",Monitoreo!#REF!&amp;". ","")</f>
        <v>#REF!</v>
      </c>
      <c r="AG212" s="39" t="e">
        <f>IF(AL213="12",Monitoreo!#REF!&amp;". ","")</f>
        <v>#REF!</v>
      </c>
      <c r="AH212" s="85" t="e">
        <f>IF(AL213="11",Monitoreo!#REF!&amp;". ","")</f>
        <v>#REF!</v>
      </c>
      <c r="AI212" s="71"/>
      <c r="AJ212" s="88" t="e">
        <f>+IF(Monitoreo!#REF!="Casi Seguro",5,IF(Monitoreo!#REF!="Probable",4,IF(Monitoreo!#REF!="Posible",3,IF(Monitoreo!#REF!="Improbable",2,IF(Monitoreo!#REF!="Raro",1)))))</f>
        <v>#REF!</v>
      </c>
      <c r="AK212" s="88" t="e">
        <f>+IF(Monitoreo!#REF!="Severo",5,IF(Monitoreo!#REF!="Mayor",4,IF(Monitoreo!#REF!="Moderado",3,IF(Monitoreo!#REF!="Menor",2,IF(Monitoreo!#REF!="Insignificante",1)))))</f>
        <v>#REF!</v>
      </c>
      <c r="AL212" s="88" t="e">
        <f t="shared" si="3"/>
        <v>#REF!</v>
      </c>
    </row>
    <row r="213" spans="9:38" x14ac:dyDescent="0.25">
      <c r="I213" s="83"/>
      <c r="J213" s="84" t="e">
        <f>IF(AL214="55",Monitoreo!#REF!&amp;". ","")</f>
        <v>#REF!</v>
      </c>
      <c r="K213" s="39" t="e">
        <f>IF(AL214="54",Monitoreo!#REF!&amp;". ","")</f>
        <v>#REF!</v>
      </c>
      <c r="L213" s="39" t="e">
        <f>IF(AL214="53",Monitoreo!#REF!&amp;". ","")</f>
        <v>#REF!</v>
      </c>
      <c r="M213" s="39" t="e">
        <f>IF(AL214="52",Monitoreo!#REF!&amp;". ","")</f>
        <v>#REF!</v>
      </c>
      <c r="N213" s="39" t="e">
        <f>IF(AL214="51",Monitoreo!#REF!&amp;". ","")</f>
        <v>#REF!</v>
      </c>
      <c r="O213" s="39" t="e">
        <f>IF(AL214="45",Monitoreo!#REF!&amp;". ","")</f>
        <v>#REF!</v>
      </c>
      <c r="P213" s="39" t="e">
        <f>IF(AL214="44",Monitoreo!#REF!&amp;". ","")</f>
        <v>#REF!</v>
      </c>
      <c r="Q213" s="39" t="e">
        <f>IF(AL214="43",Monitoreo!#REF!&amp;". ","")</f>
        <v>#REF!</v>
      </c>
      <c r="R213" s="39" t="e">
        <f>IF(AL214="42",Monitoreo!#REF!&amp;". ","")</f>
        <v>#REF!</v>
      </c>
      <c r="S213" s="39" t="e">
        <f>IF(AL214="41",Monitoreo!#REF!&amp;". ","")</f>
        <v>#REF!</v>
      </c>
      <c r="T213" s="39" t="e">
        <f>IF(AL214="35",Monitoreo!#REF!&amp;". ","")</f>
        <v>#REF!</v>
      </c>
      <c r="U213" s="39" t="e">
        <f>IF(AL214="34",Monitoreo!#REF!&amp;". ","")</f>
        <v>#REF!</v>
      </c>
      <c r="V213" s="39" t="e">
        <f>IF(AL214="33",Monitoreo!#REF!&amp;". ","")</f>
        <v>#REF!</v>
      </c>
      <c r="W213" s="39" t="e">
        <f>IF(AL214="32",Monitoreo!#REF!&amp;". ","")</f>
        <v>#REF!</v>
      </c>
      <c r="X213" s="39" t="e">
        <f>IF(AL214="31",Monitoreo!#REF!&amp;". ","")</f>
        <v>#REF!</v>
      </c>
      <c r="Y213" s="39" t="e">
        <f>IF(AL214="25",Monitoreo!#REF!&amp;". ","")</f>
        <v>#REF!</v>
      </c>
      <c r="Z213" s="39" t="e">
        <f>IF(AL214="24",Monitoreo!#REF!&amp;". ","")</f>
        <v>#REF!</v>
      </c>
      <c r="AA213" s="39" t="e">
        <f>IF(AL214="23",Monitoreo!#REF!&amp;". ","")</f>
        <v>#REF!</v>
      </c>
      <c r="AB213" s="39" t="e">
        <f>IF(AL214="22",Monitoreo!#REF!&amp;". ","")</f>
        <v>#REF!</v>
      </c>
      <c r="AC213" s="39" t="e">
        <f>IF(AL214="21",Monitoreo!#REF!&amp;". ","")</f>
        <v>#REF!</v>
      </c>
      <c r="AD213" s="39" t="e">
        <f>IF(AL214="15",Monitoreo!#REF!&amp;". ","")</f>
        <v>#REF!</v>
      </c>
      <c r="AE213" s="39" t="e">
        <f>IF(AL214="14",Monitoreo!#REF!&amp;". ","")</f>
        <v>#REF!</v>
      </c>
      <c r="AF213" s="39" t="e">
        <f>IF(AL214="13",Monitoreo!#REF!&amp;". ","")</f>
        <v>#REF!</v>
      </c>
      <c r="AG213" s="39" t="e">
        <f>IF(AL214="12",Monitoreo!#REF!&amp;". ","")</f>
        <v>#REF!</v>
      </c>
      <c r="AH213" s="85" t="e">
        <f>IF(AL214="11",Monitoreo!#REF!&amp;". ","")</f>
        <v>#REF!</v>
      </c>
      <c r="AI213" s="71"/>
      <c r="AJ213" s="88" t="e">
        <f>+IF(Monitoreo!#REF!="Casi Seguro",5,IF(Monitoreo!#REF!="Probable",4,IF(Monitoreo!#REF!="Posible",3,IF(Monitoreo!#REF!="Improbable",2,IF(Monitoreo!#REF!="Raro",1)))))</f>
        <v>#REF!</v>
      </c>
      <c r="AK213" s="88" t="e">
        <f>+IF(Monitoreo!#REF!="Severo",5,IF(Monitoreo!#REF!="Mayor",4,IF(Monitoreo!#REF!="Moderado",3,IF(Monitoreo!#REF!="Menor",2,IF(Monitoreo!#REF!="Insignificante",1)))))</f>
        <v>#REF!</v>
      </c>
      <c r="AL213" s="88" t="e">
        <f t="shared" si="3"/>
        <v>#REF!</v>
      </c>
    </row>
    <row r="214" spans="9:38" x14ac:dyDescent="0.25">
      <c r="I214" s="83"/>
      <c r="J214" s="84" t="e">
        <f>IF(AL215="55",Monitoreo!#REF!&amp;". ","")</f>
        <v>#REF!</v>
      </c>
      <c r="K214" s="39" t="e">
        <f>IF(AL215="54",Monitoreo!#REF!&amp;". ","")</f>
        <v>#REF!</v>
      </c>
      <c r="L214" s="39" t="e">
        <f>IF(AL215="53",Monitoreo!#REF!&amp;". ","")</f>
        <v>#REF!</v>
      </c>
      <c r="M214" s="39" t="e">
        <f>IF(AL215="52",Monitoreo!#REF!&amp;". ","")</f>
        <v>#REF!</v>
      </c>
      <c r="N214" s="39" t="e">
        <f>IF(AL215="51",Monitoreo!#REF!&amp;". ","")</f>
        <v>#REF!</v>
      </c>
      <c r="O214" s="39" t="e">
        <f>IF(AL215="45",Monitoreo!#REF!&amp;". ","")</f>
        <v>#REF!</v>
      </c>
      <c r="P214" s="39" t="e">
        <f>IF(AL215="44",Monitoreo!#REF!&amp;". ","")</f>
        <v>#REF!</v>
      </c>
      <c r="Q214" s="39" t="e">
        <f>IF(AL215="43",Monitoreo!#REF!&amp;". ","")</f>
        <v>#REF!</v>
      </c>
      <c r="R214" s="39" t="e">
        <f>IF(AL215="42",Monitoreo!#REF!&amp;". ","")</f>
        <v>#REF!</v>
      </c>
      <c r="S214" s="39" t="e">
        <f>IF(AL215="41",Monitoreo!#REF!&amp;". ","")</f>
        <v>#REF!</v>
      </c>
      <c r="T214" s="39" t="e">
        <f>IF(AL215="35",Monitoreo!#REF!&amp;". ","")</f>
        <v>#REF!</v>
      </c>
      <c r="U214" s="39" t="e">
        <f>IF(AL215="34",Monitoreo!#REF!&amp;". ","")</f>
        <v>#REF!</v>
      </c>
      <c r="V214" s="39" t="e">
        <f>IF(AL215="33",Monitoreo!#REF!&amp;". ","")</f>
        <v>#REF!</v>
      </c>
      <c r="W214" s="39" t="e">
        <f>IF(AL215="32",Monitoreo!#REF!&amp;". ","")</f>
        <v>#REF!</v>
      </c>
      <c r="X214" s="39" t="e">
        <f>IF(AL215="31",Monitoreo!#REF!&amp;". ","")</f>
        <v>#REF!</v>
      </c>
      <c r="Y214" s="39" t="e">
        <f>IF(AL215="25",Monitoreo!#REF!&amp;". ","")</f>
        <v>#REF!</v>
      </c>
      <c r="Z214" s="39" t="e">
        <f>IF(AL215="24",Monitoreo!#REF!&amp;". ","")</f>
        <v>#REF!</v>
      </c>
      <c r="AA214" s="39" t="e">
        <f>IF(AL215="23",Monitoreo!#REF!&amp;". ","")</f>
        <v>#REF!</v>
      </c>
      <c r="AB214" s="39" t="e">
        <f>IF(AL215="22",Monitoreo!#REF!&amp;". ","")</f>
        <v>#REF!</v>
      </c>
      <c r="AC214" s="39" t="e">
        <f>IF(AL215="21",Monitoreo!#REF!&amp;". ","")</f>
        <v>#REF!</v>
      </c>
      <c r="AD214" s="39" t="e">
        <f>IF(AL215="15",Monitoreo!#REF!&amp;". ","")</f>
        <v>#REF!</v>
      </c>
      <c r="AE214" s="39" t="e">
        <f>IF(AL215="14",Monitoreo!#REF!&amp;". ","")</f>
        <v>#REF!</v>
      </c>
      <c r="AF214" s="39" t="e">
        <f>IF(AL215="13",Monitoreo!#REF!&amp;". ","")</f>
        <v>#REF!</v>
      </c>
      <c r="AG214" s="39" t="e">
        <f>IF(AL215="12",Monitoreo!#REF!&amp;". ","")</f>
        <v>#REF!</v>
      </c>
      <c r="AH214" s="85" t="e">
        <f>IF(AL215="11",Monitoreo!#REF!&amp;". ","")</f>
        <v>#REF!</v>
      </c>
      <c r="AI214" s="71"/>
      <c r="AJ214" s="88" t="e">
        <f>+IF(Monitoreo!#REF!="Casi Seguro",5,IF(Monitoreo!#REF!="Probable",4,IF(Monitoreo!#REF!="Posible",3,IF(Monitoreo!#REF!="Improbable",2,IF(Monitoreo!#REF!="Raro",1)))))</f>
        <v>#REF!</v>
      </c>
      <c r="AK214" s="88" t="e">
        <f>+IF(Monitoreo!#REF!="Severo",5,IF(Monitoreo!#REF!="Mayor",4,IF(Monitoreo!#REF!="Moderado",3,IF(Monitoreo!#REF!="Menor",2,IF(Monitoreo!#REF!="Insignificante",1)))))</f>
        <v>#REF!</v>
      </c>
      <c r="AL214" s="88" t="e">
        <f t="shared" si="3"/>
        <v>#REF!</v>
      </c>
    </row>
    <row r="215" spans="9:38" x14ac:dyDescent="0.25">
      <c r="I215" s="83"/>
      <c r="J215" s="84" t="e">
        <f>IF(AL216="55",Monitoreo!#REF!&amp;". ","")</f>
        <v>#REF!</v>
      </c>
      <c r="K215" s="39" t="e">
        <f>IF(AL216="54",Monitoreo!#REF!&amp;". ","")</f>
        <v>#REF!</v>
      </c>
      <c r="L215" s="39" t="e">
        <f>IF(AL216="53",Monitoreo!#REF!&amp;". ","")</f>
        <v>#REF!</v>
      </c>
      <c r="M215" s="39" t="e">
        <f>IF(AL216="52",Monitoreo!#REF!&amp;". ","")</f>
        <v>#REF!</v>
      </c>
      <c r="N215" s="39" t="e">
        <f>IF(AL216="51",Monitoreo!#REF!&amp;". ","")</f>
        <v>#REF!</v>
      </c>
      <c r="O215" s="39" t="e">
        <f>IF(AL216="45",Monitoreo!#REF!&amp;". ","")</f>
        <v>#REF!</v>
      </c>
      <c r="P215" s="39" t="e">
        <f>IF(AL216="44",Monitoreo!#REF!&amp;". ","")</f>
        <v>#REF!</v>
      </c>
      <c r="Q215" s="39" t="e">
        <f>IF(AL216="43",Monitoreo!#REF!&amp;". ","")</f>
        <v>#REF!</v>
      </c>
      <c r="R215" s="39" t="e">
        <f>IF(AL216="42",Monitoreo!#REF!&amp;". ","")</f>
        <v>#REF!</v>
      </c>
      <c r="S215" s="39" t="e">
        <f>IF(AL216="41",Monitoreo!#REF!&amp;". ","")</f>
        <v>#REF!</v>
      </c>
      <c r="T215" s="39" t="e">
        <f>IF(AL216="35",Monitoreo!#REF!&amp;". ","")</f>
        <v>#REF!</v>
      </c>
      <c r="U215" s="39" t="e">
        <f>IF(AL216="34",Monitoreo!#REF!&amp;". ","")</f>
        <v>#REF!</v>
      </c>
      <c r="V215" s="39" t="e">
        <f>IF(AL216="33",Monitoreo!#REF!&amp;". ","")</f>
        <v>#REF!</v>
      </c>
      <c r="W215" s="39" t="e">
        <f>IF(AL216="32",Monitoreo!#REF!&amp;". ","")</f>
        <v>#REF!</v>
      </c>
      <c r="X215" s="39" t="e">
        <f>IF(AL216="31",Monitoreo!#REF!&amp;". ","")</f>
        <v>#REF!</v>
      </c>
      <c r="Y215" s="39" t="e">
        <f>IF(AL216="25",Monitoreo!#REF!&amp;". ","")</f>
        <v>#REF!</v>
      </c>
      <c r="Z215" s="39" t="e">
        <f>IF(AL216="24",Monitoreo!#REF!&amp;". ","")</f>
        <v>#REF!</v>
      </c>
      <c r="AA215" s="39" t="e">
        <f>IF(AL216="23",Monitoreo!#REF!&amp;". ","")</f>
        <v>#REF!</v>
      </c>
      <c r="AB215" s="39" t="e">
        <f>IF(AL216="22",Monitoreo!#REF!&amp;". ","")</f>
        <v>#REF!</v>
      </c>
      <c r="AC215" s="39" t="e">
        <f>IF(AL216="21",Monitoreo!#REF!&amp;". ","")</f>
        <v>#REF!</v>
      </c>
      <c r="AD215" s="39" t="e">
        <f>IF(AL216="15",Monitoreo!#REF!&amp;". ","")</f>
        <v>#REF!</v>
      </c>
      <c r="AE215" s="39" t="e">
        <f>IF(AL216="14",Monitoreo!#REF!&amp;". ","")</f>
        <v>#REF!</v>
      </c>
      <c r="AF215" s="39" t="e">
        <f>IF(AL216="13",Monitoreo!#REF!&amp;". ","")</f>
        <v>#REF!</v>
      </c>
      <c r="AG215" s="39" t="e">
        <f>IF(AL216="12",Monitoreo!#REF!&amp;". ","")</f>
        <v>#REF!</v>
      </c>
      <c r="AH215" s="85" t="e">
        <f>IF(AL216="11",Monitoreo!#REF!&amp;". ","")</f>
        <v>#REF!</v>
      </c>
      <c r="AI215" s="71"/>
      <c r="AJ215" s="88" t="e">
        <f>+IF(Monitoreo!#REF!="Casi Seguro",5,IF(Monitoreo!#REF!="Probable",4,IF(Monitoreo!#REF!="Posible",3,IF(Monitoreo!#REF!="Improbable",2,IF(Monitoreo!#REF!="Raro",1)))))</f>
        <v>#REF!</v>
      </c>
      <c r="AK215" s="88" t="e">
        <f>+IF(Monitoreo!#REF!="Severo",5,IF(Monitoreo!#REF!="Mayor",4,IF(Monitoreo!#REF!="Moderado",3,IF(Monitoreo!#REF!="Menor",2,IF(Monitoreo!#REF!="Insignificante",1)))))</f>
        <v>#REF!</v>
      </c>
      <c r="AL215" s="88" t="e">
        <f t="shared" si="3"/>
        <v>#REF!</v>
      </c>
    </row>
    <row r="216" spans="9:38" x14ac:dyDescent="0.25">
      <c r="I216" s="83"/>
      <c r="J216" s="84" t="e">
        <f>IF(AL217="55",Monitoreo!#REF!&amp;". ","")</f>
        <v>#REF!</v>
      </c>
      <c r="K216" s="39" t="e">
        <f>IF(AL217="54",Monitoreo!#REF!&amp;". ","")</f>
        <v>#REF!</v>
      </c>
      <c r="L216" s="39" t="e">
        <f>IF(AL217="53",Monitoreo!#REF!&amp;". ","")</f>
        <v>#REF!</v>
      </c>
      <c r="M216" s="39" t="e">
        <f>IF(AL217="52",Monitoreo!#REF!&amp;". ","")</f>
        <v>#REF!</v>
      </c>
      <c r="N216" s="39" t="e">
        <f>IF(AL217="51",Monitoreo!#REF!&amp;". ","")</f>
        <v>#REF!</v>
      </c>
      <c r="O216" s="39" t="e">
        <f>IF(AL217="45",Monitoreo!#REF!&amp;". ","")</f>
        <v>#REF!</v>
      </c>
      <c r="P216" s="39" t="e">
        <f>IF(AL217="44",Monitoreo!#REF!&amp;". ","")</f>
        <v>#REF!</v>
      </c>
      <c r="Q216" s="39" t="e">
        <f>IF(AL217="43",Monitoreo!#REF!&amp;". ","")</f>
        <v>#REF!</v>
      </c>
      <c r="R216" s="39" t="e">
        <f>IF(AL217="42",Monitoreo!#REF!&amp;". ","")</f>
        <v>#REF!</v>
      </c>
      <c r="S216" s="39" t="e">
        <f>IF(AL217="41",Monitoreo!#REF!&amp;". ","")</f>
        <v>#REF!</v>
      </c>
      <c r="T216" s="39" t="e">
        <f>IF(AL217="35",Monitoreo!#REF!&amp;". ","")</f>
        <v>#REF!</v>
      </c>
      <c r="U216" s="39" t="e">
        <f>IF(AL217="34",Monitoreo!#REF!&amp;". ","")</f>
        <v>#REF!</v>
      </c>
      <c r="V216" s="39" t="e">
        <f>IF(AL217="33",Monitoreo!#REF!&amp;". ","")</f>
        <v>#REF!</v>
      </c>
      <c r="W216" s="39" t="e">
        <f>IF(AL217="32",Monitoreo!#REF!&amp;". ","")</f>
        <v>#REF!</v>
      </c>
      <c r="X216" s="39" t="e">
        <f>IF(AL217="31",Monitoreo!#REF!&amp;". ","")</f>
        <v>#REF!</v>
      </c>
      <c r="Y216" s="39" t="e">
        <f>IF(AL217="25",Monitoreo!#REF!&amp;". ","")</f>
        <v>#REF!</v>
      </c>
      <c r="Z216" s="39" t="e">
        <f>IF(AL217="24",Monitoreo!#REF!&amp;". ","")</f>
        <v>#REF!</v>
      </c>
      <c r="AA216" s="39" t="e">
        <f>IF(AL217="23",Monitoreo!#REF!&amp;". ","")</f>
        <v>#REF!</v>
      </c>
      <c r="AB216" s="39" t="e">
        <f>IF(AL217="22",Monitoreo!#REF!&amp;". ","")</f>
        <v>#REF!</v>
      </c>
      <c r="AC216" s="39" t="e">
        <f>IF(AL217="21",Monitoreo!#REF!&amp;". ","")</f>
        <v>#REF!</v>
      </c>
      <c r="AD216" s="39" t="e">
        <f>IF(AL217="15",Monitoreo!#REF!&amp;". ","")</f>
        <v>#REF!</v>
      </c>
      <c r="AE216" s="39" t="e">
        <f>IF(AL217="14",Monitoreo!#REF!&amp;". ","")</f>
        <v>#REF!</v>
      </c>
      <c r="AF216" s="39" t="e">
        <f>IF(AL217="13",Monitoreo!#REF!&amp;". ","")</f>
        <v>#REF!</v>
      </c>
      <c r="AG216" s="39" t="e">
        <f>IF(AL217="12",Monitoreo!#REF!&amp;". ","")</f>
        <v>#REF!</v>
      </c>
      <c r="AH216" s="85" t="e">
        <f>IF(AL217="11",Monitoreo!#REF!&amp;". ","")</f>
        <v>#REF!</v>
      </c>
      <c r="AI216" s="71"/>
      <c r="AJ216" s="88" t="e">
        <f>+IF(Monitoreo!#REF!="Casi Seguro",5,IF(Monitoreo!#REF!="Probable",4,IF(Monitoreo!#REF!="Posible",3,IF(Monitoreo!#REF!="Improbable",2,IF(Monitoreo!#REF!="Raro",1)))))</f>
        <v>#REF!</v>
      </c>
      <c r="AK216" s="88" t="e">
        <f>+IF(Monitoreo!#REF!="Severo",5,IF(Monitoreo!#REF!="Mayor",4,IF(Monitoreo!#REF!="Moderado",3,IF(Monitoreo!#REF!="Menor",2,IF(Monitoreo!#REF!="Insignificante",1)))))</f>
        <v>#REF!</v>
      </c>
      <c r="AL216" s="88" t="e">
        <f t="shared" si="3"/>
        <v>#REF!</v>
      </c>
    </row>
    <row r="217" spans="9:38" x14ac:dyDescent="0.25">
      <c r="I217" s="83"/>
      <c r="J217" s="84" t="e">
        <f>IF(AL218="55",Monitoreo!#REF!&amp;". ","")</f>
        <v>#REF!</v>
      </c>
      <c r="K217" s="39" t="e">
        <f>IF(AL218="54",Monitoreo!#REF!&amp;". ","")</f>
        <v>#REF!</v>
      </c>
      <c r="L217" s="39" t="e">
        <f>IF(AL218="53",Monitoreo!#REF!&amp;". ","")</f>
        <v>#REF!</v>
      </c>
      <c r="M217" s="39" t="e">
        <f>IF(AL218="52",Monitoreo!#REF!&amp;". ","")</f>
        <v>#REF!</v>
      </c>
      <c r="N217" s="39" t="e">
        <f>IF(AL218="51",Monitoreo!#REF!&amp;". ","")</f>
        <v>#REF!</v>
      </c>
      <c r="O217" s="39" t="e">
        <f>IF(AL218="45",Monitoreo!#REF!&amp;". ","")</f>
        <v>#REF!</v>
      </c>
      <c r="P217" s="39" t="e">
        <f>IF(AL218="44",Monitoreo!#REF!&amp;". ","")</f>
        <v>#REF!</v>
      </c>
      <c r="Q217" s="39" t="e">
        <f>IF(AL218="43",Monitoreo!#REF!&amp;". ","")</f>
        <v>#REF!</v>
      </c>
      <c r="R217" s="39" t="e">
        <f>IF(AL218="42",Monitoreo!#REF!&amp;". ","")</f>
        <v>#REF!</v>
      </c>
      <c r="S217" s="39" t="e">
        <f>IF(AL218="41",Monitoreo!#REF!&amp;". ","")</f>
        <v>#REF!</v>
      </c>
      <c r="T217" s="39" t="e">
        <f>IF(AL218="35",Monitoreo!#REF!&amp;". ","")</f>
        <v>#REF!</v>
      </c>
      <c r="U217" s="39" t="e">
        <f>IF(AL218="34",Monitoreo!#REF!&amp;". ","")</f>
        <v>#REF!</v>
      </c>
      <c r="V217" s="39" t="e">
        <f>IF(AL218="33",Monitoreo!#REF!&amp;". ","")</f>
        <v>#REF!</v>
      </c>
      <c r="W217" s="39" t="e">
        <f>IF(AL218="32",Monitoreo!#REF!&amp;". ","")</f>
        <v>#REF!</v>
      </c>
      <c r="X217" s="39" t="e">
        <f>IF(AL218="31",Monitoreo!#REF!&amp;". ","")</f>
        <v>#REF!</v>
      </c>
      <c r="Y217" s="39" t="e">
        <f>IF(AL218="25",Monitoreo!#REF!&amp;". ","")</f>
        <v>#REF!</v>
      </c>
      <c r="Z217" s="39" t="e">
        <f>IF(AL218="24",Monitoreo!#REF!&amp;". ","")</f>
        <v>#REF!</v>
      </c>
      <c r="AA217" s="39" t="e">
        <f>IF(AL218="23",Monitoreo!#REF!&amp;". ","")</f>
        <v>#REF!</v>
      </c>
      <c r="AB217" s="39" t="e">
        <f>IF(AL218="22",Monitoreo!#REF!&amp;". ","")</f>
        <v>#REF!</v>
      </c>
      <c r="AC217" s="39" t="e">
        <f>IF(AL218="21",Monitoreo!#REF!&amp;". ","")</f>
        <v>#REF!</v>
      </c>
      <c r="AD217" s="39" t="e">
        <f>IF(AL218="15",Monitoreo!#REF!&amp;". ","")</f>
        <v>#REF!</v>
      </c>
      <c r="AE217" s="39" t="e">
        <f>IF(AL218="14",Monitoreo!#REF!&amp;". ","")</f>
        <v>#REF!</v>
      </c>
      <c r="AF217" s="39" t="e">
        <f>IF(AL218="13",Monitoreo!#REF!&amp;". ","")</f>
        <v>#REF!</v>
      </c>
      <c r="AG217" s="39" t="e">
        <f>IF(AL218="12",Monitoreo!#REF!&amp;". ","")</f>
        <v>#REF!</v>
      </c>
      <c r="AH217" s="85" t="e">
        <f>IF(AL218="11",Monitoreo!#REF!&amp;". ","")</f>
        <v>#REF!</v>
      </c>
      <c r="AI217" s="71"/>
      <c r="AJ217" s="88" t="e">
        <f>+IF(Monitoreo!#REF!="Casi Seguro",5,IF(Monitoreo!#REF!="Probable",4,IF(Monitoreo!#REF!="Posible",3,IF(Monitoreo!#REF!="Improbable",2,IF(Monitoreo!#REF!="Raro",1)))))</f>
        <v>#REF!</v>
      </c>
      <c r="AK217" s="88" t="e">
        <f>+IF(Monitoreo!#REF!="Severo",5,IF(Monitoreo!#REF!="Mayor",4,IF(Monitoreo!#REF!="Moderado",3,IF(Monitoreo!#REF!="Menor",2,IF(Monitoreo!#REF!="Insignificante",1)))))</f>
        <v>#REF!</v>
      </c>
      <c r="AL217" s="88" t="e">
        <f t="shared" si="3"/>
        <v>#REF!</v>
      </c>
    </row>
    <row r="218" spans="9:38" x14ac:dyDescent="0.25">
      <c r="I218" s="83"/>
      <c r="J218" s="84" t="e">
        <f>IF(AL219="55",Monitoreo!#REF!&amp;". ","")</f>
        <v>#REF!</v>
      </c>
      <c r="K218" s="39" t="e">
        <f>IF(AL219="54",Monitoreo!#REF!&amp;". ","")</f>
        <v>#REF!</v>
      </c>
      <c r="L218" s="39" t="e">
        <f>IF(AL219="53",Monitoreo!#REF!&amp;". ","")</f>
        <v>#REF!</v>
      </c>
      <c r="M218" s="39" t="e">
        <f>IF(AL219="52",Monitoreo!#REF!&amp;". ","")</f>
        <v>#REF!</v>
      </c>
      <c r="N218" s="39" t="e">
        <f>IF(AL219="51",Monitoreo!#REF!&amp;". ","")</f>
        <v>#REF!</v>
      </c>
      <c r="O218" s="39" t="e">
        <f>IF(AL219="45",Monitoreo!#REF!&amp;". ","")</f>
        <v>#REF!</v>
      </c>
      <c r="P218" s="39" t="e">
        <f>IF(AL219="44",Monitoreo!#REF!&amp;". ","")</f>
        <v>#REF!</v>
      </c>
      <c r="Q218" s="39" t="e">
        <f>IF(AL219="43",Monitoreo!#REF!&amp;". ","")</f>
        <v>#REF!</v>
      </c>
      <c r="R218" s="39" t="e">
        <f>IF(AL219="42",Monitoreo!#REF!&amp;". ","")</f>
        <v>#REF!</v>
      </c>
      <c r="S218" s="39" t="e">
        <f>IF(AL219="41",Monitoreo!#REF!&amp;". ","")</f>
        <v>#REF!</v>
      </c>
      <c r="T218" s="39" t="e">
        <f>IF(AL219="35",Monitoreo!#REF!&amp;". ","")</f>
        <v>#REF!</v>
      </c>
      <c r="U218" s="39" t="e">
        <f>IF(AL219="34",Monitoreo!#REF!&amp;". ","")</f>
        <v>#REF!</v>
      </c>
      <c r="V218" s="39" t="e">
        <f>IF(AL219="33",Monitoreo!#REF!&amp;". ","")</f>
        <v>#REF!</v>
      </c>
      <c r="W218" s="39" t="e">
        <f>IF(AL219="32",Monitoreo!#REF!&amp;". ","")</f>
        <v>#REF!</v>
      </c>
      <c r="X218" s="39" t="e">
        <f>IF(AL219="31",Monitoreo!#REF!&amp;". ","")</f>
        <v>#REF!</v>
      </c>
      <c r="Y218" s="39" t="e">
        <f>IF(AL219="25",Monitoreo!#REF!&amp;". ","")</f>
        <v>#REF!</v>
      </c>
      <c r="Z218" s="39" t="e">
        <f>IF(AL219="24",Monitoreo!#REF!&amp;". ","")</f>
        <v>#REF!</v>
      </c>
      <c r="AA218" s="39" t="e">
        <f>IF(AL219="23",Monitoreo!#REF!&amp;". ","")</f>
        <v>#REF!</v>
      </c>
      <c r="AB218" s="39" t="e">
        <f>IF(AL219="22",Monitoreo!#REF!&amp;". ","")</f>
        <v>#REF!</v>
      </c>
      <c r="AC218" s="39" t="e">
        <f>IF(AL219="21",Monitoreo!#REF!&amp;". ","")</f>
        <v>#REF!</v>
      </c>
      <c r="AD218" s="39" t="e">
        <f>IF(AL219="15",Monitoreo!#REF!&amp;". ","")</f>
        <v>#REF!</v>
      </c>
      <c r="AE218" s="39" t="e">
        <f>IF(AL219="14",Monitoreo!#REF!&amp;". ","")</f>
        <v>#REF!</v>
      </c>
      <c r="AF218" s="39" t="e">
        <f>IF(AL219="13",Monitoreo!#REF!&amp;". ","")</f>
        <v>#REF!</v>
      </c>
      <c r="AG218" s="39" t="e">
        <f>IF(AL219="12",Monitoreo!#REF!&amp;". ","")</f>
        <v>#REF!</v>
      </c>
      <c r="AH218" s="85" t="e">
        <f>IF(AL219="11",Monitoreo!#REF!&amp;". ","")</f>
        <v>#REF!</v>
      </c>
      <c r="AI218" s="71"/>
      <c r="AJ218" s="88" t="e">
        <f>+IF(Monitoreo!#REF!="Casi Seguro",5,IF(Monitoreo!#REF!="Probable",4,IF(Monitoreo!#REF!="Posible",3,IF(Monitoreo!#REF!="Improbable",2,IF(Monitoreo!#REF!="Raro",1)))))</f>
        <v>#REF!</v>
      </c>
      <c r="AK218" s="88" t="e">
        <f>+IF(Monitoreo!#REF!="Severo",5,IF(Monitoreo!#REF!="Mayor",4,IF(Monitoreo!#REF!="Moderado",3,IF(Monitoreo!#REF!="Menor",2,IF(Monitoreo!#REF!="Insignificante",1)))))</f>
        <v>#REF!</v>
      </c>
      <c r="AL218" s="88" t="e">
        <f t="shared" si="3"/>
        <v>#REF!</v>
      </c>
    </row>
    <row r="219" spans="9:38" x14ac:dyDescent="0.25">
      <c r="I219" s="83"/>
      <c r="J219" s="84" t="e">
        <f>IF(AL220="55",Monitoreo!#REF!&amp;". ","")</f>
        <v>#REF!</v>
      </c>
      <c r="K219" s="39" t="e">
        <f>IF(AL220="54",Monitoreo!#REF!&amp;". ","")</f>
        <v>#REF!</v>
      </c>
      <c r="L219" s="39" t="e">
        <f>IF(AL220="53",Monitoreo!#REF!&amp;". ","")</f>
        <v>#REF!</v>
      </c>
      <c r="M219" s="39" t="e">
        <f>IF(AL220="52",Monitoreo!#REF!&amp;". ","")</f>
        <v>#REF!</v>
      </c>
      <c r="N219" s="39" t="e">
        <f>IF(AL220="51",Monitoreo!#REF!&amp;". ","")</f>
        <v>#REF!</v>
      </c>
      <c r="O219" s="39" t="e">
        <f>IF(AL220="45",Monitoreo!#REF!&amp;". ","")</f>
        <v>#REF!</v>
      </c>
      <c r="P219" s="39" t="e">
        <f>IF(AL220="44",Monitoreo!#REF!&amp;". ","")</f>
        <v>#REF!</v>
      </c>
      <c r="Q219" s="39" t="e">
        <f>IF(AL220="43",Monitoreo!#REF!&amp;". ","")</f>
        <v>#REF!</v>
      </c>
      <c r="R219" s="39" t="e">
        <f>IF(AL220="42",Monitoreo!#REF!&amp;". ","")</f>
        <v>#REF!</v>
      </c>
      <c r="S219" s="39" t="e">
        <f>IF(AL220="41",Monitoreo!#REF!&amp;". ","")</f>
        <v>#REF!</v>
      </c>
      <c r="T219" s="39" t="e">
        <f>IF(AL220="35",Monitoreo!#REF!&amp;". ","")</f>
        <v>#REF!</v>
      </c>
      <c r="U219" s="39" t="e">
        <f>IF(AL220="34",Monitoreo!#REF!&amp;". ","")</f>
        <v>#REF!</v>
      </c>
      <c r="V219" s="39" t="e">
        <f>IF(AL220="33",Monitoreo!#REF!&amp;". ","")</f>
        <v>#REF!</v>
      </c>
      <c r="W219" s="39" t="e">
        <f>IF(AL220="32",Monitoreo!#REF!&amp;". ","")</f>
        <v>#REF!</v>
      </c>
      <c r="X219" s="39" t="e">
        <f>IF(AL220="31",Monitoreo!#REF!&amp;". ","")</f>
        <v>#REF!</v>
      </c>
      <c r="Y219" s="39" t="e">
        <f>IF(AL220="25",Monitoreo!#REF!&amp;". ","")</f>
        <v>#REF!</v>
      </c>
      <c r="Z219" s="39" t="e">
        <f>IF(AL220="24",Monitoreo!#REF!&amp;". ","")</f>
        <v>#REF!</v>
      </c>
      <c r="AA219" s="39" t="e">
        <f>IF(AL220="23",Monitoreo!#REF!&amp;". ","")</f>
        <v>#REF!</v>
      </c>
      <c r="AB219" s="39" t="e">
        <f>IF(AL220="22",Monitoreo!#REF!&amp;". ","")</f>
        <v>#REF!</v>
      </c>
      <c r="AC219" s="39" t="e">
        <f>IF(AL220="21",Monitoreo!#REF!&amp;". ","")</f>
        <v>#REF!</v>
      </c>
      <c r="AD219" s="39" t="e">
        <f>IF(AL220="15",Monitoreo!#REF!&amp;". ","")</f>
        <v>#REF!</v>
      </c>
      <c r="AE219" s="39" t="e">
        <f>IF(AL220="14",Monitoreo!#REF!&amp;". ","")</f>
        <v>#REF!</v>
      </c>
      <c r="AF219" s="39" t="e">
        <f>IF(AL220="13",Monitoreo!#REF!&amp;". ","")</f>
        <v>#REF!</v>
      </c>
      <c r="AG219" s="39" t="e">
        <f>IF(AL220="12",Monitoreo!#REF!&amp;". ","")</f>
        <v>#REF!</v>
      </c>
      <c r="AH219" s="85" t="e">
        <f>IF(AL220="11",Monitoreo!#REF!&amp;". ","")</f>
        <v>#REF!</v>
      </c>
      <c r="AI219" s="71"/>
      <c r="AJ219" s="88" t="e">
        <f>+IF(Monitoreo!#REF!="Casi Seguro",5,IF(Monitoreo!#REF!="Probable",4,IF(Monitoreo!#REF!="Posible",3,IF(Monitoreo!#REF!="Improbable",2,IF(Monitoreo!#REF!="Raro",1)))))</f>
        <v>#REF!</v>
      </c>
      <c r="AK219" s="88" t="e">
        <f>+IF(Monitoreo!#REF!="Severo",5,IF(Monitoreo!#REF!="Mayor",4,IF(Monitoreo!#REF!="Moderado",3,IF(Monitoreo!#REF!="Menor",2,IF(Monitoreo!#REF!="Insignificante",1)))))</f>
        <v>#REF!</v>
      </c>
      <c r="AL219" s="88" t="e">
        <f t="shared" si="3"/>
        <v>#REF!</v>
      </c>
    </row>
    <row r="220" spans="9:38" x14ac:dyDescent="0.25">
      <c r="I220" s="83"/>
      <c r="J220" s="84" t="e">
        <f>IF(AL221="55",Monitoreo!#REF!&amp;". ","")</f>
        <v>#REF!</v>
      </c>
      <c r="K220" s="39" t="e">
        <f>IF(AL221="54",Monitoreo!#REF!&amp;". ","")</f>
        <v>#REF!</v>
      </c>
      <c r="L220" s="39" t="e">
        <f>IF(AL221="53",Monitoreo!#REF!&amp;". ","")</f>
        <v>#REF!</v>
      </c>
      <c r="M220" s="39" t="e">
        <f>IF(AL221="52",Monitoreo!#REF!&amp;". ","")</f>
        <v>#REF!</v>
      </c>
      <c r="N220" s="39" t="e">
        <f>IF(AL221="51",Monitoreo!#REF!&amp;". ","")</f>
        <v>#REF!</v>
      </c>
      <c r="O220" s="39" t="e">
        <f>IF(AL221="45",Monitoreo!#REF!&amp;". ","")</f>
        <v>#REF!</v>
      </c>
      <c r="P220" s="39" t="e">
        <f>IF(AL221="44",Monitoreo!#REF!&amp;". ","")</f>
        <v>#REF!</v>
      </c>
      <c r="Q220" s="39" t="e">
        <f>IF(AL221="43",Monitoreo!#REF!&amp;". ","")</f>
        <v>#REF!</v>
      </c>
      <c r="R220" s="39" t="e">
        <f>IF(AL221="42",Monitoreo!#REF!&amp;". ","")</f>
        <v>#REF!</v>
      </c>
      <c r="S220" s="39" t="e">
        <f>IF(AL221="41",Monitoreo!#REF!&amp;". ","")</f>
        <v>#REF!</v>
      </c>
      <c r="T220" s="39" t="e">
        <f>IF(AL221="35",Monitoreo!#REF!&amp;". ","")</f>
        <v>#REF!</v>
      </c>
      <c r="U220" s="39" t="e">
        <f>IF(AL221="34",Monitoreo!#REF!&amp;". ","")</f>
        <v>#REF!</v>
      </c>
      <c r="V220" s="39" t="e">
        <f>IF(AL221="33",Monitoreo!#REF!&amp;". ","")</f>
        <v>#REF!</v>
      </c>
      <c r="W220" s="39" t="e">
        <f>IF(AL221="32",Monitoreo!#REF!&amp;". ","")</f>
        <v>#REF!</v>
      </c>
      <c r="X220" s="39" t="e">
        <f>IF(AL221="31",Monitoreo!#REF!&amp;". ","")</f>
        <v>#REF!</v>
      </c>
      <c r="Y220" s="39" t="e">
        <f>IF(AL221="25",Monitoreo!#REF!&amp;". ","")</f>
        <v>#REF!</v>
      </c>
      <c r="Z220" s="39" t="e">
        <f>IF(AL221="24",Monitoreo!#REF!&amp;". ","")</f>
        <v>#REF!</v>
      </c>
      <c r="AA220" s="39" t="e">
        <f>IF(AL221="23",Monitoreo!#REF!&amp;". ","")</f>
        <v>#REF!</v>
      </c>
      <c r="AB220" s="39" t="e">
        <f>IF(AL221="22",Monitoreo!#REF!&amp;". ","")</f>
        <v>#REF!</v>
      </c>
      <c r="AC220" s="39" t="e">
        <f>IF(AL221="21",Monitoreo!#REF!&amp;". ","")</f>
        <v>#REF!</v>
      </c>
      <c r="AD220" s="39" t="e">
        <f>IF(AL221="15",Monitoreo!#REF!&amp;". ","")</f>
        <v>#REF!</v>
      </c>
      <c r="AE220" s="39" t="e">
        <f>IF(AL221="14",Monitoreo!#REF!&amp;". ","")</f>
        <v>#REF!</v>
      </c>
      <c r="AF220" s="39" t="e">
        <f>IF(AL221="13",Monitoreo!#REF!&amp;". ","")</f>
        <v>#REF!</v>
      </c>
      <c r="AG220" s="39" t="e">
        <f>IF(AL221="12",Monitoreo!#REF!&amp;". ","")</f>
        <v>#REF!</v>
      </c>
      <c r="AH220" s="85" t="e">
        <f>IF(AL221="11",Monitoreo!#REF!&amp;". ","")</f>
        <v>#REF!</v>
      </c>
      <c r="AI220" s="71"/>
      <c r="AJ220" s="88" t="e">
        <f>+IF(Monitoreo!#REF!="Casi Seguro",5,IF(Monitoreo!#REF!="Probable",4,IF(Monitoreo!#REF!="Posible",3,IF(Monitoreo!#REF!="Improbable",2,IF(Monitoreo!#REF!="Raro",1)))))</f>
        <v>#REF!</v>
      </c>
      <c r="AK220" s="88" t="e">
        <f>+IF(Monitoreo!#REF!="Severo",5,IF(Monitoreo!#REF!="Mayor",4,IF(Monitoreo!#REF!="Moderado",3,IF(Monitoreo!#REF!="Menor",2,IF(Monitoreo!#REF!="Insignificante",1)))))</f>
        <v>#REF!</v>
      </c>
      <c r="AL220" s="88" t="e">
        <f t="shared" si="3"/>
        <v>#REF!</v>
      </c>
    </row>
    <row r="221" spans="9:38" x14ac:dyDescent="0.25">
      <c r="I221" s="83"/>
      <c r="J221" s="84" t="e">
        <f>IF(AL222="55",Monitoreo!#REF!&amp;". ","")</f>
        <v>#REF!</v>
      </c>
      <c r="K221" s="39" t="e">
        <f>IF(AL222="54",Monitoreo!#REF!&amp;". ","")</f>
        <v>#REF!</v>
      </c>
      <c r="L221" s="39" t="e">
        <f>IF(AL222="53",Monitoreo!#REF!&amp;". ","")</f>
        <v>#REF!</v>
      </c>
      <c r="M221" s="39" t="e">
        <f>IF(AL222="52",Monitoreo!#REF!&amp;". ","")</f>
        <v>#REF!</v>
      </c>
      <c r="N221" s="39" t="e">
        <f>IF(AL222="51",Monitoreo!#REF!&amp;". ","")</f>
        <v>#REF!</v>
      </c>
      <c r="O221" s="39" t="e">
        <f>IF(AL222="45",Monitoreo!#REF!&amp;". ","")</f>
        <v>#REF!</v>
      </c>
      <c r="P221" s="39" t="e">
        <f>IF(AL222="44",Monitoreo!#REF!&amp;". ","")</f>
        <v>#REF!</v>
      </c>
      <c r="Q221" s="39" t="e">
        <f>IF(AL222="43",Monitoreo!#REF!&amp;". ","")</f>
        <v>#REF!</v>
      </c>
      <c r="R221" s="39" t="e">
        <f>IF(AL222="42",Monitoreo!#REF!&amp;". ","")</f>
        <v>#REF!</v>
      </c>
      <c r="S221" s="39" t="e">
        <f>IF(AL222="41",Monitoreo!#REF!&amp;". ","")</f>
        <v>#REF!</v>
      </c>
      <c r="T221" s="39" t="e">
        <f>IF(AL222="35",Monitoreo!#REF!&amp;". ","")</f>
        <v>#REF!</v>
      </c>
      <c r="U221" s="39" t="e">
        <f>IF(AL222="34",Monitoreo!#REF!&amp;". ","")</f>
        <v>#REF!</v>
      </c>
      <c r="V221" s="39" t="e">
        <f>IF(AL222="33",Monitoreo!#REF!&amp;". ","")</f>
        <v>#REF!</v>
      </c>
      <c r="W221" s="39" t="e">
        <f>IF(AL222="32",Monitoreo!#REF!&amp;". ","")</f>
        <v>#REF!</v>
      </c>
      <c r="X221" s="39" t="e">
        <f>IF(AL222="31",Monitoreo!#REF!&amp;". ","")</f>
        <v>#REF!</v>
      </c>
      <c r="Y221" s="39" t="e">
        <f>IF(AL222="25",Monitoreo!#REF!&amp;". ","")</f>
        <v>#REF!</v>
      </c>
      <c r="Z221" s="39" t="e">
        <f>IF(AL222="24",Monitoreo!#REF!&amp;". ","")</f>
        <v>#REF!</v>
      </c>
      <c r="AA221" s="39" t="e">
        <f>IF(AL222="23",Monitoreo!#REF!&amp;". ","")</f>
        <v>#REF!</v>
      </c>
      <c r="AB221" s="39" t="e">
        <f>IF(AL222="22",Monitoreo!#REF!&amp;". ","")</f>
        <v>#REF!</v>
      </c>
      <c r="AC221" s="39" t="e">
        <f>IF(AL222="21",Monitoreo!#REF!&amp;". ","")</f>
        <v>#REF!</v>
      </c>
      <c r="AD221" s="39" t="e">
        <f>IF(AL222="15",Monitoreo!#REF!&amp;". ","")</f>
        <v>#REF!</v>
      </c>
      <c r="AE221" s="39" t="e">
        <f>IF(AL222="14",Monitoreo!#REF!&amp;". ","")</f>
        <v>#REF!</v>
      </c>
      <c r="AF221" s="39" t="e">
        <f>IF(AL222="13",Monitoreo!#REF!&amp;". ","")</f>
        <v>#REF!</v>
      </c>
      <c r="AG221" s="39" t="e">
        <f>IF(AL222="12",Monitoreo!#REF!&amp;". ","")</f>
        <v>#REF!</v>
      </c>
      <c r="AH221" s="85" t="e">
        <f>IF(AL222="11",Monitoreo!#REF!&amp;". ","")</f>
        <v>#REF!</v>
      </c>
      <c r="AI221" s="71"/>
      <c r="AJ221" s="88" t="e">
        <f>+IF(Monitoreo!#REF!="Casi Seguro",5,IF(Monitoreo!#REF!="Probable",4,IF(Monitoreo!#REF!="Posible",3,IF(Monitoreo!#REF!="Improbable",2,IF(Monitoreo!#REF!="Raro",1)))))</f>
        <v>#REF!</v>
      </c>
      <c r="AK221" s="88" t="e">
        <f>+IF(Monitoreo!#REF!="Severo",5,IF(Monitoreo!#REF!="Mayor",4,IF(Monitoreo!#REF!="Moderado",3,IF(Monitoreo!#REF!="Menor",2,IF(Monitoreo!#REF!="Insignificante",1)))))</f>
        <v>#REF!</v>
      </c>
      <c r="AL221" s="88" t="e">
        <f t="shared" si="3"/>
        <v>#REF!</v>
      </c>
    </row>
    <row r="222" spans="9:38" x14ac:dyDescent="0.25">
      <c r="I222" s="83"/>
      <c r="J222" s="84" t="e">
        <f>IF(AL223="55",Monitoreo!#REF!&amp;". ","")</f>
        <v>#REF!</v>
      </c>
      <c r="K222" s="39" t="e">
        <f>IF(AL223="54",Monitoreo!#REF!&amp;". ","")</f>
        <v>#REF!</v>
      </c>
      <c r="L222" s="39" t="e">
        <f>IF(AL223="53",Monitoreo!#REF!&amp;". ","")</f>
        <v>#REF!</v>
      </c>
      <c r="M222" s="39" t="e">
        <f>IF(AL223="52",Monitoreo!#REF!&amp;". ","")</f>
        <v>#REF!</v>
      </c>
      <c r="N222" s="39" t="e">
        <f>IF(AL223="51",Monitoreo!#REF!&amp;". ","")</f>
        <v>#REF!</v>
      </c>
      <c r="O222" s="39" t="e">
        <f>IF(AL223="45",Monitoreo!#REF!&amp;". ","")</f>
        <v>#REF!</v>
      </c>
      <c r="P222" s="39" t="e">
        <f>IF(AL223="44",Monitoreo!#REF!&amp;". ","")</f>
        <v>#REF!</v>
      </c>
      <c r="Q222" s="39" t="e">
        <f>IF(AL223="43",Monitoreo!#REF!&amp;". ","")</f>
        <v>#REF!</v>
      </c>
      <c r="R222" s="39" t="e">
        <f>IF(AL223="42",Monitoreo!#REF!&amp;". ","")</f>
        <v>#REF!</v>
      </c>
      <c r="S222" s="39" t="e">
        <f>IF(AL223="41",Monitoreo!#REF!&amp;". ","")</f>
        <v>#REF!</v>
      </c>
      <c r="T222" s="39" t="e">
        <f>IF(AL223="35",Monitoreo!#REF!&amp;". ","")</f>
        <v>#REF!</v>
      </c>
      <c r="U222" s="39" t="e">
        <f>IF(AL223="34",Monitoreo!#REF!&amp;". ","")</f>
        <v>#REF!</v>
      </c>
      <c r="V222" s="39" t="e">
        <f>IF(AL223="33",Monitoreo!#REF!&amp;". ","")</f>
        <v>#REF!</v>
      </c>
      <c r="W222" s="39" t="e">
        <f>IF(AL223="32",Monitoreo!#REF!&amp;". ","")</f>
        <v>#REF!</v>
      </c>
      <c r="X222" s="39" t="e">
        <f>IF(AL223="31",Monitoreo!#REF!&amp;". ","")</f>
        <v>#REF!</v>
      </c>
      <c r="Y222" s="39" t="e">
        <f>IF(AL223="25",Monitoreo!#REF!&amp;". ","")</f>
        <v>#REF!</v>
      </c>
      <c r="Z222" s="39" t="e">
        <f>IF(AL223="24",Monitoreo!#REF!&amp;". ","")</f>
        <v>#REF!</v>
      </c>
      <c r="AA222" s="39" t="e">
        <f>IF(AL223="23",Monitoreo!#REF!&amp;". ","")</f>
        <v>#REF!</v>
      </c>
      <c r="AB222" s="39" t="e">
        <f>IF(AL223="22",Monitoreo!#REF!&amp;". ","")</f>
        <v>#REF!</v>
      </c>
      <c r="AC222" s="39" t="e">
        <f>IF(AL223="21",Monitoreo!#REF!&amp;". ","")</f>
        <v>#REF!</v>
      </c>
      <c r="AD222" s="39" t="e">
        <f>IF(AL223="15",Monitoreo!#REF!&amp;". ","")</f>
        <v>#REF!</v>
      </c>
      <c r="AE222" s="39" t="e">
        <f>IF(AL223="14",Monitoreo!#REF!&amp;". ","")</f>
        <v>#REF!</v>
      </c>
      <c r="AF222" s="39" t="e">
        <f>IF(AL223="13",Monitoreo!#REF!&amp;". ","")</f>
        <v>#REF!</v>
      </c>
      <c r="AG222" s="39" t="e">
        <f>IF(AL223="12",Monitoreo!#REF!&amp;". ","")</f>
        <v>#REF!</v>
      </c>
      <c r="AH222" s="85" t="e">
        <f>IF(AL223="11",Monitoreo!#REF!&amp;". ","")</f>
        <v>#REF!</v>
      </c>
      <c r="AI222" s="71"/>
      <c r="AJ222" s="88" t="e">
        <f>+IF(Monitoreo!#REF!="Casi Seguro",5,IF(Monitoreo!#REF!="Probable",4,IF(Monitoreo!#REF!="Posible",3,IF(Monitoreo!#REF!="Improbable",2,IF(Monitoreo!#REF!="Raro",1)))))</f>
        <v>#REF!</v>
      </c>
      <c r="AK222" s="88" t="e">
        <f>+IF(Monitoreo!#REF!="Severo",5,IF(Monitoreo!#REF!="Mayor",4,IF(Monitoreo!#REF!="Moderado",3,IF(Monitoreo!#REF!="Menor",2,IF(Monitoreo!#REF!="Insignificante",1)))))</f>
        <v>#REF!</v>
      </c>
      <c r="AL222" s="88" t="e">
        <f t="shared" si="3"/>
        <v>#REF!</v>
      </c>
    </row>
    <row r="223" spans="9:38" x14ac:dyDescent="0.25">
      <c r="I223" s="83"/>
      <c r="J223" s="84" t="e">
        <f>IF(AL224="55",Monitoreo!#REF!&amp;". ","")</f>
        <v>#REF!</v>
      </c>
      <c r="K223" s="39" t="e">
        <f>IF(AL224="54",Monitoreo!#REF!&amp;". ","")</f>
        <v>#REF!</v>
      </c>
      <c r="L223" s="39" t="e">
        <f>IF(AL224="53",Monitoreo!#REF!&amp;". ","")</f>
        <v>#REF!</v>
      </c>
      <c r="M223" s="39" t="e">
        <f>IF(AL224="52",Monitoreo!#REF!&amp;". ","")</f>
        <v>#REF!</v>
      </c>
      <c r="N223" s="39" t="e">
        <f>IF(AL224="51",Monitoreo!#REF!&amp;". ","")</f>
        <v>#REF!</v>
      </c>
      <c r="O223" s="39" t="e">
        <f>IF(AL224="45",Monitoreo!#REF!&amp;". ","")</f>
        <v>#REF!</v>
      </c>
      <c r="P223" s="39" t="e">
        <f>IF(AL224="44",Monitoreo!#REF!&amp;". ","")</f>
        <v>#REF!</v>
      </c>
      <c r="Q223" s="39" t="e">
        <f>IF(AL224="43",Monitoreo!#REF!&amp;". ","")</f>
        <v>#REF!</v>
      </c>
      <c r="R223" s="39" t="e">
        <f>IF(AL224="42",Monitoreo!#REF!&amp;". ","")</f>
        <v>#REF!</v>
      </c>
      <c r="S223" s="39" t="e">
        <f>IF(AL224="41",Monitoreo!#REF!&amp;". ","")</f>
        <v>#REF!</v>
      </c>
      <c r="T223" s="39" t="e">
        <f>IF(AL224="35",Monitoreo!#REF!&amp;". ","")</f>
        <v>#REF!</v>
      </c>
      <c r="U223" s="39" t="e">
        <f>IF(AL224="34",Monitoreo!#REF!&amp;". ","")</f>
        <v>#REF!</v>
      </c>
      <c r="V223" s="39" t="e">
        <f>IF(AL224="33",Monitoreo!#REF!&amp;". ","")</f>
        <v>#REF!</v>
      </c>
      <c r="W223" s="39" t="e">
        <f>IF(AL224="32",Monitoreo!#REF!&amp;". ","")</f>
        <v>#REF!</v>
      </c>
      <c r="X223" s="39" t="e">
        <f>IF(AL224="31",Monitoreo!#REF!&amp;". ","")</f>
        <v>#REF!</v>
      </c>
      <c r="Y223" s="39" t="e">
        <f>IF(AL224="25",Monitoreo!#REF!&amp;". ","")</f>
        <v>#REF!</v>
      </c>
      <c r="Z223" s="39" t="e">
        <f>IF(AL224="24",Monitoreo!#REF!&amp;". ","")</f>
        <v>#REF!</v>
      </c>
      <c r="AA223" s="39" t="e">
        <f>IF(AL224="23",Monitoreo!#REF!&amp;". ","")</f>
        <v>#REF!</v>
      </c>
      <c r="AB223" s="39" t="e">
        <f>IF(AL224="22",Monitoreo!#REF!&amp;". ","")</f>
        <v>#REF!</v>
      </c>
      <c r="AC223" s="39" t="e">
        <f>IF(AL224="21",Monitoreo!#REF!&amp;". ","")</f>
        <v>#REF!</v>
      </c>
      <c r="AD223" s="39" t="e">
        <f>IF(AL224="15",Monitoreo!#REF!&amp;". ","")</f>
        <v>#REF!</v>
      </c>
      <c r="AE223" s="39" t="e">
        <f>IF(AL224="14",Monitoreo!#REF!&amp;". ","")</f>
        <v>#REF!</v>
      </c>
      <c r="AF223" s="39" t="e">
        <f>IF(AL224="13",Monitoreo!#REF!&amp;". ","")</f>
        <v>#REF!</v>
      </c>
      <c r="AG223" s="39" t="e">
        <f>IF(AL224="12",Monitoreo!#REF!&amp;". ","")</f>
        <v>#REF!</v>
      </c>
      <c r="AH223" s="85" t="e">
        <f>IF(AL224="11",Monitoreo!#REF!&amp;". ","")</f>
        <v>#REF!</v>
      </c>
      <c r="AI223" s="71"/>
      <c r="AJ223" s="88" t="e">
        <f>+IF(Monitoreo!#REF!="Casi Seguro",5,IF(Monitoreo!#REF!="Probable",4,IF(Monitoreo!#REF!="Posible",3,IF(Monitoreo!#REF!="Improbable",2,IF(Monitoreo!#REF!="Raro",1)))))</f>
        <v>#REF!</v>
      </c>
      <c r="AK223" s="88" t="e">
        <f>+IF(Monitoreo!#REF!="Severo",5,IF(Monitoreo!#REF!="Mayor",4,IF(Monitoreo!#REF!="Moderado",3,IF(Monitoreo!#REF!="Menor",2,IF(Monitoreo!#REF!="Insignificante",1)))))</f>
        <v>#REF!</v>
      </c>
      <c r="AL223" s="88" t="e">
        <f t="shared" si="3"/>
        <v>#REF!</v>
      </c>
    </row>
    <row r="224" spans="9:38" x14ac:dyDescent="0.25">
      <c r="I224" s="83"/>
      <c r="J224" s="84" t="e">
        <f>IF(AL225="55",Monitoreo!#REF!&amp;". ","")</f>
        <v>#REF!</v>
      </c>
      <c r="K224" s="39" t="e">
        <f>IF(AL225="54",Monitoreo!#REF!&amp;". ","")</f>
        <v>#REF!</v>
      </c>
      <c r="L224" s="39" t="e">
        <f>IF(AL225="53",Monitoreo!#REF!&amp;". ","")</f>
        <v>#REF!</v>
      </c>
      <c r="M224" s="39" t="e">
        <f>IF(AL225="52",Monitoreo!#REF!&amp;". ","")</f>
        <v>#REF!</v>
      </c>
      <c r="N224" s="39" t="e">
        <f>IF(AL225="51",Monitoreo!#REF!&amp;". ","")</f>
        <v>#REF!</v>
      </c>
      <c r="O224" s="39" t="e">
        <f>IF(AL225="45",Monitoreo!#REF!&amp;". ","")</f>
        <v>#REF!</v>
      </c>
      <c r="P224" s="39" t="e">
        <f>IF(AL225="44",Monitoreo!#REF!&amp;". ","")</f>
        <v>#REF!</v>
      </c>
      <c r="Q224" s="39" t="e">
        <f>IF(AL225="43",Monitoreo!#REF!&amp;". ","")</f>
        <v>#REF!</v>
      </c>
      <c r="R224" s="39" t="e">
        <f>IF(AL225="42",Monitoreo!#REF!&amp;". ","")</f>
        <v>#REF!</v>
      </c>
      <c r="S224" s="39" t="e">
        <f>IF(AL225="41",Monitoreo!#REF!&amp;". ","")</f>
        <v>#REF!</v>
      </c>
      <c r="T224" s="39" t="e">
        <f>IF(AL225="35",Monitoreo!#REF!&amp;". ","")</f>
        <v>#REF!</v>
      </c>
      <c r="U224" s="39" t="e">
        <f>IF(AL225="34",Monitoreo!#REF!&amp;". ","")</f>
        <v>#REF!</v>
      </c>
      <c r="V224" s="39" t="e">
        <f>IF(AL225="33",Monitoreo!#REF!&amp;". ","")</f>
        <v>#REF!</v>
      </c>
      <c r="W224" s="39" t="e">
        <f>IF(AL225="32",Monitoreo!#REF!&amp;". ","")</f>
        <v>#REF!</v>
      </c>
      <c r="X224" s="39" t="e">
        <f>IF(AL225="31",Monitoreo!#REF!&amp;". ","")</f>
        <v>#REF!</v>
      </c>
      <c r="Y224" s="39" t="e">
        <f>IF(AL225="25",Monitoreo!#REF!&amp;". ","")</f>
        <v>#REF!</v>
      </c>
      <c r="Z224" s="39" t="e">
        <f>IF(AL225="24",Monitoreo!#REF!&amp;". ","")</f>
        <v>#REF!</v>
      </c>
      <c r="AA224" s="39" t="e">
        <f>IF(AL225="23",Monitoreo!#REF!&amp;". ","")</f>
        <v>#REF!</v>
      </c>
      <c r="AB224" s="39" t="e">
        <f>IF(AL225="22",Monitoreo!#REF!&amp;". ","")</f>
        <v>#REF!</v>
      </c>
      <c r="AC224" s="39" t="e">
        <f>IF(AL225="21",Monitoreo!#REF!&amp;". ","")</f>
        <v>#REF!</v>
      </c>
      <c r="AD224" s="39" t="e">
        <f>IF(AL225="15",Monitoreo!#REF!&amp;". ","")</f>
        <v>#REF!</v>
      </c>
      <c r="AE224" s="39" t="e">
        <f>IF(AL225="14",Monitoreo!#REF!&amp;". ","")</f>
        <v>#REF!</v>
      </c>
      <c r="AF224" s="39" t="e">
        <f>IF(AL225="13",Monitoreo!#REF!&amp;". ","")</f>
        <v>#REF!</v>
      </c>
      <c r="AG224" s="39" t="e">
        <f>IF(AL225="12",Monitoreo!#REF!&amp;". ","")</f>
        <v>#REF!</v>
      </c>
      <c r="AH224" s="85" t="e">
        <f>IF(AL225="11",Monitoreo!#REF!&amp;". ","")</f>
        <v>#REF!</v>
      </c>
      <c r="AI224" s="71"/>
      <c r="AJ224" s="88" t="e">
        <f>+IF(Monitoreo!#REF!="Casi Seguro",5,IF(Monitoreo!#REF!="Probable",4,IF(Monitoreo!#REF!="Posible",3,IF(Monitoreo!#REF!="Improbable",2,IF(Monitoreo!#REF!="Raro",1)))))</f>
        <v>#REF!</v>
      </c>
      <c r="AK224" s="88" t="e">
        <f>+IF(Monitoreo!#REF!="Severo",5,IF(Monitoreo!#REF!="Mayor",4,IF(Monitoreo!#REF!="Moderado",3,IF(Monitoreo!#REF!="Menor",2,IF(Monitoreo!#REF!="Insignificante",1)))))</f>
        <v>#REF!</v>
      </c>
      <c r="AL224" s="88" t="e">
        <f t="shared" si="3"/>
        <v>#REF!</v>
      </c>
    </row>
    <row r="225" spans="9:38" x14ac:dyDescent="0.25">
      <c r="I225" s="83"/>
      <c r="J225" s="84" t="e">
        <f>IF(AL226="55",Monitoreo!#REF!&amp;". ","")</f>
        <v>#REF!</v>
      </c>
      <c r="K225" s="39" t="e">
        <f>IF(AL226="54",Monitoreo!#REF!&amp;". ","")</f>
        <v>#REF!</v>
      </c>
      <c r="L225" s="39" t="e">
        <f>IF(AL226="53",Monitoreo!#REF!&amp;". ","")</f>
        <v>#REF!</v>
      </c>
      <c r="M225" s="39" t="e">
        <f>IF(AL226="52",Monitoreo!#REF!&amp;". ","")</f>
        <v>#REF!</v>
      </c>
      <c r="N225" s="39" t="e">
        <f>IF(AL226="51",Monitoreo!#REF!&amp;". ","")</f>
        <v>#REF!</v>
      </c>
      <c r="O225" s="39" t="e">
        <f>IF(AL226="45",Monitoreo!#REF!&amp;". ","")</f>
        <v>#REF!</v>
      </c>
      <c r="P225" s="39" t="e">
        <f>IF(AL226="44",Monitoreo!#REF!&amp;". ","")</f>
        <v>#REF!</v>
      </c>
      <c r="Q225" s="39" t="e">
        <f>IF(AL226="43",Monitoreo!#REF!&amp;". ","")</f>
        <v>#REF!</v>
      </c>
      <c r="R225" s="39" t="e">
        <f>IF(AL226="42",Monitoreo!#REF!&amp;". ","")</f>
        <v>#REF!</v>
      </c>
      <c r="S225" s="39" t="e">
        <f>IF(AL226="41",Monitoreo!#REF!&amp;". ","")</f>
        <v>#REF!</v>
      </c>
      <c r="T225" s="39" t="e">
        <f>IF(AL226="35",Monitoreo!#REF!&amp;". ","")</f>
        <v>#REF!</v>
      </c>
      <c r="U225" s="39" t="e">
        <f>IF(AL226="34",Monitoreo!#REF!&amp;". ","")</f>
        <v>#REF!</v>
      </c>
      <c r="V225" s="39" t="e">
        <f>IF(AL226="33",Monitoreo!#REF!&amp;". ","")</f>
        <v>#REF!</v>
      </c>
      <c r="W225" s="39" t="e">
        <f>IF(AL226="32",Monitoreo!#REF!&amp;". ","")</f>
        <v>#REF!</v>
      </c>
      <c r="X225" s="39" t="e">
        <f>IF(AL226="31",Monitoreo!#REF!&amp;". ","")</f>
        <v>#REF!</v>
      </c>
      <c r="Y225" s="39" t="e">
        <f>IF(AL226="25",Monitoreo!#REF!&amp;". ","")</f>
        <v>#REF!</v>
      </c>
      <c r="Z225" s="39" t="e">
        <f>IF(AL226="24",Monitoreo!#REF!&amp;". ","")</f>
        <v>#REF!</v>
      </c>
      <c r="AA225" s="39" t="e">
        <f>IF(AL226="23",Monitoreo!#REF!&amp;". ","")</f>
        <v>#REF!</v>
      </c>
      <c r="AB225" s="39" t="e">
        <f>IF(AL226="22",Monitoreo!#REF!&amp;". ","")</f>
        <v>#REF!</v>
      </c>
      <c r="AC225" s="39" t="e">
        <f>IF(AL226="21",Monitoreo!#REF!&amp;". ","")</f>
        <v>#REF!</v>
      </c>
      <c r="AD225" s="39" t="e">
        <f>IF(AL226="15",Monitoreo!#REF!&amp;". ","")</f>
        <v>#REF!</v>
      </c>
      <c r="AE225" s="39" t="e">
        <f>IF(AL226="14",Monitoreo!#REF!&amp;". ","")</f>
        <v>#REF!</v>
      </c>
      <c r="AF225" s="39" t="e">
        <f>IF(AL226="13",Monitoreo!#REF!&amp;". ","")</f>
        <v>#REF!</v>
      </c>
      <c r="AG225" s="39" t="e">
        <f>IF(AL226="12",Monitoreo!#REF!&amp;". ","")</f>
        <v>#REF!</v>
      </c>
      <c r="AH225" s="85" t="e">
        <f>IF(AL226="11",Monitoreo!#REF!&amp;". ","")</f>
        <v>#REF!</v>
      </c>
      <c r="AI225" s="71"/>
      <c r="AJ225" s="88" t="e">
        <f>+IF(Monitoreo!#REF!="Casi Seguro",5,IF(Monitoreo!#REF!="Probable",4,IF(Monitoreo!#REF!="Posible",3,IF(Monitoreo!#REF!="Improbable",2,IF(Monitoreo!#REF!="Raro",1)))))</f>
        <v>#REF!</v>
      </c>
      <c r="AK225" s="88" t="e">
        <f>+IF(Monitoreo!#REF!="Severo",5,IF(Monitoreo!#REF!="Mayor",4,IF(Monitoreo!#REF!="Moderado",3,IF(Monitoreo!#REF!="Menor",2,IF(Monitoreo!#REF!="Insignificante",1)))))</f>
        <v>#REF!</v>
      </c>
      <c r="AL225" s="88" t="e">
        <f t="shared" si="3"/>
        <v>#REF!</v>
      </c>
    </row>
    <row r="226" spans="9:38" x14ac:dyDescent="0.25">
      <c r="I226" s="83"/>
      <c r="J226" s="84" t="e">
        <f>IF(AL227="55",Monitoreo!#REF!&amp;". ","")</f>
        <v>#REF!</v>
      </c>
      <c r="K226" s="39" t="e">
        <f>IF(AL227="54",Monitoreo!#REF!&amp;". ","")</f>
        <v>#REF!</v>
      </c>
      <c r="L226" s="39" t="e">
        <f>IF(AL227="53",Monitoreo!#REF!&amp;". ","")</f>
        <v>#REF!</v>
      </c>
      <c r="M226" s="39" t="e">
        <f>IF(AL227="52",Monitoreo!#REF!&amp;". ","")</f>
        <v>#REF!</v>
      </c>
      <c r="N226" s="39" t="e">
        <f>IF(AL227="51",Monitoreo!#REF!&amp;". ","")</f>
        <v>#REF!</v>
      </c>
      <c r="O226" s="39" t="e">
        <f>IF(AL227="45",Monitoreo!#REF!&amp;". ","")</f>
        <v>#REF!</v>
      </c>
      <c r="P226" s="39" t="e">
        <f>IF(AL227="44",Monitoreo!#REF!&amp;". ","")</f>
        <v>#REF!</v>
      </c>
      <c r="Q226" s="39" t="e">
        <f>IF(AL227="43",Monitoreo!#REF!&amp;". ","")</f>
        <v>#REF!</v>
      </c>
      <c r="R226" s="39" t="e">
        <f>IF(AL227="42",Monitoreo!#REF!&amp;". ","")</f>
        <v>#REF!</v>
      </c>
      <c r="S226" s="39" t="e">
        <f>IF(AL227="41",Monitoreo!#REF!&amp;". ","")</f>
        <v>#REF!</v>
      </c>
      <c r="T226" s="39" t="e">
        <f>IF(AL227="35",Monitoreo!#REF!&amp;". ","")</f>
        <v>#REF!</v>
      </c>
      <c r="U226" s="39" t="e">
        <f>IF(AL227="34",Monitoreo!#REF!&amp;". ","")</f>
        <v>#REF!</v>
      </c>
      <c r="V226" s="39" t="e">
        <f>IF(AL227="33",Monitoreo!#REF!&amp;". ","")</f>
        <v>#REF!</v>
      </c>
      <c r="W226" s="39" t="e">
        <f>IF(AL227="32",Monitoreo!#REF!&amp;". ","")</f>
        <v>#REF!</v>
      </c>
      <c r="X226" s="39" t="e">
        <f>IF(AL227="31",Monitoreo!#REF!&amp;". ","")</f>
        <v>#REF!</v>
      </c>
      <c r="Y226" s="39" t="e">
        <f>IF(AL227="25",Monitoreo!#REF!&amp;". ","")</f>
        <v>#REF!</v>
      </c>
      <c r="Z226" s="39" t="e">
        <f>IF(AL227="24",Monitoreo!#REF!&amp;". ","")</f>
        <v>#REF!</v>
      </c>
      <c r="AA226" s="39" t="e">
        <f>IF(AL227="23",Monitoreo!#REF!&amp;". ","")</f>
        <v>#REF!</v>
      </c>
      <c r="AB226" s="39" t="e">
        <f>IF(AL227="22",Monitoreo!#REF!&amp;". ","")</f>
        <v>#REF!</v>
      </c>
      <c r="AC226" s="39" t="e">
        <f>IF(AL227="21",Monitoreo!#REF!&amp;". ","")</f>
        <v>#REF!</v>
      </c>
      <c r="AD226" s="39" t="e">
        <f>IF(AL227="15",Monitoreo!#REF!&amp;". ","")</f>
        <v>#REF!</v>
      </c>
      <c r="AE226" s="39" t="e">
        <f>IF(AL227="14",Monitoreo!#REF!&amp;". ","")</f>
        <v>#REF!</v>
      </c>
      <c r="AF226" s="39" t="e">
        <f>IF(AL227="13",Monitoreo!#REF!&amp;". ","")</f>
        <v>#REF!</v>
      </c>
      <c r="AG226" s="39" t="e">
        <f>IF(AL227="12",Monitoreo!#REF!&amp;". ","")</f>
        <v>#REF!</v>
      </c>
      <c r="AH226" s="85" t="e">
        <f>IF(AL227="11",Monitoreo!#REF!&amp;". ","")</f>
        <v>#REF!</v>
      </c>
      <c r="AI226" s="71"/>
      <c r="AJ226" s="88" t="e">
        <f>+IF(Monitoreo!#REF!="Casi Seguro",5,IF(Monitoreo!#REF!="Probable",4,IF(Monitoreo!#REF!="Posible",3,IF(Monitoreo!#REF!="Improbable",2,IF(Monitoreo!#REF!="Raro",1)))))</f>
        <v>#REF!</v>
      </c>
      <c r="AK226" s="88" t="e">
        <f>+IF(Monitoreo!#REF!="Severo",5,IF(Monitoreo!#REF!="Mayor",4,IF(Monitoreo!#REF!="Moderado",3,IF(Monitoreo!#REF!="Menor",2,IF(Monitoreo!#REF!="Insignificante",1)))))</f>
        <v>#REF!</v>
      </c>
      <c r="AL226" s="88" t="e">
        <f t="shared" si="3"/>
        <v>#REF!</v>
      </c>
    </row>
    <row r="227" spans="9:38" x14ac:dyDescent="0.25">
      <c r="I227" s="83"/>
      <c r="J227" s="84" t="e">
        <f>IF(AL228="55",Monitoreo!#REF!&amp;". ","")</f>
        <v>#REF!</v>
      </c>
      <c r="K227" s="39" t="e">
        <f>IF(AL228="54",Monitoreo!#REF!&amp;". ","")</f>
        <v>#REF!</v>
      </c>
      <c r="L227" s="39" t="e">
        <f>IF(AL228="53",Monitoreo!#REF!&amp;". ","")</f>
        <v>#REF!</v>
      </c>
      <c r="M227" s="39" t="e">
        <f>IF(AL228="52",Monitoreo!#REF!&amp;". ","")</f>
        <v>#REF!</v>
      </c>
      <c r="N227" s="39" t="e">
        <f>IF(AL228="51",Monitoreo!#REF!&amp;". ","")</f>
        <v>#REF!</v>
      </c>
      <c r="O227" s="39" t="e">
        <f>IF(AL228="45",Monitoreo!#REF!&amp;". ","")</f>
        <v>#REF!</v>
      </c>
      <c r="P227" s="39" t="e">
        <f>IF(AL228="44",Monitoreo!#REF!&amp;". ","")</f>
        <v>#REF!</v>
      </c>
      <c r="Q227" s="39" t="e">
        <f>IF(AL228="43",Monitoreo!#REF!&amp;". ","")</f>
        <v>#REF!</v>
      </c>
      <c r="R227" s="39" t="e">
        <f>IF(AL228="42",Monitoreo!#REF!&amp;". ","")</f>
        <v>#REF!</v>
      </c>
      <c r="S227" s="39" t="e">
        <f>IF(AL228="41",Monitoreo!#REF!&amp;". ","")</f>
        <v>#REF!</v>
      </c>
      <c r="T227" s="39" t="e">
        <f>IF(AL228="35",Monitoreo!#REF!&amp;". ","")</f>
        <v>#REF!</v>
      </c>
      <c r="U227" s="39" t="e">
        <f>IF(AL228="34",Monitoreo!#REF!&amp;". ","")</f>
        <v>#REF!</v>
      </c>
      <c r="V227" s="39" t="e">
        <f>IF(AL228="33",Monitoreo!#REF!&amp;". ","")</f>
        <v>#REF!</v>
      </c>
      <c r="W227" s="39" t="e">
        <f>IF(AL228="32",Monitoreo!#REF!&amp;". ","")</f>
        <v>#REF!</v>
      </c>
      <c r="X227" s="39" t="e">
        <f>IF(AL228="31",Monitoreo!#REF!&amp;". ","")</f>
        <v>#REF!</v>
      </c>
      <c r="Y227" s="39" t="e">
        <f>IF(AL228="25",Monitoreo!#REF!&amp;". ","")</f>
        <v>#REF!</v>
      </c>
      <c r="Z227" s="39" t="e">
        <f>IF(AL228="24",Monitoreo!#REF!&amp;". ","")</f>
        <v>#REF!</v>
      </c>
      <c r="AA227" s="39" t="e">
        <f>IF(AL228="23",Monitoreo!#REF!&amp;". ","")</f>
        <v>#REF!</v>
      </c>
      <c r="AB227" s="39" t="e">
        <f>IF(AL228="22",Monitoreo!#REF!&amp;". ","")</f>
        <v>#REF!</v>
      </c>
      <c r="AC227" s="39" t="e">
        <f>IF(AL228="21",Monitoreo!#REF!&amp;". ","")</f>
        <v>#REF!</v>
      </c>
      <c r="AD227" s="39" t="e">
        <f>IF(AL228="15",Monitoreo!#REF!&amp;". ","")</f>
        <v>#REF!</v>
      </c>
      <c r="AE227" s="39" t="e">
        <f>IF(AL228="14",Monitoreo!#REF!&amp;". ","")</f>
        <v>#REF!</v>
      </c>
      <c r="AF227" s="39" t="e">
        <f>IF(AL228="13",Monitoreo!#REF!&amp;". ","")</f>
        <v>#REF!</v>
      </c>
      <c r="AG227" s="39" t="e">
        <f>IF(AL228="12",Monitoreo!#REF!&amp;". ","")</f>
        <v>#REF!</v>
      </c>
      <c r="AH227" s="85" t="e">
        <f>IF(AL228="11",Monitoreo!#REF!&amp;". ","")</f>
        <v>#REF!</v>
      </c>
      <c r="AI227" s="71"/>
      <c r="AJ227" s="88" t="e">
        <f>+IF(Monitoreo!#REF!="Casi Seguro",5,IF(Monitoreo!#REF!="Probable",4,IF(Monitoreo!#REF!="Posible",3,IF(Monitoreo!#REF!="Improbable",2,IF(Monitoreo!#REF!="Raro",1)))))</f>
        <v>#REF!</v>
      </c>
      <c r="AK227" s="88" t="e">
        <f>+IF(Monitoreo!#REF!="Severo",5,IF(Monitoreo!#REF!="Mayor",4,IF(Monitoreo!#REF!="Moderado",3,IF(Monitoreo!#REF!="Menor",2,IF(Monitoreo!#REF!="Insignificante",1)))))</f>
        <v>#REF!</v>
      </c>
      <c r="AL227" s="88" t="e">
        <f t="shared" si="3"/>
        <v>#REF!</v>
      </c>
    </row>
    <row r="228" spans="9:38" x14ac:dyDescent="0.25">
      <c r="I228" s="83"/>
      <c r="J228" s="84" t="e">
        <f>IF(AL229="55",Monitoreo!#REF!&amp;". ","")</f>
        <v>#REF!</v>
      </c>
      <c r="K228" s="39" t="e">
        <f>IF(AL229="54",Monitoreo!#REF!&amp;". ","")</f>
        <v>#REF!</v>
      </c>
      <c r="L228" s="39" t="e">
        <f>IF(AL229="53",Monitoreo!#REF!&amp;". ","")</f>
        <v>#REF!</v>
      </c>
      <c r="M228" s="39" t="e">
        <f>IF(AL229="52",Monitoreo!#REF!&amp;". ","")</f>
        <v>#REF!</v>
      </c>
      <c r="N228" s="39" t="e">
        <f>IF(AL229="51",Monitoreo!#REF!&amp;". ","")</f>
        <v>#REF!</v>
      </c>
      <c r="O228" s="39" t="e">
        <f>IF(AL229="45",Monitoreo!#REF!&amp;". ","")</f>
        <v>#REF!</v>
      </c>
      <c r="P228" s="39" t="e">
        <f>IF(AL229="44",Monitoreo!#REF!&amp;". ","")</f>
        <v>#REF!</v>
      </c>
      <c r="Q228" s="39" t="e">
        <f>IF(AL229="43",Monitoreo!#REF!&amp;". ","")</f>
        <v>#REF!</v>
      </c>
      <c r="R228" s="39" t="e">
        <f>IF(AL229="42",Monitoreo!#REF!&amp;". ","")</f>
        <v>#REF!</v>
      </c>
      <c r="S228" s="39" t="e">
        <f>IF(AL229="41",Monitoreo!#REF!&amp;". ","")</f>
        <v>#REF!</v>
      </c>
      <c r="T228" s="39" t="e">
        <f>IF(AL229="35",Monitoreo!#REF!&amp;". ","")</f>
        <v>#REF!</v>
      </c>
      <c r="U228" s="39" t="e">
        <f>IF(AL229="34",Monitoreo!#REF!&amp;". ","")</f>
        <v>#REF!</v>
      </c>
      <c r="V228" s="39" t="e">
        <f>IF(AL229="33",Monitoreo!#REF!&amp;". ","")</f>
        <v>#REF!</v>
      </c>
      <c r="W228" s="39" t="e">
        <f>IF(AL229="32",Monitoreo!#REF!&amp;". ","")</f>
        <v>#REF!</v>
      </c>
      <c r="X228" s="39" t="e">
        <f>IF(AL229="31",Monitoreo!#REF!&amp;". ","")</f>
        <v>#REF!</v>
      </c>
      <c r="Y228" s="39" t="e">
        <f>IF(AL229="25",Monitoreo!#REF!&amp;". ","")</f>
        <v>#REF!</v>
      </c>
      <c r="Z228" s="39" t="e">
        <f>IF(AL229="24",Monitoreo!#REF!&amp;". ","")</f>
        <v>#REF!</v>
      </c>
      <c r="AA228" s="39" t="e">
        <f>IF(AL229="23",Monitoreo!#REF!&amp;". ","")</f>
        <v>#REF!</v>
      </c>
      <c r="AB228" s="39" t="e">
        <f>IF(AL229="22",Monitoreo!#REF!&amp;". ","")</f>
        <v>#REF!</v>
      </c>
      <c r="AC228" s="39" t="e">
        <f>IF(AL229="21",Monitoreo!#REF!&amp;". ","")</f>
        <v>#REF!</v>
      </c>
      <c r="AD228" s="39" t="e">
        <f>IF(AL229="15",Monitoreo!#REF!&amp;". ","")</f>
        <v>#REF!</v>
      </c>
      <c r="AE228" s="39" t="e">
        <f>IF(AL229="14",Monitoreo!#REF!&amp;". ","")</f>
        <v>#REF!</v>
      </c>
      <c r="AF228" s="39" t="e">
        <f>IF(AL229="13",Monitoreo!#REF!&amp;". ","")</f>
        <v>#REF!</v>
      </c>
      <c r="AG228" s="39" t="e">
        <f>IF(AL229="12",Monitoreo!#REF!&amp;". ","")</f>
        <v>#REF!</v>
      </c>
      <c r="AH228" s="85" t="e">
        <f>IF(AL229="11",Monitoreo!#REF!&amp;". ","")</f>
        <v>#REF!</v>
      </c>
      <c r="AI228" s="71"/>
      <c r="AJ228" s="88" t="e">
        <f>+IF(Monitoreo!#REF!="Casi Seguro",5,IF(Monitoreo!#REF!="Probable",4,IF(Monitoreo!#REF!="Posible",3,IF(Monitoreo!#REF!="Improbable",2,IF(Monitoreo!#REF!="Raro",1)))))</f>
        <v>#REF!</v>
      </c>
      <c r="AK228" s="88" t="e">
        <f>+IF(Monitoreo!#REF!="Severo",5,IF(Monitoreo!#REF!="Mayor",4,IF(Monitoreo!#REF!="Moderado",3,IF(Monitoreo!#REF!="Menor",2,IF(Monitoreo!#REF!="Insignificante",1)))))</f>
        <v>#REF!</v>
      </c>
      <c r="AL228" s="88" t="e">
        <f t="shared" si="3"/>
        <v>#REF!</v>
      </c>
    </row>
    <row r="229" spans="9:38" x14ac:dyDescent="0.25">
      <c r="I229" s="83"/>
      <c r="J229" s="84" t="e">
        <f>IF(AL230="55",Monitoreo!#REF!&amp;". ","")</f>
        <v>#REF!</v>
      </c>
      <c r="K229" s="39" t="e">
        <f>IF(AL230="54",Monitoreo!#REF!&amp;". ","")</f>
        <v>#REF!</v>
      </c>
      <c r="L229" s="39" t="e">
        <f>IF(AL230="53",Monitoreo!#REF!&amp;". ","")</f>
        <v>#REF!</v>
      </c>
      <c r="M229" s="39" t="e">
        <f>IF(AL230="52",Monitoreo!#REF!&amp;". ","")</f>
        <v>#REF!</v>
      </c>
      <c r="N229" s="39" t="e">
        <f>IF(AL230="51",Monitoreo!#REF!&amp;". ","")</f>
        <v>#REF!</v>
      </c>
      <c r="O229" s="39" t="e">
        <f>IF(AL230="45",Monitoreo!#REF!&amp;". ","")</f>
        <v>#REF!</v>
      </c>
      <c r="P229" s="39" t="e">
        <f>IF(AL230="44",Monitoreo!#REF!&amp;". ","")</f>
        <v>#REF!</v>
      </c>
      <c r="Q229" s="39" t="e">
        <f>IF(AL230="43",Monitoreo!#REF!&amp;". ","")</f>
        <v>#REF!</v>
      </c>
      <c r="R229" s="39" t="e">
        <f>IF(AL230="42",Monitoreo!#REF!&amp;". ","")</f>
        <v>#REF!</v>
      </c>
      <c r="S229" s="39" t="e">
        <f>IF(AL230="41",Monitoreo!#REF!&amp;". ","")</f>
        <v>#REF!</v>
      </c>
      <c r="T229" s="39" t="e">
        <f>IF(AL230="35",Monitoreo!#REF!&amp;". ","")</f>
        <v>#REF!</v>
      </c>
      <c r="U229" s="39" t="e">
        <f>IF(AL230="34",Monitoreo!#REF!&amp;". ","")</f>
        <v>#REF!</v>
      </c>
      <c r="V229" s="39" t="e">
        <f>IF(AL230="33",Monitoreo!#REF!&amp;". ","")</f>
        <v>#REF!</v>
      </c>
      <c r="W229" s="39" t="e">
        <f>IF(AL230="32",Monitoreo!#REF!&amp;". ","")</f>
        <v>#REF!</v>
      </c>
      <c r="X229" s="39" t="e">
        <f>IF(AL230="31",Monitoreo!#REF!&amp;". ","")</f>
        <v>#REF!</v>
      </c>
      <c r="Y229" s="39" t="e">
        <f>IF(AL230="25",Monitoreo!#REF!&amp;". ","")</f>
        <v>#REF!</v>
      </c>
      <c r="Z229" s="39" t="e">
        <f>IF(AL230="24",Monitoreo!#REF!&amp;". ","")</f>
        <v>#REF!</v>
      </c>
      <c r="AA229" s="39" t="e">
        <f>IF(AL230="23",Monitoreo!#REF!&amp;". ","")</f>
        <v>#REF!</v>
      </c>
      <c r="AB229" s="39" t="e">
        <f>IF(AL230="22",Monitoreo!#REF!&amp;". ","")</f>
        <v>#REF!</v>
      </c>
      <c r="AC229" s="39" t="e">
        <f>IF(AL230="21",Monitoreo!#REF!&amp;". ","")</f>
        <v>#REF!</v>
      </c>
      <c r="AD229" s="39" t="e">
        <f>IF(AL230="15",Monitoreo!#REF!&amp;". ","")</f>
        <v>#REF!</v>
      </c>
      <c r="AE229" s="39" t="e">
        <f>IF(AL230="14",Monitoreo!#REF!&amp;". ","")</f>
        <v>#REF!</v>
      </c>
      <c r="AF229" s="39" t="e">
        <f>IF(AL230="13",Monitoreo!#REF!&amp;". ","")</f>
        <v>#REF!</v>
      </c>
      <c r="AG229" s="39" t="e">
        <f>IF(AL230="12",Monitoreo!#REF!&amp;". ","")</f>
        <v>#REF!</v>
      </c>
      <c r="AH229" s="85" t="e">
        <f>IF(AL230="11",Monitoreo!#REF!&amp;". ","")</f>
        <v>#REF!</v>
      </c>
      <c r="AI229" s="71"/>
      <c r="AJ229" s="88" t="e">
        <f>+IF(Monitoreo!#REF!="Casi Seguro",5,IF(Monitoreo!#REF!="Probable",4,IF(Monitoreo!#REF!="Posible",3,IF(Monitoreo!#REF!="Improbable",2,IF(Monitoreo!#REF!="Raro",1)))))</f>
        <v>#REF!</v>
      </c>
      <c r="AK229" s="88" t="e">
        <f>+IF(Monitoreo!#REF!="Severo",5,IF(Monitoreo!#REF!="Mayor",4,IF(Monitoreo!#REF!="Moderado",3,IF(Monitoreo!#REF!="Menor",2,IF(Monitoreo!#REF!="Insignificante",1)))))</f>
        <v>#REF!</v>
      </c>
      <c r="AL229" s="88" t="e">
        <f t="shared" si="3"/>
        <v>#REF!</v>
      </c>
    </row>
    <row r="230" spans="9:38" x14ac:dyDescent="0.25">
      <c r="I230" s="83"/>
      <c r="J230" s="84" t="e">
        <f>IF(AL231="55",Monitoreo!#REF!&amp;". ","")</f>
        <v>#REF!</v>
      </c>
      <c r="K230" s="39" t="e">
        <f>IF(AL231="54",Monitoreo!#REF!&amp;". ","")</f>
        <v>#REF!</v>
      </c>
      <c r="L230" s="39" t="e">
        <f>IF(AL231="53",Monitoreo!#REF!&amp;". ","")</f>
        <v>#REF!</v>
      </c>
      <c r="M230" s="39" t="e">
        <f>IF(AL231="52",Monitoreo!#REF!&amp;". ","")</f>
        <v>#REF!</v>
      </c>
      <c r="N230" s="39" t="e">
        <f>IF(AL231="51",Monitoreo!#REF!&amp;". ","")</f>
        <v>#REF!</v>
      </c>
      <c r="O230" s="39" t="e">
        <f>IF(AL231="45",Monitoreo!#REF!&amp;". ","")</f>
        <v>#REF!</v>
      </c>
      <c r="P230" s="39" t="e">
        <f>IF(AL231="44",Monitoreo!#REF!&amp;". ","")</f>
        <v>#REF!</v>
      </c>
      <c r="Q230" s="39" t="e">
        <f>IF(AL231="43",Monitoreo!#REF!&amp;". ","")</f>
        <v>#REF!</v>
      </c>
      <c r="R230" s="39" t="e">
        <f>IF(AL231="42",Monitoreo!#REF!&amp;". ","")</f>
        <v>#REF!</v>
      </c>
      <c r="S230" s="39" t="e">
        <f>IF(AL231="41",Monitoreo!#REF!&amp;". ","")</f>
        <v>#REF!</v>
      </c>
      <c r="T230" s="39" t="e">
        <f>IF(AL231="35",Monitoreo!#REF!&amp;". ","")</f>
        <v>#REF!</v>
      </c>
      <c r="U230" s="39" t="e">
        <f>IF(AL231="34",Monitoreo!#REF!&amp;". ","")</f>
        <v>#REF!</v>
      </c>
      <c r="V230" s="39" t="e">
        <f>IF(AL231="33",Monitoreo!#REF!&amp;". ","")</f>
        <v>#REF!</v>
      </c>
      <c r="W230" s="39" t="e">
        <f>IF(AL231="32",Monitoreo!#REF!&amp;". ","")</f>
        <v>#REF!</v>
      </c>
      <c r="X230" s="39" t="e">
        <f>IF(AL231="31",Monitoreo!#REF!&amp;". ","")</f>
        <v>#REF!</v>
      </c>
      <c r="Y230" s="39" t="e">
        <f>IF(AL231="25",Monitoreo!#REF!&amp;". ","")</f>
        <v>#REF!</v>
      </c>
      <c r="Z230" s="39" t="e">
        <f>IF(AL231="24",Monitoreo!#REF!&amp;". ","")</f>
        <v>#REF!</v>
      </c>
      <c r="AA230" s="39" t="e">
        <f>IF(AL231="23",Monitoreo!#REF!&amp;". ","")</f>
        <v>#REF!</v>
      </c>
      <c r="AB230" s="39" t="e">
        <f>IF(AL231="22",Monitoreo!#REF!&amp;". ","")</f>
        <v>#REF!</v>
      </c>
      <c r="AC230" s="39" t="e">
        <f>IF(AL231="21",Monitoreo!#REF!&amp;". ","")</f>
        <v>#REF!</v>
      </c>
      <c r="AD230" s="39" t="e">
        <f>IF(AL231="15",Monitoreo!#REF!&amp;". ","")</f>
        <v>#REF!</v>
      </c>
      <c r="AE230" s="39" t="e">
        <f>IF(AL231="14",Monitoreo!#REF!&amp;". ","")</f>
        <v>#REF!</v>
      </c>
      <c r="AF230" s="39" t="e">
        <f>IF(AL231="13",Monitoreo!#REF!&amp;". ","")</f>
        <v>#REF!</v>
      </c>
      <c r="AG230" s="39" t="e">
        <f>IF(AL231="12",Monitoreo!#REF!&amp;". ","")</f>
        <v>#REF!</v>
      </c>
      <c r="AH230" s="85" t="e">
        <f>IF(AL231="11",Monitoreo!#REF!&amp;". ","")</f>
        <v>#REF!</v>
      </c>
      <c r="AI230" s="71"/>
      <c r="AJ230" s="88" t="e">
        <f>+IF(Monitoreo!#REF!="Casi Seguro",5,IF(Monitoreo!#REF!="Probable",4,IF(Monitoreo!#REF!="Posible",3,IF(Monitoreo!#REF!="Improbable",2,IF(Monitoreo!#REF!="Raro",1)))))</f>
        <v>#REF!</v>
      </c>
      <c r="AK230" s="88" t="e">
        <f>+IF(Monitoreo!#REF!="Severo",5,IF(Monitoreo!#REF!="Mayor",4,IF(Monitoreo!#REF!="Moderado",3,IF(Monitoreo!#REF!="Menor",2,IF(Monitoreo!#REF!="Insignificante",1)))))</f>
        <v>#REF!</v>
      </c>
      <c r="AL230" s="88" t="e">
        <f t="shared" si="3"/>
        <v>#REF!</v>
      </c>
    </row>
    <row r="231" spans="9:38" x14ac:dyDescent="0.25">
      <c r="I231" s="83"/>
      <c r="J231" s="84" t="e">
        <f>IF(AL232="55",Monitoreo!#REF!&amp;". ","")</f>
        <v>#REF!</v>
      </c>
      <c r="K231" s="39" t="e">
        <f>IF(AL232="54",Monitoreo!#REF!&amp;". ","")</f>
        <v>#REF!</v>
      </c>
      <c r="L231" s="39" t="e">
        <f>IF(AL232="53",Monitoreo!#REF!&amp;". ","")</f>
        <v>#REF!</v>
      </c>
      <c r="M231" s="39" t="e">
        <f>IF(AL232="52",Monitoreo!#REF!&amp;". ","")</f>
        <v>#REF!</v>
      </c>
      <c r="N231" s="39" t="e">
        <f>IF(AL232="51",Monitoreo!#REF!&amp;". ","")</f>
        <v>#REF!</v>
      </c>
      <c r="O231" s="39" t="e">
        <f>IF(AL232="45",Monitoreo!#REF!&amp;". ","")</f>
        <v>#REF!</v>
      </c>
      <c r="P231" s="39" t="e">
        <f>IF(AL232="44",Monitoreo!#REF!&amp;". ","")</f>
        <v>#REF!</v>
      </c>
      <c r="Q231" s="39" t="e">
        <f>IF(AL232="43",Monitoreo!#REF!&amp;". ","")</f>
        <v>#REF!</v>
      </c>
      <c r="R231" s="39" t="e">
        <f>IF(AL232="42",Monitoreo!#REF!&amp;". ","")</f>
        <v>#REF!</v>
      </c>
      <c r="S231" s="39" t="e">
        <f>IF(AL232="41",Monitoreo!#REF!&amp;". ","")</f>
        <v>#REF!</v>
      </c>
      <c r="T231" s="39" t="e">
        <f>IF(AL232="35",Monitoreo!#REF!&amp;". ","")</f>
        <v>#REF!</v>
      </c>
      <c r="U231" s="39" t="e">
        <f>IF(AL232="34",Monitoreo!#REF!&amp;". ","")</f>
        <v>#REF!</v>
      </c>
      <c r="V231" s="39" t="e">
        <f>IF(AL232="33",Monitoreo!#REF!&amp;". ","")</f>
        <v>#REF!</v>
      </c>
      <c r="W231" s="39" t="e">
        <f>IF(AL232="32",Monitoreo!#REF!&amp;". ","")</f>
        <v>#REF!</v>
      </c>
      <c r="X231" s="39" t="e">
        <f>IF(AL232="31",Monitoreo!#REF!&amp;". ","")</f>
        <v>#REF!</v>
      </c>
      <c r="Y231" s="39" t="e">
        <f>IF(AL232="25",Monitoreo!#REF!&amp;". ","")</f>
        <v>#REF!</v>
      </c>
      <c r="Z231" s="39" t="e">
        <f>IF(AL232="24",Monitoreo!#REF!&amp;". ","")</f>
        <v>#REF!</v>
      </c>
      <c r="AA231" s="39" t="e">
        <f>IF(AL232="23",Monitoreo!#REF!&amp;". ","")</f>
        <v>#REF!</v>
      </c>
      <c r="AB231" s="39" t="e">
        <f>IF(AL232="22",Monitoreo!#REF!&amp;". ","")</f>
        <v>#REF!</v>
      </c>
      <c r="AC231" s="39" t="e">
        <f>IF(AL232="21",Monitoreo!#REF!&amp;". ","")</f>
        <v>#REF!</v>
      </c>
      <c r="AD231" s="39" t="e">
        <f>IF(AL232="15",Monitoreo!#REF!&amp;". ","")</f>
        <v>#REF!</v>
      </c>
      <c r="AE231" s="39" t="e">
        <f>IF(AL232="14",Monitoreo!#REF!&amp;". ","")</f>
        <v>#REF!</v>
      </c>
      <c r="AF231" s="39" t="e">
        <f>IF(AL232="13",Monitoreo!#REF!&amp;". ","")</f>
        <v>#REF!</v>
      </c>
      <c r="AG231" s="39" t="e">
        <f>IF(AL232="12",Monitoreo!#REF!&amp;". ","")</f>
        <v>#REF!</v>
      </c>
      <c r="AH231" s="85" t="e">
        <f>IF(AL232="11",Monitoreo!#REF!&amp;". ","")</f>
        <v>#REF!</v>
      </c>
      <c r="AI231" s="71"/>
      <c r="AJ231" s="88" t="e">
        <f>+IF(Monitoreo!#REF!="Casi Seguro",5,IF(Monitoreo!#REF!="Probable",4,IF(Monitoreo!#REF!="Posible",3,IF(Monitoreo!#REF!="Improbable",2,IF(Monitoreo!#REF!="Raro",1)))))</f>
        <v>#REF!</v>
      </c>
      <c r="AK231" s="88" t="e">
        <f>+IF(Monitoreo!#REF!="Severo",5,IF(Monitoreo!#REF!="Mayor",4,IF(Monitoreo!#REF!="Moderado",3,IF(Monitoreo!#REF!="Menor",2,IF(Monitoreo!#REF!="Insignificante",1)))))</f>
        <v>#REF!</v>
      </c>
      <c r="AL231" s="88" t="e">
        <f t="shared" si="3"/>
        <v>#REF!</v>
      </c>
    </row>
    <row r="232" spans="9:38" x14ac:dyDescent="0.25">
      <c r="I232" s="83"/>
      <c r="J232" s="84" t="e">
        <f>IF(AL233="55",Monitoreo!#REF!&amp;". ","")</f>
        <v>#REF!</v>
      </c>
      <c r="K232" s="39" t="e">
        <f>IF(AL233="54",Monitoreo!#REF!&amp;". ","")</f>
        <v>#REF!</v>
      </c>
      <c r="L232" s="39" t="e">
        <f>IF(AL233="53",Monitoreo!#REF!&amp;". ","")</f>
        <v>#REF!</v>
      </c>
      <c r="M232" s="39" t="e">
        <f>IF(AL233="52",Monitoreo!#REF!&amp;". ","")</f>
        <v>#REF!</v>
      </c>
      <c r="N232" s="39" t="e">
        <f>IF(AL233="51",Monitoreo!#REF!&amp;". ","")</f>
        <v>#REF!</v>
      </c>
      <c r="O232" s="39" t="e">
        <f>IF(AL233="45",Monitoreo!#REF!&amp;". ","")</f>
        <v>#REF!</v>
      </c>
      <c r="P232" s="39" t="e">
        <f>IF(AL233="44",Monitoreo!#REF!&amp;". ","")</f>
        <v>#REF!</v>
      </c>
      <c r="Q232" s="39" t="e">
        <f>IF(AL233="43",Monitoreo!#REF!&amp;". ","")</f>
        <v>#REF!</v>
      </c>
      <c r="R232" s="39" t="e">
        <f>IF(AL233="42",Monitoreo!#REF!&amp;". ","")</f>
        <v>#REF!</v>
      </c>
      <c r="S232" s="39" t="e">
        <f>IF(AL233="41",Monitoreo!#REF!&amp;". ","")</f>
        <v>#REF!</v>
      </c>
      <c r="T232" s="39" t="e">
        <f>IF(AL233="35",Monitoreo!#REF!&amp;". ","")</f>
        <v>#REF!</v>
      </c>
      <c r="U232" s="39" t="e">
        <f>IF(AL233="34",Monitoreo!#REF!&amp;". ","")</f>
        <v>#REF!</v>
      </c>
      <c r="V232" s="39" t="e">
        <f>IF(AL233="33",Monitoreo!#REF!&amp;". ","")</f>
        <v>#REF!</v>
      </c>
      <c r="W232" s="39" t="e">
        <f>IF(AL233="32",Monitoreo!#REF!&amp;". ","")</f>
        <v>#REF!</v>
      </c>
      <c r="X232" s="39" t="e">
        <f>IF(AL233="31",Monitoreo!#REF!&amp;". ","")</f>
        <v>#REF!</v>
      </c>
      <c r="Y232" s="39" t="e">
        <f>IF(AL233="25",Monitoreo!#REF!&amp;". ","")</f>
        <v>#REF!</v>
      </c>
      <c r="Z232" s="39" t="e">
        <f>IF(AL233="24",Monitoreo!#REF!&amp;". ","")</f>
        <v>#REF!</v>
      </c>
      <c r="AA232" s="39" t="e">
        <f>IF(AL233="23",Monitoreo!#REF!&amp;". ","")</f>
        <v>#REF!</v>
      </c>
      <c r="AB232" s="39" t="e">
        <f>IF(AL233="22",Monitoreo!#REF!&amp;". ","")</f>
        <v>#REF!</v>
      </c>
      <c r="AC232" s="39" t="e">
        <f>IF(AL233="21",Monitoreo!#REF!&amp;". ","")</f>
        <v>#REF!</v>
      </c>
      <c r="AD232" s="39" t="e">
        <f>IF(AL233="15",Monitoreo!#REF!&amp;". ","")</f>
        <v>#REF!</v>
      </c>
      <c r="AE232" s="39" t="e">
        <f>IF(AL233="14",Monitoreo!#REF!&amp;". ","")</f>
        <v>#REF!</v>
      </c>
      <c r="AF232" s="39" t="e">
        <f>IF(AL233="13",Monitoreo!#REF!&amp;". ","")</f>
        <v>#REF!</v>
      </c>
      <c r="AG232" s="39" t="e">
        <f>IF(AL233="12",Monitoreo!#REF!&amp;". ","")</f>
        <v>#REF!</v>
      </c>
      <c r="AH232" s="85" t="e">
        <f>IF(AL233="11",Monitoreo!#REF!&amp;". ","")</f>
        <v>#REF!</v>
      </c>
      <c r="AI232" s="71"/>
      <c r="AJ232" s="88" t="e">
        <f>+IF(Monitoreo!#REF!="Casi Seguro",5,IF(Monitoreo!#REF!="Probable",4,IF(Monitoreo!#REF!="Posible",3,IF(Monitoreo!#REF!="Improbable",2,IF(Monitoreo!#REF!="Raro",1)))))</f>
        <v>#REF!</v>
      </c>
      <c r="AK232" s="88" t="e">
        <f>+IF(Monitoreo!#REF!="Severo",5,IF(Monitoreo!#REF!="Mayor",4,IF(Monitoreo!#REF!="Moderado",3,IF(Monitoreo!#REF!="Menor",2,IF(Monitoreo!#REF!="Insignificante",1)))))</f>
        <v>#REF!</v>
      </c>
      <c r="AL232" s="88" t="e">
        <f t="shared" si="3"/>
        <v>#REF!</v>
      </c>
    </row>
    <row r="233" spans="9:38" x14ac:dyDescent="0.25">
      <c r="I233" s="83"/>
      <c r="J233" s="84" t="e">
        <f>IF(AL234="55",Monitoreo!#REF!&amp;". ","")</f>
        <v>#REF!</v>
      </c>
      <c r="K233" s="39" t="e">
        <f>IF(AL234="54",Monitoreo!#REF!&amp;". ","")</f>
        <v>#REF!</v>
      </c>
      <c r="L233" s="39" t="e">
        <f>IF(AL234="53",Monitoreo!#REF!&amp;". ","")</f>
        <v>#REF!</v>
      </c>
      <c r="M233" s="39" t="e">
        <f>IF(AL234="52",Monitoreo!#REF!&amp;". ","")</f>
        <v>#REF!</v>
      </c>
      <c r="N233" s="39" t="e">
        <f>IF(AL234="51",Monitoreo!#REF!&amp;". ","")</f>
        <v>#REF!</v>
      </c>
      <c r="O233" s="39" t="e">
        <f>IF(AL234="45",Monitoreo!#REF!&amp;". ","")</f>
        <v>#REF!</v>
      </c>
      <c r="P233" s="39" t="e">
        <f>IF(AL234="44",Monitoreo!#REF!&amp;". ","")</f>
        <v>#REF!</v>
      </c>
      <c r="Q233" s="39" t="e">
        <f>IF(AL234="43",Monitoreo!#REF!&amp;". ","")</f>
        <v>#REF!</v>
      </c>
      <c r="R233" s="39" t="e">
        <f>IF(AL234="42",Monitoreo!#REF!&amp;". ","")</f>
        <v>#REF!</v>
      </c>
      <c r="S233" s="39" t="e">
        <f>IF(AL234="41",Monitoreo!#REF!&amp;". ","")</f>
        <v>#REF!</v>
      </c>
      <c r="T233" s="39" t="e">
        <f>IF(AL234="35",Monitoreo!#REF!&amp;". ","")</f>
        <v>#REF!</v>
      </c>
      <c r="U233" s="39" t="e">
        <f>IF(AL234="34",Monitoreo!#REF!&amp;". ","")</f>
        <v>#REF!</v>
      </c>
      <c r="V233" s="39" t="e">
        <f>IF(AL234="33",Monitoreo!#REF!&amp;". ","")</f>
        <v>#REF!</v>
      </c>
      <c r="W233" s="39" t="e">
        <f>IF(AL234="32",Monitoreo!#REF!&amp;". ","")</f>
        <v>#REF!</v>
      </c>
      <c r="X233" s="39" t="e">
        <f>IF(AL234="31",Monitoreo!#REF!&amp;". ","")</f>
        <v>#REF!</v>
      </c>
      <c r="Y233" s="39" t="e">
        <f>IF(AL234="25",Monitoreo!#REF!&amp;". ","")</f>
        <v>#REF!</v>
      </c>
      <c r="Z233" s="39" t="e">
        <f>IF(AL234="24",Monitoreo!#REF!&amp;". ","")</f>
        <v>#REF!</v>
      </c>
      <c r="AA233" s="39" t="e">
        <f>IF(AL234="23",Monitoreo!#REF!&amp;". ","")</f>
        <v>#REF!</v>
      </c>
      <c r="AB233" s="39" t="e">
        <f>IF(AL234="22",Monitoreo!#REF!&amp;". ","")</f>
        <v>#REF!</v>
      </c>
      <c r="AC233" s="39" t="e">
        <f>IF(AL234="21",Monitoreo!#REF!&amp;". ","")</f>
        <v>#REF!</v>
      </c>
      <c r="AD233" s="39" t="e">
        <f>IF(AL234="15",Monitoreo!#REF!&amp;". ","")</f>
        <v>#REF!</v>
      </c>
      <c r="AE233" s="39" t="e">
        <f>IF(AL234="14",Monitoreo!#REF!&amp;". ","")</f>
        <v>#REF!</v>
      </c>
      <c r="AF233" s="39" t="e">
        <f>IF(AL234="13",Monitoreo!#REF!&amp;". ","")</f>
        <v>#REF!</v>
      </c>
      <c r="AG233" s="39" t="e">
        <f>IF(AL234="12",Monitoreo!#REF!&amp;". ","")</f>
        <v>#REF!</v>
      </c>
      <c r="AH233" s="85" t="e">
        <f>IF(AL234="11",Monitoreo!#REF!&amp;". ","")</f>
        <v>#REF!</v>
      </c>
      <c r="AI233" s="71"/>
      <c r="AJ233" s="88" t="e">
        <f>+IF(Monitoreo!#REF!="Casi Seguro",5,IF(Monitoreo!#REF!="Probable",4,IF(Monitoreo!#REF!="Posible",3,IF(Monitoreo!#REF!="Improbable",2,IF(Monitoreo!#REF!="Raro",1)))))</f>
        <v>#REF!</v>
      </c>
      <c r="AK233" s="88" t="e">
        <f>+IF(Monitoreo!#REF!="Severo",5,IF(Monitoreo!#REF!="Mayor",4,IF(Monitoreo!#REF!="Moderado",3,IF(Monitoreo!#REF!="Menor",2,IF(Monitoreo!#REF!="Insignificante",1)))))</f>
        <v>#REF!</v>
      </c>
      <c r="AL233" s="88" t="e">
        <f t="shared" si="3"/>
        <v>#REF!</v>
      </c>
    </row>
    <row r="234" spans="9:38" x14ac:dyDescent="0.25">
      <c r="I234" s="83"/>
      <c r="J234" s="84" t="e">
        <f>IF(AL235="55",Monitoreo!#REF!&amp;". ","")</f>
        <v>#REF!</v>
      </c>
      <c r="K234" s="39" t="e">
        <f>IF(AL235="54",Monitoreo!#REF!&amp;". ","")</f>
        <v>#REF!</v>
      </c>
      <c r="L234" s="39" t="e">
        <f>IF(AL235="53",Monitoreo!#REF!&amp;". ","")</f>
        <v>#REF!</v>
      </c>
      <c r="M234" s="39" t="e">
        <f>IF(AL235="52",Monitoreo!#REF!&amp;". ","")</f>
        <v>#REF!</v>
      </c>
      <c r="N234" s="39" t="e">
        <f>IF(AL235="51",Monitoreo!#REF!&amp;". ","")</f>
        <v>#REF!</v>
      </c>
      <c r="O234" s="39" t="e">
        <f>IF(AL235="45",Monitoreo!#REF!&amp;". ","")</f>
        <v>#REF!</v>
      </c>
      <c r="P234" s="39" t="e">
        <f>IF(AL235="44",Monitoreo!#REF!&amp;". ","")</f>
        <v>#REF!</v>
      </c>
      <c r="Q234" s="39" t="e">
        <f>IF(AL235="43",Monitoreo!#REF!&amp;". ","")</f>
        <v>#REF!</v>
      </c>
      <c r="R234" s="39" t="e">
        <f>IF(AL235="42",Monitoreo!#REF!&amp;". ","")</f>
        <v>#REF!</v>
      </c>
      <c r="S234" s="39" t="e">
        <f>IF(AL235="41",Monitoreo!#REF!&amp;". ","")</f>
        <v>#REF!</v>
      </c>
      <c r="T234" s="39" t="e">
        <f>IF(AL235="35",Monitoreo!#REF!&amp;". ","")</f>
        <v>#REF!</v>
      </c>
      <c r="U234" s="39" t="e">
        <f>IF(AL235="34",Monitoreo!#REF!&amp;". ","")</f>
        <v>#REF!</v>
      </c>
      <c r="V234" s="39" t="e">
        <f>IF(AL235="33",Monitoreo!#REF!&amp;". ","")</f>
        <v>#REF!</v>
      </c>
      <c r="W234" s="39" t="e">
        <f>IF(AL235="32",Monitoreo!#REF!&amp;". ","")</f>
        <v>#REF!</v>
      </c>
      <c r="X234" s="39" t="e">
        <f>IF(AL235="31",Monitoreo!#REF!&amp;". ","")</f>
        <v>#REF!</v>
      </c>
      <c r="Y234" s="39" t="e">
        <f>IF(AL235="25",Monitoreo!#REF!&amp;". ","")</f>
        <v>#REF!</v>
      </c>
      <c r="Z234" s="39" t="e">
        <f>IF(AL235="24",Monitoreo!#REF!&amp;". ","")</f>
        <v>#REF!</v>
      </c>
      <c r="AA234" s="39" t="e">
        <f>IF(AL235="23",Monitoreo!#REF!&amp;". ","")</f>
        <v>#REF!</v>
      </c>
      <c r="AB234" s="39" t="e">
        <f>IF(AL235="22",Monitoreo!#REF!&amp;". ","")</f>
        <v>#REF!</v>
      </c>
      <c r="AC234" s="39" t="e">
        <f>IF(AL235="21",Monitoreo!#REF!&amp;". ","")</f>
        <v>#REF!</v>
      </c>
      <c r="AD234" s="39" t="e">
        <f>IF(AL235="15",Monitoreo!#REF!&amp;". ","")</f>
        <v>#REF!</v>
      </c>
      <c r="AE234" s="39" t="e">
        <f>IF(AL235="14",Monitoreo!#REF!&amp;". ","")</f>
        <v>#REF!</v>
      </c>
      <c r="AF234" s="39" t="e">
        <f>IF(AL235="13",Monitoreo!#REF!&amp;". ","")</f>
        <v>#REF!</v>
      </c>
      <c r="AG234" s="39" t="e">
        <f>IF(AL235="12",Monitoreo!#REF!&amp;". ","")</f>
        <v>#REF!</v>
      </c>
      <c r="AH234" s="85" t="e">
        <f>IF(AL235="11",Monitoreo!#REF!&amp;". ","")</f>
        <v>#REF!</v>
      </c>
      <c r="AI234" s="71"/>
      <c r="AJ234" s="88" t="e">
        <f>+IF(Monitoreo!#REF!="Casi Seguro",5,IF(Monitoreo!#REF!="Probable",4,IF(Monitoreo!#REF!="Posible",3,IF(Monitoreo!#REF!="Improbable",2,IF(Monitoreo!#REF!="Raro",1)))))</f>
        <v>#REF!</v>
      </c>
      <c r="AK234" s="88" t="e">
        <f>+IF(Monitoreo!#REF!="Severo",5,IF(Monitoreo!#REF!="Mayor",4,IF(Monitoreo!#REF!="Moderado",3,IF(Monitoreo!#REF!="Menor",2,IF(Monitoreo!#REF!="Insignificante",1)))))</f>
        <v>#REF!</v>
      </c>
      <c r="AL234" s="88" t="e">
        <f t="shared" si="3"/>
        <v>#REF!</v>
      </c>
    </row>
    <row r="235" spans="9:38" x14ac:dyDescent="0.25">
      <c r="I235" s="83"/>
      <c r="J235" s="84" t="e">
        <f>IF(AL236="55",Monitoreo!#REF!&amp;". ","")</f>
        <v>#REF!</v>
      </c>
      <c r="K235" s="39" t="e">
        <f>IF(AL236="54",Monitoreo!#REF!&amp;". ","")</f>
        <v>#REF!</v>
      </c>
      <c r="L235" s="39" t="e">
        <f>IF(AL236="53",Monitoreo!#REF!&amp;". ","")</f>
        <v>#REF!</v>
      </c>
      <c r="M235" s="39" t="e">
        <f>IF(AL236="52",Monitoreo!#REF!&amp;". ","")</f>
        <v>#REF!</v>
      </c>
      <c r="N235" s="39" t="e">
        <f>IF(AL236="51",Monitoreo!#REF!&amp;". ","")</f>
        <v>#REF!</v>
      </c>
      <c r="O235" s="39" t="e">
        <f>IF(AL236="45",Monitoreo!#REF!&amp;". ","")</f>
        <v>#REF!</v>
      </c>
      <c r="P235" s="39" t="e">
        <f>IF(AL236="44",Monitoreo!#REF!&amp;". ","")</f>
        <v>#REF!</v>
      </c>
      <c r="Q235" s="39" t="e">
        <f>IF(AL236="43",Monitoreo!#REF!&amp;". ","")</f>
        <v>#REF!</v>
      </c>
      <c r="R235" s="39" t="e">
        <f>IF(AL236="42",Monitoreo!#REF!&amp;". ","")</f>
        <v>#REF!</v>
      </c>
      <c r="S235" s="39" t="e">
        <f>IF(AL236="41",Monitoreo!#REF!&amp;". ","")</f>
        <v>#REF!</v>
      </c>
      <c r="T235" s="39" t="e">
        <f>IF(AL236="35",Monitoreo!#REF!&amp;". ","")</f>
        <v>#REF!</v>
      </c>
      <c r="U235" s="39" t="e">
        <f>IF(AL236="34",Monitoreo!#REF!&amp;". ","")</f>
        <v>#REF!</v>
      </c>
      <c r="V235" s="39" t="e">
        <f>IF(AL236="33",Monitoreo!#REF!&amp;". ","")</f>
        <v>#REF!</v>
      </c>
      <c r="W235" s="39" t="e">
        <f>IF(AL236="32",Monitoreo!#REF!&amp;". ","")</f>
        <v>#REF!</v>
      </c>
      <c r="X235" s="39" t="e">
        <f>IF(AL236="31",Monitoreo!#REF!&amp;". ","")</f>
        <v>#REF!</v>
      </c>
      <c r="Y235" s="39" t="e">
        <f>IF(AL236="25",Monitoreo!#REF!&amp;". ","")</f>
        <v>#REF!</v>
      </c>
      <c r="Z235" s="39" t="e">
        <f>IF(AL236="24",Monitoreo!#REF!&amp;". ","")</f>
        <v>#REF!</v>
      </c>
      <c r="AA235" s="39" t="e">
        <f>IF(AL236="23",Monitoreo!#REF!&amp;". ","")</f>
        <v>#REF!</v>
      </c>
      <c r="AB235" s="39" t="e">
        <f>IF(AL236="22",Monitoreo!#REF!&amp;". ","")</f>
        <v>#REF!</v>
      </c>
      <c r="AC235" s="39" t="e">
        <f>IF(AL236="21",Monitoreo!#REF!&amp;". ","")</f>
        <v>#REF!</v>
      </c>
      <c r="AD235" s="39" t="e">
        <f>IF(AL236="15",Monitoreo!#REF!&amp;". ","")</f>
        <v>#REF!</v>
      </c>
      <c r="AE235" s="39" t="e">
        <f>IF(AL236="14",Monitoreo!#REF!&amp;". ","")</f>
        <v>#REF!</v>
      </c>
      <c r="AF235" s="39" t="e">
        <f>IF(AL236="13",Monitoreo!#REF!&amp;". ","")</f>
        <v>#REF!</v>
      </c>
      <c r="AG235" s="39" t="e">
        <f>IF(AL236="12",Monitoreo!#REF!&amp;". ","")</f>
        <v>#REF!</v>
      </c>
      <c r="AH235" s="85" t="e">
        <f>IF(AL236="11",Monitoreo!#REF!&amp;". ","")</f>
        <v>#REF!</v>
      </c>
      <c r="AI235" s="71"/>
      <c r="AJ235" s="88" t="e">
        <f>+IF(Monitoreo!#REF!="Casi Seguro",5,IF(Monitoreo!#REF!="Probable",4,IF(Monitoreo!#REF!="Posible",3,IF(Monitoreo!#REF!="Improbable",2,IF(Monitoreo!#REF!="Raro",1)))))</f>
        <v>#REF!</v>
      </c>
      <c r="AK235" s="88" t="e">
        <f>+IF(Monitoreo!#REF!="Severo",5,IF(Monitoreo!#REF!="Mayor",4,IF(Monitoreo!#REF!="Moderado",3,IF(Monitoreo!#REF!="Menor",2,IF(Monitoreo!#REF!="Insignificante",1)))))</f>
        <v>#REF!</v>
      </c>
      <c r="AL235" s="88" t="e">
        <f t="shared" si="3"/>
        <v>#REF!</v>
      </c>
    </row>
    <row r="236" spans="9:38" x14ac:dyDescent="0.25">
      <c r="I236" s="83"/>
      <c r="J236" s="84" t="e">
        <f>IF(AL237="55",Monitoreo!#REF!&amp;". ","")</f>
        <v>#REF!</v>
      </c>
      <c r="K236" s="39" t="e">
        <f>IF(AL237="54",Monitoreo!#REF!&amp;". ","")</f>
        <v>#REF!</v>
      </c>
      <c r="L236" s="39" t="e">
        <f>IF(AL237="53",Monitoreo!#REF!&amp;". ","")</f>
        <v>#REF!</v>
      </c>
      <c r="M236" s="39" t="e">
        <f>IF(AL237="52",Monitoreo!#REF!&amp;". ","")</f>
        <v>#REF!</v>
      </c>
      <c r="N236" s="39" t="e">
        <f>IF(AL237="51",Monitoreo!#REF!&amp;". ","")</f>
        <v>#REF!</v>
      </c>
      <c r="O236" s="39" t="e">
        <f>IF(AL237="45",Monitoreo!#REF!&amp;". ","")</f>
        <v>#REF!</v>
      </c>
      <c r="P236" s="39" t="e">
        <f>IF(AL237="44",Monitoreo!#REF!&amp;". ","")</f>
        <v>#REF!</v>
      </c>
      <c r="Q236" s="39" t="e">
        <f>IF(AL237="43",Monitoreo!#REF!&amp;". ","")</f>
        <v>#REF!</v>
      </c>
      <c r="R236" s="39" t="e">
        <f>IF(AL237="42",Monitoreo!#REF!&amp;". ","")</f>
        <v>#REF!</v>
      </c>
      <c r="S236" s="39" t="e">
        <f>IF(AL237="41",Monitoreo!#REF!&amp;". ","")</f>
        <v>#REF!</v>
      </c>
      <c r="T236" s="39" t="e">
        <f>IF(AL237="35",Monitoreo!#REF!&amp;". ","")</f>
        <v>#REF!</v>
      </c>
      <c r="U236" s="39" t="e">
        <f>IF(AL237="34",Monitoreo!#REF!&amp;". ","")</f>
        <v>#REF!</v>
      </c>
      <c r="V236" s="39" t="e">
        <f>IF(AL237="33",Monitoreo!#REF!&amp;". ","")</f>
        <v>#REF!</v>
      </c>
      <c r="W236" s="39" t="e">
        <f>IF(AL237="32",Monitoreo!#REF!&amp;". ","")</f>
        <v>#REF!</v>
      </c>
      <c r="X236" s="39" t="e">
        <f>IF(AL237="31",Monitoreo!#REF!&amp;". ","")</f>
        <v>#REF!</v>
      </c>
      <c r="Y236" s="39" t="e">
        <f>IF(AL237="25",Monitoreo!#REF!&amp;". ","")</f>
        <v>#REF!</v>
      </c>
      <c r="Z236" s="39" t="e">
        <f>IF(AL237="24",Monitoreo!#REF!&amp;". ","")</f>
        <v>#REF!</v>
      </c>
      <c r="AA236" s="39" t="e">
        <f>IF(AL237="23",Monitoreo!#REF!&amp;". ","")</f>
        <v>#REF!</v>
      </c>
      <c r="AB236" s="39" t="e">
        <f>IF(AL237="22",Monitoreo!#REF!&amp;". ","")</f>
        <v>#REF!</v>
      </c>
      <c r="AC236" s="39" t="e">
        <f>IF(AL237="21",Monitoreo!#REF!&amp;". ","")</f>
        <v>#REF!</v>
      </c>
      <c r="AD236" s="39" t="e">
        <f>IF(AL237="15",Monitoreo!#REF!&amp;". ","")</f>
        <v>#REF!</v>
      </c>
      <c r="AE236" s="39" t="e">
        <f>IF(AL237="14",Monitoreo!#REF!&amp;". ","")</f>
        <v>#REF!</v>
      </c>
      <c r="AF236" s="39" t="e">
        <f>IF(AL237="13",Monitoreo!#REF!&amp;". ","")</f>
        <v>#REF!</v>
      </c>
      <c r="AG236" s="39" t="e">
        <f>IF(AL237="12",Monitoreo!#REF!&amp;". ","")</f>
        <v>#REF!</v>
      </c>
      <c r="AH236" s="85" t="e">
        <f>IF(AL237="11",Monitoreo!#REF!&amp;". ","")</f>
        <v>#REF!</v>
      </c>
      <c r="AI236" s="71"/>
      <c r="AJ236" s="88" t="e">
        <f>+IF(Monitoreo!#REF!="Casi Seguro",5,IF(Monitoreo!#REF!="Probable",4,IF(Monitoreo!#REF!="Posible",3,IF(Monitoreo!#REF!="Improbable",2,IF(Monitoreo!#REF!="Raro",1)))))</f>
        <v>#REF!</v>
      </c>
      <c r="AK236" s="88" t="e">
        <f>+IF(Monitoreo!#REF!="Severo",5,IF(Monitoreo!#REF!="Mayor",4,IF(Monitoreo!#REF!="Moderado",3,IF(Monitoreo!#REF!="Menor",2,IF(Monitoreo!#REF!="Insignificante",1)))))</f>
        <v>#REF!</v>
      </c>
      <c r="AL236" s="88" t="e">
        <f t="shared" si="3"/>
        <v>#REF!</v>
      </c>
    </row>
    <row r="237" spans="9:38" x14ac:dyDescent="0.25">
      <c r="I237" s="83"/>
      <c r="J237" s="84" t="e">
        <f>IF(AL238="55",Monitoreo!#REF!&amp;". ","")</f>
        <v>#REF!</v>
      </c>
      <c r="K237" s="39" t="e">
        <f>IF(AL238="54",Monitoreo!#REF!&amp;". ","")</f>
        <v>#REF!</v>
      </c>
      <c r="L237" s="39" t="e">
        <f>IF(AL238="53",Monitoreo!#REF!&amp;". ","")</f>
        <v>#REF!</v>
      </c>
      <c r="M237" s="39" t="e">
        <f>IF(AL238="52",Monitoreo!#REF!&amp;". ","")</f>
        <v>#REF!</v>
      </c>
      <c r="N237" s="39" t="e">
        <f>IF(AL238="51",Monitoreo!#REF!&amp;". ","")</f>
        <v>#REF!</v>
      </c>
      <c r="O237" s="39" t="e">
        <f>IF(AL238="45",Monitoreo!#REF!&amp;". ","")</f>
        <v>#REF!</v>
      </c>
      <c r="P237" s="39" t="e">
        <f>IF(AL238="44",Monitoreo!#REF!&amp;". ","")</f>
        <v>#REF!</v>
      </c>
      <c r="Q237" s="39" t="e">
        <f>IF(AL238="43",Monitoreo!#REF!&amp;". ","")</f>
        <v>#REF!</v>
      </c>
      <c r="R237" s="39" t="e">
        <f>IF(AL238="42",Monitoreo!#REF!&amp;". ","")</f>
        <v>#REF!</v>
      </c>
      <c r="S237" s="39" t="e">
        <f>IF(AL238="41",Monitoreo!#REF!&amp;". ","")</f>
        <v>#REF!</v>
      </c>
      <c r="T237" s="39" t="e">
        <f>IF(AL238="35",Monitoreo!#REF!&amp;". ","")</f>
        <v>#REF!</v>
      </c>
      <c r="U237" s="39" t="e">
        <f>IF(AL238="34",Monitoreo!#REF!&amp;". ","")</f>
        <v>#REF!</v>
      </c>
      <c r="V237" s="39" t="e">
        <f>IF(AL238="33",Monitoreo!#REF!&amp;". ","")</f>
        <v>#REF!</v>
      </c>
      <c r="W237" s="39" t="e">
        <f>IF(AL238="32",Monitoreo!#REF!&amp;". ","")</f>
        <v>#REF!</v>
      </c>
      <c r="X237" s="39" t="e">
        <f>IF(AL238="31",Monitoreo!#REF!&amp;". ","")</f>
        <v>#REF!</v>
      </c>
      <c r="Y237" s="39" t="e">
        <f>IF(AL238="25",Monitoreo!#REF!&amp;". ","")</f>
        <v>#REF!</v>
      </c>
      <c r="Z237" s="39" t="e">
        <f>IF(AL238="24",Monitoreo!#REF!&amp;". ","")</f>
        <v>#REF!</v>
      </c>
      <c r="AA237" s="39" t="e">
        <f>IF(AL238="23",Monitoreo!#REF!&amp;". ","")</f>
        <v>#REF!</v>
      </c>
      <c r="AB237" s="39" t="e">
        <f>IF(AL238="22",Monitoreo!#REF!&amp;". ","")</f>
        <v>#REF!</v>
      </c>
      <c r="AC237" s="39" t="e">
        <f>IF(AL238="21",Monitoreo!#REF!&amp;". ","")</f>
        <v>#REF!</v>
      </c>
      <c r="AD237" s="39" t="e">
        <f>IF(AL238="15",Monitoreo!#REF!&amp;". ","")</f>
        <v>#REF!</v>
      </c>
      <c r="AE237" s="39" t="e">
        <f>IF(AL238="14",Monitoreo!#REF!&amp;". ","")</f>
        <v>#REF!</v>
      </c>
      <c r="AF237" s="39" t="e">
        <f>IF(AL238="13",Monitoreo!#REF!&amp;". ","")</f>
        <v>#REF!</v>
      </c>
      <c r="AG237" s="39" t="e">
        <f>IF(AL238="12",Monitoreo!#REF!&amp;". ","")</f>
        <v>#REF!</v>
      </c>
      <c r="AH237" s="85" t="e">
        <f>IF(AL238="11",Monitoreo!#REF!&amp;". ","")</f>
        <v>#REF!</v>
      </c>
      <c r="AI237" s="71"/>
      <c r="AJ237" s="88" t="e">
        <f>+IF(Monitoreo!#REF!="Casi Seguro",5,IF(Monitoreo!#REF!="Probable",4,IF(Monitoreo!#REF!="Posible",3,IF(Monitoreo!#REF!="Improbable",2,IF(Monitoreo!#REF!="Raro",1)))))</f>
        <v>#REF!</v>
      </c>
      <c r="AK237" s="88" t="e">
        <f>+IF(Monitoreo!#REF!="Severo",5,IF(Monitoreo!#REF!="Mayor",4,IF(Monitoreo!#REF!="Moderado",3,IF(Monitoreo!#REF!="Menor",2,IF(Monitoreo!#REF!="Insignificante",1)))))</f>
        <v>#REF!</v>
      </c>
      <c r="AL237" s="88" t="e">
        <f t="shared" si="3"/>
        <v>#REF!</v>
      </c>
    </row>
    <row r="238" spans="9:38" x14ac:dyDescent="0.25">
      <c r="I238" s="83"/>
      <c r="J238" s="84" t="e">
        <f>IF(AL239="55",Monitoreo!#REF!&amp;". ","")</f>
        <v>#REF!</v>
      </c>
      <c r="K238" s="39" t="e">
        <f>IF(AL239="54",Monitoreo!#REF!&amp;". ","")</f>
        <v>#REF!</v>
      </c>
      <c r="L238" s="39" t="e">
        <f>IF(AL239="53",Monitoreo!#REF!&amp;". ","")</f>
        <v>#REF!</v>
      </c>
      <c r="M238" s="39" t="e">
        <f>IF(AL239="52",Monitoreo!#REF!&amp;". ","")</f>
        <v>#REF!</v>
      </c>
      <c r="N238" s="39" t="e">
        <f>IF(AL239="51",Monitoreo!#REF!&amp;". ","")</f>
        <v>#REF!</v>
      </c>
      <c r="O238" s="39" t="e">
        <f>IF(AL239="45",Monitoreo!#REF!&amp;". ","")</f>
        <v>#REF!</v>
      </c>
      <c r="P238" s="39" t="e">
        <f>IF(AL239="44",Monitoreo!#REF!&amp;". ","")</f>
        <v>#REF!</v>
      </c>
      <c r="Q238" s="39" t="e">
        <f>IF(AL239="43",Monitoreo!#REF!&amp;". ","")</f>
        <v>#REF!</v>
      </c>
      <c r="R238" s="39" t="e">
        <f>IF(AL239="42",Monitoreo!#REF!&amp;". ","")</f>
        <v>#REF!</v>
      </c>
      <c r="S238" s="39" t="e">
        <f>IF(AL239="41",Monitoreo!#REF!&amp;". ","")</f>
        <v>#REF!</v>
      </c>
      <c r="T238" s="39" t="e">
        <f>IF(AL239="35",Monitoreo!#REF!&amp;". ","")</f>
        <v>#REF!</v>
      </c>
      <c r="U238" s="39" t="e">
        <f>IF(AL239="34",Monitoreo!#REF!&amp;". ","")</f>
        <v>#REF!</v>
      </c>
      <c r="V238" s="39" t="e">
        <f>IF(AL239="33",Monitoreo!#REF!&amp;". ","")</f>
        <v>#REF!</v>
      </c>
      <c r="W238" s="39" t="e">
        <f>IF(AL239="32",Monitoreo!#REF!&amp;". ","")</f>
        <v>#REF!</v>
      </c>
      <c r="X238" s="39" t="e">
        <f>IF(AL239="31",Monitoreo!#REF!&amp;". ","")</f>
        <v>#REF!</v>
      </c>
      <c r="Y238" s="39" t="e">
        <f>IF(AL239="25",Monitoreo!#REF!&amp;". ","")</f>
        <v>#REF!</v>
      </c>
      <c r="Z238" s="39" t="e">
        <f>IF(AL239="24",Monitoreo!#REF!&amp;". ","")</f>
        <v>#REF!</v>
      </c>
      <c r="AA238" s="39" t="e">
        <f>IF(AL239="23",Monitoreo!#REF!&amp;". ","")</f>
        <v>#REF!</v>
      </c>
      <c r="AB238" s="39" t="e">
        <f>IF(AL239="22",Monitoreo!#REF!&amp;". ","")</f>
        <v>#REF!</v>
      </c>
      <c r="AC238" s="39" t="e">
        <f>IF(AL239="21",Monitoreo!#REF!&amp;". ","")</f>
        <v>#REF!</v>
      </c>
      <c r="AD238" s="39" t="e">
        <f>IF(AL239="15",Monitoreo!#REF!&amp;". ","")</f>
        <v>#REF!</v>
      </c>
      <c r="AE238" s="39" t="e">
        <f>IF(AL239="14",Monitoreo!#REF!&amp;". ","")</f>
        <v>#REF!</v>
      </c>
      <c r="AF238" s="39" t="e">
        <f>IF(AL239="13",Monitoreo!#REF!&amp;". ","")</f>
        <v>#REF!</v>
      </c>
      <c r="AG238" s="39" t="e">
        <f>IF(AL239="12",Monitoreo!#REF!&amp;". ","")</f>
        <v>#REF!</v>
      </c>
      <c r="AH238" s="85" t="e">
        <f>IF(AL239="11",Monitoreo!#REF!&amp;". ","")</f>
        <v>#REF!</v>
      </c>
      <c r="AI238" s="71"/>
      <c r="AJ238" s="88" t="e">
        <f>+IF(Monitoreo!#REF!="Casi Seguro",5,IF(Monitoreo!#REF!="Probable",4,IF(Monitoreo!#REF!="Posible",3,IF(Monitoreo!#REF!="Improbable",2,IF(Monitoreo!#REF!="Raro",1)))))</f>
        <v>#REF!</v>
      </c>
      <c r="AK238" s="88" t="e">
        <f>+IF(Monitoreo!#REF!="Severo",5,IF(Monitoreo!#REF!="Mayor",4,IF(Monitoreo!#REF!="Moderado",3,IF(Monitoreo!#REF!="Menor",2,IF(Monitoreo!#REF!="Insignificante",1)))))</f>
        <v>#REF!</v>
      </c>
      <c r="AL238" s="88" t="e">
        <f t="shared" si="3"/>
        <v>#REF!</v>
      </c>
    </row>
    <row r="239" spans="9:38" x14ac:dyDescent="0.25">
      <c r="I239" s="83"/>
      <c r="J239" s="84" t="e">
        <f>IF(AL240="55",Monitoreo!#REF!&amp;". ","")</f>
        <v>#REF!</v>
      </c>
      <c r="K239" s="39" t="e">
        <f>IF(AL240="54",Monitoreo!#REF!&amp;". ","")</f>
        <v>#REF!</v>
      </c>
      <c r="L239" s="39" t="e">
        <f>IF(AL240="53",Monitoreo!#REF!&amp;". ","")</f>
        <v>#REF!</v>
      </c>
      <c r="M239" s="39" t="e">
        <f>IF(AL240="52",Monitoreo!#REF!&amp;". ","")</f>
        <v>#REF!</v>
      </c>
      <c r="N239" s="39" t="e">
        <f>IF(AL240="51",Monitoreo!#REF!&amp;". ","")</f>
        <v>#REF!</v>
      </c>
      <c r="O239" s="39" t="e">
        <f>IF(AL240="45",Monitoreo!#REF!&amp;". ","")</f>
        <v>#REF!</v>
      </c>
      <c r="P239" s="39" t="e">
        <f>IF(AL240="44",Monitoreo!#REF!&amp;". ","")</f>
        <v>#REF!</v>
      </c>
      <c r="Q239" s="39" t="e">
        <f>IF(AL240="43",Monitoreo!#REF!&amp;". ","")</f>
        <v>#REF!</v>
      </c>
      <c r="R239" s="39" t="e">
        <f>IF(AL240="42",Monitoreo!#REF!&amp;". ","")</f>
        <v>#REF!</v>
      </c>
      <c r="S239" s="39" t="e">
        <f>IF(AL240="41",Monitoreo!#REF!&amp;". ","")</f>
        <v>#REF!</v>
      </c>
      <c r="T239" s="39" t="e">
        <f>IF(AL240="35",Monitoreo!#REF!&amp;". ","")</f>
        <v>#REF!</v>
      </c>
      <c r="U239" s="39" t="e">
        <f>IF(AL240="34",Monitoreo!#REF!&amp;". ","")</f>
        <v>#REF!</v>
      </c>
      <c r="V239" s="39" t="e">
        <f>IF(AL240="33",Monitoreo!#REF!&amp;". ","")</f>
        <v>#REF!</v>
      </c>
      <c r="W239" s="39" t="e">
        <f>IF(AL240="32",Monitoreo!#REF!&amp;". ","")</f>
        <v>#REF!</v>
      </c>
      <c r="X239" s="39" t="e">
        <f>IF(AL240="31",Monitoreo!#REF!&amp;". ","")</f>
        <v>#REF!</v>
      </c>
      <c r="Y239" s="39" t="e">
        <f>IF(AL240="25",Monitoreo!#REF!&amp;". ","")</f>
        <v>#REF!</v>
      </c>
      <c r="Z239" s="39" t="e">
        <f>IF(AL240="24",Monitoreo!#REF!&amp;". ","")</f>
        <v>#REF!</v>
      </c>
      <c r="AA239" s="39" t="e">
        <f>IF(AL240="23",Monitoreo!#REF!&amp;". ","")</f>
        <v>#REF!</v>
      </c>
      <c r="AB239" s="39" t="e">
        <f>IF(AL240="22",Monitoreo!#REF!&amp;". ","")</f>
        <v>#REF!</v>
      </c>
      <c r="AC239" s="39" t="e">
        <f>IF(AL240="21",Monitoreo!#REF!&amp;". ","")</f>
        <v>#REF!</v>
      </c>
      <c r="AD239" s="39" t="e">
        <f>IF(AL240="15",Monitoreo!#REF!&amp;". ","")</f>
        <v>#REF!</v>
      </c>
      <c r="AE239" s="39" t="e">
        <f>IF(AL240="14",Monitoreo!#REF!&amp;". ","")</f>
        <v>#REF!</v>
      </c>
      <c r="AF239" s="39" t="e">
        <f>IF(AL240="13",Monitoreo!#REF!&amp;". ","")</f>
        <v>#REF!</v>
      </c>
      <c r="AG239" s="39" t="e">
        <f>IF(AL240="12",Monitoreo!#REF!&amp;". ","")</f>
        <v>#REF!</v>
      </c>
      <c r="AH239" s="85" t="e">
        <f>IF(AL240="11",Monitoreo!#REF!&amp;". ","")</f>
        <v>#REF!</v>
      </c>
      <c r="AI239" s="71"/>
      <c r="AJ239" s="88" t="e">
        <f>+IF(Monitoreo!#REF!="Casi Seguro",5,IF(Monitoreo!#REF!="Probable",4,IF(Monitoreo!#REF!="Posible",3,IF(Monitoreo!#REF!="Improbable",2,IF(Monitoreo!#REF!="Raro",1)))))</f>
        <v>#REF!</v>
      </c>
      <c r="AK239" s="88" t="e">
        <f>+IF(Monitoreo!#REF!="Severo",5,IF(Monitoreo!#REF!="Mayor",4,IF(Monitoreo!#REF!="Moderado",3,IF(Monitoreo!#REF!="Menor",2,IF(Monitoreo!#REF!="Insignificante",1)))))</f>
        <v>#REF!</v>
      </c>
      <c r="AL239" s="88" t="e">
        <f t="shared" si="3"/>
        <v>#REF!</v>
      </c>
    </row>
    <row r="240" spans="9:38" x14ac:dyDescent="0.25">
      <c r="I240" s="83"/>
      <c r="J240" s="84" t="e">
        <f>IF(AL241="55",Monitoreo!#REF!&amp;". ","")</f>
        <v>#REF!</v>
      </c>
      <c r="K240" s="39" t="e">
        <f>IF(AL241="54",Monitoreo!#REF!&amp;". ","")</f>
        <v>#REF!</v>
      </c>
      <c r="L240" s="39" t="e">
        <f>IF(AL241="53",Monitoreo!#REF!&amp;". ","")</f>
        <v>#REF!</v>
      </c>
      <c r="M240" s="39" t="e">
        <f>IF(AL241="52",Monitoreo!#REF!&amp;". ","")</f>
        <v>#REF!</v>
      </c>
      <c r="N240" s="39" t="e">
        <f>IF(AL241="51",Monitoreo!#REF!&amp;". ","")</f>
        <v>#REF!</v>
      </c>
      <c r="O240" s="39" t="e">
        <f>IF(AL241="45",Monitoreo!#REF!&amp;". ","")</f>
        <v>#REF!</v>
      </c>
      <c r="P240" s="39" t="e">
        <f>IF(AL241="44",Monitoreo!#REF!&amp;". ","")</f>
        <v>#REF!</v>
      </c>
      <c r="Q240" s="39" t="e">
        <f>IF(AL241="43",Monitoreo!#REF!&amp;". ","")</f>
        <v>#REF!</v>
      </c>
      <c r="R240" s="39" t="e">
        <f>IF(AL241="42",Monitoreo!#REF!&amp;". ","")</f>
        <v>#REF!</v>
      </c>
      <c r="S240" s="39" t="e">
        <f>IF(AL241="41",Monitoreo!#REF!&amp;". ","")</f>
        <v>#REF!</v>
      </c>
      <c r="T240" s="39" t="e">
        <f>IF(AL241="35",Monitoreo!#REF!&amp;". ","")</f>
        <v>#REF!</v>
      </c>
      <c r="U240" s="39" t="e">
        <f>IF(AL241="34",Monitoreo!#REF!&amp;". ","")</f>
        <v>#REF!</v>
      </c>
      <c r="V240" s="39" t="e">
        <f>IF(AL241="33",Monitoreo!#REF!&amp;". ","")</f>
        <v>#REF!</v>
      </c>
      <c r="W240" s="39" t="e">
        <f>IF(AL241="32",Monitoreo!#REF!&amp;". ","")</f>
        <v>#REF!</v>
      </c>
      <c r="X240" s="39" t="e">
        <f>IF(AL241="31",Monitoreo!#REF!&amp;". ","")</f>
        <v>#REF!</v>
      </c>
      <c r="Y240" s="39" t="e">
        <f>IF(AL241="25",Monitoreo!#REF!&amp;". ","")</f>
        <v>#REF!</v>
      </c>
      <c r="Z240" s="39" t="e">
        <f>IF(AL241="24",Monitoreo!#REF!&amp;". ","")</f>
        <v>#REF!</v>
      </c>
      <c r="AA240" s="39" t="e">
        <f>IF(AL241="23",Monitoreo!#REF!&amp;". ","")</f>
        <v>#REF!</v>
      </c>
      <c r="AB240" s="39" t="e">
        <f>IF(AL241="22",Monitoreo!#REF!&amp;". ","")</f>
        <v>#REF!</v>
      </c>
      <c r="AC240" s="39" t="e">
        <f>IF(AL241="21",Monitoreo!#REF!&amp;". ","")</f>
        <v>#REF!</v>
      </c>
      <c r="AD240" s="39" t="e">
        <f>IF(AL241="15",Monitoreo!#REF!&amp;". ","")</f>
        <v>#REF!</v>
      </c>
      <c r="AE240" s="39" t="e">
        <f>IF(AL241="14",Monitoreo!#REF!&amp;". ","")</f>
        <v>#REF!</v>
      </c>
      <c r="AF240" s="39" t="e">
        <f>IF(AL241="13",Monitoreo!#REF!&amp;". ","")</f>
        <v>#REF!</v>
      </c>
      <c r="AG240" s="39" t="e">
        <f>IF(AL241="12",Monitoreo!#REF!&amp;". ","")</f>
        <v>#REF!</v>
      </c>
      <c r="AH240" s="85" t="e">
        <f>IF(AL241="11",Monitoreo!#REF!&amp;". ","")</f>
        <v>#REF!</v>
      </c>
      <c r="AI240" s="71"/>
      <c r="AJ240" s="88" t="e">
        <f>+IF(Monitoreo!#REF!="Casi Seguro",5,IF(Monitoreo!#REF!="Probable",4,IF(Monitoreo!#REF!="Posible",3,IF(Monitoreo!#REF!="Improbable",2,IF(Monitoreo!#REF!="Raro",1)))))</f>
        <v>#REF!</v>
      </c>
      <c r="AK240" s="88" t="e">
        <f>+IF(Monitoreo!#REF!="Severo",5,IF(Monitoreo!#REF!="Mayor",4,IF(Monitoreo!#REF!="Moderado",3,IF(Monitoreo!#REF!="Menor",2,IF(Monitoreo!#REF!="Insignificante",1)))))</f>
        <v>#REF!</v>
      </c>
      <c r="AL240" s="88" t="e">
        <f t="shared" si="3"/>
        <v>#REF!</v>
      </c>
    </row>
    <row r="241" spans="9:38" x14ac:dyDescent="0.25">
      <c r="I241" s="83"/>
      <c r="J241" s="84" t="e">
        <f>IF(AL242="55",Monitoreo!#REF!&amp;". ","")</f>
        <v>#REF!</v>
      </c>
      <c r="K241" s="39" t="e">
        <f>IF(AL242="54",Monitoreo!#REF!&amp;". ","")</f>
        <v>#REF!</v>
      </c>
      <c r="L241" s="39" t="e">
        <f>IF(AL242="53",Monitoreo!#REF!&amp;". ","")</f>
        <v>#REF!</v>
      </c>
      <c r="M241" s="39" t="e">
        <f>IF(AL242="52",Monitoreo!#REF!&amp;". ","")</f>
        <v>#REF!</v>
      </c>
      <c r="N241" s="39" t="e">
        <f>IF(AL242="51",Monitoreo!#REF!&amp;". ","")</f>
        <v>#REF!</v>
      </c>
      <c r="O241" s="39" t="e">
        <f>IF(AL242="45",Monitoreo!#REF!&amp;". ","")</f>
        <v>#REF!</v>
      </c>
      <c r="P241" s="39" t="e">
        <f>IF(AL242="44",Monitoreo!#REF!&amp;". ","")</f>
        <v>#REF!</v>
      </c>
      <c r="Q241" s="39" t="e">
        <f>IF(AL242="43",Monitoreo!#REF!&amp;". ","")</f>
        <v>#REF!</v>
      </c>
      <c r="R241" s="39" t="e">
        <f>IF(AL242="42",Monitoreo!#REF!&amp;". ","")</f>
        <v>#REF!</v>
      </c>
      <c r="S241" s="39" t="e">
        <f>IF(AL242="41",Monitoreo!#REF!&amp;". ","")</f>
        <v>#REF!</v>
      </c>
      <c r="T241" s="39" t="e">
        <f>IF(AL242="35",Monitoreo!#REF!&amp;". ","")</f>
        <v>#REF!</v>
      </c>
      <c r="U241" s="39" t="e">
        <f>IF(AL242="34",Monitoreo!#REF!&amp;". ","")</f>
        <v>#REF!</v>
      </c>
      <c r="V241" s="39" t="e">
        <f>IF(AL242="33",Monitoreo!#REF!&amp;". ","")</f>
        <v>#REF!</v>
      </c>
      <c r="W241" s="39" t="e">
        <f>IF(AL242="32",Monitoreo!#REF!&amp;". ","")</f>
        <v>#REF!</v>
      </c>
      <c r="X241" s="39" t="e">
        <f>IF(AL242="31",Monitoreo!#REF!&amp;". ","")</f>
        <v>#REF!</v>
      </c>
      <c r="Y241" s="39" t="e">
        <f>IF(AL242="25",Monitoreo!#REF!&amp;". ","")</f>
        <v>#REF!</v>
      </c>
      <c r="Z241" s="39" t="e">
        <f>IF(AL242="24",Monitoreo!#REF!&amp;". ","")</f>
        <v>#REF!</v>
      </c>
      <c r="AA241" s="39" t="e">
        <f>IF(AL242="23",Monitoreo!#REF!&amp;". ","")</f>
        <v>#REF!</v>
      </c>
      <c r="AB241" s="39" t="e">
        <f>IF(AL242="22",Monitoreo!#REF!&amp;". ","")</f>
        <v>#REF!</v>
      </c>
      <c r="AC241" s="39" t="e">
        <f>IF(AL242="21",Monitoreo!#REF!&amp;". ","")</f>
        <v>#REF!</v>
      </c>
      <c r="AD241" s="39" t="e">
        <f>IF(AL242="15",Monitoreo!#REF!&amp;". ","")</f>
        <v>#REF!</v>
      </c>
      <c r="AE241" s="39" t="e">
        <f>IF(AL242="14",Monitoreo!#REF!&amp;". ","")</f>
        <v>#REF!</v>
      </c>
      <c r="AF241" s="39" t="e">
        <f>IF(AL242="13",Monitoreo!#REF!&amp;". ","")</f>
        <v>#REF!</v>
      </c>
      <c r="AG241" s="39" t="e">
        <f>IF(AL242="12",Monitoreo!#REF!&amp;". ","")</f>
        <v>#REF!</v>
      </c>
      <c r="AH241" s="85" t="e">
        <f>IF(AL242="11",Monitoreo!#REF!&amp;". ","")</f>
        <v>#REF!</v>
      </c>
      <c r="AI241" s="71"/>
      <c r="AJ241" s="88" t="e">
        <f>+IF(Monitoreo!#REF!="Casi Seguro",5,IF(Monitoreo!#REF!="Probable",4,IF(Monitoreo!#REF!="Posible",3,IF(Monitoreo!#REF!="Improbable",2,IF(Monitoreo!#REF!="Raro",1)))))</f>
        <v>#REF!</v>
      </c>
      <c r="AK241" s="88" t="e">
        <f>+IF(Monitoreo!#REF!="Severo",5,IF(Monitoreo!#REF!="Mayor",4,IF(Monitoreo!#REF!="Moderado",3,IF(Monitoreo!#REF!="Menor",2,IF(Monitoreo!#REF!="Insignificante",1)))))</f>
        <v>#REF!</v>
      </c>
      <c r="AL241" s="88" t="e">
        <f t="shared" si="3"/>
        <v>#REF!</v>
      </c>
    </row>
    <row r="242" spans="9:38" x14ac:dyDescent="0.25">
      <c r="I242" s="83"/>
      <c r="J242" s="84" t="e">
        <f>IF(AL243="55",Monitoreo!#REF!&amp;". ","")</f>
        <v>#REF!</v>
      </c>
      <c r="K242" s="39" t="e">
        <f>IF(AL243="54",Monitoreo!#REF!&amp;". ","")</f>
        <v>#REF!</v>
      </c>
      <c r="L242" s="39" t="e">
        <f>IF(AL243="53",Monitoreo!#REF!&amp;". ","")</f>
        <v>#REF!</v>
      </c>
      <c r="M242" s="39" t="e">
        <f>IF(AL243="52",Monitoreo!#REF!&amp;". ","")</f>
        <v>#REF!</v>
      </c>
      <c r="N242" s="39" t="e">
        <f>IF(AL243="51",Monitoreo!#REF!&amp;". ","")</f>
        <v>#REF!</v>
      </c>
      <c r="O242" s="39" t="e">
        <f>IF(AL243="45",Monitoreo!#REF!&amp;". ","")</f>
        <v>#REF!</v>
      </c>
      <c r="P242" s="39" t="e">
        <f>IF(AL243="44",Monitoreo!#REF!&amp;". ","")</f>
        <v>#REF!</v>
      </c>
      <c r="Q242" s="39" t="e">
        <f>IF(AL243="43",Monitoreo!#REF!&amp;". ","")</f>
        <v>#REF!</v>
      </c>
      <c r="R242" s="39" t="e">
        <f>IF(AL243="42",Monitoreo!#REF!&amp;". ","")</f>
        <v>#REF!</v>
      </c>
      <c r="S242" s="39" t="e">
        <f>IF(AL243="41",Monitoreo!#REF!&amp;". ","")</f>
        <v>#REF!</v>
      </c>
      <c r="T242" s="39" t="e">
        <f>IF(AL243="35",Monitoreo!#REF!&amp;". ","")</f>
        <v>#REF!</v>
      </c>
      <c r="U242" s="39" t="e">
        <f>IF(AL243="34",Monitoreo!#REF!&amp;". ","")</f>
        <v>#REF!</v>
      </c>
      <c r="V242" s="39" t="e">
        <f>IF(AL243="33",Monitoreo!#REF!&amp;". ","")</f>
        <v>#REF!</v>
      </c>
      <c r="W242" s="39" t="e">
        <f>IF(AL243="32",Monitoreo!#REF!&amp;". ","")</f>
        <v>#REF!</v>
      </c>
      <c r="X242" s="39" t="e">
        <f>IF(AL243="31",Monitoreo!#REF!&amp;". ","")</f>
        <v>#REF!</v>
      </c>
      <c r="Y242" s="39" t="e">
        <f>IF(AL243="25",Monitoreo!#REF!&amp;". ","")</f>
        <v>#REF!</v>
      </c>
      <c r="Z242" s="39" t="e">
        <f>IF(AL243="24",Monitoreo!#REF!&amp;". ","")</f>
        <v>#REF!</v>
      </c>
      <c r="AA242" s="39" t="e">
        <f>IF(AL243="23",Monitoreo!#REF!&amp;". ","")</f>
        <v>#REF!</v>
      </c>
      <c r="AB242" s="39" t="e">
        <f>IF(AL243="22",Monitoreo!#REF!&amp;". ","")</f>
        <v>#REF!</v>
      </c>
      <c r="AC242" s="39" t="e">
        <f>IF(AL243="21",Monitoreo!#REF!&amp;". ","")</f>
        <v>#REF!</v>
      </c>
      <c r="AD242" s="39" t="e">
        <f>IF(AL243="15",Monitoreo!#REF!&amp;". ","")</f>
        <v>#REF!</v>
      </c>
      <c r="AE242" s="39" t="e">
        <f>IF(AL243="14",Monitoreo!#REF!&amp;". ","")</f>
        <v>#REF!</v>
      </c>
      <c r="AF242" s="39" t="e">
        <f>IF(AL243="13",Monitoreo!#REF!&amp;". ","")</f>
        <v>#REF!</v>
      </c>
      <c r="AG242" s="39" t="e">
        <f>IF(AL243="12",Monitoreo!#REF!&amp;". ","")</f>
        <v>#REF!</v>
      </c>
      <c r="AH242" s="85" t="e">
        <f>IF(AL243="11",Monitoreo!#REF!&amp;". ","")</f>
        <v>#REF!</v>
      </c>
      <c r="AI242" s="71"/>
      <c r="AJ242" s="88" t="e">
        <f>+IF(Monitoreo!#REF!="Casi Seguro",5,IF(Monitoreo!#REF!="Probable",4,IF(Monitoreo!#REF!="Posible",3,IF(Monitoreo!#REF!="Improbable",2,IF(Monitoreo!#REF!="Raro",1)))))</f>
        <v>#REF!</v>
      </c>
      <c r="AK242" s="88" t="e">
        <f>+IF(Monitoreo!#REF!="Severo",5,IF(Monitoreo!#REF!="Mayor",4,IF(Monitoreo!#REF!="Moderado",3,IF(Monitoreo!#REF!="Menor",2,IF(Monitoreo!#REF!="Insignificante",1)))))</f>
        <v>#REF!</v>
      </c>
      <c r="AL242" s="88" t="e">
        <f t="shared" si="3"/>
        <v>#REF!</v>
      </c>
    </row>
    <row r="243" spans="9:38" x14ac:dyDescent="0.25">
      <c r="I243" s="83"/>
      <c r="J243" s="84" t="e">
        <f>IF(AL244="55",Monitoreo!#REF!&amp;". ","")</f>
        <v>#REF!</v>
      </c>
      <c r="K243" s="39" t="e">
        <f>IF(AL244="54",Monitoreo!#REF!&amp;". ","")</f>
        <v>#REF!</v>
      </c>
      <c r="L243" s="39" t="e">
        <f>IF(AL244="53",Monitoreo!#REF!&amp;". ","")</f>
        <v>#REF!</v>
      </c>
      <c r="M243" s="39" t="e">
        <f>IF(AL244="52",Monitoreo!#REF!&amp;". ","")</f>
        <v>#REF!</v>
      </c>
      <c r="N243" s="39" t="e">
        <f>IF(AL244="51",Monitoreo!#REF!&amp;". ","")</f>
        <v>#REF!</v>
      </c>
      <c r="O243" s="39" t="e">
        <f>IF(AL244="45",Monitoreo!#REF!&amp;". ","")</f>
        <v>#REF!</v>
      </c>
      <c r="P243" s="39" t="e">
        <f>IF(AL244="44",Monitoreo!#REF!&amp;". ","")</f>
        <v>#REF!</v>
      </c>
      <c r="Q243" s="39" t="e">
        <f>IF(AL244="43",Monitoreo!#REF!&amp;". ","")</f>
        <v>#REF!</v>
      </c>
      <c r="R243" s="39" t="e">
        <f>IF(AL244="42",Monitoreo!#REF!&amp;". ","")</f>
        <v>#REF!</v>
      </c>
      <c r="S243" s="39" t="e">
        <f>IF(AL244="41",Monitoreo!#REF!&amp;". ","")</f>
        <v>#REF!</v>
      </c>
      <c r="T243" s="39" t="e">
        <f>IF(AL244="35",Monitoreo!#REF!&amp;". ","")</f>
        <v>#REF!</v>
      </c>
      <c r="U243" s="39" t="e">
        <f>IF(AL244="34",Monitoreo!#REF!&amp;". ","")</f>
        <v>#REF!</v>
      </c>
      <c r="V243" s="39" t="e">
        <f>IF(AL244="33",Monitoreo!#REF!&amp;". ","")</f>
        <v>#REF!</v>
      </c>
      <c r="W243" s="39" t="e">
        <f>IF(AL244="32",Monitoreo!#REF!&amp;". ","")</f>
        <v>#REF!</v>
      </c>
      <c r="X243" s="39" t="e">
        <f>IF(AL244="31",Monitoreo!#REF!&amp;". ","")</f>
        <v>#REF!</v>
      </c>
      <c r="Y243" s="39" t="e">
        <f>IF(AL244="25",Monitoreo!#REF!&amp;". ","")</f>
        <v>#REF!</v>
      </c>
      <c r="Z243" s="39" t="e">
        <f>IF(AL244="24",Monitoreo!#REF!&amp;". ","")</f>
        <v>#REF!</v>
      </c>
      <c r="AA243" s="39" t="e">
        <f>IF(AL244="23",Monitoreo!#REF!&amp;". ","")</f>
        <v>#REF!</v>
      </c>
      <c r="AB243" s="39" t="e">
        <f>IF(AL244="22",Monitoreo!#REF!&amp;". ","")</f>
        <v>#REF!</v>
      </c>
      <c r="AC243" s="39" t="e">
        <f>IF(AL244="21",Monitoreo!#REF!&amp;". ","")</f>
        <v>#REF!</v>
      </c>
      <c r="AD243" s="39" t="e">
        <f>IF(AL244="15",Monitoreo!#REF!&amp;". ","")</f>
        <v>#REF!</v>
      </c>
      <c r="AE243" s="39" t="e">
        <f>IF(AL244="14",Monitoreo!#REF!&amp;". ","")</f>
        <v>#REF!</v>
      </c>
      <c r="AF243" s="39" t="e">
        <f>IF(AL244="13",Monitoreo!#REF!&amp;". ","")</f>
        <v>#REF!</v>
      </c>
      <c r="AG243" s="39" t="e">
        <f>IF(AL244="12",Monitoreo!#REF!&amp;". ","")</f>
        <v>#REF!</v>
      </c>
      <c r="AH243" s="85" t="e">
        <f>IF(AL244="11",Monitoreo!#REF!&amp;". ","")</f>
        <v>#REF!</v>
      </c>
      <c r="AI243" s="71"/>
      <c r="AJ243" s="88" t="e">
        <f>+IF(Monitoreo!#REF!="Casi Seguro",5,IF(Monitoreo!#REF!="Probable",4,IF(Monitoreo!#REF!="Posible",3,IF(Monitoreo!#REF!="Improbable",2,IF(Monitoreo!#REF!="Raro",1)))))</f>
        <v>#REF!</v>
      </c>
      <c r="AK243" s="88" t="e">
        <f>+IF(Monitoreo!#REF!="Severo",5,IF(Monitoreo!#REF!="Mayor",4,IF(Monitoreo!#REF!="Moderado",3,IF(Monitoreo!#REF!="Menor",2,IF(Monitoreo!#REF!="Insignificante",1)))))</f>
        <v>#REF!</v>
      </c>
      <c r="AL243" s="88" t="e">
        <f t="shared" si="3"/>
        <v>#REF!</v>
      </c>
    </row>
    <row r="244" spans="9:38" x14ac:dyDescent="0.25">
      <c r="I244" s="83"/>
      <c r="J244" s="84" t="e">
        <f>IF(AL245="55",Monitoreo!#REF!&amp;". ","")</f>
        <v>#REF!</v>
      </c>
      <c r="K244" s="39" t="e">
        <f>IF(AL245="54",Monitoreo!#REF!&amp;". ","")</f>
        <v>#REF!</v>
      </c>
      <c r="L244" s="39" t="e">
        <f>IF(AL245="53",Monitoreo!#REF!&amp;". ","")</f>
        <v>#REF!</v>
      </c>
      <c r="M244" s="39" t="e">
        <f>IF(AL245="52",Monitoreo!#REF!&amp;". ","")</f>
        <v>#REF!</v>
      </c>
      <c r="N244" s="39" t="e">
        <f>IF(AL245="51",Monitoreo!#REF!&amp;". ","")</f>
        <v>#REF!</v>
      </c>
      <c r="O244" s="39" t="e">
        <f>IF(AL245="45",Monitoreo!#REF!&amp;". ","")</f>
        <v>#REF!</v>
      </c>
      <c r="P244" s="39" t="e">
        <f>IF(AL245="44",Monitoreo!#REF!&amp;". ","")</f>
        <v>#REF!</v>
      </c>
      <c r="Q244" s="39" t="e">
        <f>IF(AL245="43",Monitoreo!#REF!&amp;". ","")</f>
        <v>#REF!</v>
      </c>
      <c r="R244" s="39" t="e">
        <f>IF(AL245="42",Monitoreo!#REF!&amp;". ","")</f>
        <v>#REF!</v>
      </c>
      <c r="S244" s="39" t="e">
        <f>IF(AL245="41",Monitoreo!#REF!&amp;". ","")</f>
        <v>#REF!</v>
      </c>
      <c r="T244" s="39" t="e">
        <f>IF(AL245="35",Monitoreo!#REF!&amp;". ","")</f>
        <v>#REF!</v>
      </c>
      <c r="U244" s="39" t="e">
        <f>IF(AL245="34",Monitoreo!#REF!&amp;". ","")</f>
        <v>#REF!</v>
      </c>
      <c r="V244" s="39" t="e">
        <f>IF(AL245="33",Monitoreo!#REF!&amp;". ","")</f>
        <v>#REF!</v>
      </c>
      <c r="W244" s="39" t="e">
        <f>IF(AL245="32",Monitoreo!#REF!&amp;". ","")</f>
        <v>#REF!</v>
      </c>
      <c r="X244" s="39" t="e">
        <f>IF(AL245="31",Monitoreo!#REF!&amp;". ","")</f>
        <v>#REF!</v>
      </c>
      <c r="Y244" s="39" t="e">
        <f>IF(AL245="25",Monitoreo!#REF!&amp;". ","")</f>
        <v>#REF!</v>
      </c>
      <c r="Z244" s="39" t="e">
        <f>IF(AL245="24",Monitoreo!#REF!&amp;". ","")</f>
        <v>#REF!</v>
      </c>
      <c r="AA244" s="39" t="e">
        <f>IF(AL245="23",Monitoreo!#REF!&amp;". ","")</f>
        <v>#REF!</v>
      </c>
      <c r="AB244" s="39" t="e">
        <f>IF(AL245="22",Monitoreo!#REF!&amp;". ","")</f>
        <v>#REF!</v>
      </c>
      <c r="AC244" s="39" t="e">
        <f>IF(AL245="21",Monitoreo!#REF!&amp;". ","")</f>
        <v>#REF!</v>
      </c>
      <c r="AD244" s="39" t="e">
        <f>IF(AL245="15",Monitoreo!#REF!&amp;". ","")</f>
        <v>#REF!</v>
      </c>
      <c r="AE244" s="39" t="e">
        <f>IF(AL245="14",Monitoreo!#REF!&amp;". ","")</f>
        <v>#REF!</v>
      </c>
      <c r="AF244" s="39" t="e">
        <f>IF(AL245="13",Monitoreo!#REF!&amp;". ","")</f>
        <v>#REF!</v>
      </c>
      <c r="AG244" s="39" t="e">
        <f>IF(AL245="12",Monitoreo!#REF!&amp;". ","")</f>
        <v>#REF!</v>
      </c>
      <c r="AH244" s="85" t="e">
        <f>IF(AL245="11",Monitoreo!#REF!&amp;". ","")</f>
        <v>#REF!</v>
      </c>
      <c r="AI244" s="71"/>
      <c r="AJ244" s="88" t="e">
        <f>+IF(Monitoreo!#REF!="Casi Seguro",5,IF(Monitoreo!#REF!="Probable",4,IF(Monitoreo!#REF!="Posible",3,IF(Monitoreo!#REF!="Improbable",2,IF(Monitoreo!#REF!="Raro",1)))))</f>
        <v>#REF!</v>
      </c>
      <c r="AK244" s="88" t="e">
        <f>+IF(Monitoreo!#REF!="Severo",5,IF(Monitoreo!#REF!="Mayor",4,IF(Monitoreo!#REF!="Moderado",3,IF(Monitoreo!#REF!="Menor",2,IF(Monitoreo!#REF!="Insignificante",1)))))</f>
        <v>#REF!</v>
      </c>
      <c r="AL244" s="88" t="e">
        <f t="shared" si="3"/>
        <v>#REF!</v>
      </c>
    </row>
    <row r="245" spans="9:38" x14ac:dyDescent="0.25">
      <c r="I245" s="83"/>
      <c r="J245" s="84" t="e">
        <f>IF(AL246="55",Monitoreo!#REF!&amp;". ","")</f>
        <v>#REF!</v>
      </c>
      <c r="K245" s="39" t="e">
        <f>IF(AL246="54",Monitoreo!#REF!&amp;". ","")</f>
        <v>#REF!</v>
      </c>
      <c r="L245" s="39" t="e">
        <f>IF(AL246="53",Monitoreo!#REF!&amp;". ","")</f>
        <v>#REF!</v>
      </c>
      <c r="M245" s="39" t="e">
        <f>IF(AL246="52",Monitoreo!#REF!&amp;". ","")</f>
        <v>#REF!</v>
      </c>
      <c r="N245" s="39" t="e">
        <f>IF(AL246="51",Monitoreo!#REF!&amp;". ","")</f>
        <v>#REF!</v>
      </c>
      <c r="O245" s="39" t="e">
        <f>IF(AL246="45",Monitoreo!#REF!&amp;". ","")</f>
        <v>#REF!</v>
      </c>
      <c r="P245" s="39" t="e">
        <f>IF(AL246="44",Monitoreo!#REF!&amp;". ","")</f>
        <v>#REF!</v>
      </c>
      <c r="Q245" s="39" t="e">
        <f>IF(AL246="43",Monitoreo!#REF!&amp;". ","")</f>
        <v>#REF!</v>
      </c>
      <c r="R245" s="39" t="e">
        <f>IF(AL246="42",Monitoreo!#REF!&amp;". ","")</f>
        <v>#REF!</v>
      </c>
      <c r="S245" s="39" t="e">
        <f>IF(AL246="41",Monitoreo!#REF!&amp;". ","")</f>
        <v>#REF!</v>
      </c>
      <c r="T245" s="39" t="e">
        <f>IF(AL246="35",Monitoreo!#REF!&amp;". ","")</f>
        <v>#REF!</v>
      </c>
      <c r="U245" s="39" t="e">
        <f>IF(AL246="34",Monitoreo!#REF!&amp;". ","")</f>
        <v>#REF!</v>
      </c>
      <c r="V245" s="39" t="e">
        <f>IF(AL246="33",Monitoreo!#REF!&amp;". ","")</f>
        <v>#REF!</v>
      </c>
      <c r="W245" s="39" t="e">
        <f>IF(AL246="32",Monitoreo!#REF!&amp;". ","")</f>
        <v>#REF!</v>
      </c>
      <c r="X245" s="39" t="e">
        <f>IF(AL246="31",Monitoreo!#REF!&amp;". ","")</f>
        <v>#REF!</v>
      </c>
      <c r="Y245" s="39" t="e">
        <f>IF(AL246="25",Monitoreo!#REF!&amp;". ","")</f>
        <v>#REF!</v>
      </c>
      <c r="Z245" s="39" t="e">
        <f>IF(AL246="24",Monitoreo!#REF!&amp;". ","")</f>
        <v>#REF!</v>
      </c>
      <c r="AA245" s="39" t="e">
        <f>IF(AL246="23",Monitoreo!#REF!&amp;". ","")</f>
        <v>#REF!</v>
      </c>
      <c r="AB245" s="39" t="e">
        <f>IF(AL246="22",Monitoreo!#REF!&amp;". ","")</f>
        <v>#REF!</v>
      </c>
      <c r="AC245" s="39" t="e">
        <f>IF(AL246="21",Monitoreo!#REF!&amp;". ","")</f>
        <v>#REF!</v>
      </c>
      <c r="AD245" s="39" t="e">
        <f>IF(AL246="15",Monitoreo!#REF!&amp;". ","")</f>
        <v>#REF!</v>
      </c>
      <c r="AE245" s="39" t="e">
        <f>IF(AL246="14",Monitoreo!#REF!&amp;". ","")</f>
        <v>#REF!</v>
      </c>
      <c r="AF245" s="39" t="e">
        <f>IF(AL246="13",Monitoreo!#REF!&amp;". ","")</f>
        <v>#REF!</v>
      </c>
      <c r="AG245" s="39" t="e">
        <f>IF(AL246="12",Monitoreo!#REF!&amp;". ","")</f>
        <v>#REF!</v>
      </c>
      <c r="AH245" s="85" t="e">
        <f>IF(AL246="11",Monitoreo!#REF!&amp;". ","")</f>
        <v>#REF!</v>
      </c>
      <c r="AI245" s="71"/>
      <c r="AJ245" s="88" t="e">
        <f>+IF(Monitoreo!#REF!="Casi Seguro",5,IF(Monitoreo!#REF!="Probable",4,IF(Monitoreo!#REF!="Posible",3,IF(Monitoreo!#REF!="Improbable",2,IF(Monitoreo!#REF!="Raro",1)))))</f>
        <v>#REF!</v>
      </c>
      <c r="AK245" s="88" t="e">
        <f>+IF(Monitoreo!#REF!="Severo",5,IF(Monitoreo!#REF!="Mayor",4,IF(Monitoreo!#REF!="Moderado",3,IF(Monitoreo!#REF!="Menor",2,IF(Monitoreo!#REF!="Insignificante",1)))))</f>
        <v>#REF!</v>
      </c>
      <c r="AL245" s="88" t="e">
        <f t="shared" si="3"/>
        <v>#REF!</v>
      </c>
    </row>
    <row r="246" spans="9:38" x14ac:dyDescent="0.25">
      <c r="I246" s="83"/>
      <c r="J246" s="84" t="e">
        <f>IF(AL247="55",Monitoreo!#REF!&amp;". ","")</f>
        <v>#REF!</v>
      </c>
      <c r="K246" s="39" t="e">
        <f>IF(AL247="54",Monitoreo!#REF!&amp;". ","")</f>
        <v>#REF!</v>
      </c>
      <c r="L246" s="39" t="e">
        <f>IF(AL247="53",Monitoreo!#REF!&amp;". ","")</f>
        <v>#REF!</v>
      </c>
      <c r="M246" s="39" t="e">
        <f>IF(AL247="52",Monitoreo!#REF!&amp;". ","")</f>
        <v>#REF!</v>
      </c>
      <c r="N246" s="39" t="e">
        <f>IF(AL247="51",Monitoreo!#REF!&amp;". ","")</f>
        <v>#REF!</v>
      </c>
      <c r="O246" s="39" t="e">
        <f>IF(AL247="45",Monitoreo!#REF!&amp;". ","")</f>
        <v>#REF!</v>
      </c>
      <c r="P246" s="39" t="e">
        <f>IF(AL247="44",Monitoreo!#REF!&amp;". ","")</f>
        <v>#REF!</v>
      </c>
      <c r="Q246" s="39" t="e">
        <f>IF(AL247="43",Monitoreo!#REF!&amp;". ","")</f>
        <v>#REF!</v>
      </c>
      <c r="R246" s="39" t="e">
        <f>IF(AL247="42",Monitoreo!#REF!&amp;". ","")</f>
        <v>#REF!</v>
      </c>
      <c r="S246" s="39" t="e">
        <f>IF(AL247="41",Monitoreo!#REF!&amp;". ","")</f>
        <v>#REF!</v>
      </c>
      <c r="T246" s="39" t="e">
        <f>IF(AL247="35",Monitoreo!#REF!&amp;". ","")</f>
        <v>#REF!</v>
      </c>
      <c r="U246" s="39" t="e">
        <f>IF(AL247="34",Monitoreo!#REF!&amp;". ","")</f>
        <v>#REF!</v>
      </c>
      <c r="V246" s="39" t="e">
        <f>IF(AL247="33",Monitoreo!#REF!&amp;". ","")</f>
        <v>#REF!</v>
      </c>
      <c r="W246" s="39" t="e">
        <f>IF(AL247="32",Monitoreo!#REF!&amp;". ","")</f>
        <v>#REF!</v>
      </c>
      <c r="X246" s="39" t="e">
        <f>IF(AL247="31",Monitoreo!#REF!&amp;". ","")</f>
        <v>#REF!</v>
      </c>
      <c r="Y246" s="39" t="e">
        <f>IF(AL247="25",Monitoreo!#REF!&amp;". ","")</f>
        <v>#REF!</v>
      </c>
      <c r="Z246" s="39" t="e">
        <f>IF(AL247="24",Monitoreo!#REF!&amp;". ","")</f>
        <v>#REF!</v>
      </c>
      <c r="AA246" s="39" t="e">
        <f>IF(AL247="23",Monitoreo!#REF!&amp;". ","")</f>
        <v>#REF!</v>
      </c>
      <c r="AB246" s="39" t="e">
        <f>IF(AL247="22",Monitoreo!#REF!&amp;". ","")</f>
        <v>#REF!</v>
      </c>
      <c r="AC246" s="39" t="e">
        <f>IF(AL247="21",Monitoreo!#REF!&amp;". ","")</f>
        <v>#REF!</v>
      </c>
      <c r="AD246" s="39" t="e">
        <f>IF(AL247="15",Monitoreo!#REF!&amp;". ","")</f>
        <v>#REF!</v>
      </c>
      <c r="AE246" s="39" t="e">
        <f>IF(AL247="14",Monitoreo!#REF!&amp;". ","")</f>
        <v>#REF!</v>
      </c>
      <c r="AF246" s="39" t="e">
        <f>IF(AL247="13",Monitoreo!#REF!&amp;". ","")</f>
        <v>#REF!</v>
      </c>
      <c r="AG246" s="39" t="e">
        <f>IF(AL247="12",Monitoreo!#REF!&amp;". ","")</f>
        <v>#REF!</v>
      </c>
      <c r="AH246" s="85" t="e">
        <f>IF(AL247="11",Monitoreo!#REF!&amp;". ","")</f>
        <v>#REF!</v>
      </c>
      <c r="AI246" s="71"/>
      <c r="AJ246" s="88" t="e">
        <f>+IF(Monitoreo!#REF!="Casi Seguro",5,IF(Monitoreo!#REF!="Probable",4,IF(Monitoreo!#REF!="Posible",3,IF(Monitoreo!#REF!="Improbable",2,IF(Monitoreo!#REF!="Raro",1)))))</f>
        <v>#REF!</v>
      </c>
      <c r="AK246" s="88" t="e">
        <f>+IF(Monitoreo!#REF!="Severo",5,IF(Monitoreo!#REF!="Mayor",4,IF(Monitoreo!#REF!="Moderado",3,IF(Monitoreo!#REF!="Menor",2,IF(Monitoreo!#REF!="Insignificante",1)))))</f>
        <v>#REF!</v>
      </c>
      <c r="AL246" s="88" t="e">
        <f t="shared" si="3"/>
        <v>#REF!</v>
      </c>
    </row>
    <row r="247" spans="9:38" x14ac:dyDescent="0.25">
      <c r="I247" s="83"/>
      <c r="J247" s="84" t="e">
        <f>IF(AL248="55",Monitoreo!#REF!&amp;". ","")</f>
        <v>#REF!</v>
      </c>
      <c r="K247" s="39" t="e">
        <f>IF(AL248="54",Monitoreo!#REF!&amp;". ","")</f>
        <v>#REF!</v>
      </c>
      <c r="L247" s="39" t="e">
        <f>IF(AL248="53",Monitoreo!#REF!&amp;". ","")</f>
        <v>#REF!</v>
      </c>
      <c r="M247" s="39" t="e">
        <f>IF(AL248="52",Monitoreo!#REF!&amp;". ","")</f>
        <v>#REF!</v>
      </c>
      <c r="N247" s="39" t="e">
        <f>IF(AL248="51",Monitoreo!#REF!&amp;". ","")</f>
        <v>#REF!</v>
      </c>
      <c r="O247" s="39" t="e">
        <f>IF(AL248="45",Monitoreo!#REF!&amp;". ","")</f>
        <v>#REF!</v>
      </c>
      <c r="P247" s="39" t="e">
        <f>IF(AL248="44",Monitoreo!#REF!&amp;". ","")</f>
        <v>#REF!</v>
      </c>
      <c r="Q247" s="39" t="e">
        <f>IF(AL248="43",Monitoreo!#REF!&amp;". ","")</f>
        <v>#REF!</v>
      </c>
      <c r="R247" s="39" t="e">
        <f>IF(AL248="42",Monitoreo!#REF!&amp;". ","")</f>
        <v>#REF!</v>
      </c>
      <c r="S247" s="39" t="e">
        <f>IF(AL248="41",Monitoreo!#REF!&amp;". ","")</f>
        <v>#REF!</v>
      </c>
      <c r="T247" s="39" t="e">
        <f>IF(AL248="35",Monitoreo!#REF!&amp;". ","")</f>
        <v>#REF!</v>
      </c>
      <c r="U247" s="39" t="e">
        <f>IF(AL248="34",Monitoreo!#REF!&amp;". ","")</f>
        <v>#REF!</v>
      </c>
      <c r="V247" s="39" t="e">
        <f>IF(AL248="33",Monitoreo!#REF!&amp;". ","")</f>
        <v>#REF!</v>
      </c>
      <c r="W247" s="39" t="e">
        <f>IF(AL248="32",Monitoreo!#REF!&amp;". ","")</f>
        <v>#REF!</v>
      </c>
      <c r="X247" s="39" t="e">
        <f>IF(AL248="31",Monitoreo!#REF!&amp;". ","")</f>
        <v>#REF!</v>
      </c>
      <c r="Y247" s="39" t="e">
        <f>IF(AL248="25",Monitoreo!#REF!&amp;". ","")</f>
        <v>#REF!</v>
      </c>
      <c r="Z247" s="39" t="e">
        <f>IF(AL248="24",Monitoreo!#REF!&amp;". ","")</f>
        <v>#REF!</v>
      </c>
      <c r="AA247" s="39" t="e">
        <f>IF(AL248="23",Monitoreo!#REF!&amp;". ","")</f>
        <v>#REF!</v>
      </c>
      <c r="AB247" s="39" t="e">
        <f>IF(AL248="22",Monitoreo!#REF!&amp;". ","")</f>
        <v>#REF!</v>
      </c>
      <c r="AC247" s="39" t="e">
        <f>IF(AL248="21",Monitoreo!#REF!&amp;". ","")</f>
        <v>#REF!</v>
      </c>
      <c r="AD247" s="39" t="e">
        <f>IF(AL248="15",Monitoreo!#REF!&amp;". ","")</f>
        <v>#REF!</v>
      </c>
      <c r="AE247" s="39" t="e">
        <f>IF(AL248="14",Monitoreo!#REF!&amp;". ","")</f>
        <v>#REF!</v>
      </c>
      <c r="AF247" s="39" t="e">
        <f>IF(AL248="13",Monitoreo!#REF!&amp;". ","")</f>
        <v>#REF!</v>
      </c>
      <c r="AG247" s="39" t="e">
        <f>IF(AL248="12",Monitoreo!#REF!&amp;". ","")</f>
        <v>#REF!</v>
      </c>
      <c r="AH247" s="85" t="e">
        <f>IF(AL248="11",Monitoreo!#REF!&amp;". ","")</f>
        <v>#REF!</v>
      </c>
      <c r="AI247" s="71"/>
      <c r="AJ247" s="88" t="e">
        <f>+IF(Monitoreo!#REF!="Casi Seguro",5,IF(Monitoreo!#REF!="Probable",4,IF(Monitoreo!#REF!="Posible",3,IF(Monitoreo!#REF!="Improbable",2,IF(Monitoreo!#REF!="Raro",1)))))</f>
        <v>#REF!</v>
      </c>
      <c r="AK247" s="88" t="e">
        <f>+IF(Monitoreo!#REF!="Severo",5,IF(Monitoreo!#REF!="Mayor",4,IF(Monitoreo!#REF!="Moderado",3,IF(Monitoreo!#REF!="Menor",2,IF(Monitoreo!#REF!="Insignificante",1)))))</f>
        <v>#REF!</v>
      </c>
      <c r="AL247" s="88" t="e">
        <f t="shared" si="3"/>
        <v>#REF!</v>
      </c>
    </row>
    <row r="248" spans="9:38" x14ac:dyDescent="0.25">
      <c r="I248" s="83"/>
      <c r="J248" s="84" t="e">
        <f>IF(AL249="55",Monitoreo!#REF!&amp;". ","")</f>
        <v>#REF!</v>
      </c>
      <c r="K248" s="39" t="e">
        <f>IF(AL249="54",Monitoreo!#REF!&amp;". ","")</f>
        <v>#REF!</v>
      </c>
      <c r="L248" s="39" t="e">
        <f>IF(AL249="53",Monitoreo!#REF!&amp;". ","")</f>
        <v>#REF!</v>
      </c>
      <c r="M248" s="39" t="e">
        <f>IF(AL249="52",Monitoreo!#REF!&amp;". ","")</f>
        <v>#REF!</v>
      </c>
      <c r="N248" s="39" t="e">
        <f>IF(AL249="51",Monitoreo!#REF!&amp;". ","")</f>
        <v>#REF!</v>
      </c>
      <c r="O248" s="39" t="e">
        <f>IF(AL249="45",Monitoreo!#REF!&amp;". ","")</f>
        <v>#REF!</v>
      </c>
      <c r="P248" s="39" t="e">
        <f>IF(AL249="44",Monitoreo!#REF!&amp;". ","")</f>
        <v>#REF!</v>
      </c>
      <c r="Q248" s="39" t="e">
        <f>IF(AL249="43",Monitoreo!#REF!&amp;". ","")</f>
        <v>#REF!</v>
      </c>
      <c r="R248" s="39" t="e">
        <f>IF(AL249="42",Monitoreo!#REF!&amp;". ","")</f>
        <v>#REF!</v>
      </c>
      <c r="S248" s="39" t="e">
        <f>IF(AL249="41",Monitoreo!#REF!&amp;". ","")</f>
        <v>#REF!</v>
      </c>
      <c r="T248" s="39" t="e">
        <f>IF(AL249="35",Monitoreo!#REF!&amp;". ","")</f>
        <v>#REF!</v>
      </c>
      <c r="U248" s="39" t="e">
        <f>IF(AL249="34",Monitoreo!#REF!&amp;". ","")</f>
        <v>#REF!</v>
      </c>
      <c r="V248" s="39" t="e">
        <f>IF(AL249="33",Monitoreo!#REF!&amp;". ","")</f>
        <v>#REF!</v>
      </c>
      <c r="W248" s="39" t="e">
        <f>IF(AL249="32",Monitoreo!#REF!&amp;". ","")</f>
        <v>#REF!</v>
      </c>
      <c r="X248" s="39" t="e">
        <f>IF(AL249="31",Monitoreo!#REF!&amp;". ","")</f>
        <v>#REF!</v>
      </c>
      <c r="Y248" s="39" t="e">
        <f>IF(AL249="25",Monitoreo!#REF!&amp;". ","")</f>
        <v>#REF!</v>
      </c>
      <c r="Z248" s="39" t="e">
        <f>IF(AL249="24",Monitoreo!#REF!&amp;". ","")</f>
        <v>#REF!</v>
      </c>
      <c r="AA248" s="39" t="e">
        <f>IF(AL249="23",Monitoreo!#REF!&amp;". ","")</f>
        <v>#REF!</v>
      </c>
      <c r="AB248" s="39" t="e">
        <f>IF(AL249="22",Monitoreo!#REF!&amp;". ","")</f>
        <v>#REF!</v>
      </c>
      <c r="AC248" s="39" t="e">
        <f>IF(AL249="21",Monitoreo!#REF!&amp;". ","")</f>
        <v>#REF!</v>
      </c>
      <c r="AD248" s="39" t="e">
        <f>IF(AL249="15",Monitoreo!#REF!&amp;". ","")</f>
        <v>#REF!</v>
      </c>
      <c r="AE248" s="39" t="e">
        <f>IF(AL249="14",Monitoreo!#REF!&amp;". ","")</f>
        <v>#REF!</v>
      </c>
      <c r="AF248" s="39" t="e">
        <f>IF(AL249="13",Monitoreo!#REF!&amp;". ","")</f>
        <v>#REF!</v>
      </c>
      <c r="AG248" s="39" t="e">
        <f>IF(AL249="12",Monitoreo!#REF!&amp;". ","")</f>
        <v>#REF!</v>
      </c>
      <c r="AH248" s="85" t="e">
        <f>IF(AL249="11",Monitoreo!#REF!&amp;". ","")</f>
        <v>#REF!</v>
      </c>
      <c r="AI248" s="71"/>
      <c r="AJ248" s="88" t="e">
        <f>+IF(Monitoreo!#REF!="Casi Seguro",5,IF(Monitoreo!#REF!="Probable",4,IF(Monitoreo!#REF!="Posible",3,IF(Monitoreo!#REF!="Improbable",2,IF(Monitoreo!#REF!="Raro",1)))))</f>
        <v>#REF!</v>
      </c>
      <c r="AK248" s="88" t="e">
        <f>+IF(Monitoreo!#REF!="Severo",5,IF(Monitoreo!#REF!="Mayor",4,IF(Monitoreo!#REF!="Moderado",3,IF(Monitoreo!#REF!="Menor",2,IF(Monitoreo!#REF!="Insignificante",1)))))</f>
        <v>#REF!</v>
      </c>
      <c r="AL248" s="88" t="e">
        <f t="shared" si="3"/>
        <v>#REF!</v>
      </c>
    </row>
    <row r="249" spans="9:38" x14ac:dyDescent="0.25">
      <c r="I249" s="83"/>
      <c r="J249" s="84" t="e">
        <f>IF(AL250="55",Monitoreo!#REF!&amp;". ","")</f>
        <v>#REF!</v>
      </c>
      <c r="K249" s="39" t="e">
        <f>IF(AL250="54",Monitoreo!#REF!&amp;". ","")</f>
        <v>#REF!</v>
      </c>
      <c r="L249" s="39" t="e">
        <f>IF(AL250="53",Monitoreo!#REF!&amp;". ","")</f>
        <v>#REF!</v>
      </c>
      <c r="M249" s="39" t="e">
        <f>IF(AL250="52",Monitoreo!#REF!&amp;". ","")</f>
        <v>#REF!</v>
      </c>
      <c r="N249" s="39" t="e">
        <f>IF(AL250="51",Monitoreo!#REF!&amp;". ","")</f>
        <v>#REF!</v>
      </c>
      <c r="O249" s="39" t="e">
        <f>IF(AL250="45",Monitoreo!#REF!&amp;". ","")</f>
        <v>#REF!</v>
      </c>
      <c r="P249" s="39" t="e">
        <f>IF(AL250="44",Monitoreo!#REF!&amp;". ","")</f>
        <v>#REF!</v>
      </c>
      <c r="Q249" s="39" t="e">
        <f>IF(AL250="43",Monitoreo!#REF!&amp;". ","")</f>
        <v>#REF!</v>
      </c>
      <c r="R249" s="39" t="e">
        <f>IF(AL250="42",Monitoreo!#REF!&amp;". ","")</f>
        <v>#REF!</v>
      </c>
      <c r="S249" s="39" t="e">
        <f>IF(AL250="41",Monitoreo!#REF!&amp;". ","")</f>
        <v>#REF!</v>
      </c>
      <c r="T249" s="39" t="e">
        <f>IF(AL250="35",Monitoreo!#REF!&amp;". ","")</f>
        <v>#REF!</v>
      </c>
      <c r="U249" s="39" t="e">
        <f>IF(AL250="34",Monitoreo!#REF!&amp;". ","")</f>
        <v>#REF!</v>
      </c>
      <c r="V249" s="39" t="e">
        <f>IF(AL250="33",Monitoreo!#REF!&amp;". ","")</f>
        <v>#REF!</v>
      </c>
      <c r="W249" s="39" t="e">
        <f>IF(AL250="32",Monitoreo!#REF!&amp;". ","")</f>
        <v>#REF!</v>
      </c>
      <c r="X249" s="39" t="e">
        <f>IF(AL250="31",Monitoreo!#REF!&amp;". ","")</f>
        <v>#REF!</v>
      </c>
      <c r="Y249" s="39" t="e">
        <f>IF(AL250="25",Monitoreo!#REF!&amp;". ","")</f>
        <v>#REF!</v>
      </c>
      <c r="Z249" s="39" t="e">
        <f>IF(AL250="24",Monitoreo!#REF!&amp;". ","")</f>
        <v>#REF!</v>
      </c>
      <c r="AA249" s="39" t="e">
        <f>IF(AL250="23",Monitoreo!#REF!&amp;". ","")</f>
        <v>#REF!</v>
      </c>
      <c r="AB249" s="39" t="e">
        <f>IF(AL250="22",Monitoreo!#REF!&amp;". ","")</f>
        <v>#REF!</v>
      </c>
      <c r="AC249" s="39" t="e">
        <f>IF(AL250="21",Monitoreo!#REF!&amp;". ","")</f>
        <v>#REF!</v>
      </c>
      <c r="AD249" s="39" t="e">
        <f>IF(AL250="15",Monitoreo!#REF!&amp;". ","")</f>
        <v>#REF!</v>
      </c>
      <c r="AE249" s="39" t="e">
        <f>IF(AL250="14",Monitoreo!#REF!&amp;". ","")</f>
        <v>#REF!</v>
      </c>
      <c r="AF249" s="39" t="e">
        <f>IF(AL250="13",Monitoreo!#REF!&amp;". ","")</f>
        <v>#REF!</v>
      </c>
      <c r="AG249" s="39" t="e">
        <f>IF(AL250="12",Monitoreo!#REF!&amp;". ","")</f>
        <v>#REF!</v>
      </c>
      <c r="AH249" s="85" t="e">
        <f>IF(AL250="11",Monitoreo!#REF!&amp;". ","")</f>
        <v>#REF!</v>
      </c>
      <c r="AI249" s="71"/>
      <c r="AJ249" s="88" t="e">
        <f>+IF(Monitoreo!#REF!="Casi Seguro",5,IF(Monitoreo!#REF!="Probable",4,IF(Monitoreo!#REF!="Posible",3,IF(Monitoreo!#REF!="Improbable",2,IF(Monitoreo!#REF!="Raro",1)))))</f>
        <v>#REF!</v>
      </c>
      <c r="AK249" s="88" t="e">
        <f>+IF(Monitoreo!#REF!="Severo",5,IF(Monitoreo!#REF!="Mayor",4,IF(Monitoreo!#REF!="Moderado",3,IF(Monitoreo!#REF!="Menor",2,IF(Monitoreo!#REF!="Insignificante",1)))))</f>
        <v>#REF!</v>
      </c>
      <c r="AL249" s="88" t="e">
        <f t="shared" si="3"/>
        <v>#REF!</v>
      </c>
    </row>
    <row r="250" spans="9:38" x14ac:dyDescent="0.25">
      <c r="I250" s="83"/>
      <c r="J250" s="84" t="e">
        <f>IF(AL251="55",Monitoreo!#REF!&amp;". ","")</f>
        <v>#REF!</v>
      </c>
      <c r="K250" s="39" t="e">
        <f>IF(AL251="54",Monitoreo!#REF!&amp;". ","")</f>
        <v>#REF!</v>
      </c>
      <c r="L250" s="39" t="e">
        <f>IF(AL251="53",Monitoreo!#REF!&amp;". ","")</f>
        <v>#REF!</v>
      </c>
      <c r="M250" s="39" t="e">
        <f>IF(AL251="52",Monitoreo!#REF!&amp;". ","")</f>
        <v>#REF!</v>
      </c>
      <c r="N250" s="39" t="e">
        <f>IF(AL251="51",Monitoreo!#REF!&amp;". ","")</f>
        <v>#REF!</v>
      </c>
      <c r="O250" s="39" t="e">
        <f>IF(AL251="45",Monitoreo!#REF!&amp;". ","")</f>
        <v>#REF!</v>
      </c>
      <c r="P250" s="39" t="e">
        <f>IF(AL251="44",Monitoreo!#REF!&amp;". ","")</f>
        <v>#REF!</v>
      </c>
      <c r="Q250" s="39" t="e">
        <f>IF(AL251="43",Monitoreo!#REF!&amp;". ","")</f>
        <v>#REF!</v>
      </c>
      <c r="R250" s="39" t="e">
        <f>IF(AL251="42",Monitoreo!#REF!&amp;". ","")</f>
        <v>#REF!</v>
      </c>
      <c r="S250" s="39" t="e">
        <f>IF(AL251="41",Monitoreo!#REF!&amp;". ","")</f>
        <v>#REF!</v>
      </c>
      <c r="T250" s="39" t="e">
        <f>IF(AL251="35",Monitoreo!#REF!&amp;". ","")</f>
        <v>#REF!</v>
      </c>
      <c r="U250" s="39" t="e">
        <f>IF(AL251="34",Monitoreo!#REF!&amp;". ","")</f>
        <v>#REF!</v>
      </c>
      <c r="V250" s="39" t="e">
        <f>IF(AL251="33",Monitoreo!#REF!&amp;". ","")</f>
        <v>#REF!</v>
      </c>
      <c r="W250" s="39" t="e">
        <f>IF(AL251="32",Monitoreo!#REF!&amp;". ","")</f>
        <v>#REF!</v>
      </c>
      <c r="X250" s="39" t="e">
        <f>IF(AL251="31",Monitoreo!#REF!&amp;". ","")</f>
        <v>#REF!</v>
      </c>
      <c r="Y250" s="39" t="e">
        <f>IF(AL251="25",Monitoreo!#REF!&amp;". ","")</f>
        <v>#REF!</v>
      </c>
      <c r="Z250" s="39" t="e">
        <f>IF(AL251="24",Monitoreo!#REF!&amp;". ","")</f>
        <v>#REF!</v>
      </c>
      <c r="AA250" s="39" t="e">
        <f>IF(AL251="23",Monitoreo!#REF!&amp;". ","")</f>
        <v>#REF!</v>
      </c>
      <c r="AB250" s="39" t="e">
        <f>IF(AL251="22",Monitoreo!#REF!&amp;". ","")</f>
        <v>#REF!</v>
      </c>
      <c r="AC250" s="39" t="e">
        <f>IF(AL251="21",Monitoreo!#REF!&amp;". ","")</f>
        <v>#REF!</v>
      </c>
      <c r="AD250" s="39" t="e">
        <f>IF(AL251="15",Monitoreo!#REF!&amp;". ","")</f>
        <v>#REF!</v>
      </c>
      <c r="AE250" s="39" t="e">
        <f>IF(AL251="14",Monitoreo!#REF!&amp;". ","")</f>
        <v>#REF!</v>
      </c>
      <c r="AF250" s="39" t="e">
        <f>IF(AL251="13",Monitoreo!#REF!&amp;". ","")</f>
        <v>#REF!</v>
      </c>
      <c r="AG250" s="39" t="e">
        <f>IF(AL251="12",Monitoreo!#REF!&amp;". ","")</f>
        <v>#REF!</v>
      </c>
      <c r="AH250" s="85" t="e">
        <f>IF(AL251="11",Monitoreo!#REF!&amp;". ","")</f>
        <v>#REF!</v>
      </c>
      <c r="AI250" s="71"/>
      <c r="AJ250" s="88" t="e">
        <f>+IF(Monitoreo!#REF!="Casi Seguro",5,IF(Monitoreo!#REF!="Probable",4,IF(Monitoreo!#REF!="Posible",3,IF(Monitoreo!#REF!="Improbable",2,IF(Monitoreo!#REF!="Raro",1)))))</f>
        <v>#REF!</v>
      </c>
      <c r="AK250" s="88" t="e">
        <f>+IF(Monitoreo!#REF!="Severo",5,IF(Monitoreo!#REF!="Mayor",4,IF(Monitoreo!#REF!="Moderado",3,IF(Monitoreo!#REF!="Menor",2,IF(Monitoreo!#REF!="Insignificante",1)))))</f>
        <v>#REF!</v>
      </c>
      <c r="AL250" s="88" t="e">
        <f t="shared" si="3"/>
        <v>#REF!</v>
      </c>
    </row>
    <row r="251" spans="9:38" x14ac:dyDescent="0.25">
      <c r="I251" s="83"/>
      <c r="J251" s="84" t="e">
        <f>IF(AL252="55",Monitoreo!#REF!&amp;". ","")</f>
        <v>#REF!</v>
      </c>
      <c r="K251" s="39" t="e">
        <f>IF(AL252="54",Monitoreo!#REF!&amp;". ","")</f>
        <v>#REF!</v>
      </c>
      <c r="L251" s="39" t="e">
        <f>IF(AL252="53",Monitoreo!#REF!&amp;". ","")</f>
        <v>#REF!</v>
      </c>
      <c r="M251" s="39" t="e">
        <f>IF(AL252="52",Monitoreo!#REF!&amp;". ","")</f>
        <v>#REF!</v>
      </c>
      <c r="N251" s="39" t="e">
        <f>IF(AL252="51",Monitoreo!#REF!&amp;". ","")</f>
        <v>#REF!</v>
      </c>
      <c r="O251" s="39" t="e">
        <f>IF(AL252="45",Monitoreo!#REF!&amp;". ","")</f>
        <v>#REF!</v>
      </c>
      <c r="P251" s="39" t="e">
        <f>IF(AL252="44",Monitoreo!#REF!&amp;". ","")</f>
        <v>#REF!</v>
      </c>
      <c r="Q251" s="39" t="e">
        <f>IF(AL252="43",Monitoreo!#REF!&amp;". ","")</f>
        <v>#REF!</v>
      </c>
      <c r="R251" s="39" t="e">
        <f>IF(AL252="42",Monitoreo!#REF!&amp;". ","")</f>
        <v>#REF!</v>
      </c>
      <c r="S251" s="39" t="e">
        <f>IF(AL252="41",Monitoreo!#REF!&amp;". ","")</f>
        <v>#REF!</v>
      </c>
      <c r="T251" s="39" t="e">
        <f>IF(AL252="35",Monitoreo!#REF!&amp;". ","")</f>
        <v>#REF!</v>
      </c>
      <c r="U251" s="39" t="e">
        <f>IF(AL252="34",Monitoreo!#REF!&amp;". ","")</f>
        <v>#REF!</v>
      </c>
      <c r="V251" s="39" t="e">
        <f>IF(AL252="33",Monitoreo!#REF!&amp;". ","")</f>
        <v>#REF!</v>
      </c>
      <c r="W251" s="39" t="e">
        <f>IF(AL252="32",Monitoreo!#REF!&amp;". ","")</f>
        <v>#REF!</v>
      </c>
      <c r="X251" s="39" t="e">
        <f>IF(AL252="31",Monitoreo!#REF!&amp;". ","")</f>
        <v>#REF!</v>
      </c>
      <c r="Y251" s="39" t="e">
        <f>IF(AL252="25",Monitoreo!#REF!&amp;". ","")</f>
        <v>#REF!</v>
      </c>
      <c r="Z251" s="39" t="e">
        <f>IF(AL252="24",Monitoreo!#REF!&amp;". ","")</f>
        <v>#REF!</v>
      </c>
      <c r="AA251" s="39" t="e">
        <f>IF(AL252="23",Monitoreo!#REF!&amp;". ","")</f>
        <v>#REF!</v>
      </c>
      <c r="AB251" s="39" t="e">
        <f>IF(AL252="22",Monitoreo!#REF!&amp;". ","")</f>
        <v>#REF!</v>
      </c>
      <c r="AC251" s="39" t="e">
        <f>IF(AL252="21",Monitoreo!#REF!&amp;". ","")</f>
        <v>#REF!</v>
      </c>
      <c r="AD251" s="39" t="e">
        <f>IF(AL252="15",Monitoreo!#REF!&amp;". ","")</f>
        <v>#REF!</v>
      </c>
      <c r="AE251" s="39" t="e">
        <f>IF(AL252="14",Monitoreo!#REF!&amp;". ","")</f>
        <v>#REF!</v>
      </c>
      <c r="AF251" s="39" t="e">
        <f>IF(AL252="13",Monitoreo!#REF!&amp;". ","")</f>
        <v>#REF!</v>
      </c>
      <c r="AG251" s="39" t="e">
        <f>IF(AL252="12",Monitoreo!#REF!&amp;". ","")</f>
        <v>#REF!</v>
      </c>
      <c r="AH251" s="85" t="e">
        <f>IF(AL252="11",Monitoreo!#REF!&amp;". ","")</f>
        <v>#REF!</v>
      </c>
      <c r="AI251" s="71"/>
      <c r="AJ251" s="88" t="e">
        <f>+IF(Monitoreo!#REF!="Casi Seguro",5,IF(Monitoreo!#REF!="Probable",4,IF(Monitoreo!#REF!="Posible",3,IF(Monitoreo!#REF!="Improbable",2,IF(Monitoreo!#REF!="Raro",1)))))</f>
        <v>#REF!</v>
      </c>
      <c r="AK251" s="88" t="e">
        <f>+IF(Monitoreo!#REF!="Severo",5,IF(Monitoreo!#REF!="Mayor",4,IF(Monitoreo!#REF!="Moderado",3,IF(Monitoreo!#REF!="Menor",2,IF(Monitoreo!#REF!="Insignificante",1)))))</f>
        <v>#REF!</v>
      </c>
      <c r="AL251" s="88" t="e">
        <f t="shared" si="3"/>
        <v>#REF!</v>
      </c>
    </row>
    <row r="252" spans="9:38" x14ac:dyDescent="0.25">
      <c r="I252" s="83"/>
      <c r="J252" s="84" t="e">
        <f>IF(AL253="55",Monitoreo!#REF!&amp;". ","")</f>
        <v>#REF!</v>
      </c>
      <c r="K252" s="39" t="e">
        <f>IF(AL253="54",Monitoreo!#REF!&amp;". ","")</f>
        <v>#REF!</v>
      </c>
      <c r="L252" s="39" t="e">
        <f>IF(AL253="53",Monitoreo!#REF!&amp;". ","")</f>
        <v>#REF!</v>
      </c>
      <c r="M252" s="39" t="e">
        <f>IF(AL253="52",Monitoreo!#REF!&amp;". ","")</f>
        <v>#REF!</v>
      </c>
      <c r="N252" s="39" t="e">
        <f>IF(AL253="51",Monitoreo!#REF!&amp;". ","")</f>
        <v>#REF!</v>
      </c>
      <c r="O252" s="39" t="e">
        <f>IF(AL253="45",Monitoreo!#REF!&amp;". ","")</f>
        <v>#REF!</v>
      </c>
      <c r="P252" s="39" t="e">
        <f>IF(AL253="44",Monitoreo!#REF!&amp;". ","")</f>
        <v>#REF!</v>
      </c>
      <c r="Q252" s="39" t="e">
        <f>IF(AL253="43",Monitoreo!#REF!&amp;". ","")</f>
        <v>#REF!</v>
      </c>
      <c r="R252" s="39" t="e">
        <f>IF(AL253="42",Monitoreo!#REF!&amp;". ","")</f>
        <v>#REF!</v>
      </c>
      <c r="S252" s="39" t="e">
        <f>IF(AL253="41",Monitoreo!#REF!&amp;". ","")</f>
        <v>#REF!</v>
      </c>
      <c r="T252" s="39" t="e">
        <f>IF(AL253="35",Monitoreo!#REF!&amp;". ","")</f>
        <v>#REF!</v>
      </c>
      <c r="U252" s="39" t="e">
        <f>IF(AL253="34",Monitoreo!#REF!&amp;". ","")</f>
        <v>#REF!</v>
      </c>
      <c r="V252" s="39" t="e">
        <f>IF(AL253="33",Monitoreo!#REF!&amp;". ","")</f>
        <v>#REF!</v>
      </c>
      <c r="W252" s="39" t="e">
        <f>IF(AL253="32",Monitoreo!#REF!&amp;". ","")</f>
        <v>#REF!</v>
      </c>
      <c r="X252" s="39" t="e">
        <f>IF(AL253="31",Monitoreo!#REF!&amp;". ","")</f>
        <v>#REF!</v>
      </c>
      <c r="Y252" s="39" t="e">
        <f>IF(AL253="25",Monitoreo!#REF!&amp;". ","")</f>
        <v>#REF!</v>
      </c>
      <c r="Z252" s="39" t="e">
        <f>IF(AL253="24",Monitoreo!#REF!&amp;". ","")</f>
        <v>#REF!</v>
      </c>
      <c r="AA252" s="39" t="e">
        <f>IF(AL253="23",Monitoreo!#REF!&amp;". ","")</f>
        <v>#REF!</v>
      </c>
      <c r="AB252" s="39" t="e">
        <f>IF(AL253="22",Monitoreo!#REF!&amp;". ","")</f>
        <v>#REF!</v>
      </c>
      <c r="AC252" s="39" t="e">
        <f>IF(AL253="21",Monitoreo!#REF!&amp;". ","")</f>
        <v>#REF!</v>
      </c>
      <c r="AD252" s="39" t="e">
        <f>IF(AL253="15",Monitoreo!#REF!&amp;". ","")</f>
        <v>#REF!</v>
      </c>
      <c r="AE252" s="39" t="e">
        <f>IF(AL253="14",Monitoreo!#REF!&amp;". ","")</f>
        <v>#REF!</v>
      </c>
      <c r="AF252" s="39" t="e">
        <f>IF(AL253="13",Monitoreo!#REF!&amp;". ","")</f>
        <v>#REF!</v>
      </c>
      <c r="AG252" s="39" t="e">
        <f>IF(AL253="12",Monitoreo!#REF!&amp;". ","")</f>
        <v>#REF!</v>
      </c>
      <c r="AH252" s="85" t="e">
        <f>IF(AL253="11",Monitoreo!#REF!&amp;". ","")</f>
        <v>#REF!</v>
      </c>
      <c r="AI252" s="71"/>
      <c r="AJ252" s="88" t="e">
        <f>+IF(Monitoreo!#REF!="Casi Seguro",5,IF(Monitoreo!#REF!="Probable",4,IF(Monitoreo!#REF!="Posible",3,IF(Monitoreo!#REF!="Improbable",2,IF(Monitoreo!#REF!="Raro",1)))))</f>
        <v>#REF!</v>
      </c>
      <c r="AK252" s="88" t="e">
        <f>+IF(Monitoreo!#REF!="Severo",5,IF(Monitoreo!#REF!="Mayor",4,IF(Monitoreo!#REF!="Moderado",3,IF(Monitoreo!#REF!="Menor",2,IF(Monitoreo!#REF!="Insignificante",1)))))</f>
        <v>#REF!</v>
      </c>
      <c r="AL252" s="88" t="e">
        <f t="shared" si="3"/>
        <v>#REF!</v>
      </c>
    </row>
    <row r="253" spans="9:38" x14ac:dyDescent="0.25">
      <c r="I253" s="83"/>
      <c r="J253" s="84" t="e">
        <f>IF(AL254="55",Monitoreo!#REF!&amp;". ","")</f>
        <v>#REF!</v>
      </c>
      <c r="K253" s="39" t="e">
        <f>IF(AL254="54",Monitoreo!#REF!&amp;". ","")</f>
        <v>#REF!</v>
      </c>
      <c r="L253" s="39" t="e">
        <f>IF(AL254="53",Monitoreo!#REF!&amp;". ","")</f>
        <v>#REF!</v>
      </c>
      <c r="M253" s="39" t="e">
        <f>IF(AL254="52",Monitoreo!#REF!&amp;". ","")</f>
        <v>#REF!</v>
      </c>
      <c r="N253" s="39" t="e">
        <f>IF(AL254="51",Monitoreo!#REF!&amp;". ","")</f>
        <v>#REF!</v>
      </c>
      <c r="O253" s="39" t="e">
        <f>IF(AL254="45",Monitoreo!#REF!&amp;". ","")</f>
        <v>#REF!</v>
      </c>
      <c r="P253" s="39" t="e">
        <f>IF(AL254="44",Monitoreo!#REF!&amp;". ","")</f>
        <v>#REF!</v>
      </c>
      <c r="Q253" s="39" t="e">
        <f>IF(AL254="43",Monitoreo!#REF!&amp;". ","")</f>
        <v>#REF!</v>
      </c>
      <c r="R253" s="39" t="e">
        <f>IF(AL254="42",Monitoreo!#REF!&amp;". ","")</f>
        <v>#REF!</v>
      </c>
      <c r="S253" s="39" t="e">
        <f>IF(AL254="41",Monitoreo!#REF!&amp;". ","")</f>
        <v>#REF!</v>
      </c>
      <c r="T253" s="39" t="e">
        <f>IF(AL254="35",Monitoreo!#REF!&amp;". ","")</f>
        <v>#REF!</v>
      </c>
      <c r="U253" s="39" t="e">
        <f>IF(AL254="34",Monitoreo!#REF!&amp;". ","")</f>
        <v>#REF!</v>
      </c>
      <c r="V253" s="39" t="e">
        <f>IF(AL254="33",Monitoreo!#REF!&amp;". ","")</f>
        <v>#REF!</v>
      </c>
      <c r="W253" s="39" t="e">
        <f>IF(AL254="32",Monitoreo!#REF!&amp;". ","")</f>
        <v>#REF!</v>
      </c>
      <c r="X253" s="39" t="e">
        <f>IF(AL254="31",Monitoreo!#REF!&amp;". ","")</f>
        <v>#REF!</v>
      </c>
      <c r="Y253" s="39" t="e">
        <f>IF(AL254="25",Monitoreo!#REF!&amp;". ","")</f>
        <v>#REF!</v>
      </c>
      <c r="Z253" s="39" t="e">
        <f>IF(AL254="24",Monitoreo!#REF!&amp;". ","")</f>
        <v>#REF!</v>
      </c>
      <c r="AA253" s="39" t="e">
        <f>IF(AL254="23",Monitoreo!#REF!&amp;". ","")</f>
        <v>#REF!</v>
      </c>
      <c r="AB253" s="39" t="e">
        <f>IF(AL254="22",Monitoreo!#REF!&amp;". ","")</f>
        <v>#REF!</v>
      </c>
      <c r="AC253" s="39" t="e">
        <f>IF(AL254="21",Monitoreo!#REF!&amp;". ","")</f>
        <v>#REF!</v>
      </c>
      <c r="AD253" s="39" t="e">
        <f>IF(AL254="15",Monitoreo!#REF!&amp;". ","")</f>
        <v>#REF!</v>
      </c>
      <c r="AE253" s="39" t="e">
        <f>IF(AL254="14",Monitoreo!#REF!&amp;". ","")</f>
        <v>#REF!</v>
      </c>
      <c r="AF253" s="39" t="e">
        <f>IF(AL254="13",Monitoreo!#REF!&amp;". ","")</f>
        <v>#REF!</v>
      </c>
      <c r="AG253" s="39" t="e">
        <f>IF(AL254="12",Monitoreo!#REF!&amp;". ","")</f>
        <v>#REF!</v>
      </c>
      <c r="AH253" s="85" t="e">
        <f>IF(AL254="11",Monitoreo!#REF!&amp;". ","")</f>
        <v>#REF!</v>
      </c>
      <c r="AI253" s="71"/>
      <c r="AJ253" s="88" t="e">
        <f>+IF(Monitoreo!#REF!="Casi Seguro",5,IF(Monitoreo!#REF!="Probable",4,IF(Monitoreo!#REF!="Posible",3,IF(Monitoreo!#REF!="Improbable",2,IF(Monitoreo!#REF!="Raro",1)))))</f>
        <v>#REF!</v>
      </c>
      <c r="AK253" s="88" t="e">
        <f>+IF(Monitoreo!#REF!="Severo",5,IF(Monitoreo!#REF!="Mayor",4,IF(Monitoreo!#REF!="Moderado",3,IF(Monitoreo!#REF!="Menor",2,IF(Monitoreo!#REF!="Insignificante",1)))))</f>
        <v>#REF!</v>
      </c>
      <c r="AL253" s="88" t="e">
        <f t="shared" si="3"/>
        <v>#REF!</v>
      </c>
    </row>
    <row r="254" spans="9:38" x14ac:dyDescent="0.25">
      <c r="I254" s="83"/>
      <c r="J254" s="84" t="e">
        <f>IF(AL255="55",Monitoreo!#REF!&amp;". ","")</f>
        <v>#REF!</v>
      </c>
      <c r="K254" s="39" t="e">
        <f>IF(AL255="54",Monitoreo!#REF!&amp;". ","")</f>
        <v>#REF!</v>
      </c>
      <c r="L254" s="39" t="e">
        <f>IF(AL255="53",Monitoreo!#REF!&amp;". ","")</f>
        <v>#REF!</v>
      </c>
      <c r="M254" s="39" t="e">
        <f>IF(AL255="52",Monitoreo!#REF!&amp;". ","")</f>
        <v>#REF!</v>
      </c>
      <c r="N254" s="39" t="e">
        <f>IF(AL255="51",Monitoreo!#REF!&amp;". ","")</f>
        <v>#REF!</v>
      </c>
      <c r="O254" s="39" t="e">
        <f>IF(AL255="45",Monitoreo!#REF!&amp;". ","")</f>
        <v>#REF!</v>
      </c>
      <c r="P254" s="39" t="e">
        <f>IF(AL255="44",Monitoreo!#REF!&amp;". ","")</f>
        <v>#REF!</v>
      </c>
      <c r="Q254" s="39" t="e">
        <f>IF(AL255="43",Monitoreo!#REF!&amp;". ","")</f>
        <v>#REF!</v>
      </c>
      <c r="R254" s="39" t="e">
        <f>IF(AL255="42",Monitoreo!#REF!&amp;". ","")</f>
        <v>#REF!</v>
      </c>
      <c r="S254" s="39" t="e">
        <f>IF(AL255="41",Monitoreo!#REF!&amp;". ","")</f>
        <v>#REF!</v>
      </c>
      <c r="T254" s="39" t="e">
        <f>IF(AL255="35",Monitoreo!#REF!&amp;". ","")</f>
        <v>#REF!</v>
      </c>
      <c r="U254" s="39" t="e">
        <f>IF(AL255="34",Monitoreo!#REF!&amp;". ","")</f>
        <v>#REF!</v>
      </c>
      <c r="V254" s="39" t="e">
        <f>IF(AL255="33",Monitoreo!#REF!&amp;". ","")</f>
        <v>#REF!</v>
      </c>
      <c r="W254" s="39" t="e">
        <f>IF(AL255="32",Monitoreo!#REF!&amp;". ","")</f>
        <v>#REF!</v>
      </c>
      <c r="X254" s="39" t="e">
        <f>IF(AL255="31",Monitoreo!#REF!&amp;". ","")</f>
        <v>#REF!</v>
      </c>
      <c r="Y254" s="39" t="e">
        <f>IF(AL255="25",Monitoreo!#REF!&amp;". ","")</f>
        <v>#REF!</v>
      </c>
      <c r="Z254" s="39" t="e">
        <f>IF(AL255="24",Monitoreo!#REF!&amp;". ","")</f>
        <v>#REF!</v>
      </c>
      <c r="AA254" s="39" t="e">
        <f>IF(AL255="23",Monitoreo!#REF!&amp;". ","")</f>
        <v>#REF!</v>
      </c>
      <c r="AB254" s="39" t="e">
        <f>IF(AL255="22",Monitoreo!#REF!&amp;". ","")</f>
        <v>#REF!</v>
      </c>
      <c r="AC254" s="39" t="e">
        <f>IF(AL255="21",Monitoreo!#REF!&amp;". ","")</f>
        <v>#REF!</v>
      </c>
      <c r="AD254" s="39" t="e">
        <f>IF(AL255="15",Monitoreo!#REF!&amp;". ","")</f>
        <v>#REF!</v>
      </c>
      <c r="AE254" s="39" t="e">
        <f>IF(AL255="14",Monitoreo!#REF!&amp;". ","")</f>
        <v>#REF!</v>
      </c>
      <c r="AF254" s="39" t="e">
        <f>IF(AL255="13",Monitoreo!#REF!&amp;". ","")</f>
        <v>#REF!</v>
      </c>
      <c r="AG254" s="39" t="e">
        <f>IF(AL255="12",Monitoreo!#REF!&amp;". ","")</f>
        <v>#REF!</v>
      </c>
      <c r="AH254" s="85" t="e">
        <f>IF(AL255="11",Monitoreo!#REF!&amp;". ","")</f>
        <v>#REF!</v>
      </c>
      <c r="AI254" s="71"/>
      <c r="AJ254" s="88" t="e">
        <f>+IF(Monitoreo!#REF!="Casi Seguro",5,IF(Monitoreo!#REF!="Probable",4,IF(Monitoreo!#REF!="Posible",3,IF(Monitoreo!#REF!="Improbable",2,IF(Monitoreo!#REF!="Raro",1)))))</f>
        <v>#REF!</v>
      </c>
      <c r="AK254" s="88" t="e">
        <f>+IF(Monitoreo!#REF!="Severo",5,IF(Monitoreo!#REF!="Mayor",4,IF(Monitoreo!#REF!="Moderado",3,IF(Monitoreo!#REF!="Menor",2,IF(Monitoreo!#REF!="Insignificante",1)))))</f>
        <v>#REF!</v>
      </c>
      <c r="AL254" s="88" t="e">
        <f t="shared" si="3"/>
        <v>#REF!</v>
      </c>
    </row>
    <row r="255" spans="9:38" x14ac:dyDescent="0.25">
      <c r="I255" s="83"/>
      <c r="J255" s="84" t="e">
        <f>IF(AL256="55",Monitoreo!#REF!&amp;". ","")</f>
        <v>#REF!</v>
      </c>
      <c r="K255" s="39" t="e">
        <f>IF(AL256="54",Monitoreo!#REF!&amp;". ","")</f>
        <v>#REF!</v>
      </c>
      <c r="L255" s="39" t="e">
        <f>IF(AL256="53",Monitoreo!#REF!&amp;". ","")</f>
        <v>#REF!</v>
      </c>
      <c r="M255" s="39" t="e">
        <f>IF(AL256="52",Monitoreo!#REF!&amp;". ","")</f>
        <v>#REF!</v>
      </c>
      <c r="N255" s="39" t="e">
        <f>IF(AL256="51",Monitoreo!#REF!&amp;". ","")</f>
        <v>#REF!</v>
      </c>
      <c r="O255" s="39" t="e">
        <f>IF(AL256="45",Monitoreo!#REF!&amp;". ","")</f>
        <v>#REF!</v>
      </c>
      <c r="P255" s="39" t="e">
        <f>IF(AL256="44",Monitoreo!#REF!&amp;". ","")</f>
        <v>#REF!</v>
      </c>
      <c r="Q255" s="39" t="e">
        <f>IF(AL256="43",Monitoreo!#REF!&amp;". ","")</f>
        <v>#REF!</v>
      </c>
      <c r="R255" s="39" t="e">
        <f>IF(AL256="42",Monitoreo!#REF!&amp;". ","")</f>
        <v>#REF!</v>
      </c>
      <c r="S255" s="39" t="e">
        <f>IF(AL256="41",Monitoreo!#REF!&amp;". ","")</f>
        <v>#REF!</v>
      </c>
      <c r="T255" s="39" t="e">
        <f>IF(AL256="35",Monitoreo!#REF!&amp;". ","")</f>
        <v>#REF!</v>
      </c>
      <c r="U255" s="39" t="e">
        <f>IF(AL256="34",Monitoreo!#REF!&amp;". ","")</f>
        <v>#REF!</v>
      </c>
      <c r="V255" s="39" t="e">
        <f>IF(AL256="33",Monitoreo!#REF!&amp;". ","")</f>
        <v>#REF!</v>
      </c>
      <c r="W255" s="39" t="e">
        <f>IF(AL256="32",Monitoreo!#REF!&amp;". ","")</f>
        <v>#REF!</v>
      </c>
      <c r="X255" s="39" t="e">
        <f>IF(AL256="31",Monitoreo!#REF!&amp;". ","")</f>
        <v>#REF!</v>
      </c>
      <c r="Y255" s="39" t="e">
        <f>IF(AL256="25",Monitoreo!#REF!&amp;". ","")</f>
        <v>#REF!</v>
      </c>
      <c r="Z255" s="39" t="e">
        <f>IF(AL256="24",Monitoreo!#REF!&amp;". ","")</f>
        <v>#REF!</v>
      </c>
      <c r="AA255" s="39" t="e">
        <f>IF(AL256="23",Monitoreo!#REF!&amp;". ","")</f>
        <v>#REF!</v>
      </c>
      <c r="AB255" s="39" t="e">
        <f>IF(AL256="22",Monitoreo!#REF!&amp;". ","")</f>
        <v>#REF!</v>
      </c>
      <c r="AC255" s="39" t="e">
        <f>IF(AL256="21",Monitoreo!#REF!&amp;". ","")</f>
        <v>#REF!</v>
      </c>
      <c r="AD255" s="39" t="e">
        <f>IF(AL256="15",Monitoreo!#REF!&amp;". ","")</f>
        <v>#REF!</v>
      </c>
      <c r="AE255" s="39" t="e">
        <f>IF(AL256="14",Monitoreo!#REF!&amp;". ","")</f>
        <v>#REF!</v>
      </c>
      <c r="AF255" s="39" t="e">
        <f>IF(AL256="13",Monitoreo!#REF!&amp;". ","")</f>
        <v>#REF!</v>
      </c>
      <c r="AG255" s="39" t="e">
        <f>IF(AL256="12",Monitoreo!#REF!&amp;". ","")</f>
        <v>#REF!</v>
      </c>
      <c r="AH255" s="85" t="e">
        <f>IF(AL256="11",Monitoreo!#REF!&amp;". ","")</f>
        <v>#REF!</v>
      </c>
      <c r="AI255" s="71"/>
      <c r="AJ255" s="88" t="e">
        <f>+IF(Monitoreo!#REF!="Casi Seguro",5,IF(Monitoreo!#REF!="Probable",4,IF(Monitoreo!#REF!="Posible",3,IF(Monitoreo!#REF!="Improbable",2,IF(Monitoreo!#REF!="Raro",1)))))</f>
        <v>#REF!</v>
      </c>
      <c r="AK255" s="88" t="e">
        <f>+IF(Monitoreo!#REF!="Severo",5,IF(Monitoreo!#REF!="Mayor",4,IF(Monitoreo!#REF!="Moderado",3,IF(Monitoreo!#REF!="Menor",2,IF(Monitoreo!#REF!="Insignificante",1)))))</f>
        <v>#REF!</v>
      </c>
      <c r="AL255" s="88" t="e">
        <f t="shared" si="3"/>
        <v>#REF!</v>
      </c>
    </row>
    <row r="256" spans="9:38" x14ac:dyDescent="0.25">
      <c r="I256" s="83"/>
      <c r="J256" s="84" t="e">
        <f>IF(AL257="55",Monitoreo!#REF!&amp;". ","")</f>
        <v>#REF!</v>
      </c>
      <c r="K256" s="39" t="e">
        <f>IF(AL257="54",Monitoreo!#REF!&amp;". ","")</f>
        <v>#REF!</v>
      </c>
      <c r="L256" s="39" t="e">
        <f>IF(AL257="53",Monitoreo!#REF!&amp;". ","")</f>
        <v>#REF!</v>
      </c>
      <c r="M256" s="39" t="e">
        <f>IF(AL257="52",Monitoreo!#REF!&amp;". ","")</f>
        <v>#REF!</v>
      </c>
      <c r="N256" s="39" t="e">
        <f>IF(AL257="51",Monitoreo!#REF!&amp;". ","")</f>
        <v>#REF!</v>
      </c>
      <c r="O256" s="39" t="e">
        <f>IF(AL257="45",Monitoreo!#REF!&amp;". ","")</f>
        <v>#REF!</v>
      </c>
      <c r="P256" s="39" t="e">
        <f>IF(AL257="44",Monitoreo!#REF!&amp;". ","")</f>
        <v>#REF!</v>
      </c>
      <c r="Q256" s="39" t="e">
        <f>IF(AL257="43",Monitoreo!#REF!&amp;". ","")</f>
        <v>#REF!</v>
      </c>
      <c r="R256" s="39" t="e">
        <f>IF(AL257="42",Monitoreo!#REF!&amp;". ","")</f>
        <v>#REF!</v>
      </c>
      <c r="S256" s="39" t="e">
        <f>IF(AL257="41",Monitoreo!#REF!&amp;". ","")</f>
        <v>#REF!</v>
      </c>
      <c r="T256" s="39" t="e">
        <f>IF(AL257="35",Monitoreo!#REF!&amp;". ","")</f>
        <v>#REF!</v>
      </c>
      <c r="U256" s="39" t="e">
        <f>IF(AL257="34",Monitoreo!#REF!&amp;". ","")</f>
        <v>#REF!</v>
      </c>
      <c r="V256" s="39" t="e">
        <f>IF(AL257="33",Monitoreo!#REF!&amp;". ","")</f>
        <v>#REF!</v>
      </c>
      <c r="W256" s="39" t="e">
        <f>IF(AL257="32",Monitoreo!#REF!&amp;". ","")</f>
        <v>#REF!</v>
      </c>
      <c r="X256" s="39" t="e">
        <f>IF(AL257="31",Monitoreo!#REF!&amp;". ","")</f>
        <v>#REF!</v>
      </c>
      <c r="Y256" s="39" t="e">
        <f>IF(AL257="25",Monitoreo!#REF!&amp;". ","")</f>
        <v>#REF!</v>
      </c>
      <c r="Z256" s="39" t="e">
        <f>IF(AL257="24",Monitoreo!#REF!&amp;". ","")</f>
        <v>#REF!</v>
      </c>
      <c r="AA256" s="39" t="e">
        <f>IF(AL257="23",Monitoreo!#REF!&amp;". ","")</f>
        <v>#REF!</v>
      </c>
      <c r="AB256" s="39" t="e">
        <f>IF(AL257="22",Monitoreo!#REF!&amp;". ","")</f>
        <v>#REF!</v>
      </c>
      <c r="AC256" s="39" t="e">
        <f>IF(AL257="21",Monitoreo!#REF!&amp;". ","")</f>
        <v>#REF!</v>
      </c>
      <c r="AD256" s="39" t="e">
        <f>IF(AL257="15",Monitoreo!#REF!&amp;". ","")</f>
        <v>#REF!</v>
      </c>
      <c r="AE256" s="39" t="e">
        <f>IF(AL257="14",Monitoreo!#REF!&amp;". ","")</f>
        <v>#REF!</v>
      </c>
      <c r="AF256" s="39" t="e">
        <f>IF(AL257="13",Monitoreo!#REF!&amp;". ","")</f>
        <v>#REF!</v>
      </c>
      <c r="AG256" s="39" t="e">
        <f>IF(AL257="12",Monitoreo!#REF!&amp;". ","")</f>
        <v>#REF!</v>
      </c>
      <c r="AH256" s="85" t="e">
        <f>IF(AL257="11",Monitoreo!#REF!&amp;". ","")</f>
        <v>#REF!</v>
      </c>
      <c r="AI256" s="71"/>
      <c r="AJ256" s="88" t="e">
        <f>+IF(Monitoreo!#REF!="Casi Seguro",5,IF(Monitoreo!#REF!="Probable",4,IF(Monitoreo!#REF!="Posible",3,IF(Monitoreo!#REF!="Improbable",2,IF(Monitoreo!#REF!="Raro",1)))))</f>
        <v>#REF!</v>
      </c>
      <c r="AK256" s="88" t="e">
        <f>+IF(Monitoreo!#REF!="Severo",5,IF(Monitoreo!#REF!="Mayor",4,IF(Monitoreo!#REF!="Moderado",3,IF(Monitoreo!#REF!="Menor",2,IF(Monitoreo!#REF!="Insignificante",1)))))</f>
        <v>#REF!</v>
      </c>
      <c r="AL256" s="88" t="e">
        <f t="shared" si="3"/>
        <v>#REF!</v>
      </c>
    </row>
    <row r="257" spans="9:38" x14ac:dyDescent="0.25">
      <c r="I257" s="83"/>
      <c r="J257" s="84" t="e">
        <f>IF(AL258="55",Monitoreo!#REF!&amp;". ","")</f>
        <v>#REF!</v>
      </c>
      <c r="K257" s="39" t="e">
        <f>IF(AL258="54",Monitoreo!#REF!&amp;". ","")</f>
        <v>#REF!</v>
      </c>
      <c r="L257" s="39" t="e">
        <f>IF(AL258="53",Monitoreo!#REF!&amp;". ","")</f>
        <v>#REF!</v>
      </c>
      <c r="M257" s="39" t="e">
        <f>IF(AL258="52",Monitoreo!#REF!&amp;". ","")</f>
        <v>#REF!</v>
      </c>
      <c r="N257" s="39" t="e">
        <f>IF(AL258="51",Monitoreo!#REF!&amp;". ","")</f>
        <v>#REF!</v>
      </c>
      <c r="O257" s="39" t="e">
        <f>IF(AL258="45",Monitoreo!#REF!&amp;". ","")</f>
        <v>#REF!</v>
      </c>
      <c r="P257" s="39" t="e">
        <f>IF(AL258="44",Monitoreo!#REF!&amp;". ","")</f>
        <v>#REF!</v>
      </c>
      <c r="Q257" s="39" t="e">
        <f>IF(AL258="43",Monitoreo!#REF!&amp;". ","")</f>
        <v>#REF!</v>
      </c>
      <c r="R257" s="39" t="e">
        <f>IF(AL258="42",Monitoreo!#REF!&amp;". ","")</f>
        <v>#REF!</v>
      </c>
      <c r="S257" s="39" t="e">
        <f>IF(AL258="41",Monitoreo!#REF!&amp;". ","")</f>
        <v>#REF!</v>
      </c>
      <c r="T257" s="39" t="e">
        <f>IF(AL258="35",Monitoreo!#REF!&amp;". ","")</f>
        <v>#REF!</v>
      </c>
      <c r="U257" s="39" t="e">
        <f>IF(AL258="34",Monitoreo!#REF!&amp;". ","")</f>
        <v>#REF!</v>
      </c>
      <c r="V257" s="39" t="e">
        <f>IF(AL258="33",Monitoreo!#REF!&amp;". ","")</f>
        <v>#REF!</v>
      </c>
      <c r="W257" s="39" t="e">
        <f>IF(AL258="32",Monitoreo!#REF!&amp;". ","")</f>
        <v>#REF!</v>
      </c>
      <c r="X257" s="39" t="e">
        <f>IF(AL258="31",Monitoreo!#REF!&amp;". ","")</f>
        <v>#REF!</v>
      </c>
      <c r="Y257" s="39" t="e">
        <f>IF(AL258="25",Monitoreo!#REF!&amp;". ","")</f>
        <v>#REF!</v>
      </c>
      <c r="Z257" s="39" t="e">
        <f>IF(AL258="24",Monitoreo!#REF!&amp;". ","")</f>
        <v>#REF!</v>
      </c>
      <c r="AA257" s="39" t="e">
        <f>IF(AL258="23",Monitoreo!#REF!&amp;". ","")</f>
        <v>#REF!</v>
      </c>
      <c r="AB257" s="39" t="e">
        <f>IF(AL258="22",Monitoreo!#REF!&amp;". ","")</f>
        <v>#REF!</v>
      </c>
      <c r="AC257" s="39" t="e">
        <f>IF(AL258="21",Monitoreo!#REF!&amp;". ","")</f>
        <v>#REF!</v>
      </c>
      <c r="AD257" s="39" t="e">
        <f>IF(AL258="15",Monitoreo!#REF!&amp;". ","")</f>
        <v>#REF!</v>
      </c>
      <c r="AE257" s="39" t="e">
        <f>IF(AL258="14",Monitoreo!#REF!&amp;". ","")</f>
        <v>#REF!</v>
      </c>
      <c r="AF257" s="39" t="e">
        <f>IF(AL258="13",Monitoreo!#REF!&amp;". ","")</f>
        <v>#REF!</v>
      </c>
      <c r="AG257" s="39" t="e">
        <f>IF(AL258="12",Monitoreo!#REF!&amp;". ","")</f>
        <v>#REF!</v>
      </c>
      <c r="AH257" s="85" t="e">
        <f>IF(AL258="11",Monitoreo!#REF!&amp;". ","")</f>
        <v>#REF!</v>
      </c>
      <c r="AI257" s="71"/>
      <c r="AJ257" s="88" t="e">
        <f>+IF(Monitoreo!#REF!="Casi Seguro",5,IF(Monitoreo!#REF!="Probable",4,IF(Monitoreo!#REF!="Posible",3,IF(Monitoreo!#REF!="Improbable",2,IF(Monitoreo!#REF!="Raro",1)))))</f>
        <v>#REF!</v>
      </c>
      <c r="AK257" s="88" t="e">
        <f>+IF(Monitoreo!#REF!="Severo",5,IF(Monitoreo!#REF!="Mayor",4,IF(Monitoreo!#REF!="Moderado",3,IF(Monitoreo!#REF!="Menor",2,IF(Monitoreo!#REF!="Insignificante",1)))))</f>
        <v>#REF!</v>
      </c>
      <c r="AL257" s="88" t="e">
        <f t="shared" si="3"/>
        <v>#REF!</v>
      </c>
    </row>
    <row r="258" spans="9:38" x14ac:dyDescent="0.25">
      <c r="I258" s="83"/>
      <c r="J258" s="84" t="e">
        <f>IF(AL259="55",Monitoreo!#REF!&amp;". ","")</f>
        <v>#REF!</v>
      </c>
      <c r="K258" s="39" t="e">
        <f>IF(AL259="54",Monitoreo!#REF!&amp;". ","")</f>
        <v>#REF!</v>
      </c>
      <c r="L258" s="39" t="e">
        <f>IF(AL259="53",Monitoreo!#REF!&amp;". ","")</f>
        <v>#REF!</v>
      </c>
      <c r="M258" s="39" t="e">
        <f>IF(AL259="52",Monitoreo!#REF!&amp;". ","")</f>
        <v>#REF!</v>
      </c>
      <c r="N258" s="39" t="e">
        <f>IF(AL259="51",Monitoreo!#REF!&amp;". ","")</f>
        <v>#REF!</v>
      </c>
      <c r="O258" s="39" t="e">
        <f>IF(AL259="45",Monitoreo!#REF!&amp;". ","")</f>
        <v>#REF!</v>
      </c>
      <c r="P258" s="39" t="e">
        <f>IF(AL259="44",Monitoreo!#REF!&amp;". ","")</f>
        <v>#REF!</v>
      </c>
      <c r="Q258" s="39" t="e">
        <f>IF(AL259="43",Monitoreo!#REF!&amp;". ","")</f>
        <v>#REF!</v>
      </c>
      <c r="R258" s="39" t="e">
        <f>IF(AL259="42",Monitoreo!#REF!&amp;". ","")</f>
        <v>#REF!</v>
      </c>
      <c r="S258" s="39" t="e">
        <f>IF(AL259="41",Monitoreo!#REF!&amp;". ","")</f>
        <v>#REF!</v>
      </c>
      <c r="T258" s="39" t="e">
        <f>IF(AL259="35",Monitoreo!#REF!&amp;". ","")</f>
        <v>#REF!</v>
      </c>
      <c r="U258" s="39" t="e">
        <f>IF(AL259="34",Monitoreo!#REF!&amp;". ","")</f>
        <v>#REF!</v>
      </c>
      <c r="V258" s="39" t="e">
        <f>IF(AL259="33",Monitoreo!#REF!&amp;". ","")</f>
        <v>#REF!</v>
      </c>
      <c r="W258" s="39" t="e">
        <f>IF(AL259="32",Monitoreo!#REF!&amp;". ","")</f>
        <v>#REF!</v>
      </c>
      <c r="X258" s="39" t="e">
        <f>IF(AL259="31",Monitoreo!#REF!&amp;". ","")</f>
        <v>#REF!</v>
      </c>
      <c r="Y258" s="39" t="e">
        <f>IF(AL259="25",Monitoreo!#REF!&amp;". ","")</f>
        <v>#REF!</v>
      </c>
      <c r="Z258" s="39" t="e">
        <f>IF(AL259="24",Monitoreo!#REF!&amp;". ","")</f>
        <v>#REF!</v>
      </c>
      <c r="AA258" s="39" t="e">
        <f>IF(AL259="23",Monitoreo!#REF!&amp;". ","")</f>
        <v>#REF!</v>
      </c>
      <c r="AB258" s="39" t="e">
        <f>IF(AL259="22",Monitoreo!#REF!&amp;". ","")</f>
        <v>#REF!</v>
      </c>
      <c r="AC258" s="39" t="e">
        <f>IF(AL259="21",Monitoreo!#REF!&amp;". ","")</f>
        <v>#REF!</v>
      </c>
      <c r="AD258" s="39" t="e">
        <f>IF(AL259="15",Monitoreo!#REF!&amp;". ","")</f>
        <v>#REF!</v>
      </c>
      <c r="AE258" s="39" t="e">
        <f>IF(AL259="14",Monitoreo!#REF!&amp;". ","")</f>
        <v>#REF!</v>
      </c>
      <c r="AF258" s="39" t="e">
        <f>IF(AL259="13",Monitoreo!#REF!&amp;". ","")</f>
        <v>#REF!</v>
      </c>
      <c r="AG258" s="39" t="e">
        <f>IF(AL259="12",Monitoreo!#REF!&amp;". ","")</f>
        <v>#REF!</v>
      </c>
      <c r="AH258" s="85" t="e">
        <f>IF(AL259="11",Monitoreo!#REF!&amp;". ","")</f>
        <v>#REF!</v>
      </c>
      <c r="AI258" s="71"/>
      <c r="AJ258" s="88" t="e">
        <f>+IF(Monitoreo!#REF!="Casi Seguro",5,IF(Monitoreo!#REF!="Probable",4,IF(Monitoreo!#REF!="Posible",3,IF(Monitoreo!#REF!="Improbable",2,IF(Monitoreo!#REF!="Raro",1)))))</f>
        <v>#REF!</v>
      </c>
      <c r="AK258" s="88" t="e">
        <f>+IF(Monitoreo!#REF!="Severo",5,IF(Monitoreo!#REF!="Mayor",4,IF(Monitoreo!#REF!="Moderado",3,IF(Monitoreo!#REF!="Menor",2,IF(Monitoreo!#REF!="Insignificante",1)))))</f>
        <v>#REF!</v>
      </c>
      <c r="AL258" s="88" t="e">
        <f t="shared" si="3"/>
        <v>#REF!</v>
      </c>
    </row>
    <row r="259" spans="9:38" x14ac:dyDescent="0.25">
      <c r="I259" s="83"/>
      <c r="J259" s="84" t="e">
        <f>IF(AL260="55",Monitoreo!#REF!&amp;". ","")</f>
        <v>#REF!</v>
      </c>
      <c r="K259" s="39" t="e">
        <f>IF(AL260="54",Monitoreo!#REF!&amp;". ","")</f>
        <v>#REF!</v>
      </c>
      <c r="L259" s="39" t="e">
        <f>IF(AL260="53",Monitoreo!#REF!&amp;". ","")</f>
        <v>#REF!</v>
      </c>
      <c r="M259" s="39" t="e">
        <f>IF(AL260="52",Monitoreo!#REF!&amp;". ","")</f>
        <v>#REF!</v>
      </c>
      <c r="N259" s="39" t="e">
        <f>IF(AL260="51",Monitoreo!#REF!&amp;". ","")</f>
        <v>#REF!</v>
      </c>
      <c r="O259" s="39" t="e">
        <f>IF(AL260="45",Monitoreo!#REF!&amp;". ","")</f>
        <v>#REF!</v>
      </c>
      <c r="P259" s="39" t="e">
        <f>IF(AL260="44",Monitoreo!#REF!&amp;". ","")</f>
        <v>#REF!</v>
      </c>
      <c r="Q259" s="39" t="e">
        <f>IF(AL260="43",Monitoreo!#REF!&amp;". ","")</f>
        <v>#REF!</v>
      </c>
      <c r="R259" s="39" t="e">
        <f>IF(AL260="42",Monitoreo!#REF!&amp;". ","")</f>
        <v>#REF!</v>
      </c>
      <c r="S259" s="39" t="e">
        <f>IF(AL260="41",Monitoreo!#REF!&amp;". ","")</f>
        <v>#REF!</v>
      </c>
      <c r="T259" s="39" t="e">
        <f>IF(AL260="35",Monitoreo!#REF!&amp;". ","")</f>
        <v>#REF!</v>
      </c>
      <c r="U259" s="39" t="e">
        <f>IF(AL260="34",Monitoreo!#REF!&amp;". ","")</f>
        <v>#REF!</v>
      </c>
      <c r="V259" s="39" t="e">
        <f>IF(AL260="33",Monitoreo!#REF!&amp;". ","")</f>
        <v>#REF!</v>
      </c>
      <c r="W259" s="39" t="e">
        <f>IF(AL260="32",Monitoreo!#REF!&amp;". ","")</f>
        <v>#REF!</v>
      </c>
      <c r="X259" s="39" t="e">
        <f>IF(AL260="31",Monitoreo!#REF!&amp;". ","")</f>
        <v>#REF!</v>
      </c>
      <c r="Y259" s="39" t="e">
        <f>IF(AL260="25",Monitoreo!#REF!&amp;". ","")</f>
        <v>#REF!</v>
      </c>
      <c r="Z259" s="39" t="e">
        <f>IF(AL260="24",Monitoreo!#REF!&amp;". ","")</f>
        <v>#REF!</v>
      </c>
      <c r="AA259" s="39" t="e">
        <f>IF(AL260="23",Monitoreo!#REF!&amp;". ","")</f>
        <v>#REF!</v>
      </c>
      <c r="AB259" s="39" t="e">
        <f>IF(AL260="22",Monitoreo!#REF!&amp;". ","")</f>
        <v>#REF!</v>
      </c>
      <c r="AC259" s="39" t="e">
        <f>IF(AL260="21",Monitoreo!#REF!&amp;". ","")</f>
        <v>#REF!</v>
      </c>
      <c r="AD259" s="39" t="e">
        <f>IF(AL260="15",Monitoreo!#REF!&amp;". ","")</f>
        <v>#REF!</v>
      </c>
      <c r="AE259" s="39" t="e">
        <f>IF(AL260="14",Monitoreo!#REF!&amp;". ","")</f>
        <v>#REF!</v>
      </c>
      <c r="AF259" s="39" t="e">
        <f>IF(AL260="13",Monitoreo!#REF!&amp;". ","")</f>
        <v>#REF!</v>
      </c>
      <c r="AG259" s="39" t="e">
        <f>IF(AL260="12",Monitoreo!#REF!&amp;". ","")</f>
        <v>#REF!</v>
      </c>
      <c r="AH259" s="85" t="e">
        <f>IF(AL260="11",Monitoreo!#REF!&amp;". ","")</f>
        <v>#REF!</v>
      </c>
      <c r="AI259" s="71"/>
      <c r="AJ259" s="88" t="e">
        <f>+IF(Monitoreo!#REF!="Casi Seguro",5,IF(Monitoreo!#REF!="Probable",4,IF(Monitoreo!#REF!="Posible",3,IF(Monitoreo!#REF!="Improbable",2,IF(Monitoreo!#REF!="Raro",1)))))</f>
        <v>#REF!</v>
      </c>
      <c r="AK259" s="88" t="e">
        <f>+IF(Monitoreo!#REF!="Severo",5,IF(Monitoreo!#REF!="Mayor",4,IF(Monitoreo!#REF!="Moderado",3,IF(Monitoreo!#REF!="Menor",2,IF(Monitoreo!#REF!="Insignificante",1)))))</f>
        <v>#REF!</v>
      </c>
      <c r="AL259" s="88" t="e">
        <f t="shared" si="3"/>
        <v>#REF!</v>
      </c>
    </row>
    <row r="260" spans="9:38" x14ac:dyDescent="0.25">
      <c r="I260" s="83"/>
      <c r="J260" s="84" t="e">
        <f>IF(AL261="55",Monitoreo!#REF!&amp;". ","")</f>
        <v>#REF!</v>
      </c>
      <c r="K260" s="39" t="e">
        <f>IF(AL261="54",Monitoreo!#REF!&amp;". ","")</f>
        <v>#REF!</v>
      </c>
      <c r="L260" s="39" t="e">
        <f>IF(AL261="53",Monitoreo!#REF!&amp;". ","")</f>
        <v>#REF!</v>
      </c>
      <c r="M260" s="39" t="e">
        <f>IF(AL261="52",Monitoreo!#REF!&amp;". ","")</f>
        <v>#REF!</v>
      </c>
      <c r="N260" s="39" t="e">
        <f>IF(AL261="51",Monitoreo!#REF!&amp;". ","")</f>
        <v>#REF!</v>
      </c>
      <c r="O260" s="39" t="e">
        <f>IF(AL261="45",Monitoreo!#REF!&amp;". ","")</f>
        <v>#REF!</v>
      </c>
      <c r="P260" s="39" t="e">
        <f>IF(AL261="44",Monitoreo!#REF!&amp;". ","")</f>
        <v>#REF!</v>
      </c>
      <c r="Q260" s="39" t="e">
        <f>IF(AL261="43",Monitoreo!#REF!&amp;". ","")</f>
        <v>#REF!</v>
      </c>
      <c r="R260" s="39" t="e">
        <f>IF(AL261="42",Monitoreo!#REF!&amp;". ","")</f>
        <v>#REF!</v>
      </c>
      <c r="S260" s="39" t="e">
        <f>IF(AL261="41",Monitoreo!#REF!&amp;". ","")</f>
        <v>#REF!</v>
      </c>
      <c r="T260" s="39" t="e">
        <f>IF(AL261="35",Monitoreo!#REF!&amp;". ","")</f>
        <v>#REF!</v>
      </c>
      <c r="U260" s="39" t="e">
        <f>IF(AL261="34",Monitoreo!#REF!&amp;". ","")</f>
        <v>#REF!</v>
      </c>
      <c r="V260" s="39" t="e">
        <f>IF(AL261="33",Monitoreo!#REF!&amp;". ","")</f>
        <v>#REF!</v>
      </c>
      <c r="W260" s="39" t="e">
        <f>IF(AL261="32",Monitoreo!#REF!&amp;". ","")</f>
        <v>#REF!</v>
      </c>
      <c r="X260" s="39" t="e">
        <f>IF(AL261="31",Monitoreo!#REF!&amp;". ","")</f>
        <v>#REF!</v>
      </c>
      <c r="Y260" s="39" t="e">
        <f>IF(AL261="25",Monitoreo!#REF!&amp;". ","")</f>
        <v>#REF!</v>
      </c>
      <c r="Z260" s="39" t="e">
        <f>IF(AL261="24",Monitoreo!#REF!&amp;". ","")</f>
        <v>#REF!</v>
      </c>
      <c r="AA260" s="39" t="e">
        <f>IF(AL261="23",Monitoreo!#REF!&amp;". ","")</f>
        <v>#REF!</v>
      </c>
      <c r="AB260" s="39" t="e">
        <f>IF(AL261="22",Monitoreo!#REF!&amp;". ","")</f>
        <v>#REF!</v>
      </c>
      <c r="AC260" s="39" t="e">
        <f>IF(AL261="21",Monitoreo!#REF!&amp;". ","")</f>
        <v>#REF!</v>
      </c>
      <c r="AD260" s="39" t="e">
        <f>IF(AL261="15",Monitoreo!#REF!&amp;". ","")</f>
        <v>#REF!</v>
      </c>
      <c r="AE260" s="39" t="e">
        <f>IF(AL261="14",Monitoreo!#REF!&amp;". ","")</f>
        <v>#REF!</v>
      </c>
      <c r="AF260" s="39" t="e">
        <f>IF(AL261="13",Monitoreo!#REF!&amp;". ","")</f>
        <v>#REF!</v>
      </c>
      <c r="AG260" s="39" t="e">
        <f>IF(AL261="12",Monitoreo!#REF!&amp;". ","")</f>
        <v>#REF!</v>
      </c>
      <c r="AH260" s="85" t="e">
        <f>IF(AL261="11",Monitoreo!#REF!&amp;". ","")</f>
        <v>#REF!</v>
      </c>
      <c r="AI260" s="71"/>
      <c r="AJ260" s="88" t="e">
        <f>+IF(Monitoreo!#REF!="Casi Seguro",5,IF(Monitoreo!#REF!="Probable",4,IF(Monitoreo!#REF!="Posible",3,IF(Monitoreo!#REF!="Improbable",2,IF(Monitoreo!#REF!="Raro",1)))))</f>
        <v>#REF!</v>
      </c>
      <c r="AK260" s="88" t="e">
        <f>+IF(Monitoreo!#REF!="Severo",5,IF(Monitoreo!#REF!="Mayor",4,IF(Monitoreo!#REF!="Moderado",3,IF(Monitoreo!#REF!="Menor",2,IF(Monitoreo!#REF!="Insignificante",1)))))</f>
        <v>#REF!</v>
      </c>
      <c r="AL260" s="88" t="e">
        <f t="shared" si="3"/>
        <v>#REF!</v>
      </c>
    </row>
    <row r="261" spans="9:38" x14ac:dyDescent="0.25">
      <c r="I261" s="83"/>
      <c r="J261" s="84" t="e">
        <f>IF(AL262="55",Monitoreo!#REF!&amp;". ","")</f>
        <v>#REF!</v>
      </c>
      <c r="K261" s="39" t="e">
        <f>IF(AL262="54",Monitoreo!#REF!&amp;". ","")</f>
        <v>#REF!</v>
      </c>
      <c r="L261" s="39" t="e">
        <f>IF(AL262="53",Monitoreo!#REF!&amp;". ","")</f>
        <v>#REF!</v>
      </c>
      <c r="M261" s="39" t="e">
        <f>IF(AL262="52",Monitoreo!#REF!&amp;". ","")</f>
        <v>#REF!</v>
      </c>
      <c r="N261" s="39" t="e">
        <f>IF(AL262="51",Monitoreo!#REF!&amp;". ","")</f>
        <v>#REF!</v>
      </c>
      <c r="O261" s="39" t="e">
        <f>IF(AL262="45",Monitoreo!#REF!&amp;". ","")</f>
        <v>#REF!</v>
      </c>
      <c r="P261" s="39" t="e">
        <f>IF(AL262="44",Monitoreo!#REF!&amp;". ","")</f>
        <v>#REF!</v>
      </c>
      <c r="Q261" s="39" t="e">
        <f>IF(AL262="43",Monitoreo!#REF!&amp;". ","")</f>
        <v>#REF!</v>
      </c>
      <c r="R261" s="39" t="e">
        <f>IF(AL262="42",Monitoreo!#REF!&amp;". ","")</f>
        <v>#REF!</v>
      </c>
      <c r="S261" s="39" t="e">
        <f>IF(AL262="41",Monitoreo!#REF!&amp;". ","")</f>
        <v>#REF!</v>
      </c>
      <c r="T261" s="39" t="e">
        <f>IF(AL262="35",Monitoreo!#REF!&amp;". ","")</f>
        <v>#REF!</v>
      </c>
      <c r="U261" s="39" t="e">
        <f>IF(AL262="34",Monitoreo!#REF!&amp;". ","")</f>
        <v>#REF!</v>
      </c>
      <c r="V261" s="39" t="e">
        <f>IF(AL262="33",Monitoreo!#REF!&amp;". ","")</f>
        <v>#REF!</v>
      </c>
      <c r="W261" s="39" t="e">
        <f>IF(AL262="32",Monitoreo!#REF!&amp;". ","")</f>
        <v>#REF!</v>
      </c>
      <c r="X261" s="39" t="e">
        <f>IF(AL262="31",Monitoreo!#REF!&amp;". ","")</f>
        <v>#REF!</v>
      </c>
      <c r="Y261" s="39" t="e">
        <f>IF(AL262="25",Monitoreo!#REF!&amp;". ","")</f>
        <v>#REF!</v>
      </c>
      <c r="Z261" s="39" t="e">
        <f>IF(AL262="24",Monitoreo!#REF!&amp;". ","")</f>
        <v>#REF!</v>
      </c>
      <c r="AA261" s="39" t="e">
        <f>IF(AL262="23",Monitoreo!#REF!&amp;". ","")</f>
        <v>#REF!</v>
      </c>
      <c r="AB261" s="39" t="e">
        <f>IF(AL262="22",Monitoreo!#REF!&amp;". ","")</f>
        <v>#REF!</v>
      </c>
      <c r="AC261" s="39" t="e">
        <f>IF(AL262="21",Monitoreo!#REF!&amp;". ","")</f>
        <v>#REF!</v>
      </c>
      <c r="AD261" s="39" t="e">
        <f>IF(AL262="15",Monitoreo!#REF!&amp;". ","")</f>
        <v>#REF!</v>
      </c>
      <c r="AE261" s="39" t="e">
        <f>IF(AL262="14",Monitoreo!#REF!&amp;". ","")</f>
        <v>#REF!</v>
      </c>
      <c r="AF261" s="39" t="e">
        <f>IF(AL262="13",Monitoreo!#REF!&amp;". ","")</f>
        <v>#REF!</v>
      </c>
      <c r="AG261" s="39" t="e">
        <f>IF(AL262="12",Monitoreo!#REF!&amp;". ","")</f>
        <v>#REF!</v>
      </c>
      <c r="AH261" s="85" t="e">
        <f>IF(AL262="11",Monitoreo!#REF!&amp;". ","")</f>
        <v>#REF!</v>
      </c>
      <c r="AI261" s="71"/>
      <c r="AJ261" s="88" t="e">
        <f>+IF(Monitoreo!#REF!="Casi Seguro",5,IF(Monitoreo!#REF!="Probable",4,IF(Monitoreo!#REF!="Posible",3,IF(Monitoreo!#REF!="Improbable",2,IF(Monitoreo!#REF!="Raro",1)))))</f>
        <v>#REF!</v>
      </c>
      <c r="AK261" s="88" t="e">
        <f>+IF(Monitoreo!#REF!="Severo",5,IF(Monitoreo!#REF!="Mayor",4,IF(Monitoreo!#REF!="Moderado",3,IF(Monitoreo!#REF!="Menor",2,IF(Monitoreo!#REF!="Insignificante",1)))))</f>
        <v>#REF!</v>
      </c>
      <c r="AL261" s="88" t="e">
        <f t="shared" si="3"/>
        <v>#REF!</v>
      </c>
    </row>
    <row r="262" spans="9:38" x14ac:dyDescent="0.25">
      <c r="I262" s="83"/>
      <c r="J262" s="84" t="e">
        <f>IF(AL263="55",Monitoreo!#REF!&amp;". ","")</f>
        <v>#REF!</v>
      </c>
      <c r="K262" s="39" t="e">
        <f>IF(AL263="54",Monitoreo!#REF!&amp;". ","")</f>
        <v>#REF!</v>
      </c>
      <c r="L262" s="39" t="e">
        <f>IF(AL263="53",Monitoreo!#REF!&amp;". ","")</f>
        <v>#REF!</v>
      </c>
      <c r="M262" s="39" t="e">
        <f>IF(AL263="52",Monitoreo!#REF!&amp;". ","")</f>
        <v>#REF!</v>
      </c>
      <c r="N262" s="39" t="e">
        <f>IF(AL263="51",Monitoreo!#REF!&amp;". ","")</f>
        <v>#REF!</v>
      </c>
      <c r="O262" s="39" t="e">
        <f>IF(AL263="45",Monitoreo!#REF!&amp;". ","")</f>
        <v>#REF!</v>
      </c>
      <c r="P262" s="39" t="e">
        <f>IF(AL263="44",Monitoreo!#REF!&amp;". ","")</f>
        <v>#REF!</v>
      </c>
      <c r="Q262" s="39" t="e">
        <f>IF(AL263="43",Monitoreo!#REF!&amp;". ","")</f>
        <v>#REF!</v>
      </c>
      <c r="R262" s="39" t="e">
        <f>IF(AL263="42",Monitoreo!#REF!&amp;". ","")</f>
        <v>#REF!</v>
      </c>
      <c r="S262" s="39" t="e">
        <f>IF(AL263="41",Monitoreo!#REF!&amp;". ","")</f>
        <v>#REF!</v>
      </c>
      <c r="T262" s="39" t="e">
        <f>IF(AL263="35",Monitoreo!#REF!&amp;". ","")</f>
        <v>#REF!</v>
      </c>
      <c r="U262" s="39" t="e">
        <f>IF(AL263="34",Monitoreo!#REF!&amp;". ","")</f>
        <v>#REF!</v>
      </c>
      <c r="V262" s="39" t="e">
        <f>IF(AL263="33",Monitoreo!#REF!&amp;". ","")</f>
        <v>#REF!</v>
      </c>
      <c r="W262" s="39" t="e">
        <f>IF(AL263="32",Monitoreo!#REF!&amp;". ","")</f>
        <v>#REF!</v>
      </c>
      <c r="X262" s="39" t="e">
        <f>IF(AL263="31",Monitoreo!#REF!&amp;". ","")</f>
        <v>#REF!</v>
      </c>
      <c r="Y262" s="39" t="e">
        <f>IF(AL263="25",Monitoreo!#REF!&amp;". ","")</f>
        <v>#REF!</v>
      </c>
      <c r="Z262" s="39" t="e">
        <f>IF(AL263="24",Monitoreo!#REF!&amp;". ","")</f>
        <v>#REF!</v>
      </c>
      <c r="AA262" s="39" t="e">
        <f>IF(AL263="23",Monitoreo!#REF!&amp;". ","")</f>
        <v>#REF!</v>
      </c>
      <c r="AB262" s="39" t="e">
        <f>IF(AL263="22",Monitoreo!#REF!&amp;". ","")</f>
        <v>#REF!</v>
      </c>
      <c r="AC262" s="39" t="e">
        <f>IF(AL263="21",Monitoreo!#REF!&amp;". ","")</f>
        <v>#REF!</v>
      </c>
      <c r="AD262" s="39" t="e">
        <f>IF(AL263="15",Monitoreo!#REF!&amp;". ","")</f>
        <v>#REF!</v>
      </c>
      <c r="AE262" s="39" t="e">
        <f>IF(AL263="14",Monitoreo!#REF!&amp;". ","")</f>
        <v>#REF!</v>
      </c>
      <c r="AF262" s="39" t="e">
        <f>IF(AL263="13",Monitoreo!#REF!&amp;". ","")</f>
        <v>#REF!</v>
      </c>
      <c r="AG262" s="39" t="e">
        <f>IF(AL263="12",Monitoreo!#REF!&amp;". ","")</f>
        <v>#REF!</v>
      </c>
      <c r="AH262" s="85" t="e">
        <f>IF(AL263="11",Monitoreo!#REF!&amp;". ","")</f>
        <v>#REF!</v>
      </c>
      <c r="AI262" s="71"/>
      <c r="AJ262" s="88" t="e">
        <f>+IF(Monitoreo!#REF!="Casi Seguro",5,IF(Monitoreo!#REF!="Probable",4,IF(Monitoreo!#REF!="Posible",3,IF(Monitoreo!#REF!="Improbable",2,IF(Monitoreo!#REF!="Raro",1)))))</f>
        <v>#REF!</v>
      </c>
      <c r="AK262" s="88" t="e">
        <f>+IF(Monitoreo!#REF!="Severo",5,IF(Monitoreo!#REF!="Mayor",4,IF(Monitoreo!#REF!="Moderado",3,IF(Monitoreo!#REF!="Menor",2,IF(Monitoreo!#REF!="Insignificante",1)))))</f>
        <v>#REF!</v>
      </c>
      <c r="AL262" s="88" t="e">
        <f t="shared" ref="AL262:AL325" si="4">AJ262&amp;AK262</f>
        <v>#REF!</v>
      </c>
    </row>
    <row r="263" spans="9:38" x14ac:dyDescent="0.25">
      <c r="I263" s="83"/>
      <c r="J263" s="84" t="e">
        <f>IF(AL264="55",Monitoreo!#REF!&amp;". ","")</f>
        <v>#REF!</v>
      </c>
      <c r="K263" s="39" t="e">
        <f>IF(AL264="54",Monitoreo!#REF!&amp;". ","")</f>
        <v>#REF!</v>
      </c>
      <c r="L263" s="39" t="e">
        <f>IF(AL264="53",Monitoreo!#REF!&amp;". ","")</f>
        <v>#REF!</v>
      </c>
      <c r="M263" s="39" t="e">
        <f>IF(AL264="52",Monitoreo!#REF!&amp;". ","")</f>
        <v>#REF!</v>
      </c>
      <c r="N263" s="39" t="e">
        <f>IF(AL264="51",Monitoreo!#REF!&amp;". ","")</f>
        <v>#REF!</v>
      </c>
      <c r="O263" s="39" t="e">
        <f>IF(AL264="45",Monitoreo!#REF!&amp;". ","")</f>
        <v>#REF!</v>
      </c>
      <c r="P263" s="39" t="e">
        <f>IF(AL264="44",Monitoreo!#REF!&amp;". ","")</f>
        <v>#REF!</v>
      </c>
      <c r="Q263" s="39" t="e">
        <f>IF(AL264="43",Monitoreo!#REF!&amp;". ","")</f>
        <v>#REF!</v>
      </c>
      <c r="R263" s="39" t="e">
        <f>IF(AL264="42",Monitoreo!#REF!&amp;". ","")</f>
        <v>#REF!</v>
      </c>
      <c r="S263" s="39" t="e">
        <f>IF(AL264="41",Monitoreo!#REF!&amp;". ","")</f>
        <v>#REF!</v>
      </c>
      <c r="T263" s="39" t="e">
        <f>IF(AL264="35",Monitoreo!#REF!&amp;". ","")</f>
        <v>#REF!</v>
      </c>
      <c r="U263" s="39" t="e">
        <f>IF(AL264="34",Monitoreo!#REF!&amp;". ","")</f>
        <v>#REF!</v>
      </c>
      <c r="V263" s="39" t="e">
        <f>IF(AL264="33",Monitoreo!#REF!&amp;". ","")</f>
        <v>#REF!</v>
      </c>
      <c r="W263" s="39" t="e">
        <f>IF(AL264="32",Monitoreo!#REF!&amp;". ","")</f>
        <v>#REF!</v>
      </c>
      <c r="X263" s="39" t="e">
        <f>IF(AL264="31",Monitoreo!#REF!&amp;". ","")</f>
        <v>#REF!</v>
      </c>
      <c r="Y263" s="39" t="e">
        <f>IF(AL264="25",Monitoreo!#REF!&amp;". ","")</f>
        <v>#REF!</v>
      </c>
      <c r="Z263" s="39" t="e">
        <f>IF(AL264="24",Monitoreo!#REF!&amp;". ","")</f>
        <v>#REF!</v>
      </c>
      <c r="AA263" s="39" t="e">
        <f>IF(AL264="23",Monitoreo!#REF!&amp;". ","")</f>
        <v>#REF!</v>
      </c>
      <c r="AB263" s="39" t="e">
        <f>IF(AL264="22",Monitoreo!#REF!&amp;". ","")</f>
        <v>#REF!</v>
      </c>
      <c r="AC263" s="39" t="e">
        <f>IF(AL264="21",Monitoreo!#REF!&amp;". ","")</f>
        <v>#REF!</v>
      </c>
      <c r="AD263" s="39" t="e">
        <f>IF(AL264="15",Monitoreo!#REF!&amp;". ","")</f>
        <v>#REF!</v>
      </c>
      <c r="AE263" s="39" t="e">
        <f>IF(AL264="14",Monitoreo!#REF!&amp;". ","")</f>
        <v>#REF!</v>
      </c>
      <c r="AF263" s="39" t="e">
        <f>IF(AL264="13",Monitoreo!#REF!&amp;". ","")</f>
        <v>#REF!</v>
      </c>
      <c r="AG263" s="39" t="e">
        <f>IF(AL264="12",Monitoreo!#REF!&amp;". ","")</f>
        <v>#REF!</v>
      </c>
      <c r="AH263" s="85" t="e">
        <f>IF(AL264="11",Monitoreo!#REF!&amp;". ","")</f>
        <v>#REF!</v>
      </c>
      <c r="AI263" s="71"/>
      <c r="AJ263" s="88" t="e">
        <f>+IF(Monitoreo!#REF!="Casi Seguro",5,IF(Monitoreo!#REF!="Probable",4,IF(Monitoreo!#REF!="Posible",3,IF(Monitoreo!#REF!="Improbable",2,IF(Monitoreo!#REF!="Raro",1)))))</f>
        <v>#REF!</v>
      </c>
      <c r="AK263" s="88" t="e">
        <f>+IF(Monitoreo!#REF!="Severo",5,IF(Monitoreo!#REF!="Mayor",4,IF(Monitoreo!#REF!="Moderado",3,IF(Monitoreo!#REF!="Menor",2,IF(Monitoreo!#REF!="Insignificante",1)))))</f>
        <v>#REF!</v>
      </c>
      <c r="AL263" s="88" t="e">
        <f t="shared" si="4"/>
        <v>#REF!</v>
      </c>
    </row>
    <row r="264" spans="9:38" x14ac:dyDescent="0.25">
      <c r="I264" s="83"/>
      <c r="J264" s="84" t="e">
        <f>IF(AL265="55",Monitoreo!#REF!&amp;". ","")</f>
        <v>#REF!</v>
      </c>
      <c r="K264" s="39" t="e">
        <f>IF(AL265="54",Monitoreo!#REF!&amp;". ","")</f>
        <v>#REF!</v>
      </c>
      <c r="L264" s="39" t="e">
        <f>IF(AL265="53",Monitoreo!#REF!&amp;". ","")</f>
        <v>#REF!</v>
      </c>
      <c r="M264" s="39" t="e">
        <f>IF(AL265="52",Monitoreo!#REF!&amp;". ","")</f>
        <v>#REF!</v>
      </c>
      <c r="N264" s="39" t="e">
        <f>IF(AL265="51",Monitoreo!#REF!&amp;". ","")</f>
        <v>#REF!</v>
      </c>
      <c r="O264" s="39" t="e">
        <f>IF(AL265="45",Monitoreo!#REF!&amp;". ","")</f>
        <v>#REF!</v>
      </c>
      <c r="P264" s="39" t="e">
        <f>IF(AL265="44",Monitoreo!#REF!&amp;". ","")</f>
        <v>#REF!</v>
      </c>
      <c r="Q264" s="39" t="e">
        <f>IF(AL265="43",Monitoreo!#REF!&amp;". ","")</f>
        <v>#REF!</v>
      </c>
      <c r="R264" s="39" t="e">
        <f>IF(AL265="42",Monitoreo!#REF!&amp;". ","")</f>
        <v>#REF!</v>
      </c>
      <c r="S264" s="39" t="e">
        <f>IF(AL265="41",Monitoreo!#REF!&amp;". ","")</f>
        <v>#REF!</v>
      </c>
      <c r="T264" s="39" t="e">
        <f>IF(AL265="35",Monitoreo!#REF!&amp;". ","")</f>
        <v>#REF!</v>
      </c>
      <c r="U264" s="39" t="e">
        <f>IF(AL265="34",Monitoreo!#REF!&amp;". ","")</f>
        <v>#REF!</v>
      </c>
      <c r="V264" s="39" t="e">
        <f>IF(AL265="33",Monitoreo!#REF!&amp;". ","")</f>
        <v>#REF!</v>
      </c>
      <c r="W264" s="39" t="e">
        <f>IF(AL265="32",Monitoreo!#REF!&amp;". ","")</f>
        <v>#REF!</v>
      </c>
      <c r="X264" s="39" t="e">
        <f>IF(AL265="31",Monitoreo!#REF!&amp;". ","")</f>
        <v>#REF!</v>
      </c>
      <c r="Y264" s="39" t="e">
        <f>IF(AL265="25",Monitoreo!#REF!&amp;". ","")</f>
        <v>#REF!</v>
      </c>
      <c r="Z264" s="39" t="e">
        <f>IF(AL265="24",Monitoreo!#REF!&amp;". ","")</f>
        <v>#REF!</v>
      </c>
      <c r="AA264" s="39" t="e">
        <f>IF(AL265="23",Monitoreo!#REF!&amp;". ","")</f>
        <v>#REF!</v>
      </c>
      <c r="AB264" s="39" t="e">
        <f>IF(AL265="22",Monitoreo!#REF!&amp;". ","")</f>
        <v>#REF!</v>
      </c>
      <c r="AC264" s="39" t="e">
        <f>IF(AL265="21",Monitoreo!#REF!&amp;". ","")</f>
        <v>#REF!</v>
      </c>
      <c r="AD264" s="39" t="e">
        <f>IF(AL265="15",Monitoreo!#REF!&amp;". ","")</f>
        <v>#REF!</v>
      </c>
      <c r="AE264" s="39" t="e">
        <f>IF(AL265="14",Monitoreo!#REF!&amp;". ","")</f>
        <v>#REF!</v>
      </c>
      <c r="AF264" s="39" t="e">
        <f>IF(AL265="13",Monitoreo!#REF!&amp;". ","")</f>
        <v>#REF!</v>
      </c>
      <c r="AG264" s="39" t="e">
        <f>IF(AL265="12",Monitoreo!#REF!&amp;". ","")</f>
        <v>#REF!</v>
      </c>
      <c r="AH264" s="85" t="e">
        <f>IF(AL265="11",Monitoreo!#REF!&amp;". ","")</f>
        <v>#REF!</v>
      </c>
      <c r="AI264" s="71"/>
      <c r="AJ264" s="88" t="e">
        <f>+IF(Monitoreo!#REF!="Casi Seguro",5,IF(Monitoreo!#REF!="Probable",4,IF(Monitoreo!#REF!="Posible",3,IF(Monitoreo!#REF!="Improbable",2,IF(Monitoreo!#REF!="Raro",1)))))</f>
        <v>#REF!</v>
      </c>
      <c r="AK264" s="88" t="e">
        <f>+IF(Monitoreo!#REF!="Severo",5,IF(Monitoreo!#REF!="Mayor",4,IF(Monitoreo!#REF!="Moderado",3,IF(Monitoreo!#REF!="Menor",2,IF(Monitoreo!#REF!="Insignificante",1)))))</f>
        <v>#REF!</v>
      </c>
      <c r="AL264" s="88" t="e">
        <f t="shared" si="4"/>
        <v>#REF!</v>
      </c>
    </row>
    <row r="265" spans="9:38" x14ac:dyDescent="0.25">
      <c r="I265" s="83"/>
      <c r="J265" s="84" t="e">
        <f>IF(AL266="55",Monitoreo!#REF!&amp;". ","")</f>
        <v>#REF!</v>
      </c>
      <c r="K265" s="39" t="e">
        <f>IF(AL266="54",Monitoreo!#REF!&amp;". ","")</f>
        <v>#REF!</v>
      </c>
      <c r="L265" s="39" t="e">
        <f>IF(AL266="53",Monitoreo!#REF!&amp;". ","")</f>
        <v>#REF!</v>
      </c>
      <c r="M265" s="39" t="e">
        <f>IF(AL266="52",Monitoreo!#REF!&amp;". ","")</f>
        <v>#REF!</v>
      </c>
      <c r="N265" s="39" t="e">
        <f>IF(AL266="51",Monitoreo!#REF!&amp;". ","")</f>
        <v>#REF!</v>
      </c>
      <c r="O265" s="39" t="e">
        <f>IF(AL266="45",Monitoreo!#REF!&amp;". ","")</f>
        <v>#REF!</v>
      </c>
      <c r="P265" s="39" t="e">
        <f>IF(AL266="44",Monitoreo!#REF!&amp;". ","")</f>
        <v>#REF!</v>
      </c>
      <c r="Q265" s="39" t="e">
        <f>IF(AL266="43",Monitoreo!#REF!&amp;". ","")</f>
        <v>#REF!</v>
      </c>
      <c r="R265" s="39" t="e">
        <f>IF(AL266="42",Monitoreo!#REF!&amp;". ","")</f>
        <v>#REF!</v>
      </c>
      <c r="S265" s="39" t="e">
        <f>IF(AL266="41",Monitoreo!#REF!&amp;". ","")</f>
        <v>#REF!</v>
      </c>
      <c r="T265" s="39" t="e">
        <f>IF(AL266="35",Monitoreo!#REF!&amp;". ","")</f>
        <v>#REF!</v>
      </c>
      <c r="U265" s="39" t="e">
        <f>IF(AL266="34",Monitoreo!#REF!&amp;". ","")</f>
        <v>#REF!</v>
      </c>
      <c r="V265" s="39" t="e">
        <f>IF(AL266="33",Monitoreo!#REF!&amp;". ","")</f>
        <v>#REF!</v>
      </c>
      <c r="W265" s="39" t="e">
        <f>IF(AL266="32",Monitoreo!#REF!&amp;". ","")</f>
        <v>#REF!</v>
      </c>
      <c r="X265" s="39" t="e">
        <f>IF(AL266="31",Monitoreo!#REF!&amp;". ","")</f>
        <v>#REF!</v>
      </c>
      <c r="Y265" s="39" t="e">
        <f>IF(AL266="25",Monitoreo!#REF!&amp;". ","")</f>
        <v>#REF!</v>
      </c>
      <c r="Z265" s="39" t="e">
        <f>IF(AL266="24",Monitoreo!#REF!&amp;". ","")</f>
        <v>#REF!</v>
      </c>
      <c r="AA265" s="39" t="e">
        <f>IF(AL266="23",Monitoreo!#REF!&amp;". ","")</f>
        <v>#REF!</v>
      </c>
      <c r="AB265" s="39" t="e">
        <f>IF(AL266="22",Monitoreo!#REF!&amp;". ","")</f>
        <v>#REF!</v>
      </c>
      <c r="AC265" s="39" t="e">
        <f>IF(AL266="21",Monitoreo!#REF!&amp;". ","")</f>
        <v>#REF!</v>
      </c>
      <c r="AD265" s="39" t="e">
        <f>IF(AL266="15",Monitoreo!#REF!&amp;". ","")</f>
        <v>#REF!</v>
      </c>
      <c r="AE265" s="39" t="e">
        <f>IF(AL266="14",Monitoreo!#REF!&amp;". ","")</f>
        <v>#REF!</v>
      </c>
      <c r="AF265" s="39" t="e">
        <f>IF(AL266="13",Monitoreo!#REF!&amp;". ","")</f>
        <v>#REF!</v>
      </c>
      <c r="AG265" s="39" t="e">
        <f>IF(AL266="12",Monitoreo!#REF!&amp;". ","")</f>
        <v>#REF!</v>
      </c>
      <c r="AH265" s="85" t="e">
        <f>IF(AL266="11",Monitoreo!#REF!&amp;". ","")</f>
        <v>#REF!</v>
      </c>
      <c r="AI265" s="71"/>
      <c r="AJ265" s="88" t="e">
        <f>+IF(Monitoreo!#REF!="Casi Seguro",5,IF(Monitoreo!#REF!="Probable",4,IF(Monitoreo!#REF!="Posible",3,IF(Monitoreo!#REF!="Improbable",2,IF(Monitoreo!#REF!="Raro",1)))))</f>
        <v>#REF!</v>
      </c>
      <c r="AK265" s="88" t="e">
        <f>+IF(Monitoreo!#REF!="Severo",5,IF(Monitoreo!#REF!="Mayor",4,IF(Monitoreo!#REF!="Moderado",3,IF(Monitoreo!#REF!="Menor",2,IF(Monitoreo!#REF!="Insignificante",1)))))</f>
        <v>#REF!</v>
      </c>
      <c r="AL265" s="88" t="e">
        <f t="shared" si="4"/>
        <v>#REF!</v>
      </c>
    </row>
    <row r="266" spans="9:38" x14ac:dyDescent="0.25">
      <c r="I266" s="83"/>
      <c r="J266" s="84" t="e">
        <f>IF(AL267="55",Monitoreo!#REF!&amp;". ","")</f>
        <v>#REF!</v>
      </c>
      <c r="K266" s="39" t="e">
        <f>IF(AL267="54",Monitoreo!#REF!&amp;". ","")</f>
        <v>#REF!</v>
      </c>
      <c r="L266" s="39" t="e">
        <f>IF(AL267="53",Monitoreo!#REF!&amp;". ","")</f>
        <v>#REF!</v>
      </c>
      <c r="M266" s="39" t="e">
        <f>IF(AL267="52",Monitoreo!#REF!&amp;". ","")</f>
        <v>#REF!</v>
      </c>
      <c r="N266" s="39" t="e">
        <f>IF(AL267="51",Monitoreo!#REF!&amp;". ","")</f>
        <v>#REF!</v>
      </c>
      <c r="O266" s="39" t="e">
        <f>IF(AL267="45",Monitoreo!#REF!&amp;". ","")</f>
        <v>#REF!</v>
      </c>
      <c r="P266" s="39" t="e">
        <f>IF(AL267="44",Monitoreo!#REF!&amp;". ","")</f>
        <v>#REF!</v>
      </c>
      <c r="Q266" s="39" t="e">
        <f>IF(AL267="43",Monitoreo!#REF!&amp;". ","")</f>
        <v>#REF!</v>
      </c>
      <c r="R266" s="39" t="e">
        <f>IF(AL267="42",Monitoreo!#REF!&amp;". ","")</f>
        <v>#REF!</v>
      </c>
      <c r="S266" s="39" t="e">
        <f>IF(AL267="41",Monitoreo!#REF!&amp;". ","")</f>
        <v>#REF!</v>
      </c>
      <c r="T266" s="39" t="e">
        <f>IF(AL267="35",Monitoreo!#REF!&amp;". ","")</f>
        <v>#REF!</v>
      </c>
      <c r="U266" s="39" t="e">
        <f>IF(AL267="34",Monitoreo!#REF!&amp;". ","")</f>
        <v>#REF!</v>
      </c>
      <c r="V266" s="39" t="e">
        <f>IF(AL267="33",Monitoreo!#REF!&amp;". ","")</f>
        <v>#REF!</v>
      </c>
      <c r="W266" s="39" t="e">
        <f>IF(AL267="32",Monitoreo!#REF!&amp;". ","")</f>
        <v>#REF!</v>
      </c>
      <c r="X266" s="39" t="e">
        <f>IF(AL267="31",Monitoreo!#REF!&amp;". ","")</f>
        <v>#REF!</v>
      </c>
      <c r="Y266" s="39" t="e">
        <f>IF(AL267="25",Monitoreo!#REF!&amp;". ","")</f>
        <v>#REF!</v>
      </c>
      <c r="Z266" s="39" t="e">
        <f>IF(AL267="24",Monitoreo!#REF!&amp;". ","")</f>
        <v>#REF!</v>
      </c>
      <c r="AA266" s="39" t="e">
        <f>IF(AL267="23",Monitoreo!#REF!&amp;". ","")</f>
        <v>#REF!</v>
      </c>
      <c r="AB266" s="39" t="e">
        <f>IF(AL267="22",Monitoreo!#REF!&amp;". ","")</f>
        <v>#REF!</v>
      </c>
      <c r="AC266" s="39" t="e">
        <f>IF(AL267="21",Monitoreo!#REF!&amp;". ","")</f>
        <v>#REF!</v>
      </c>
      <c r="AD266" s="39" t="e">
        <f>IF(AL267="15",Monitoreo!#REF!&amp;". ","")</f>
        <v>#REF!</v>
      </c>
      <c r="AE266" s="39" t="e">
        <f>IF(AL267="14",Monitoreo!#REF!&amp;". ","")</f>
        <v>#REF!</v>
      </c>
      <c r="AF266" s="39" t="e">
        <f>IF(AL267="13",Monitoreo!#REF!&amp;". ","")</f>
        <v>#REF!</v>
      </c>
      <c r="AG266" s="39" t="e">
        <f>IF(AL267="12",Monitoreo!#REF!&amp;". ","")</f>
        <v>#REF!</v>
      </c>
      <c r="AH266" s="85" t="e">
        <f>IF(AL267="11",Monitoreo!#REF!&amp;". ","")</f>
        <v>#REF!</v>
      </c>
      <c r="AI266" s="71"/>
      <c r="AJ266" s="88" t="e">
        <f>+IF(Monitoreo!#REF!="Casi Seguro",5,IF(Monitoreo!#REF!="Probable",4,IF(Monitoreo!#REF!="Posible",3,IF(Monitoreo!#REF!="Improbable",2,IF(Monitoreo!#REF!="Raro",1)))))</f>
        <v>#REF!</v>
      </c>
      <c r="AK266" s="88" t="e">
        <f>+IF(Monitoreo!#REF!="Severo",5,IF(Monitoreo!#REF!="Mayor",4,IF(Monitoreo!#REF!="Moderado",3,IF(Monitoreo!#REF!="Menor",2,IF(Monitoreo!#REF!="Insignificante",1)))))</f>
        <v>#REF!</v>
      </c>
      <c r="AL266" s="88" t="e">
        <f t="shared" si="4"/>
        <v>#REF!</v>
      </c>
    </row>
    <row r="267" spans="9:38" x14ac:dyDescent="0.25">
      <c r="I267" s="83"/>
      <c r="J267" s="84" t="e">
        <f>IF(AL268="55",Monitoreo!#REF!&amp;". ","")</f>
        <v>#REF!</v>
      </c>
      <c r="K267" s="39" t="e">
        <f>IF(AL268="54",Monitoreo!#REF!&amp;". ","")</f>
        <v>#REF!</v>
      </c>
      <c r="L267" s="39" t="e">
        <f>IF(AL268="53",Monitoreo!#REF!&amp;". ","")</f>
        <v>#REF!</v>
      </c>
      <c r="M267" s="39" t="e">
        <f>IF(AL268="52",Monitoreo!#REF!&amp;". ","")</f>
        <v>#REF!</v>
      </c>
      <c r="N267" s="39" t="e">
        <f>IF(AL268="51",Monitoreo!#REF!&amp;". ","")</f>
        <v>#REF!</v>
      </c>
      <c r="O267" s="39" t="e">
        <f>IF(AL268="45",Monitoreo!#REF!&amp;". ","")</f>
        <v>#REF!</v>
      </c>
      <c r="P267" s="39" t="e">
        <f>IF(AL268="44",Monitoreo!#REF!&amp;". ","")</f>
        <v>#REF!</v>
      </c>
      <c r="Q267" s="39" t="e">
        <f>IF(AL268="43",Monitoreo!#REF!&amp;". ","")</f>
        <v>#REF!</v>
      </c>
      <c r="R267" s="39" t="e">
        <f>IF(AL268="42",Monitoreo!#REF!&amp;". ","")</f>
        <v>#REF!</v>
      </c>
      <c r="S267" s="39" t="e">
        <f>IF(AL268="41",Monitoreo!#REF!&amp;". ","")</f>
        <v>#REF!</v>
      </c>
      <c r="T267" s="39" t="e">
        <f>IF(AL268="35",Monitoreo!#REF!&amp;". ","")</f>
        <v>#REF!</v>
      </c>
      <c r="U267" s="39" t="e">
        <f>IF(AL268="34",Monitoreo!#REF!&amp;". ","")</f>
        <v>#REF!</v>
      </c>
      <c r="V267" s="39" t="e">
        <f>IF(AL268="33",Monitoreo!#REF!&amp;". ","")</f>
        <v>#REF!</v>
      </c>
      <c r="W267" s="39" t="e">
        <f>IF(AL268="32",Monitoreo!#REF!&amp;". ","")</f>
        <v>#REF!</v>
      </c>
      <c r="X267" s="39" t="e">
        <f>IF(AL268="31",Monitoreo!#REF!&amp;". ","")</f>
        <v>#REF!</v>
      </c>
      <c r="Y267" s="39" t="e">
        <f>IF(AL268="25",Monitoreo!#REF!&amp;". ","")</f>
        <v>#REF!</v>
      </c>
      <c r="Z267" s="39" t="e">
        <f>IF(AL268="24",Monitoreo!#REF!&amp;". ","")</f>
        <v>#REF!</v>
      </c>
      <c r="AA267" s="39" t="e">
        <f>IF(AL268="23",Monitoreo!#REF!&amp;". ","")</f>
        <v>#REF!</v>
      </c>
      <c r="AB267" s="39" t="e">
        <f>IF(AL268="22",Monitoreo!#REF!&amp;". ","")</f>
        <v>#REF!</v>
      </c>
      <c r="AC267" s="39" t="e">
        <f>IF(AL268="21",Monitoreo!#REF!&amp;". ","")</f>
        <v>#REF!</v>
      </c>
      <c r="AD267" s="39" t="e">
        <f>IF(AL268="15",Monitoreo!#REF!&amp;". ","")</f>
        <v>#REF!</v>
      </c>
      <c r="AE267" s="39" t="e">
        <f>IF(AL268="14",Monitoreo!#REF!&amp;". ","")</f>
        <v>#REF!</v>
      </c>
      <c r="AF267" s="39" t="e">
        <f>IF(AL268="13",Monitoreo!#REF!&amp;". ","")</f>
        <v>#REF!</v>
      </c>
      <c r="AG267" s="39" t="e">
        <f>IF(AL268="12",Monitoreo!#REF!&amp;". ","")</f>
        <v>#REF!</v>
      </c>
      <c r="AH267" s="85" t="e">
        <f>IF(AL268="11",Monitoreo!#REF!&amp;". ","")</f>
        <v>#REF!</v>
      </c>
      <c r="AI267" s="71"/>
      <c r="AJ267" s="88" t="e">
        <f>+IF(Monitoreo!#REF!="Casi Seguro",5,IF(Monitoreo!#REF!="Probable",4,IF(Monitoreo!#REF!="Posible",3,IF(Monitoreo!#REF!="Improbable",2,IF(Monitoreo!#REF!="Raro",1)))))</f>
        <v>#REF!</v>
      </c>
      <c r="AK267" s="88" t="e">
        <f>+IF(Monitoreo!#REF!="Severo",5,IF(Monitoreo!#REF!="Mayor",4,IF(Monitoreo!#REF!="Moderado",3,IF(Monitoreo!#REF!="Menor",2,IF(Monitoreo!#REF!="Insignificante",1)))))</f>
        <v>#REF!</v>
      </c>
      <c r="AL267" s="88" t="e">
        <f t="shared" si="4"/>
        <v>#REF!</v>
      </c>
    </row>
    <row r="268" spans="9:38" x14ac:dyDescent="0.25">
      <c r="I268" s="83"/>
      <c r="J268" s="84" t="e">
        <f>IF(AL269="55",Monitoreo!#REF!&amp;". ","")</f>
        <v>#REF!</v>
      </c>
      <c r="K268" s="39" t="e">
        <f>IF(AL269="54",Monitoreo!#REF!&amp;". ","")</f>
        <v>#REF!</v>
      </c>
      <c r="L268" s="39" t="e">
        <f>IF(AL269="53",Monitoreo!#REF!&amp;". ","")</f>
        <v>#REF!</v>
      </c>
      <c r="M268" s="39" t="e">
        <f>IF(AL269="52",Monitoreo!#REF!&amp;". ","")</f>
        <v>#REF!</v>
      </c>
      <c r="N268" s="39" t="e">
        <f>IF(AL269="51",Monitoreo!#REF!&amp;". ","")</f>
        <v>#REF!</v>
      </c>
      <c r="O268" s="39" t="e">
        <f>IF(AL269="45",Monitoreo!#REF!&amp;". ","")</f>
        <v>#REF!</v>
      </c>
      <c r="P268" s="39" t="e">
        <f>IF(AL269="44",Monitoreo!#REF!&amp;". ","")</f>
        <v>#REF!</v>
      </c>
      <c r="Q268" s="39" t="e">
        <f>IF(AL269="43",Monitoreo!#REF!&amp;". ","")</f>
        <v>#REF!</v>
      </c>
      <c r="R268" s="39" t="e">
        <f>IF(AL269="42",Monitoreo!#REF!&amp;". ","")</f>
        <v>#REF!</v>
      </c>
      <c r="S268" s="39" t="e">
        <f>IF(AL269="41",Monitoreo!#REF!&amp;". ","")</f>
        <v>#REF!</v>
      </c>
      <c r="T268" s="39" t="e">
        <f>IF(AL269="35",Monitoreo!#REF!&amp;". ","")</f>
        <v>#REF!</v>
      </c>
      <c r="U268" s="39" t="e">
        <f>IF(AL269="34",Monitoreo!#REF!&amp;". ","")</f>
        <v>#REF!</v>
      </c>
      <c r="V268" s="39" t="e">
        <f>IF(AL269="33",Monitoreo!#REF!&amp;". ","")</f>
        <v>#REF!</v>
      </c>
      <c r="W268" s="39" t="e">
        <f>IF(AL269="32",Monitoreo!#REF!&amp;". ","")</f>
        <v>#REF!</v>
      </c>
      <c r="X268" s="39" t="e">
        <f>IF(AL269="31",Monitoreo!#REF!&amp;". ","")</f>
        <v>#REF!</v>
      </c>
      <c r="Y268" s="39" t="e">
        <f>IF(AL269="25",Monitoreo!#REF!&amp;". ","")</f>
        <v>#REF!</v>
      </c>
      <c r="Z268" s="39" t="e">
        <f>IF(AL269="24",Monitoreo!#REF!&amp;". ","")</f>
        <v>#REF!</v>
      </c>
      <c r="AA268" s="39" t="e">
        <f>IF(AL269="23",Monitoreo!#REF!&amp;". ","")</f>
        <v>#REF!</v>
      </c>
      <c r="AB268" s="39" t="e">
        <f>IF(AL269="22",Monitoreo!#REF!&amp;". ","")</f>
        <v>#REF!</v>
      </c>
      <c r="AC268" s="39" t="e">
        <f>IF(AL269="21",Monitoreo!#REF!&amp;". ","")</f>
        <v>#REF!</v>
      </c>
      <c r="AD268" s="39" t="e">
        <f>IF(AL269="15",Monitoreo!#REF!&amp;". ","")</f>
        <v>#REF!</v>
      </c>
      <c r="AE268" s="39" t="e">
        <f>IF(AL269="14",Monitoreo!#REF!&amp;". ","")</f>
        <v>#REF!</v>
      </c>
      <c r="AF268" s="39" t="e">
        <f>IF(AL269="13",Monitoreo!#REF!&amp;". ","")</f>
        <v>#REF!</v>
      </c>
      <c r="AG268" s="39" t="e">
        <f>IF(AL269="12",Monitoreo!#REF!&amp;". ","")</f>
        <v>#REF!</v>
      </c>
      <c r="AH268" s="85" t="e">
        <f>IF(AL269="11",Monitoreo!#REF!&amp;". ","")</f>
        <v>#REF!</v>
      </c>
      <c r="AI268" s="71"/>
      <c r="AJ268" s="88" t="e">
        <f>+IF(Monitoreo!#REF!="Casi Seguro",5,IF(Monitoreo!#REF!="Probable",4,IF(Monitoreo!#REF!="Posible",3,IF(Monitoreo!#REF!="Improbable",2,IF(Monitoreo!#REF!="Raro",1)))))</f>
        <v>#REF!</v>
      </c>
      <c r="AK268" s="88" t="e">
        <f>+IF(Monitoreo!#REF!="Severo",5,IF(Monitoreo!#REF!="Mayor",4,IF(Monitoreo!#REF!="Moderado",3,IF(Monitoreo!#REF!="Menor",2,IF(Monitoreo!#REF!="Insignificante",1)))))</f>
        <v>#REF!</v>
      </c>
      <c r="AL268" s="88" t="e">
        <f t="shared" si="4"/>
        <v>#REF!</v>
      </c>
    </row>
    <row r="269" spans="9:38" x14ac:dyDescent="0.25">
      <c r="I269" s="83"/>
      <c r="J269" s="84" t="e">
        <f>IF(AL270="55",Monitoreo!#REF!&amp;". ","")</f>
        <v>#REF!</v>
      </c>
      <c r="K269" s="39" t="e">
        <f>IF(AL270="54",Monitoreo!#REF!&amp;". ","")</f>
        <v>#REF!</v>
      </c>
      <c r="L269" s="39" t="e">
        <f>IF(AL270="53",Monitoreo!#REF!&amp;". ","")</f>
        <v>#REF!</v>
      </c>
      <c r="M269" s="39" t="e">
        <f>IF(AL270="52",Monitoreo!#REF!&amp;". ","")</f>
        <v>#REF!</v>
      </c>
      <c r="N269" s="39" t="e">
        <f>IF(AL270="51",Monitoreo!#REF!&amp;". ","")</f>
        <v>#REF!</v>
      </c>
      <c r="O269" s="39" t="e">
        <f>IF(AL270="45",Monitoreo!#REF!&amp;". ","")</f>
        <v>#REF!</v>
      </c>
      <c r="P269" s="39" t="e">
        <f>IF(AL270="44",Monitoreo!#REF!&amp;". ","")</f>
        <v>#REF!</v>
      </c>
      <c r="Q269" s="39" t="e">
        <f>IF(AL270="43",Monitoreo!#REF!&amp;". ","")</f>
        <v>#REF!</v>
      </c>
      <c r="R269" s="39" t="e">
        <f>IF(AL270="42",Monitoreo!#REF!&amp;". ","")</f>
        <v>#REF!</v>
      </c>
      <c r="S269" s="39" t="e">
        <f>IF(AL270="41",Monitoreo!#REF!&amp;". ","")</f>
        <v>#REF!</v>
      </c>
      <c r="T269" s="39" t="e">
        <f>IF(AL270="35",Monitoreo!#REF!&amp;". ","")</f>
        <v>#REF!</v>
      </c>
      <c r="U269" s="39" t="e">
        <f>IF(AL270="34",Monitoreo!#REF!&amp;". ","")</f>
        <v>#REF!</v>
      </c>
      <c r="V269" s="39" t="e">
        <f>IF(AL270="33",Monitoreo!#REF!&amp;". ","")</f>
        <v>#REF!</v>
      </c>
      <c r="W269" s="39" t="e">
        <f>IF(AL270="32",Monitoreo!#REF!&amp;". ","")</f>
        <v>#REF!</v>
      </c>
      <c r="X269" s="39" t="e">
        <f>IF(AL270="31",Monitoreo!#REF!&amp;". ","")</f>
        <v>#REF!</v>
      </c>
      <c r="Y269" s="39" t="e">
        <f>IF(AL270="25",Monitoreo!#REF!&amp;". ","")</f>
        <v>#REF!</v>
      </c>
      <c r="Z269" s="39" t="e">
        <f>IF(AL270="24",Monitoreo!#REF!&amp;". ","")</f>
        <v>#REF!</v>
      </c>
      <c r="AA269" s="39" t="e">
        <f>IF(AL270="23",Monitoreo!#REF!&amp;". ","")</f>
        <v>#REF!</v>
      </c>
      <c r="AB269" s="39" t="e">
        <f>IF(AL270="22",Monitoreo!#REF!&amp;". ","")</f>
        <v>#REF!</v>
      </c>
      <c r="AC269" s="39" t="e">
        <f>IF(AL270="21",Monitoreo!#REF!&amp;". ","")</f>
        <v>#REF!</v>
      </c>
      <c r="AD269" s="39" t="e">
        <f>IF(AL270="15",Monitoreo!#REF!&amp;". ","")</f>
        <v>#REF!</v>
      </c>
      <c r="AE269" s="39" t="e">
        <f>IF(AL270="14",Monitoreo!#REF!&amp;". ","")</f>
        <v>#REF!</v>
      </c>
      <c r="AF269" s="39" t="e">
        <f>IF(AL270="13",Monitoreo!#REF!&amp;". ","")</f>
        <v>#REF!</v>
      </c>
      <c r="AG269" s="39" t="e">
        <f>IF(AL270="12",Monitoreo!#REF!&amp;". ","")</f>
        <v>#REF!</v>
      </c>
      <c r="AH269" s="85" t="e">
        <f>IF(AL270="11",Monitoreo!#REF!&amp;". ","")</f>
        <v>#REF!</v>
      </c>
      <c r="AI269" s="71"/>
      <c r="AJ269" s="88" t="e">
        <f>+IF(Monitoreo!#REF!="Casi Seguro",5,IF(Monitoreo!#REF!="Probable",4,IF(Monitoreo!#REF!="Posible",3,IF(Monitoreo!#REF!="Improbable",2,IF(Monitoreo!#REF!="Raro",1)))))</f>
        <v>#REF!</v>
      </c>
      <c r="AK269" s="88" t="e">
        <f>+IF(Monitoreo!#REF!="Severo",5,IF(Monitoreo!#REF!="Mayor",4,IF(Monitoreo!#REF!="Moderado",3,IF(Monitoreo!#REF!="Menor",2,IF(Monitoreo!#REF!="Insignificante",1)))))</f>
        <v>#REF!</v>
      </c>
      <c r="AL269" s="88" t="e">
        <f t="shared" si="4"/>
        <v>#REF!</v>
      </c>
    </row>
    <row r="270" spans="9:38" x14ac:dyDescent="0.25">
      <c r="I270" s="83"/>
      <c r="J270" s="84" t="e">
        <f>IF(AL271="55",Monitoreo!#REF!&amp;". ","")</f>
        <v>#REF!</v>
      </c>
      <c r="K270" s="39" t="e">
        <f>IF(AL271="54",Monitoreo!#REF!&amp;". ","")</f>
        <v>#REF!</v>
      </c>
      <c r="L270" s="39" t="e">
        <f>IF(AL271="53",Monitoreo!#REF!&amp;". ","")</f>
        <v>#REF!</v>
      </c>
      <c r="M270" s="39" t="e">
        <f>IF(AL271="52",Monitoreo!#REF!&amp;". ","")</f>
        <v>#REF!</v>
      </c>
      <c r="N270" s="39" t="e">
        <f>IF(AL271="51",Monitoreo!#REF!&amp;". ","")</f>
        <v>#REF!</v>
      </c>
      <c r="O270" s="39" t="e">
        <f>IF(AL271="45",Monitoreo!#REF!&amp;". ","")</f>
        <v>#REF!</v>
      </c>
      <c r="P270" s="39" t="e">
        <f>IF(AL271="44",Monitoreo!#REF!&amp;". ","")</f>
        <v>#REF!</v>
      </c>
      <c r="Q270" s="39" t="e">
        <f>IF(AL271="43",Monitoreo!#REF!&amp;". ","")</f>
        <v>#REF!</v>
      </c>
      <c r="R270" s="39" t="e">
        <f>IF(AL271="42",Monitoreo!#REF!&amp;". ","")</f>
        <v>#REF!</v>
      </c>
      <c r="S270" s="39" t="e">
        <f>IF(AL271="41",Monitoreo!#REF!&amp;". ","")</f>
        <v>#REF!</v>
      </c>
      <c r="T270" s="39" t="e">
        <f>IF(AL271="35",Monitoreo!#REF!&amp;". ","")</f>
        <v>#REF!</v>
      </c>
      <c r="U270" s="39" t="e">
        <f>IF(AL271="34",Monitoreo!#REF!&amp;". ","")</f>
        <v>#REF!</v>
      </c>
      <c r="V270" s="39" t="e">
        <f>IF(AL271="33",Monitoreo!#REF!&amp;". ","")</f>
        <v>#REF!</v>
      </c>
      <c r="W270" s="39" t="e">
        <f>IF(AL271="32",Monitoreo!#REF!&amp;". ","")</f>
        <v>#REF!</v>
      </c>
      <c r="X270" s="39" t="e">
        <f>IF(AL271="31",Monitoreo!#REF!&amp;". ","")</f>
        <v>#REF!</v>
      </c>
      <c r="Y270" s="39" t="e">
        <f>IF(AL271="25",Monitoreo!#REF!&amp;". ","")</f>
        <v>#REF!</v>
      </c>
      <c r="Z270" s="39" t="e">
        <f>IF(AL271="24",Monitoreo!#REF!&amp;". ","")</f>
        <v>#REF!</v>
      </c>
      <c r="AA270" s="39" t="e">
        <f>IF(AL271="23",Monitoreo!#REF!&amp;". ","")</f>
        <v>#REF!</v>
      </c>
      <c r="AB270" s="39" t="e">
        <f>IF(AL271="22",Monitoreo!#REF!&amp;". ","")</f>
        <v>#REF!</v>
      </c>
      <c r="AC270" s="39" t="e">
        <f>IF(AL271="21",Monitoreo!#REF!&amp;". ","")</f>
        <v>#REF!</v>
      </c>
      <c r="AD270" s="39" t="e">
        <f>IF(AL271="15",Monitoreo!#REF!&amp;". ","")</f>
        <v>#REF!</v>
      </c>
      <c r="AE270" s="39" t="e">
        <f>IF(AL271="14",Monitoreo!#REF!&amp;". ","")</f>
        <v>#REF!</v>
      </c>
      <c r="AF270" s="39" t="e">
        <f>IF(AL271="13",Monitoreo!#REF!&amp;". ","")</f>
        <v>#REF!</v>
      </c>
      <c r="AG270" s="39" t="e">
        <f>IF(AL271="12",Monitoreo!#REF!&amp;". ","")</f>
        <v>#REF!</v>
      </c>
      <c r="AH270" s="85" t="e">
        <f>IF(AL271="11",Monitoreo!#REF!&amp;". ","")</f>
        <v>#REF!</v>
      </c>
      <c r="AI270" s="71"/>
      <c r="AJ270" s="88" t="e">
        <f>+IF(Monitoreo!#REF!="Casi Seguro",5,IF(Monitoreo!#REF!="Probable",4,IF(Monitoreo!#REF!="Posible",3,IF(Monitoreo!#REF!="Improbable",2,IF(Monitoreo!#REF!="Raro",1)))))</f>
        <v>#REF!</v>
      </c>
      <c r="AK270" s="88" t="e">
        <f>+IF(Monitoreo!#REF!="Severo",5,IF(Monitoreo!#REF!="Mayor",4,IF(Monitoreo!#REF!="Moderado",3,IF(Monitoreo!#REF!="Menor",2,IF(Monitoreo!#REF!="Insignificante",1)))))</f>
        <v>#REF!</v>
      </c>
      <c r="AL270" s="88" t="e">
        <f t="shared" si="4"/>
        <v>#REF!</v>
      </c>
    </row>
    <row r="271" spans="9:38" x14ac:dyDescent="0.25">
      <c r="I271" s="83"/>
      <c r="J271" s="84" t="e">
        <f>IF(AL272="55",Monitoreo!#REF!&amp;". ","")</f>
        <v>#REF!</v>
      </c>
      <c r="K271" s="39" t="e">
        <f>IF(AL272="54",Monitoreo!#REF!&amp;". ","")</f>
        <v>#REF!</v>
      </c>
      <c r="L271" s="39" t="e">
        <f>IF(AL272="53",Monitoreo!#REF!&amp;". ","")</f>
        <v>#REF!</v>
      </c>
      <c r="M271" s="39" t="e">
        <f>IF(AL272="52",Monitoreo!#REF!&amp;". ","")</f>
        <v>#REF!</v>
      </c>
      <c r="N271" s="39" t="e">
        <f>IF(AL272="51",Monitoreo!#REF!&amp;". ","")</f>
        <v>#REF!</v>
      </c>
      <c r="O271" s="39" t="e">
        <f>IF(AL272="45",Monitoreo!#REF!&amp;". ","")</f>
        <v>#REF!</v>
      </c>
      <c r="P271" s="39" t="e">
        <f>IF(AL272="44",Monitoreo!#REF!&amp;". ","")</f>
        <v>#REF!</v>
      </c>
      <c r="Q271" s="39" t="e">
        <f>IF(AL272="43",Monitoreo!#REF!&amp;". ","")</f>
        <v>#REF!</v>
      </c>
      <c r="R271" s="39" t="e">
        <f>IF(AL272="42",Monitoreo!#REF!&amp;". ","")</f>
        <v>#REF!</v>
      </c>
      <c r="S271" s="39" t="e">
        <f>IF(AL272="41",Monitoreo!#REF!&amp;". ","")</f>
        <v>#REF!</v>
      </c>
      <c r="T271" s="39" t="e">
        <f>IF(AL272="35",Monitoreo!#REF!&amp;". ","")</f>
        <v>#REF!</v>
      </c>
      <c r="U271" s="39" t="e">
        <f>IF(AL272="34",Monitoreo!#REF!&amp;". ","")</f>
        <v>#REF!</v>
      </c>
      <c r="V271" s="39" t="e">
        <f>IF(AL272="33",Monitoreo!#REF!&amp;". ","")</f>
        <v>#REF!</v>
      </c>
      <c r="W271" s="39" t="e">
        <f>IF(AL272="32",Monitoreo!#REF!&amp;". ","")</f>
        <v>#REF!</v>
      </c>
      <c r="X271" s="39" t="e">
        <f>IF(AL272="31",Monitoreo!#REF!&amp;". ","")</f>
        <v>#REF!</v>
      </c>
      <c r="Y271" s="39" t="e">
        <f>IF(AL272="25",Monitoreo!#REF!&amp;". ","")</f>
        <v>#REF!</v>
      </c>
      <c r="Z271" s="39" t="e">
        <f>IF(AL272="24",Monitoreo!#REF!&amp;". ","")</f>
        <v>#REF!</v>
      </c>
      <c r="AA271" s="39" t="e">
        <f>IF(AL272="23",Monitoreo!#REF!&amp;". ","")</f>
        <v>#REF!</v>
      </c>
      <c r="AB271" s="39" t="e">
        <f>IF(AL272="22",Monitoreo!#REF!&amp;". ","")</f>
        <v>#REF!</v>
      </c>
      <c r="AC271" s="39" t="e">
        <f>IF(AL272="21",Monitoreo!#REF!&amp;". ","")</f>
        <v>#REF!</v>
      </c>
      <c r="AD271" s="39" t="e">
        <f>IF(AL272="15",Monitoreo!#REF!&amp;". ","")</f>
        <v>#REF!</v>
      </c>
      <c r="AE271" s="39" t="e">
        <f>IF(AL272="14",Monitoreo!#REF!&amp;". ","")</f>
        <v>#REF!</v>
      </c>
      <c r="AF271" s="39" t="e">
        <f>IF(AL272="13",Monitoreo!#REF!&amp;". ","")</f>
        <v>#REF!</v>
      </c>
      <c r="AG271" s="39" t="e">
        <f>IF(AL272="12",Monitoreo!#REF!&amp;". ","")</f>
        <v>#REF!</v>
      </c>
      <c r="AH271" s="85" t="e">
        <f>IF(AL272="11",Monitoreo!#REF!&amp;". ","")</f>
        <v>#REF!</v>
      </c>
      <c r="AI271" s="71"/>
      <c r="AJ271" s="88" t="e">
        <f>+IF(Monitoreo!#REF!="Casi Seguro",5,IF(Monitoreo!#REF!="Probable",4,IF(Monitoreo!#REF!="Posible",3,IF(Monitoreo!#REF!="Improbable",2,IF(Monitoreo!#REF!="Raro",1)))))</f>
        <v>#REF!</v>
      </c>
      <c r="AK271" s="88" t="e">
        <f>+IF(Monitoreo!#REF!="Severo",5,IF(Monitoreo!#REF!="Mayor",4,IF(Monitoreo!#REF!="Moderado",3,IF(Monitoreo!#REF!="Menor",2,IF(Monitoreo!#REF!="Insignificante",1)))))</f>
        <v>#REF!</v>
      </c>
      <c r="AL271" s="88" t="e">
        <f t="shared" si="4"/>
        <v>#REF!</v>
      </c>
    </row>
    <row r="272" spans="9:38" x14ac:dyDescent="0.25">
      <c r="I272" s="83"/>
      <c r="J272" s="84" t="e">
        <f>IF(AL273="55",Monitoreo!#REF!&amp;". ","")</f>
        <v>#REF!</v>
      </c>
      <c r="K272" s="39" t="e">
        <f>IF(AL273="54",Monitoreo!#REF!&amp;". ","")</f>
        <v>#REF!</v>
      </c>
      <c r="L272" s="39" t="e">
        <f>IF(AL273="53",Monitoreo!#REF!&amp;". ","")</f>
        <v>#REF!</v>
      </c>
      <c r="M272" s="39" t="e">
        <f>IF(AL273="52",Monitoreo!#REF!&amp;". ","")</f>
        <v>#REF!</v>
      </c>
      <c r="N272" s="39" t="e">
        <f>IF(AL273="51",Monitoreo!#REF!&amp;". ","")</f>
        <v>#REF!</v>
      </c>
      <c r="O272" s="39" t="e">
        <f>IF(AL273="45",Monitoreo!#REF!&amp;". ","")</f>
        <v>#REF!</v>
      </c>
      <c r="P272" s="39" t="e">
        <f>IF(AL273="44",Monitoreo!#REF!&amp;". ","")</f>
        <v>#REF!</v>
      </c>
      <c r="Q272" s="39" t="e">
        <f>IF(AL273="43",Monitoreo!#REF!&amp;". ","")</f>
        <v>#REF!</v>
      </c>
      <c r="R272" s="39" t="e">
        <f>IF(AL273="42",Monitoreo!#REF!&amp;". ","")</f>
        <v>#REF!</v>
      </c>
      <c r="S272" s="39" t="e">
        <f>IF(AL273="41",Monitoreo!#REF!&amp;". ","")</f>
        <v>#REF!</v>
      </c>
      <c r="T272" s="39" t="e">
        <f>IF(AL273="35",Monitoreo!#REF!&amp;". ","")</f>
        <v>#REF!</v>
      </c>
      <c r="U272" s="39" t="e">
        <f>IF(AL273="34",Monitoreo!#REF!&amp;". ","")</f>
        <v>#REF!</v>
      </c>
      <c r="V272" s="39" t="e">
        <f>IF(AL273="33",Monitoreo!#REF!&amp;". ","")</f>
        <v>#REF!</v>
      </c>
      <c r="W272" s="39" t="e">
        <f>IF(AL273="32",Monitoreo!#REF!&amp;". ","")</f>
        <v>#REF!</v>
      </c>
      <c r="X272" s="39" t="e">
        <f>IF(AL273="31",Monitoreo!#REF!&amp;". ","")</f>
        <v>#REF!</v>
      </c>
      <c r="Y272" s="39" t="e">
        <f>IF(AL273="25",Monitoreo!#REF!&amp;". ","")</f>
        <v>#REF!</v>
      </c>
      <c r="Z272" s="39" t="e">
        <f>IF(AL273="24",Monitoreo!#REF!&amp;". ","")</f>
        <v>#REF!</v>
      </c>
      <c r="AA272" s="39" t="e">
        <f>IF(AL273="23",Monitoreo!#REF!&amp;". ","")</f>
        <v>#REF!</v>
      </c>
      <c r="AB272" s="39" t="e">
        <f>IF(AL273="22",Monitoreo!#REF!&amp;". ","")</f>
        <v>#REF!</v>
      </c>
      <c r="AC272" s="39" t="e">
        <f>IF(AL273="21",Monitoreo!#REF!&amp;". ","")</f>
        <v>#REF!</v>
      </c>
      <c r="AD272" s="39" t="e">
        <f>IF(AL273="15",Monitoreo!#REF!&amp;". ","")</f>
        <v>#REF!</v>
      </c>
      <c r="AE272" s="39" t="e">
        <f>IF(AL273="14",Monitoreo!#REF!&amp;". ","")</f>
        <v>#REF!</v>
      </c>
      <c r="AF272" s="39" t="e">
        <f>IF(AL273="13",Monitoreo!#REF!&amp;". ","")</f>
        <v>#REF!</v>
      </c>
      <c r="AG272" s="39" t="e">
        <f>IF(AL273="12",Monitoreo!#REF!&amp;". ","")</f>
        <v>#REF!</v>
      </c>
      <c r="AH272" s="85" t="e">
        <f>IF(AL273="11",Monitoreo!#REF!&amp;". ","")</f>
        <v>#REF!</v>
      </c>
      <c r="AI272" s="71"/>
      <c r="AJ272" s="88" t="e">
        <f>+IF(Monitoreo!#REF!="Casi Seguro",5,IF(Monitoreo!#REF!="Probable",4,IF(Monitoreo!#REF!="Posible",3,IF(Monitoreo!#REF!="Improbable",2,IF(Monitoreo!#REF!="Raro",1)))))</f>
        <v>#REF!</v>
      </c>
      <c r="AK272" s="88" t="e">
        <f>+IF(Monitoreo!#REF!="Severo",5,IF(Monitoreo!#REF!="Mayor",4,IF(Monitoreo!#REF!="Moderado",3,IF(Monitoreo!#REF!="Menor",2,IF(Monitoreo!#REF!="Insignificante",1)))))</f>
        <v>#REF!</v>
      </c>
      <c r="AL272" s="88" t="e">
        <f t="shared" si="4"/>
        <v>#REF!</v>
      </c>
    </row>
    <row r="273" spans="9:38" x14ac:dyDescent="0.25">
      <c r="I273" s="83"/>
      <c r="J273" s="84" t="e">
        <f>IF(AL274="55",Monitoreo!#REF!&amp;". ","")</f>
        <v>#REF!</v>
      </c>
      <c r="K273" s="39" t="e">
        <f>IF(AL274="54",Monitoreo!#REF!&amp;". ","")</f>
        <v>#REF!</v>
      </c>
      <c r="L273" s="39" t="e">
        <f>IF(AL274="53",Monitoreo!#REF!&amp;". ","")</f>
        <v>#REF!</v>
      </c>
      <c r="M273" s="39" t="e">
        <f>IF(AL274="52",Monitoreo!#REF!&amp;". ","")</f>
        <v>#REF!</v>
      </c>
      <c r="N273" s="39" t="e">
        <f>IF(AL274="51",Monitoreo!#REF!&amp;". ","")</f>
        <v>#REF!</v>
      </c>
      <c r="O273" s="39" t="e">
        <f>IF(AL274="45",Monitoreo!#REF!&amp;". ","")</f>
        <v>#REF!</v>
      </c>
      <c r="P273" s="39" t="e">
        <f>IF(AL274="44",Monitoreo!#REF!&amp;". ","")</f>
        <v>#REF!</v>
      </c>
      <c r="Q273" s="39" t="e">
        <f>IF(AL274="43",Monitoreo!#REF!&amp;". ","")</f>
        <v>#REF!</v>
      </c>
      <c r="R273" s="39" t="e">
        <f>IF(AL274="42",Monitoreo!#REF!&amp;". ","")</f>
        <v>#REF!</v>
      </c>
      <c r="S273" s="39" t="e">
        <f>IF(AL274="41",Monitoreo!#REF!&amp;". ","")</f>
        <v>#REF!</v>
      </c>
      <c r="T273" s="39" t="e">
        <f>IF(AL274="35",Monitoreo!#REF!&amp;". ","")</f>
        <v>#REF!</v>
      </c>
      <c r="U273" s="39" t="e">
        <f>IF(AL274="34",Monitoreo!#REF!&amp;". ","")</f>
        <v>#REF!</v>
      </c>
      <c r="V273" s="39" t="e">
        <f>IF(AL274="33",Monitoreo!#REF!&amp;". ","")</f>
        <v>#REF!</v>
      </c>
      <c r="W273" s="39" t="e">
        <f>IF(AL274="32",Monitoreo!#REF!&amp;". ","")</f>
        <v>#REF!</v>
      </c>
      <c r="X273" s="39" t="e">
        <f>IF(AL274="31",Monitoreo!#REF!&amp;". ","")</f>
        <v>#REF!</v>
      </c>
      <c r="Y273" s="39" t="e">
        <f>IF(AL274="25",Monitoreo!#REF!&amp;". ","")</f>
        <v>#REF!</v>
      </c>
      <c r="Z273" s="39" t="e">
        <f>IF(AL274="24",Monitoreo!#REF!&amp;". ","")</f>
        <v>#REF!</v>
      </c>
      <c r="AA273" s="39" t="e">
        <f>IF(AL274="23",Monitoreo!#REF!&amp;". ","")</f>
        <v>#REF!</v>
      </c>
      <c r="AB273" s="39" t="e">
        <f>IF(AL274="22",Monitoreo!#REF!&amp;". ","")</f>
        <v>#REF!</v>
      </c>
      <c r="AC273" s="39" t="e">
        <f>IF(AL274="21",Monitoreo!#REF!&amp;". ","")</f>
        <v>#REF!</v>
      </c>
      <c r="AD273" s="39" t="e">
        <f>IF(AL274="15",Monitoreo!#REF!&amp;". ","")</f>
        <v>#REF!</v>
      </c>
      <c r="AE273" s="39" t="e">
        <f>IF(AL274="14",Monitoreo!#REF!&amp;". ","")</f>
        <v>#REF!</v>
      </c>
      <c r="AF273" s="39" t="e">
        <f>IF(AL274="13",Monitoreo!#REF!&amp;". ","")</f>
        <v>#REF!</v>
      </c>
      <c r="AG273" s="39" t="e">
        <f>IF(AL274="12",Monitoreo!#REF!&amp;". ","")</f>
        <v>#REF!</v>
      </c>
      <c r="AH273" s="85" t="e">
        <f>IF(AL274="11",Monitoreo!#REF!&amp;". ","")</f>
        <v>#REF!</v>
      </c>
      <c r="AI273" s="71"/>
      <c r="AJ273" s="88" t="e">
        <f>+IF(Monitoreo!#REF!="Casi Seguro",5,IF(Monitoreo!#REF!="Probable",4,IF(Monitoreo!#REF!="Posible",3,IF(Monitoreo!#REF!="Improbable",2,IF(Monitoreo!#REF!="Raro",1)))))</f>
        <v>#REF!</v>
      </c>
      <c r="AK273" s="88" t="e">
        <f>+IF(Monitoreo!#REF!="Severo",5,IF(Monitoreo!#REF!="Mayor",4,IF(Monitoreo!#REF!="Moderado",3,IF(Monitoreo!#REF!="Menor",2,IF(Monitoreo!#REF!="Insignificante",1)))))</f>
        <v>#REF!</v>
      </c>
      <c r="AL273" s="88" t="e">
        <f t="shared" si="4"/>
        <v>#REF!</v>
      </c>
    </row>
    <row r="274" spans="9:38" x14ac:dyDescent="0.25">
      <c r="I274" s="83"/>
      <c r="J274" s="84" t="e">
        <f>IF(AL275="55",Monitoreo!#REF!&amp;". ","")</f>
        <v>#REF!</v>
      </c>
      <c r="K274" s="39" t="e">
        <f>IF(AL275="54",Monitoreo!#REF!&amp;". ","")</f>
        <v>#REF!</v>
      </c>
      <c r="L274" s="39" t="e">
        <f>IF(AL275="53",Monitoreo!#REF!&amp;". ","")</f>
        <v>#REF!</v>
      </c>
      <c r="M274" s="39" t="e">
        <f>IF(AL275="52",Monitoreo!#REF!&amp;". ","")</f>
        <v>#REF!</v>
      </c>
      <c r="N274" s="39" t="e">
        <f>IF(AL275="51",Monitoreo!#REF!&amp;". ","")</f>
        <v>#REF!</v>
      </c>
      <c r="O274" s="39" t="e">
        <f>IF(AL275="45",Monitoreo!#REF!&amp;". ","")</f>
        <v>#REF!</v>
      </c>
      <c r="P274" s="39" t="e">
        <f>IF(AL275="44",Monitoreo!#REF!&amp;". ","")</f>
        <v>#REF!</v>
      </c>
      <c r="Q274" s="39" t="e">
        <f>IF(AL275="43",Monitoreo!#REF!&amp;". ","")</f>
        <v>#REF!</v>
      </c>
      <c r="R274" s="39" t="e">
        <f>IF(AL275="42",Monitoreo!#REF!&amp;". ","")</f>
        <v>#REF!</v>
      </c>
      <c r="S274" s="39" t="e">
        <f>IF(AL275="41",Monitoreo!#REF!&amp;". ","")</f>
        <v>#REF!</v>
      </c>
      <c r="T274" s="39" t="e">
        <f>IF(AL275="35",Monitoreo!#REF!&amp;". ","")</f>
        <v>#REF!</v>
      </c>
      <c r="U274" s="39" t="e">
        <f>IF(AL275="34",Monitoreo!#REF!&amp;". ","")</f>
        <v>#REF!</v>
      </c>
      <c r="V274" s="39" t="e">
        <f>IF(AL275="33",Monitoreo!#REF!&amp;". ","")</f>
        <v>#REF!</v>
      </c>
      <c r="W274" s="39" t="e">
        <f>IF(AL275="32",Monitoreo!#REF!&amp;". ","")</f>
        <v>#REF!</v>
      </c>
      <c r="X274" s="39" t="e">
        <f>IF(AL275="31",Monitoreo!#REF!&amp;". ","")</f>
        <v>#REF!</v>
      </c>
      <c r="Y274" s="39" t="e">
        <f>IF(AL275="25",Monitoreo!#REF!&amp;". ","")</f>
        <v>#REF!</v>
      </c>
      <c r="Z274" s="39" t="e">
        <f>IF(AL275="24",Monitoreo!#REF!&amp;". ","")</f>
        <v>#REF!</v>
      </c>
      <c r="AA274" s="39" t="e">
        <f>IF(AL275="23",Monitoreo!#REF!&amp;". ","")</f>
        <v>#REF!</v>
      </c>
      <c r="AB274" s="39" t="e">
        <f>IF(AL275="22",Monitoreo!#REF!&amp;". ","")</f>
        <v>#REF!</v>
      </c>
      <c r="AC274" s="39" t="e">
        <f>IF(AL275="21",Monitoreo!#REF!&amp;". ","")</f>
        <v>#REF!</v>
      </c>
      <c r="AD274" s="39" t="e">
        <f>IF(AL275="15",Monitoreo!#REF!&amp;". ","")</f>
        <v>#REF!</v>
      </c>
      <c r="AE274" s="39" t="e">
        <f>IF(AL275="14",Monitoreo!#REF!&amp;". ","")</f>
        <v>#REF!</v>
      </c>
      <c r="AF274" s="39" t="e">
        <f>IF(AL275="13",Monitoreo!#REF!&amp;". ","")</f>
        <v>#REF!</v>
      </c>
      <c r="AG274" s="39" t="e">
        <f>IF(AL275="12",Monitoreo!#REF!&amp;". ","")</f>
        <v>#REF!</v>
      </c>
      <c r="AH274" s="85" t="e">
        <f>IF(AL275="11",Monitoreo!#REF!&amp;". ","")</f>
        <v>#REF!</v>
      </c>
      <c r="AI274" s="71"/>
      <c r="AJ274" s="88" t="e">
        <f>+IF(Monitoreo!#REF!="Casi Seguro",5,IF(Monitoreo!#REF!="Probable",4,IF(Monitoreo!#REF!="Posible",3,IF(Monitoreo!#REF!="Improbable",2,IF(Monitoreo!#REF!="Raro",1)))))</f>
        <v>#REF!</v>
      </c>
      <c r="AK274" s="88" t="e">
        <f>+IF(Monitoreo!#REF!="Severo",5,IF(Monitoreo!#REF!="Mayor",4,IF(Monitoreo!#REF!="Moderado",3,IF(Monitoreo!#REF!="Menor",2,IF(Monitoreo!#REF!="Insignificante",1)))))</f>
        <v>#REF!</v>
      </c>
      <c r="AL274" s="88" t="e">
        <f t="shared" si="4"/>
        <v>#REF!</v>
      </c>
    </row>
    <row r="275" spans="9:38" x14ac:dyDescent="0.25">
      <c r="I275" s="83"/>
      <c r="J275" s="84" t="e">
        <f>IF(AL276="55",Monitoreo!#REF!&amp;". ","")</f>
        <v>#REF!</v>
      </c>
      <c r="K275" s="39" t="e">
        <f>IF(AL276="54",Monitoreo!#REF!&amp;". ","")</f>
        <v>#REF!</v>
      </c>
      <c r="L275" s="39" t="e">
        <f>IF(AL276="53",Monitoreo!#REF!&amp;". ","")</f>
        <v>#REF!</v>
      </c>
      <c r="M275" s="39" t="e">
        <f>IF(AL276="52",Monitoreo!#REF!&amp;". ","")</f>
        <v>#REF!</v>
      </c>
      <c r="N275" s="39" t="e">
        <f>IF(AL276="51",Monitoreo!#REF!&amp;". ","")</f>
        <v>#REF!</v>
      </c>
      <c r="O275" s="39" t="e">
        <f>IF(AL276="45",Monitoreo!#REF!&amp;". ","")</f>
        <v>#REF!</v>
      </c>
      <c r="P275" s="39" t="e">
        <f>IF(AL276="44",Monitoreo!#REF!&amp;". ","")</f>
        <v>#REF!</v>
      </c>
      <c r="Q275" s="39" t="e">
        <f>IF(AL276="43",Monitoreo!#REF!&amp;". ","")</f>
        <v>#REF!</v>
      </c>
      <c r="R275" s="39" t="e">
        <f>IF(AL276="42",Monitoreo!#REF!&amp;". ","")</f>
        <v>#REF!</v>
      </c>
      <c r="S275" s="39" t="e">
        <f>IF(AL276="41",Monitoreo!#REF!&amp;". ","")</f>
        <v>#REF!</v>
      </c>
      <c r="T275" s="39" t="e">
        <f>IF(AL276="35",Monitoreo!#REF!&amp;". ","")</f>
        <v>#REF!</v>
      </c>
      <c r="U275" s="39" t="e">
        <f>IF(AL276="34",Monitoreo!#REF!&amp;". ","")</f>
        <v>#REF!</v>
      </c>
      <c r="V275" s="39" t="e">
        <f>IF(AL276="33",Monitoreo!#REF!&amp;". ","")</f>
        <v>#REF!</v>
      </c>
      <c r="W275" s="39" t="e">
        <f>IF(AL276="32",Monitoreo!#REF!&amp;". ","")</f>
        <v>#REF!</v>
      </c>
      <c r="X275" s="39" t="e">
        <f>IF(AL276="31",Monitoreo!#REF!&amp;". ","")</f>
        <v>#REF!</v>
      </c>
      <c r="Y275" s="39" t="e">
        <f>IF(AL276="25",Monitoreo!#REF!&amp;". ","")</f>
        <v>#REF!</v>
      </c>
      <c r="Z275" s="39" t="e">
        <f>IF(AL276="24",Monitoreo!#REF!&amp;". ","")</f>
        <v>#REF!</v>
      </c>
      <c r="AA275" s="39" t="e">
        <f>IF(AL276="23",Monitoreo!#REF!&amp;". ","")</f>
        <v>#REF!</v>
      </c>
      <c r="AB275" s="39" t="e">
        <f>IF(AL276="22",Monitoreo!#REF!&amp;". ","")</f>
        <v>#REF!</v>
      </c>
      <c r="AC275" s="39" t="e">
        <f>IF(AL276="21",Monitoreo!#REF!&amp;". ","")</f>
        <v>#REF!</v>
      </c>
      <c r="AD275" s="39" t="e">
        <f>IF(AL276="15",Monitoreo!#REF!&amp;". ","")</f>
        <v>#REF!</v>
      </c>
      <c r="AE275" s="39" t="e">
        <f>IF(AL276="14",Monitoreo!#REF!&amp;". ","")</f>
        <v>#REF!</v>
      </c>
      <c r="AF275" s="39" t="e">
        <f>IF(AL276="13",Monitoreo!#REF!&amp;". ","")</f>
        <v>#REF!</v>
      </c>
      <c r="AG275" s="39" t="e">
        <f>IF(AL276="12",Monitoreo!#REF!&amp;". ","")</f>
        <v>#REF!</v>
      </c>
      <c r="AH275" s="85" t="e">
        <f>IF(AL276="11",Monitoreo!#REF!&amp;". ","")</f>
        <v>#REF!</v>
      </c>
      <c r="AI275" s="71"/>
      <c r="AJ275" s="88" t="e">
        <f>+IF(Monitoreo!#REF!="Casi Seguro",5,IF(Monitoreo!#REF!="Probable",4,IF(Monitoreo!#REF!="Posible",3,IF(Monitoreo!#REF!="Improbable",2,IF(Monitoreo!#REF!="Raro",1)))))</f>
        <v>#REF!</v>
      </c>
      <c r="AK275" s="88" t="e">
        <f>+IF(Monitoreo!#REF!="Severo",5,IF(Monitoreo!#REF!="Mayor",4,IF(Monitoreo!#REF!="Moderado",3,IF(Monitoreo!#REF!="Menor",2,IF(Monitoreo!#REF!="Insignificante",1)))))</f>
        <v>#REF!</v>
      </c>
      <c r="AL275" s="88" t="e">
        <f t="shared" si="4"/>
        <v>#REF!</v>
      </c>
    </row>
    <row r="276" spans="9:38" x14ac:dyDescent="0.25">
      <c r="I276" s="83"/>
      <c r="J276" s="84" t="e">
        <f>IF(AL277="55",Monitoreo!#REF!&amp;". ","")</f>
        <v>#REF!</v>
      </c>
      <c r="K276" s="39" t="e">
        <f>IF(AL277="54",Monitoreo!#REF!&amp;". ","")</f>
        <v>#REF!</v>
      </c>
      <c r="L276" s="39" t="e">
        <f>IF(AL277="53",Monitoreo!#REF!&amp;". ","")</f>
        <v>#REF!</v>
      </c>
      <c r="M276" s="39" t="e">
        <f>IF(AL277="52",Monitoreo!#REF!&amp;". ","")</f>
        <v>#REF!</v>
      </c>
      <c r="N276" s="39" t="e">
        <f>IF(AL277="51",Monitoreo!#REF!&amp;". ","")</f>
        <v>#REF!</v>
      </c>
      <c r="O276" s="39" t="e">
        <f>IF(AL277="45",Monitoreo!#REF!&amp;". ","")</f>
        <v>#REF!</v>
      </c>
      <c r="P276" s="39" t="e">
        <f>IF(AL277="44",Monitoreo!#REF!&amp;". ","")</f>
        <v>#REF!</v>
      </c>
      <c r="Q276" s="39" t="e">
        <f>IF(AL277="43",Monitoreo!#REF!&amp;". ","")</f>
        <v>#REF!</v>
      </c>
      <c r="R276" s="39" t="e">
        <f>IF(AL277="42",Monitoreo!#REF!&amp;". ","")</f>
        <v>#REF!</v>
      </c>
      <c r="S276" s="39" t="e">
        <f>IF(AL277="41",Monitoreo!#REF!&amp;". ","")</f>
        <v>#REF!</v>
      </c>
      <c r="T276" s="39" t="e">
        <f>IF(AL277="35",Monitoreo!#REF!&amp;". ","")</f>
        <v>#REF!</v>
      </c>
      <c r="U276" s="39" t="e">
        <f>IF(AL277="34",Monitoreo!#REF!&amp;". ","")</f>
        <v>#REF!</v>
      </c>
      <c r="V276" s="39" t="e">
        <f>IF(AL277="33",Monitoreo!#REF!&amp;". ","")</f>
        <v>#REF!</v>
      </c>
      <c r="W276" s="39" t="e">
        <f>IF(AL277="32",Monitoreo!#REF!&amp;". ","")</f>
        <v>#REF!</v>
      </c>
      <c r="X276" s="39" t="e">
        <f>IF(AL277="31",Monitoreo!#REF!&amp;". ","")</f>
        <v>#REF!</v>
      </c>
      <c r="Y276" s="39" t="e">
        <f>IF(AL277="25",Monitoreo!#REF!&amp;". ","")</f>
        <v>#REF!</v>
      </c>
      <c r="Z276" s="39" t="e">
        <f>IF(AL277="24",Monitoreo!#REF!&amp;". ","")</f>
        <v>#REF!</v>
      </c>
      <c r="AA276" s="39" t="e">
        <f>IF(AL277="23",Monitoreo!#REF!&amp;". ","")</f>
        <v>#REF!</v>
      </c>
      <c r="AB276" s="39" t="e">
        <f>IF(AL277="22",Monitoreo!#REF!&amp;". ","")</f>
        <v>#REF!</v>
      </c>
      <c r="AC276" s="39" t="e">
        <f>IF(AL277="21",Monitoreo!#REF!&amp;". ","")</f>
        <v>#REF!</v>
      </c>
      <c r="AD276" s="39" t="e">
        <f>IF(AL277="15",Monitoreo!#REF!&amp;". ","")</f>
        <v>#REF!</v>
      </c>
      <c r="AE276" s="39" t="e">
        <f>IF(AL277="14",Monitoreo!#REF!&amp;". ","")</f>
        <v>#REF!</v>
      </c>
      <c r="AF276" s="39" t="e">
        <f>IF(AL277="13",Monitoreo!#REF!&amp;". ","")</f>
        <v>#REF!</v>
      </c>
      <c r="AG276" s="39" t="e">
        <f>IF(AL277="12",Monitoreo!#REF!&amp;". ","")</f>
        <v>#REF!</v>
      </c>
      <c r="AH276" s="85" t="e">
        <f>IF(AL277="11",Monitoreo!#REF!&amp;". ","")</f>
        <v>#REF!</v>
      </c>
      <c r="AI276" s="71"/>
      <c r="AJ276" s="88" t="e">
        <f>+IF(Monitoreo!#REF!="Casi Seguro",5,IF(Monitoreo!#REF!="Probable",4,IF(Monitoreo!#REF!="Posible",3,IF(Monitoreo!#REF!="Improbable",2,IF(Monitoreo!#REF!="Raro",1)))))</f>
        <v>#REF!</v>
      </c>
      <c r="AK276" s="88" t="e">
        <f>+IF(Monitoreo!#REF!="Severo",5,IF(Monitoreo!#REF!="Mayor",4,IF(Monitoreo!#REF!="Moderado",3,IF(Monitoreo!#REF!="Menor",2,IF(Monitoreo!#REF!="Insignificante",1)))))</f>
        <v>#REF!</v>
      </c>
      <c r="AL276" s="88" t="e">
        <f t="shared" si="4"/>
        <v>#REF!</v>
      </c>
    </row>
    <row r="277" spans="9:38" x14ac:dyDescent="0.25">
      <c r="I277" s="83"/>
      <c r="J277" s="84" t="e">
        <f>IF(AL278="55",Monitoreo!#REF!&amp;". ","")</f>
        <v>#REF!</v>
      </c>
      <c r="K277" s="39" t="e">
        <f>IF(AL278="54",Monitoreo!#REF!&amp;". ","")</f>
        <v>#REF!</v>
      </c>
      <c r="L277" s="39" t="e">
        <f>IF(AL278="53",Monitoreo!#REF!&amp;". ","")</f>
        <v>#REF!</v>
      </c>
      <c r="M277" s="39" t="e">
        <f>IF(AL278="52",Monitoreo!#REF!&amp;". ","")</f>
        <v>#REF!</v>
      </c>
      <c r="N277" s="39" t="e">
        <f>IF(AL278="51",Monitoreo!#REF!&amp;". ","")</f>
        <v>#REF!</v>
      </c>
      <c r="O277" s="39" t="e">
        <f>IF(AL278="45",Monitoreo!#REF!&amp;". ","")</f>
        <v>#REF!</v>
      </c>
      <c r="P277" s="39" t="e">
        <f>IF(AL278="44",Monitoreo!#REF!&amp;". ","")</f>
        <v>#REF!</v>
      </c>
      <c r="Q277" s="39" t="e">
        <f>IF(AL278="43",Monitoreo!#REF!&amp;". ","")</f>
        <v>#REF!</v>
      </c>
      <c r="R277" s="39" t="e">
        <f>IF(AL278="42",Monitoreo!#REF!&amp;". ","")</f>
        <v>#REF!</v>
      </c>
      <c r="S277" s="39" t="e">
        <f>IF(AL278="41",Monitoreo!#REF!&amp;". ","")</f>
        <v>#REF!</v>
      </c>
      <c r="T277" s="39" t="e">
        <f>IF(AL278="35",Monitoreo!#REF!&amp;". ","")</f>
        <v>#REF!</v>
      </c>
      <c r="U277" s="39" t="e">
        <f>IF(AL278="34",Monitoreo!#REF!&amp;". ","")</f>
        <v>#REF!</v>
      </c>
      <c r="V277" s="39" t="e">
        <f>IF(AL278="33",Monitoreo!#REF!&amp;". ","")</f>
        <v>#REF!</v>
      </c>
      <c r="W277" s="39" t="e">
        <f>IF(AL278="32",Monitoreo!#REF!&amp;". ","")</f>
        <v>#REF!</v>
      </c>
      <c r="X277" s="39" t="e">
        <f>IF(AL278="31",Monitoreo!#REF!&amp;". ","")</f>
        <v>#REF!</v>
      </c>
      <c r="Y277" s="39" t="e">
        <f>IF(AL278="25",Monitoreo!#REF!&amp;". ","")</f>
        <v>#REF!</v>
      </c>
      <c r="Z277" s="39" t="e">
        <f>IF(AL278="24",Monitoreo!#REF!&amp;". ","")</f>
        <v>#REF!</v>
      </c>
      <c r="AA277" s="39" t="e">
        <f>IF(AL278="23",Monitoreo!#REF!&amp;". ","")</f>
        <v>#REF!</v>
      </c>
      <c r="AB277" s="39" t="e">
        <f>IF(AL278="22",Monitoreo!#REF!&amp;". ","")</f>
        <v>#REF!</v>
      </c>
      <c r="AC277" s="39" t="e">
        <f>IF(AL278="21",Monitoreo!#REF!&amp;". ","")</f>
        <v>#REF!</v>
      </c>
      <c r="AD277" s="39" t="e">
        <f>IF(AL278="15",Monitoreo!#REF!&amp;". ","")</f>
        <v>#REF!</v>
      </c>
      <c r="AE277" s="39" t="e">
        <f>IF(AL278="14",Monitoreo!#REF!&amp;". ","")</f>
        <v>#REF!</v>
      </c>
      <c r="AF277" s="39" t="e">
        <f>IF(AL278="13",Monitoreo!#REF!&amp;". ","")</f>
        <v>#REF!</v>
      </c>
      <c r="AG277" s="39" t="e">
        <f>IF(AL278="12",Monitoreo!#REF!&amp;". ","")</f>
        <v>#REF!</v>
      </c>
      <c r="AH277" s="85" t="e">
        <f>IF(AL278="11",Monitoreo!#REF!&amp;". ","")</f>
        <v>#REF!</v>
      </c>
      <c r="AI277" s="71"/>
      <c r="AJ277" s="88" t="e">
        <f>+IF(Monitoreo!#REF!="Casi Seguro",5,IF(Monitoreo!#REF!="Probable",4,IF(Monitoreo!#REF!="Posible",3,IF(Monitoreo!#REF!="Improbable",2,IF(Monitoreo!#REF!="Raro",1)))))</f>
        <v>#REF!</v>
      </c>
      <c r="AK277" s="88" t="e">
        <f>+IF(Monitoreo!#REF!="Severo",5,IF(Monitoreo!#REF!="Mayor",4,IF(Monitoreo!#REF!="Moderado",3,IF(Monitoreo!#REF!="Menor",2,IF(Monitoreo!#REF!="Insignificante",1)))))</f>
        <v>#REF!</v>
      </c>
      <c r="AL277" s="88" t="e">
        <f t="shared" si="4"/>
        <v>#REF!</v>
      </c>
    </row>
    <row r="278" spans="9:38" x14ac:dyDescent="0.25">
      <c r="I278" s="83"/>
      <c r="J278" s="84" t="e">
        <f>IF(AL279="55",Monitoreo!#REF!&amp;". ","")</f>
        <v>#REF!</v>
      </c>
      <c r="K278" s="39" t="e">
        <f>IF(AL279="54",Monitoreo!#REF!&amp;". ","")</f>
        <v>#REF!</v>
      </c>
      <c r="L278" s="39" t="e">
        <f>IF(AL279="53",Monitoreo!#REF!&amp;". ","")</f>
        <v>#REF!</v>
      </c>
      <c r="M278" s="39" t="e">
        <f>IF(AL279="52",Monitoreo!#REF!&amp;". ","")</f>
        <v>#REF!</v>
      </c>
      <c r="N278" s="39" t="e">
        <f>IF(AL279="51",Monitoreo!#REF!&amp;". ","")</f>
        <v>#REF!</v>
      </c>
      <c r="O278" s="39" t="e">
        <f>IF(AL279="45",Monitoreo!#REF!&amp;". ","")</f>
        <v>#REF!</v>
      </c>
      <c r="P278" s="39" t="e">
        <f>IF(AL279="44",Monitoreo!#REF!&amp;". ","")</f>
        <v>#REF!</v>
      </c>
      <c r="Q278" s="39" t="e">
        <f>IF(AL279="43",Monitoreo!#REF!&amp;". ","")</f>
        <v>#REF!</v>
      </c>
      <c r="R278" s="39" t="e">
        <f>IF(AL279="42",Monitoreo!#REF!&amp;". ","")</f>
        <v>#REF!</v>
      </c>
      <c r="S278" s="39" t="e">
        <f>IF(AL279="41",Monitoreo!#REF!&amp;". ","")</f>
        <v>#REF!</v>
      </c>
      <c r="T278" s="39" t="e">
        <f>IF(AL279="35",Monitoreo!#REF!&amp;". ","")</f>
        <v>#REF!</v>
      </c>
      <c r="U278" s="39" t="e">
        <f>IF(AL279="34",Monitoreo!#REF!&amp;". ","")</f>
        <v>#REF!</v>
      </c>
      <c r="V278" s="39" t="e">
        <f>IF(AL279="33",Monitoreo!#REF!&amp;". ","")</f>
        <v>#REF!</v>
      </c>
      <c r="W278" s="39" t="e">
        <f>IF(AL279="32",Monitoreo!#REF!&amp;". ","")</f>
        <v>#REF!</v>
      </c>
      <c r="X278" s="39" t="e">
        <f>IF(AL279="31",Monitoreo!#REF!&amp;". ","")</f>
        <v>#REF!</v>
      </c>
      <c r="Y278" s="39" t="e">
        <f>IF(AL279="25",Monitoreo!#REF!&amp;". ","")</f>
        <v>#REF!</v>
      </c>
      <c r="Z278" s="39" t="e">
        <f>IF(AL279="24",Monitoreo!#REF!&amp;". ","")</f>
        <v>#REF!</v>
      </c>
      <c r="AA278" s="39" t="e">
        <f>IF(AL279="23",Monitoreo!#REF!&amp;". ","")</f>
        <v>#REF!</v>
      </c>
      <c r="AB278" s="39" t="e">
        <f>IF(AL279="22",Monitoreo!#REF!&amp;". ","")</f>
        <v>#REF!</v>
      </c>
      <c r="AC278" s="39" t="e">
        <f>IF(AL279="21",Monitoreo!#REF!&amp;". ","")</f>
        <v>#REF!</v>
      </c>
      <c r="AD278" s="39" t="e">
        <f>IF(AL279="15",Monitoreo!#REF!&amp;". ","")</f>
        <v>#REF!</v>
      </c>
      <c r="AE278" s="39" t="e">
        <f>IF(AL279="14",Monitoreo!#REF!&amp;". ","")</f>
        <v>#REF!</v>
      </c>
      <c r="AF278" s="39" t="e">
        <f>IF(AL279="13",Monitoreo!#REF!&amp;". ","")</f>
        <v>#REF!</v>
      </c>
      <c r="AG278" s="39" t="e">
        <f>IF(AL279="12",Monitoreo!#REF!&amp;". ","")</f>
        <v>#REF!</v>
      </c>
      <c r="AH278" s="85" t="e">
        <f>IF(AL279="11",Monitoreo!#REF!&amp;". ","")</f>
        <v>#REF!</v>
      </c>
      <c r="AI278" s="71"/>
      <c r="AJ278" s="88" t="e">
        <f>+IF(Monitoreo!#REF!="Casi Seguro",5,IF(Monitoreo!#REF!="Probable",4,IF(Monitoreo!#REF!="Posible",3,IF(Monitoreo!#REF!="Improbable",2,IF(Monitoreo!#REF!="Raro",1)))))</f>
        <v>#REF!</v>
      </c>
      <c r="AK278" s="88" t="e">
        <f>+IF(Monitoreo!#REF!="Severo",5,IF(Monitoreo!#REF!="Mayor",4,IF(Monitoreo!#REF!="Moderado",3,IF(Monitoreo!#REF!="Menor",2,IF(Monitoreo!#REF!="Insignificante",1)))))</f>
        <v>#REF!</v>
      </c>
      <c r="AL278" s="88" t="e">
        <f t="shared" si="4"/>
        <v>#REF!</v>
      </c>
    </row>
    <row r="279" spans="9:38" x14ac:dyDescent="0.25">
      <c r="I279" s="83"/>
      <c r="J279" s="84" t="e">
        <f>IF(AL280="55",Monitoreo!#REF!&amp;". ","")</f>
        <v>#REF!</v>
      </c>
      <c r="K279" s="39" t="e">
        <f>IF(AL280="54",Monitoreo!#REF!&amp;". ","")</f>
        <v>#REF!</v>
      </c>
      <c r="L279" s="39" t="e">
        <f>IF(AL280="53",Monitoreo!#REF!&amp;". ","")</f>
        <v>#REF!</v>
      </c>
      <c r="M279" s="39" t="e">
        <f>IF(AL280="52",Monitoreo!#REF!&amp;". ","")</f>
        <v>#REF!</v>
      </c>
      <c r="N279" s="39" t="e">
        <f>IF(AL280="51",Monitoreo!#REF!&amp;". ","")</f>
        <v>#REF!</v>
      </c>
      <c r="O279" s="39" t="e">
        <f>IF(AL280="45",Monitoreo!#REF!&amp;". ","")</f>
        <v>#REF!</v>
      </c>
      <c r="P279" s="39" t="e">
        <f>IF(AL280="44",Monitoreo!#REF!&amp;". ","")</f>
        <v>#REF!</v>
      </c>
      <c r="Q279" s="39" t="e">
        <f>IF(AL280="43",Monitoreo!#REF!&amp;". ","")</f>
        <v>#REF!</v>
      </c>
      <c r="R279" s="39" t="e">
        <f>IF(AL280="42",Monitoreo!#REF!&amp;". ","")</f>
        <v>#REF!</v>
      </c>
      <c r="S279" s="39" t="e">
        <f>IF(AL280="41",Monitoreo!#REF!&amp;". ","")</f>
        <v>#REF!</v>
      </c>
      <c r="T279" s="39" t="e">
        <f>IF(AL280="35",Monitoreo!#REF!&amp;". ","")</f>
        <v>#REF!</v>
      </c>
      <c r="U279" s="39" t="e">
        <f>IF(AL280="34",Monitoreo!#REF!&amp;". ","")</f>
        <v>#REF!</v>
      </c>
      <c r="V279" s="39" t="e">
        <f>IF(AL280="33",Monitoreo!#REF!&amp;". ","")</f>
        <v>#REF!</v>
      </c>
      <c r="W279" s="39" t="e">
        <f>IF(AL280="32",Monitoreo!#REF!&amp;". ","")</f>
        <v>#REF!</v>
      </c>
      <c r="X279" s="39" t="e">
        <f>IF(AL280="31",Monitoreo!#REF!&amp;". ","")</f>
        <v>#REF!</v>
      </c>
      <c r="Y279" s="39" t="e">
        <f>IF(AL280="25",Monitoreo!#REF!&amp;". ","")</f>
        <v>#REF!</v>
      </c>
      <c r="Z279" s="39" t="e">
        <f>IF(AL280="24",Monitoreo!#REF!&amp;". ","")</f>
        <v>#REF!</v>
      </c>
      <c r="AA279" s="39" t="e">
        <f>IF(AL280="23",Monitoreo!#REF!&amp;". ","")</f>
        <v>#REF!</v>
      </c>
      <c r="AB279" s="39" t="e">
        <f>IF(AL280="22",Monitoreo!#REF!&amp;". ","")</f>
        <v>#REF!</v>
      </c>
      <c r="AC279" s="39" t="e">
        <f>IF(AL280="21",Monitoreo!#REF!&amp;". ","")</f>
        <v>#REF!</v>
      </c>
      <c r="AD279" s="39" t="e">
        <f>IF(AL280="15",Monitoreo!#REF!&amp;". ","")</f>
        <v>#REF!</v>
      </c>
      <c r="AE279" s="39" t="e">
        <f>IF(AL280="14",Monitoreo!#REF!&amp;". ","")</f>
        <v>#REF!</v>
      </c>
      <c r="AF279" s="39" t="e">
        <f>IF(AL280="13",Monitoreo!#REF!&amp;". ","")</f>
        <v>#REF!</v>
      </c>
      <c r="AG279" s="39" t="e">
        <f>IF(AL280="12",Monitoreo!#REF!&amp;". ","")</f>
        <v>#REF!</v>
      </c>
      <c r="AH279" s="85" t="e">
        <f>IF(AL280="11",Monitoreo!#REF!&amp;". ","")</f>
        <v>#REF!</v>
      </c>
      <c r="AI279" s="71"/>
      <c r="AJ279" s="88" t="e">
        <f>+IF(Monitoreo!#REF!="Casi Seguro",5,IF(Monitoreo!#REF!="Probable",4,IF(Monitoreo!#REF!="Posible",3,IF(Monitoreo!#REF!="Improbable",2,IF(Monitoreo!#REF!="Raro",1)))))</f>
        <v>#REF!</v>
      </c>
      <c r="AK279" s="88" t="e">
        <f>+IF(Monitoreo!#REF!="Severo",5,IF(Monitoreo!#REF!="Mayor",4,IF(Monitoreo!#REF!="Moderado",3,IF(Monitoreo!#REF!="Menor",2,IF(Monitoreo!#REF!="Insignificante",1)))))</f>
        <v>#REF!</v>
      </c>
      <c r="AL279" s="88" t="e">
        <f t="shared" si="4"/>
        <v>#REF!</v>
      </c>
    </row>
    <row r="280" spans="9:38" x14ac:dyDescent="0.25">
      <c r="I280" s="83"/>
      <c r="J280" s="84" t="e">
        <f>IF(AL281="55",Monitoreo!#REF!&amp;". ","")</f>
        <v>#REF!</v>
      </c>
      <c r="K280" s="39" t="e">
        <f>IF(AL281="54",Monitoreo!#REF!&amp;". ","")</f>
        <v>#REF!</v>
      </c>
      <c r="L280" s="39" t="e">
        <f>IF(AL281="53",Monitoreo!#REF!&amp;". ","")</f>
        <v>#REF!</v>
      </c>
      <c r="M280" s="39" t="e">
        <f>IF(AL281="52",Monitoreo!#REF!&amp;". ","")</f>
        <v>#REF!</v>
      </c>
      <c r="N280" s="39" t="e">
        <f>IF(AL281="51",Monitoreo!#REF!&amp;". ","")</f>
        <v>#REF!</v>
      </c>
      <c r="O280" s="39" t="e">
        <f>IF(AL281="45",Monitoreo!#REF!&amp;". ","")</f>
        <v>#REF!</v>
      </c>
      <c r="P280" s="39" t="e">
        <f>IF(AL281="44",Monitoreo!#REF!&amp;". ","")</f>
        <v>#REF!</v>
      </c>
      <c r="Q280" s="39" t="e">
        <f>IF(AL281="43",Monitoreo!#REF!&amp;". ","")</f>
        <v>#REF!</v>
      </c>
      <c r="R280" s="39" t="e">
        <f>IF(AL281="42",Monitoreo!#REF!&amp;". ","")</f>
        <v>#REF!</v>
      </c>
      <c r="S280" s="39" t="e">
        <f>IF(AL281="41",Monitoreo!#REF!&amp;". ","")</f>
        <v>#REF!</v>
      </c>
      <c r="T280" s="39" t="e">
        <f>IF(AL281="35",Monitoreo!#REF!&amp;". ","")</f>
        <v>#REF!</v>
      </c>
      <c r="U280" s="39" t="e">
        <f>IF(AL281="34",Monitoreo!#REF!&amp;". ","")</f>
        <v>#REF!</v>
      </c>
      <c r="V280" s="39" t="e">
        <f>IF(AL281="33",Monitoreo!#REF!&amp;". ","")</f>
        <v>#REF!</v>
      </c>
      <c r="W280" s="39" t="e">
        <f>IF(AL281="32",Monitoreo!#REF!&amp;". ","")</f>
        <v>#REF!</v>
      </c>
      <c r="X280" s="39" t="e">
        <f>IF(AL281="31",Monitoreo!#REF!&amp;". ","")</f>
        <v>#REF!</v>
      </c>
      <c r="Y280" s="39" t="e">
        <f>IF(AL281="25",Monitoreo!#REF!&amp;". ","")</f>
        <v>#REF!</v>
      </c>
      <c r="Z280" s="39" t="e">
        <f>IF(AL281="24",Monitoreo!#REF!&amp;". ","")</f>
        <v>#REF!</v>
      </c>
      <c r="AA280" s="39" t="e">
        <f>IF(AL281="23",Monitoreo!#REF!&amp;". ","")</f>
        <v>#REF!</v>
      </c>
      <c r="AB280" s="39" t="e">
        <f>IF(AL281="22",Monitoreo!#REF!&amp;". ","")</f>
        <v>#REF!</v>
      </c>
      <c r="AC280" s="39" t="e">
        <f>IF(AL281="21",Monitoreo!#REF!&amp;". ","")</f>
        <v>#REF!</v>
      </c>
      <c r="AD280" s="39" t="e">
        <f>IF(AL281="15",Monitoreo!#REF!&amp;". ","")</f>
        <v>#REF!</v>
      </c>
      <c r="AE280" s="39" t="e">
        <f>IF(AL281="14",Monitoreo!#REF!&amp;". ","")</f>
        <v>#REF!</v>
      </c>
      <c r="AF280" s="39" t="e">
        <f>IF(AL281="13",Monitoreo!#REF!&amp;". ","")</f>
        <v>#REF!</v>
      </c>
      <c r="AG280" s="39" t="e">
        <f>IF(AL281="12",Monitoreo!#REF!&amp;". ","")</f>
        <v>#REF!</v>
      </c>
      <c r="AH280" s="85" t="e">
        <f>IF(AL281="11",Monitoreo!#REF!&amp;". ","")</f>
        <v>#REF!</v>
      </c>
      <c r="AI280" s="71"/>
      <c r="AJ280" s="88" t="e">
        <f>+IF(Monitoreo!#REF!="Casi Seguro",5,IF(Monitoreo!#REF!="Probable",4,IF(Monitoreo!#REF!="Posible",3,IF(Monitoreo!#REF!="Improbable",2,IF(Monitoreo!#REF!="Raro",1)))))</f>
        <v>#REF!</v>
      </c>
      <c r="AK280" s="88" t="e">
        <f>+IF(Monitoreo!#REF!="Severo",5,IF(Monitoreo!#REF!="Mayor",4,IF(Monitoreo!#REF!="Moderado",3,IF(Monitoreo!#REF!="Menor",2,IF(Monitoreo!#REF!="Insignificante",1)))))</f>
        <v>#REF!</v>
      </c>
      <c r="AL280" s="88" t="e">
        <f t="shared" si="4"/>
        <v>#REF!</v>
      </c>
    </row>
    <row r="281" spans="9:38" x14ac:dyDescent="0.25">
      <c r="I281" s="83"/>
      <c r="J281" s="84" t="e">
        <f>IF(AL282="55",Monitoreo!#REF!&amp;". ","")</f>
        <v>#REF!</v>
      </c>
      <c r="K281" s="39" t="e">
        <f>IF(AL282="54",Monitoreo!#REF!&amp;". ","")</f>
        <v>#REF!</v>
      </c>
      <c r="L281" s="39" t="e">
        <f>IF(AL282="53",Monitoreo!#REF!&amp;". ","")</f>
        <v>#REF!</v>
      </c>
      <c r="M281" s="39" t="e">
        <f>IF(AL282="52",Monitoreo!#REF!&amp;". ","")</f>
        <v>#REF!</v>
      </c>
      <c r="N281" s="39" t="e">
        <f>IF(AL282="51",Monitoreo!#REF!&amp;". ","")</f>
        <v>#REF!</v>
      </c>
      <c r="O281" s="39" t="e">
        <f>IF(AL282="45",Monitoreo!#REF!&amp;". ","")</f>
        <v>#REF!</v>
      </c>
      <c r="P281" s="39" t="e">
        <f>IF(AL282="44",Monitoreo!#REF!&amp;". ","")</f>
        <v>#REF!</v>
      </c>
      <c r="Q281" s="39" t="e">
        <f>IF(AL282="43",Monitoreo!#REF!&amp;". ","")</f>
        <v>#REF!</v>
      </c>
      <c r="R281" s="39" t="e">
        <f>IF(AL282="42",Monitoreo!#REF!&amp;". ","")</f>
        <v>#REF!</v>
      </c>
      <c r="S281" s="39" t="e">
        <f>IF(AL282="41",Monitoreo!#REF!&amp;". ","")</f>
        <v>#REF!</v>
      </c>
      <c r="T281" s="39" t="e">
        <f>IF(AL282="35",Monitoreo!#REF!&amp;". ","")</f>
        <v>#REF!</v>
      </c>
      <c r="U281" s="39" t="e">
        <f>IF(AL282="34",Monitoreo!#REF!&amp;". ","")</f>
        <v>#REF!</v>
      </c>
      <c r="V281" s="39" t="e">
        <f>IF(AL282="33",Monitoreo!#REF!&amp;". ","")</f>
        <v>#REF!</v>
      </c>
      <c r="W281" s="39" t="e">
        <f>IF(AL282="32",Monitoreo!#REF!&amp;". ","")</f>
        <v>#REF!</v>
      </c>
      <c r="X281" s="39" t="e">
        <f>IF(AL282="31",Monitoreo!#REF!&amp;". ","")</f>
        <v>#REF!</v>
      </c>
      <c r="Y281" s="39" t="e">
        <f>IF(AL282="25",Monitoreo!#REF!&amp;". ","")</f>
        <v>#REF!</v>
      </c>
      <c r="Z281" s="39" t="e">
        <f>IF(AL282="24",Monitoreo!#REF!&amp;". ","")</f>
        <v>#REF!</v>
      </c>
      <c r="AA281" s="39" t="e">
        <f>IF(AL282="23",Monitoreo!#REF!&amp;". ","")</f>
        <v>#REF!</v>
      </c>
      <c r="AB281" s="39" t="e">
        <f>IF(AL282="22",Monitoreo!#REF!&amp;". ","")</f>
        <v>#REF!</v>
      </c>
      <c r="AC281" s="39" t="e">
        <f>IF(AL282="21",Monitoreo!#REF!&amp;". ","")</f>
        <v>#REF!</v>
      </c>
      <c r="AD281" s="39" t="e">
        <f>IF(AL282="15",Monitoreo!#REF!&amp;". ","")</f>
        <v>#REF!</v>
      </c>
      <c r="AE281" s="39" t="e">
        <f>IF(AL282="14",Monitoreo!#REF!&amp;". ","")</f>
        <v>#REF!</v>
      </c>
      <c r="AF281" s="39" t="e">
        <f>IF(AL282="13",Monitoreo!#REF!&amp;". ","")</f>
        <v>#REF!</v>
      </c>
      <c r="AG281" s="39" t="e">
        <f>IF(AL282="12",Monitoreo!#REF!&amp;". ","")</f>
        <v>#REF!</v>
      </c>
      <c r="AH281" s="85" t="e">
        <f>IF(AL282="11",Monitoreo!#REF!&amp;". ","")</f>
        <v>#REF!</v>
      </c>
      <c r="AI281" s="71"/>
      <c r="AJ281" s="88" t="e">
        <f>+IF(Monitoreo!#REF!="Casi Seguro",5,IF(Monitoreo!#REF!="Probable",4,IF(Monitoreo!#REF!="Posible",3,IF(Monitoreo!#REF!="Improbable",2,IF(Monitoreo!#REF!="Raro",1)))))</f>
        <v>#REF!</v>
      </c>
      <c r="AK281" s="88" t="e">
        <f>+IF(Monitoreo!#REF!="Severo",5,IF(Monitoreo!#REF!="Mayor",4,IF(Monitoreo!#REF!="Moderado",3,IF(Monitoreo!#REF!="Menor",2,IF(Monitoreo!#REF!="Insignificante",1)))))</f>
        <v>#REF!</v>
      </c>
      <c r="AL281" s="88" t="e">
        <f t="shared" si="4"/>
        <v>#REF!</v>
      </c>
    </row>
    <row r="282" spans="9:38" x14ac:dyDescent="0.25">
      <c r="I282" s="83"/>
      <c r="J282" s="84" t="e">
        <f>IF(AL283="55",Monitoreo!#REF!&amp;". ","")</f>
        <v>#REF!</v>
      </c>
      <c r="K282" s="39" t="e">
        <f>IF(AL283="54",Monitoreo!#REF!&amp;". ","")</f>
        <v>#REF!</v>
      </c>
      <c r="L282" s="39" t="e">
        <f>IF(AL283="53",Monitoreo!#REF!&amp;". ","")</f>
        <v>#REF!</v>
      </c>
      <c r="M282" s="39" t="e">
        <f>IF(AL283="52",Monitoreo!#REF!&amp;". ","")</f>
        <v>#REF!</v>
      </c>
      <c r="N282" s="39" t="e">
        <f>IF(AL283="51",Monitoreo!#REF!&amp;". ","")</f>
        <v>#REF!</v>
      </c>
      <c r="O282" s="39" t="e">
        <f>IF(AL283="45",Monitoreo!#REF!&amp;". ","")</f>
        <v>#REF!</v>
      </c>
      <c r="P282" s="39" t="e">
        <f>IF(AL283="44",Monitoreo!#REF!&amp;". ","")</f>
        <v>#REF!</v>
      </c>
      <c r="Q282" s="39" t="e">
        <f>IF(AL283="43",Monitoreo!#REF!&amp;". ","")</f>
        <v>#REF!</v>
      </c>
      <c r="R282" s="39" t="e">
        <f>IF(AL283="42",Monitoreo!#REF!&amp;". ","")</f>
        <v>#REF!</v>
      </c>
      <c r="S282" s="39" t="e">
        <f>IF(AL283="41",Monitoreo!#REF!&amp;". ","")</f>
        <v>#REF!</v>
      </c>
      <c r="T282" s="39" t="e">
        <f>IF(AL283="35",Monitoreo!#REF!&amp;". ","")</f>
        <v>#REF!</v>
      </c>
      <c r="U282" s="39" t="e">
        <f>IF(AL283="34",Monitoreo!#REF!&amp;". ","")</f>
        <v>#REF!</v>
      </c>
      <c r="V282" s="39" t="e">
        <f>IF(AL283="33",Monitoreo!#REF!&amp;". ","")</f>
        <v>#REF!</v>
      </c>
      <c r="W282" s="39" t="e">
        <f>IF(AL283="32",Monitoreo!#REF!&amp;". ","")</f>
        <v>#REF!</v>
      </c>
      <c r="X282" s="39" t="e">
        <f>IF(AL283="31",Monitoreo!#REF!&amp;". ","")</f>
        <v>#REF!</v>
      </c>
      <c r="Y282" s="39" t="e">
        <f>IF(AL283="25",Monitoreo!#REF!&amp;". ","")</f>
        <v>#REF!</v>
      </c>
      <c r="Z282" s="39" t="e">
        <f>IF(AL283="24",Monitoreo!#REF!&amp;". ","")</f>
        <v>#REF!</v>
      </c>
      <c r="AA282" s="39" t="e">
        <f>IF(AL283="23",Monitoreo!#REF!&amp;". ","")</f>
        <v>#REF!</v>
      </c>
      <c r="AB282" s="39" t="e">
        <f>IF(AL283="22",Monitoreo!#REF!&amp;". ","")</f>
        <v>#REF!</v>
      </c>
      <c r="AC282" s="39" t="e">
        <f>IF(AL283="21",Monitoreo!#REF!&amp;". ","")</f>
        <v>#REF!</v>
      </c>
      <c r="AD282" s="39" t="e">
        <f>IF(AL283="15",Monitoreo!#REF!&amp;". ","")</f>
        <v>#REF!</v>
      </c>
      <c r="AE282" s="39" t="e">
        <f>IF(AL283="14",Monitoreo!#REF!&amp;". ","")</f>
        <v>#REF!</v>
      </c>
      <c r="AF282" s="39" t="e">
        <f>IF(AL283="13",Monitoreo!#REF!&amp;". ","")</f>
        <v>#REF!</v>
      </c>
      <c r="AG282" s="39" t="e">
        <f>IF(AL283="12",Monitoreo!#REF!&amp;". ","")</f>
        <v>#REF!</v>
      </c>
      <c r="AH282" s="85" t="e">
        <f>IF(AL283="11",Monitoreo!#REF!&amp;". ","")</f>
        <v>#REF!</v>
      </c>
      <c r="AI282" s="71"/>
      <c r="AJ282" s="88" t="e">
        <f>+IF(Monitoreo!#REF!="Casi Seguro",5,IF(Monitoreo!#REF!="Probable",4,IF(Monitoreo!#REF!="Posible",3,IF(Monitoreo!#REF!="Improbable",2,IF(Monitoreo!#REF!="Raro",1)))))</f>
        <v>#REF!</v>
      </c>
      <c r="AK282" s="88" t="e">
        <f>+IF(Monitoreo!#REF!="Severo",5,IF(Monitoreo!#REF!="Mayor",4,IF(Monitoreo!#REF!="Moderado",3,IF(Monitoreo!#REF!="Menor",2,IF(Monitoreo!#REF!="Insignificante",1)))))</f>
        <v>#REF!</v>
      </c>
      <c r="AL282" s="88" t="e">
        <f t="shared" si="4"/>
        <v>#REF!</v>
      </c>
    </row>
    <row r="283" spans="9:38" x14ac:dyDescent="0.25">
      <c r="I283" s="83"/>
      <c r="J283" s="84" t="e">
        <f>IF(AL284="55",Monitoreo!#REF!&amp;". ","")</f>
        <v>#REF!</v>
      </c>
      <c r="K283" s="39" t="e">
        <f>IF(AL284="54",Monitoreo!#REF!&amp;". ","")</f>
        <v>#REF!</v>
      </c>
      <c r="L283" s="39" t="e">
        <f>IF(AL284="53",Monitoreo!#REF!&amp;". ","")</f>
        <v>#REF!</v>
      </c>
      <c r="M283" s="39" t="e">
        <f>IF(AL284="52",Monitoreo!#REF!&amp;". ","")</f>
        <v>#REF!</v>
      </c>
      <c r="N283" s="39" t="e">
        <f>IF(AL284="51",Monitoreo!#REF!&amp;". ","")</f>
        <v>#REF!</v>
      </c>
      <c r="O283" s="39" t="e">
        <f>IF(AL284="45",Monitoreo!#REF!&amp;". ","")</f>
        <v>#REF!</v>
      </c>
      <c r="P283" s="39" t="e">
        <f>IF(AL284="44",Monitoreo!#REF!&amp;". ","")</f>
        <v>#REF!</v>
      </c>
      <c r="Q283" s="39" t="e">
        <f>IF(AL284="43",Monitoreo!#REF!&amp;". ","")</f>
        <v>#REF!</v>
      </c>
      <c r="R283" s="39" t="e">
        <f>IF(AL284="42",Monitoreo!#REF!&amp;". ","")</f>
        <v>#REF!</v>
      </c>
      <c r="S283" s="39" t="e">
        <f>IF(AL284="41",Monitoreo!#REF!&amp;". ","")</f>
        <v>#REF!</v>
      </c>
      <c r="T283" s="39" t="e">
        <f>IF(AL284="35",Monitoreo!#REF!&amp;". ","")</f>
        <v>#REF!</v>
      </c>
      <c r="U283" s="39" t="e">
        <f>IF(AL284="34",Monitoreo!#REF!&amp;". ","")</f>
        <v>#REF!</v>
      </c>
      <c r="V283" s="39" t="e">
        <f>IF(AL284="33",Monitoreo!#REF!&amp;". ","")</f>
        <v>#REF!</v>
      </c>
      <c r="W283" s="39" t="e">
        <f>IF(AL284="32",Monitoreo!#REF!&amp;". ","")</f>
        <v>#REF!</v>
      </c>
      <c r="X283" s="39" t="e">
        <f>IF(AL284="31",Monitoreo!#REF!&amp;". ","")</f>
        <v>#REF!</v>
      </c>
      <c r="Y283" s="39" t="e">
        <f>IF(AL284="25",Monitoreo!#REF!&amp;". ","")</f>
        <v>#REF!</v>
      </c>
      <c r="Z283" s="39" t="e">
        <f>IF(AL284="24",Monitoreo!#REF!&amp;". ","")</f>
        <v>#REF!</v>
      </c>
      <c r="AA283" s="39" t="e">
        <f>IF(AL284="23",Monitoreo!#REF!&amp;". ","")</f>
        <v>#REF!</v>
      </c>
      <c r="AB283" s="39" t="e">
        <f>IF(AL284="22",Monitoreo!#REF!&amp;". ","")</f>
        <v>#REF!</v>
      </c>
      <c r="AC283" s="39" t="e">
        <f>IF(AL284="21",Monitoreo!#REF!&amp;". ","")</f>
        <v>#REF!</v>
      </c>
      <c r="AD283" s="39" t="e">
        <f>IF(AL284="15",Monitoreo!#REF!&amp;". ","")</f>
        <v>#REF!</v>
      </c>
      <c r="AE283" s="39" t="e">
        <f>IF(AL284="14",Monitoreo!#REF!&amp;". ","")</f>
        <v>#REF!</v>
      </c>
      <c r="AF283" s="39" t="e">
        <f>IF(AL284="13",Monitoreo!#REF!&amp;". ","")</f>
        <v>#REF!</v>
      </c>
      <c r="AG283" s="39" t="e">
        <f>IF(AL284="12",Monitoreo!#REF!&amp;". ","")</f>
        <v>#REF!</v>
      </c>
      <c r="AH283" s="85" t="e">
        <f>IF(AL284="11",Monitoreo!#REF!&amp;". ","")</f>
        <v>#REF!</v>
      </c>
      <c r="AI283" s="71"/>
      <c r="AJ283" s="88" t="e">
        <f>+IF(Monitoreo!#REF!="Casi Seguro",5,IF(Monitoreo!#REF!="Probable",4,IF(Monitoreo!#REF!="Posible",3,IF(Monitoreo!#REF!="Improbable",2,IF(Monitoreo!#REF!="Raro",1)))))</f>
        <v>#REF!</v>
      </c>
      <c r="AK283" s="88" t="e">
        <f>+IF(Monitoreo!#REF!="Severo",5,IF(Monitoreo!#REF!="Mayor",4,IF(Monitoreo!#REF!="Moderado",3,IF(Monitoreo!#REF!="Menor",2,IF(Monitoreo!#REF!="Insignificante",1)))))</f>
        <v>#REF!</v>
      </c>
      <c r="AL283" s="88" t="e">
        <f t="shared" si="4"/>
        <v>#REF!</v>
      </c>
    </row>
    <row r="284" spans="9:38" x14ac:dyDescent="0.25">
      <c r="I284" s="83"/>
      <c r="J284" s="84" t="e">
        <f>IF(AL285="55",Monitoreo!#REF!&amp;". ","")</f>
        <v>#REF!</v>
      </c>
      <c r="K284" s="39" t="e">
        <f>IF(AL285="54",Monitoreo!#REF!&amp;". ","")</f>
        <v>#REF!</v>
      </c>
      <c r="L284" s="39" t="e">
        <f>IF(AL285="53",Monitoreo!#REF!&amp;". ","")</f>
        <v>#REF!</v>
      </c>
      <c r="M284" s="39" t="e">
        <f>IF(AL285="52",Monitoreo!#REF!&amp;". ","")</f>
        <v>#REF!</v>
      </c>
      <c r="N284" s="39" t="e">
        <f>IF(AL285="51",Monitoreo!#REF!&amp;". ","")</f>
        <v>#REF!</v>
      </c>
      <c r="O284" s="39" t="e">
        <f>IF(AL285="45",Monitoreo!#REF!&amp;". ","")</f>
        <v>#REF!</v>
      </c>
      <c r="P284" s="39" t="e">
        <f>IF(AL285="44",Monitoreo!#REF!&amp;". ","")</f>
        <v>#REF!</v>
      </c>
      <c r="Q284" s="39" t="e">
        <f>IF(AL285="43",Monitoreo!#REF!&amp;". ","")</f>
        <v>#REF!</v>
      </c>
      <c r="R284" s="39" t="e">
        <f>IF(AL285="42",Monitoreo!#REF!&amp;". ","")</f>
        <v>#REF!</v>
      </c>
      <c r="S284" s="39" t="e">
        <f>IF(AL285="41",Monitoreo!#REF!&amp;". ","")</f>
        <v>#REF!</v>
      </c>
      <c r="T284" s="39" t="e">
        <f>IF(AL285="35",Monitoreo!#REF!&amp;". ","")</f>
        <v>#REF!</v>
      </c>
      <c r="U284" s="39" t="e">
        <f>IF(AL285="34",Monitoreo!#REF!&amp;". ","")</f>
        <v>#REF!</v>
      </c>
      <c r="V284" s="39" t="e">
        <f>IF(AL285="33",Monitoreo!#REF!&amp;". ","")</f>
        <v>#REF!</v>
      </c>
      <c r="W284" s="39" t="e">
        <f>IF(AL285="32",Monitoreo!#REF!&amp;". ","")</f>
        <v>#REF!</v>
      </c>
      <c r="X284" s="39" t="e">
        <f>IF(AL285="31",Monitoreo!#REF!&amp;". ","")</f>
        <v>#REF!</v>
      </c>
      <c r="Y284" s="39" t="e">
        <f>IF(AL285="25",Monitoreo!#REF!&amp;". ","")</f>
        <v>#REF!</v>
      </c>
      <c r="Z284" s="39" t="e">
        <f>IF(AL285="24",Monitoreo!#REF!&amp;". ","")</f>
        <v>#REF!</v>
      </c>
      <c r="AA284" s="39" t="e">
        <f>IF(AL285="23",Monitoreo!#REF!&amp;". ","")</f>
        <v>#REF!</v>
      </c>
      <c r="AB284" s="39" t="e">
        <f>IF(AL285="22",Monitoreo!#REF!&amp;". ","")</f>
        <v>#REF!</v>
      </c>
      <c r="AC284" s="39" t="e">
        <f>IF(AL285="21",Monitoreo!#REF!&amp;". ","")</f>
        <v>#REF!</v>
      </c>
      <c r="AD284" s="39" t="e">
        <f>IF(AL285="15",Monitoreo!#REF!&amp;". ","")</f>
        <v>#REF!</v>
      </c>
      <c r="AE284" s="39" t="e">
        <f>IF(AL285="14",Monitoreo!#REF!&amp;". ","")</f>
        <v>#REF!</v>
      </c>
      <c r="AF284" s="39" t="e">
        <f>IF(AL285="13",Monitoreo!#REF!&amp;". ","")</f>
        <v>#REF!</v>
      </c>
      <c r="AG284" s="39" t="e">
        <f>IF(AL285="12",Monitoreo!#REF!&amp;". ","")</f>
        <v>#REF!</v>
      </c>
      <c r="AH284" s="85" t="e">
        <f>IF(AL285="11",Monitoreo!#REF!&amp;". ","")</f>
        <v>#REF!</v>
      </c>
      <c r="AI284" s="71"/>
      <c r="AJ284" s="88" t="e">
        <f>+IF(Monitoreo!#REF!="Casi Seguro",5,IF(Monitoreo!#REF!="Probable",4,IF(Monitoreo!#REF!="Posible",3,IF(Monitoreo!#REF!="Improbable",2,IF(Monitoreo!#REF!="Raro",1)))))</f>
        <v>#REF!</v>
      </c>
      <c r="AK284" s="88" t="e">
        <f>+IF(Monitoreo!#REF!="Severo",5,IF(Monitoreo!#REF!="Mayor",4,IF(Monitoreo!#REF!="Moderado",3,IF(Monitoreo!#REF!="Menor",2,IF(Monitoreo!#REF!="Insignificante",1)))))</f>
        <v>#REF!</v>
      </c>
      <c r="AL284" s="88" t="e">
        <f t="shared" si="4"/>
        <v>#REF!</v>
      </c>
    </row>
    <row r="285" spans="9:38" x14ac:dyDescent="0.25">
      <c r="I285" s="83"/>
      <c r="J285" s="84" t="e">
        <f>IF(AL286="55",Monitoreo!#REF!&amp;". ","")</f>
        <v>#REF!</v>
      </c>
      <c r="K285" s="39" t="e">
        <f>IF(AL286="54",Monitoreo!#REF!&amp;". ","")</f>
        <v>#REF!</v>
      </c>
      <c r="L285" s="39" t="e">
        <f>IF(AL286="53",Monitoreo!#REF!&amp;". ","")</f>
        <v>#REF!</v>
      </c>
      <c r="M285" s="39" t="e">
        <f>IF(AL286="52",Monitoreo!#REF!&amp;". ","")</f>
        <v>#REF!</v>
      </c>
      <c r="N285" s="39" t="e">
        <f>IF(AL286="51",Monitoreo!#REF!&amp;". ","")</f>
        <v>#REF!</v>
      </c>
      <c r="O285" s="39" t="e">
        <f>IF(AL286="45",Monitoreo!#REF!&amp;". ","")</f>
        <v>#REF!</v>
      </c>
      <c r="P285" s="39" t="e">
        <f>IF(AL286="44",Monitoreo!#REF!&amp;". ","")</f>
        <v>#REF!</v>
      </c>
      <c r="Q285" s="39" t="e">
        <f>IF(AL286="43",Monitoreo!#REF!&amp;". ","")</f>
        <v>#REF!</v>
      </c>
      <c r="R285" s="39" t="e">
        <f>IF(AL286="42",Monitoreo!#REF!&amp;". ","")</f>
        <v>#REF!</v>
      </c>
      <c r="S285" s="39" t="e">
        <f>IF(AL286="41",Monitoreo!#REF!&amp;". ","")</f>
        <v>#REF!</v>
      </c>
      <c r="T285" s="39" t="e">
        <f>IF(AL286="35",Monitoreo!#REF!&amp;". ","")</f>
        <v>#REF!</v>
      </c>
      <c r="U285" s="39" t="e">
        <f>IF(AL286="34",Monitoreo!#REF!&amp;". ","")</f>
        <v>#REF!</v>
      </c>
      <c r="V285" s="39" t="e">
        <f>IF(AL286="33",Monitoreo!#REF!&amp;". ","")</f>
        <v>#REF!</v>
      </c>
      <c r="W285" s="39" t="e">
        <f>IF(AL286="32",Monitoreo!#REF!&amp;". ","")</f>
        <v>#REF!</v>
      </c>
      <c r="X285" s="39" t="e">
        <f>IF(AL286="31",Monitoreo!#REF!&amp;". ","")</f>
        <v>#REF!</v>
      </c>
      <c r="Y285" s="39" t="e">
        <f>IF(AL286="25",Monitoreo!#REF!&amp;". ","")</f>
        <v>#REF!</v>
      </c>
      <c r="Z285" s="39" t="e">
        <f>IF(AL286="24",Monitoreo!#REF!&amp;". ","")</f>
        <v>#REF!</v>
      </c>
      <c r="AA285" s="39" t="e">
        <f>IF(AL286="23",Monitoreo!#REF!&amp;". ","")</f>
        <v>#REF!</v>
      </c>
      <c r="AB285" s="39" t="e">
        <f>IF(AL286="22",Monitoreo!#REF!&amp;". ","")</f>
        <v>#REF!</v>
      </c>
      <c r="AC285" s="39" t="e">
        <f>IF(AL286="21",Monitoreo!#REF!&amp;". ","")</f>
        <v>#REF!</v>
      </c>
      <c r="AD285" s="39" t="e">
        <f>IF(AL286="15",Monitoreo!#REF!&amp;". ","")</f>
        <v>#REF!</v>
      </c>
      <c r="AE285" s="39" t="e">
        <f>IF(AL286="14",Monitoreo!#REF!&amp;". ","")</f>
        <v>#REF!</v>
      </c>
      <c r="AF285" s="39" t="e">
        <f>IF(AL286="13",Monitoreo!#REF!&amp;". ","")</f>
        <v>#REF!</v>
      </c>
      <c r="AG285" s="39" t="e">
        <f>IF(AL286="12",Monitoreo!#REF!&amp;". ","")</f>
        <v>#REF!</v>
      </c>
      <c r="AH285" s="85" t="e">
        <f>IF(AL286="11",Monitoreo!#REF!&amp;". ","")</f>
        <v>#REF!</v>
      </c>
      <c r="AI285" s="71"/>
      <c r="AJ285" s="88" t="e">
        <f>+IF(Monitoreo!#REF!="Casi Seguro",5,IF(Monitoreo!#REF!="Probable",4,IF(Monitoreo!#REF!="Posible",3,IF(Monitoreo!#REF!="Improbable",2,IF(Monitoreo!#REF!="Raro",1)))))</f>
        <v>#REF!</v>
      </c>
      <c r="AK285" s="88" t="e">
        <f>+IF(Monitoreo!#REF!="Severo",5,IF(Monitoreo!#REF!="Mayor",4,IF(Monitoreo!#REF!="Moderado",3,IF(Monitoreo!#REF!="Menor",2,IF(Monitoreo!#REF!="Insignificante",1)))))</f>
        <v>#REF!</v>
      </c>
      <c r="AL285" s="88" t="e">
        <f t="shared" si="4"/>
        <v>#REF!</v>
      </c>
    </row>
    <row r="286" spans="9:38" x14ac:dyDescent="0.25">
      <c r="I286" s="83"/>
      <c r="J286" s="84" t="e">
        <f>IF(AL287="55",Monitoreo!#REF!&amp;". ","")</f>
        <v>#REF!</v>
      </c>
      <c r="K286" s="39" t="e">
        <f>IF(AL287="54",Monitoreo!#REF!&amp;". ","")</f>
        <v>#REF!</v>
      </c>
      <c r="L286" s="39" t="e">
        <f>IF(AL287="53",Monitoreo!#REF!&amp;". ","")</f>
        <v>#REF!</v>
      </c>
      <c r="M286" s="39" t="e">
        <f>IF(AL287="52",Monitoreo!#REF!&amp;". ","")</f>
        <v>#REF!</v>
      </c>
      <c r="N286" s="39" t="e">
        <f>IF(AL287="51",Monitoreo!#REF!&amp;". ","")</f>
        <v>#REF!</v>
      </c>
      <c r="O286" s="39" t="e">
        <f>IF(AL287="45",Monitoreo!#REF!&amp;". ","")</f>
        <v>#REF!</v>
      </c>
      <c r="P286" s="39" t="e">
        <f>IF(AL287="44",Monitoreo!#REF!&amp;". ","")</f>
        <v>#REF!</v>
      </c>
      <c r="Q286" s="39" t="e">
        <f>IF(AL287="43",Monitoreo!#REF!&amp;". ","")</f>
        <v>#REF!</v>
      </c>
      <c r="R286" s="39" t="e">
        <f>IF(AL287="42",Monitoreo!#REF!&amp;". ","")</f>
        <v>#REF!</v>
      </c>
      <c r="S286" s="39" t="e">
        <f>IF(AL287="41",Monitoreo!#REF!&amp;". ","")</f>
        <v>#REF!</v>
      </c>
      <c r="T286" s="39" t="e">
        <f>IF(AL287="35",Monitoreo!#REF!&amp;". ","")</f>
        <v>#REF!</v>
      </c>
      <c r="U286" s="39" t="e">
        <f>IF(AL287="34",Monitoreo!#REF!&amp;". ","")</f>
        <v>#REF!</v>
      </c>
      <c r="V286" s="39" t="e">
        <f>IF(AL287="33",Monitoreo!#REF!&amp;". ","")</f>
        <v>#REF!</v>
      </c>
      <c r="W286" s="39" t="e">
        <f>IF(AL287="32",Monitoreo!#REF!&amp;". ","")</f>
        <v>#REF!</v>
      </c>
      <c r="X286" s="39" t="e">
        <f>IF(AL287="31",Monitoreo!#REF!&amp;". ","")</f>
        <v>#REF!</v>
      </c>
      <c r="Y286" s="39" t="e">
        <f>IF(AL287="25",Monitoreo!#REF!&amp;". ","")</f>
        <v>#REF!</v>
      </c>
      <c r="Z286" s="39" t="e">
        <f>IF(AL287="24",Monitoreo!#REF!&amp;". ","")</f>
        <v>#REF!</v>
      </c>
      <c r="AA286" s="39" t="e">
        <f>IF(AL287="23",Monitoreo!#REF!&amp;". ","")</f>
        <v>#REF!</v>
      </c>
      <c r="AB286" s="39" t="e">
        <f>IF(AL287="22",Monitoreo!#REF!&amp;". ","")</f>
        <v>#REF!</v>
      </c>
      <c r="AC286" s="39" t="e">
        <f>IF(AL287="21",Monitoreo!#REF!&amp;". ","")</f>
        <v>#REF!</v>
      </c>
      <c r="AD286" s="39" t="e">
        <f>IF(AL287="15",Monitoreo!#REF!&amp;". ","")</f>
        <v>#REF!</v>
      </c>
      <c r="AE286" s="39" t="e">
        <f>IF(AL287="14",Monitoreo!#REF!&amp;". ","")</f>
        <v>#REF!</v>
      </c>
      <c r="AF286" s="39" t="e">
        <f>IF(AL287="13",Monitoreo!#REF!&amp;". ","")</f>
        <v>#REF!</v>
      </c>
      <c r="AG286" s="39" t="e">
        <f>IF(AL287="12",Monitoreo!#REF!&amp;". ","")</f>
        <v>#REF!</v>
      </c>
      <c r="AH286" s="85" t="e">
        <f>IF(AL287="11",Monitoreo!#REF!&amp;". ","")</f>
        <v>#REF!</v>
      </c>
      <c r="AI286" s="71"/>
      <c r="AJ286" s="88" t="e">
        <f>+IF(Monitoreo!#REF!="Casi Seguro",5,IF(Monitoreo!#REF!="Probable",4,IF(Monitoreo!#REF!="Posible",3,IF(Monitoreo!#REF!="Improbable",2,IF(Monitoreo!#REF!="Raro",1)))))</f>
        <v>#REF!</v>
      </c>
      <c r="AK286" s="88" t="e">
        <f>+IF(Monitoreo!#REF!="Severo",5,IF(Monitoreo!#REF!="Mayor",4,IF(Monitoreo!#REF!="Moderado",3,IF(Monitoreo!#REF!="Menor",2,IF(Monitoreo!#REF!="Insignificante",1)))))</f>
        <v>#REF!</v>
      </c>
      <c r="AL286" s="88" t="e">
        <f t="shared" si="4"/>
        <v>#REF!</v>
      </c>
    </row>
    <row r="287" spans="9:38" x14ac:dyDescent="0.25">
      <c r="I287" s="83"/>
      <c r="J287" s="84" t="e">
        <f>IF(AL288="55",Monitoreo!#REF!&amp;". ","")</f>
        <v>#REF!</v>
      </c>
      <c r="K287" s="39" t="e">
        <f>IF(AL288="54",Monitoreo!#REF!&amp;". ","")</f>
        <v>#REF!</v>
      </c>
      <c r="L287" s="39" t="e">
        <f>IF(AL288="53",Monitoreo!#REF!&amp;". ","")</f>
        <v>#REF!</v>
      </c>
      <c r="M287" s="39" t="e">
        <f>IF(AL288="52",Monitoreo!#REF!&amp;". ","")</f>
        <v>#REF!</v>
      </c>
      <c r="N287" s="39" t="e">
        <f>IF(AL288="51",Monitoreo!#REF!&amp;". ","")</f>
        <v>#REF!</v>
      </c>
      <c r="O287" s="39" t="e">
        <f>IF(AL288="45",Monitoreo!#REF!&amp;". ","")</f>
        <v>#REF!</v>
      </c>
      <c r="P287" s="39" t="e">
        <f>IF(AL288="44",Monitoreo!#REF!&amp;". ","")</f>
        <v>#REF!</v>
      </c>
      <c r="Q287" s="39" t="e">
        <f>IF(AL288="43",Monitoreo!#REF!&amp;". ","")</f>
        <v>#REF!</v>
      </c>
      <c r="R287" s="39" t="e">
        <f>IF(AL288="42",Monitoreo!#REF!&amp;". ","")</f>
        <v>#REF!</v>
      </c>
      <c r="S287" s="39" t="e">
        <f>IF(AL288="41",Monitoreo!#REF!&amp;". ","")</f>
        <v>#REF!</v>
      </c>
      <c r="T287" s="39" t="e">
        <f>IF(AL288="35",Monitoreo!#REF!&amp;". ","")</f>
        <v>#REF!</v>
      </c>
      <c r="U287" s="39" t="e">
        <f>IF(AL288="34",Monitoreo!#REF!&amp;". ","")</f>
        <v>#REF!</v>
      </c>
      <c r="V287" s="39" t="e">
        <f>IF(AL288="33",Monitoreo!#REF!&amp;". ","")</f>
        <v>#REF!</v>
      </c>
      <c r="W287" s="39" t="e">
        <f>IF(AL288="32",Monitoreo!#REF!&amp;". ","")</f>
        <v>#REF!</v>
      </c>
      <c r="X287" s="39" t="e">
        <f>IF(AL288="31",Monitoreo!#REF!&amp;". ","")</f>
        <v>#REF!</v>
      </c>
      <c r="Y287" s="39" t="e">
        <f>IF(AL288="25",Monitoreo!#REF!&amp;". ","")</f>
        <v>#REF!</v>
      </c>
      <c r="Z287" s="39" t="e">
        <f>IF(AL288="24",Monitoreo!#REF!&amp;". ","")</f>
        <v>#REF!</v>
      </c>
      <c r="AA287" s="39" t="e">
        <f>IF(AL288="23",Monitoreo!#REF!&amp;". ","")</f>
        <v>#REF!</v>
      </c>
      <c r="AB287" s="39" t="e">
        <f>IF(AL288="22",Monitoreo!#REF!&amp;". ","")</f>
        <v>#REF!</v>
      </c>
      <c r="AC287" s="39" t="e">
        <f>IF(AL288="21",Monitoreo!#REF!&amp;". ","")</f>
        <v>#REF!</v>
      </c>
      <c r="AD287" s="39" t="e">
        <f>IF(AL288="15",Monitoreo!#REF!&amp;". ","")</f>
        <v>#REF!</v>
      </c>
      <c r="AE287" s="39" t="e">
        <f>IF(AL288="14",Monitoreo!#REF!&amp;". ","")</f>
        <v>#REF!</v>
      </c>
      <c r="AF287" s="39" t="e">
        <f>IF(AL288="13",Monitoreo!#REF!&amp;". ","")</f>
        <v>#REF!</v>
      </c>
      <c r="AG287" s="39" t="e">
        <f>IF(AL288="12",Monitoreo!#REF!&amp;". ","")</f>
        <v>#REF!</v>
      </c>
      <c r="AH287" s="85" t="e">
        <f>IF(AL288="11",Monitoreo!#REF!&amp;". ","")</f>
        <v>#REF!</v>
      </c>
      <c r="AI287" s="71"/>
      <c r="AJ287" s="88" t="e">
        <f>+IF(Monitoreo!#REF!="Casi Seguro",5,IF(Monitoreo!#REF!="Probable",4,IF(Monitoreo!#REF!="Posible",3,IF(Monitoreo!#REF!="Improbable",2,IF(Monitoreo!#REF!="Raro",1)))))</f>
        <v>#REF!</v>
      </c>
      <c r="AK287" s="88" t="e">
        <f>+IF(Monitoreo!#REF!="Severo",5,IF(Monitoreo!#REF!="Mayor",4,IF(Monitoreo!#REF!="Moderado",3,IF(Monitoreo!#REF!="Menor",2,IF(Monitoreo!#REF!="Insignificante",1)))))</f>
        <v>#REF!</v>
      </c>
      <c r="AL287" s="88" t="e">
        <f t="shared" si="4"/>
        <v>#REF!</v>
      </c>
    </row>
    <row r="288" spans="9:38" x14ac:dyDescent="0.25">
      <c r="I288" s="83"/>
      <c r="J288" s="84" t="e">
        <f>IF(AL289="55",Monitoreo!#REF!&amp;". ","")</f>
        <v>#REF!</v>
      </c>
      <c r="K288" s="39" t="e">
        <f>IF(AL289="54",Monitoreo!#REF!&amp;". ","")</f>
        <v>#REF!</v>
      </c>
      <c r="L288" s="39" t="e">
        <f>IF(AL289="53",Monitoreo!#REF!&amp;". ","")</f>
        <v>#REF!</v>
      </c>
      <c r="M288" s="39" t="e">
        <f>IF(AL289="52",Monitoreo!#REF!&amp;". ","")</f>
        <v>#REF!</v>
      </c>
      <c r="N288" s="39" t="e">
        <f>IF(AL289="51",Monitoreo!#REF!&amp;". ","")</f>
        <v>#REF!</v>
      </c>
      <c r="O288" s="39" t="e">
        <f>IF(AL289="45",Monitoreo!#REF!&amp;". ","")</f>
        <v>#REF!</v>
      </c>
      <c r="P288" s="39" t="e">
        <f>IF(AL289="44",Monitoreo!#REF!&amp;". ","")</f>
        <v>#REF!</v>
      </c>
      <c r="Q288" s="39" t="e">
        <f>IF(AL289="43",Monitoreo!#REF!&amp;". ","")</f>
        <v>#REF!</v>
      </c>
      <c r="R288" s="39" t="e">
        <f>IF(AL289="42",Monitoreo!#REF!&amp;". ","")</f>
        <v>#REF!</v>
      </c>
      <c r="S288" s="39" t="e">
        <f>IF(AL289="41",Monitoreo!#REF!&amp;". ","")</f>
        <v>#REF!</v>
      </c>
      <c r="T288" s="39" t="e">
        <f>IF(AL289="35",Monitoreo!#REF!&amp;". ","")</f>
        <v>#REF!</v>
      </c>
      <c r="U288" s="39" t="e">
        <f>IF(AL289="34",Monitoreo!#REF!&amp;". ","")</f>
        <v>#REF!</v>
      </c>
      <c r="V288" s="39" t="e">
        <f>IF(AL289="33",Monitoreo!#REF!&amp;". ","")</f>
        <v>#REF!</v>
      </c>
      <c r="W288" s="39" t="e">
        <f>IF(AL289="32",Monitoreo!#REF!&amp;". ","")</f>
        <v>#REF!</v>
      </c>
      <c r="X288" s="39" t="e">
        <f>IF(AL289="31",Monitoreo!#REF!&amp;". ","")</f>
        <v>#REF!</v>
      </c>
      <c r="Y288" s="39" t="e">
        <f>IF(AL289="25",Monitoreo!#REF!&amp;". ","")</f>
        <v>#REF!</v>
      </c>
      <c r="Z288" s="39" t="e">
        <f>IF(AL289="24",Monitoreo!#REF!&amp;". ","")</f>
        <v>#REF!</v>
      </c>
      <c r="AA288" s="39" t="e">
        <f>IF(AL289="23",Monitoreo!#REF!&amp;". ","")</f>
        <v>#REF!</v>
      </c>
      <c r="AB288" s="39" t="e">
        <f>IF(AL289="22",Monitoreo!#REF!&amp;". ","")</f>
        <v>#REF!</v>
      </c>
      <c r="AC288" s="39" t="e">
        <f>IF(AL289="21",Monitoreo!#REF!&amp;". ","")</f>
        <v>#REF!</v>
      </c>
      <c r="AD288" s="39" t="e">
        <f>IF(AL289="15",Monitoreo!#REF!&amp;". ","")</f>
        <v>#REF!</v>
      </c>
      <c r="AE288" s="39" t="e">
        <f>IF(AL289="14",Monitoreo!#REF!&amp;". ","")</f>
        <v>#REF!</v>
      </c>
      <c r="AF288" s="39" t="e">
        <f>IF(AL289="13",Monitoreo!#REF!&amp;". ","")</f>
        <v>#REF!</v>
      </c>
      <c r="AG288" s="39" t="e">
        <f>IF(AL289="12",Monitoreo!#REF!&amp;". ","")</f>
        <v>#REF!</v>
      </c>
      <c r="AH288" s="85" t="e">
        <f>IF(AL289="11",Monitoreo!#REF!&amp;". ","")</f>
        <v>#REF!</v>
      </c>
      <c r="AI288" s="71"/>
      <c r="AJ288" s="88" t="e">
        <f>+IF(Monitoreo!#REF!="Casi Seguro",5,IF(Monitoreo!#REF!="Probable",4,IF(Monitoreo!#REF!="Posible",3,IF(Monitoreo!#REF!="Improbable",2,IF(Monitoreo!#REF!="Raro",1)))))</f>
        <v>#REF!</v>
      </c>
      <c r="AK288" s="88" t="e">
        <f>+IF(Monitoreo!#REF!="Severo",5,IF(Monitoreo!#REF!="Mayor",4,IF(Monitoreo!#REF!="Moderado",3,IF(Monitoreo!#REF!="Menor",2,IF(Monitoreo!#REF!="Insignificante",1)))))</f>
        <v>#REF!</v>
      </c>
      <c r="AL288" s="88" t="e">
        <f t="shared" si="4"/>
        <v>#REF!</v>
      </c>
    </row>
    <row r="289" spans="9:38" x14ac:dyDescent="0.25">
      <c r="I289" s="83"/>
      <c r="J289" s="84" t="e">
        <f>IF(AL290="55",Monitoreo!#REF!&amp;". ","")</f>
        <v>#REF!</v>
      </c>
      <c r="K289" s="39" t="e">
        <f>IF(AL290="54",Monitoreo!#REF!&amp;". ","")</f>
        <v>#REF!</v>
      </c>
      <c r="L289" s="39" t="e">
        <f>IF(AL290="53",Monitoreo!#REF!&amp;". ","")</f>
        <v>#REF!</v>
      </c>
      <c r="M289" s="39" t="e">
        <f>IF(AL290="52",Monitoreo!#REF!&amp;". ","")</f>
        <v>#REF!</v>
      </c>
      <c r="N289" s="39" t="e">
        <f>IF(AL290="51",Monitoreo!#REF!&amp;". ","")</f>
        <v>#REF!</v>
      </c>
      <c r="O289" s="39" t="e">
        <f>IF(AL290="45",Monitoreo!#REF!&amp;". ","")</f>
        <v>#REF!</v>
      </c>
      <c r="P289" s="39" t="e">
        <f>IF(AL290="44",Monitoreo!#REF!&amp;". ","")</f>
        <v>#REF!</v>
      </c>
      <c r="Q289" s="39" t="e">
        <f>IF(AL290="43",Monitoreo!#REF!&amp;". ","")</f>
        <v>#REF!</v>
      </c>
      <c r="R289" s="39" t="e">
        <f>IF(AL290="42",Monitoreo!#REF!&amp;". ","")</f>
        <v>#REF!</v>
      </c>
      <c r="S289" s="39" t="e">
        <f>IF(AL290="41",Monitoreo!#REF!&amp;". ","")</f>
        <v>#REF!</v>
      </c>
      <c r="T289" s="39" t="e">
        <f>IF(AL290="35",Monitoreo!#REF!&amp;". ","")</f>
        <v>#REF!</v>
      </c>
      <c r="U289" s="39" t="e">
        <f>IF(AL290="34",Monitoreo!#REF!&amp;". ","")</f>
        <v>#REF!</v>
      </c>
      <c r="V289" s="39" t="e">
        <f>IF(AL290="33",Monitoreo!#REF!&amp;". ","")</f>
        <v>#REF!</v>
      </c>
      <c r="W289" s="39" t="e">
        <f>IF(AL290="32",Monitoreo!#REF!&amp;". ","")</f>
        <v>#REF!</v>
      </c>
      <c r="X289" s="39" t="e">
        <f>IF(AL290="31",Monitoreo!#REF!&amp;". ","")</f>
        <v>#REF!</v>
      </c>
      <c r="Y289" s="39" t="e">
        <f>IF(AL290="25",Monitoreo!#REF!&amp;". ","")</f>
        <v>#REF!</v>
      </c>
      <c r="Z289" s="39" t="e">
        <f>IF(AL290="24",Monitoreo!#REF!&amp;". ","")</f>
        <v>#REF!</v>
      </c>
      <c r="AA289" s="39" t="e">
        <f>IF(AL290="23",Monitoreo!#REF!&amp;". ","")</f>
        <v>#REF!</v>
      </c>
      <c r="AB289" s="39" t="e">
        <f>IF(AL290="22",Monitoreo!#REF!&amp;". ","")</f>
        <v>#REF!</v>
      </c>
      <c r="AC289" s="39" t="e">
        <f>IF(AL290="21",Monitoreo!#REF!&amp;". ","")</f>
        <v>#REF!</v>
      </c>
      <c r="AD289" s="39" t="e">
        <f>IF(AL290="15",Monitoreo!#REF!&amp;". ","")</f>
        <v>#REF!</v>
      </c>
      <c r="AE289" s="39" t="e">
        <f>IF(AL290="14",Monitoreo!#REF!&amp;". ","")</f>
        <v>#REF!</v>
      </c>
      <c r="AF289" s="39" t="e">
        <f>IF(AL290="13",Monitoreo!#REF!&amp;". ","")</f>
        <v>#REF!</v>
      </c>
      <c r="AG289" s="39" t="e">
        <f>IF(AL290="12",Monitoreo!#REF!&amp;". ","")</f>
        <v>#REF!</v>
      </c>
      <c r="AH289" s="85" t="e">
        <f>IF(AL290="11",Monitoreo!#REF!&amp;". ","")</f>
        <v>#REF!</v>
      </c>
      <c r="AI289" s="71"/>
      <c r="AJ289" s="88" t="e">
        <f>+IF(Monitoreo!#REF!="Casi Seguro",5,IF(Monitoreo!#REF!="Probable",4,IF(Monitoreo!#REF!="Posible",3,IF(Monitoreo!#REF!="Improbable",2,IF(Monitoreo!#REF!="Raro",1)))))</f>
        <v>#REF!</v>
      </c>
      <c r="AK289" s="88" t="e">
        <f>+IF(Monitoreo!#REF!="Severo",5,IF(Monitoreo!#REF!="Mayor",4,IF(Monitoreo!#REF!="Moderado",3,IF(Monitoreo!#REF!="Menor",2,IF(Monitoreo!#REF!="Insignificante",1)))))</f>
        <v>#REF!</v>
      </c>
      <c r="AL289" s="88" t="e">
        <f t="shared" si="4"/>
        <v>#REF!</v>
      </c>
    </row>
    <row r="290" spans="9:38" x14ac:dyDescent="0.25">
      <c r="I290" s="83"/>
      <c r="J290" s="84" t="e">
        <f>IF(AL291="55",Monitoreo!#REF!&amp;". ","")</f>
        <v>#REF!</v>
      </c>
      <c r="K290" s="39" t="e">
        <f>IF(AL291="54",Monitoreo!#REF!&amp;". ","")</f>
        <v>#REF!</v>
      </c>
      <c r="L290" s="39" t="e">
        <f>IF(AL291="53",Monitoreo!#REF!&amp;". ","")</f>
        <v>#REF!</v>
      </c>
      <c r="M290" s="39" t="e">
        <f>IF(AL291="52",Monitoreo!#REF!&amp;". ","")</f>
        <v>#REF!</v>
      </c>
      <c r="N290" s="39" t="e">
        <f>IF(AL291="51",Monitoreo!#REF!&amp;". ","")</f>
        <v>#REF!</v>
      </c>
      <c r="O290" s="39" t="e">
        <f>IF(AL291="45",Monitoreo!#REF!&amp;". ","")</f>
        <v>#REF!</v>
      </c>
      <c r="P290" s="39" t="e">
        <f>IF(AL291="44",Monitoreo!#REF!&amp;". ","")</f>
        <v>#REF!</v>
      </c>
      <c r="Q290" s="39" t="e">
        <f>IF(AL291="43",Monitoreo!#REF!&amp;". ","")</f>
        <v>#REF!</v>
      </c>
      <c r="R290" s="39" t="e">
        <f>IF(AL291="42",Monitoreo!#REF!&amp;". ","")</f>
        <v>#REF!</v>
      </c>
      <c r="S290" s="39" t="e">
        <f>IF(AL291="41",Monitoreo!#REF!&amp;". ","")</f>
        <v>#REF!</v>
      </c>
      <c r="T290" s="39" t="e">
        <f>IF(AL291="35",Monitoreo!#REF!&amp;". ","")</f>
        <v>#REF!</v>
      </c>
      <c r="U290" s="39" t="e">
        <f>IF(AL291="34",Monitoreo!#REF!&amp;". ","")</f>
        <v>#REF!</v>
      </c>
      <c r="V290" s="39" t="e">
        <f>IF(AL291="33",Monitoreo!#REF!&amp;". ","")</f>
        <v>#REF!</v>
      </c>
      <c r="W290" s="39" t="e">
        <f>IF(AL291="32",Monitoreo!#REF!&amp;". ","")</f>
        <v>#REF!</v>
      </c>
      <c r="X290" s="39" t="e">
        <f>IF(AL291="31",Monitoreo!#REF!&amp;". ","")</f>
        <v>#REF!</v>
      </c>
      <c r="Y290" s="39" t="e">
        <f>IF(AL291="25",Monitoreo!#REF!&amp;". ","")</f>
        <v>#REF!</v>
      </c>
      <c r="Z290" s="39" t="e">
        <f>IF(AL291="24",Monitoreo!#REF!&amp;". ","")</f>
        <v>#REF!</v>
      </c>
      <c r="AA290" s="39" t="e">
        <f>IF(AL291="23",Monitoreo!#REF!&amp;". ","")</f>
        <v>#REF!</v>
      </c>
      <c r="AB290" s="39" t="e">
        <f>IF(AL291="22",Monitoreo!#REF!&amp;". ","")</f>
        <v>#REF!</v>
      </c>
      <c r="AC290" s="39" t="e">
        <f>IF(AL291="21",Monitoreo!#REF!&amp;". ","")</f>
        <v>#REF!</v>
      </c>
      <c r="AD290" s="39" t="e">
        <f>IF(AL291="15",Monitoreo!#REF!&amp;". ","")</f>
        <v>#REF!</v>
      </c>
      <c r="AE290" s="39" t="e">
        <f>IF(AL291="14",Monitoreo!#REF!&amp;". ","")</f>
        <v>#REF!</v>
      </c>
      <c r="AF290" s="39" t="e">
        <f>IF(AL291="13",Monitoreo!#REF!&amp;". ","")</f>
        <v>#REF!</v>
      </c>
      <c r="AG290" s="39" t="e">
        <f>IF(AL291="12",Monitoreo!#REF!&amp;". ","")</f>
        <v>#REF!</v>
      </c>
      <c r="AH290" s="85" t="e">
        <f>IF(AL291="11",Monitoreo!#REF!&amp;". ","")</f>
        <v>#REF!</v>
      </c>
      <c r="AI290" s="71"/>
      <c r="AJ290" s="88" t="e">
        <f>+IF(Monitoreo!#REF!="Casi Seguro",5,IF(Monitoreo!#REF!="Probable",4,IF(Monitoreo!#REF!="Posible",3,IF(Monitoreo!#REF!="Improbable",2,IF(Monitoreo!#REF!="Raro",1)))))</f>
        <v>#REF!</v>
      </c>
      <c r="AK290" s="88" t="e">
        <f>+IF(Monitoreo!#REF!="Severo",5,IF(Monitoreo!#REF!="Mayor",4,IF(Monitoreo!#REF!="Moderado",3,IF(Monitoreo!#REF!="Menor",2,IF(Monitoreo!#REF!="Insignificante",1)))))</f>
        <v>#REF!</v>
      </c>
      <c r="AL290" s="88" t="e">
        <f t="shared" si="4"/>
        <v>#REF!</v>
      </c>
    </row>
    <row r="291" spans="9:38" x14ac:dyDescent="0.25">
      <c r="I291" s="83"/>
      <c r="J291" s="84" t="e">
        <f>IF(AL292="55",Monitoreo!#REF!&amp;". ","")</f>
        <v>#REF!</v>
      </c>
      <c r="K291" s="39" t="e">
        <f>IF(AL292="54",Monitoreo!#REF!&amp;". ","")</f>
        <v>#REF!</v>
      </c>
      <c r="L291" s="39" t="e">
        <f>IF(AL292="53",Monitoreo!#REF!&amp;". ","")</f>
        <v>#REF!</v>
      </c>
      <c r="M291" s="39" t="e">
        <f>IF(AL292="52",Monitoreo!#REF!&amp;". ","")</f>
        <v>#REF!</v>
      </c>
      <c r="N291" s="39" t="e">
        <f>IF(AL292="51",Monitoreo!#REF!&amp;". ","")</f>
        <v>#REF!</v>
      </c>
      <c r="O291" s="39" t="e">
        <f>IF(AL292="45",Monitoreo!#REF!&amp;". ","")</f>
        <v>#REF!</v>
      </c>
      <c r="P291" s="39" t="e">
        <f>IF(AL292="44",Monitoreo!#REF!&amp;". ","")</f>
        <v>#REF!</v>
      </c>
      <c r="Q291" s="39" t="e">
        <f>IF(AL292="43",Monitoreo!#REF!&amp;". ","")</f>
        <v>#REF!</v>
      </c>
      <c r="R291" s="39" t="e">
        <f>IF(AL292="42",Monitoreo!#REF!&amp;". ","")</f>
        <v>#REF!</v>
      </c>
      <c r="S291" s="39" t="e">
        <f>IF(AL292="41",Monitoreo!#REF!&amp;". ","")</f>
        <v>#REF!</v>
      </c>
      <c r="T291" s="39" t="e">
        <f>IF(AL292="35",Monitoreo!#REF!&amp;". ","")</f>
        <v>#REF!</v>
      </c>
      <c r="U291" s="39" t="e">
        <f>IF(AL292="34",Monitoreo!#REF!&amp;". ","")</f>
        <v>#REF!</v>
      </c>
      <c r="V291" s="39" t="e">
        <f>IF(AL292="33",Monitoreo!#REF!&amp;". ","")</f>
        <v>#REF!</v>
      </c>
      <c r="W291" s="39" t="e">
        <f>IF(AL292="32",Monitoreo!#REF!&amp;". ","")</f>
        <v>#REF!</v>
      </c>
      <c r="X291" s="39" t="e">
        <f>IF(AL292="31",Monitoreo!#REF!&amp;". ","")</f>
        <v>#REF!</v>
      </c>
      <c r="Y291" s="39" t="e">
        <f>IF(AL292="25",Monitoreo!#REF!&amp;". ","")</f>
        <v>#REF!</v>
      </c>
      <c r="Z291" s="39" t="e">
        <f>IF(AL292="24",Monitoreo!#REF!&amp;". ","")</f>
        <v>#REF!</v>
      </c>
      <c r="AA291" s="39" t="e">
        <f>IF(AL292="23",Monitoreo!#REF!&amp;". ","")</f>
        <v>#REF!</v>
      </c>
      <c r="AB291" s="39" t="e">
        <f>IF(AL292="22",Monitoreo!#REF!&amp;". ","")</f>
        <v>#REF!</v>
      </c>
      <c r="AC291" s="39" t="e">
        <f>IF(AL292="21",Monitoreo!#REF!&amp;". ","")</f>
        <v>#REF!</v>
      </c>
      <c r="AD291" s="39" t="e">
        <f>IF(AL292="15",Monitoreo!#REF!&amp;". ","")</f>
        <v>#REF!</v>
      </c>
      <c r="AE291" s="39" t="e">
        <f>IF(AL292="14",Monitoreo!#REF!&amp;". ","")</f>
        <v>#REF!</v>
      </c>
      <c r="AF291" s="39" t="e">
        <f>IF(AL292="13",Monitoreo!#REF!&amp;". ","")</f>
        <v>#REF!</v>
      </c>
      <c r="AG291" s="39" t="e">
        <f>IF(AL292="12",Monitoreo!#REF!&amp;". ","")</f>
        <v>#REF!</v>
      </c>
      <c r="AH291" s="85" t="e">
        <f>IF(AL292="11",Monitoreo!#REF!&amp;". ","")</f>
        <v>#REF!</v>
      </c>
      <c r="AI291" s="71"/>
      <c r="AJ291" s="88" t="e">
        <f>+IF(Monitoreo!#REF!="Casi Seguro",5,IF(Monitoreo!#REF!="Probable",4,IF(Monitoreo!#REF!="Posible",3,IF(Monitoreo!#REF!="Improbable",2,IF(Monitoreo!#REF!="Raro",1)))))</f>
        <v>#REF!</v>
      </c>
      <c r="AK291" s="88" t="e">
        <f>+IF(Monitoreo!#REF!="Severo",5,IF(Monitoreo!#REF!="Mayor",4,IF(Monitoreo!#REF!="Moderado",3,IF(Monitoreo!#REF!="Menor",2,IF(Monitoreo!#REF!="Insignificante",1)))))</f>
        <v>#REF!</v>
      </c>
      <c r="AL291" s="88" t="e">
        <f t="shared" si="4"/>
        <v>#REF!</v>
      </c>
    </row>
    <row r="292" spans="9:38" x14ac:dyDescent="0.25">
      <c r="I292" s="83"/>
      <c r="J292" s="84" t="e">
        <f>IF(AL293="55",Monitoreo!#REF!&amp;". ","")</f>
        <v>#REF!</v>
      </c>
      <c r="K292" s="39" t="e">
        <f>IF(AL293="54",Monitoreo!#REF!&amp;". ","")</f>
        <v>#REF!</v>
      </c>
      <c r="L292" s="39" t="e">
        <f>IF(AL293="53",Monitoreo!#REF!&amp;". ","")</f>
        <v>#REF!</v>
      </c>
      <c r="M292" s="39" t="e">
        <f>IF(AL293="52",Monitoreo!#REF!&amp;". ","")</f>
        <v>#REF!</v>
      </c>
      <c r="N292" s="39" t="e">
        <f>IF(AL293="51",Monitoreo!#REF!&amp;". ","")</f>
        <v>#REF!</v>
      </c>
      <c r="O292" s="39" t="e">
        <f>IF(AL293="45",Monitoreo!#REF!&amp;". ","")</f>
        <v>#REF!</v>
      </c>
      <c r="P292" s="39" t="e">
        <f>IF(AL293="44",Monitoreo!#REF!&amp;". ","")</f>
        <v>#REF!</v>
      </c>
      <c r="Q292" s="39" t="e">
        <f>IF(AL293="43",Monitoreo!#REF!&amp;". ","")</f>
        <v>#REF!</v>
      </c>
      <c r="R292" s="39" t="e">
        <f>IF(AL293="42",Monitoreo!#REF!&amp;". ","")</f>
        <v>#REF!</v>
      </c>
      <c r="S292" s="39" t="e">
        <f>IF(AL293="41",Monitoreo!#REF!&amp;". ","")</f>
        <v>#REF!</v>
      </c>
      <c r="T292" s="39" t="e">
        <f>IF(AL293="35",Monitoreo!#REF!&amp;". ","")</f>
        <v>#REF!</v>
      </c>
      <c r="U292" s="39" t="e">
        <f>IF(AL293="34",Monitoreo!#REF!&amp;". ","")</f>
        <v>#REF!</v>
      </c>
      <c r="V292" s="39" t="e">
        <f>IF(AL293="33",Monitoreo!#REF!&amp;". ","")</f>
        <v>#REF!</v>
      </c>
      <c r="W292" s="39" t="e">
        <f>IF(AL293="32",Monitoreo!#REF!&amp;". ","")</f>
        <v>#REF!</v>
      </c>
      <c r="X292" s="39" t="e">
        <f>IF(AL293="31",Monitoreo!#REF!&amp;". ","")</f>
        <v>#REF!</v>
      </c>
      <c r="Y292" s="39" t="e">
        <f>IF(AL293="25",Monitoreo!#REF!&amp;". ","")</f>
        <v>#REF!</v>
      </c>
      <c r="Z292" s="39" t="e">
        <f>IF(AL293="24",Monitoreo!#REF!&amp;". ","")</f>
        <v>#REF!</v>
      </c>
      <c r="AA292" s="39" t="e">
        <f>IF(AL293="23",Monitoreo!#REF!&amp;". ","")</f>
        <v>#REF!</v>
      </c>
      <c r="AB292" s="39" t="e">
        <f>IF(AL293="22",Monitoreo!#REF!&amp;". ","")</f>
        <v>#REF!</v>
      </c>
      <c r="AC292" s="39" t="e">
        <f>IF(AL293="21",Monitoreo!#REF!&amp;". ","")</f>
        <v>#REF!</v>
      </c>
      <c r="AD292" s="39" t="e">
        <f>IF(AL293="15",Monitoreo!#REF!&amp;". ","")</f>
        <v>#REF!</v>
      </c>
      <c r="AE292" s="39" t="e">
        <f>IF(AL293="14",Monitoreo!#REF!&amp;". ","")</f>
        <v>#REF!</v>
      </c>
      <c r="AF292" s="39" t="e">
        <f>IF(AL293="13",Monitoreo!#REF!&amp;". ","")</f>
        <v>#REF!</v>
      </c>
      <c r="AG292" s="39" t="e">
        <f>IF(AL293="12",Monitoreo!#REF!&amp;". ","")</f>
        <v>#REF!</v>
      </c>
      <c r="AH292" s="85" t="e">
        <f>IF(AL293="11",Monitoreo!#REF!&amp;". ","")</f>
        <v>#REF!</v>
      </c>
      <c r="AI292" s="71"/>
      <c r="AJ292" s="88" t="e">
        <f>+IF(Monitoreo!#REF!="Casi Seguro",5,IF(Monitoreo!#REF!="Probable",4,IF(Monitoreo!#REF!="Posible",3,IF(Monitoreo!#REF!="Improbable",2,IF(Monitoreo!#REF!="Raro",1)))))</f>
        <v>#REF!</v>
      </c>
      <c r="AK292" s="88" t="e">
        <f>+IF(Monitoreo!#REF!="Severo",5,IF(Monitoreo!#REF!="Mayor",4,IF(Monitoreo!#REF!="Moderado",3,IF(Monitoreo!#REF!="Menor",2,IF(Monitoreo!#REF!="Insignificante",1)))))</f>
        <v>#REF!</v>
      </c>
      <c r="AL292" s="88" t="e">
        <f t="shared" si="4"/>
        <v>#REF!</v>
      </c>
    </row>
    <row r="293" spans="9:38" x14ac:dyDescent="0.25">
      <c r="I293" s="83"/>
      <c r="J293" s="84" t="e">
        <f>IF(AL294="55",Monitoreo!#REF!&amp;". ","")</f>
        <v>#REF!</v>
      </c>
      <c r="K293" s="39" t="e">
        <f>IF(AL294="54",Monitoreo!#REF!&amp;". ","")</f>
        <v>#REF!</v>
      </c>
      <c r="L293" s="39" t="e">
        <f>IF(AL294="53",Monitoreo!#REF!&amp;". ","")</f>
        <v>#REF!</v>
      </c>
      <c r="M293" s="39" t="e">
        <f>IF(AL294="52",Monitoreo!#REF!&amp;". ","")</f>
        <v>#REF!</v>
      </c>
      <c r="N293" s="39" t="e">
        <f>IF(AL294="51",Monitoreo!#REF!&amp;". ","")</f>
        <v>#REF!</v>
      </c>
      <c r="O293" s="39" t="e">
        <f>IF(AL294="45",Monitoreo!#REF!&amp;". ","")</f>
        <v>#REF!</v>
      </c>
      <c r="P293" s="39" t="e">
        <f>IF(AL294="44",Monitoreo!#REF!&amp;". ","")</f>
        <v>#REF!</v>
      </c>
      <c r="Q293" s="39" t="e">
        <f>IF(AL294="43",Monitoreo!#REF!&amp;". ","")</f>
        <v>#REF!</v>
      </c>
      <c r="R293" s="39" t="e">
        <f>IF(AL294="42",Monitoreo!#REF!&amp;". ","")</f>
        <v>#REF!</v>
      </c>
      <c r="S293" s="39" t="e">
        <f>IF(AL294="41",Monitoreo!#REF!&amp;". ","")</f>
        <v>#REF!</v>
      </c>
      <c r="T293" s="39" t="e">
        <f>IF(AL294="35",Monitoreo!#REF!&amp;". ","")</f>
        <v>#REF!</v>
      </c>
      <c r="U293" s="39" t="e">
        <f>IF(AL294="34",Monitoreo!#REF!&amp;". ","")</f>
        <v>#REF!</v>
      </c>
      <c r="V293" s="39" t="e">
        <f>IF(AL294="33",Monitoreo!#REF!&amp;". ","")</f>
        <v>#REF!</v>
      </c>
      <c r="W293" s="39" t="e">
        <f>IF(AL294="32",Monitoreo!#REF!&amp;". ","")</f>
        <v>#REF!</v>
      </c>
      <c r="X293" s="39" t="e">
        <f>IF(AL294="31",Monitoreo!#REF!&amp;". ","")</f>
        <v>#REF!</v>
      </c>
      <c r="Y293" s="39" t="e">
        <f>IF(AL294="25",Monitoreo!#REF!&amp;". ","")</f>
        <v>#REF!</v>
      </c>
      <c r="Z293" s="39" t="e">
        <f>IF(AL294="24",Monitoreo!#REF!&amp;". ","")</f>
        <v>#REF!</v>
      </c>
      <c r="AA293" s="39" t="e">
        <f>IF(AL294="23",Monitoreo!#REF!&amp;". ","")</f>
        <v>#REF!</v>
      </c>
      <c r="AB293" s="39" t="e">
        <f>IF(AL294="22",Monitoreo!#REF!&amp;". ","")</f>
        <v>#REF!</v>
      </c>
      <c r="AC293" s="39" t="e">
        <f>IF(AL294="21",Monitoreo!#REF!&amp;". ","")</f>
        <v>#REF!</v>
      </c>
      <c r="AD293" s="39" t="e">
        <f>IF(AL294="15",Monitoreo!#REF!&amp;". ","")</f>
        <v>#REF!</v>
      </c>
      <c r="AE293" s="39" t="e">
        <f>IF(AL294="14",Monitoreo!#REF!&amp;". ","")</f>
        <v>#REF!</v>
      </c>
      <c r="AF293" s="39" t="e">
        <f>IF(AL294="13",Monitoreo!#REF!&amp;". ","")</f>
        <v>#REF!</v>
      </c>
      <c r="AG293" s="39" t="e">
        <f>IF(AL294="12",Monitoreo!#REF!&amp;". ","")</f>
        <v>#REF!</v>
      </c>
      <c r="AH293" s="85" t="e">
        <f>IF(AL294="11",Monitoreo!#REF!&amp;". ","")</f>
        <v>#REF!</v>
      </c>
      <c r="AI293" s="71"/>
      <c r="AJ293" s="88" t="e">
        <f>+IF(Monitoreo!#REF!="Casi Seguro",5,IF(Monitoreo!#REF!="Probable",4,IF(Monitoreo!#REF!="Posible",3,IF(Monitoreo!#REF!="Improbable",2,IF(Monitoreo!#REF!="Raro",1)))))</f>
        <v>#REF!</v>
      </c>
      <c r="AK293" s="88" t="e">
        <f>+IF(Monitoreo!#REF!="Severo",5,IF(Monitoreo!#REF!="Mayor",4,IF(Monitoreo!#REF!="Moderado",3,IF(Monitoreo!#REF!="Menor",2,IF(Monitoreo!#REF!="Insignificante",1)))))</f>
        <v>#REF!</v>
      </c>
      <c r="AL293" s="88" t="e">
        <f t="shared" si="4"/>
        <v>#REF!</v>
      </c>
    </row>
    <row r="294" spans="9:38" x14ac:dyDescent="0.25">
      <c r="I294" s="83"/>
      <c r="J294" s="84" t="e">
        <f>IF(AL295="55",Monitoreo!#REF!&amp;". ","")</f>
        <v>#REF!</v>
      </c>
      <c r="K294" s="39" t="e">
        <f>IF(AL295="54",Monitoreo!#REF!&amp;". ","")</f>
        <v>#REF!</v>
      </c>
      <c r="L294" s="39" t="e">
        <f>IF(AL295="53",Monitoreo!#REF!&amp;". ","")</f>
        <v>#REF!</v>
      </c>
      <c r="M294" s="39" t="e">
        <f>IF(AL295="52",Monitoreo!#REF!&amp;". ","")</f>
        <v>#REF!</v>
      </c>
      <c r="N294" s="39" t="e">
        <f>IF(AL295="51",Monitoreo!#REF!&amp;". ","")</f>
        <v>#REF!</v>
      </c>
      <c r="O294" s="39" t="e">
        <f>IF(AL295="45",Monitoreo!#REF!&amp;". ","")</f>
        <v>#REF!</v>
      </c>
      <c r="P294" s="39" t="e">
        <f>IF(AL295="44",Monitoreo!#REF!&amp;". ","")</f>
        <v>#REF!</v>
      </c>
      <c r="Q294" s="39" t="e">
        <f>IF(AL295="43",Monitoreo!#REF!&amp;". ","")</f>
        <v>#REF!</v>
      </c>
      <c r="R294" s="39" t="e">
        <f>IF(AL295="42",Monitoreo!#REF!&amp;". ","")</f>
        <v>#REF!</v>
      </c>
      <c r="S294" s="39" t="e">
        <f>IF(AL295="41",Monitoreo!#REF!&amp;". ","")</f>
        <v>#REF!</v>
      </c>
      <c r="T294" s="39" t="e">
        <f>IF(AL295="35",Monitoreo!#REF!&amp;". ","")</f>
        <v>#REF!</v>
      </c>
      <c r="U294" s="39" t="e">
        <f>IF(AL295="34",Monitoreo!#REF!&amp;". ","")</f>
        <v>#REF!</v>
      </c>
      <c r="V294" s="39" t="e">
        <f>IF(AL295="33",Monitoreo!#REF!&amp;". ","")</f>
        <v>#REF!</v>
      </c>
      <c r="W294" s="39" t="e">
        <f>IF(AL295="32",Monitoreo!#REF!&amp;". ","")</f>
        <v>#REF!</v>
      </c>
      <c r="X294" s="39" t="e">
        <f>IF(AL295="31",Monitoreo!#REF!&amp;". ","")</f>
        <v>#REF!</v>
      </c>
      <c r="Y294" s="39" t="e">
        <f>IF(AL295="25",Monitoreo!#REF!&amp;". ","")</f>
        <v>#REF!</v>
      </c>
      <c r="Z294" s="39" t="e">
        <f>IF(AL295="24",Monitoreo!#REF!&amp;". ","")</f>
        <v>#REF!</v>
      </c>
      <c r="AA294" s="39" t="e">
        <f>IF(AL295="23",Monitoreo!#REF!&amp;". ","")</f>
        <v>#REF!</v>
      </c>
      <c r="AB294" s="39" t="e">
        <f>IF(AL295="22",Monitoreo!#REF!&amp;". ","")</f>
        <v>#REF!</v>
      </c>
      <c r="AC294" s="39" t="e">
        <f>IF(AL295="21",Monitoreo!#REF!&amp;". ","")</f>
        <v>#REF!</v>
      </c>
      <c r="AD294" s="39" t="e">
        <f>IF(AL295="15",Monitoreo!#REF!&amp;". ","")</f>
        <v>#REF!</v>
      </c>
      <c r="AE294" s="39" t="e">
        <f>IF(AL295="14",Monitoreo!#REF!&amp;". ","")</f>
        <v>#REF!</v>
      </c>
      <c r="AF294" s="39" t="e">
        <f>IF(AL295="13",Monitoreo!#REF!&amp;". ","")</f>
        <v>#REF!</v>
      </c>
      <c r="AG294" s="39" t="e">
        <f>IF(AL295="12",Monitoreo!#REF!&amp;". ","")</f>
        <v>#REF!</v>
      </c>
      <c r="AH294" s="85" t="e">
        <f>IF(AL295="11",Monitoreo!#REF!&amp;". ","")</f>
        <v>#REF!</v>
      </c>
      <c r="AI294" s="71"/>
      <c r="AJ294" s="88" t="e">
        <f>+IF(Monitoreo!#REF!="Casi Seguro",5,IF(Monitoreo!#REF!="Probable",4,IF(Monitoreo!#REF!="Posible",3,IF(Monitoreo!#REF!="Improbable",2,IF(Monitoreo!#REF!="Raro",1)))))</f>
        <v>#REF!</v>
      </c>
      <c r="AK294" s="88" t="e">
        <f>+IF(Monitoreo!#REF!="Severo",5,IF(Monitoreo!#REF!="Mayor",4,IF(Monitoreo!#REF!="Moderado",3,IF(Monitoreo!#REF!="Menor",2,IF(Monitoreo!#REF!="Insignificante",1)))))</f>
        <v>#REF!</v>
      </c>
      <c r="AL294" s="88" t="e">
        <f t="shared" si="4"/>
        <v>#REF!</v>
      </c>
    </row>
    <row r="295" spans="9:38" x14ac:dyDescent="0.25">
      <c r="I295" s="83"/>
      <c r="J295" s="84" t="e">
        <f>IF(AL296="55",Monitoreo!#REF!&amp;". ","")</f>
        <v>#REF!</v>
      </c>
      <c r="K295" s="39" t="e">
        <f>IF(AL296="54",Monitoreo!#REF!&amp;". ","")</f>
        <v>#REF!</v>
      </c>
      <c r="L295" s="39" t="e">
        <f>IF(AL296="53",Monitoreo!#REF!&amp;". ","")</f>
        <v>#REF!</v>
      </c>
      <c r="M295" s="39" t="e">
        <f>IF(AL296="52",Monitoreo!#REF!&amp;". ","")</f>
        <v>#REF!</v>
      </c>
      <c r="N295" s="39" t="e">
        <f>IF(AL296="51",Monitoreo!#REF!&amp;". ","")</f>
        <v>#REF!</v>
      </c>
      <c r="O295" s="39" t="e">
        <f>IF(AL296="45",Monitoreo!#REF!&amp;". ","")</f>
        <v>#REF!</v>
      </c>
      <c r="P295" s="39" t="e">
        <f>IF(AL296="44",Monitoreo!#REF!&amp;". ","")</f>
        <v>#REF!</v>
      </c>
      <c r="Q295" s="39" t="e">
        <f>IF(AL296="43",Monitoreo!#REF!&amp;". ","")</f>
        <v>#REF!</v>
      </c>
      <c r="R295" s="39" t="e">
        <f>IF(AL296="42",Monitoreo!#REF!&amp;". ","")</f>
        <v>#REF!</v>
      </c>
      <c r="S295" s="39" t="e">
        <f>IF(AL296="41",Monitoreo!#REF!&amp;". ","")</f>
        <v>#REF!</v>
      </c>
      <c r="T295" s="39" t="e">
        <f>IF(AL296="35",Monitoreo!#REF!&amp;". ","")</f>
        <v>#REF!</v>
      </c>
      <c r="U295" s="39" t="e">
        <f>IF(AL296="34",Monitoreo!#REF!&amp;". ","")</f>
        <v>#REF!</v>
      </c>
      <c r="V295" s="39" t="e">
        <f>IF(AL296="33",Monitoreo!#REF!&amp;". ","")</f>
        <v>#REF!</v>
      </c>
      <c r="W295" s="39" t="e">
        <f>IF(AL296="32",Monitoreo!#REF!&amp;". ","")</f>
        <v>#REF!</v>
      </c>
      <c r="X295" s="39" t="e">
        <f>IF(AL296="31",Monitoreo!#REF!&amp;". ","")</f>
        <v>#REF!</v>
      </c>
      <c r="Y295" s="39" t="e">
        <f>IF(AL296="25",Monitoreo!#REF!&amp;". ","")</f>
        <v>#REF!</v>
      </c>
      <c r="Z295" s="39" t="e">
        <f>IF(AL296="24",Monitoreo!#REF!&amp;". ","")</f>
        <v>#REF!</v>
      </c>
      <c r="AA295" s="39" t="e">
        <f>IF(AL296="23",Monitoreo!#REF!&amp;". ","")</f>
        <v>#REF!</v>
      </c>
      <c r="AB295" s="39" t="e">
        <f>IF(AL296="22",Monitoreo!#REF!&amp;". ","")</f>
        <v>#REF!</v>
      </c>
      <c r="AC295" s="39" t="e">
        <f>IF(AL296="21",Monitoreo!#REF!&amp;". ","")</f>
        <v>#REF!</v>
      </c>
      <c r="AD295" s="39" t="e">
        <f>IF(AL296="15",Monitoreo!#REF!&amp;". ","")</f>
        <v>#REF!</v>
      </c>
      <c r="AE295" s="39" t="e">
        <f>IF(AL296="14",Monitoreo!#REF!&amp;". ","")</f>
        <v>#REF!</v>
      </c>
      <c r="AF295" s="39" t="e">
        <f>IF(AL296="13",Monitoreo!#REF!&amp;". ","")</f>
        <v>#REF!</v>
      </c>
      <c r="AG295" s="39" t="e">
        <f>IF(AL296="12",Monitoreo!#REF!&amp;". ","")</f>
        <v>#REF!</v>
      </c>
      <c r="AH295" s="85" t="e">
        <f>IF(AL296="11",Monitoreo!#REF!&amp;". ","")</f>
        <v>#REF!</v>
      </c>
      <c r="AI295" s="71"/>
      <c r="AJ295" s="88" t="e">
        <f>+IF(Monitoreo!#REF!="Casi Seguro",5,IF(Monitoreo!#REF!="Probable",4,IF(Monitoreo!#REF!="Posible",3,IF(Monitoreo!#REF!="Improbable",2,IF(Monitoreo!#REF!="Raro",1)))))</f>
        <v>#REF!</v>
      </c>
      <c r="AK295" s="88" t="e">
        <f>+IF(Monitoreo!#REF!="Severo",5,IF(Monitoreo!#REF!="Mayor",4,IF(Monitoreo!#REF!="Moderado",3,IF(Monitoreo!#REF!="Menor",2,IF(Monitoreo!#REF!="Insignificante",1)))))</f>
        <v>#REF!</v>
      </c>
      <c r="AL295" s="88" t="e">
        <f t="shared" si="4"/>
        <v>#REF!</v>
      </c>
    </row>
    <row r="296" spans="9:38" x14ac:dyDescent="0.25">
      <c r="I296" s="83"/>
      <c r="J296" s="84" t="e">
        <f>IF(AL297="55",Monitoreo!#REF!&amp;". ","")</f>
        <v>#REF!</v>
      </c>
      <c r="K296" s="39" t="e">
        <f>IF(AL297="54",Monitoreo!#REF!&amp;". ","")</f>
        <v>#REF!</v>
      </c>
      <c r="L296" s="39" t="e">
        <f>IF(AL297="53",Monitoreo!#REF!&amp;". ","")</f>
        <v>#REF!</v>
      </c>
      <c r="M296" s="39" t="e">
        <f>IF(AL297="52",Monitoreo!#REF!&amp;". ","")</f>
        <v>#REF!</v>
      </c>
      <c r="N296" s="39" t="e">
        <f>IF(AL297="51",Monitoreo!#REF!&amp;". ","")</f>
        <v>#REF!</v>
      </c>
      <c r="O296" s="39" t="e">
        <f>IF(AL297="45",Monitoreo!#REF!&amp;". ","")</f>
        <v>#REF!</v>
      </c>
      <c r="P296" s="39" t="e">
        <f>IF(AL297="44",Monitoreo!#REF!&amp;". ","")</f>
        <v>#REF!</v>
      </c>
      <c r="Q296" s="39" t="e">
        <f>IF(AL297="43",Monitoreo!#REF!&amp;". ","")</f>
        <v>#REF!</v>
      </c>
      <c r="R296" s="39" t="e">
        <f>IF(AL297="42",Monitoreo!#REF!&amp;". ","")</f>
        <v>#REF!</v>
      </c>
      <c r="S296" s="39" t="e">
        <f>IF(AL297="41",Monitoreo!#REF!&amp;". ","")</f>
        <v>#REF!</v>
      </c>
      <c r="T296" s="39" t="e">
        <f>IF(AL297="35",Monitoreo!#REF!&amp;". ","")</f>
        <v>#REF!</v>
      </c>
      <c r="U296" s="39" t="e">
        <f>IF(AL297="34",Monitoreo!#REF!&amp;". ","")</f>
        <v>#REF!</v>
      </c>
      <c r="V296" s="39" t="e">
        <f>IF(AL297="33",Monitoreo!#REF!&amp;". ","")</f>
        <v>#REF!</v>
      </c>
      <c r="W296" s="39" t="e">
        <f>IF(AL297="32",Monitoreo!#REF!&amp;". ","")</f>
        <v>#REF!</v>
      </c>
      <c r="X296" s="39" t="e">
        <f>IF(AL297="31",Monitoreo!#REF!&amp;". ","")</f>
        <v>#REF!</v>
      </c>
      <c r="Y296" s="39" t="e">
        <f>IF(AL297="25",Monitoreo!#REF!&amp;". ","")</f>
        <v>#REF!</v>
      </c>
      <c r="Z296" s="39" t="e">
        <f>IF(AL297="24",Monitoreo!#REF!&amp;". ","")</f>
        <v>#REF!</v>
      </c>
      <c r="AA296" s="39" t="e">
        <f>IF(AL297="23",Monitoreo!#REF!&amp;". ","")</f>
        <v>#REF!</v>
      </c>
      <c r="AB296" s="39" t="e">
        <f>IF(AL297="22",Monitoreo!#REF!&amp;". ","")</f>
        <v>#REF!</v>
      </c>
      <c r="AC296" s="39" t="e">
        <f>IF(AL297="21",Monitoreo!#REF!&amp;". ","")</f>
        <v>#REF!</v>
      </c>
      <c r="AD296" s="39" t="e">
        <f>IF(AL297="15",Monitoreo!#REF!&amp;". ","")</f>
        <v>#REF!</v>
      </c>
      <c r="AE296" s="39" t="e">
        <f>IF(AL297="14",Monitoreo!#REF!&amp;". ","")</f>
        <v>#REF!</v>
      </c>
      <c r="AF296" s="39" t="e">
        <f>IF(AL297="13",Monitoreo!#REF!&amp;". ","")</f>
        <v>#REF!</v>
      </c>
      <c r="AG296" s="39" t="e">
        <f>IF(AL297="12",Monitoreo!#REF!&amp;". ","")</f>
        <v>#REF!</v>
      </c>
      <c r="AH296" s="85" t="e">
        <f>IF(AL297="11",Monitoreo!#REF!&amp;". ","")</f>
        <v>#REF!</v>
      </c>
      <c r="AI296" s="71"/>
      <c r="AJ296" s="88" t="e">
        <f>+IF(Monitoreo!#REF!="Casi Seguro",5,IF(Monitoreo!#REF!="Probable",4,IF(Monitoreo!#REF!="Posible",3,IF(Monitoreo!#REF!="Improbable",2,IF(Monitoreo!#REF!="Raro",1)))))</f>
        <v>#REF!</v>
      </c>
      <c r="AK296" s="88" t="e">
        <f>+IF(Monitoreo!#REF!="Severo",5,IF(Monitoreo!#REF!="Mayor",4,IF(Monitoreo!#REF!="Moderado",3,IF(Monitoreo!#REF!="Menor",2,IF(Monitoreo!#REF!="Insignificante",1)))))</f>
        <v>#REF!</v>
      </c>
      <c r="AL296" s="88" t="e">
        <f t="shared" si="4"/>
        <v>#REF!</v>
      </c>
    </row>
    <row r="297" spans="9:38" x14ac:dyDescent="0.25">
      <c r="I297" s="83"/>
      <c r="J297" s="84" t="e">
        <f>IF(AL298="55",Monitoreo!#REF!&amp;". ","")</f>
        <v>#REF!</v>
      </c>
      <c r="K297" s="39" t="e">
        <f>IF(AL298="54",Monitoreo!#REF!&amp;". ","")</f>
        <v>#REF!</v>
      </c>
      <c r="L297" s="39" t="e">
        <f>IF(AL298="53",Monitoreo!#REF!&amp;". ","")</f>
        <v>#REF!</v>
      </c>
      <c r="M297" s="39" t="e">
        <f>IF(AL298="52",Monitoreo!#REF!&amp;". ","")</f>
        <v>#REF!</v>
      </c>
      <c r="N297" s="39" t="e">
        <f>IF(AL298="51",Monitoreo!#REF!&amp;". ","")</f>
        <v>#REF!</v>
      </c>
      <c r="O297" s="39" t="e">
        <f>IF(AL298="45",Monitoreo!#REF!&amp;". ","")</f>
        <v>#REF!</v>
      </c>
      <c r="P297" s="39" t="e">
        <f>IF(AL298="44",Monitoreo!#REF!&amp;". ","")</f>
        <v>#REF!</v>
      </c>
      <c r="Q297" s="39" t="e">
        <f>IF(AL298="43",Monitoreo!#REF!&amp;". ","")</f>
        <v>#REF!</v>
      </c>
      <c r="R297" s="39" t="e">
        <f>IF(AL298="42",Monitoreo!#REF!&amp;". ","")</f>
        <v>#REF!</v>
      </c>
      <c r="S297" s="39" t="e">
        <f>IF(AL298="41",Monitoreo!#REF!&amp;". ","")</f>
        <v>#REF!</v>
      </c>
      <c r="T297" s="39" t="e">
        <f>IF(AL298="35",Monitoreo!#REF!&amp;". ","")</f>
        <v>#REF!</v>
      </c>
      <c r="U297" s="39" t="e">
        <f>IF(AL298="34",Monitoreo!#REF!&amp;". ","")</f>
        <v>#REF!</v>
      </c>
      <c r="V297" s="39" t="e">
        <f>IF(AL298="33",Monitoreo!#REF!&amp;". ","")</f>
        <v>#REF!</v>
      </c>
      <c r="W297" s="39" t="e">
        <f>IF(AL298="32",Monitoreo!#REF!&amp;". ","")</f>
        <v>#REF!</v>
      </c>
      <c r="X297" s="39" t="e">
        <f>IF(AL298="31",Monitoreo!#REF!&amp;". ","")</f>
        <v>#REF!</v>
      </c>
      <c r="Y297" s="39" t="e">
        <f>IF(AL298="25",Monitoreo!#REF!&amp;". ","")</f>
        <v>#REF!</v>
      </c>
      <c r="Z297" s="39" t="e">
        <f>IF(AL298="24",Monitoreo!#REF!&amp;". ","")</f>
        <v>#REF!</v>
      </c>
      <c r="AA297" s="39" t="e">
        <f>IF(AL298="23",Monitoreo!#REF!&amp;". ","")</f>
        <v>#REF!</v>
      </c>
      <c r="AB297" s="39" t="e">
        <f>IF(AL298="22",Monitoreo!#REF!&amp;". ","")</f>
        <v>#REF!</v>
      </c>
      <c r="AC297" s="39" t="e">
        <f>IF(AL298="21",Monitoreo!#REF!&amp;". ","")</f>
        <v>#REF!</v>
      </c>
      <c r="AD297" s="39" t="e">
        <f>IF(AL298="15",Monitoreo!#REF!&amp;". ","")</f>
        <v>#REF!</v>
      </c>
      <c r="AE297" s="39" t="e">
        <f>IF(AL298="14",Monitoreo!#REF!&amp;". ","")</f>
        <v>#REF!</v>
      </c>
      <c r="AF297" s="39" t="e">
        <f>IF(AL298="13",Monitoreo!#REF!&amp;". ","")</f>
        <v>#REF!</v>
      </c>
      <c r="AG297" s="39" t="e">
        <f>IF(AL298="12",Monitoreo!#REF!&amp;". ","")</f>
        <v>#REF!</v>
      </c>
      <c r="AH297" s="85" t="e">
        <f>IF(AL298="11",Monitoreo!#REF!&amp;". ","")</f>
        <v>#REF!</v>
      </c>
      <c r="AI297" s="71"/>
      <c r="AJ297" s="88" t="e">
        <f>+IF(Monitoreo!#REF!="Casi Seguro",5,IF(Monitoreo!#REF!="Probable",4,IF(Monitoreo!#REF!="Posible",3,IF(Monitoreo!#REF!="Improbable",2,IF(Monitoreo!#REF!="Raro",1)))))</f>
        <v>#REF!</v>
      </c>
      <c r="AK297" s="88" t="e">
        <f>+IF(Monitoreo!#REF!="Severo",5,IF(Monitoreo!#REF!="Mayor",4,IF(Monitoreo!#REF!="Moderado",3,IF(Monitoreo!#REF!="Menor",2,IF(Monitoreo!#REF!="Insignificante",1)))))</f>
        <v>#REF!</v>
      </c>
      <c r="AL297" s="88" t="e">
        <f t="shared" si="4"/>
        <v>#REF!</v>
      </c>
    </row>
    <row r="298" spans="9:38" x14ac:dyDescent="0.25">
      <c r="I298" s="83"/>
      <c r="J298" s="84" t="e">
        <f>IF(AL299="55",Monitoreo!#REF!&amp;". ","")</f>
        <v>#REF!</v>
      </c>
      <c r="K298" s="39" t="e">
        <f>IF(AL299="54",Monitoreo!#REF!&amp;". ","")</f>
        <v>#REF!</v>
      </c>
      <c r="L298" s="39" t="e">
        <f>IF(AL299="53",Monitoreo!#REF!&amp;". ","")</f>
        <v>#REF!</v>
      </c>
      <c r="M298" s="39" t="e">
        <f>IF(AL299="52",Monitoreo!#REF!&amp;". ","")</f>
        <v>#REF!</v>
      </c>
      <c r="N298" s="39" t="e">
        <f>IF(AL299="51",Monitoreo!#REF!&amp;". ","")</f>
        <v>#REF!</v>
      </c>
      <c r="O298" s="39" t="e">
        <f>IF(AL299="45",Monitoreo!#REF!&amp;". ","")</f>
        <v>#REF!</v>
      </c>
      <c r="P298" s="39" t="e">
        <f>IF(AL299="44",Monitoreo!#REF!&amp;". ","")</f>
        <v>#REF!</v>
      </c>
      <c r="Q298" s="39" t="e">
        <f>IF(AL299="43",Monitoreo!#REF!&amp;". ","")</f>
        <v>#REF!</v>
      </c>
      <c r="R298" s="39" t="e">
        <f>IF(AL299="42",Monitoreo!#REF!&amp;". ","")</f>
        <v>#REF!</v>
      </c>
      <c r="S298" s="39" t="e">
        <f>IF(AL299="41",Monitoreo!#REF!&amp;". ","")</f>
        <v>#REF!</v>
      </c>
      <c r="T298" s="39" t="e">
        <f>IF(AL299="35",Monitoreo!#REF!&amp;". ","")</f>
        <v>#REF!</v>
      </c>
      <c r="U298" s="39" t="e">
        <f>IF(AL299="34",Monitoreo!#REF!&amp;". ","")</f>
        <v>#REF!</v>
      </c>
      <c r="V298" s="39" t="e">
        <f>IF(AL299="33",Monitoreo!#REF!&amp;". ","")</f>
        <v>#REF!</v>
      </c>
      <c r="W298" s="39" t="e">
        <f>IF(AL299="32",Monitoreo!#REF!&amp;". ","")</f>
        <v>#REF!</v>
      </c>
      <c r="X298" s="39" t="e">
        <f>IF(AL299="31",Monitoreo!#REF!&amp;". ","")</f>
        <v>#REF!</v>
      </c>
      <c r="Y298" s="39" t="e">
        <f>IF(AL299="25",Monitoreo!#REF!&amp;". ","")</f>
        <v>#REF!</v>
      </c>
      <c r="Z298" s="39" t="e">
        <f>IF(AL299="24",Monitoreo!#REF!&amp;". ","")</f>
        <v>#REF!</v>
      </c>
      <c r="AA298" s="39" t="e">
        <f>IF(AL299="23",Monitoreo!#REF!&amp;". ","")</f>
        <v>#REF!</v>
      </c>
      <c r="AB298" s="39" t="e">
        <f>IF(AL299="22",Monitoreo!#REF!&amp;". ","")</f>
        <v>#REF!</v>
      </c>
      <c r="AC298" s="39" t="e">
        <f>IF(AL299="21",Monitoreo!#REF!&amp;". ","")</f>
        <v>#REF!</v>
      </c>
      <c r="AD298" s="39" t="e">
        <f>IF(AL299="15",Monitoreo!#REF!&amp;". ","")</f>
        <v>#REF!</v>
      </c>
      <c r="AE298" s="39" t="e">
        <f>IF(AL299="14",Monitoreo!#REF!&amp;". ","")</f>
        <v>#REF!</v>
      </c>
      <c r="AF298" s="39" t="e">
        <f>IF(AL299="13",Monitoreo!#REF!&amp;". ","")</f>
        <v>#REF!</v>
      </c>
      <c r="AG298" s="39" t="e">
        <f>IF(AL299="12",Monitoreo!#REF!&amp;". ","")</f>
        <v>#REF!</v>
      </c>
      <c r="AH298" s="85" t="e">
        <f>IF(AL299="11",Monitoreo!#REF!&amp;". ","")</f>
        <v>#REF!</v>
      </c>
      <c r="AI298" s="71"/>
      <c r="AJ298" s="88" t="e">
        <f>+IF(Monitoreo!#REF!="Casi Seguro",5,IF(Monitoreo!#REF!="Probable",4,IF(Monitoreo!#REF!="Posible",3,IF(Monitoreo!#REF!="Improbable",2,IF(Monitoreo!#REF!="Raro",1)))))</f>
        <v>#REF!</v>
      </c>
      <c r="AK298" s="88" t="e">
        <f>+IF(Monitoreo!#REF!="Severo",5,IF(Monitoreo!#REF!="Mayor",4,IF(Monitoreo!#REF!="Moderado",3,IF(Monitoreo!#REF!="Menor",2,IF(Monitoreo!#REF!="Insignificante",1)))))</f>
        <v>#REF!</v>
      </c>
      <c r="AL298" s="88" t="e">
        <f t="shared" si="4"/>
        <v>#REF!</v>
      </c>
    </row>
    <row r="299" spans="9:38" x14ac:dyDescent="0.25">
      <c r="I299" s="83"/>
      <c r="J299" s="84" t="e">
        <f>IF(AL300="55",Monitoreo!#REF!&amp;". ","")</f>
        <v>#REF!</v>
      </c>
      <c r="K299" s="39" t="e">
        <f>IF(AL300="54",Monitoreo!#REF!&amp;". ","")</f>
        <v>#REF!</v>
      </c>
      <c r="L299" s="39" t="e">
        <f>IF(AL300="53",Monitoreo!#REF!&amp;". ","")</f>
        <v>#REF!</v>
      </c>
      <c r="M299" s="39" t="e">
        <f>IF(AL300="52",Monitoreo!#REF!&amp;". ","")</f>
        <v>#REF!</v>
      </c>
      <c r="N299" s="39" t="e">
        <f>IF(AL300="51",Monitoreo!#REF!&amp;". ","")</f>
        <v>#REF!</v>
      </c>
      <c r="O299" s="39" t="e">
        <f>IF(AL300="45",Monitoreo!#REF!&amp;". ","")</f>
        <v>#REF!</v>
      </c>
      <c r="P299" s="39" t="e">
        <f>IF(AL300="44",Monitoreo!#REF!&amp;". ","")</f>
        <v>#REF!</v>
      </c>
      <c r="Q299" s="39" t="e">
        <f>IF(AL300="43",Monitoreo!#REF!&amp;". ","")</f>
        <v>#REF!</v>
      </c>
      <c r="R299" s="39" t="e">
        <f>IF(AL300="42",Monitoreo!#REF!&amp;". ","")</f>
        <v>#REF!</v>
      </c>
      <c r="S299" s="39" t="e">
        <f>IF(AL300="41",Monitoreo!#REF!&amp;". ","")</f>
        <v>#REF!</v>
      </c>
      <c r="T299" s="39" t="e">
        <f>IF(AL300="35",Monitoreo!#REF!&amp;". ","")</f>
        <v>#REF!</v>
      </c>
      <c r="U299" s="39" t="e">
        <f>IF(AL300="34",Monitoreo!#REF!&amp;". ","")</f>
        <v>#REF!</v>
      </c>
      <c r="V299" s="39" t="e">
        <f>IF(AL300="33",Monitoreo!#REF!&amp;". ","")</f>
        <v>#REF!</v>
      </c>
      <c r="W299" s="39" t="e">
        <f>IF(AL300="32",Monitoreo!#REF!&amp;". ","")</f>
        <v>#REF!</v>
      </c>
      <c r="X299" s="39" t="e">
        <f>IF(AL300="31",Monitoreo!#REF!&amp;". ","")</f>
        <v>#REF!</v>
      </c>
      <c r="Y299" s="39" t="e">
        <f>IF(AL300="25",Monitoreo!#REF!&amp;". ","")</f>
        <v>#REF!</v>
      </c>
      <c r="Z299" s="39" t="e">
        <f>IF(AL300="24",Monitoreo!#REF!&amp;". ","")</f>
        <v>#REF!</v>
      </c>
      <c r="AA299" s="39" t="e">
        <f>IF(AL300="23",Monitoreo!#REF!&amp;". ","")</f>
        <v>#REF!</v>
      </c>
      <c r="AB299" s="39" t="e">
        <f>IF(AL300="22",Monitoreo!#REF!&amp;". ","")</f>
        <v>#REF!</v>
      </c>
      <c r="AC299" s="39" t="e">
        <f>IF(AL300="21",Monitoreo!#REF!&amp;". ","")</f>
        <v>#REF!</v>
      </c>
      <c r="AD299" s="39" t="e">
        <f>IF(AL300="15",Monitoreo!#REF!&amp;". ","")</f>
        <v>#REF!</v>
      </c>
      <c r="AE299" s="39" t="e">
        <f>IF(AL300="14",Monitoreo!#REF!&amp;". ","")</f>
        <v>#REF!</v>
      </c>
      <c r="AF299" s="39" t="e">
        <f>IF(AL300="13",Monitoreo!#REF!&amp;". ","")</f>
        <v>#REF!</v>
      </c>
      <c r="AG299" s="39" t="e">
        <f>IF(AL300="12",Monitoreo!#REF!&amp;". ","")</f>
        <v>#REF!</v>
      </c>
      <c r="AH299" s="85" t="e">
        <f>IF(AL300="11",Monitoreo!#REF!&amp;". ","")</f>
        <v>#REF!</v>
      </c>
      <c r="AI299" s="71"/>
      <c r="AJ299" s="88" t="e">
        <f>+IF(Monitoreo!#REF!="Casi Seguro",5,IF(Monitoreo!#REF!="Probable",4,IF(Monitoreo!#REF!="Posible",3,IF(Monitoreo!#REF!="Improbable",2,IF(Monitoreo!#REF!="Raro",1)))))</f>
        <v>#REF!</v>
      </c>
      <c r="AK299" s="88" t="e">
        <f>+IF(Monitoreo!#REF!="Severo",5,IF(Monitoreo!#REF!="Mayor",4,IF(Monitoreo!#REF!="Moderado",3,IF(Monitoreo!#REF!="Menor",2,IF(Monitoreo!#REF!="Insignificante",1)))))</f>
        <v>#REF!</v>
      </c>
      <c r="AL299" s="88" t="e">
        <f t="shared" si="4"/>
        <v>#REF!</v>
      </c>
    </row>
    <row r="300" spans="9:38" x14ac:dyDescent="0.25">
      <c r="I300" s="83"/>
      <c r="J300" s="84" t="e">
        <f>IF(AL301="55",Monitoreo!#REF!&amp;". ","")</f>
        <v>#REF!</v>
      </c>
      <c r="K300" s="39" t="e">
        <f>IF(AL301="54",Monitoreo!#REF!&amp;". ","")</f>
        <v>#REF!</v>
      </c>
      <c r="L300" s="39" t="e">
        <f>IF(AL301="53",Monitoreo!#REF!&amp;". ","")</f>
        <v>#REF!</v>
      </c>
      <c r="M300" s="39" t="e">
        <f>IF(AL301="52",Monitoreo!#REF!&amp;". ","")</f>
        <v>#REF!</v>
      </c>
      <c r="N300" s="39" t="e">
        <f>IF(AL301="51",Monitoreo!#REF!&amp;". ","")</f>
        <v>#REF!</v>
      </c>
      <c r="O300" s="39" t="e">
        <f>IF(AL301="45",Monitoreo!#REF!&amp;". ","")</f>
        <v>#REF!</v>
      </c>
      <c r="P300" s="39" t="e">
        <f>IF(AL301="44",Monitoreo!#REF!&amp;". ","")</f>
        <v>#REF!</v>
      </c>
      <c r="Q300" s="39" t="e">
        <f>IF(AL301="43",Monitoreo!#REF!&amp;". ","")</f>
        <v>#REF!</v>
      </c>
      <c r="R300" s="39" t="e">
        <f>IF(AL301="42",Monitoreo!#REF!&amp;". ","")</f>
        <v>#REF!</v>
      </c>
      <c r="S300" s="39" t="e">
        <f>IF(AL301="41",Monitoreo!#REF!&amp;". ","")</f>
        <v>#REF!</v>
      </c>
      <c r="T300" s="39" t="e">
        <f>IF(AL301="35",Monitoreo!#REF!&amp;". ","")</f>
        <v>#REF!</v>
      </c>
      <c r="U300" s="39" t="e">
        <f>IF(AL301="34",Monitoreo!#REF!&amp;". ","")</f>
        <v>#REF!</v>
      </c>
      <c r="V300" s="39" t="e">
        <f>IF(AL301="33",Monitoreo!#REF!&amp;". ","")</f>
        <v>#REF!</v>
      </c>
      <c r="W300" s="39" t="e">
        <f>IF(AL301="32",Monitoreo!#REF!&amp;". ","")</f>
        <v>#REF!</v>
      </c>
      <c r="X300" s="39" t="e">
        <f>IF(AL301="31",Monitoreo!#REF!&amp;". ","")</f>
        <v>#REF!</v>
      </c>
      <c r="Y300" s="39" t="e">
        <f>IF(AL301="25",Monitoreo!#REF!&amp;". ","")</f>
        <v>#REF!</v>
      </c>
      <c r="Z300" s="39" t="e">
        <f>IF(AL301="24",Monitoreo!#REF!&amp;". ","")</f>
        <v>#REF!</v>
      </c>
      <c r="AA300" s="39" t="e">
        <f>IF(AL301="23",Monitoreo!#REF!&amp;". ","")</f>
        <v>#REF!</v>
      </c>
      <c r="AB300" s="39" t="e">
        <f>IF(AL301="22",Monitoreo!#REF!&amp;". ","")</f>
        <v>#REF!</v>
      </c>
      <c r="AC300" s="39" t="e">
        <f>IF(AL301="21",Monitoreo!#REF!&amp;". ","")</f>
        <v>#REF!</v>
      </c>
      <c r="AD300" s="39" t="e">
        <f>IF(AL301="15",Monitoreo!#REF!&amp;". ","")</f>
        <v>#REF!</v>
      </c>
      <c r="AE300" s="39" t="e">
        <f>IF(AL301="14",Monitoreo!#REF!&amp;". ","")</f>
        <v>#REF!</v>
      </c>
      <c r="AF300" s="39" t="e">
        <f>IF(AL301="13",Monitoreo!#REF!&amp;". ","")</f>
        <v>#REF!</v>
      </c>
      <c r="AG300" s="39" t="e">
        <f>IF(AL301="12",Monitoreo!#REF!&amp;". ","")</f>
        <v>#REF!</v>
      </c>
      <c r="AH300" s="85" t="e">
        <f>IF(AL301="11",Monitoreo!#REF!&amp;". ","")</f>
        <v>#REF!</v>
      </c>
      <c r="AI300" s="71"/>
      <c r="AJ300" s="88" t="e">
        <f>+IF(Monitoreo!#REF!="Casi Seguro",5,IF(Monitoreo!#REF!="Probable",4,IF(Monitoreo!#REF!="Posible",3,IF(Monitoreo!#REF!="Improbable",2,IF(Monitoreo!#REF!="Raro",1)))))</f>
        <v>#REF!</v>
      </c>
      <c r="AK300" s="88" t="e">
        <f>+IF(Monitoreo!#REF!="Severo",5,IF(Monitoreo!#REF!="Mayor",4,IF(Monitoreo!#REF!="Moderado",3,IF(Monitoreo!#REF!="Menor",2,IF(Monitoreo!#REF!="Insignificante",1)))))</f>
        <v>#REF!</v>
      </c>
      <c r="AL300" s="88" t="e">
        <f t="shared" si="4"/>
        <v>#REF!</v>
      </c>
    </row>
    <row r="301" spans="9:38" x14ac:dyDescent="0.25">
      <c r="I301" s="83"/>
      <c r="J301" s="84" t="e">
        <f>IF(AL302="55",Monitoreo!#REF!&amp;". ","")</f>
        <v>#REF!</v>
      </c>
      <c r="K301" s="39" t="e">
        <f>IF(AL302="54",Monitoreo!#REF!&amp;". ","")</f>
        <v>#REF!</v>
      </c>
      <c r="L301" s="39" t="e">
        <f>IF(AL302="53",Monitoreo!#REF!&amp;". ","")</f>
        <v>#REF!</v>
      </c>
      <c r="M301" s="39" t="e">
        <f>IF(AL302="52",Monitoreo!#REF!&amp;". ","")</f>
        <v>#REF!</v>
      </c>
      <c r="N301" s="39" t="e">
        <f>IF(AL302="51",Monitoreo!#REF!&amp;". ","")</f>
        <v>#REF!</v>
      </c>
      <c r="O301" s="39" t="e">
        <f>IF(AL302="45",Monitoreo!#REF!&amp;". ","")</f>
        <v>#REF!</v>
      </c>
      <c r="P301" s="39" t="e">
        <f>IF(AL302="44",Monitoreo!#REF!&amp;". ","")</f>
        <v>#REF!</v>
      </c>
      <c r="Q301" s="39" t="e">
        <f>IF(AL302="43",Monitoreo!#REF!&amp;". ","")</f>
        <v>#REF!</v>
      </c>
      <c r="R301" s="39" t="e">
        <f>IF(AL302="42",Monitoreo!#REF!&amp;". ","")</f>
        <v>#REF!</v>
      </c>
      <c r="S301" s="39" t="e">
        <f>IF(AL302="41",Monitoreo!#REF!&amp;". ","")</f>
        <v>#REF!</v>
      </c>
      <c r="T301" s="39" t="e">
        <f>IF(AL302="35",Monitoreo!#REF!&amp;". ","")</f>
        <v>#REF!</v>
      </c>
      <c r="U301" s="39" t="e">
        <f>IF(AL302="34",Monitoreo!#REF!&amp;". ","")</f>
        <v>#REF!</v>
      </c>
      <c r="V301" s="39" t="e">
        <f>IF(AL302="33",Monitoreo!#REF!&amp;". ","")</f>
        <v>#REF!</v>
      </c>
      <c r="W301" s="39" t="e">
        <f>IF(AL302="32",Monitoreo!#REF!&amp;". ","")</f>
        <v>#REF!</v>
      </c>
      <c r="X301" s="39" t="e">
        <f>IF(AL302="31",Monitoreo!#REF!&amp;". ","")</f>
        <v>#REF!</v>
      </c>
      <c r="Y301" s="39" t="e">
        <f>IF(AL302="25",Monitoreo!#REF!&amp;". ","")</f>
        <v>#REF!</v>
      </c>
      <c r="Z301" s="39" t="e">
        <f>IF(AL302="24",Monitoreo!#REF!&amp;". ","")</f>
        <v>#REF!</v>
      </c>
      <c r="AA301" s="39" t="e">
        <f>IF(AL302="23",Monitoreo!#REF!&amp;". ","")</f>
        <v>#REF!</v>
      </c>
      <c r="AB301" s="39" t="e">
        <f>IF(AL302="22",Monitoreo!#REF!&amp;". ","")</f>
        <v>#REF!</v>
      </c>
      <c r="AC301" s="39" t="e">
        <f>IF(AL302="21",Monitoreo!#REF!&amp;". ","")</f>
        <v>#REF!</v>
      </c>
      <c r="AD301" s="39" t="e">
        <f>IF(AL302="15",Monitoreo!#REF!&amp;". ","")</f>
        <v>#REF!</v>
      </c>
      <c r="AE301" s="39" t="e">
        <f>IF(AL302="14",Monitoreo!#REF!&amp;". ","")</f>
        <v>#REF!</v>
      </c>
      <c r="AF301" s="39" t="e">
        <f>IF(AL302="13",Monitoreo!#REF!&amp;". ","")</f>
        <v>#REF!</v>
      </c>
      <c r="AG301" s="39" t="e">
        <f>IF(AL302="12",Monitoreo!#REF!&amp;". ","")</f>
        <v>#REF!</v>
      </c>
      <c r="AH301" s="85" t="e">
        <f>IF(AL302="11",Monitoreo!#REF!&amp;". ","")</f>
        <v>#REF!</v>
      </c>
      <c r="AI301" s="71"/>
      <c r="AJ301" s="88" t="e">
        <f>+IF(Monitoreo!#REF!="Casi Seguro",5,IF(Monitoreo!#REF!="Probable",4,IF(Monitoreo!#REF!="Posible",3,IF(Monitoreo!#REF!="Improbable",2,IF(Monitoreo!#REF!="Raro",1)))))</f>
        <v>#REF!</v>
      </c>
      <c r="AK301" s="88" t="e">
        <f>+IF(Monitoreo!#REF!="Severo",5,IF(Monitoreo!#REF!="Mayor",4,IF(Monitoreo!#REF!="Moderado",3,IF(Monitoreo!#REF!="Menor",2,IF(Monitoreo!#REF!="Insignificante",1)))))</f>
        <v>#REF!</v>
      </c>
      <c r="AL301" s="88" t="e">
        <f t="shared" si="4"/>
        <v>#REF!</v>
      </c>
    </row>
    <row r="302" spans="9:38" x14ac:dyDescent="0.25">
      <c r="I302" s="83"/>
      <c r="J302" s="84" t="e">
        <f>IF(AL303="55",Monitoreo!#REF!&amp;". ","")</f>
        <v>#REF!</v>
      </c>
      <c r="K302" s="39" t="e">
        <f>IF(AL303="54",Monitoreo!#REF!&amp;". ","")</f>
        <v>#REF!</v>
      </c>
      <c r="L302" s="39" t="e">
        <f>IF(AL303="53",Monitoreo!#REF!&amp;". ","")</f>
        <v>#REF!</v>
      </c>
      <c r="M302" s="39" t="e">
        <f>IF(AL303="52",Monitoreo!#REF!&amp;". ","")</f>
        <v>#REF!</v>
      </c>
      <c r="N302" s="39" t="e">
        <f>IF(AL303="51",Monitoreo!#REF!&amp;". ","")</f>
        <v>#REF!</v>
      </c>
      <c r="O302" s="39" t="e">
        <f>IF(AL303="45",Monitoreo!#REF!&amp;". ","")</f>
        <v>#REF!</v>
      </c>
      <c r="P302" s="39" t="e">
        <f>IF(AL303="44",Monitoreo!#REF!&amp;". ","")</f>
        <v>#REF!</v>
      </c>
      <c r="Q302" s="39" t="e">
        <f>IF(AL303="43",Monitoreo!#REF!&amp;". ","")</f>
        <v>#REF!</v>
      </c>
      <c r="R302" s="39" t="e">
        <f>IF(AL303="42",Monitoreo!#REF!&amp;". ","")</f>
        <v>#REF!</v>
      </c>
      <c r="S302" s="39" t="e">
        <f>IF(AL303="41",Monitoreo!#REF!&amp;". ","")</f>
        <v>#REF!</v>
      </c>
      <c r="T302" s="39" t="e">
        <f>IF(AL303="35",Monitoreo!#REF!&amp;". ","")</f>
        <v>#REF!</v>
      </c>
      <c r="U302" s="39" t="e">
        <f>IF(AL303="34",Monitoreo!#REF!&amp;". ","")</f>
        <v>#REF!</v>
      </c>
      <c r="V302" s="39" t="e">
        <f>IF(AL303="33",Monitoreo!#REF!&amp;". ","")</f>
        <v>#REF!</v>
      </c>
      <c r="W302" s="39" t="e">
        <f>IF(AL303="32",Monitoreo!#REF!&amp;". ","")</f>
        <v>#REF!</v>
      </c>
      <c r="X302" s="39" t="e">
        <f>IF(AL303="31",Monitoreo!#REF!&amp;". ","")</f>
        <v>#REF!</v>
      </c>
      <c r="Y302" s="39" t="e">
        <f>IF(AL303="25",Monitoreo!#REF!&amp;". ","")</f>
        <v>#REF!</v>
      </c>
      <c r="Z302" s="39" t="e">
        <f>IF(AL303="24",Monitoreo!#REF!&amp;". ","")</f>
        <v>#REF!</v>
      </c>
      <c r="AA302" s="39" t="e">
        <f>IF(AL303="23",Monitoreo!#REF!&amp;". ","")</f>
        <v>#REF!</v>
      </c>
      <c r="AB302" s="39" t="e">
        <f>IF(AL303="22",Monitoreo!#REF!&amp;". ","")</f>
        <v>#REF!</v>
      </c>
      <c r="AC302" s="39" t="e">
        <f>IF(AL303="21",Monitoreo!#REF!&amp;". ","")</f>
        <v>#REF!</v>
      </c>
      <c r="AD302" s="39" t="e">
        <f>IF(AL303="15",Monitoreo!#REF!&amp;". ","")</f>
        <v>#REF!</v>
      </c>
      <c r="AE302" s="39" t="e">
        <f>IF(AL303="14",Monitoreo!#REF!&amp;". ","")</f>
        <v>#REF!</v>
      </c>
      <c r="AF302" s="39" t="e">
        <f>IF(AL303="13",Monitoreo!#REF!&amp;". ","")</f>
        <v>#REF!</v>
      </c>
      <c r="AG302" s="39" t="e">
        <f>IF(AL303="12",Monitoreo!#REF!&amp;". ","")</f>
        <v>#REF!</v>
      </c>
      <c r="AH302" s="85" t="e">
        <f>IF(AL303="11",Monitoreo!#REF!&amp;". ","")</f>
        <v>#REF!</v>
      </c>
      <c r="AI302" s="71"/>
      <c r="AJ302" s="88" t="e">
        <f>+IF(Monitoreo!#REF!="Casi Seguro",5,IF(Monitoreo!#REF!="Probable",4,IF(Monitoreo!#REF!="Posible",3,IF(Monitoreo!#REF!="Improbable",2,IF(Monitoreo!#REF!="Raro",1)))))</f>
        <v>#REF!</v>
      </c>
      <c r="AK302" s="88" t="e">
        <f>+IF(Monitoreo!#REF!="Severo",5,IF(Monitoreo!#REF!="Mayor",4,IF(Monitoreo!#REF!="Moderado",3,IF(Monitoreo!#REF!="Menor",2,IF(Monitoreo!#REF!="Insignificante",1)))))</f>
        <v>#REF!</v>
      </c>
      <c r="AL302" s="88" t="e">
        <f t="shared" si="4"/>
        <v>#REF!</v>
      </c>
    </row>
    <row r="303" spans="9:38" x14ac:dyDescent="0.25">
      <c r="I303" s="83"/>
      <c r="J303" s="84" t="e">
        <f>IF(AL304="55",Monitoreo!#REF!&amp;". ","")</f>
        <v>#REF!</v>
      </c>
      <c r="K303" s="39" t="e">
        <f>IF(AL304="54",Monitoreo!#REF!&amp;". ","")</f>
        <v>#REF!</v>
      </c>
      <c r="L303" s="39" t="e">
        <f>IF(AL304="53",Monitoreo!#REF!&amp;". ","")</f>
        <v>#REF!</v>
      </c>
      <c r="M303" s="39" t="e">
        <f>IF(AL304="52",Monitoreo!#REF!&amp;". ","")</f>
        <v>#REF!</v>
      </c>
      <c r="N303" s="39" t="e">
        <f>IF(AL304="51",Monitoreo!#REF!&amp;". ","")</f>
        <v>#REF!</v>
      </c>
      <c r="O303" s="39" t="e">
        <f>IF(AL304="45",Monitoreo!#REF!&amp;". ","")</f>
        <v>#REF!</v>
      </c>
      <c r="P303" s="39" t="e">
        <f>IF(AL304="44",Monitoreo!#REF!&amp;". ","")</f>
        <v>#REF!</v>
      </c>
      <c r="Q303" s="39" t="e">
        <f>IF(AL304="43",Monitoreo!#REF!&amp;". ","")</f>
        <v>#REF!</v>
      </c>
      <c r="R303" s="39" t="e">
        <f>IF(AL304="42",Monitoreo!#REF!&amp;". ","")</f>
        <v>#REF!</v>
      </c>
      <c r="S303" s="39" t="e">
        <f>IF(AL304="41",Monitoreo!#REF!&amp;". ","")</f>
        <v>#REF!</v>
      </c>
      <c r="T303" s="39" t="e">
        <f>IF(AL304="35",Monitoreo!#REF!&amp;". ","")</f>
        <v>#REF!</v>
      </c>
      <c r="U303" s="39" t="e">
        <f>IF(AL304="34",Monitoreo!#REF!&amp;". ","")</f>
        <v>#REF!</v>
      </c>
      <c r="V303" s="39" t="e">
        <f>IF(AL304="33",Monitoreo!#REF!&amp;". ","")</f>
        <v>#REF!</v>
      </c>
      <c r="W303" s="39" t="e">
        <f>IF(AL304="32",Monitoreo!#REF!&amp;". ","")</f>
        <v>#REF!</v>
      </c>
      <c r="X303" s="39" t="e">
        <f>IF(AL304="31",Monitoreo!#REF!&amp;". ","")</f>
        <v>#REF!</v>
      </c>
      <c r="Y303" s="39" t="e">
        <f>IF(AL304="25",Monitoreo!#REF!&amp;". ","")</f>
        <v>#REF!</v>
      </c>
      <c r="Z303" s="39" t="e">
        <f>IF(AL304="24",Monitoreo!#REF!&amp;". ","")</f>
        <v>#REF!</v>
      </c>
      <c r="AA303" s="39" t="e">
        <f>IF(AL304="23",Monitoreo!#REF!&amp;". ","")</f>
        <v>#REF!</v>
      </c>
      <c r="AB303" s="39" t="e">
        <f>IF(AL304="22",Monitoreo!#REF!&amp;". ","")</f>
        <v>#REF!</v>
      </c>
      <c r="AC303" s="39" t="e">
        <f>IF(AL304="21",Monitoreo!#REF!&amp;". ","")</f>
        <v>#REF!</v>
      </c>
      <c r="AD303" s="39" t="e">
        <f>IF(AL304="15",Monitoreo!#REF!&amp;". ","")</f>
        <v>#REF!</v>
      </c>
      <c r="AE303" s="39" t="e">
        <f>IF(AL304="14",Monitoreo!#REF!&amp;". ","")</f>
        <v>#REF!</v>
      </c>
      <c r="AF303" s="39" t="e">
        <f>IF(AL304="13",Monitoreo!#REF!&amp;". ","")</f>
        <v>#REF!</v>
      </c>
      <c r="AG303" s="39" t="e">
        <f>IF(AL304="12",Monitoreo!#REF!&amp;". ","")</f>
        <v>#REF!</v>
      </c>
      <c r="AH303" s="85" t="e">
        <f>IF(AL304="11",Monitoreo!#REF!&amp;". ","")</f>
        <v>#REF!</v>
      </c>
      <c r="AI303" s="71"/>
      <c r="AJ303" s="88" t="e">
        <f>+IF(Monitoreo!#REF!="Casi Seguro",5,IF(Monitoreo!#REF!="Probable",4,IF(Monitoreo!#REF!="Posible",3,IF(Monitoreo!#REF!="Improbable",2,IF(Monitoreo!#REF!="Raro",1)))))</f>
        <v>#REF!</v>
      </c>
      <c r="AK303" s="88" t="e">
        <f>+IF(Monitoreo!#REF!="Severo",5,IF(Monitoreo!#REF!="Mayor",4,IF(Monitoreo!#REF!="Moderado",3,IF(Monitoreo!#REF!="Menor",2,IF(Monitoreo!#REF!="Insignificante",1)))))</f>
        <v>#REF!</v>
      </c>
      <c r="AL303" s="88" t="e">
        <f t="shared" si="4"/>
        <v>#REF!</v>
      </c>
    </row>
    <row r="304" spans="9:38" x14ac:dyDescent="0.25">
      <c r="I304" s="83"/>
      <c r="J304" s="84" t="e">
        <f>IF(AL305="55",Monitoreo!#REF!&amp;". ","")</f>
        <v>#REF!</v>
      </c>
      <c r="K304" s="39" t="e">
        <f>IF(AL305="54",Monitoreo!#REF!&amp;". ","")</f>
        <v>#REF!</v>
      </c>
      <c r="L304" s="39" t="e">
        <f>IF(AL305="53",Monitoreo!#REF!&amp;". ","")</f>
        <v>#REF!</v>
      </c>
      <c r="M304" s="39" t="e">
        <f>IF(AL305="52",Monitoreo!#REF!&amp;". ","")</f>
        <v>#REF!</v>
      </c>
      <c r="N304" s="39" t="e">
        <f>IF(AL305="51",Monitoreo!#REF!&amp;". ","")</f>
        <v>#REF!</v>
      </c>
      <c r="O304" s="39" t="e">
        <f>IF(AL305="45",Monitoreo!#REF!&amp;". ","")</f>
        <v>#REF!</v>
      </c>
      <c r="P304" s="39" t="e">
        <f>IF(AL305="44",Monitoreo!#REF!&amp;". ","")</f>
        <v>#REF!</v>
      </c>
      <c r="Q304" s="39" t="e">
        <f>IF(AL305="43",Monitoreo!#REF!&amp;". ","")</f>
        <v>#REF!</v>
      </c>
      <c r="R304" s="39" t="e">
        <f>IF(AL305="42",Monitoreo!#REF!&amp;". ","")</f>
        <v>#REF!</v>
      </c>
      <c r="S304" s="39" t="e">
        <f>IF(AL305="41",Monitoreo!#REF!&amp;". ","")</f>
        <v>#REF!</v>
      </c>
      <c r="T304" s="39" t="e">
        <f>IF(AL305="35",Monitoreo!#REF!&amp;". ","")</f>
        <v>#REF!</v>
      </c>
      <c r="U304" s="39" t="e">
        <f>IF(AL305="34",Monitoreo!#REF!&amp;". ","")</f>
        <v>#REF!</v>
      </c>
      <c r="V304" s="39" t="e">
        <f>IF(AL305="33",Monitoreo!#REF!&amp;". ","")</f>
        <v>#REF!</v>
      </c>
      <c r="W304" s="39" t="e">
        <f>IF(AL305="32",Monitoreo!#REF!&amp;". ","")</f>
        <v>#REF!</v>
      </c>
      <c r="X304" s="39" t="e">
        <f>IF(AL305="31",Monitoreo!#REF!&amp;". ","")</f>
        <v>#REF!</v>
      </c>
      <c r="Y304" s="39" t="e">
        <f>IF(AL305="25",Monitoreo!#REF!&amp;". ","")</f>
        <v>#REF!</v>
      </c>
      <c r="Z304" s="39" t="e">
        <f>IF(AL305="24",Monitoreo!#REF!&amp;". ","")</f>
        <v>#REF!</v>
      </c>
      <c r="AA304" s="39" t="e">
        <f>IF(AL305="23",Monitoreo!#REF!&amp;". ","")</f>
        <v>#REF!</v>
      </c>
      <c r="AB304" s="39" t="e">
        <f>IF(AL305="22",Monitoreo!#REF!&amp;". ","")</f>
        <v>#REF!</v>
      </c>
      <c r="AC304" s="39" t="e">
        <f>IF(AL305="21",Monitoreo!#REF!&amp;". ","")</f>
        <v>#REF!</v>
      </c>
      <c r="AD304" s="39" t="e">
        <f>IF(AL305="15",Monitoreo!#REF!&amp;". ","")</f>
        <v>#REF!</v>
      </c>
      <c r="AE304" s="39" t="e">
        <f>IF(AL305="14",Monitoreo!#REF!&amp;". ","")</f>
        <v>#REF!</v>
      </c>
      <c r="AF304" s="39" t="e">
        <f>IF(AL305="13",Monitoreo!#REF!&amp;". ","")</f>
        <v>#REF!</v>
      </c>
      <c r="AG304" s="39" t="e">
        <f>IF(AL305="12",Monitoreo!#REF!&amp;". ","")</f>
        <v>#REF!</v>
      </c>
      <c r="AH304" s="85" t="e">
        <f>IF(AL305="11",Monitoreo!#REF!&amp;". ","")</f>
        <v>#REF!</v>
      </c>
      <c r="AI304" s="71"/>
      <c r="AJ304" s="88" t="e">
        <f>+IF(Monitoreo!#REF!="Casi Seguro",5,IF(Monitoreo!#REF!="Probable",4,IF(Monitoreo!#REF!="Posible",3,IF(Monitoreo!#REF!="Improbable",2,IF(Monitoreo!#REF!="Raro",1)))))</f>
        <v>#REF!</v>
      </c>
      <c r="AK304" s="88" t="e">
        <f>+IF(Monitoreo!#REF!="Severo",5,IF(Monitoreo!#REF!="Mayor",4,IF(Monitoreo!#REF!="Moderado",3,IF(Monitoreo!#REF!="Menor",2,IF(Monitoreo!#REF!="Insignificante",1)))))</f>
        <v>#REF!</v>
      </c>
      <c r="AL304" s="88" t="e">
        <f t="shared" si="4"/>
        <v>#REF!</v>
      </c>
    </row>
    <row r="305" spans="9:38" x14ac:dyDescent="0.25">
      <c r="I305" s="83"/>
      <c r="J305" s="84" t="e">
        <f>IF(AL306="55",Monitoreo!#REF!&amp;". ","")</f>
        <v>#REF!</v>
      </c>
      <c r="K305" s="39" t="e">
        <f>IF(AL306="54",Monitoreo!#REF!&amp;". ","")</f>
        <v>#REF!</v>
      </c>
      <c r="L305" s="39" t="e">
        <f>IF(AL306="53",Monitoreo!#REF!&amp;". ","")</f>
        <v>#REF!</v>
      </c>
      <c r="M305" s="39" t="e">
        <f>IF(AL306="52",Monitoreo!#REF!&amp;". ","")</f>
        <v>#REF!</v>
      </c>
      <c r="N305" s="39" t="e">
        <f>IF(AL306="51",Monitoreo!#REF!&amp;". ","")</f>
        <v>#REF!</v>
      </c>
      <c r="O305" s="39" t="e">
        <f>IF(AL306="45",Monitoreo!#REF!&amp;". ","")</f>
        <v>#REF!</v>
      </c>
      <c r="P305" s="39" t="e">
        <f>IF(AL306="44",Monitoreo!#REF!&amp;". ","")</f>
        <v>#REF!</v>
      </c>
      <c r="Q305" s="39" t="e">
        <f>IF(AL306="43",Monitoreo!#REF!&amp;". ","")</f>
        <v>#REF!</v>
      </c>
      <c r="R305" s="39" t="e">
        <f>IF(AL306="42",Monitoreo!#REF!&amp;". ","")</f>
        <v>#REF!</v>
      </c>
      <c r="S305" s="39" t="e">
        <f>IF(AL306="41",Monitoreo!#REF!&amp;". ","")</f>
        <v>#REF!</v>
      </c>
      <c r="T305" s="39" t="e">
        <f>IF(AL306="35",Monitoreo!#REF!&amp;". ","")</f>
        <v>#REF!</v>
      </c>
      <c r="U305" s="39" t="e">
        <f>IF(AL306="34",Monitoreo!#REF!&amp;". ","")</f>
        <v>#REF!</v>
      </c>
      <c r="V305" s="39" t="e">
        <f>IF(AL306="33",Monitoreo!#REF!&amp;". ","")</f>
        <v>#REF!</v>
      </c>
      <c r="W305" s="39" t="e">
        <f>IF(AL306="32",Monitoreo!#REF!&amp;". ","")</f>
        <v>#REF!</v>
      </c>
      <c r="X305" s="39" t="e">
        <f>IF(AL306="31",Monitoreo!#REF!&amp;". ","")</f>
        <v>#REF!</v>
      </c>
      <c r="Y305" s="39" t="e">
        <f>IF(AL306="25",Monitoreo!#REF!&amp;". ","")</f>
        <v>#REF!</v>
      </c>
      <c r="Z305" s="39" t="e">
        <f>IF(AL306="24",Monitoreo!#REF!&amp;". ","")</f>
        <v>#REF!</v>
      </c>
      <c r="AA305" s="39" t="e">
        <f>IF(AL306="23",Monitoreo!#REF!&amp;". ","")</f>
        <v>#REF!</v>
      </c>
      <c r="AB305" s="39" t="e">
        <f>IF(AL306="22",Monitoreo!#REF!&amp;". ","")</f>
        <v>#REF!</v>
      </c>
      <c r="AC305" s="39" t="e">
        <f>IF(AL306="21",Monitoreo!#REF!&amp;". ","")</f>
        <v>#REF!</v>
      </c>
      <c r="AD305" s="39" t="e">
        <f>IF(AL306="15",Monitoreo!#REF!&amp;". ","")</f>
        <v>#REF!</v>
      </c>
      <c r="AE305" s="39" t="e">
        <f>IF(AL306="14",Monitoreo!#REF!&amp;". ","")</f>
        <v>#REF!</v>
      </c>
      <c r="AF305" s="39" t="e">
        <f>IF(AL306="13",Monitoreo!#REF!&amp;". ","")</f>
        <v>#REF!</v>
      </c>
      <c r="AG305" s="39" t="e">
        <f>IF(AL306="12",Monitoreo!#REF!&amp;". ","")</f>
        <v>#REF!</v>
      </c>
      <c r="AH305" s="85" t="e">
        <f>IF(AL306="11",Monitoreo!#REF!&amp;". ","")</f>
        <v>#REF!</v>
      </c>
      <c r="AI305" s="71"/>
      <c r="AJ305" s="88" t="e">
        <f>+IF(Monitoreo!#REF!="Casi Seguro",5,IF(Monitoreo!#REF!="Probable",4,IF(Monitoreo!#REF!="Posible",3,IF(Monitoreo!#REF!="Improbable",2,IF(Monitoreo!#REF!="Raro",1)))))</f>
        <v>#REF!</v>
      </c>
      <c r="AK305" s="88" t="e">
        <f>+IF(Monitoreo!#REF!="Severo",5,IF(Monitoreo!#REF!="Mayor",4,IF(Monitoreo!#REF!="Moderado",3,IF(Monitoreo!#REF!="Menor",2,IF(Monitoreo!#REF!="Insignificante",1)))))</f>
        <v>#REF!</v>
      </c>
      <c r="AL305" s="88" t="e">
        <f t="shared" si="4"/>
        <v>#REF!</v>
      </c>
    </row>
    <row r="306" spans="9:38" x14ac:dyDescent="0.25">
      <c r="I306" s="83"/>
      <c r="J306" s="84" t="e">
        <f>IF(AL307="55",Monitoreo!#REF!&amp;". ","")</f>
        <v>#REF!</v>
      </c>
      <c r="K306" s="39" t="e">
        <f>IF(AL307="54",Monitoreo!#REF!&amp;". ","")</f>
        <v>#REF!</v>
      </c>
      <c r="L306" s="39" t="e">
        <f>IF(AL307="53",Monitoreo!#REF!&amp;". ","")</f>
        <v>#REF!</v>
      </c>
      <c r="M306" s="39" t="e">
        <f>IF(AL307="52",Monitoreo!#REF!&amp;". ","")</f>
        <v>#REF!</v>
      </c>
      <c r="N306" s="39" t="e">
        <f>IF(AL307="51",Monitoreo!#REF!&amp;". ","")</f>
        <v>#REF!</v>
      </c>
      <c r="O306" s="39" t="e">
        <f>IF(AL307="45",Monitoreo!#REF!&amp;". ","")</f>
        <v>#REF!</v>
      </c>
      <c r="P306" s="39" t="e">
        <f>IF(AL307="44",Monitoreo!#REF!&amp;". ","")</f>
        <v>#REF!</v>
      </c>
      <c r="Q306" s="39" t="e">
        <f>IF(AL307="43",Monitoreo!#REF!&amp;". ","")</f>
        <v>#REF!</v>
      </c>
      <c r="R306" s="39" t="e">
        <f>IF(AL307="42",Monitoreo!#REF!&amp;". ","")</f>
        <v>#REF!</v>
      </c>
      <c r="S306" s="39" t="e">
        <f>IF(AL307="41",Monitoreo!#REF!&amp;". ","")</f>
        <v>#REF!</v>
      </c>
      <c r="T306" s="39" t="e">
        <f>IF(AL307="35",Monitoreo!#REF!&amp;". ","")</f>
        <v>#REF!</v>
      </c>
      <c r="U306" s="39" t="e">
        <f>IF(AL307="34",Monitoreo!#REF!&amp;". ","")</f>
        <v>#REF!</v>
      </c>
      <c r="V306" s="39" t="e">
        <f>IF(AL307="33",Monitoreo!#REF!&amp;". ","")</f>
        <v>#REF!</v>
      </c>
      <c r="W306" s="39" t="e">
        <f>IF(AL307="32",Monitoreo!#REF!&amp;". ","")</f>
        <v>#REF!</v>
      </c>
      <c r="X306" s="39" t="e">
        <f>IF(AL307="31",Monitoreo!#REF!&amp;". ","")</f>
        <v>#REF!</v>
      </c>
      <c r="Y306" s="39" t="e">
        <f>IF(AL307="25",Monitoreo!#REF!&amp;". ","")</f>
        <v>#REF!</v>
      </c>
      <c r="Z306" s="39" t="e">
        <f>IF(AL307="24",Monitoreo!#REF!&amp;". ","")</f>
        <v>#REF!</v>
      </c>
      <c r="AA306" s="39" t="e">
        <f>IF(AL307="23",Monitoreo!#REF!&amp;". ","")</f>
        <v>#REF!</v>
      </c>
      <c r="AB306" s="39" t="e">
        <f>IF(AL307="22",Monitoreo!#REF!&amp;". ","")</f>
        <v>#REF!</v>
      </c>
      <c r="AC306" s="39" t="e">
        <f>IF(AL307="21",Monitoreo!#REF!&amp;". ","")</f>
        <v>#REF!</v>
      </c>
      <c r="AD306" s="39" t="e">
        <f>IF(AL307="15",Monitoreo!#REF!&amp;". ","")</f>
        <v>#REF!</v>
      </c>
      <c r="AE306" s="39" t="e">
        <f>IF(AL307="14",Monitoreo!#REF!&amp;". ","")</f>
        <v>#REF!</v>
      </c>
      <c r="AF306" s="39" t="e">
        <f>IF(AL307="13",Monitoreo!#REF!&amp;". ","")</f>
        <v>#REF!</v>
      </c>
      <c r="AG306" s="39" t="e">
        <f>IF(AL307="12",Monitoreo!#REF!&amp;". ","")</f>
        <v>#REF!</v>
      </c>
      <c r="AH306" s="85" t="e">
        <f>IF(AL307="11",Monitoreo!#REF!&amp;". ","")</f>
        <v>#REF!</v>
      </c>
      <c r="AI306" s="71"/>
      <c r="AJ306" s="88" t="e">
        <f>+IF(Monitoreo!#REF!="Casi Seguro",5,IF(Monitoreo!#REF!="Probable",4,IF(Monitoreo!#REF!="Posible",3,IF(Monitoreo!#REF!="Improbable",2,IF(Monitoreo!#REF!="Raro",1)))))</f>
        <v>#REF!</v>
      </c>
      <c r="AK306" s="88" t="e">
        <f>+IF(Monitoreo!#REF!="Severo",5,IF(Monitoreo!#REF!="Mayor",4,IF(Monitoreo!#REF!="Moderado",3,IF(Monitoreo!#REF!="Menor",2,IF(Monitoreo!#REF!="Insignificante",1)))))</f>
        <v>#REF!</v>
      </c>
      <c r="AL306" s="88" t="e">
        <f t="shared" si="4"/>
        <v>#REF!</v>
      </c>
    </row>
    <row r="307" spans="9:38" x14ac:dyDescent="0.25">
      <c r="I307" s="83"/>
      <c r="J307" s="84" t="e">
        <f>IF(AL308="55",Monitoreo!#REF!&amp;". ","")</f>
        <v>#REF!</v>
      </c>
      <c r="K307" s="39" t="e">
        <f>IF(AL308="54",Monitoreo!#REF!&amp;". ","")</f>
        <v>#REF!</v>
      </c>
      <c r="L307" s="39" t="e">
        <f>IF(AL308="53",Monitoreo!#REF!&amp;". ","")</f>
        <v>#REF!</v>
      </c>
      <c r="M307" s="39" t="e">
        <f>IF(AL308="52",Monitoreo!#REF!&amp;". ","")</f>
        <v>#REF!</v>
      </c>
      <c r="N307" s="39" t="e">
        <f>IF(AL308="51",Monitoreo!#REF!&amp;". ","")</f>
        <v>#REF!</v>
      </c>
      <c r="O307" s="39" t="e">
        <f>IF(AL308="45",Monitoreo!#REF!&amp;". ","")</f>
        <v>#REF!</v>
      </c>
      <c r="P307" s="39" t="e">
        <f>IF(AL308="44",Monitoreo!#REF!&amp;". ","")</f>
        <v>#REF!</v>
      </c>
      <c r="Q307" s="39" t="e">
        <f>IF(AL308="43",Monitoreo!#REF!&amp;". ","")</f>
        <v>#REF!</v>
      </c>
      <c r="R307" s="39" t="e">
        <f>IF(AL308="42",Monitoreo!#REF!&amp;". ","")</f>
        <v>#REF!</v>
      </c>
      <c r="S307" s="39" t="e">
        <f>IF(AL308="41",Monitoreo!#REF!&amp;". ","")</f>
        <v>#REF!</v>
      </c>
      <c r="T307" s="39" t="e">
        <f>IF(AL308="35",Monitoreo!#REF!&amp;". ","")</f>
        <v>#REF!</v>
      </c>
      <c r="U307" s="39" t="e">
        <f>IF(AL308="34",Monitoreo!#REF!&amp;". ","")</f>
        <v>#REF!</v>
      </c>
      <c r="V307" s="39" t="e">
        <f>IF(AL308="33",Monitoreo!#REF!&amp;". ","")</f>
        <v>#REF!</v>
      </c>
      <c r="W307" s="39" t="e">
        <f>IF(AL308="32",Monitoreo!#REF!&amp;". ","")</f>
        <v>#REF!</v>
      </c>
      <c r="X307" s="39" t="e">
        <f>IF(AL308="31",Monitoreo!#REF!&amp;". ","")</f>
        <v>#REF!</v>
      </c>
      <c r="Y307" s="39" t="e">
        <f>IF(AL308="25",Monitoreo!#REF!&amp;". ","")</f>
        <v>#REF!</v>
      </c>
      <c r="Z307" s="39" t="e">
        <f>IF(AL308="24",Monitoreo!#REF!&amp;". ","")</f>
        <v>#REF!</v>
      </c>
      <c r="AA307" s="39" t="e">
        <f>IF(AL308="23",Monitoreo!#REF!&amp;". ","")</f>
        <v>#REF!</v>
      </c>
      <c r="AB307" s="39" t="e">
        <f>IF(AL308="22",Monitoreo!#REF!&amp;". ","")</f>
        <v>#REF!</v>
      </c>
      <c r="AC307" s="39" t="e">
        <f>IF(AL308="21",Monitoreo!#REF!&amp;". ","")</f>
        <v>#REF!</v>
      </c>
      <c r="AD307" s="39" t="e">
        <f>IF(AL308="15",Monitoreo!#REF!&amp;". ","")</f>
        <v>#REF!</v>
      </c>
      <c r="AE307" s="39" t="e">
        <f>IF(AL308="14",Monitoreo!#REF!&amp;". ","")</f>
        <v>#REF!</v>
      </c>
      <c r="AF307" s="39" t="e">
        <f>IF(AL308="13",Monitoreo!#REF!&amp;". ","")</f>
        <v>#REF!</v>
      </c>
      <c r="AG307" s="39" t="e">
        <f>IF(AL308="12",Monitoreo!#REF!&amp;". ","")</f>
        <v>#REF!</v>
      </c>
      <c r="AH307" s="85" t="e">
        <f>IF(AL308="11",Monitoreo!#REF!&amp;". ","")</f>
        <v>#REF!</v>
      </c>
      <c r="AI307" s="71"/>
      <c r="AJ307" s="88" t="e">
        <f>+IF(Monitoreo!#REF!="Casi Seguro",5,IF(Monitoreo!#REF!="Probable",4,IF(Monitoreo!#REF!="Posible",3,IF(Monitoreo!#REF!="Improbable",2,IF(Monitoreo!#REF!="Raro",1)))))</f>
        <v>#REF!</v>
      </c>
      <c r="AK307" s="88" t="e">
        <f>+IF(Monitoreo!#REF!="Severo",5,IF(Monitoreo!#REF!="Mayor",4,IF(Monitoreo!#REF!="Moderado",3,IF(Monitoreo!#REF!="Menor",2,IF(Monitoreo!#REF!="Insignificante",1)))))</f>
        <v>#REF!</v>
      </c>
      <c r="AL307" s="88" t="e">
        <f t="shared" si="4"/>
        <v>#REF!</v>
      </c>
    </row>
    <row r="308" spans="9:38" x14ac:dyDescent="0.25">
      <c r="I308" s="83"/>
      <c r="J308" s="84" t="e">
        <f>IF(AL309="55",Monitoreo!#REF!&amp;". ","")</f>
        <v>#REF!</v>
      </c>
      <c r="K308" s="39" t="e">
        <f>IF(AL309="54",Monitoreo!#REF!&amp;". ","")</f>
        <v>#REF!</v>
      </c>
      <c r="L308" s="39" t="e">
        <f>IF(AL309="53",Monitoreo!#REF!&amp;". ","")</f>
        <v>#REF!</v>
      </c>
      <c r="M308" s="39" t="e">
        <f>IF(AL309="52",Monitoreo!#REF!&amp;". ","")</f>
        <v>#REF!</v>
      </c>
      <c r="N308" s="39" t="e">
        <f>IF(AL309="51",Monitoreo!#REF!&amp;". ","")</f>
        <v>#REF!</v>
      </c>
      <c r="O308" s="39" t="e">
        <f>IF(AL309="45",Monitoreo!#REF!&amp;". ","")</f>
        <v>#REF!</v>
      </c>
      <c r="P308" s="39" t="e">
        <f>IF(AL309="44",Monitoreo!#REF!&amp;". ","")</f>
        <v>#REF!</v>
      </c>
      <c r="Q308" s="39" t="e">
        <f>IF(AL309="43",Monitoreo!#REF!&amp;". ","")</f>
        <v>#REF!</v>
      </c>
      <c r="R308" s="39" t="e">
        <f>IF(AL309="42",Monitoreo!#REF!&amp;". ","")</f>
        <v>#REF!</v>
      </c>
      <c r="S308" s="39" t="e">
        <f>IF(AL309="41",Monitoreo!#REF!&amp;". ","")</f>
        <v>#REF!</v>
      </c>
      <c r="T308" s="39" t="e">
        <f>IF(AL309="35",Monitoreo!#REF!&amp;". ","")</f>
        <v>#REF!</v>
      </c>
      <c r="U308" s="39" t="e">
        <f>IF(AL309="34",Monitoreo!#REF!&amp;". ","")</f>
        <v>#REF!</v>
      </c>
      <c r="V308" s="39" t="e">
        <f>IF(AL309="33",Monitoreo!#REF!&amp;". ","")</f>
        <v>#REF!</v>
      </c>
      <c r="W308" s="39" t="e">
        <f>IF(AL309="32",Monitoreo!#REF!&amp;". ","")</f>
        <v>#REF!</v>
      </c>
      <c r="X308" s="39" t="e">
        <f>IF(AL309="31",Monitoreo!#REF!&amp;". ","")</f>
        <v>#REF!</v>
      </c>
      <c r="Y308" s="39" t="e">
        <f>IF(AL309="25",Monitoreo!#REF!&amp;". ","")</f>
        <v>#REF!</v>
      </c>
      <c r="Z308" s="39" t="e">
        <f>IF(AL309="24",Monitoreo!#REF!&amp;". ","")</f>
        <v>#REF!</v>
      </c>
      <c r="AA308" s="39" t="e">
        <f>IF(AL309="23",Monitoreo!#REF!&amp;". ","")</f>
        <v>#REF!</v>
      </c>
      <c r="AB308" s="39" t="e">
        <f>IF(AL309="22",Monitoreo!#REF!&amp;". ","")</f>
        <v>#REF!</v>
      </c>
      <c r="AC308" s="39" t="e">
        <f>IF(AL309="21",Monitoreo!#REF!&amp;". ","")</f>
        <v>#REF!</v>
      </c>
      <c r="AD308" s="39" t="e">
        <f>IF(AL309="15",Monitoreo!#REF!&amp;". ","")</f>
        <v>#REF!</v>
      </c>
      <c r="AE308" s="39" t="e">
        <f>IF(AL309="14",Monitoreo!#REF!&amp;". ","")</f>
        <v>#REF!</v>
      </c>
      <c r="AF308" s="39" t="e">
        <f>IF(AL309="13",Monitoreo!#REF!&amp;". ","")</f>
        <v>#REF!</v>
      </c>
      <c r="AG308" s="39" t="e">
        <f>IF(AL309="12",Monitoreo!#REF!&amp;". ","")</f>
        <v>#REF!</v>
      </c>
      <c r="AH308" s="85" t="e">
        <f>IF(AL309="11",Monitoreo!#REF!&amp;". ","")</f>
        <v>#REF!</v>
      </c>
      <c r="AI308" s="71"/>
      <c r="AJ308" s="88" t="e">
        <f>+IF(Monitoreo!#REF!="Casi Seguro",5,IF(Monitoreo!#REF!="Probable",4,IF(Monitoreo!#REF!="Posible",3,IF(Monitoreo!#REF!="Improbable",2,IF(Monitoreo!#REF!="Raro",1)))))</f>
        <v>#REF!</v>
      </c>
      <c r="AK308" s="88" t="e">
        <f>+IF(Monitoreo!#REF!="Severo",5,IF(Monitoreo!#REF!="Mayor",4,IF(Monitoreo!#REF!="Moderado",3,IF(Monitoreo!#REF!="Menor",2,IF(Monitoreo!#REF!="Insignificante",1)))))</f>
        <v>#REF!</v>
      </c>
      <c r="AL308" s="88" t="e">
        <f t="shared" si="4"/>
        <v>#REF!</v>
      </c>
    </row>
    <row r="309" spans="9:38" x14ac:dyDescent="0.25">
      <c r="I309" s="83"/>
      <c r="J309" s="84" t="e">
        <f>IF(AL310="55",Monitoreo!#REF!&amp;". ","")</f>
        <v>#REF!</v>
      </c>
      <c r="K309" s="39" t="e">
        <f>IF(AL310="54",Monitoreo!#REF!&amp;". ","")</f>
        <v>#REF!</v>
      </c>
      <c r="L309" s="39" t="e">
        <f>IF(AL310="53",Monitoreo!#REF!&amp;". ","")</f>
        <v>#REF!</v>
      </c>
      <c r="M309" s="39" t="e">
        <f>IF(AL310="52",Monitoreo!#REF!&amp;". ","")</f>
        <v>#REF!</v>
      </c>
      <c r="N309" s="39" t="e">
        <f>IF(AL310="51",Monitoreo!#REF!&amp;". ","")</f>
        <v>#REF!</v>
      </c>
      <c r="O309" s="39" t="e">
        <f>IF(AL310="45",Monitoreo!#REF!&amp;". ","")</f>
        <v>#REF!</v>
      </c>
      <c r="P309" s="39" t="e">
        <f>IF(AL310="44",Monitoreo!#REF!&amp;". ","")</f>
        <v>#REF!</v>
      </c>
      <c r="Q309" s="39" t="e">
        <f>IF(AL310="43",Monitoreo!#REF!&amp;". ","")</f>
        <v>#REF!</v>
      </c>
      <c r="R309" s="39" t="e">
        <f>IF(AL310="42",Monitoreo!#REF!&amp;". ","")</f>
        <v>#REF!</v>
      </c>
      <c r="S309" s="39" t="e">
        <f>IF(AL310="41",Monitoreo!#REF!&amp;". ","")</f>
        <v>#REF!</v>
      </c>
      <c r="T309" s="39" t="e">
        <f>IF(AL310="35",Monitoreo!#REF!&amp;". ","")</f>
        <v>#REF!</v>
      </c>
      <c r="U309" s="39" t="e">
        <f>IF(AL310="34",Monitoreo!#REF!&amp;". ","")</f>
        <v>#REF!</v>
      </c>
      <c r="V309" s="39" t="e">
        <f>IF(AL310="33",Monitoreo!#REF!&amp;". ","")</f>
        <v>#REF!</v>
      </c>
      <c r="W309" s="39" t="e">
        <f>IF(AL310="32",Monitoreo!#REF!&amp;". ","")</f>
        <v>#REF!</v>
      </c>
      <c r="X309" s="39" t="e">
        <f>IF(AL310="31",Monitoreo!#REF!&amp;". ","")</f>
        <v>#REF!</v>
      </c>
      <c r="Y309" s="39" t="e">
        <f>IF(AL310="25",Monitoreo!#REF!&amp;". ","")</f>
        <v>#REF!</v>
      </c>
      <c r="Z309" s="39" t="e">
        <f>IF(AL310="24",Monitoreo!#REF!&amp;". ","")</f>
        <v>#REF!</v>
      </c>
      <c r="AA309" s="39" t="e">
        <f>IF(AL310="23",Monitoreo!#REF!&amp;". ","")</f>
        <v>#REF!</v>
      </c>
      <c r="AB309" s="39" t="e">
        <f>IF(AL310="22",Monitoreo!#REF!&amp;". ","")</f>
        <v>#REF!</v>
      </c>
      <c r="AC309" s="39" t="e">
        <f>IF(AL310="21",Monitoreo!#REF!&amp;". ","")</f>
        <v>#REF!</v>
      </c>
      <c r="AD309" s="39" t="e">
        <f>IF(AL310="15",Monitoreo!#REF!&amp;". ","")</f>
        <v>#REF!</v>
      </c>
      <c r="AE309" s="39" t="e">
        <f>IF(AL310="14",Monitoreo!#REF!&amp;". ","")</f>
        <v>#REF!</v>
      </c>
      <c r="AF309" s="39" t="e">
        <f>IF(AL310="13",Monitoreo!#REF!&amp;". ","")</f>
        <v>#REF!</v>
      </c>
      <c r="AG309" s="39" t="e">
        <f>IF(AL310="12",Monitoreo!#REF!&amp;". ","")</f>
        <v>#REF!</v>
      </c>
      <c r="AH309" s="85" t="e">
        <f>IF(AL310="11",Monitoreo!#REF!&amp;". ","")</f>
        <v>#REF!</v>
      </c>
      <c r="AI309" s="71"/>
      <c r="AJ309" s="88" t="e">
        <f>+IF(Monitoreo!#REF!="Casi Seguro",5,IF(Monitoreo!#REF!="Probable",4,IF(Monitoreo!#REF!="Posible",3,IF(Monitoreo!#REF!="Improbable",2,IF(Monitoreo!#REF!="Raro",1)))))</f>
        <v>#REF!</v>
      </c>
      <c r="AK309" s="88" t="e">
        <f>+IF(Monitoreo!#REF!="Severo",5,IF(Monitoreo!#REF!="Mayor",4,IF(Monitoreo!#REF!="Moderado",3,IF(Monitoreo!#REF!="Menor",2,IF(Monitoreo!#REF!="Insignificante",1)))))</f>
        <v>#REF!</v>
      </c>
      <c r="AL309" s="88" t="e">
        <f t="shared" si="4"/>
        <v>#REF!</v>
      </c>
    </row>
    <row r="310" spans="9:38" x14ac:dyDescent="0.25">
      <c r="I310" s="83"/>
      <c r="J310" s="84" t="e">
        <f>IF(AL311="55",Monitoreo!#REF!&amp;". ","")</f>
        <v>#REF!</v>
      </c>
      <c r="K310" s="39" t="e">
        <f>IF(AL311="54",Monitoreo!#REF!&amp;". ","")</f>
        <v>#REF!</v>
      </c>
      <c r="L310" s="39" t="e">
        <f>IF(AL311="53",Monitoreo!#REF!&amp;". ","")</f>
        <v>#REF!</v>
      </c>
      <c r="M310" s="39" t="e">
        <f>IF(AL311="52",Monitoreo!#REF!&amp;". ","")</f>
        <v>#REF!</v>
      </c>
      <c r="N310" s="39" t="e">
        <f>IF(AL311="51",Monitoreo!#REF!&amp;". ","")</f>
        <v>#REF!</v>
      </c>
      <c r="O310" s="39" t="e">
        <f>IF(AL311="45",Monitoreo!#REF!&amp;". ","")</f>
        <v>#REF!</v>
      </c>
      <c r="P310" s="39" t="e">
        <f>IF(AL311="44",Monitoreo!#REF!&amp;". ","")</f>
        <v>#REF!</v>
      </c>
      <c r="Q310" s="39" t="e">
        <f>IF(AL311="43",Monitoreo!#REF!&amp;". ","")</f>
        <v>#REF!</v>
      </c>
      <c r="R310" s="39" t="e">
        <f>IF(AL311="42",Monitoreo!#REF!&amp;". ","")</f>
        <v>#REF!</v>
      </c>
      <c r="S310" s="39" t="e">
        <f>IF(AL311="41",Monitoreo!#REF!&amp;". ","")</f>
        <v>#REF!</v>
      </c>
      <c r="T310" s="39" t="e">
        <f>IF(AL311="35",Monitoreo!#REF!&amp;". ","")</f>
        <v>#REF!</v>
      </c>
      <c r="U310" s="39" t="e">
        <f>IF(AL311="34",Monitoreo!#REF!&amp;". ","")</f>
        <v>#REF!</v>
      </c>
      <c r="V310" s="39" t="e">
        <f>IF(AL311="33",Monitoreo!#REF!&amp;". ","")</f>
        <v>#REF!</v>
      </c>
      <c r="W310" s="39" t="e">
        <f>IF(AL311="32",Monitoreo!#REF!&amp;". ","")</f>
        <v>#REF!</v>
      </c>
      <c r="X310" s="39" t="e">
        <f>IF(AL311="31",Monitoreo!#REF!&amp;". ","")</f>
        <v>#REF!</v>
      </c>
      <c r="Y310" s="39" t="e">
        <f>IF(AL311="25",Monitoreo!#REF!&amp;". ","")</f>
        <v>#REF!</v>
      </c>
      <c r="Z310" s="39" t="e">
        <f>IF(AL311="24",Monitoreo!#REF!&amp;". ","")</f>
        <v>#REF!</v>
      </c>
      <c r="AA310" s="39" t="e">
        <f>IF(AL311="23",Monitoreo!#REF!&amp;". ","")</f>
        <v>#REF!</v>
      </c>
      <c r="AB310" s="39" t="e">
        <f>IF(AL311="22",Monitoreo!#REF!&amp;". ","")</f>
        <v>#REF!</v>
      </c>
      <c r="AC310" s="39" t="e">
        <f>IF(AL311="21",Monitoreo!#REF!&amp;". ","")</f>
        <v>#REF!</v>
      </c>
      <c r="AD310" s="39" t="e">
        <f>IF(AL311="15",Monitoreo!#REF!&amp;". ","")</f>
        <v>#REF!</v>
      </c>
      <c r="AE310" s="39" t="e">
        <f>IF(AL311="14",Monitoreo!#REF!&amp;". ","")</f>
        <v>#REF!</v>
      </c>
      <c r="AF310" s="39" t="e">
        <f>IF(AL311="13",Monitoreo!#REF!&amp;". ","")</f>
        <v>#REF!</v>
      </c>
      <c r="AG310" s="39" t="e">
        <f>IF(AL311="12",Monitoreo!#REF!&amp;". ","")</f>
        <v>#REF!</v>
      </c>
      <c r="AH310" s="85" t="e">
        <f>IF(AL311="11",Monitoreo!#REF!&amp;". ","")</f>
        <v>#REF!</v>
      </c>
      <c r="AI310" s="71"/>
      <c r="AJ310" s="88" t="e">
        <f>+IF(Monitoreo!#REF!="Casi Seguro",5,IF(Monitoreo!#REF!="Probable",4,IF(Monitoreo!#REF!="Posible",3,IF(Monitoreo!#REF!="Improbable",2,IF(Monitoreo!#REF!="Raro",1)))))</f>
        <v>#REF!</v>
      </c>
      <c r="AK310" s="88" t="e">
        <f>+IF(Monitoreo!#REF!="Severo",5,IF(Monitoreo!#REF!="Mayor",4,IF(Monitoreo!#REF!="Moderado",3,IF(Monitoreo!#REF!="Menor",2,IF(Monitoreo!#REF!="Insignificante",1)))))</f>
        <v>#REF!</v>
      </c>
      <c r="AL310" s="88" t="e">
        <f t="shared" si="4"/>
        <v>#REF!</v>
      </c>
    </row>
    <row r="311" spans="9:38" x14ac:dyDescent="0.25">
      <c r="I311" s="83"/>
      <c r="J311" s="84" t="e">
        <f>IF(AL312="55",Monitoreo!#REF!&amp;". ","")</f>
        <v>#REF!</v>
      </c>
      <c r="K311" s="39" t="e">
        <f>IF(AL312="54",Monitoreo!#REF!&amp;". ","")</f>
        <v>#REF!</v>
      </c>
      <c r="L311" s="39" t="e">
        <f>IF(AL312="53",Monitoreo!#REF!&amp;". ","")</f>
        <v>#REF!</v>
      </c>
      <c r="M311" s="39" t="e">
        <f>IF(AL312="52",Monitoreo!#REF!&amp;". ","")</f>
        <v>#REF!</v>
      </c>
      <c r="N311" s="39" t="e">
        <f>IF(AL312="51",Monitoreo!#REF!&amp;". ","")</f>
        <v>#REF!</v>
      </c>
      <c r="O311" s="39" t="e">
        <f>IF(AL312="45",Monitoreo!#REF!&amp;". ","")</f>
        <v>#REF!</v>
      </c>
      <c r="P311" s="39" t="e">
        <f>IF(AL312="44",Monitoreo!#REF!&amp;". ","")</f>
        <v>#REF!</v>
      </c>
      <c r="Q311" s="39" t="e">
        <f>IF(AL312="43",Monitoreo!#REF!&amp;". ","")</f>
        <v>#REF!</v>
      </c>
      <c r="R311" s="39" t="e">
        <f>IF(AL312="42",Monitoreo!#REF!&amp;". ","")</f>
        <v>#REF!</v>
      </c>
      <c r="S311" s="39" t="e">
        <f>IF(AL312="41",Monitoreo!#REF!&amp;". ","")</f>
        <v>#REF!</v>
      </c>
      <c r="T311" s="39" t="e">
        <f>IF(AL312="35",Monitoreo!#REF!&amp;". ","")</f>
        <v>#REF!</v>
      </c>
      <c r="U311" s="39" t="e">
        <f>IF(AL312="34",Monitoreo!#REF!&amp;". ","")</f>
        <v>#REF!</v>
      </c>
      <c r="V311" s="39" t="e">
        <f>IF(AL312="33",Monitoreo!#REF!&amp;". ","")</f>
        <v>#REF!</v>
      </c>
      <c r="W311" s="39" t="e">
        <f>IF(AL312="32",Monitoreo!#REF!&amp;". ","")</f>
        <v>#REF!</v>
      </c>
      <c r="X311" s="39" t="e">
        <f>IF(AL312="31",Monitoreo!#REF!&amp;". ","")</f>
        <v>#REF!</v>
      </c>
      <c r="Y311" s="39" t="e">
        <f>IF(AL312="25",Monitoreo!#REF!&amp;". ","")</f>
        <v>#REF!</v>
      </c>
      <c r="Z311" s="39" t="e">
        <f>IF(AL312="24",Monitoreo!#REF!&amp;". ","")</f>
        <v>#REF!</v>
      </c>
      <c r="AA311" s="39" t="e">
        <f>IF(AL312="23",Monitoreo!#REF!&amp;". ","")</f>
        <v>#REF!</v>
      </c>
      <c r="AB311" s="39" t="e">
        <f>IF(AL312="22",Monitoreo!#REF!&amp;". ","")</f>
        <v>#REF!</v>
      </c>
      <c r="AC311" s="39" t="e">
        <f>IF(AL312="21",Monitoreo!#REF!&amp;". ","")</f>
        <v>#REF!</v>
      </c>
      <c r="AD311" s="39" t="e">
        <f>IF(AL312="15",Monitoreo!#REF!&amp;". ","")</f>
        <v>#REF!</v>
      </c>
      <c r="AE311" s="39" t="e">
        <f>IF(AL312="14",Monitoreo!#REF!&amp;". ","")</f>
        <v>#REF!</v>
      </c>
      <c r="AF311" s="39" t="e">
        <f>IF(AL312="13",Monitoreo!#REF!&amp;". ","")</f>
        <v>#REF!</v>
      </c>
      <c r="AG311" s="39" t="e">
        <f>IF(AL312="12",Monitoreo!#REF!&amp;". ","")</f>
        <v>#REF!</v>
      </c>
      <c r="AH311" s="85" t="e">
        <f>IF(AL312="11",Monitoreo!#REF!&amp;". ","")</f>
        <v>#REF!</v>
      </c>
      <c r="AI311" s="71"/>
      <c r="AJ311" s="88" t="e">
        <f>+IF(Monitoreo!#REF!="Casi Seguro",5,IF(Monitoreo!#REF!="Probable",4,IF(Monitoreo!#REF!="Posible",3,IF(Monitoreo!#REF!="Improbable",2,IF(Monitoreo!#REF!="Raro",1)))))</f>
        <v>#REF!</v>
      </c>
      <c r="AK311" s="88" t="e">
        <f>+IF(Monitoreo!#REF!="Severo",5,IF(Monitoreo!#REF!="Mayor",4,IF(Monitoreo!#REF!="Moderado",3,IF(Monitoreo!#REF!="Menor",2,IF(Monitoreo!#REF!="Insignificante",1)))))</f>
        <v>#REF!</v>
      </c>
      <c r="AL311" s="88" t="e">
        <f t="shared" si="4"/>
        <v>#REF!</v>
      </c>
    </row>
    <row r="312" spans="9:38" x14ac:dyDescent="0.25">
      <c r="I312" s="83"/>
      <c r="J312" s="84" t="e">
        <f>IF(AL313="55",Monitoreo!#REF!&amp;". ","")</f>
        <v>#REF!</v>
      </c>
      <c r="K312" s="39" t="e">
        <f>IF(AL313="54",Monitoreo!#REF!&amp;". ","")</f>
        <v>#REF!</v>
      </c>
      <c r="L312" s="39" t="e">
        <f>IF(AL313="53",Monitoreo!#REF!&amp;". ","")</f>
        <v>#REF!</v>
      </c>
      <c r="M312" s="39" t="e">
        <f>IF(AL313="52",Monitoreo!#REF!&amp;". ","")</f>
        <v>#REF!</v>
      </c>
      <c r="N312" s="39" t="e">
        <f>IF(AL313="51",Monitoreo!#REF!&amp;". ","")</f>
        <v>#REF!</v>
      </c>
      <c r="O312" s="39" t="e">
        <f>IF(AL313="45",Monitoreo!#REF!&amp;". ","")</f>
        <v>#REF!</v>
      </c>
      <c r="P312" s="39" t="e">
        <f>IF(AL313="44",Monitoreo!#REF!&amp;". ","")</f>
        <v>#REF!</v>
      </c>
      <c r="Q312" s="39" t="e">
        <f>IF(AL313="43",Monitoreo!#REF!&amp;". ","")</f>
        <v>#REF!</v>
      </c>
      <c r="R312" s="39" t="e">
        <f>IF(AL313="42",Monitoreo!#REF!&amp;". ","")</f>
        <v>#REF!</v>
      </c>
      <c r="S312" s="39" t="e">
        <f>IF(AL313="41",Monitoreo!#REF!&amp;". ","")</f>
        <v>#REF!</v>
      </c>
      <c r="T312" s="39" t="e">
        <f>IF(AL313="35",Monitoreo!#REF!&amp;". ","")</f>
        <v>#REF!</v>
      </c>
      <c r="U312" s="39" t="e">
        <f>IF(AL313="34",Monitoreo!#REF!&amp;". ","")</f>
        <v>#REF!</v>
      </c>
      <c r="V312" s="39" t="e">
        <f>IF(AL313="33",Monitoreo!#REF!&amp;". ","")</f>
        <v>#REF!</v>
      </c>
      <c r="W312" s="39" t="e">
        <f>IF(AL313="32",Monitoreo!#REF!&amp;". ","")</f>
        <v>#REF!</v>
      </c>
      <c r="X312" s="39" t="e">
        <f>IF(AL313="31",Monitoreo!#REF!&amp;". ","")</f>
        <v>#REF!</v>
      </c>
      <c r="Y312" s="39" t="e">
        <f>IF(AL313="25",Monitoreo!#REF!&amp;". ","")</f>
        <v>#REF!</v>
      </c>
      <c r="Z312" s="39" t="e">
        <f>IF(AL313="24",Monitoreo!#REF!&amp;". ","")</f>
        <v>#REF!</v>
      </c>
      <c r="AA312" s="39" t="e">
        <f>IF(AL313="23",Monitoreo!#REF!&amp;". ","")</f>
        <v>#REF!</v>
      </c>
      <c r="AB312" s="39" t="e">
        <f>IF(AL313="22",Monitoreo!#REF!&amp;". ","")</f>
        <v>#REF!</v>
      </c>
      <c r="AC312" s="39" t="e">
        <f>IF(AL313="21",Monitoreo!#REF!&amp;". ","")</f>
        <v>#REF!</v>
      </c>
      <c r="AD312" s="39" t="e">
        <f>IF(AL313="15",Monitoreo!#REF!&amp;". ","")</f>
        <v>#REF!</v>
      </c>
      <c r="AE312" s="39" t="e">
        <f>IF(AL313="14",Monitoreo!#REF!&amp;". ","")</f>
        <v>#REF!</v>
      </c>
      <c r="AF312" s="39" t="e">
        <f>IF(AL313="13",Monitoreo!#REF!&amp;". ","")</f>
        <v>#REF!</v>
      </c>
      <c r="AG312" s="39" t="e">
        <f>IF(AL313="12",Monitoreo!#REF!&amp;". ","")</f>
        <v>#REF!</v>
      </c>
      <c r="AH312" s="85" t="e">
        <f>IF(AL313="11",Monitoreo!#REF!&amp;". ","")</f>
        <v>#REF!</v>
      </c>
      <c r="AI312" s="71"/>
      <c r="AJ312" s="88" t="e">
        <f>+IF(Monitoreo!#REF!="Casi Seguro",5,IF(Monitoreo!#REF!="Probable",4,IF(Monitoreo!#REF!="Posible",3,IF(Monitoreo!#REF!="Improbable",2,IF(Monitoreo!#REF!="Raro",1)))))</f>
        <v>#REF!</v>
      </c>
      <c r="AK312" s="88" t="e">
        <f>+IF(Monitoreo!#REF!="Severo",5,IF(Monitoreo!#REF!="Mayor",4,IF(Monitoreo!#REF!="Moderado",3,IF(Monitoreo!#REF!="Menor",2,IF(Monitoreo!#REF!="Insignificante",1)))))</f>
        <v>#REF!</v>
      </c>
      <c r="AL312" s="88" t="e">
        <f t="shared" si="4"/>
        <v>#REF!</v>
      </c>
    </row>
    <row r="313" spans="9:38" x14ac:dyDescent="0.25">
      <c r="I313" s="83"/>
      <c r="J313" s="84" t="e">
        <f>IF(AL314="55",Monitoreo!#REF!&amp;". ","")</f>
        <v>#REF!</v>
      </c>
      <c r="K313" s="39" t="e">
        <f>IF(AL314="54",Monitoreo!#REF!&amp;". ","")</f>
        <v>#REF!</v>
      </c>
      <c r="L313" s="39" t="e">
        <f>IF(AL314="53",Monitoreo!#REF!&amp;". ","")</f>
        <v>#REF!</v>
      </c>
      <c r="M313" s="39" t="e">
        <f>IF(AL314="52",Monitoreo!#REF!&amp;". ","")</f>
        <v>#REF!</v>
      </c>
      <c r="N313" s="39" t="e">
        <f>IF(AL314="51",Monitoreo!#REF!&amp;". ","")</f>
        <v>#REF!</v>
      </c>
      <c r="O313" s="39" t="e">
        <f>IF(AL314="45",Monitoreo!#REF!&amp;". ","")</f>
        <v>#REF!</v>
      </c>
      <c r="P313" s="39" t="e">
        <f>IF(AL314="44",Monitoreo!#REF!&amp;". ","")</f>
        <v>#REF!</v>
      </c>
      <c r="Q313" s="39" t="e">
        <f>IF(AL314="43",Monitoreo!#REF!&amp;". ","")</f>
        <v>#REF!</v>
      </c>
      <c r="R313" s="39" t="e">
        <f>IF(AL314="42",Monitoreo!#REF!&amp;". ","")</f>
        <v>#REF!</v>
      </c>
      <c r="S313" s="39" t="e">
        <f>IF(AL314="41",Monitoreo!#REF!&amp;". ","")</f>
        <v>#REF!</v>
      </c>
      <c r="T313" s="39" t="e">
        <f>IF(AL314="35",Monitoreo!#REF!&amp;". ","")</f>
        <v>#REF!</v>
      </c>
      <c r="U313" s="39" t="e">
        <f>IF(AL314="34",Monitoreo!#REF!&amp;". ","")</f>
        <v>#REF!</v>
      </c>
      <c r="V313" s="39" t="e">
        <f>IF(AL314="33",Monitoreo!#REF!&amp;". ","")</f>
        <v>#REF!</v>
      </c>
      <c r="W313" s="39" t="e">
        <f>IF(AL314="32",Monitoreo!#REF!&amp;". ","")</f>
        <v>#REF!</v>
      </c>
      <c r="X313" s="39" t="e">
        <f>IF(AL314="31",Monitoreo!#REF!&amp;". ","")</f>
        <v>#REF!</v>
      </c>
      <c r="Y313" s="39" t="e">
        <f>IF(AL314="25",Monitoreo!#REF!&amp;". ","")</f>
        <v>#REF!</v>
      </c>
      <c r="Z313" s="39" t="e">
        <f>IF(AL314="24",Monitoreo!#REF!&amp;". ","")</f>
        <v>#REF!</v>
      </c>
      <c r="AA313" s="39" t="e">
        <f>IF(AL314="23",Monitoreo!#REF!&amp;". ","")</f>
        <v>#REF!</v>
      </c>
      <c r="AB313" s="39" t="e">
        <f>IF(AL314="22",Monitoreo!#REF!&amp;". ","")</f>
        <v>#REF!</v>
      </c>
      <c r="AC313" s="39" t="e">
        <f>IF(AL314="21",Monitoreo!#REF!&amp;". ","")</f>
        <v>#REF!</v>
      </c>
      <c r="AD313" s="39" t="e">
        <f>IF(AL314="15",Monitoreo!#REF!&amp;". ","")</f>
        <v>#REF!</v>
      </c>
      <c r="AE313" s="39" t="e">
        <f>IF(AL314="14",Monitoreo!#REF!&amp;". ","")</f>
        <v>#REF!</v>
      </c>
      <c r="AF313" s="39" t="e">
        <f>IF(AL314="13",Monitoreo!#REF!&amp;". ","")</f>
        <v>#REF!</v>
      </c>
      <c r="AG313" s="39" t="e">
        <f>IF(AL314="12",Monitoreo!#REF!&amp;". ","")</f>
        <v>#REF!</v>
      </c>
      <c r="AH313" s="85" t="e">
        <f>IF(AL314="11",Monitoreo!#REF!&amp;". ","")</f>
        <v>#REF!</v>
      </c>
      <c r="AI313" s="71"/>
      <c r="AJ313" s="88" t="e">
        <f>+IF(Monitoreo!#REF!="Casi Seguro",5,IF(Monitoreo!#REF!="Probable",4,IF(Monitoreo!#REF!="Posible",3,IF(Monitoreo!#REF!="Improbable",2,IF(Monitoreo!#REF!="Raro",1)))))</f>
        <v>#REF!</v>
      </c>
      <c r="AK313" s="88" t="e">
        <f>+IF(Monitoreo!#REF!="Severo",5,IF(Monitoreo!#REF!="Mayor",4,IF(Monitoreo!#REF!="Moderado",3,IF(Monitoreo!#REF!="Menor",2,IF(Monitoreo!#REF!="Insignificante",1)))))</f>
        <v>#REF!</v>
      </c>
      <c r="AL313" s="88" t="e">
        <f t="shared" si="4"/>
        <v>#REF!</v>
      </c>
    </row>
    <row r="314" spans="9:38" x14ac:dyDescent="0.25">
      <c r="I314" s="83"/>
      <c r="J314" s="84" t="e">
        <f>IF(AL315="55",Monitoreo!#REF!&amp;". ","")</f>
        <v>#REF!</v>
      </c>
      <c r="K314" s="39" t="e">
        <f>IF(AL315="54",Monitoreo!#REF!&amp;". ","")</f>
        <v>#REF!</v>
      </c>
      <c r="L314" s="39" t="e">
        <f>IF(AL315="53",Monitoreo!#REF!&amp;". ","")</f>
        <v>#REF!</v>
      </c>
      <c r="M314" s="39" t="e">
        <f>IF(AL315="52",Monitoreo!#REF!&amp;". ","")</f>
        <v>#REF!</v>
      </c>
      <c r="N314" s="39" t="e">
        <f>IF(AL315="51",Monitoreo!#REF!&amp;". ","")</f>
        <v>#REF!</v>
      </c>
      <c r="O314" s="39" t="e">
        <f>IF(AL315="45",Monitoreo!#REF!&amp;". ","")</f>
        <v>#REF!</v>
      </c>
      <c r="P314" s="39" t="e">
        <f>IF(AL315="44",Monitoreo!#REF!&amp;". ","")</f>
        <v>#REF!</v>
      </c>
      <c r="Q314" s="39" t="e">
        <f>IF(AL315="43",Monitoreo!#REF!&amp;". ","")</f>
        <v>#REF!</v>
      </c>
      <c r="R314" s="39" t="e">
        <f>IF(AL315="42",Monitoreo!#REF!&amp;". ","")</f>
        <v>#REF!</v>
      </c>
      <c r="S314" s="39" t="e">
        <f>IF(AL315="41",Monitoreo!#REF!&amp;". ","")</f>
        <v>#REF!</v>
      </c>
      <c r="T314" s="39" t="e">
        <f>IF(AL315="35",Monitoreo!#REF!&amp;". ","")</f>
        <v>#REF!</v>
      </c>
      <c r="U314" s="39" t="e">
        <f>IF(AL315="34",Monitoreo!#REF!&amp;". ","")</f>
        <v>#REF!</v>
      </c>
      <c r="V314" s="39" t="e">
        <f>IF(AL315="33",Monitoreo!#REF!&amp;". ","")</f>
        <v>#REF!</v>
      </c>
      <c r="W314" s="39" t="e">
        <f>IF(AL315="32",Monitoreo!#REF!&amp;". ","")</f>
        <v>#REF!</v>
      </c>
      <c r="X314" s="39" t="e">
        <f>IF(AL315="31",Monitoreo!#REF!&amp;". ","")</f>
        <v>#REF!</v>
      </c>
      <c r="Y314" s="39" t="e">
        <f>IF(AL315="25",Monitoreo!#REF!&amp;". ","")</f>
        <v>#REF!</v>
      </c>
      <c r="Z314" s="39" t="e">
        <f>IF(AL315="24",Monitoreo!#REF!&amp;". ","")</f>
        <v>#REF!</v>
      </c>
      <c r="AA314" s="39" t="e">
        <f>IF(AL315="23",Monitoreo!#REF!&amp;". ","")</f>
        <v>#REF!</v>
      </c>
      <c r="AB314" s="39" t="e">
        <f>IF(AL315="22",Monitoreo!#REF!&amp;". ","")</f>
        <v>#REF!</v>
      </c>
      <c r="AC314" s="39" t="e">
        <f>IF(AL315="21",Monitoreo!#REF!&amp;". ","")</f>
        <v>#REF!</v>
      </c>
      <c r="AD314" s="39" t="e">
        <f>IF(AL315="15",Monitoreo!#REF!&amp;". ","")</f>
        <v>#REF!</v>
      </c>
      <c r="AE314" s="39" t="e">
        <f>IF(AL315="14",Monitoreo!#REF!&amp;". ","")</f>
        <v>#REF!</v>
      </c>
      <c r="AF314" s="39" t="e">
        <f>IF(AL315="13",Monitoreo!#REF!&amp;". ","")</f>
        <v>#REF!</v>
      </c>
      <c r="AG314" s="39" t="e">
        <f>IF(AL315="12",Monitoreo!#REF!&amp;". ","")</f>
        <v>#REF!</v>
      </c>
      <c r="AH314" s="85" t="e">
        <f>IF(AL315="11",Monitoreo!#REF!&amp;". ","")</f>
        <v>#REF!</v>
      </c>
      <c r="AI314" s="71"/>
      <c r="AJ314" s="88" t="e">
        <f>+IF(Monitoreo!#REF!="Casi Seguro",5,IF(Monitoreo!#REF!="Probable",4,IF(Monitoreo!#REF!="Posible",3,IF(Monitoreo!#REF!="Improbable",2,IF(Monitoreo!#REF!="Raro",1)))))</f>
        <v>#REF!</v>
      </c>
      <c r="AK314" s="88" t="e">
        <f>+IF(Monitoreo!#REF!="Severo",5,IF(Monitoreo!#REF!="Mayor",4,IF(Monitoreo!#REF!="Moderado",3,IF(Monitoreo!#REF!="Menor",2,IF(Monitoreo!#REF!="Insignificante",1)))))</f>
        <v>#REF!</v>
      </c>
      <c r="AL314" s="88" t="e">
        <f t="shared" si="4"/>
        <v>#REF!</v>
      </c>
    </row>
    <row r="315" spans="9:38" x14ac:dyDescent="0.25">
      <c r="I315" s="83"/>
      <c r="J315" s="84" t="e">
        <f>IF(AL316="55",Monitoreo!#REF!&amp;". ","")</f>
        <v>#REF!</v>
      </c>
      <c r="K315" s="39" t="e">
        <f>IF(AL316="54",Monitoreo!#REF!&amp;". ","")</f>
        <v>#REF!</v>
      </c>
      <c r="L315" s="39" t="e">
        <f>IF(AL316="53",Monitoreo!#REF!&amp;". ","")</f>
        <v>#REF!</v>
      </c>
      <c r="M315" s="39" t="e">
        <f>IF(AL316="52",Monitoreo!#REF!&amp;". ","")</f>
        <v>#REF!</v>
      </c>
      <c r="N315" s="39" t="e">
        <f>IF(AL316="51",Monitoreo!#REF!&amp;". ","")</f>
        <v>#REF!</v>
      </c>
      <c r="O315" s="39" t="e">
        <f>IF(AL316="45",Monitoreo!#REF!&amp;". ","")</f>
        <v>#REF!</v>
      </c>
      <c r="P315" s="39" t="e">
        <f>IF(AL316="44",Monitoreo!#REF!&amp;". ","")</f>
        <v>#REF!</v>
      </c>
      <c r="Q315" s="39" t="e">
        <f>IF(AL316="43",Monitoreo!#REF!&amp;". ","")</f>
        <v>#REF!</v>
      </c>
      <c r="R315" s="39" t="e">
        <f>IF(AL316="42",Monitoreo!#REF!&amp;". ","")</f>
        <v>#REF!</v>
      </c>
      <c r="S315" s="39" t="e">
        <f>IF(AL316="41",Monitoreo!#REF!&amp;". ","")</f>
        <v>#REF!</v>
      </c>
      <c r="T315" s="39" t="e">
        <f>IF(AL316="35",Monitoreo!#REF!&amp;". ","")</f>
        <v>#REF!</v>
      </c>
      <c r="U315" s="39" t="e">
        <f>IF(AL316="34",Monitoreo!#REF!&amp;". ","")</f>
        <v>#REF!</v>
      </c>
      <c r="V315" s="39" t="e">
        <f>IF(AL316="33",Monitoreo!#REF!&amp;". ","")</f>
        <v>#REF!</v>
      </c>
      <c r="W315" s="39" t="e">
        <f>IF(AL316="32",Monitoreo!#REF!&amp;". ","")</f>
        <v>#REF!</v>
      </c>
      <c r="X315" s="39" t="e">
        <f>IF(AL316="31",Monitoreo!#REF!&amp;". ","")</f>
        <v>#REF!</v>
      </c>
      <c r="Y315" s="39" t="e">
        <f>IF(AL316="25",Monitoreo!#REF!&amp;". ","")</f>
        <v>#REF!</v>
      </c>
      <c r="Z315" s="39" t="e">
        <f>IF(AL316="24",Monitoreo!#REF!&amp;". ","")</f>
        <v>#REF!</v>
      </c>
      <c r="AA315" s="39" t="e">
        <f>IF(AL316="23",Monitoreo!#REF!&amp;". ","")</f>
        <v>#REF!</v>
      </c>
      <c r="AB315" s="39" t="e">
        <f>IF(AL316="22",Monitoreo!#REF!&amp;". ","")</f>
        <v>#REF!</v>
      </c>
      <c r="AC315" s="39" t="e">
        <f>IF(AL316="21",Monitoreo!#REF!&amp;". ","")</f>
        <v>#REF!</v>
      </c>
      <c r="AD315" s="39" t="e">
        <f>IF(AL316="15",Monitoreo!#REF!&amp;". ","")</f>
        <v>#REF!</v>
      </c>
      <c r="AE315" s="39" t="e">
        <f>IF(AL316="14",Monitoreo!#REF!&amp;". ","")</f>
        <v>#REF!</v>
      </c>
      <c r="AF315" s="39" t="e">
        <f>IF(AL316="13",Monitoreo!#REF!&amp;". ","")</f>
        <v>#REF!</v>
      </c>
      <c r="AG315" s="39" t="e">
        <f>IF(AL316="12",Monitoreo!#REF!&amp;". ","")</f>
        <v>#REF!</v>
      </c>
      <c r="AH315" s="85" t="e">
        <f>IF(AL316="11",Monitoreo!#REF!&amp;". ","")</f>
        <v>#REF!</v>
      </c>
      <c r="AI315" s="71"/>
      <c r="AJ315" s="88" t="e">
        <f>+IF(Monitoreo!#REF!="Casi Seguro",5,IF(Monitoreo!#REF!="Probable",4,IF(Monitoreo!#REF!="Posible",3,IF(Monitoreo!#REF!="Improbable",2,IF(Monitoreo!#REF!="Raro",1)))))</f>
        <v>#REF!</v>
      </c>
      <c r="AK315" s="88" t="e">
        <f>+IF(Monitoreo!#REF!="Severo",5,IF(Monitoreo!#REF!="Mayor",4,IF(Monitoreo!#REF!="Moderado",3,IF(Monitoreo!#REF!="Menor",2,IF(Monitoreo!#REF!="Insignificante",1)))))</f>
        <v>#REF!</v>
      </c>
      <c r="AL315" s="88" t="e">
        <f t="shared" si="4"/>
        <v>#REF!</v>
      </c>
    </row>
    <row r="316" spans="9:38" x14ac:dyDescent="0.25">
      <c r="I316" s="83"/>
      <c r="J316" s="84" t="e">
        <f>IF(AL317="55",Monitoreo!#REF!&amp;". ","")</f>
        <v>#REF!</v>
      </c>
      <c r="K316" s="39" t="e">
        <f>IF(AL317="54",Monitoreo!#REF!&amp;". ","")</f>
        <v>#REF!</v>
      </c>
      <c r="L316" s="39" t="e">
        <f>IF(AL317="53",Monitoreo!#REF!&amp;". ","")</f>
        <v>#REF!</v>
      </c>
      <c r="M316" s="39" t="e">
        <f>IF(AL317="52",Monitoreo!#REF!&amp;". ","")</f>
        <v>#REF!</v>
      </c>
      <c r="N316" s="39" t="e">
        <f>IF(AL317="51",Monitoreo!#REF!&amp;". ","")</f>
        <v>#REF!</v>
      </c>
      <c r="O316" s="39" t="e">
        <f>IF(AL317="45",Monitoreo!#REF!&amp;". ","")</f>
        <v>#REF!</v>
      </c>
      <c r="P316" s="39" t="e">
        <f>IF(AL317="44",Monitoreo!#REF!&amp;". ","")</f>
        <v>#REF!</v>
      </c>
      <c r="Q316" s="39" t="e">
        <f>IF(AL317="43",Monitoreo!#REF!&amp;". ","")</f>
        <v>#REF!</v>
      </c>
      <c r="R316" s="39" t="e">
        <f>IF(AL317="42",Monitoreo!#REF!&amp;". ","")</f>
        <v>#REF!</v>
      </c>
      <c r="S316" s="39" t="e">
        <f>IF(AL317="41",Monitoreo!#REF!&amp;". ","")</f>
        <v>#REF!</v>
      </c>
      <c r="T316" s="39" t="e">
        <f>IF(AL317="35",Monitoreo!#REF!&amp;". ","")</f>
        <v>#REF!</v>
      </c>
      <c r="U316" s="39" t="e">
        <f>IF(AL317="34",Monitoreo!#REF!&amp;". ","")</f>
        <v>#REF!</v>
      </c>
      <c r="V316" s="39" t="e">
        <f>IF(AL317="33",Monitoreo!#REF!&amp;". ","")</f>
        <v>#REF!</v>
      </c>
      <c r="W316" s="39" t="e">
        <f>IF(AL317="32",Monitoreo!#REF!&amp;". ","")</f>
        <v>#REF!</v>
      </c>
      <c r="X316" s="39" t="e">
        <f>IF(AL317="31",Monitoreo!#REF!&amp;". ","")</f>
        <v>#REF!</v>
      </c>
      <c r="Y316" s="39" t="e">
        <f>IF(AL317="25",Monitoreo!#REF!&amp;". ","")</f>
        <v>#REF!</v>
      </c>
      <c r="Z316" s="39" t="e">
        <f>IF(AL317="24",Monitoreo!#REF!&amp;". ","")</f>
        <v>#REF!</v>
      </c>
      <c r="AA316" s="39" t="e">
        <f>IF(AL317="23",Monitoreo!#REF!&amp;". ","")</f>
        <v>#REF!</v>
      </c>
      <c r="AB316" s="39" t="e">
        <f>IF(AL317="22",Monitoreo!#REF!&amp;". ","")</f>
        <v>#REF!</v>
      </c>
      <c r="AC316" s="39" t="e">
        <f>IF(AL317="21",Monitoreo!#REF!&amp;". ","")</f>
        <v>#REF!</v>
      </c>
      <c r="AD316" s="39" t="e">
        <f>IF(AL317="15",Monitoreo!#REF!&amp;". ","")</f>
        <v>#REF!</v>
      </c>
      <c r="AE316" s="39" t="e">
        <f>IF(AL317="14",Monitoreo!#REF!&amp;". ","")</f>
        <v>#REF!</v>
      </c>
      <c r="AF316" s="39" t="e">
        <f>IF(AL317="13",Monitoreo!#REF!&amp;". ","")</f>
        <v>#REF!</v>
      </c>
      <c r="AG316" s="39" t="e">
        <f>IF(AL317="12",Monitoreo!#REF!&amp;". ","")</f>
        <v>#REF!</v>
      </c>
      <c r="AH316" s="85" t="e">
        <f>IF(AL317="11",Monitoreo!#REF!&amp;". ","")</f>
        <v>#REF!</v>
      </c>
      <c r="AI316" s="71"/>
      <c r="AJ316" s="88" t="e">
        <f>+IF(Monitoreo!#REF!="Casi Seguro",5,IF(Monitoreo!#REF!="Probable",4,IF(Monitoreo!#REF!="Posible",3,IF(Monitoreo!#REF!="Improbable",2,IF(Monitoreo!#REF!="Raro",1)))))</f>
        <v>#REF!</v>
      </c>
      <c r="AK316" s="88" t="e">
        <f>+IF(Monitoreo!#REF!="Severo",5,IF(Monitoreo!#REF!="Mayor",4,IF(Monitoreo!#REF!="Moderado",3,IF(Monitoreo!#REF!="Menor",2,IF(Monitoreo!#REF!="Insignificante",1)))))</f>
        <v>#REF!</v>
      </c>
      <c r="AL316" s="88" t="e">
        <f t="shared" si="4"/>
        <v>#REF!</v>
      </c>
    </row>
    <row r="317" spans="9:38" x14ac:dyDescent="0.25">
      <c r="I317" s="83"/>
      <c r="J317" s="84" t="e">
        <f>IF(AL318="55",Monitoreo!#REF!&amp;". ","")</f>
        <v>#REF!</v>
      </c>
      <c r="K317" s="39" t="e">
        <f>IF(AL318="54",Monitoreo!#REF!&amp;". ","")</f>
        <v>#REF!</v>
      </c>
      <c r="L317" s="39" t="e">
        <f>IF(AL318="53",Monitoreo!#REF!&amp;". ","")</f>
        <v>#REF!</v>
      </c>
      <c r="M317" s="39" t="e">
        <f>IF(AL318="52",Monitoreo!#REF!&amp;". ","")</f>
        <v>#REF!</v>
      </c>
      <c r="N317" s="39" t="e">
        <f>IF(AL318="51",Monitoreo!#REF!&amp;". ","")</f>
        <v>#REF!</v>
      </c>
      <c r="O317" s="39" t="e">
        <f>IF(AL318="45",Monitoreo!#REF!&amp;". ","")</f>
        <v>#REF!</v>
      </c>
      <c r="P317" s="39" t="e">
        <f>IF(AL318="44",Monitoreo!#REF!&amp;". ","")</f>
        <v>#REF!</v>
      </c>
      <c r="Q317" s="39" t="e">
        <f>IF(AL318="43",Monitoreo!#REF!&amp;". ","")</f>
        <v>#REF!</v>
      </c>
      <c r="R317" s="39" t="e">
        <f>IF(AL318="42",Monitoreo!#REF!&amp;". ","")</f>
        <v>#REF!</v>
      </c>
      <c r="S317" s="39" t="e">
        <f>IF(AL318="41",Monitoreo!#REF!&amp;". ","")</f>
        <v>#REF!</v>
      </c>
      <c r="T317" s="39" t="e">
        <f>IF(AL318="35",Monitoreo!#REF!&amp;". ","")</f>
        <v>#REF!</v>
      </c>
      <c r="U317" s="39" t="e">
        <f>IF(AL318="34",Monitoreo!#REF!&amp;". ","")</f>
        <v>#REF!</v>
      </c>
      <c r="V317" s="39" t="e">
        <f>IF(AL318="33",Monitoreo!#REF!&amp;". ","")</f>
        <v>#REF!</v>
      </c>
      <c r="W317" s="39" t="e">
        <f>IF(AL318="32",Monitoreo!#REF!&amp;". ","")</f>
        <v>#REF!</v>
      </c>
      <c r="X317" s="39" t="e">
        <f>IF(AL318="31",Monitoreo!#REF!&amp;". ","")</f>
        <v>#REF!</v>
      </c>
      <c r="Y317" s="39" t="e">
        <f>IF(AL318="25",Monitoreo!#REF!&amp;". ","")</f>
        <v>#REF!</v>
      </c>
      <c r="Z317" s="39" t="e">
        <f>IF(AL318="24",Monitoreo!#REF!&amp;". ","")</f>
        <v>#REF!</v>
      </c>
      <c r="AA317" s="39" t="e">
        <f>IF(AL318="23",Monitoreo!#REF!&amp;". ","")</f>
        <v>#REF!</v>
      </c>
      <c r="AB317" s="39" t="e">
        <f>IF(AL318="22",Monitoreo!#REF!&amp;". ","")</f>
        <v>#REF!</v>
      </c>
      <c r="AC317" s="39" t="e">
        <f>IF(AL318="21",Monitoreo!#REF!&amp;". ","")</f>
        <v>#REF!</v>
      </c>
      <c r="AD317" s="39" t="e">
        <f>IF(AL318="15",Monitoreo!#REF!&amp;". ","")</f>
        <v>#REF!</v>
      </c>
      <c r="AE317" s="39" t="e">
        <f>IF(AL318="14",Monitoreo!#REF!&amp;". ","")</f>
        <v>#REF!</v>
      </c>
      <c r="AF317" s="39" t="e">
        <f>IF(AL318="13",Monitoreo!#REF!&amp;". ","")</f>
        <v>#REF!</v>
      </c>
      <c r="AG317" s="39" t="e">
        <f>IF(AL318="12",Monitoreo!#REF!&amp;". ","")</f>
        <v>#REF!</v>
      </c>
      <c r="AH317" s="85" t="e">
        <f>IF(AL318="11",Monitoreo!#REF!&amp;". ","")</f>
        <v>#REF!</v>
      </c>
      <c r="AI317" s="71"/>
      <c r="AJ317" s="88" t="e">
        <f>+IF(Monitoreo!#REF!="Casi Seguro",5,IF(Monitoreo!#REF!="Probable",4,IF(Monitoreo!#REF!="Posible",3,IF(Monitoreo!#REF!="Improbable",2,IF(Monitoreo!#REF!="Raro",1)))))</f>
        <v>#REF!</v>
      </c>
      <c r="AK317" s="88" t="e">
        <f>+IF(Monitoreo!#REF!="Severo",5,IF(Monitoreo!#REF!="Mayor",4,IF(Monitoreo!#REF!="Moderado",3,IF(Monitoreo!#REF!="Menor",2,IF(Monitoreo!#REF!="Insignificante",1)))))</f>
        <v>#REF!</v>
      </c>
      <c r="AL317" s="88" t="e">
        <f t="shared" si="4"/>
        <v>#REF!</v>
      </c>
    </row>
    <row r="318" spans="9:38" x14ac:dyDescent="0.25">
      <c r="I318" s="83"/>
      <c r="J318" s="84" t="e">
        <f>IF(AL319="55",Monitoreo!#REF!&amp;". ","")</f>
        <v>#REF!</v>
      </c>
      <c r="K318" s="39" t="e">
        <f>IF(AL319="54",Monitoreo!#REF!&amp;". ","")</f>
        <v>#REF!</v>
      </c>
      <c r="L318" s="39" t="e">
        <f>IF(AL319="53",Monitoreo!#REF!&amp;". ","")</f>
        <v>#REF!</v>
      </c>
      <c r="M318" s="39" t="e">
        <f>IF(AL319="52",Monitoreo!#REF!&amp;". ","")</f>
        <v>#REF!</v>
      </c>
      <c r="N318" s="39" t="e">
        <f>IF(AL319="51",Monitoreo!#REF!&amp;". ","")</f>
        <v>#REF!</v>
      </c>
      <c r="O318" s="39" t="e">
        <f>IF(AL319="45",Monitoreo!#REF!&amp;". ","")</f>
        <v>#REF!</v>
      </c>
      <c r="P318" s="39" t="e">
        <f>IF(AL319="44",Monitoreo!#REF!&amp;". ","")</f>
        <v>#REF!</v>
      </c>
      <c r="Q318" s="39" t="e">
        <f>IF(AL319="43",Monitoreo!#REF!&amp;". ","")</f>
        <v>#REF!</v>
      </c>
      <c r="R318" s="39" t="e">
        <f>IF(AL319="42",Monitoreo!#REF!&amp;". ","")</f>
        <v>#REF!</v>
      </c>
      <c r="S318" s="39" t="e">
        <f>IF(AL319="41",Monitoreo!#REF!&amp;". ","")</f>
        <v>#REF!</v>
      </c>
      <c r="T318" s="39" t="e">
        <f>IF(AL319="35",Monitoreo!#REF!&amp;". ","")</f>
        <v>#REF!</v>
      </c>
      <c r="U318" s="39" t="e">
        <f>IF(AL319="34",Monitoreo!#REF!&amp;". ","")</f>
        <v>#REF!</v>
      </c>
      <c r="V318" s="39" t="e">
        <f>IF(AL319="33",Monitoreo!#REF!&amp;". ","")</f>
        <v>#REF!</v>
      </c>
      <c r="W318" s="39" t="e">
        <f>IF(AL319="32",Monitoreo!#REF!&amp;". ","")</f>
        <v>#REF!</v>
      </c>
      <c r="X318" s="39" t="e">
        <f>IF(AL319="31",Monitoreo!#REF!&amp;". ","")</f>
        <v>#REF!</v>
      </c>
      <c r="Y318" s="39" t="e">
        <f>IF(AL319="25",Monitoreo!#REF!&amp;". ","")</f>
        <v>#REF!</v>
      </c>
      <c r="Z318" s="39" t="e">
        <f>IF(AL319="24",Monitoreo!#REF!&amp;". ","")</f>
        <v>#REF!</v>
      </c>
      <c r="AA318" s="39" t="e">
        <f>IF(AL319="23",Monitoreo!#REF!&amp;". ","")</f>
        <v>#REF!</v>
      </c>
      <c r="AB318" s="39" t="e">
        <f>IF(AL319="22",Monitoreo!#REF!&amp;". ","")</f>
        <v>#REF!</v>
      </c>
      <c r="AC318" s="39" t="e">
        <f>IF(AL319="21",Monitoreo!#REF!&amp;". ","")</f>
        <v>#REF!</v>
      </c>
      <c r="AD318" s="39" t="e">
        <f>IF(AL319="15",Monitoreo!#REF!&amp;". ","")</f>
        <v>#REF!</v>
      </c>
      <c r="AE318" s="39" t="e">
        <f>IF(AL319="14",Monitoreo!#REF!&amp;". ","")</f>
        <v>#REF!</v>
      </c>
      <c r="AF318" s="39" t="e">
        <f>IF(AL319="13",Monitoreo!#REF!&amp;". ","")</f>
        <v>#REF!</v>
      </c>
      <c r="AG318" s="39" t="e">
        <f>IF(AL319="12",Monitoreo!#REF!&amp;". ","")</f>
        <v>#REF!</v>
      </c>
      <c r="AH318" s="85" t="e">
        <f>IF(AL319="11",Monitoreo!#REF!&amp;". ","")</f>
        <v>#REF!</v>
      </c>
      <c r="AI318" s="71"/>
      <c r="AJ318" s="88" t="e">
        <f>+IF(Monitoreo!#REF!="Casi Seguro",5,IF(Monitoreo!#REF!="Probable",4,IF(Monitoreo!#REF!="Posible",3,IF(Monitoreo!#REF!="Improbable",2,IF(Monitoreo!#REF!="Raro",1)))))</f>
        <v>#REF!</v>
      </c>
      <c r="AK318" s="88" t="e">
        <f>+IF(Monitoreo!#REF!="Severo",5,IF(Monitoreo!#REF!="Mayor",4,IF(Monitoreo!#REF!="Moderado",3,IF(Monitoreo!#REF!="Menor",2,IF(Monitoreo!#REF!="Insignificante",1)))))</f>
        <v>#REF!</v>
      </c>
      <c r="AL318" s="88" t="e">
        <f t="shared" si="4"/>
        <v>#REF!</v>
      </c>
    </row>
    <row r="319" spans="9:38" x14ac:dyDescent="0.25">
      <c r="I319" s="83"/>
      <c r="J319" s="84" t="e">
        <f>IF(AL320="55",Monitoreo!#REF!&amp;". ","")</f>
        <v>#REF!</v>
      </c>
      <c r="K319" s="39" t="e">
        <f>IF(AL320="54",Monitoreo!#REF!&amp;". ","")</f>
        <v>#REF!</v>
      </c>
      <c r="L319" s="39" t="e">
        <f>IF(AL320="53",Monitoreo!#REF!&amp;". ","")</f>
        <v>#REF!</v>
      </c>
      <c r="M319" s="39" t="e">
        <f>IF(AL320="52",Monitoreo!#REF!&amp;". ","")</f>
        <v>#REF!</v>
      </c>
      <c r="N319" s="39" t="e">
        <f>IF(AL320="51",Monitoreo!#REF!&amp;". ","")</f>
        <v>#REF!</v>
      </c>
      <c r="O319" s="39" t="e">
        <f>IF(AL320="45",Monitoreo!#REF!&amp;". ","")</f>
        <v>#REF!</v>
      </c>
      <c r="P319" s="39" t="e">
        <f>IF(AL320="44",Monitoreo!#REF!&amp;". ","")</f>
        <v>#REF!</v>
      </c>
      <c r="Q319" s="39" t="e">
        <f>IF(AL320="43",Monitoreo!#REF!&amp;". ","")</f>
        <v>#REF!</v>
      </c>
      <c r="R319" s="39" t="e">
        <f>IF(AL320="42",Monitoreo!#REF!&amp;". ","")</f>
        <v>#REF!</v>
      </c>
      <c r="S319" s="39" t="e">
        <f>IF(AL320="41",Monitoreo!#REF!&amp;". ","")</f>
        <v>#REF!</v>
      </c>
      <c r="T319" s="39" t="e">
        <f>IF(AL320="35",Monitoreo!#REF!&amp;". ","")</f>
        <v>#REF!</v>
      </c>
      <c r="U319" s="39" t="e">
        <f>IF(AL320="34",Monitoreo!#REF!&amp;". ","")</f>
        <v>#REF!</v>
      </c>
      <c r="V319" s="39" t="e">
        <f>IF(AL320="33",Monitoreo!#REF!&amp;". ","")</f>
        <v>#REF!</v>
      </c>
      <c r="W319" s="39" t="e">
        <f>IF(AL320="32",Monitoreo!#REF!&amp;". ","")</f>
        <v>#REF!</v>
      </c>
      <c r="X319" s="39" t="e">
        <f>IF(AL320="31",Monitoreo!#REF!&amp;". ","")</f>
        <v>#REF!</v>
      </c>
      <c r="Y319" s="39" t="e">
        <f>IF(AL320="25",Monitoreo!#REF!&amp;". ","")</f>
        <v>#REF!</v>
      </c>
      <c r="Z319" s="39" t="e">
        <f>IF(AL320="24",Monitoreo!#REF!&amp;". ","")</f>
        <v>#REF!</v>
      </c>
      <c r="AA319" s="39" t="e">
        <f>IF(AL320="23",Monitoreo!#REF!&amp;". ","")</f>
        <v>#REF!</v>
      </c>
      <c r="AB319" s="39" t="e">
        <f>IF(AL320="22",Monitoreo!#REF!&amp;". ","")</f>
        <v>#REF!</v>
      </c>
      <c r="AC319" s="39" t="e">
        <f>IF(AL320="21",Monitoreo!#REF!&amp;". ","")</f>
        <v>#REF!</v>
      </c>
      <c r="AD319" s="39" t="e">
        <f>IF(AL320="15",Monitoreo!#REF!&amp;". ","")</f>
        <v>#REF!</v>
      </c>
      <c r="AE319" s="39" t="e">
        <f>IF(AL320="14",Monitoreo!#REF!&amp;". ","")</f>
        <v>#REF!</v>
      </c>
      <c r="AF319" s="39" t="e">
        <f>IF(AL320="13",Monitoreo!#REF!&amp;". ","")</f>
        <v>#REF!</v>
      </c>
      <c r="AG319" s="39" t="e">
        <f>IF(AL320="12",Monitoreo!#REF!&amp;". ","")</f>
        <v>#REF!</v>
      </c>
      <c r="AH319" s="85" t="e">
        <f>IF(AL320="11",Monitoreo!#REF!&amp;". ","")</f>
        <v>#REF!</v>
      </c>
      <c r="AI319" s="71"/>
      <c r="AJ319" s="88" t="e">
        <f>+IF(Monitoreo!#REF!="Casi Seguro",5,IF(Monitoreo!#REF!="Probable",4,IF(Monitoreo!#REF!="Posible",3,IF(Monitoreo!#REF!="Improbable",2,IF(Monitoreo!#REF!="Raro",1)))))</f>
        <v>#REF!</v>
      </c>
      <c r="AK319" s="88" t="e">
        <f>+IF(Monitoreo!#REF!="Severo",5,IF(Monitoreo!#REF!="Mayor",4,IF(Monitoreo!#REF!="Moderado",3,IF(Monitoreo!#REF!="Menor",2,IF(Monitoreo!#REF!="Insignificante",1)))))</f>
        <v>#REF!</v>
      </c>
      <c r="AL319" s="88" t="e">
        <f t="shared" si="4"/>
        <v>#REF!</v>
      </c>
    </row>
    <row r="320" spans="9:38" x14ac:dyDescent="0.25">
      <c r="I320" s="83"/>
      <c r="J320" s="84" t="e">
        <f>IF(AL321="55",Monitoreo!#REF!&amp;". ","")</f>
        <v>#REF!</v>
      </c>
      <c r="K320" s="39" t="e">
        <f>IF(AL321="54",Monitoreo!#REF!&amp;". ","")</f>
        <v>#REF!</v>
      </c>
      <c r="L320" s="39" t="e">
        <f>IF(AL321="53",Monitoreo!#REF!&amp;". ","")</f>
        <v>#REF!</v>
      </c>
      <c r="M320" s="39" t="e">
        <f>IF(AL321="52",Monitoreo!#REF!&amp;". ","")</f>
        <v>#REF!</v>
      </c>
      <c r="N320" s="39" t="e">
        <f>IF(AL321="51",Monitoreo!#REF!&amp;". ","")</f>
        <v>#REF!</v>
      </c>
      <c r="O320" s="39" t="e">
        <f>IF(AL321="45",Monitoreo!#REF!&amp;". ","")</f>
        <v>#REF!</v>
      </c>
      <c r="P320" s="39" t="e">
        <f>IF(AL321="44",Monitoreo!#REF!&amp;". ","")</f>
        <v>#REF!</v>
      </c>
      <c r="Q320" s="39" t="e">
        <f>IF(AL321="43",Monitoreo!#REF!&amp;". ","")</f>
        <v>#REF!</v>
      </c>
      <c r="R320" s="39" t="e">
        <f>IF(AL321="42",Monitoreo!#REF!&amp;". ","")</f>
        <v>#REF!</v>
      </c>
      <c r="S320" s="39" t="e">
        <f>IF(AL321="41",Monitoreo!#REF!&amp;". ","")</f>
        <v>#REF!</v>
      </c>
      <c r="T320" s="39" t="e">
        <f>IF(AL321="35",Monitoreo!#REF!&amp;". ","")</f>
        <v>#REF!</v>
      </c>
      <c r="U320" s="39" t="e">
        <f>IF(AL321="34",Monitoreo!#REF!&amp;". ","")</f>
        <v>#REF!</v>
      </c>
      <c r="V320" s="39" t="e">
        <f>IF(AL321="33",Monitoreo!#REF!&amp;". ","")</f>
        <v>#REF!</v>
      </c>
      <c r="W320" s="39" t="e">
        <f>IF(AL321="32",Monitoreo!#REF!&amp;". ","")</f>
        <v>#REF!</v>
      </c>
      <c r="X320" s="39" t="e">
        <f>IF(AL321="31",Monitoreo!#REF!&amp;". ","")</f>
        <v>#REF!</v>
      </c>
      <c r="Y320" s="39" t="e">
        <f>IF(AL321="25",Monitoreo!#REF!&amp;". ","")</f>
        <v>#REF!</v>
      </c>
      <c r="Z320" s="39" t="e">
        <f>IF(AL321="24",Monitoreo!#REF!&amp;". ","")</f>
        <v>#REF!</v>
      </c>
      <c r="AA320" s="39" t="e">
        <f>IF(AL321="23",Monitoreo!#REF!&amp;". ","")</f>
        <v>#REF!</v>
      </c>
      <c r="AB320" s="39" t="e">
        <f>IF(AL321="22",Monitoreo!#REF!&amp;". ","")</f>
        <v>#REF!</v>
      </c>
      <c r="AC320" s="39" t="e">
        <f>IF(AL321="21",Monitoreo!#REF!&amp;". ","")</f>
        <v>#REF!</v>
      </c>
      <c r="AD320" s="39" t="e">
        <f>IF(AL321="15",Monitoreo!#REF!&amp;". ","")</f>
        <v>#REF!</v>
      </c>
      <c r="AE320" s="39" t="e">
        <f>IF(AL321="14",Monitoreo!#REF!&amp;". ","")</f>
        <v>#REF!</v>
      </c>
      <c r="AF320" s="39" t="e">
        <f>IF(AL321="13",Monitoreo!#REF!&amp;". ","")</f>
        <v>#REF!</v>
      </c>
      <c r="AG320" s="39" t="e">
        <f>IF(AL321="12",Monitoreo!#REF!&amp;". ","")</f>
        <v>#REF!</v>
      </c>
      <c r="AH320" s="85" t="e">
        <f>IF(AL321="11",Monitoreo!#REF!&amp;". ","")</f>
        <v>#REF!</v>
      </c>
      <c r="AI320" s="71"/>
      <c r="AJ320" s="88" t="e">
        <f>+IF(Monitoreo!#REF!="Casi Seguro",5,IF(Monitoreo!#REF!="Probable",4,IF(Monitoreo!#REF!="Posible",3,IF(Monitoreo!#REF!="Improbable",2,IF(Monitoreo!#REF!="Raro",1)))))</f>
        <v>#REF!</v>
      </c>
      <c r="AK320" s="88" t="e">
        <f>+IF(Monitoreo!#REF!="Severo",5,IF(Monitoreo!#REF!="Mayor",4,IF(Monitoreo!#REF!="Moderado",3,IF(Monitoreo!#REF!="Menor",2,IF(Monitoreo!#REF!="Insignificante",1)))))</f>
        <v>#REF!</v>
      </c>
      <c r="AL320" s="88" t="e">
        <f t="shared" si="4"/>
        <v>#REF!</v>
      </c>
    </row>
    <row r="321" spans="9:38" x14ac:dyDescent="0.25">
      <c r="I321" s="83"/>
      <c r="J321" s="84" t="e">
        <f>IF(AL322="55",Monitoreo!#REF!&amp;". ","")</f>
        <v>#REF!</v>
      </c>
      <c r="K321" s="39" t="e">
        <f>IF(AL322="54",Monitoreo!#REF!&amp;". ","")</f>
        <v>#REF!</v>
      </c>
      <c r="L321" s="39" t="e">
        <f>IF(AL322="53",Monitoreo!#REF!&amp;". ","")</f>
        <v>#REF!</v>
      </c>
      <c r="M321" s="39" t="e">
        <f>IF(AL322="52",Monitoreo!#REF!&amp;". ","")</f>
        <v>#REF!</v>
      </c>
      <c r="N321" s="39" t="e">
        <f>IF(AL322="51",Monitoreo!#REF!&amp;". ","")</f>
        <v>#REF!</v>
      </c>
      <c r="O321" s="39" t="e">
        <f>IF(AL322="45",Monitoreo!#REF!&amp;". ","")</f>
        <v>#REF!</v>
      </c>
      <c r="P321" s="39" t="e">
        <f>IF(AL322="44",Monitoreo!#REF!&amp;". ","")</f>
        <v>#REF!</v>
      </c>
      <c r="Q321" s="39" t="e">
        <f>IF(AL322="43",Monitoreo!#REF!&amp;". ","")</f>
        <v>#REF!</v>
      </c>
      <c r="R321" s="39" t="e">
        <f>IF(AL322="42",Monitoreo!#REF!&amp;". ","")</f>
        <v>#REF!</v>
      </c>
      <c r="S321" s="39" t="e">
        <f>IF(AL322="41",Monitoreo!#REF!&amp;". ","")</f>
        <v>#REF!</v>
      </c>
      <c r="T321" s="39" t="e">
        <f>IF(AL322="35",Monitoreo!#REF!&amp;". ","")</f>
        <v>#REF!</v>
      </c>
      <c r="U321" s="39" t="e">
        <f>IF(AL322="34",Monitoreo!#REF!&amp;". ","")</f>
        <v>#REF!</v>
      </c>
      <c r="V321" s="39" t="e">
        <f>IF(AL322="33",Monitoreo!#REF!&amp;". ","")</f>
        <v>#REF!</v>
      </c>
      <c r="W321" s="39" t="e">
        <f>IF(AL322="32",Monitoreo!#REF!&amp;". ","")</f>
        <v>#REF!</v>
      </c>
      <c r="X321" s="39" t="e">
        <f>IF(AL322="31",Monitoreo!#REF!&amp;". ","")</f>
        <v>#REF!</v>
      </c>
      <c r="Y321" s="39" t="e">
        <f>IF(AL322="25",Monitoreo!#REF!&amp;". ","")</f>
        <v>#REF!</v>
      </c>
      <c r="Z321" s="39" t="e">
        <f>IF(AL322="24",Monitoreo!#REF!&amp;". ","")</f>
        <v>#REF!</v>
      </c>
      <c r="AA321" s="39" t="e">
        <f>IF(AL322="23",Monitoreo!#REF!&amp;". ","")</f>
        <v>#REF!</v>
      </c>
      <c r="AB321" s="39" t="e">
        <f>IF(AL322="22",Monitoreo!#REF!&amp;". ","")</f>
        <v>#REF!</v>
      </c>
      <c r="AC321" s="39" t="e">
        <f>IF(AL322="21",Monitoreo!#REF!&amp;". ","")</f>
        <v>#REF!</v>
      </c>
      <c r="AD321" s="39" t="e">
        <f>IF(AL322="15",Monitoreo!#REF!&amp;". ","")</f>
        <v>#REF!</v>
      </c>
      <c r="AE321" s="39" t="e">
        <f>IF(AL322="14",Monitoreo!#REF!&amp;". ","")</f>
        <v>#REF!</v>
      </c>
      <c r="AF321" s="39" t="e">
        <f>IF(AL322="13",Monitoreo!#REF!&amp;". ","")</f>
        <v>#REF!</v>
      </c>
      <c r="AG321" s="39" t="e">
        <f>IF(AL322="12",Monitoreo!#REF!&amp;". ","")</f>
        <v>#REF!</v>
      </c>
      <c r="AH321" s="85" t="e">
        <f>IF(AL322="11",Monitoreo!#REF!&amp;". ","")</f>
        <v>#REF!</v>
      </c>
      <c r="AI321" s="71"/>
      <c r="AJ321" s="88" t="e">
        <f>+IF(Monitoreo!#REF!="Casi Seguro",5,IF(Monitoreo!#REF!="Probable",4,IF(Monitoreo!#REF!="Posible",3,IF(Monitoreo!#REF!="Improbable",2,IF(Monitoreo!#REF!="Raro",1)))))</f>
        <v>#REF!</v>
      </c>
      <c r="AK321" s="88" t="e">
        <f>+IF(Monitoreo!#REF!="Severo",5,IF(Monitoreo!#REF!="Mayor",4,IF(Monitoreo!#REF!="Moderado",3,IF(Monitoreo!#REF!="Menor",2,IF(Monitoreo!#REF!="Insignificante",1)))))</f>
        <v>#REF!</v>
      </c>
      <c r="AL321" s="88" t="e">
        <f t="shared" si="4"/>
        <v>#REF!</v>
      </c>
    </row>
    <row r="322" spans="9:38" x14ac:dyDescent="0.25">
      <c r="I322" s="83"/>
      <c r="J322" s="84" t="e">
        <f>IF(AL323="55",Monitoreo!#REF!&amp;". ","")</f>
        <v>#REF!</v>
      </c>
      <c r="K322" s="39" t="e">
        <f>IF(AL323="54",Monitoreo!#REF!&amp;". ","")</f>
        <v>#REF!</v>
      </c>
      <c r="L322" s="39" t="e">
        <f>IF(AL323="53",Monitoreo!#REF!&amp;". ","")</f>
        <v>#REF!</v>
      </c>
      <c r="M322" s="39" t="e">
        <f>IF(AL323="52",Monitoreo!#REF!&amp;". ","")</f>
        <v>#REF!</v>
      </c>
      <c r="N322" s="39" t="e">
        <f>IF(AL323="51",Monitoreo!#REF!&amp;". ","")</f>
        <v>#REF!</v>
      </c>
      <c r="O322" s="39" t="e">
        <f>IF(AL323="45",Monitoreo!#REF!&amp;". ","")</f>
        <v>#REF!</v>
      </c>
      <c r="P322" s="39" t="e">
        <f>IF(AL323="44",Monitoreo!#REF!&amp;". ","")</f>
        <v>#REF!</v>
      </c>
      <c r="Q322" s="39" t="e">
        <f>IF(AL323="43",Monitoreo!#REF!&amp;". ","")</f>
        <v>#REF!</v>
      </c>
      <c r="R322" s="39" t="e">
        <f>IF(AL323="42",Monitoreo!#REF!&amp;". ","")</f>
        <v>#REF!</v>
      </c>
      <c r="S322" s="39" t="e">
        <f>IF(AL323="41",Monitoreo!#REF!&amp;". ","")</f>
        <v>#REF!</v>
      </c>
      <c r="T322" s="39" t="e">
        <f>IF(AL323="35",Monitoreo!#REF!&amp;". ","")</f>
        <v>#REF!</v>
      </c>
      <c r="U322" s="39" t="e">
        <f>IF(AL323="34",Monitoreo!#REF!&amp;". ","")</f>
        <v>#REF!</v>
      </c>
      <c r="V322" s="39" t="e">
        <f>IF(AL323="33",Monitoreo!#REF!&amp;". ","")</f>
        <v>#REF!</v>
      </c>
      <c r="W322" s="39" t="e">
        <f>IF(AL323="32",Monitoreo!#REF!&amp;". ","")</f>
        <v>#REF!</v>
      </c>
      <c r="X322" s="39" t="e">
        <f>IF(AL323="31",Monitoreo!#REF!&amp;". ","")</f>
        <v>#REF!</v>
      </c>
      <c r="Y322" s="39" t="e">
        <f>IF(AL323="25",Monitoreo!#REF!&amp;". ","")</f>
        <v>#REF!</v>
      </c>
      <c r="Z322" s="39" t="e">
        <f>IF(AL323="24",Monitoreo!#REF!&amp;". ","")</f>
        <v>#REF!</v>
      </c>
      <c r="AA322" s="39" t="e">
        <f>IF(AL323="23",Monitoreo!#REF!&amp;". ","")</f>
        <v>#REF!</v>
      </c>
      <c r="AB322" s="39" t="e">
        <f>IF(AL323="22",Monitoreo!#REF!&amp;". ","")</f>
        <v>#REF!</v>
      </c>
      <c r="AC322" s="39" t="e">
        <f>IF(AL323="21",Monitoreo!#REF!&amp;". ","")</f>
        <v>#REF!</v>
      </c>
      <c r="AD322" s="39" t="e">
        <f>IF(AL323="15",Monitoreo!#REF!&amp;". ","")</f>
        <v>#REF!</v>
      </c>
      <c r="AE322" s="39" t="e">
        <f>IF(AL323="14",Monitoreo!#REF!&amp;". ","")</f>
        <v>#REF!</v>
      </c>
      <c r="AF322" s="39" t="e">
        <f>IF(AL323="13",Monitoreo!#REF!&amp;". ","")</f>
        <v>#REF!</v>
      </c>
      <c r="AG322" s="39" t="e">
        <f>IF(AL323="12",Monitoreo!#REF!&amp;". ","")</f>
        <v>#REF!</v>
      </c>
      <c r="AH322" s="85" t="e">
        <f>IF(AL323="11",Monitoreo!#REF!&amp;". ","")</f>
        <v>#REF!</v>
      </c>
      <c r="AI322" s="71"/>
      <c r="AJ322" s="88" t="e">
        <f>+IF(Monitoreo!#REF!="Casi Seguro",5,IF(Monitoreo!#REF!="Probable",4,IF(Monitoreo!#REF!="Posible",3,IF(Monitoreo!#REF!="Improbable",2,IF(Monitoreo!#REF!="Raro",1)))))</f>
        <v>#REF!</v>
      </c>
      <c r="AK322" s="88" t="e">
        <f>+IF(Monitoreo!#REF!="Severo",5,IF(Monitoreo!#REF!="Mayor",4,IF(Monitoreo!#REF!="Moderado",3,IF(Monitoreo!#REF!="Menor",2,IF(Monitoreo!#REF!="Insignificante",1)))))</f>
        <v>#REF!</v>
      </c>
      <c r="AL322" s="88" t="e">
        <f t="shared" si="4"/>
        <v>#REF!</v>
      </c>
    </row>
    <row r="323" spans="9:38" x14ac:dyDescent="0.25">
      <c r="I323" s="83"/>
      <c r="J323" s="84" t="e">
        <f>IF(AL324="55",Monitoreo!#REF!&amp;". ","")</f>
        <v>#REF!</v>
      </c>
      <c r="K323" s="39" t="e">
        <f>IF(AL324="54",Monitoreo!#REF!&amp;". ","")</f>
        <v>#REF!</v>
      </c>
      <c r="L323" s="39" t="e">
        <f>IF(AL324="53",Monitoreo!#REF!&amp;". ","")</f>
        <v>#REF!</v>
      </c>
      <c r="M323" s="39" t="e">
        <f>IF(AL324="52",Monitoreo!#REF!&amp;". ","")</f>
        <v>#REF!</v>
      </c>
      <c r="N323" s="39" t="e">
        <f>IF(AL324="51",Monitoreo!#REF!&amp;". ","")</f>
        <v>#REF!</v>
      </c>
      <c r="O323" s="39" t="e">
        <f>IF(AL324="45",Monitoreo!#REF!&amp;". ","")</f>
        <v>#REF!</v>
      </c>
      <c r="P323" s="39" t="e">
        <f>IF(AL324="44",Monitoreo!#REF!&amp;". ","")</f>
        <v>#REF!</v>
      </c>
      <c r="Q323" s="39" t="e">
        <f>IF(AL324="43",Monitoreo!#REF!&amp;". ","")</f>
        <v>#REF!</v>
      </c>
      <c r="R323" s="39" t="e">
        <f>IF(AL324="42",Monitoreo!#REF!&amp;". ","")</f>
        <v>#REF!</v>
      </c>
      <c r="S323" s="39" t="e">
        <f>IF(AL324="41",Monitoreo!#REF!&amp;". ","")</f>
        <v>#REF!</v>
      </c>
      <c r="T323" s="39" t="e">
        <f>IF(AL324="35",Monitoreo!#REF!&amp;". ","")</f>
        <v>#REF!</v>
      </c>
      <c r="U323" s="39" t="e">
        <f>IF(AL324="34",Monitoreo!#REF!&amp;". ","")</f>
        <v>#REF!</v>
      </c>
      <c r="V323" s="39" t="e">
        <f>IF(AL324="33",Monitoreo!#REF!&amp;". ","")</f>
        <v>#REF!</v>
      </c>
      <c r="W323" s="39" t="e">
        <f>IF(AL324="32",Monitoreo!#REF!&amp;". ","")</f>
        <v>#REF!</v>
      </c>
      <c r="X323" s="39" t="e">
        <f>IF(AL324="31",Monitoreo!#REF!&amp;". ","")</f>
        <v>#REF!</v>
      </c>
      <c r="Y323" s="39" t="e">
        <f>IF(AL324="25",Monitoreo!#REF!&amp;". ","")</f>
        <v>#REF!</v>
      </c>
      <c r="Z323" s="39" t="e">
        <f>IF(AL324="24",Monitoreo!#REF!&amp;". ","")</f>
        <v>#REF!</v>
      </c>
      <c r="AA323" s="39" t="e">
        <f>IF(AL324="23",Monitoreo!#REF!&amp;". ","")</f>
        <v>#REF!</v>
      </c>
      <c r="AB323" s="39" t="e">
        <f>IF(AL324="22",Monitoreo!#REF!&amp;". ","")</f>
        <v>#REF!</v>
      </c>
      <c r="AC323" s="39" t="e">
        <f>IF(AL324="21",Monitoreo!#REF!&amp;". ","")</f>
        <v>#REF!</v>
      </c>
      <c r="AD323" s="39" t="e">
        <f>IF(AL324="15",Monitoreo!#REF!&amp;". ","")</f>
        <v>#REF!</v>
      </c>
      <c r="AE323" s="39" t="e">
        <f>IF(AL324="14",Monitoreo!#REF!&amp;". ","")</f>
        <v>#REF!</v>
      </c>
      <c r="AF323" s="39" t="e">
        <f>IF(AL324="13",Monitoreo!#REF!&amp;". ","")</f>
        <v>#REF!</v>
      </c>
      <c r="AG323" s="39" t="e">
        <f>IF(AL324="12",Monitoreo!#REF!&amp;". ","")</f>
        <v>#REF!</v>
      </c>
      <c r="AH323" s="85" t="e">
        <f>IF(AL324="11",Monitoreo!#REF!&amp;". ","")</f>
        <v>#REF!</v>
      </c>
      <c r="AI323" s="71"/>
      <c r="AJ323" s="88" t="e">
        <f>+IF(Monitoreo!#REF!="Casi Seguro",5,IF(Monitoreo!#REF!="Probable",4,IF(Monitoreo!#REF!="Posible",3,IF(Monitoreo!#REF!="Improbable",2,IF(Monitoreo!#REF!="Raro",1)))))</f>
        <v>#REF!</v>
      </c>
      <c r="AK323" s="88" t="e">
        <f>+IF(Monitoreo!#REF!="Severo",5,IF(Monitoreo!#REF!="Mayor",4,IF(Monitoreo!#REF!="Moderado",3,IF(Monitoreo!#REF!="Menor",2,IF(Monitoreo!#REF!="Insignificante",1)))))</f>
        <v>#REF!</v>
      </c>
      <c r="AL323" s="88" t="e">
        <f t="shared" si="4"/>
        <v>#REF!</v>
      </c>
    </row>
    <row r="324" spans="9:38" x14ac:dyDescent="0.25">
      <c r="I324" s="83"/>
      <c r="J324" s="84" t="e">
        <f>IF(AL325="55",Monitoreo!#REF!&amp;". ","")</f>
        <v>#REF!</v>
      </c>
      <c r="K324" s="39" t="e">
        <f>IF(AL325="54",Monitoreo!#REF!&amp;". ","")</f>
        <v>#REF!</v>
      </c>
      <c r="L324" s="39" t="e">
        <f>IF(AL325="53",Monitoreo!#REF!&amp;". ","")</f>
        <v>#REF!</v>
      </c>
      <c r="M324" s="39" t="e">
        <f>IF(AL325="52",Monitoreo!#REF!&amp;". ","")</f>
        <v>#REF!</v>
      </c>
      <c r="N324" s="39" t="e">
        <f>IF(AL325="51",Monitoreo!#REF!&amp;". ","")</f>
        <v>#REF!</v>
      </c>
      <c r="O324" s="39" t="e">
        <f>IF(AL325="45",Monitoreo!#REF!&amp;". ","")</f>
        <v>#REF!</v>
      </c>
      <c r="P324" s="39" t="e">
        <f>IF(AL325="44",Monitoreo!#REF!&amp;". ","")</f>
        <v>#REF!</v>
      </c>
      <c r="Q324" s="39" t="e">
        <f>IF(AL325="43",Monitoreo!#REF!&amp;". ","")</f>
        <v>#REF!</v>
      </c>
      <c r="R324" s="39" t="e">
        <f>IF(AL325="42",Monitoreo!#REF!&amp;". ","")</f>
        <v>#REF!</v>
      </c>
      <c r="S324" s="39" t="e">
        <f>IF(AL325="41",Monitoreo!#REF!&amp;". ","")</f>
        <v>#REF!</v>
      </c>
      <c r="T324" s="39" t="e">
        <f>IF(AL325="35",Monitoreo!#REF!&amp;". ","")</f>
        <v>#REF!</v>
      </c>
      <c r="U324" s="39" t="e">
        <f>IF(AL325="34",Monitoreo!#REF!&amp;". ","")</f>
        <v>#REF!</v>
      </c>
      <c r="V324" s="39" t="e">
        <f>IF(AL325="33",Monitoreo!#REF!&amp;". ","")</f>
        <v>#REF!</v>
      </c>
      <c r="W324" s="39" t="e">
        <f>IF(AL325="32",Monitoreo!#REF!&amp;". ","")</f>
        <v>#REF!</v>
      </c>
      <c r="X324" s="39" t="e">
        <f>IF(AL325="31",Monitoreo!#REF!&amp;". ","")</f>
        <v>#REF!</v>
      </c>
      <c r="Y324" s="39" t="e">
        <f>IF(AL325="25",Monitoreo!#REF!&amp;". ","")</f>
        <v>#REF!</v>
      </c>
      <c r="Z324" s="39" t="e">
        <f>IF(AL325="24",Monitoreo!#REF!&amp;". ","")</f>
        <v>#REF!</v>
      </c>
      <c r="AA324" s="39" t="e">
        <f>IF(AL325="23",Monitoreo!#REF!&amp;". ","")</f>
        <v>#REF!</v>
      </c>
      <c r="AB324" s="39" t="e">
        <f>IF(AL325="22",Monitoreo!#REF!&amp;". ","")</f>
        <v>#REF!</v>
      </c>
      <c r="AC324" s="39" t="e">
        <f>IF(AL325="21",Monitoreo!#REF!&amp;". ","")</f>
        <v>#REF!</v>
      </c>
      <c r="AD324" s="39" t="e">
        <f>IF(AL325="15",Monitoreo!#REF!&amp;". ","")</f>
        <v>#REF!</v>
      </c>
      <c r="AE324" s="39" t="e">
        <f>IF(AL325="14",Monitoreo!#REF!&amp;". ","")</f>
        <v>#REF!</v>
      </c>
      <c r="AF324" s="39" t="e">
        <f>IF(AL325="13",Monitoreo!#REF!&amp;". ","")</f>
        <v>#REF!</v>
      </c>
      <c r="AG324" s="39" t="e">
        <f>IF(AL325="12",Monitoreo!#REF!&amp;". ","")</f>
        <v>#REF!</v>
      </c>
      <c r="AH324" s="85" t="e">
        <f>IF(AL325="11",Monitoreo!#REF!&amp;". ","")</f>
        <v>#REF!</v>
      </c>
      <c r="AI324" s="71"/>
      <c r="AJ324" s="88" t="e">
        <f>+IF(Monitoreo!#REF!="Casi Seguro",5,IF(Monitoreo!#REF!="Probable",4,IF(Monitoreo!#REF!="Posible",3,IF(Monitoreo!#REF!="Improbable",2,IF(Monitoreo!#REF!="Raro",1)))))</f>
        <v>#REF!</v>
      </c>
      <c r="AK324" s="88" t="e">
        <f>+IF(Monitoreo!#REF!="Severo",5,IF(Monitoreo!#REF!="Mayor",4,IF(Monitoreo!#REF!="Moderado",3,IF(Monitoreo!#REF!="Menor",2,IF(Monitoreo!#REF!="Insignificante",1)))))</f>
        <v>#REF!</v>
      </c>
      <c r="AL324" s="88" t="e">
        <f t="shared" si="4"/>
        <v>#REF!</v>
      </c>
    </row>
    <row r="325" spans="9:38" x14ac:dyDescent="0.25">
      <c r="I325" s="83"/>
      <c r="J325" s="84" t="e">
        <f>IF(AL326="55",Monitoreo!#REF!&amp;". ","")</f>
        <v>#REF!</v>
      </c>
      <c r="K325" s="39" t="e">
        <f>IF(AL326="54",Monitoreo!#REF!&amp;". ","")</f>
        <v>#REF!</v>
      </c>
      <c r="L325" s="39" t="e">
        <f>IF(AL326="53",Monitoreo!#REF!&amp;". ","")</f>
        <v>#REF!</v>
      </c>
      <c r="M325" s="39" t="e">
        <f>IF(AL326="52",Monitoreo!#REF!&amp;". ","")</f>
        <v>#REF!</v>
      </c>
      <c r="N325" s="39" t="e">
        <f>IF(AL326="51",Monitoreo!#REF!&amp;". ","")</f>
        <v>#REF!</v>
      </c>
      <c r="O325" s="39" t="e">
        <f>IF(AL326="45",Monitoreo!#REF!&amp;". ","")</f>
        <v>#REF!</v>
      </c>
      <c r="P325" s="39" t="e">
        <f>IF(AL326="44",Monitoreo!#REF!&amp;". ","")</f>
        <v>#REF!</v>
      </c>
      <c r="Q325" s="39" t="e">
        <f>IF(AL326="43",Monitoreo!#REF!&amp;". ","")</f>
        <v>#REF!</v>
      </c>
      <c r="R325" s="39" t="e">
        <f>IF(AL326="42",Monitoreo!#REF!&amp;". ","")</f>
        <v>#REF!</v>
      </c>
      <c r="S325" s="39" t="e">
        <f>IF(AL326="41",Monitoreo!#REF!&amp;". ","")</f>
        <v>#REF!</v>
      </c>
      <c r="T325" s="39" t="e">
        <f>IF(AL326="35",Monitoreo!#REF!&amp;". ","")</f>
        <v>#REF!</v>
      </c>
      <c r="U325" s="39" t="e">
        <f>IF(AL326="34",Monitoreo!#REF!&amp;". ","")</f>
        <v>#REF!</v>
      </c>
      <c r="V325" s="39" t="e">
        <f>IF(AL326="33",Monitoreo!#REF!&amp;". ","")</f>
        <v>#REF!</v>
      </c>
      <c r="W325" s="39" t="e">
        <f>IF(AL326="32",Monitoreo!#REF!&amp;". ","")</f>
        <v>#REF!</v>
      </c>
      <c r="X325" s="39" t="e">
        <f>IF(AL326="31",Monitoreo!#REF!&amp;". ","")</f>
        <v>#REF!</v>
      </c>
      <c r="Y325" s="39" t="e">
        <f>IF(AL326="25",Monitoreo!#REF!&amp;". ","")</f>
        <v>#REF!</v>
      </c>
      <c r="Z325" s="39" t="e">
        <f>IF(AL326="24",Monitoreo!#REF!&amp;". ","")</f>
        <v>#REF!</v>
      </c>
      <c r="AA325" s="39" t="e">
        <f>IF(AL326="23",Monitoreo!#REF!&amp;". ","")</f>
        <v>#REF!</v>
      </c>
      <c r="AB325" s="39" t="e">
        <f>IF(AL326="22",Monitoreo!#REF!&amp;". ","")</f>
        <v>#REF!</v>
      </c>
      <c r="AC325" s="39" t="e">
        <f>IF(AL326="21",Monitoreo!#REF!&amp;". ","")</f>
        <v>#REF!</v>
      </c>
      <c r="AD325" s="39" t="e">
        <f>IF(AL326="15",Monitoreo!#REF!&amp;". ","")</f>
        <v>#REF!</v>
      </c>
      <c r="AE325" s="39" t="e">
        <f>IF(AL326="14",Monitoreo!#REF!&amp;". ","")</f>
        <v>#REF!</v>
      </c>
      <c r="AF325" s="39" t="e">
        <f>IF(AL326="13",Monitoreo!#REF!&amp;". ","")</f>
        <v>#REF!</v>
      </c>
      <c r="AG325" s="39" t="e">
        <f>IF(AL326="12",Monitoreo!#REF!&amp;". ","")</f>
        <v>#REF!</v>
      </c>
      <c r="AH325" s="85" t="e">
        <f>IF(AL326="11",Monitoreo!#REF!&amp;". ","")</f>
        <v>#REF!</v>
      </c>
      <c r="AI325" s="71"/>
      <c r="AJ325" s="88" t="e">
        <f>+IF(Monitoreo!#REF!="Casi Seguro",5,IF(Monitoreo!#REF!="Probable",4,IF(Monitoreo!#REF!="Posible",3,IF(Monitoreo!#REF!="Improbable",2,IF(Monitoreo!#REF!="Raro",1)))))</f>
        <v>#REF!</v>
      </c>
      <c r="AK325" s="88" t="e">
        <f>+IF(Monitoreo!#REF!="Severo",5,IF(Monitoreo!#REF!="Mayor",4,IF(Monitoreo!#REF!="Moderado",3,IF(Monitoreo!#REF!="Menor",2,IF(Monitoreo!#REF!="Insignificante",1)))))</f>
        <v>#REF!</v>
      </c>
      <c r="AL325" s="88" t="e">
        <f t="shared" si="4"/>
        <v>#REF!</v>
      </c>
    </row>
    <row r="326" spans="9:38" x14ac:dyDescent="0.25">
      <c r="I326" s="83"/>
      <c r="J326" s="84" t="e">
        <f>IF(AL327="55",Monitoreo!#REF!&amp;". ","")</f>
        <v>#REF!</v>
      </c>
      <c r="K326" s="39" t="e">
        <f>IF(AL327="54",Monitoreo!#REF!&amp;". ","")</f>
        <v>#REF!</v>
      </c>
      <c r="L326" s="39" t="e">
        <f>IF(AL327="53",Monitoreo!#REF!&amp;". ","")</f>
        <v>#REF!</v>
      </c>
      <c r="M326" s="39" t="e">
        <f>IF(AL327="52",Monitoreo!#REF!&amp;". ","")</f>
        <v>#REF!</v>
      </c>
      <c r="N326" s="39" t="e">
        <f>IF(AL327="51",Monitoreo!#REF!&amp;". ","")</f>
        <v>#REF!</v>
      </c>
      <c r="O326" s="39" t="e">
        <f>IF(AL327="45",Monitoreo!#REF!&amp;". ","")</f>
        <v>#REF!</v>
      </c>
      <c r="P326" s="39" t="e">
        <f>IF(AL327="44",Monitoreo!#REF!&amp;". ","")</f>
        <v>#REF!</v>
      </c>
      <c r="Q326" s="39" t="e">
        <f>IF(AL327="43",Monitoreo!#REF!&amp;". ","")</f>
        <v>#REF!</v>
      </c>
      <c r="R326" s="39" t="e">
        <f>IF(AL327="42",Monitoreo!#REF!&amp;". ","")</f>
        <v>#REF!</v>
      </c>
      <c r="S326" s="39" t="e">
        <f>IF(AL327="41",Monitoreo!#REF!&amp;". ","")</f>
        <v>#REF!</v>
      </c>
      <c r="T326" s="39" t="e">
        <f>IF(AL327="35",Monitoreo!#REF!&amp;". ","")</f>
        <v>#REF!</v>
      </c>
      <c r="U326" s="39" t="e">
        <f>IF(AL327="34",Monitoreo!#REF!&amp;". ","")</f>
        <v>#REF!</v>
      </c>
      <c r="V326" s="39" t="e">
        <f>IF(AL327="33",Monitoreo!#REF!&amp;". ","")</f>
        <v>#REF!</v>
      </c>
      <c r="W326" s="39" t="e">
        <f>IF(AL327="32",Monitoreo!#REF!&amp;". ","")</f>
        <v>#REF!</v>
      </c>
      <c r="X326" s="39" t="e">
        <f>IF(AL327="31",Monitoreo!#REF!&amp;". ","")</f>
        <v>#REF!</v>
      </c>
      <c r="Y326" s="39" t="e">
        <f>IF(AL327="25",Monitoreo!#REF!&amp;". ","")</f>
        <v>#REF!</v>
      </c>
      <c r="Z326" s="39" t="e">
        <f>IF(AL327="24",Monitoreo!#REF!&amp;". ","")</f>
        <v>#REF!</v>
      </c>
      <c r="AA326" s="39" t="e">
        <f>IF(AL327="23",Monitoreo!#REF!&amp;". ","")</f>
        <v>#REF!</v>
      </c>
      <c r="AB326" s="39" t="e">
        <f>IF(AL327="22",Monitoreo!#REF!&amp;". ","")</f>
        <v>#REF!</v>
      </c>
      <c r="AC326" s="39" t="e">
        <f>IF(AL327="21",Monitoreo!#REF!&amp;". ","")</f>
        <v>#REF!</v>
      </c>
      <c r="AD326" s="39" t="e">
        <f>IF(AL327="15",Monitoreo!#REF!&amp;". ","")</f>
        <v>#REF!</v>
      </c>
      <c r="AE326" s="39" t="e">
        <f>IF(AL327="14",Monitoreo!#REF!&amp;". ","")</f>
        <v>#REF!</v>
      </c>
      <c r="AF326" s="39" t="e">
        <f>IF(AL327="13",Monitoreo!#REF!&amp;". ","")</f>
        <v>#REF!</v>
      </c>
      <c r="AG326" s="39" t="e">
        <f>IF(AL327="12",Monitoreo!#REF!&amp;". ","")</f>
        <v>#REF!</v>
      </c>
      <c r="AH326" s="85" t="e">
        <f>IF(AL327="11",Monitoreo!#REF!&amp;". ","")</f>
        <v>#REF!</v>
      </c>
      <c r="AI326" s="71"/>
      <c r="AJ326" s="88" t="e">
        <f>+IF(Monitoreo!#REF!="Casi Seguro",5,IF(Monitoreo!#REF!="Probable",4,IF(Monitoreo!#REF!="Posible",3,IF(Monitoreo!#REF!="Improbable",2,IF(Monitoreo!#REF!="Raro",1)))))</f>
        <v>#REF!</v>
      </c>
      <c r="AK326" s="88" t="e">
        <f>+IF(Monitoreo!#REF!="Severo",5,IF(Monitoreo!#REF!="Mayor",4,IF(Monitoreo!#REF!="Moderado",3,IF(Monitoreo!#REF!="Menor",2,IF(Monitoreo!#REF!="Insignificante",1)))))</f>
        <v>#REF!</v>
      </c>
      <c r="AL326" s="88" t="e">
        <f t="shared" ref="AL326:AL389" si="5">AJ326&amp;AK326</f>
        <v>#REF!</v>
      </c>
    </row>
    <row r="327" spans="9:38" x14ac:dyDescent="0.25">
      <c r="I327" s="83"/>
      <c r="J327" s="84" t="e">
        <f>IF(AL328="55",Monitoreo!#REF!&amp;". ","")</f>
        <v>#REF!</v>
      </c>
      <c r="K327" s="39" t="e">
        <f>IF(AL328="54",Monitoreo!#REF!&amp;". ","")</f>
        <v>#REF!</v>
      </c>
      <c r="L327" s="39" t="e">
        <f>IF(AL328="53",Monitoreo!#REF!&amp;". ","")</f>
        <v>#REF!</v>
      </c>
      <c r="M327" s="39" t="e">
        <f>IF(AL328="52",Monitoreo!#REF!&amp;". ","")</f>
        <v>#REF!</v>
      </c>
      <c r="N327" s="39" t="e">
        <f>IF(AL328="51",Monitoreo!#REF!&amp;". ","")</f>
        <v>#REF!</v>
      </c>
      <c r="O327" s="39" t="e">
        <f>IF(AL328="45",Monitoreo!#REF!&amp;". ","")</f>
        <v>#REF!</v>
      </c>
      <c r="P327" s="39" t="e">
        <f>IF(AL328="44",Monitoreo!#REF!&amp;". ","")</f>
        <v>#REF!</v>
      </c>
      <c r="Q327" s="39" t="e">
        <f>IF(AL328="43",Monitoreo!#REF!&amp;". ","")</f>
        <v>#REF!</v>
      </c>
      <c r="R327" s="39" t="e">
        <f>IF(AL328="42",Monitoreo!#REF!&amp;". ","")</f>
        <v>#REF!</v>
      </c>
      <c r="S327" s="39" t="e">
        <f>IF(AL328="41",Monitoreo!#REF!&amp;". ","")</f>
        <v>#REF!</v>
      </c>
      <c r="T327" s="39" t="e">
        <f>IF(AL328="35",Monitoreo!#REF!&amp;". ","")</f>
        <v>#REF!</v>
      </c>
      <c r="U327" s="39" t="e">
        <f>IF(AL328="34",Monitoreo!#REF!&amp;". ","")</f>
        <v>#REF!</v>
      </c>
      <c r="V327" s="39" t="e">
        <f>IF(AL328="33",Monitoreo!#REF!&amp;". ","")</f>
        <v>#REF!</v>
      </c>
      <c r="W327" s="39" t="e">
        <f>IF(AL328="32",Monitoreo!#REF!&amp;". ","")</f>
        <v>#REF!</v>
      </c>
      <c r="X327" s="39" t="e">
        <f>IF(AL328="31",Monitoreo!#REF!&amp;". ","")</f>
        <v>#REF!</v>
      </c>
      <c r="Y327" s="39" t="e">
        <f>IF(AL328="25",Monitoreo!#REF!&amp;". ","")</f>
        <v>#REF!</v>
      </c>
      <c r="Z327" s="39" t="e">
        <f>IF(AL328="24",Monitoreo!#REF!&amp;". ","")</f>
        <v>#REF!</v>
      </c>
      <c r="AA327" s="39" t="e">
        <f>IF(AL328="23",Monitoreo!#REF!&amp;". ","")</f>
        <v>#REF!</v>
      </c>
      <c r="AB327" s="39" t="e">
        <f>IF(AL328="22",Monitoreo!#REF!&amp;". ","")</f>
        <v>#REF!</v>
      </c>
      <c r="AC327" s="39" t="e">
        <f>IF(AL328="21",Monitoreo!#REF!&amp;". ","")</f>
        <v>#REF!</v>
      </c>
      <c r="AD327" s="39" t="e">
        <f>IF(AL328="15",Monitoreo!#REF!&amp;". ","")</f>
        <v>#REF!</v>
      </c>
      <c r="AE327" s="39" t="e">
        <f>IF(AL328="14",Monitoreo!#REF!&amp;". ","")</f>
        <v>#REF!</v>
      </c>
      <c r="AF327" s="39" t="e">
        <f>IF(AL328="13",Monitoreo!#REF!&amp;". ","")</f>
        <v>#REF!</v>
      </c>
      <c r="AG327" s="39" t="e">
        <f>IF(AL328="12",Monitoreo!#REF!&amp;". ","")</f>
        <v>#REF!</v>
      </c>
      <c r="AH327" s="85" t="e">
        <f>IF(AL328="11",Monitoreo!#REF!&amp;". ","")</f>
        <v>#REF!</v>
      </c>
      <c r="AI327" s="71"/>
      <c r="AJ327" s="88" t="e">
        <f>+IF(Monitoreo!#REF!="Casi Seguro",5,IF(Monitoreo!#REF!="Probable",4,IF(Monitoreo!#REF!="Posible",3,IF(Monitoreo!#REF!="Improbable",2,IF(Monitoreo!#REF!="Raro",1)))))</f>
        <v>#REF!</v>
      </c>
      <c r="AK327" s="88" t="e">
        <f>+IF(Monitoreo!#REF!="Severo",5,IF(Monitoreo!#REF!="Mayor",4,IF(Monitoreo!#REF!="Moderado",3,IF(Monitoreo!#REF!="Menor",2,IF(Monitoreo!#REF!="Insignificante",1)))))</f>
        <v>#REF!</v>
      </c>
      <c r="AL327" s="88" t="e">
        <f t="shared" si="5"/>
        <v>#REF!</v>
      </c>
    </row>
    <row r="328" spans="9:38" x14ac:dyDescent="0.25">
      <c r="I328" s="83"/>
      <c r="J328" s="84" t="e">
        <f>IF(AL329="55",Monitoreo!#REF!&amp;". ","")</f>
        <v>#REF!</v>
      </c>
      <c r="K328" s="39" t="e">
        <f>IF(AL329="54",Monitoreo!#REF!&amp;". ","")</f>
        <v>#REF!</v>
      </c>
      <c r="L328" s="39" t="e">
        <f>IF(AL329="53",Monitoreo!#REF!&amp;". ","")</f>
        <v>#REF!</v>
      </c>
      <c r="M328" s="39" t="e">
        <f>IF(AL329="52",Monitoreo!#REF!&amp;". ","")</f>
        <v>#REF!</v>
      </c>
      <c r="N328" s="39" t="e">
        <f>IF(AL329="51",Monitoreo!#REF!&amp;". ","")</f>
        <v>#REF!</v>
      </c>
      <c r="O328" s="39" t="e">
        <f>IF(AL329="45",Monitoreo!#REF!&amp;". ","")</f>
        <v>#REF!</v>
      </c>
      <c r="P328" s="39" t="e">
        <f>IF(AL329="44",Monitoreo!#REF!&amp;". ","")</f>
        <v>#REF!</v>
      </c>
      <c r="Q328" s="39" t="e">
        <f>IF(AL329="43",Monitoreo!#REF!&amp;". ","")</f>
        <v>#REF!</v>
      </c>
      <c r="R328" s="39" t="e">
        <f>IF(AL329="42",Monitoreo!#REF!&amp;". ","")</f>
        <v>#REF!</v>
      </c>
      <c r="S328" s="39" t="e">
        <f>IF(AL329="41",Monitoreo!#REF!&amp;". ","")</f>
        <v>#REF!</v>
      </c>
      <c r="T328" s="39" t="e">
        <f>IF(AL329="35",Monitoreo!#REF!&amp;". ","")</f>
        <v>#REF!</v>
      </c>
      <c r="U328" s="39" t="e">
        <f>IF(AL329="34",Monitoreo!#REF!&amp;". ","")</f>
        <v>#REF!</v>
      </c>
      <c r="V328" s="39" t="e">
        <f>IF(AL329="33",Monitoreo!#REF!&amp;". ","")</f>
        <v>#REF!</v>
      </c>
      <c r="W328" s="39" t="e">
        <f>IF(AL329="32",Monitoreo!#REF!&amp;". ","")</f>
        <v>#REF!</v>
      </c>
      <c r="X328" s="39" t="e">
        <f>IF(AL329="31",Monitoreo!#REF!&amp;". ","")</f>
        <v>#REF!</v>
      </c>
      <c r="Y328" s="39" t="e">
        <f>IF(AL329="25",Monitoreo!#REF!&amp;". ","")</f>
        <v>#REF!</v>
      </c>
      <c r="Z328" s="39" t="e">
        <f>IF(AL329="24",Monitoreo!#REF!&amp;". ","")</f>
        <v>#REF!</v>
      </c>
      <c r="AA328" s="39" t="e">
        <f>IF(AL329="23",Monitoreo!#REF!&amp;". ","")</f>
        <v>#REF!</v>
      </c>
      <c r="AB328" s="39" t="e">
        <f>IF(AL329="22",Monitoreo!#REF!&amp;". ","")</f>
        <v>#REF!</v>
      </c>
      <c r="AC328" s="39" t="e">
        <f>IF(AL329="21",Monitoreo!#REF!&amp;". ","")</f>
        <v>#REF!</v>
      </c>
      <c r="AD328" s="39" t="e">
        <f>IF(AL329="15",Monitoreo!#REF!&amp;". ","")</f>
        <v>#REF!</v>
      </c>
      <c r="AE328" s="39" t="e">
        <f>IF(AL329="14",Monitoreo!#REF!&amp;". ","")</f>
        <v>#REF!</v>
      </c>
      <c r="AF328" s="39" t="e">
        <f>IF(AL329="13",Monitoreo!#REF!&amp;". ","")</f>
        <v>#REF!</v>
      </c>
      <c r="AG328" s="39" t="e">
        <f>IF(AL329="12",Monitoreo!#REF!&amp;". ","")</f>
        <v>#REF!</v>
      </c>
      <c r="AH328" s="85" t="e">
        <f>IF(AL329="11",Monitoreo!#REF!&amp;". ","")</f>
        <v>#REF!</v>
      </c>
      <c r="AI328" s="71"/>
      <c r="AJ328" s="88" t="e">
        <f>+IF(Monitoreo!#REF!="Casi Seguro",5,IF(Monitoreo!#REF!="Probable",4,IF(Monitoreo!#REF!="Posible",3,IF(Monitoreo!#REF!="Improbable",2,IF(Monitoreo!#REF!="Raro",1)))))</f>
        <v>#REF!</v>
      </c>
      <c r="AK328" s="88" t="e">
        <f>+IF(Monitoreo!#REF!="Severo",5,IF(Monitoreo!#REF!="Mayor",4,IF(Monitoreo!#REF!="Moderado",3,IF(Monitoreo!#REF!="Menor",2,IF(Monitoreo!#REF!="Insignificante",1)))))</f>
        <v>#REF!</v>
      </c>
      <c r="AL328" s="88" t="e">
        <f t="shared" si="5"/>
        <v>#REF!</v>
      </c>
    </row>
    <row r="329" spans="9:38" x14ac:dyDescent="0.25">
      <c r="I329" s="83"/>
      <c r="J329" s="84" t="e">
        <f>IF(AL330="55",Monitoreo!#REF!&amp;". ","")</f>
        <v>#REF!</v>
      </c>
      <c r="K329" s="39" t="e">
        <f>IF(AL330="54",Monitoreo!#REF!&amp;". ","")</f>
        <v>#REF!</v>
      </c>
      <c r="L329" s="39" t="e">
        <f>IF(AL330="53",Monitoreo!#REF!&amp;". ","")</f>
        <v>#REF!</v>
      </c>
      <c r="M329" s="39" t="e">
        <f>IF(AL330="52",Monitoreo!#REF!&amp;". ","")</f>
        <v>#REF!</v>
      </c>
      <c r="N329" s="39" t="e">
        <f>IF(AL330="51",Monitoreo!#REF!&amp;". ","")</f>
        <v>#REF!</v>
      </c>
      <c r="O329" s="39" t="e">
        <f>IF(AL330="45",Monitoreo!#REF!&amp;". ","")</f>
        <v>#REF!</v>
      </c>
      <c r="P329" s="39" t="e">
        <f>IF(AL330="44",Monitoreo!#REF!&amp;". ","")</f>
        <v>#REF!</v>
      </c>
      <c r="Q329" s="39" t="e">
        <f>IF(AL330="43",Monitoreo!#REF!&amp;". ","")</f>
        <v>#REF!</v>
      </c>
      <c r="R329" s="39" t="e">
        <f>IF(AL330="42",Monitoreo!#REF!&amp;". ","")</f>
        <v>#REF!</v>
      </c>
      <c r="S329" s="39" t="e">
        <f>IF(AL330="41",Monitoreo!#REF!&amp;". ","")</f>
        <v>#REF!</v>
      </c>
      <c r="T329" s="39" t="e">
        <f>IF(AL330="35",Monitoreo!#REF!&amp;". ","")</f>
        <v>#REF!</v>
      </c>
      <c r="U329" s="39" t="e">
        <f>IF(AL330="34",Monitoreo!#REF!&amp;". ","")</f>
        <v>#REF!</v>
      </c>
      <c r="V329" s="39" t="e">
        <f>IF(AL330="33",Monitoreo!#REF!&amp;". ","")</f>
        <v>#REF!</v>
      </c>
      <c r="W329" s="39" t="e">
        <f>IF(AL330="32",Monitoreo!#REF!&amp;". ","")</f>
        <v>#REF!</v>
      </c>
      <c r="X329" s="39" t="e">
        <f>IF(AL330="31",Monitoreo!#REF!&amp;". ","")</f>
        <v>#REF!</v>
      </c>
      <c r="Y329" s="39" t="e">
        <f>IF(AL330="25",Monitoreo!#REF!&amp;". ","")</f>
        <v>#REF!</v>
      </c>
      <c r="Z329" s="39" t="e">
        <f>IF(AL330="24",Monitoreo!#REF!&amp;". ","")</f>
        <v>#REF!</v>
      </c>
      <c r="AA329" s="39" t="e">
        <f>IF(AL330="23",Monitoreo!#REF!&amp;". ","")</f>
        <v>#REF!</v>
      </c>
      <c r="AB329" s="39" t="e">
        <f>IF(AL330="22",Monitoreo!#REF!&amp;". ","")</f>
        <v>#REF!</v>
      </c>
      <c r="AC329" s="39" t="e">
        <f>IF(AL330="21",Monitoreo!#REF!&amp;". ","")</f>
        <v>#REF!</v>
      </c>
      <c r="AD329" s="39" t="e">
        <f>IF(AL330="15",Monitoreo!#REF!&amp;". ","")</f>
        <v>#REF!</v>
      </c>
      <c r="AE329" s="39" t="e">
        <f>IF(AL330="14",Monitoreo!#REF!&amp;". ","")</f>
        <v>#REF!</v>
      </c>
      <c r="AF329" s="39" t="e">
        <f>IF(AL330="13",Monitoreo!#REF!&amp;". ","")</f>
        <v>#REF!</v>
      </c>
      <c r="AG329" s="39" t="e">
        <f>IF(AL330="12",Monitoreo!#REF!&amp;". ","")</f>
        <v>#REF!</v>
      </c>
      <c r="AH329" s="85" t="e">
        <f>IF(AL330="11",Monitoreo!#REF!&amp;". ","")</f>
        <v>#REF!</v>
      </c>
      <c r="AI329" s="71"/>
      <c r="AJ329" s="88" t="e">
        <f>+IF(Monitoreo!#REF!="Casi Seguro",5,IF(Monitoreo!#REF!="Probable",4,IF(Monitoreo!#REF!="Posible",3,IF(Monitoreo!#REF!="Improbable",2,IF(Monitoreo!#REF!="Raro",1)))))</f>
        <v>#REF!</v>
      </c>
      <c r="AK329" s="88" t="e">
        <f>+IF(Monitoreo!#REF!="Severo",5,IF(Monitoreo!#REF!="Mayor",4,IF(Monitoreo!#REF!="Moderado",3,IF(Monitoreo!#REF!="Menor",2,IF(Monitoreo!#REF!="Insignificante",1)))))</f>
        <v>#REF!</v>
      </c>
      <c r="AL329" s="88" t="e">
        <f t="shared" si="5"/>
        <v>#REF!</v>
      </c>
    </row>
    <row r="330" spans="9:38" x14ac:dyDescent="0.25">
      <c r="I330" s="83"/>
      <c r="J330" s="84" t="e">
        <f>IF(AL331="55",Monitoreo!#REF!&amp;". ","")</f>
        <v>#REF!</v>
      </c>
      <c r="K330" s="39" t="e">
        <f>IF(AL331="54",Monitoreo!#REF!&amp;". ","")</f>
        <v>#REF!</v>
      </c>
      <c r="L330" s="39" t="e">
        <f>IF(AL331="53",Monitoreo!#REF!&amp;". ","")</f>
        <v>#REF!</v>
      </c>
      <c r="M330" s="39" t="e">
        <f>IF(AL331="52",Monitoreo!#REF!&amp;". ","")</f>
        <v>#REF!</v>
      </c>
      <c r="N330" s="39" t="e">
        <f>IF(AL331="51",Monitoreo!#REF!&amp;". ","")</f>
        <v>#REF!</v>
      </c>
      <c r="O330" s="39" t="e">
        <f>IF(AL331="45",Monitoreo!#REF!&amp;". ","")</f>
        <v>#REF!</v>
      </c>
      <c r="P330" s="39" t="e">
        <f>IF(AL331="44",Monitoreo!#REF!&amp;". ","")</f>
        <v>#REF!</v>
      </c>
      <c r="Q330" s="39" t="e">
        <f>IF(AL331="43",Monitoreo!#REF!&amp;". ","")</f>
        <v>#REF!</v>
      </c>
      <c r="R330" s="39" t="e">
        <f>IF(AL331="42",Monitoreo!#REF!&amp;". ","")</f>
        <v>#REF!</v>
      </c>
      <c r="S330" s="39" t="e">
        <f>IF(AL331="41",Monitoreo!#REF!&amp;". ","")</f>
        <v>#REF!</v>
      </c>
      <c r="T330" s="39" t="e">
        <f>IF(AL331="35",Monitoreo!#REF!&amp;". ","")</f>
        <v>#REF!</v>
      </c>
      <c r="U330" s="39" t="e">
        <f>IF(AL331="34",Monitoreo!#REF!&amp;". ","")</f>
        <v>#REF!</v>
      </c>
      <c r="V330" s="39" t="e">
        <f>IF(AL331="33",Monitoreo!#REF!&amp;". ","")</f>
        <v>#REF!</v>
      </c>
      <c r="W330" s="39" t="e">
        <f>IF(AL331="32",Monitoreo!#REF!&amp;". ","")</f>
        <v>#REF!</v>
      </c>
      <c r="X330" s="39" t="e">
        <f>IF(AL331="31",Monitoreo!#REF!&amp;". ","")</f>
        <v>#REF!</v>
      </c>
      <c r="Y330" s="39" t="e">
        <f>IF(AL331="25",Monitoreo!#REF!&amp;". ","")</f>
        <v>#REF!</v>
      </c>
      <c r="Z330" s="39" t="e">
        <f>IF(AL331="24",Monitoreo!#REF!&amp;". ","")</f>
        <v>#REF!</v>
      </c>
      <c r="AA330" s="39" t="e">
        <f>IF(AL331="23",Monitoreo!#REF!&amp;". ","")</f>
        <v>#REF!</v>
      </c>
      <c r="AB330" s="39" t="e">
        <f>IF(AL331="22",Monitoreo!#REF!&amp;". ","")</f>
        <v>#REF!</v>
      </c>
      <c r="AC330" s="39" t="e">
        <f>IF(AL331="21",Monitoreo!#REF!&amp;". ","")</f>
        <v>#REF!</v>
      </c>
      <c r="AD330" s="39" t="e">
        <f>IF(AL331="15",Monitoreo!#REF!&amp;". ","")</f>
        <v>#REF!</v>
      </c>
      <c r="AE330" s="39" t="e">
        <f>IF(AL331="14",Monitoreo!#REF!&amp;". ","")</f>
        <v>#REF!</v>
      </c>
      <c r="AF330" s="39" t="e">
        <f>IF(AL331="13",Monitoreo!#REF!&amp;". ","")</f>
        <v>#REF!</v>
      </c>
      <c r="AG330" s="39" t="e">
        <f>IF(AL331="12",Monitoreo!#REF!&amp;". ","")</f>
        <v>#REF!</v>
      </c>
      <c r="AH330" s="85" t="e">
        <f>IF(AL331="11",Monitoreo!#REF!&amp;". ","")</f>
        <v>#REF!</v>
      </c>
      <c r="AI330" s="71"/>
      <c r="AJ330" s="88" t="e">
        <f>+IF(Monitoreo!#REF!="Casi Seguro",5,IF(Monitoreo!#REF!="Probable",4,IF(Monitoreo!#REF!="Posible",3,IF(Monitoreo!#REF!="Improbable",2,IF(Monitoreo!#REF!="Raro",1)))))</f>
        <v>#REF!</v>
      </c>
      <c r="AK330" s="88" t="e">
        <f>+IF(Monitoreo!#REF!="Severo",5,IF(Monitoreo!#REF!="Mayor",4,IF(Monitoreo!#REF!="Moderado",3,IF(Monitoreo!#REF!="Menor",2,IF(Monitoreo!#REF!="Insignificante",1)))))</f>
        <v>#REF!</v>
      </c>
      <c r="AL330" s="88" t="e">
        <f t="shared" si="5"/>
        <v>#REF!</v>
      </c>
    </row>
    <row r="331" spans="9:38" x14ac:dyDescent="0.25">
      <c r="I331" s="83"/>
      <c r="J331" s="84" t="e">
        <f>IF(AL332="55",Monitoreo!#REF!&amp;". ","")</f>
        <v>#REF!</v>
      </c>
      <c r="K331" s="39" t="e">
        <f>IF(AL332="54",Monitoreo!#REF!&amp;". ","")</f>
        <v>#REF!</v>
      </c>
      <c r="L331" s="39" t="e">
        <f>IF(AL332="53",Monitoreo!#REF!&amp;". ","")</f>
        <v>#REF!</v>
      </c>
      <c r="M331" s="39" t="e">
        <f>IF(AL332="52",Monitoreo!#REF!&amp;". ","")</f>
        <v>#REF!</v>
      </c>
      <c r="N331" s="39" t="e">
        <f>IF(AL332="51",Monitoreo!#REF!&amp;". ","")</f>
        <v>#REF!</v>
      </c>
      <c r="O331" s="39" t="e">
        <f>IF(AL332="45",Monitoreo!#REF!&amp;". ","")</f>
        <v>#REF!</v>
      </c>
      <c r="P331" s="39" t="e">
        <f>IF(AL332="44",Monitoreo!#REF!&amp;". ","")</f>
        <v>#REF!</v>
      </c>
      <c r="Q331" s="39" t="e">
        <f>IF(AL332="43",Monitoreo!#REF!&amp;". ","")</f>
        <v>#REF!</v>
      </c>
      <c r="R331" s="39" t="e">
        <f>IF(AL332="42",Monitoreo!#REF!&amp;". ","")</f>
        <v>#REF!</v>
      </c>
      <c r="S331" s="39" t="e">
        <f>IF(AL332="41",Monitoreo!#REF!&amp;". ","")</f>
        <v>#REF!</v>
      </c>
      <c r="T331" s="39" t="e">
        <f>IF(AL332="35",Monitoreo!#REF!&amp;". ","")</f>
        <v>#REF!</v>
      </c>
      <c r="U331" s="39" t="e">
        <f>IF(AL332="34",Monitoreo!#REF!&amp;". ","")</f>
        <v>#REF!</v>
      </c>
      <c r="V331" s="39" t="e">
        <f>IF(AL332="33",Monitoreo!#REF!&amp;". ","")</f>
        <v>#REF!</v>
      </c>
      <c r="W331" s="39" t="e">
        <f>IF(AL332="32",Monitoreo!#REF!&amp;". ","")</f>
        <v>#REF!</v>
      </c>
      <c r="X331" s="39" t="e">
        <f>IF(AL332="31",Monitoreo!#REF!&amp;". ","")</f>
        <v>#REF!</v>
      </c>
      <c r="Y331" s="39" t="e">
        <f>IF(AL332="25",Monitoreo!#REF!&amp;". ","")</f>
        <v>#REF!</v>
      </c>
      <c r="Z331" s="39" t="e">
        <f>IF(AL332="24",Monitoreo!#REF!&amp;". ","")</f>
        <v>#REF!</v>
      </c>
      <c r="AA331" s="39" t="e">
        <f>IF(AL332="23",Monitoreo!#REF!&amp;". ","")</f>
        <v>#REF!</v>
      </c>
      <c r="AB331" s="39" t="e">
        <f>IF(AL332="22",Monitoreo!#REF!&amp;". ","")</f>
        <v>#REF!</v>
      </c>
      <c r="AC331" s="39" t="e">
        <f>IF(AL332="21",Monitoreo!#REF!&amp;". ","")</f>
        <v>#REF!</v>
      </c>
      <c r="AD331" s="39" t="e">
        <f>IF(AL332="15",Monitoreo!#REF!&amp;". ","")</f>
        <v>#REF!</v>
      </c>
      <c r="AE331" s="39" t="e">
        <f>IF(AL332="14",Monitoreo!#REF!&amp;". ","")</f>
        <v>#REF!</v>
      </c>
      <c r="AF331" s="39" t="e">
        <f>IF(AL332="13",Monitoreo!#REF!&amp;". ","")</f>
        <v>#REF!</v>
      </c>
      <c r="AG331" s="39" t="e">
        <f>IF(AL332="12",Monitoreo!#REF!&amp;". ","")</f>
        <v>#REF!</v>
      </c>
      <c r="AH331" s="85" t="e">
        <f>IF(AL332="11",Monitoreo!#REF!&amp;". ","")</f>
        <v>#REF!</v>
      </c>
      <c r="AI331" s="71"/>
      <c r="AJ331" s="88" t="e">
        <f>+IF(Monitoreo!#REF!="Casi Seguro",5,IF(Monitoreo!#REF!="Probable",4,IF(Monitoreo!#REF!="Posible",3,IF(Monitoreo!#REF!="Improbable",2,IF(Monitoreo!#REF!="Raro",1)))))</f>
        <v>#REF!</v>
      </c>
      <c r="AK331" s="88" t="e">
        <f>+IF(Monitoreo!#REF!="Severo",5,IF(Monitoreo!#REF!="Mayor",4,IF(Monitoreo!#REF!="Moderado",3,IF(Monitoreo!#REF!="Menor",2,IF(Monitoreo!#REF!="Insignificante",1)))))</f>
        <v>#REF!</v>
      </c>
      <c r="AL331" s="88" t="e">
        <f t="shared" si="5"/>
        <v>#REF!</v>
      </c>
    </row>
    <row r="332" spans="9:38" x14ac:dyDescent="0.25">
      <c r="I332" s="83"/>
      <c r="J332" s="84" t="e">
        <f>IF(AL333="55",Monitoreo!#REF!&amp;". ","")</f>
        <v>#REF!</v>
      </c>
      <c r="K332" s="39" t="e">
        <f>IF(AL333="54",Monitoreo!#REF!&amp;". ","")</f>
        <v>#REF!</v>
      </c>
      <c r="L332" s="39" t="e">
        <f>IF(AL333="53",Monitoreo!#REF!&amp;". ","")</f>
        <v>#REF!</v>
      </c>
      <c r="M332" s="39" t="e">
        <f>IF(AL333="52",Monitoreo!#REF!&amp;". ","")</f>
        <v>#REF!</v>
      </c>
      <c r="N332" s="39" t="e">
        <f>IF(AL333="51",Monitoreo!#REF!&amp;". ","")</f>
        <v>#REF!</v>
      </c>
      <c r="O332" s="39" t="e">
        <f>IF(AL333="45",Monitoreo!#REF!&amp;". ","")</f>
        <v>#REF!</v>
      </c>
      <c r="P332" s="39" t="e">
        <f>IF(AL333="44",Monitoreo!#REF!&amp;". ","")</f>
        <v>#REF!</v>
      </c>
      <c r="Q332" s="39" t="e">
        <f>IF(AL333="43",Monitoreo!#REF!&amp;". ","")</f>
        <v>#REF!</v>
      </c>
      <c r="R332" s="39" t="e">
        <f>IF(AL333="42",Monitoreo!#REF!&amp;". ","")</f>
        <v>#REF!</v>
      </c>
      <c r="S332" s="39" t="e">
        <f>IF(AL333="41",Monitoreo!#REF!&amp;". ","")</f>
        <v>#REF!</v>
      </c>
      <c r="T332" s="39" t="e">
        <f>IF(AL333="35",Monitoreo!#REF!&amp;". ","")</f>
        <v>#REF!</v>
      </c>
      <c r="U332" s="39" t="e">
        <f>IF(AL333="34",Monitoreo!#REF!&amp;". ","")</f>
        <v>#REF!</v>
      </c>
      <c r="V332" s="39" t="e">
        <f>IF(AL333="33",Monitoreo!#REF!&amp;". ","")</f>
        <v>#REF!</v>
      </c>
      <c r="W332" s="39" t="e">
        <f>IF(AL333="32",Monitoreo!#REF!&amp;". ","")</f>
        <v>#REF!</v>
      </c>
      <c r="X332" s="39" t="e">
        <f>IF(AL333="31",Monitoreo!#REF!&amp;". ","")</f>
        <v>#REF!</v>
      </c>
      <c r="Y332" s="39" t="e">
        <f>IF(AL333="25",Monitoreo!#REF!&amp;". ","")</f>
        <v>#REF!</v>
      </c>
      <c r="Z332" s="39" t="e">
        <f>IF(AL333="24",Monitoreo!#REF!&amp;". ","")</f>
        <v>#REF!</v>
      </c>
      <c r="AA332" s="39" t="e">
        <f>IF(AL333="23",Monitoreo!#REF!&amp;". ","")</f>
        <v>#REF!</v>
      </c>
      <c r="AB332" s="39" t="e">
        <f>IF(AL333="22",Monitoreo!#REF!&amp;". ","")</f>
        <v>#REF!</v>
      </c>
      <c r="AC332" s="39" t="e">
        <f>IF(AL333="21",Monitoreo!#REF!&amp;". ","")</f>
        <v>#REF!</v>
      </c>
      <c r="AD332" s="39" t="e">
        <f>IF(AL333="15",Monitoreo!#REF!&amp;". ","")</f>
        <v>#REF!</v>
      </c>
      <c r="AE332" s="39" t="e">
        <f>IF(AL333="14",Monitoreo!#REF!&amp;". ","")</f>
        <v>#REF!</v>
      </c>
      <c r="AF332" s="39" t="e">
        <f>IF(AL333="13",Monitoreo!#REF!&amp;". ","")</f>
        <v>#REF!</v>
      </c>
      <c r="AG332" s="39" t="e">
        <f>IF(AL333="12",Monitoreo!#REF!&amp;". ","")</f>
        <v>#REF!</v>
      </c>
      <c r="AH332" s="85" t="e">
        <f>IF(AL333="11",Monitoreo!#REF!&amp;". ","")</f>
        <v>#REF!</v>
      </c>
      <c r="AI332" s="71"/>
      <c r="AJ332" s="88" t="e">
        <f>+IF(Monitoreo!#REF!="Casi Seguro",5,IF(Monitoreo!#REF!="Probable",4,IF(Monitoreo!#REF!="Posible",3,IF(Monitoreo!#REF!="Improbable",2,IF(Monitoreo!#REF!="Raro",1)))))</f>
        <v>#REF!</v>
      </c>
      <c r="AK332" s="88" t="e">
        <f>+IF(Monitoreo!#REF!="Severo",5,IF(Monitoreo!#REF!="Mayor",4,IF(Monitoreo!#REF!="Moderado",3,IF(Monitoreo!#REF!="Menor",2,IF(Monitoreo!#REF!="Insignificante",1)))))</f>
        <v>#REF!</v>
      </c>
      <c r="AL332" s="88" t="e">
        <f t="shared" si="5"/>
        <v>#REF!</v>
      </c>
    </row>
    <row r="333" spans="9:38" x14ac:dyDescent="0.25">
      <c r="I333" s="83"/>
      <c r="J333" s="84" t="e">
        <f>IF(AL334="55",Monitoreo!#REF!&amp;". ","")</f>
        <v>#REF!</v>
      </c>
      <c r="K333" s="39" t="e">
        <f>IF(AL334="54",Monitoreo!#REF!&amp;". ","")</f>
        <v>#REF!</v>
      </c>
      <c r="L333" s="39" t="e">
        <f>IF(AL334="53",Monitoreo!#REF!&amp;". ","")</f>
        <v>#REF!</v>
      </c>
      <c r="M333" s="39" t="e">
        <f>IF(AL334="52",Monitoreo!#REF!&amp;". ","")</f>
        <v>#REF!</v>
      </c>
      <c r="N333" s="39" t="e">
        <f>IF(AL334="51",Monitoreo!#REF!&amp;". ","")</f>
        <v>#REF!</v>
      </c>
      <c r="O333" s="39" t="e">
        <f>IF(AL334="45",Monitoreo!#REF!&amp;". ","")</f>
        <v>#REF!</v>
      </c>
      <c r="P333" s="39" t="e">
        <f>IF(AL334="44",Monitoreo!#REF!&amp;". ","")</f>
        <v>#REF!</v>
      </c>
      <c r="Q333" s="39" t="e">
        <f>IF(AL334="43",Monitoreo!#REF!&amp;". ","")</f>
        <v>#REF!</v>
      </c>
      <c r="R333" s="39" t="e">
        <f>IF(AL334="42",Monitoreo!#REF!&amp;". ","")</f>
        <v>#REF!</v>
      </c>
      <c r="S333" s="39" t="e">
        <f>IF(AL334="41",Monitoreo!#REF!&amp;". ","")</f>
        <v>#REF!</v>
      </c>
      <c r="T333" s="39" t="e">
        <f>IF(AL334="35",Monitoreo!#REF!&amp;". ","")</f>
        <v>#REF!</v>
      </c>
      <c r="U333" s="39" t="e">
        <f>IF(AL334="34",Monitoreo!#REF!&amp;". ","")</f>
        <v>#REF!</v>
      </c>
      <c r="V333" s="39" t="e">
        <f>IF(AL334="33",Monitoreo!#REF!&amp;". ","")</f>
        <v>#REF!</v>
      </c>
      <c r="W333" s="39" t="e">
        <f>IF(AL334="32",Monitoreo!#REF!&amp;". ","")</f>
        <v>#REF!</v>
      </c>
      <c r="X333" s="39" t="e">
        <f>IF(AL334="31",Monitoreo!#REF!&amp;". ","")</f>
        <v>#REF!</v>
      </c>
      <c r="Y333" s="39" t="e">
        <f>IF(AL334="25",Monitoreo!#REF!&amp;". ","")</f>
        <v>#REF!</v>
      </c>
      <c r="Z333" s="39" t="e">
        <f>IF(AL334="24",Monitoreo!#REF!&amp;". ","")</f>
        <v>#REF!</v>
      </c>
      <c r="AA333" s="39" t="e">
        <f>IF(AL334="23",Monitoreo!#REF!&amp;". ","")</f>
        <v>#REF!</v>
      </c>
      <c r="AB333" s="39" t="e">
        <f>IF(AL334="22",Monitoreo!#REF!&amp;". ","")</f>
        <v>#REF!</v>
      </c>
      <c r="AC333" s="39" t="e">
        <f>IF(AL334="21",Monitoreo!#REF!&amp;". ","")</f>
        <v>#REF!</v>
      </c>
      <c r="AD333" s="39" t="e">
        <f>IF(AL334="15",Monitoreo!#REF!&amp;". ","")</f>
        <v>#REF!</v>
      </c>
      <c r="AE333" s="39" t="e">
        <f>IF(AL334="14",Monitoreo!#REF!&amp;". ","")</f>
        <v>#REF!</v>
      </c>
      <c r="AF333" s="39" t="e">
        <f>IF(AL334="13",Monitoreo!#REF!&amp;". ","")</f>
        <v>#REF!</v>
      </c>
      <c r="AG333" s="39" t="e">
        <f>IF(AL334="12",Monitoreo!#REF!&amp;". ","")</f>
        <v>#REF!</v>
      </c>
      <c r="AH333" s="85" t="e">
        <f>IF(AL334="11",Monitoreo!#REF!&amp;". ","")</f>
        <v>#REF!</v>
      </c>
      <c r="AI333" s="71"/>
      <c r="AJ333" s="88" t="e">
        <f>+IF(Monitoreo!#REF!="Casi Seguro",5,IF(Monitoreo!#REF!="Probable",4,IF(Monitoreo!#REF!="Posible",3,IF(Monitoreo!#REF!="Improbable",2,IF(Monitoreo!#REF!="Raro",1)))))</f>
        <v>#REF!</v>
      </c>
      <c r="AK333" s="88" t="e">
        <f>+IF(Monitoreo!#REF!="Severo",5,IF(Monitoreo!#REF!="Mayor",4,IF(Monitoreo!#REF!="Moderado",3,IF(Monitoreo!#REF!="Menor",2,IF(Monitoreo!#REF!="Insignificante",1)))))</f>
        <v>#REF!</v>
      </c>
      <c r="AL333" s="88" t="e">
        <f t="shared" si="5"/>
        <v>#REF!</v>
      </c>
    </row>
    <row r="334" spans="9:38" x14ac:dyDescent="0.25">
      <c r="I334" s="83"/>
      <c r="J334" s="84" t="e">
        <f>IF(AL335="55",Monitoreo!#REF!&amp;". ","")</f>
        <v>#REF!</v>
      </c>
      <c r="K334" s="39" t="e">
        <f>IF(AL335="54",Monitoreo!#REF!&amp;". ","")</f>
        <v>#REF!</v>
      </c>
      <c r="L334" s="39" t="e">
        <f>IF(AL335="53",Monitoreo!#REF!&amp;". ","")</f>
        <v>#REF!</v>
      </c>
      <c r="M334" s="39" t="e">
        <f>IF(AL335="52",Monitoreo!#REF!&amp;". ","")</f>
        <v>#REF!</v>
      </c>
      <c r="N334" s="39" t="e">
        <f>IF(AL335="51",Monitoreo!#REF!&amp;". ","")</f>
        <v>#REF!</v>
      </c>
      <c r="O334" s="39" t="e">
        <f>IF(AL335="45",Monitoreo!#REF!&amp;". ","")</f>
        <v>#REF!</v>
      </c>
      <c r="P334" s="39" t="e">
        <f>IF(AL335="44",Monitoreo!#REF!&amp;". ","")</f>
        <v>#REF!</v>
      </c>
      <c r="Q334" s="39" t="e">
        <f>IF(AL335="43",Monitoreo!#REF!&amp;". ","")</f>
        <v>#REF!</v>
      </c>
      <c r="R334" s="39" t="e">
        <f>IF(AL335="42",Monitoreo!#REF!&amp;". ","")</f>
        <v>#REF!</v>
      </c>
      <c r="S334" s="39" t="e">
        <f>IF(AL335="41",Monitoreo!#REF!&amp;". ","")</f>
        <v>#REF!</v>
      </c>
      <c r="T334" s="39" t="e">
        <f>IF(AL335="35",Monitoreo!#REF!&amp;". ","")</f>
        <v>#REF!</v>
      </c>
      <c r="U334" s="39" t="e">
        <f>IF(AL335="34",Monitoreo!#REF!&amp;". ","")</f>
        <v>#REF!</v>
      </c>
      <c r="V334" s="39" t="e">
        <f>IF(AL335="33",Monitoreo!#REF!&amp;". ","")</f>
        <v>#REF!</v>
      </c>
      <c r="W334" s="39" t="e">
        <f>IF(AL335="32",Monitoreo!#REF!&amp;". ","")</f>
        <v>#REF!</v>
      </c>
      <c r="X334" s="39" t="e">
        <f>IF(AL335="31",Monitoreo!#REF!&amp;". ","")</f>
        <v>#REF!</v>
      </c>
      <c r="Y334" s="39" t="e">
        <f>IF(AL335="25",Monitoreo!#REF!&amp;". ","")</f>
        <v>#REF!</v>
      </c>
      <c r="Z334" s="39" t="e">
        <f>IF(AL335="24",Monitoreo!#REF!&amp;". ","")</f>
        <v>#REF!</v>
      </c>
      <c r="AA334" s="39" t="e">
        <f>IF(AL335="23",Monitoreo!#REF!&amp;". ","")</f>
        <v>#REF!</v>
      </c>
      <c r="AB334" s="39" t="e">
        <f>IF(AL335="22",Monitoreo!#REF!&amp;". ","")</f>
        <v>#REF!</v>
      </c>
      <c r="AC334" s="39" t="e">
        <f>IF(AL335="21",Monitoreo!#REF!&amp;". ","")</f>
        <v>#REF!</v>
      </c>
      <c r="AD334" s="39" t="e">
        <f>IF(AL335="15",Monitoreo!#REF!&amp;". ","")</f>
        <v>#REF!</v>
      </c>
      <c r="AE334" s="39" t="e">
        <f>IF(AL335="14",Monitoreo!#REF!&amp;". ","")</f>
        <v>#REF!</v>
      </c>
      <c r="AF334" s="39" t="e">
        <f>IF(AL335="13",Monitoreo!#REF!&amp;". ","")</f>
        <v>#REF!</v>
      </c>
      <c r="AG334" s="39" t="e">
        <f>IF(AL335="12",Monitoreo!#REF!&amp;". ","")</f>
        <v>#REF!</v>
      </c>
      <c r="AH334" s="85" t="e">
        <f>IF(AL335="11",Monitoreo!#REF!&amp;". ","")</f>
        <v>#REF!</v>
      </c>
      <c r="AI334" s="71"/>
      <c r="AJ334" s="88" t="e">
        <f>+IF(Monitoreo!#REF!="Casi Seguro",5,IF(Monitoreo!#REF!="Probable",4,IF(Monitoreo!#REF!="Posible",3,IF(Monitoreo!#REF!="Improbable",2,IF(Monitoreo!#REF!="Raro",1)))))</f>
        <v>#REF!</v>
      </c>
      <c r="AK334" s="88" t="e">
        <f>+IF(Monitoreo!#REF!="Severo",5,IF(Monitoreo!#REF!="Mayor",4,IF(Monitoreo!#REF!="Moderado",3,IF(Monitoreo!#REF!="Menor",2,IF(Monitoreo!#REF!="Insignificante",1)))))</f>
        <v>#REF!</v>
      </c>
      <c r="AL334" s="88" t="e">
        <f t="shared" si="5"/>
        <v>#REF!</v>
      </c>
    </row>
    <row r="335" spans="9:38" x14ac:dyDescent="0.25">
      <c r="I335" s="83"/>
      <c r="J335" s="84" t="e">
        <f>IF(AL336="55",Monitoreo!#REF!&amp;". ","")</f>
        <v>#REF!</v>
      </c>
      <c r="K335" s="39" t="e">
        <f>IF(AL336="54",Monitoreo!#REF!&amp;". ","")</f>
        <v>#REF!</v>
      </c>
      <c r="L335" s="39" t="e">
        <f>IF(AL336="53",Monitoreo!#REF!&amp;". ","")</f>
        <v>#REF!</v>
      </c>
      <c r="M335" s="39" t="e">
        <f>IF(AL336="52",Monitoreo!#REF!&amp;". ","")</f>
        <v>#REF!</v>
      </c>
      <c r="N335" s="39" t="e">
        <f>IF(AL336="51",Monitoreo!#REF!&amp;". ","")</f>
        <v>#REF!</v>
      </c>
      <c r="O335" s="39" t="e">
        <f>IF(AL336="45",Monitoreo!#REF!&amp;". ","")</f>
        <v>#REF!</v>
      </c>
      <c r="P335" s="39" t="e">
        <f>IF(AL336="44",Monitoreo!#REF!&amp;". ","")</f>
        <v>#REF!</v>
      </c>
      <c r="Q335" s="39" t="e">
        <f>IF(AL336="43",Monitoreo!#REF!&amp;". ","")</f>
        <v>#REF!</v>
      </c>
      <c r="R335" s="39" t="e">
        <f>IF(AL336="42",Monitoreo!#REF!&amp;". ","")</f>
        <v>#REF!</v>
      </c>
      <c r="S335" s="39" t="e">
        <f>IF(AL336="41",Monitoreo!#REF!&amp;". ","")</f>
        <v>#REF!</v>
      </c>
      <c r="T335" s="39" t="e">
        <f>IF(AL336="35",Monitoreo!#REF!&amp;". ","")</f>
        <v>#REF!</v>
      </c>
      <c r="U335" s="39" t="e">
        <f>IF(AL336="34",Monitoreo!#REF!&amp;". ","")</f>
        <v>#REF!</v>
      </c>
      <c r="V335" s="39" t="e">
        <f>IF(AL336="33",Monitoreo!#REF!&amp;". ","")</f>
        <v>#REF!</v>
      </c>
      <c r="W335" s="39" t="e">
        <f>IF(AL336="32",Monitoreo!#REF!&amp;". ","")</f>
        <v>#REF!</v>
      </c>
      <c r="X335" s="39" t="e">
        <f>IF(AL336="31",Monitoreo!#REF!&amp;". ","")</f>
        <v>#REF!</v>
      </c>
      <c r="Y335" s="39" t="e">
        <f>IF(AL336="25",Monitoreo!#REF!&amp;". ","")</f>
        <v>#REF!</v>
      </c>
      <c r="Z335" s="39" t="e">
        <f>IF(AL336="24",Monitoreo!#REF!&amp;". ","")</f>
        <v>#REF!</v>
      </c>
      <c r="AA335" s="39" t="e">
        <f>IF(AL336="23",Monitoreo!#REF!&amp;". ","")</f>
        <v>#REF!</v>
      </c>
      <c r="AB335" s="39" t="e">
        <f>IF(AL336="22",Monitoreo!#REF!&amp;". ","")</f>
        <v>#REF!</v>
      </c>
      <c r="AC335" s="39" t="e">
        <f>IF(AL336="21",Monitoreo!#REF!&amp;". ","")</f>
        <v>#REF!</v>
      </c>
      <c r="AD335" s="39" t="e">
        <f>IF(AL336="15",Monitoreo!#REF!&amp;". ","")</f>
        <v>#REF!</v>
      </c>
      <c r="AE335" s="39" t="e">
        <f>IF(AL336="14",Monitoreo!#REF!&amp;". ","")</f>
        <v>#REF!</v>
      </c>
      <c r="AF335" s="39" t="e">
        <f>IF(AL336="13",Monitoreo!#REF!&amp;". ","")</f>
        <v>#REF!</v>
      </c>
      <c r="AG335" s="39" t="e">
        <f>IF(AL336="12",Monitoreo!#REF!&amp;". ","")</f>
        <v>#REF!</v>
      </c>
      <c r="AH335" s="85" t="e">
        <f>IF(AL336="11",Monitoreo!#REF!&amp;". ","")</f>
        <v>#REF!</v>
      </c>
      <c r="AI335" s="71"/>
      <c r="AJ335" s="88" t="e">
        <f>+IF(Monitoreo!#REF!="Casi Seguro",5,IF(Monitoreo!#REF!="Probable",4,IF(Monitoreo!#REF!="Posible",3,IF(Monitoreo!#REF!="Improbable",2,IF(Monitoreo!#REF!="Raro",1)))))</f>
        <v>#REF!</v>
      </c>
      <c r="AK335" s="88" t="e">
        <f>+IF(Monitoreo!#REF!="Severo",5,IF(Monitoreo!#REF!="Mayor",4,IF(Monitoreo!#REF!="Moderado",3,IF(Monitoreo!#REF!="Menor",2,IF(Monitoreo!#REF!="Insignificante",1)))))</f>
        <v>#REF!</v>
      </c>
      <c r="AL335" s="88" t="e">
        <f t="shared" si="5"/>
        <v>#REF!</v>
      </c>
    </row>
    <row r="336" spans="9:38" x14ac:dyDescent="0.25">
      <c r="I336" s="83"/>
      <c r="J336" s="84" t="e">
        <f>IF(AL337="55",Monitoreo!#REF!&amp;". ","")</f>
        <v>#REF!</v>
      </c>
      <c r="K336" s="39" t="e">
        <f>IF(AL337="54",Monitoreo!#REF!&amp;". ","")</f>
        <v>#REF!</v>
      </c>
      <c r="L336" s="39" t="e">
        <f>IF(AL337="53",Monitoreo!#REF!&amp;". ","")</f>
        <v>#REF!</v>
      </c>
      <c r="M336" s="39" t="e">
        <f>IF(AL337="52",Monitoreo!#REF!&amp;". ","")</f>
        <v>#REF!</v>
      </c>
      <c r="N336" s="39" t="e">
        <f>IF(AL337="51",Monitoreo!#REF!&amp;". ","")</f>
        <v>#REF!</v>
      </c>
      <c r="O336" s="39" t="e">
        <f>IF(AL337="45",Monitoreo!#REF!&amp;". ","")</f>
        <v>#REF!</v>
      </c>
      <c r="P336" s="39" t="e">
        <f>IF(AL337="44",Monitoreo!#REF!&amp;". ","")</f>
        <v>#REF!</v>
      </c>
      <c r="Q336" s="39" t="e">
        <f>IF(AL337="43",Monitoreo!#REF!&amp;". ","")</f>
        <v>#REF!</v>
      </c>
      <c r="R336" s="39" t="e">
        <f>IF(AL337="42",Monitoreo!#REF!&amp;". ","")</f>
        <v>#REF!</v>
      </c>
      <c r="S336" s="39" t="e">
        <f>IF(AL337="41",Monitoreo!#REF!&amp;". ","")</f>
        <v>#REF!</v>
      </c>
      <c r="T336" s="39" t="e">
        <f>IF(AL337="35",Monitoreo!#REF!&amp;". ","")</f>
        <v>#REF!</v>
      </c>
      <c r="U336" s="39" t="e">
        <f>IF(AL337="34",Monitoreo!#REF!&amp;". ","")</f>
        <v>#REF!</v>
      </c>
      <c r="V336" s="39" t="e">
        <f>IF(AL337="33",Monitoreo!#REF!&amp;". ","")</f>
        <v>#REF!</v>
      </c>
      <c r="W336" s="39" t="e">
        <f>IF(AL337="32",Monitoreo!#REF!&amp;". ","")</f>
        <v>#REF!</v>
      </c>
      <c r="X336" s="39" t="e">
        <f>IF(AL337="31",Monitoreo!#REF!&amp;". ","")</f>
        <v>#REF!</v>
      </c>
      <c r="Y336" s="39" t="e">
        <f>IF(AL337="25",Monitoreo!#REF!&amp;". ","")</f>
        <v>#REF!</v>
      </c>
      <c r="Z336" s="39" t="e">
        <f>IF(AL337="24",Monitoreo!#REF!&amp;". ","")</f>
        <v>#REF!</v>
      </c>
      <c r="AA336" s="39" t="e">
        <f>IF(AL337="23",Monitoreo!#REF!&amp;". ","")</f>
        <v>#REF!</v>
      </c>
      <c r="AB336" s="39" t="e">
        <f>IF(AL337="22",Monitoreo!#REF!&amp;". ","")</f>
        <v>#REF!</v>
      </c>
      <c r="AC336" s="39" t="e">
        <f>IF(AL337="21",Monitoreo!#REF!&amp;". ","")</f>
        <v>#REF!</v>
      </c>
      <c r="AD336" s="39" t="e">
        <f>IF(AL337="15",Monitoreo!#REF!&amp;". ","")</f>
        <v>#REF!</v>
      </c>
      <c r="AE336" s="39" t="e">
        <f>IF(AL337="14",Monitoreo!#REF!&amp;". ","")</f>
        <v>#REF!</v>
      </c>
      <c r="AF336" s="39" t="e">
        <f>IF(AL337="13",Monitoreo!#REF!&amp;". ","")</f>
        <v>#REF!</v>
      </c>
      <c r="AG336" s="39" t="e">
        <f>IF(AL337="12",Monitoreo!#REF!&amp;". ","")</f>
        <v>#REF!</v>
      </c>
      <c r="AH336" s="85" t="e">
        <f>IF(AL337="11",Monitoreo!#REF!&amp;". ","")</f>
        <v>#REF!</v>
      </c>
      <c r="AI336" s="71"/>
      <c r="AJ336" s="88" t="e">
        <f>+IF(Monitoreo!#REF!="Casi Seguro",5,IF(Monitoreo!#REF!="Probable",4,IF(Monitoreo!#REF!="Posible",3,IF(Monitoreo!#REF!="Improbable",2,IF(Monitoreo!#REF!="Raro",1)))))</f>
        <v>#REF!</v>
      </c>
      <c r="AK336" s="88" t="e">
        <f>+IF(Monitoreo!#REF!="Severo",5,IF(Monitoreo!#REF!="Mayor",4,IF(Monitoreo!#REF!="Moderado",3,IF(Monitoreo!#REF!="Menor",2,IF(Monitoreo!#REF!="Insignificante",1)))))</f>
        <v>#REF!</v>
      </c>
      <c r="AL336" s="88" t="e">
        <f t="shared" si="5"/>
        <v>#REF!</v>
      </c>
    </row>
    <row r="337" spans="9:38" x14ac:dyDescent="0.25">
      <c r="I337" s="83"/>
      <c r="J337" s="84" t="e">
        <f>IF(AL338="55",Monitoreo!#REF!&amp;". ","")</f>
        <v>#REF!</v>
      </c>
      <c r="K337" s="39" t="e">
        <f>IF(AL338="54",Monitoreo!#REF!&amp;". ","")</f>
        <v>#REF!</v>
      </c>
      <c r="L337" s="39" t="e">
        <f>IF(AL338="53",Monitoreo!#REF!&amp;". ","")</f>
        <v>#REF!</v>
      </c>
      <c r="M337" s="39" t="e">
        <f>IF(AL338="52",Monitoreo!#REF!&amp;". ","")</f>
        <v>#REF!</v>
      </c>
      <c r="N337" s="39" t="e">
        <f>IF(AL338="51",Monitoreo!#REF!&amp;". ","")</f>
        <v>#REF!</v>
      </c>
      <c r="O337" s="39" t="e">
        <f>IF(AL338="45",Monitoreo!#REF!&amp;". ","")</f>
        <v>#REF!</v>
      </c>
      <c r="P337" s="39" t="e">
        <f>IF(AL338="44",Monitoreo!#REF!&amp;". ","")</f>
        <v>#REF!</v>
      </c>
      <c r="Q337" s="39" t="e">
        <f>IF(AL338="43",Monitoreo!#REF!&amp;". ","")</f>
        <v>#REF!</v>
      </c>
      <c r="R337" s="39" t="e">
        <f>IF(AL338="42",Monitoreo!#REF!&amp;". ","")</f>
        <v>#REF!</v>
      </c>
      <c r="S337" s="39" t="e">
        <f>IF(AL338="41",Monitoreo!#REF!&amp;". ","")</f>
        <v>#REF!</v>
      </c>
      <c r="T337" s="39" t="e">
        <f>IF(AL338="35",Monitoreo!#REF!&amp;". ","")</f>
        <v>#REF!</v>
      </c>
      <c r="U337" s="39" t="e">
        <f>IF(AL338="34",Monitoreo!#REF!&amp;". ","")</f>
        <v>#REF!</v>
      </c>
      <c r="V337" s="39" t="e">
        <f>IF(AL338="33",Monitoreo!#REF!&amp;". ","")</f>
        <v>#REF!</v>
      </c>
      <c r="W337" s="39" t="e">
        <f>IF(AL338="32",Monitoreo!#REF!&amp;". ","")</f>
        <v>#REF!</v>
      </c>
      <c r="X337" s="39" t="e">
        <f>IF(AL338="31",Monitoreo!#REF!&amp;". ","")</f>
        <v>#REF!</v>
      </c>
      <c r="Y337" s="39" t="e">
        <f>IF(AL338="25",Monitoreo!#REF!&amp;". ","")</f>
        <v>#REF!</v>
      </c>
      <c r="Z337" s="39" t="e">
        <f>IF(AL338="24",Monitoreo!#REF!&amp;". ","")</f>
        <v>#REF!</v>
      </c>
      <c r="AA337" s="39" t="e">
        <f>IF(AL338="23",Monitoreo!#REF!&amp;". ","")</f>
        <v>#REF!</v>
      </c>
      <c r="AB337" s="39" t="e">
        <f>IF(AL338="22",Monitoreo!#REF!&amp;". ","")</f>
        <v>#REF!</v>
      </c>
      <c r="AC337" s="39" t="e">
        <f>IF(AL338="21",Monitoreo!#REF!&amp;". ","")</f>
        <v>#REF!</v>
      </c>
      <c r="AD337" s="39" t="e">
        <f>IF(AL338="15",Monitoreo!#REF!&amp;". ","")</f>
        <v>#REF!</v>
      </c>
      <c r="AE337" s="39" t="e">
        <f>IF(AL338="14",Monitoreo!#REF!&amp;". ","")</f>
        <v>#REF!</v>
      </c>
      <c r="AF337" s="39" t="e">
        <f>IF(AL338="13",Monitoreo!#REF!&amp;". ","")</f>
        <v>#REF!</v>
      </c>
      <c r="AG337" s="39" t="e">
        <f>IF(AL338="12",Monitoreo!#REF!&amp;". ","")</f>
        <v>#REF!</v>
      </c>
      <c r="AH337" s="85" t="e">
        <f>IF(AL338="11",Monitoreo!#REF!&amp;". ","")</f>
        <v>#REF!</v>
      </c>
      <c r="AI337" s="71"/>
      <c r="AJ337" s="88" t="e">
        <f>+IF(Monitoreo!#REF!="Casi Seguro",5,IF(Monitoreo!#REF!="Probable",4,IF(Monitoreo!#REF!="Posible",3,IF(Monitoreo!#REF!="Improbable",2,IF(Monitoreo!#REF!="Raro",1)))))</f>
        <v>#REF!</v>
      </c>
      <c r="AK337" s="88" t="e">
        <f>+IF(Monitoreo!#REF!="Severo",5,IF(Monitoreo!#REF!="Mayor",4,IF(Monitoreo!#REF!="Moderado",3,IF(Monitoreo!#REF!="Menor",2,IF(Monitoreo!#REF!="Insignificante",1)))))</f>
        <v>#REF!</v>
      </c>
      <c r="AL337" s="88" t="e">
        <f t="shared" si="5"/>
        <v>#REF!</v>
      </c>
    </row>
    <row r="338" spans="9:38" x14ac:dyDescent="0.25">
      <c r="I338" s="83"/>
      <c r="J338" s="84" t="e">
        <f>IF(AL339="55",Monitoreo!#REF!&amp;". ","")</f>
        <v>#REF!</v>
      </c>
      <c r="K338" s="39" t="e">
        <f>IF(AL339="54",Monitoreo!#REF!&amp;". ","")</f>
        <v>#REF!</v>
      </c>
      <c r="L338" s="39" t="e">
        <f>IF(AL339="53",Monitoreo!#REF!&amp;". ","")</f>
        <v>#REF!</v>
      </c>
      <c r="M338" s="39" t="e">
        <f>IF(AL339="52",Monitoreo!#REF!&amp;". ","")</f>
        <v>#REF!</v>
      </c>
      <c r="N338" s="39" t="e">
        <f>IF(AL339="51",Monitoreo!#REF!&amp;". ","")</f>
        <v>#REF!</v>
      </c>
      <c r="O338" s="39" t="e">
        <f>IF(AL339="45",Monitoreo!#REF!&amp;". ","")</f>
        <v>#REF!</v>
      </c>
      <c r="P338" s="39" t="e">
        <f>IF(AL339="44",Monitoreo!#REF!&amp;". ","")</f>
        <v>#REF!</v>
      </c>
      <c r="Q338" s="39" t="e">
        <f>IF(AL339="43",Monitoreo!#REF!&amp;". ","")</f>
        <v>#REF!</v>
      </c>
      <c r="R338" s="39" t="e">
        <f>IF(AL339="42",Monitoreo!#REF!&amp;". ","")</f>
        <v>#REF!</v>
      </c>
      <c r="S338" s="39" t="e">
        <f>IF(AL339="41",Monitoreo!#REF!&amp;". ","")</f>
        <v>#REF!</v>
      </c>
      <c r="T338" s="39" t="e">
        <f>IF(AL339="35",Monitoreo!#REF!&amp;". ","")</f>
        <v>#REF!</v>
      </c>
      <c r="U338" s="39" t="e">
        <f>IF(AL339="34",Monitoreo!#REF!&amp;". ","")</f>
        <v>#REF!</v>
      </c>
      <c r="V338" s="39" t="e">
        <f>IF(AL339="33",Monitoreo!#REF!&amp;". ","")</f>
        <v>#REF!</v>
      </c>
      <c r="W338" s="39" t="e">
        <f>IF(AL339="32",Monitoreo!#REF!&amp;". ","")</f>
        <v>#REF!</v>
      </c>
      <c r="X338" s="39" t="e">
        <f>IF(AL339="31",Monitoreo!#REF!&amp;". ","")</f>
        <v>#REF!</v>
      </c>
      <c r="Y338" s="39" t="e">
        <f>IF(AL339="25",Monitoreo!#REF!&amp;". ","")</f>
        <v>#REF!</v>
      </c>
      <c r="Z338" s="39" t="e">
        <f>IF(AL339="24",Monitoreo!#REF!&amp;". ","")</f>
        <v>#REF!</v>
      </c>
      <c r="AA338" s="39" t="e">
        <f>IF(AL339="23",Monitoreo!#REF!&amp;". ","")</f>
        <v>#REF!</v>
      </c>
      <c r="AB338" s="39" t="e">
        <f>IF(AL339="22",Monitoreo!#REF!&amp;". ","")</f>
        <v>#REF!</v>
      </c>
      <c r="AC338" s="39" t="e">
        <f>IF(AL339="21",Monitoreo!#REF!&amp;". ","")</f>
        <v>#REF!</v>
      </c>
      <c r="AD338" s="39" t="e">
        <f>IF(AL339="15",Monitoreo!#REF!&amp;". ","")</f>
        <v>#REF!</v>
      </c>
      <c r="AE338" s="39" t="e">
        <f>IF(AL339="14",Monitoreo!#REF!&amp;". ","")</f>
        <v>#REF!</v>
      </c>
      <c r="AF338" s="39" t="e">
        <f>IF(AL339="13",Monitoreo!#REF!&amp;". ","")</f>
        <v>#REF!</v>
      </c>
      <c r="AG338" s="39" t="e">
        <f>IF(AL339="12",Monitoreo!#REF!&amp;". ","")</f>
        <v>#REF!</v>
      </c>
      <c r="AH338" s="85" t="e">
        <f>IF(AL339="11",Monitoreo!#REF!&amp;". ","")</f>
        <v>#REF!</v>
      </c>
      <c r="AI338" s="71"/>
      <c r="AJ338" s="88" t="e">
        <f>+IF(Monitoreo!#REF!="Casi Seguro",5,IF(Monitoreo!#REF!="Probable",4,IF(Monitoreo!#REF!="Posible",3,IF(Monitoreo!#REF!="Improbable",2,IF(Monitoreo!#REF!="Raro",1)))))</f>
        <v>#REF!</v>
      </c>
      <c r="AK338" s="88" t="e">
        <f>+IF(Monitoreo!#REF!="Severo",5,IF(Monitoreo!#REF!="Mayor",4,IF(Monitoreo!#REF!="Moderado",3,IF(Monitoreo!#REF!="Menor",2,IF(Monitoreo!#REF!="Insignificante",1)))))</f>
        <v>#REF!</v>
      </c>
      <c r="AL338" s="88" t="e">
        <f t="shared" si="5"/>
        <v>#REF!</v>
      </c>
    </row>
    <row r="339" spans="9:38" x14ac:dyDescent="0.25">
      <c r="I339" s="83"/>
      <c r="J339" s="84" t="e">
        <f>IF(AL340="55",Monitoreo!#REF!&amp;". ","")</f>
        <v>#REF!</v>
      </c>
      <c r="K339" s="39" t="e">
        <f>IF(AL340="54",Monitoreo!#REF!&amp;". ","")</f>
        <v>#REF!</v>
      </c>
      <c r="L339" s="39" t="e">
        <f>IF(AL340="53",Monitoreo!#REF!&amp;". ","")</f>
        <v>#REF!</v>
      </c>
      <c r="M339" s="39" t="e">
        <f>IF(AL340="52",Monitoreo!#REF!&amp;". ","")</f>
        <v>#REF!</v>
      </c>
      <c r="N339" s="39" t="e">
        <f>IF(AL340="51",Monitoreo!#REF!&amp;". ","")</f>
        <v>#REF!</v>
      </c>
      <c r="O339" s="39" t="e">
        <f>IF(AL340="45",Monitoreo!#REF!&amp;". ","")</f>
        <v>#REF!</v>
      </c>
      <c r="P339" s="39" t="e">
        <f>IF(AL340="44",Monitoreo!#REF!&amp;". ","")</f>
        <v>#REF!</v>
      </c>
      <c r="Q339" s="39" t="e">
        <f>IF(AL340="43",Monitoreo!#REF!&amp;". ","")</f>
        <v>#REF!</v>
      </c>
      <c r="R339" s="39" t="e">
        <f>IF(AL340="42",Monitoreo!#REF!&amp;". ","")</f>
        <v>#REF!</v>
      </c>
      <c r="S339" s="39" t="e">
        <f>IF(AL340="41",Monitoreo!#REF!&amp;". ","")</f>
        <v>#REF!</v>
      </c>
      <c r="T339" s="39" t="e">
        <f>IF(AL340="35",Monitoreo!#REF!&amp;". ","")</f>
        <v>#REF!</v>
      </c>
      <c r="U339" s="39" t="e">
        <f>IF(AL340="34",Monitoreo!#REF!&amp;". ","")</f>
        <v>#REF!</v>
      </c>
      <c r="V339" s="39" t="e">
        <f>IF(AL340="33",Monitoreo!#REF!&amp;". ","")</f>
        <v>#REF!</v>
      </c>
      <c r="W339" s="39" t="e">
        <f>IF(AL340="32",Monitoreo!#REF!&amp;". ","")</f>
        <v>#REF!</v>
      </c>
      <c r="X339" s="39" t="e">
        <f>IF(AL340="31",Monitoreo!#REF!&amp;". ","")</f>
        <v>#REF!</v>
      </c>
      <c r="Y339" s="39" t="e">
        <f>IF(AL340="25",Monitoreo!#REF!&amp;". ","")</f>
        <v>#REF!</v>
      </c>
      <c r="Z339" s="39" t="e">
        <f>IF(AL340="24",Monitoreo!#REF!&amp;". ","")</f>
        <v>#REF!</v>
      </c>
      <c r="AA339" s="39" t="e">
        <f>IF(AL340="23",Monitoreo!#REF!&amp;". ","")</f>
        <v>#REF!</v>
      </c>
      <c r="AB339" s="39" t="e">
        <f>IF(AL340="22",Monitoreo!#REF!&amp;". ","")</f>
        <v>#REF!</v>
      </c>
      <c r="AC339" s="39" t="e">
        <f>IF(AL340="21",Monitoreo!#REF!&amp;". ","")</f>
        <v>#REF!</v>
      </c>
      <c r="AD339" s="39" t="e">
        <f>IF(AL340="15",Monitoreo!#REF!&amp;". ","")</f>
        <v>#REF!</v>
      </c>
      <c r="AE339" s="39" t="e">
        <f>IF(AL340="14",Monitoreo!#REF!&amp;". ","")</f>
        <v>#REF!</v>
      </c>
      <c r="AF339" s="39" t="e">
        <f>IF(AL340="13",Monitoreo!#REF!&amp;". ","")</f>
        <v>#REF!</v>
      </c>
      <c r="AG339" s="39" t="e">
        <f>IF(AL340="12",Monitoreo!#REF!&amp;". ","")</f>
        <v>#REF!</v>
      </c>
      <c r="AH339" s="85" t="e">
        <f>IF(AL340="11",Monitoreo!#REF!&amp;". ","")</f>
        <v>#REF!</v>
      </c>
      <c r="AI339" s="71"/>
      <c r="AJ339" s="88" t="e">
        <f>+IF(Monitoreo!#REF!="Casi Seguro",5,IF(Monitoreo!#REF!="Probable",4,IF(Monitoreo!#REF!="Posible",3,IF(Monitoreo!#REF!="Improbable",2,IF(Monitoreo!#REF!="Raro",1)))))</f>
        <v>#REF!</v>
      </c>
      <c r="AK339" s="88" t="e">
        <f>+IF(Monitoreo!#REF!="Severo",5,IF(Monitoreo!#REF!="Mayor",4,IF(Monitoreo!#REF!="Moderado",3,IF(Monitoreo!#REF!="Menor",2,IF(Monitoreo!#REF!="Insignificante",1)))))</f>
        <v>#REF!</v>
      </c>
      <c r="AL339" s="88" t="e">
        <f t="shared" si="5"/>
        <v>#REF!</v>
      </c>
    </row>
    <row r="340" spans="9:38" x14ac:dyDescent="0.25">
      <c r="I340" s="83"/>
      <c r="J340" s="84" t="e">
        <f>IF(AL341="55",Monitoreo!#REF!&amp;". ","")</f>
        <v>#REF!</v>
      </c>
      <c r="K340" s="39" t="e">
        <f>IF(AL341="54",Monitoreo!#REF!&amp;". ","")</f>
        <v>#REF!</v>
      </c>
      <c r="L340" s="39" t="e">
        <f>IF(AL341="53",Monitoreo!#REF!&amp;". ","")</f>
        <v>#REF!</v>
      </c>
      <c r="M340" s="39" t="e">
        <f>IF(AL341="52",Monitoreo!#REF!&amp;". ","")</f>
        <v>#REF!</v>
      </c>
      <c r="N340" s="39" t="e">
        <f>IF(AL341="51",Monitoreo!#REF!&amp;". ","")</f>
        <v>#REF!</v>
      </c>
      <c r="O340" s="39" t="e">
        <f>IF(AL341="45",Monitoreo!#REF!&amp;". ","")</f>
        <v>#REF!</v>
      </c>
      <c r="P340" s="39" t="e">
        <f>IF(AL341="44",Monitoreo!#REF!&amp;". ","")</f>
        <v>#REF!</v>
      </c>
      <c r="Q340" s="39" t="e">
        <f>IF(AL341="43",Monitoreo!#REF!&amp;". ","")</f>
        <v>#REF!</v>
      </c>
      <c r="R340" s="39" t="e">
        <f>IF(AL341="42",Monitoreo!#REF!&amp;". ","")</f>
        <v>#REF!</v>
      </c>
      <c r="S340" s="39" t="e">
        <f>IF(AL341="41",Monitoreo!#REF!&amp;". ","")</f>
        <v>#REF!</v>
      </c>
      <c r="T340" s="39" t="e">
        <f>IF(AL341="35",Monitoreo!#REF!&amp;". ","")</f>
        <v>#REF!</v>
      </c>
      <c r="U340" s="39" t="e">
        <f>IF(AL341="34",Monitoreo!#REF!&amp;". ","")</f>
        <v>#REF!</v>
      </c>
      <c r="V340" s="39" t="e">
        <f>IF(AL341="33",Monitoreo!#REF!&amp;". ","")</f>
        <v>#REF!</v>
      </c>
      <c r="W340" s="39" t="e">
        <f>IF(AL341="32",Monitoreo!#REF!&amp;". ","")</f>
        <v>#REF!</v>
      </c>
      <c r="X340" s="39" t="e">
        <f>IF(AL341="31",Monitoreo!#REF!&amp;". ","")</f>
        <v>#REF!</v>
      </c>
      <c r="Y340" s="39" t="e">
        <f>IF(AL341="25",Monitoreo!#REF!&amp;". ","")</f>
        <v>#REF!</v>
      </c>
      <c r="Z340" s="39" t="e">
        <f>IF(AL341="24",Monitoreo!#REF!&amp;". ","")</f>
        <v>#REF!</v>
      </c>
      <c r="AA340" s="39" t="e">
        <f>IF(AL341="23",Monitoreo!#REF!&amp;". ","")</f>
        <v>#REF!</v>
      </c>
      <c r="AB340" s="39" t="e">
        <f>IF(AL341="22",Monitoreo!#REF!&amp;". ","")</f>
        <v>#REF!</v>
      </c>
      <c r="AC340" s="39" t="e">
        <f>IF(AL341="21",Monitoreo!#REF!&amp;". ","")</f>
        <v>#REF!</v>
      </c>
      <c r="AD340" s="39" t="e">
        <f>IF(AL341="15",Monitoreo!#REF!&amp;". ","")</f>
        <v>#REF!</v>
      </c>
      <c r="AE340" s="39" t="e">
        <f>IF(AL341="14",Monitoreo!#REF!&amp;". ","")</f>
        <v>#REF!</v>
      </c>
      <c r="AF340" s="39" t="e">
        <f>IF(AL341="13",Monitoreo!#REF!&amp;". ","")</f>
        <v>#REF!</v>
      </c>
      <c r="AG340" s="39" t="e">
        <f>IF(AL341="12",Monitoreo!#REF!&amp;". ","")</f>
        <v>#REF!</v>
      </c>
      <c r="AH340" s="85" t="e">
        <f>IF(AL341="11",Monitoreo!#REF!&amp;". ","")</f>
        <v>#REF!</v>
      </c>
      <c r="AI340" s="71"/>
      <c r="AJ340" s="88" t="e">
        <f>+IF(Monitoreo!#REF!="Casi Seguro",5,IF(Monitoreo!#REF!="Probable",4,IF(Monitoreo!#REF!="Posible",3,IF(Monitoreo!#REF!="Improbable",2,IF(Monitoreo!#REF!="Raro",1)))))</f>
        <v>#REF!</v>
      </c>
      <c r="AK340" s="88" t="e">
        <f>+IF(Monitoreo!#REF!="Severo",5,IF(Monitoreo!#REF!="Mayor",4,IF(Monitoreo!#REF!="Moderado",3,IF(Monitoreo!#REF!="Menor",2,IF(Monitoreo!#REF!="Insignificante",1)))))</f>
        <v>#REF!</v>
      </c>
      <c r="AL340" s="88" t="e">
        <f t="shared" si="5"/>
        <v>#REF!</v>
      </c>
    </row>
    <row r="341" spans="9:38" x14ac:dyDescent="0.25">
      <c r="I341" s="83"/>
      <c r="J341" s="84" t="e">
        <f>IF(AL342="55",Monitoreo!#REF!&amp;". ","")</f>
        <v>#REF!</v>
      </c>
      <c r="K341" s="39" t="e">
        <f>IF(AL342="54",Monitoreo!#REF!&amp;". ","")</f>
        <v>#REF!</v>
      </c>
      <c r="L341" s="39" t="e">
        <f>IF(AL342="53",Monitoreo!#REF!&amp;". ","")</f>
        <v>#REF!</v>
      </c>
      <c r="M341" s="39" t="e">
        <f>IF(AL342="52",Monitoreo!#REF!&amp;". ","")</f>
        <v>#REF!</v>
      </c>
      <c r="N341" s="39" t="e">
        <f>IF(AL342="51",Monitoreo!#REF!&amp;". ","")</f>
        <v>#REF!</v>
      </c>
      <c r="O341" s="39" t="e">
        <f>IF(AL342="45",Monitoreo!#REF!&amp;". ","")</f>
        <v>#REF!</v>
      </c>
      <c r="P341" s="39" t="e">
        <f>IF(AL342="44",Monitoreo!#REF!&amp;". ","")</f>
        <v>#REF!</v>
      </c>
      <c r="Q341" s="39" t="e">
        <f>IF(AL342="43",Monitoreo!#REF!&amp;". ","")</f>
        <v>#REF!</v>
      </c>
      <c r="R341" s="39" t="e">
        <f>IF(AL342="42",Monitoreo!#REF!&amp;". ","")</f>
        <v>#REF!</v>
      </c>
      <c r="S341" s="39" t="e">
        <f>IF(AL342="41",Monitoreo!#REF!&amp;". ","")</f>
        <v>#REF!</v>
      </c>
      <c r="T341" s="39" t="e">
        <f>IF(AL342="35",Monitoreo!#REF!&amp;". ","")</f>
        <v>#REF!</v>
      </c>
      <c r="U341" s="39" t="e">
        <f>IF(AL342="34",Monitoreo!#REF!&amp;". ","")</f>
        <v>#REF!</v>
      </c>
      <c r="V341" s="39" t="e">
        <f>IF(AL342="33",Monitoreo!#REF!&amp;". ","")</f>
        <v>#REF!</v>
      </c>
      <c r="W341" s="39" t="e">
        <f>IF(AL342="32",Monitoreo!#REF!&amp;". ","")</f>
        <v>#REF!</v>
      </c>
      <c r="X341" s="39" t="e">
        <f>IF(AL342="31",Monitoreo!#REF!&amp;". ","")</f>
        <v>#REF!</v>
      </c>
      <c r="Y341" s="39" t="e">
        <f>IF(AL342="25",Monitoreo!#REF!&amp;". ","")</f>
        <v>#REF!</v>
      </c>
      <c r="Z341" s="39" t="e">
        <f>IF(AL342="24",Monitoreo!#REF!&amp;". ","")</f>
        <v>#REF!</v>
      </c>
      <c r="AA341" s="39" t="e">
        <f>IF(AL342="23",Monitoreo!#REF!&amp;". ","")</f>
        <v>#REF!</v>
      </c>
      <c r="AB341" s="39" t="e">
        <f>IF(AL342="22",Monitoreo!#REF!&amp;". ","")</f>
        <v>#REF!</v>
      </c>
      <c r="AC341" s="39" t="e">
        <f>IF(AL342="21",Monitoreo!#REF!&amp;". ","")</f>
        <v>#REF!</v>
      </c>
      <c r="AD341" s="39" t="e">
        <f>IF(AL342="15",Monitoreo!#REF!&amp;". ","")</f>
        <v>#REF!</v>
      </c>
      <c r="AE341" s="39" t="e">
        <f>IF(AL342="14",Monitoreo!#REF!&amp;". ","")</f>
        <v>#REF!</v>
      </c>
      <c r="AF341" s="39" t="e">
        <f>IF(AL342="13",Monitoreo!#REF!&amp;". ","")</f>
        <v>#REF!</v>
      </c>
      <c r="AG341" s="39" t="e">
        <f>IF(AL342="12",Monitoreo!#REF!&amp;". ","")</f>
        <v>#REF!</v>
      </c>
      <c r="AH341" s="85" t="e">
        <f>IF(AL342="11",Monitoreo!#REF!&amp;". ","")</f>
        <v>#REF!</v>
      </c>
      <c r="AI341" s="71"/>
      <c r="AJ341" s="88" t="e">
        <f>+IF(Monitoreo!#REF!="Casi Seguro",5,IF(Monitoreo!#REF!="Probable",4,IF(Monitoreo!#REF!="Posible",3,IF(Monitoreo!#REF!="Improbable",2,IF(Monitoreo!#REF!="Raro",1)))))</f>
        <v>#REF!</v>
      </c>
      <c r="AK341" s="88" t="e">
        <f>+IF(Monitoreo!#REF!="Severo",5,IF(Monitoreo!#REF!="Mayor",4,IF(Monitoreo!#REF!="Moderado",3,IF(Monitoreo!#REF!="Menor",2,IF(Monitoreo!#REF!="Insignificante",1)))))</f>
        <v>#REF!</v>
      </c>
      <c r="AL341" s="88" t="e">
        <f t="shared" si="5"/>
        <v>#REF!</v>
      </c>
    </row>
    <row r="342" spans="9:38" x14ac:dyDescent="0.25">
      <c r="I342" s="83"/>
      <c r="J342" s="84" t="e">
        <f>IF(AL343="55",Monitoreo!#REF!&amp;". ","")</f>
        <v>#REF!</v>
      </c>
      <c r="K342" s="39" t="e">
        <f>IF(AL343="54",Monitoreo!#REF!&amp;". ","")</f>
        <v>#REF!</v>
      </c>
      <c r="L342" s="39" t="e">
        <f>IF(AL343="53",Monitoreo!#REF!&amp;". ","")</f>
        <v>#REF!</v>
      </c>
      <c r="M342" s="39" t="e">
        <f>IF(AL343="52",Monitoreo!#REF!&amp;". ","")</f>
        <v>#REF!</v>
      </c>
      <c r="N342" s="39" t="e">
        <f>IF(AL343="51",Monitoreo!#REF!&amp;". ","")</f>
        <v>#REF!</v>
      </c>
      <c r="O342" s="39" t="e">
        <f>IF(AL343="45",Monitoreo!#REF!&amp;". ","")</f>
        <v>#REF!</v>
      </c>
      <c r="P342" s="39" t="e">
        <f>IF(AL343="44",Monitoreo!#REF!&amp;". ","")</f>
        <v>#REF!</v>
      </c>
      <c r="Q342" s="39" t="e">
        <f>IF(AL343="43",Monitoreo!#REF!&amp;". ","")</f>
        <v>#REF!</v>
      </c>
      <c r="R342" s="39" t="e">
        <f>IF(AL343="42",Monitoreo!#REF!&amp;". ","")</f>
        <v>#REF!</v>
      </c>
      <c r="S342" s="39" t="e">
        <f>IF(AL343="41",Monitoreo!#REF!&amp;". ","")</f>
        <v>#REF!</v>
      </c>
      <c r="T342" s="39" t="e">
        <f>IF(AL343="35",Monitoreo!#REF!&amp;". ","")</f>
        <v>#REF!</v>
      </c>
      <c r="U342" s="39" t="e">
        <f>IF(AL343="34",Monitoreo!#REF!&amp;". ","")</f>
        <v>#REF!</v>
      </c>
      <c r="V342" s="39" t="e">
        <f>IF(AL343="33",Monitoreo!#REF!&amp;". ","")</f>
        <v>#REF!</v>
      </c>
      <c r="W342" s="39" t="e">
        <f>IF(AL343="32",Monitoreo!#REF!&amp;". ","")</f>
        <v>#REF!</v>
      </c>
      <c r="X342" s="39" t="e">
        <f>IF(AL343="31",Monitoreo!#REF!&amp;". ","")</f>
        <v>#REF!</v>
      </c>
      <c r="Y342" s="39" t="e">
        <f>IF(AL343="25",Monitoreo!#REF!&amp;". ","")</f>
        <v>#REF!</v>
      </c>
      <c r="Z342" s="39" t="e">
        <f>IF(AL343="24",Monitoreo!#REF!&amp;". ","")</f>
        <v>#REF!</v>
      </c>
      <c r="AA342" s="39" t="e">
        <f>IF(AL343="23",Monitoreo!#REF!&amp;". ","")</f>
        <v>#REF!</v>
      </c>
      <c r="AB342" s="39" t="e">
        <f>IF(AL343="22",Monitoreo!#REF!&amp;". ","")</f>
        <v>#REF!</v>
      </c>
      <c r="AC342" s="39" t="e">
        <f>IF(AL343="21",Monitoreo!#REF!&amp;". ","")</f>
        <v>#REF!</v>
      </c>
      <c r="AD342" s="39" t="e">
        <f>IF(AL343="15",Monitoreo!#REF!&amp;". ","")</f>
        <v>#REF!</v>
      </c>
      <c r="AE342" s="39" t="e">
        <f>IF(AL343="14",Monitoreo!#REF!&amp;". ","")</f>
        <v>#REF!</v>
      </c>
      <c r="AF342" s="39" t="e">
        <f>IF(AL343="13",Monitoreo!#REF!&amp;". ","")</f>
        <v>#REF!</v>
      </c>
      <c r="AG342" s="39" t="e">
        <f>IF(AL343="12",Monitoreo!#REF!&amp;". ","")</f>
        <v>#REF!</v>
      </c>
      <c r="AH342" s="85" t="e">
        <f>IF(AL343="11",Monitoreo!#REF!&amp;". ","")</f>
        <v>#REF!</v>
      </c>
      <c r="AI342" s="71"/>
      <c r="AJ342" s="88" t="e">
        <f>+IF(Monitoreo!#REF!="Casi Seguro",5,IF(Monitoreo!#REF!="Probable",4,IF(Monitoreo!#REF!="Posible",3,IF(Monitoreo!#REF!="Improbable",2,IF(Monitoreo!#REF!="Raro",1)))))</f>
        <v>#REF!</v>
      </c>
      <c r="AK342" s="88" t="e">
        <f>+IF(Monitoreo!#REF!="Severo",5,IF(Monitoreo!#REF!="Mayor",4,IF(Monitoreo!#REF!="Moderado",3,IF(Monitoreo!#REF!="Menor",2,IF(Monitoreo!#REF!="Insignificante",1)))))</f>
        <v>#REF!</v>
      </c>
      <c r="AL342" s="88" t="e">
        <f t="shared" si="5"/>
        <v>#REF!</v>
      </c>
    </row>
    <row r="343" spans="9:38" x14ac:dyDescent="0.25">
      <c r="I343" s="83"/>
      <c r="J343" s="84" t="e">
        <f>IF(AL344="55",Monitoreo!#REF!&amp;". ","")</f>
        <v>#REF!</v>
      </c>
      <c r="K343" s="39" t="e">
        <f>IF(AL344="54",Monitoreo!#REF!&amp;". ","")</f>
        <v>#REF!</v>
      </c>
      <c r="L343" s="39" t="e">
        <f>IF(AL344="53",Monitoreo!#REF!&amp;". ","")</f>
        <v>#REF!</v>
      </c>
      <c r="M343" s="39" t="e">
        <f>IF(AL344="52",Monitoreo!#REF!&amp;". ","")</f>
        <v>#REF!</v>
      </c>
      <c r="N343" s="39" t="e">
        <f>IF(AL344="51",Monitoreo!#REF!&amp;". ","")</f>
        <v>#REF!</v>
      </c>
      <c r="O343" s="39" t="e">
        <f>IF(AL344="45",Monitoreo!#REF!&amp;". ","")</f>
        <v>#REF!</v>
      </c>
      <c r="P343" s="39" t="e">
        <f>IF(AL344="44",Monitoreo!#REF!&amp;". ","")</f>
        <v>#REF!</v>
      </c>
      <c r="Q343" s="39" t="e">
        <f>IF(AL344="43",Monitoreo!#REF!&amp;". ","")</f>
        <v>#REF!</v>
      </c>
      <c r="R343" s="39" t="e">
        <f>IF(AL344="42",Monitoreo!#REF!&amp;". ","")</f>
        <v>#REF!</v>
      </c>
      <c r="S343" s="39" t="e">
        <f>IF(AL344="41",Monitoreo!#REF!&amp;". ","")</f>
        <v>#REF!</v>
      </c>
      <c r="T343" s="39" t="e">
        <f>IF(AL344="35",Monitoreo!#REF!&amp;". ","")</f>
        <v>#REF!</v>
      </c>
      <c r="U343" s="39" t="e">
        <f>IF(AL344="34",Monitoreo!#REF!&amp;". ","")</f>
        <v>#REF!</v>
      </c>
      <c r="V343" s="39" t="e">
        <f>IF(AL344="33",Monitoreo!#REF!&amp;". ","")</f>
        <v>#REF!</v>
      </c>
      <c r="W343" s="39" t="e">
        <f>IF(AL344="32",Monitoreo!#REF!&amp;". ","")</f>
        <v>#REF!</v>
      </c>
      <c r="X343" s="39" t="e">
        <f>IF(AL344="31",Monitoreo!#REF!&amp;". ","")</f>
        <v>#REF!</v>
      </c>
      <c r="Y343" s="39" t="e">
        <f>IF(AL344="25",Monitoreo!#REF!&amp;". ","")</f>
        <v>#REF!</v>
      </c>
      <c r="Z343" s="39" t="e">
        <f>IF(AL344="24",Monitoreo!#REF!&amp;". ","")</f>
        <v>#REF!</v>
      </c>
      <c r="AA343" s="39" t="e">
        <f>IF(AL344="23",Monitoreo!#REF!&amp;". ","")</f>
        <v>#REF!</v>
      </c>
      <c r="AB343" s="39" t="e">
        <f>IF(AL344="22",Monitoreo!#REF!&amp;". ","")</f>
        <v>#REF!</v>
      </c>
      <c r="AC343" s="39" t="e">
        <f>IF(AL344="21",Monitoreo!#REF!&amp;". ","")</f>
        <v>#REF!</v>
      </c>
      <c r="AD343" s="39" t="e">
        <f>IF(AL344="15",Monitoreo!#REF!&amp;". ","")</f>
        <v>#REF!</v>
      </c>
      <c r="AE343" s="39" t="e">
        <f>IF(AL344="14",Monitoreo!#REF!&amp;". ","")</f>
        <v>#REF!</v>
      </c>
      <c r="AF343" s="39" t="e">
        <f>IF(AL344="13",Monitoreo!#REF!&amp;". ","")</f>
        <v>#REF!</v>
      </c>
      <c r="AG343" s="39" t="e">
        <f>IF(AL344="12",Monitoreo!#REF!&amp;". ","")</f>
        <v>#REF!</v>
      </c>
      <c r="AH343" s="85" t="e">
        <f>IF(AL344="11",Monitoreo!#REF!&amp;". ","")</f>
        <v>#REF!</v>
      </c>
      <c r="AI343" s="71"/>
      <c r="AJ343" s="88" t="e">
        <f>+IF(Monitoreo!#REF!="Casi Seguro",5,IF(Monitoreo!#REF!="Probable",4,IF(Monitoreo!#REF!="Posible",3,IF(Monitoreo!#REF!="Improbable",2,IF(Monitoreo!#REF!="Raro",1)))))</f>
        <v>#REF!</v>
      </c>
      <c r="AK343" s="88" t="e">
        <f>+IF(Monitoreo!#REF!="Severo",5,IF(Monitoreo!#REF!="Mayor",4,IF(Monitoreo!#REF!="Moderado",3,IF(Monitoreo!#REF!="Menor",2,IF(Monitoreo!#REF!="Insignificante",1)))))</f>
        <v>#REF!</v>
      </c>
      <c r="AL343" s="88" t="e">
        <f t="shared" si="5"/>
        <v>#REF!</v>
      </c>
    </row>
    <row r="344" spans="9:38" x14ac:dyDescent="0.25">
      <c r="I344" s="83"/>
      <c r="J344" s="84" t="e">
        <f>IF(AL345="55",Monitoreo!#REF!&amp;". ","")</f>
        <v>#REF!</v>
      </c>
      <c r="K344" s="39" t="e">
        <f>IF(AL345="54",Monitoreo!#REF!&amp;". ","")</f>
        <v>#REF!</v>
      </c>
      <c r="L344" s="39" t="e">
        <f>IF(AL345="53",Monitoreo!#REF!&amp;". ","")</f>
        <v>#REF!</v>
      </c>
      <c r="M344" s="39" t="e">
        <f>IF(AL345="52",Monitoreo!#REF!&amp;". ","")</f>
        <v>#REF!</v>
      </c>
      <c r="N344" s="39" t="e">
        <f>IF(AL345="51",Monitoreo!#REF!&amp;". ","")</f>
        <v>#REF!</v>
      </c>
      <c r="O344" s="39" t="e">
        <f>IF(AL345="45",Monitoreo!#REF!&amp;". ","")</f>
        <v>#REF!</v>
      </c>
      <c r="P344" s="39" t="e">
        <f>IF(AL345="44",Monitoreo!#REF!&amp;". ","")</f>
        <v>#REF!</v>
      </c>
      <c r="Q344" s="39" t="e">
        <f>IF(AL345="43",Monitoreo!#REF!&amp;". ","")</f>
        <v>#REF!</v>
      </c>
      <c r="R344" s="39" t="e">
        <f>IF(AL345="42",Monitoreo!#REF!&amp;". ","")</f>
        <v>#REF!</v>
      </c>
      <c r="S344" s="39" t="e">
        <f>IF(AL345="41",Monitoreo!#REF!&amp;". ","")</f>
        <v>#REF!</v>
      </c>
      <c r="T344" s="39" t="e">
        <f>IF(AL345="35",Monitoreo!#REF!&amp;". ","")</f>
        <v>#REF!</v>
      </c>
      <c r="U344" s="39" t="e">
        <f>IF(AL345="34",Monitoreo!#REF!&amp;". ","")</f>
        <v>#REF!</v>
      </c>
      <c r="V344" s="39" t="e">
        <f>IF(AL345="33",Monitoreo!#REF!&amp;". ","")</f>
        <v>#REF!</v>
      </c>
      <c r="W344" s="39" t="e">
        <f>IF(AL345="32",Monitoreo!#REF!&amp;". ","")</f>
        <v>#REF!</v>
      </c>
      <c r="X344" s="39" t="e">
        <f>IF(AL345="31",Monitoreo!#REF!&amp;". ","")</f>
        <v>#REF!</v>
      </c>
      <c r="Y344" s="39" t="e">
        <f>IF(AL345="25",Monitoreo!#REF!&amp;". ","")</f>
        <v>#REF!</v>
      </c>
      <c r="Z344" s="39" t="e">
        <f>IF(AL345="24",Monitoreo!#REF!&amp;". ","")</f>
        <v>#REF!</v>
      </c>
      <c r="AA344" s="39" t="e">
        <f>IF(AL345="23",Monitoreo!#REF!&amp;". ","")</f>
        <v>#REF!</v>
      </c>
      <c r="AB344" s="39" t="e">
        <f>IF(AL345="22",Monitoreo!#REF!&amp;". ","")</f>
        <v>#REF!</v>
      </c>
      <c r="AC344" s="39" t="e">
        <f>IF(AL345="21",Monitoreo!#REF!&amp;". ","")</f>
        <v>#REF!</v>
      </c>
      <c r="AD344" s="39" t="e">
        <f>IF(AL345="15",Monitoreo!#REF!&amp;". ","")</f>
        <v>#REF!</v>
      </c>
      <c r="AE344" s="39" t="e">
        <f>IF(AL345="14",Monitoreo!#REF!&amp;". ","")</f>
        <v>#REF!</v>
      </c>
      <c r="AF344" s="39" t="e">
        <f>IF(AL345="13",Monitoreo!#REF!&amp;". ","")</f>
        <v>#REF!</v>
      </c>
      <c r="AG344" s="39" t="e">
        <f>IF(AL345="12",Monitoreo!#REF!&amp;". ","")</f>
        <v>#REF!</v>
      </c>
      <c r="AH344" s="85" t="e">
        <f>IF(AL345="11",Monitoreo!#REF!&amp;". ","")</f>
        <v>#REF!</v>
      </c>
      <c r="AI344" s="71"/>
      <c r="AJ344" s="88" t="e">
        <f>+IF(Monitoreo!#REF!="Casi Seguro",5,IF(Monitoreo!#REF!="Probable",4,IF(Monitoreo!#REF!="Posible",3,IF(Monitoreo!#REF!="Improbable",2,IF(Monitoreo!#REF!="Raro",1)))))</f>
        <v>#REF!</v>
      </c>
      <c r="AK344" s="88" t="e">
        <f>+IF(Monitoreo!#REF!="Severo",5,IF(Monitoreo!#REF!="Mayor",4,IF(Monitoreo!#REF!="Moderado",3,IF(Monitoreo!#REF!="Menor",2,IF(Monitoreo!#REF!="Insignificante",1)))))</f>
        <v>#REF!</v>
      </c>
      <c r="AL344" s="88" t="e">
        <f t="shared" si="5"/>
        <v>#REF!</v>
      </c>
    </row>
    <row r="345" spans="9:38" x14ac:dyDescent="0.25">
      <c r="I345" s="83"/>
      <c r="J345" s="84" t="e">
        <f>IF(AL346="55",Monitoreo!#REF!&amp;". ","")</f>
        <v>#REF!</v>
      </c>
      <c r="K345" s="39" t="e">
        <f>IF(AL346="54",Monitoreo!#REF!&amp;". ","")</f>
        <v>#REF!</v>
      </c>
      <c r="L345" s="39" t="e">
        <f>IF(AL346="53",Monitoreo!#REF!&amp;". ","")</f>
        <v>#REF!</v>
      </c>
      <c r="M345" s="39" t="e">
        <f>IF(AL346="52",Monitoreo!#REF!&amp;". ","")</f>
        <v>#REF!</v>
      </c>
      <c r="N345" s="39" t="e">
        <f>IF(AL346="51",Monitoreo!#REF!&amp;". ","")</f>
        <v>#REF!</v>
      </c>
      <c r="O345" s="39" t="e">
        <f>IF(AL346="45",Monitoreo!#REF!&amp;". ","")</f>
        <v>#REF!</v>
      </c>
      <c r="P345" s="39" t="e">
        <f>IF(AL346="44",Monitoreo!#REF!&amp;". ","")</f>
        <v>#REF!</v>
      </c>
      <c r="Q345" s="39" t="e">
        <f>IF(AL346="43",Monitoreo!#REF!&amp;". ","")</f>
        <v>#REF!</v>
      </c>
      <c r="R345" s="39" t="e">
        <f>IF(AL346="42",Monitoreo!#REF!&amp;". ","")</f>
        <v>#REF!</v>
      </c>
      <c r="S345" s="39" t="e">
        <f>IF(AL346="41",Monitoreo!#REF!&amp;". ","")</f>
        <v>#REF!</v>
      </c>
      <c r="T345" s="39" t="e">
        <f>IF(AL346="35",Monitoreo!#REF!&amp;". ","")</f>
        <v>#REF!</v>
      </c>
      <c r="U345" s="39" t="e">
        <f>IF(AL346="34",Monitoreo!#REF!&amp;". ","")</f>
        <v>#REF!</v>
      </c>
      <c r="V345" s="39" t="e">
        <f>IF(AL346="33",Monitoreo!#REF!&amp;". ","")</f>
        <v>#REF!</v>
      </c>
      <c r="W345" s="39" t="e">
        <f>IF(AL346="32",Monitoreo!#REF!&amp;". ","")</f>
        <v>#REF!</v>
      </c>
      <c r="X345" s="39" t="e">
        <f>IF(AL346="31",Monitoreo!#REF!&amp;". ","")</f>
        <v>#REF!</v>
      </c>
      <c r="Y345" s="39" t="e">
        <f>IF(AL346="25",Monitoreo!#REF!&amp;". ","")</f>
        <v>#REF!</v>
      </c>
      <c r="Z345" s="39" t="e">
        <f>IF(AL346="24",Monitoreo!#REF!&amp;". ","")</f>
        <v>#REF!</v>
      </c>
      <c r="AA345" s="39" t="e">
        <f>IF(AL346="23",Monitoreo!#REF!&amp;". ","")</f>
        <v>#REF!</v>
      </c>
      <c r="AB345" s="39" t="e">
        <f>IF(AL346="22",Monitoreo!#REF!&amp;". ","")</f>
        <v>#REF!</v>
      </c>
      <c r="AC345" s="39" t="e">
        <f>IF(AL346="21",Monitoreo!#REF!&amp;". ","")</f>
        <v>#REF!</v>
      </c>
      <c r="AD345" s="39" t="e">
        <f>IF(AL346="15",Monitoreo!#REF!&amp;". ","")</f>
        <v>#REF!</v>
      </c>
      <c r="AE345" s="39" t="e">
        <f>IF(AL346="14",Monitoreo!#REF!&amp;". ","")</f>
        <v>#REF!</v>
      </c>
      <c r="AF345" s="39" t="e">
        <f>IF(AL346="13",Monitoreo!#REF!&amp;". ","")</f>
        <v>#REF!</v>
      </c>
      <c r="AG345" s="39" t="e">
        <f>IF(AL346="12",Monitoreo!#REF!&amp;". ","")</f>
        <v>#REF!</v>
      </c>
      <c r="AH345" s="85" t="e">
        <f>IF(AL346="11",Monitoreo!#REF!&amp;". ","")</f>
        <v>#REF!</v>
      </c>
      <c r="AI345" s="71"/>
      <c r="AJ345" s="88" t="e">
        <f>+IF(Monitoreo!#REF!="Casi Seguro",5,IF(Monitoreo!#REF!="Probable",4,IF(Monitoreo!#REF!="Posible",3,IF(Monitoreo!#REF!="Improbable",2,IF(Monitoreo!#REF!="Raro",1)))))</f>
        <v>#REF!</v>
      </c>
      <c r="AK345" s="88" t="e">
        <f>+IF(Monitoreo!#REF!="Severo",5,IF(Monitoreo!#REF!="Mayor",4,IF(Monitoreo!#REF!="Moderado",3,IF(Monitoreo!#REF!="Menor",2,IF(Monitoreo!#REF!="Insignificante",1)))))</f>
        <v>#REF!</v>
      </c>
      <c r="AL345" s="88" t="e">
        <f t="shared" si="5"/>
        <v>#REF!</v>
      </c>
    </row>
    <row r="346" spans="9:38" x14ac:dyDescent="0.25">
      <c r="I346" s="83"/>
      <c r="J346" s="84" t="e">
        <f>IF(AL347="55",Monitoreo!#REF!&amp;". ","")</f>
        <v>#REF!</v>
      </c>
      <c r="K346" s="39" t="e">
        <f>IF(AL347="54",Monitoreo!#REF!&amp;". ","")</f>
        <v>#REF!</v>
      </c>
      <c r="L346" s="39" t="e">
        <f>IF(AL347="53",Monitoreo!#REF!&amp;". ","")</f>
        <v>#REF!</v>
      </c>
      <c r="M346" s="39" t="e">
        <f>IF(AL347="52",Monitoreo!#REF!&amp;". ","")</f>
        <v>#REF!</v>
      </c>
      <c r="N346" s="39" t="e">
        <f>IF(AL347="51",Monitoreo!#REF!&amp;". ","")</f>
        <v>#REF!</v>
      </c>
      <c r="O346" s="39" t="e">
        <f>IF(AL347="45",Monitoreo!#REF!&amp;". ","")</f>
        <v>#REF!</v>
      </c>
      <c r="P346" s="39" t="e">
        <f>IF(AL347="44",Monitoreo!#REF!&amp;". ","")</f>
        <v>#REF!</v>
      </c>
      <c r="Q346" s="39" t="e">
        <f>IF(AL347="43",Monitoreo!#REF!&amp;". ","")</f>
        <v>#REF!</v>
      </c>
      <c r="R346" s="39" t="e">
        <f>IF(AL347="42",Monitoreo!#REF!&amp;". ","")</f>
        <v>#REF!</v>
      </c>
      <c r="S346" s="39" t="e">
        <f>IF(AL347="41",Monitoreo!#REF!&amp;". ","")</f>
        <v>#REF!</v>
      </c>
      <c r="T346" s="39" t="e">
        <f>IF(AL347="35",Monitoreo!#REF!&amp;". ","")</f>
        <v>#REF!</v>
      </c>
      <c r="U346" s="39" t="e">
        <f>IF(AL347="34",Monitoreo!#REF!&amp;". ","")</f>
        <v>#REF!</v>
      </c>
      <c r="V346" s="39" t="e">
        <f>IF(AL347="33",Monitoreo!#REF!&amp;". ","")</f>
        <v>#REF!</v>
      </c>
      <c r="W346" s="39" t="e">
        <f>IF(AL347="32",Monitoreo!#REF!&amp;". ","")</f>
        <v>#REF!</v>
      </c>
      <c r="X346" s="39" t="e">
        <f>IF(AL347="31",Monitoreo!#REF!&amp;". ","")</f>
        <v>#REF!</v>
      </c>
      <c r="Y346" s="39" t="e">
        <f>IF(AL347="25",Monitoreo!#REF!&amp;". ","")</f>
        <v>#REF!</v>
      </c>
      <c r="Z346" s="39" t="e">
        <f>IF(AL347="24",Monitoreo!#REF!&amp;". ","")</f>
        <v>#REF!</v>
      </c>
      <c r="AA346" s="39" t="e">
        <f>IF(AL347="23",Monitoreo!#REF!&amp;". ","")</f>
        <v>#REF!</v>
      </c>
      <c r="AB346" s="39" t="e">
        <f>IF(AL347="22",Monitoreo!#REF!&amp;". ","")</f>
        <v>#REF!</v>
      </c>
      <c r="AC346" s="39" t="e">
        <f>IF(AL347="21",Monitoreo!#REF!&amp;". ","")</f>
        <v>#REF!</v>
      </c>
      <c r="AD346" s="39" t="e">
        <f>IF(AL347="15",Monitoreo!#REF!&amp;". ","")</f>
        <v>#REF!</v>
      </c>
      <c r="AE346" s="39" t="e">
        <f>IF(AL347="14",Monitoreo!#REF!&amp;". ","")</f>
        <v>#REF!</v>
      </c>
      <c r="AF346" s="39" t="e">
        <f>IF(AL347="13",Monitoreo!#REF!&amp;". ","")</f>
        <v>#REF!</v>
      </c>
      <c r="AG346" s="39" t="e">
        <f>IF(AL347="12",Monitoreo!#REF!&amp;". ","")</f>
        <v>#REF!</v>
      </c>
      <c r="AH346" s="85" t="e">
        <f>IF(AL347="11",Monitoreo!#REF!&amp;". ","")</f>
        <v>#REF!</v>
      </c>
      <c r="AI346" s="71"/>
      <c r="AJ346" s="88" t="e">
        <f>+IF(Monitoreo!#REF!="Casi Seguro",5,IF(Monitoreo!#REF!="Probable",4,IF(Monitoreo!#REF!="Posible",3,IF(Monitoreo!#REF!="Improbable",2,IF(Monitoreo!#REF!="Raro",1)))))</f>
        <v>#REF!</v>
      </c>
      <c r="AK346" s="88" t="e">
        <f>+IF(Monitoreo!#REF!="Severo",5,IF(Monitoreo!#REF!="Mayor",4,IF(Monitoreo!#REF!="Moderado",3,IF(Monitoreo!#REF!="Menor",2,IF(Monitoreo!#REF!="Insignificante",1)))))</f>
        <v>#REF!</v>
      </c>
      <c r="AL346" s="88" t="e">
        <f t="shared" si="5"/>
        <v>#REF!</v>
      </c>
    </row>
    <row r="347" spans="9:38" x14ac:dyDescent="0.25">
      <c r="I347" s="83"/>
      <c r="J347" s="84" t="e">
        <f>IF(AL348="55",Monitoreo!#REF!&amp;". ","")</f>
        <v>#REF!</v>
      </c>
      <c r="K347" s="39" t="e">
        <f>IF(AL348="54",Monitoreo!#REF!&amp;". ","")</f>
        <v>#REF!</v>
      </c>
      <c r="L347" s="39" t="e">
        <f>IF(AL348="53",Monitoreo!#REF!&amp;". ","")</f>
        <v>#REF!</v>
      </c>
      <c r="M347" s="39" t="e">
        <f>IF(AL348="52",Monitoreo!#REF!&amp;". ","")</f>
        <v>#REF!</v>
      </c>
      <c r="N347" s="39" t="e">
        <f>IF(AL348="51",Monitoreo!#REF!&amp;". ","")</f>
        <v>#REF!</v>
      </c>
      <c r="O347" s="39" t="e">
        <f>IF(AL348="45",Monitoreo!#REF!&amp;". ","")</f>
        <v>#REF!</v>
      </c>
      <c r="P347" s="39" t="e">
        <f>IF(AL348="44",Monitoreo!#REF!&amp;". ","")</f>
        <v>#REF!</v>
      </c>
      <c r="Q347" s="39" t="e">
        <f>IF(AL348="43",Monitoreo!#REF!&amp;". ","")</f>
        <v>#REF!</v>
      </c>
      <c r="R347" s="39" t="e">
        <f>IF(AL348="42",Monitoreo!#REF!&amp;". ","")</f>
        <v>#REF!</v>
      </c>
      <c r="S347" s="39" t="e">
        <f>IF(AL348="41",Monitoreo!#REF!&amp;". ","")</f>
        <v>#REF!</v>
      </c>
      <c r="T347" s="39" t="e">
        <f>IF(AL348="35",Monitoreo!#REF!&amp;". ","")</f>
        <v>#REF!</v>
      </c>
      <c r="U347" s="39" t="e">
        <f>IF(AL348="34",Monitoreo!#REF!&amp;". ","")</f>
        <v>#REF!</v>
      </c>
      <c r="V347" s="39" t="e">
        <f>IF(AL348="33",Monitoreo!#REF!&amp;". ","")</f>
        <v>#REF!</v>
      </c>
      <c r="W347" s="39" t="e">
        <f>IF(AL348="32",Monitoreo!#REF!&amp;". ","")</f>
        <v>#REF!</v>
      </c>
      <c r="X347" s="39" t="e">
        <f>IF(AL348="31",Monitoreo!#REF!&amp;". ","")</f>
        <v>#REF!</v>
      </c>
      <c r="Y347" s="39" t="e">
        <f>IF(AL348="25",Monitoreo!#REF!&amp;". ","")</f>
        <v>#REF!</v>
      </c>
      <c r="Z347" s="39" t="e">
        <f>IF(AL348="24",Monitoreo!#REF!&amp;". ","")</f>
        <v>#REF!</v>
      </c>
      <c r="AA347" s="39" t="e">
        <f>IF(AL348="23",Monitoreo!#REF!&amp;". ","")</f>
        <v>#REF!</v>
      </c>
      <c r="AB347" s="39" t="e">
        <f>IF(AL348="22",Monitoreo!#REF!&amp;". ","")</f>
        <v>#REF!</v>
      </c>
      <c r="AC347" s="39" t="e">
        <f>IF(AL348="21",Monitoreo!#REF!&amp;". ","")</f>
        <v>#REF!</v>
      </c>
      <c r="AD347" s="39" t="e">
        <f>IF(AL348="15",Monitoreo!#REF!&amp;". ","")</f>
        <v>#REF!</v>
      </c>
      <c r="AE347" s="39" t="e">
        <f>IF(AL348="14",Monitoreo!#REF!&amp;". ","")</f>
        <v>#REF!</v>
      </c>
      <c r="AF347" s="39" t="e">
        <f>IF(AL348="13",Monitoreo!#REF!&amp;". ","")</f>
        <v>#REF!</v>
      </c>
      <c r="AG347" s="39" t="e">
        <f>IF(AL348="12",Monitoreo!#REF!&amp;". ","")</f>
        <v>#REF!</v>
      </c>
      <c r="AH347" s="85" t="e">
        <f>IF(AL348="11",Monitoreo!#REF!&amp;". ","")</f>
        <v>#REF!</v>
      </c>
      <c r="AI347" s="71"/>
      <c r="AJ347" s="88" t="e">
        <f>+IF(Monitoreo!#REF!="Casi Seguro",5,IF(Monitoreo!#REF!="Probable",4,IF(Monitoreo!#REF!="Posible",3,IF(Monitoreo!#REF!="Improbable",2,IF(Monitoreo!#REF!="Raro",1)))))</f>
        <v>#REF!</v>
      </c>
      <c r="AK347" s="88" t="e">
        <f>+IF(Monitoreo!#REF!="Severo",5,IF(Monitoreo!#REF!="Mayor",4,IF(Monitoreo!#REF!="Moderado",3,IF(Monitoreo!#REF!="Menor",2,IF(Monitoreo!#REF!="Insignificante",1)))))</f>
        <v>#REF!</v>
      </c>
      <c r="AL347" s="88" t="e">
        <f t="shared" si="5"/>
        <v>#REF!</v>
      </c>
    </row>
    <row r="348" spans="9:38" x14ac:dyDescent="0.25">
      <c r="I348" s="83"/>
      <c r="J348" s="84" t="e">
        <f>IF(AL349="55",Monitoreo!#REF!&amp;". ","")</f>
        <v>#REF!</v>
      </c>
      <c r="K348" s="39" t="e">
        <f>IF(AL349="54",Monitoreo!#REF!&amp;". ","")</f>
        <v>#REF!</v>
      </c>
      <c r="L348" s="39" t="e">
        <f>IF(AL349="53",Monitoreo!#REF!&amp;". ","")</f>
        <v>#REF!</v>
      </c>
      <c r="M348" s="39" t="e">
        <f>IF(AL349="52",Monitoreo!#REF!&amp;". ","")</f>
        <v>#REF!</v>
      </c>
      <c r="N348" s="39" t="e">
        <f>IF(AL349="51",Monitoreo!#REF!&amp;". ","")</f>
        <v>#REF!</v>
      </c>
      <c r="O348" s="39" t="e">
        <f>IF(AL349="45",Monitoreo!#REF!&amp;". ","")</f>
        <v>#REF!</v>
      </c>
      <c r="P348" s="39" t="e">
        <f>IF(AL349="44",Monitoreo!#REF!&amp;". ","")</f>
        <v>#REF!</v>
      </c>
      <c r="Q348" s="39" t="e">
        <f>IF(AL349="43",Monitoreo!#REF!&amp;". ","")</f>
        <v>#REF!</v>
      </c>
      <c r="R348" s="39" t="e">
        <f>IF(AL349="42",Monitoreo!#REF!&amp;". ","")</f>
        <v>#REF!</v>
      </c>
      <c r="S348" s="39" t="e">
        <f>IF(AL349="41",Monitoreo!#REF!&amp;". ","")</f>
        <v>#REF!</v>
      </c>
      <c r="T348" s="39" t="e">
        <f>IF(AL349="35",Monitoreo!#REF!&amp;". ","")</f>
        <v>#REF!</v>
      </c>
      <c r="U348" s="39" t="e">
        <f>IF(AL349="34",Monitoreo!#REF!&amp;". ","")</f>
        <v>#REF!</v>
      </c>
      <c r="V348" s="39" t="e">
        <f>IF(AL349="33",Monitoreo!#REF!&amp;". ","")</f>
        <v>#REF!</v>
      </c>
      <c r="W348" s="39" t="e">
        <f>IF(AL349="32",Monitoreo!#REF!&amp;". ","")</f>
        <v>#REF!</v>
      </c>
      <c r="X348" s="39" t="e">
        <f>IF(AL349="31",Monitoreo!#REF!&amp;". ","")</f>
        <v>#REF!</v>
      </c>
      <c r="Y348" s="39" t="e">
        <f>IF(AL349="25",Monitoreo!#REF!&amp;". ","")</f>
        <v>#REF!</v>
      </c>
      <c r="Z348" s="39" t="e">
        <f>IF(AL349="24",Monitoreo!#REF!&amp;". ","")</f>
        <v>#REF!</v>
      </c>
      <c r="AA348" s="39" t="e">
        <f>IF(AL349="23",Monitoreo!#REF!&amp;". ","")</f>
        <v>#REF!</v>
      </c>
      <c r="AB348" s="39" t="e">
        <f>IF(AL349="22",Monitoreo!#REF!&amp;". ","")</f>
        <v>#REF!</v>
      </c>
      <c r="AC348" s="39" t="e">
        <f>IF(AL349="21",Monitoreo!#REF!&amp;". ","")</f>
        <v>#REF!</v>
      </c>
      <c r="AD348" s="39" t="e">
        <f>IF(AL349="15",Monitoreo!#REF!&amp;". ","")</f>
        <v>#REF!</v>
      </c>
      <c r="AE348" s="39" t="e">
        <f>IF(AL349="14",Monitoreo!#REF!&amp;". ","")</f>
        <v>#REF!</v>
      </c>
      <c r="AF348" s="39" t="e">
        <f>IF(AL349="13",Monitoreo!#REF!&amp;". ","")</f>
        <v>#REF!</v>
      </c>
      <c r="AG348" s="39" t="e">
        <f>IF(AL349="12",Monitoreo!#REF!&amp;". ","")</f>
        <v>#REF!</v>
      </c>
      <c r="AH348" s="85" t="e">
        <f>IF(AL349="11",Monitoreo!#REF!&amp;". ","")</f>
        <v>#REF!</v>
      </c>
      <c r="AI348" s="71"/>
      <c r="AJ348" s="88" t="e">
        <f>+IF(Monitoreo!#REF!="Casi Seguro",5,IF(Monitoreo!#REF!="Probable",4,IF(Monitoreo!#REF!="Posible",3,IF(Monitoreo!#REF!="Improbable",2,IF(Monitoreo!#REF!="Raro",1)))))</f>
        <v>#REF!</v>
      </c>
      <c r="AK348" s="88" t="e">
        <f>+IF(Monitoreo!#REF!="Severo",5,IF(Monitoreo!#REF!="Mayor",4,IF(Monitoreo!#REF!="Moderado",3,IF(Monitoreo!#REF!="Menor",2,IF(Monitoreo!#REF!="Insignificante",1)))))</f>
        <v>#REF!</v>
      </c>
      <c r="AL348" s="88" t="e">
        <f t="shared" si="5"/>
        <v>#REF!</v>
      </c>
    </row>
    <row r="349" spans="9:38" x14ac:dyDescent="0.25">
      <c r="I349" s="83"/>
      <c r="J349" s="84" t="e">
        <f>IF(AL350="55",Monitoreo!#REF!&amp;". ","")</f>
        <v>#REF!</v>
      </c>
      <c r="K349" s="39" t="e">
        <f>IF(AL350="54",Monitoreo!#REF!&amp;". ","")</f>
        <v>#REF!</v>
      </c>
      <c r="L349" s="39" t="e">
        <f>IF(AL350="53",Monitoreo!#REF!&amp;". ","")</f>
        <v>#REF!</v>
      </c>
      <c r="M349" s="39" t="e">
        <f>IF(AL350="52",Monitoreo!#REF!&amp;". ","")</f>
        <v>#REF!</v>
      </c>
      <c r="N349" s="39" t="e">
        <f>IF(AL350="51",Monitoreo!#REF!&amp;". ","")</f>
        <v>#REF!</v>
      </c>
      <c r="O349" s="39" t="e">
        <f>IF(AL350="45",Monitoreo!#REF!&amp;". ","")</f>
        <v>#REF!</v>
      </c>
      <c r="P349" s="39" t="e">
        <f>IF(AL350="44",Monitoreo!#REF!&amp;". ","")</f>
        <v>#REF!</v>
      </c>
      <c r="Q349" s="39" t="e">
        <f>IF(AL350="43",Monitoreo!#REF!&amp;". ","")</f>
        <v>#REF!</v>
      </c>
      <c r="R349" s="39" t="e">
        <f>IF(AL350="42",Monitoreo!#REF!&amp;". ","")</f>
        <v>#REF!</v>
      </c>
      <c r="S349" s="39" t="e">
        <f>IF(AL350="41",Monitoreo!#REF!&amp;". ","")</f>
        <v>#REF!</v>
      </c>
      <c r="T349" s="39" t="e">
        <f>IF(AL350="35",Monitoreo!#REF!&amp;". ","")</f>
        <v>#REF!</v>
      </c>
      <c r="U349" s="39" t="e">
        <f>IF(AL350="34",Monitoreo!#REF!&amp;". ","")</f>
        <v>#REF!</v>
      </c>
      <c r="V349" s="39" t="e">
        <f>IF(AL350="33",Monitoreo!#REF!&amp;". ","")</f>
        <v>#REF!</v>
      </c>
      <c r="W349" s="39" t="e">
        <f>IF(AL350="32",Monitoreo!#REF!&amp;". ","")</f>
        <v>#REF!</v>
      </c>
      <c r="X349" s="39" t="e">
        <f>IF(AL350="31",Monitoreo!#REF!&amp;". ","")</f>
        <v>#REF!</v>
      </c>
      <c r="Y349" s="39" t="e">
        <f>IF(AL350="25",Monitoreo!#REF!&amp;". ","")</f>
        <v>#REF!</v>
      </c>
      <c r="Z349" s="39" t="e">
        <f>IF(AL350="24",Monitoreo!#REF!&amp;". ","")</f>
        <v>#REF!</v>
      </c>
      <c r="AA349" s="39" t="e">
        <f>IF(AL350="23",Monitoreo!#REF!&amp;". ","")</f>
        <v>#REF!</v>
      </c>
      <c r="AB349" s="39" t="e">
        <f>IF(AL350="22",Monitoreo!#REF!&amp;". ","")</f>
        <v>#REF!</v>
      </c>
      <c r="AC349" s="39" t="e">
        <f>IF(AL350="21",Monitoreo!#REF!&amp;". ","")</f>
        <v>#REF!</v>
      </c>
      <c r="AD349" s="39" t="e">
        <f>IF(AL350="15",Monitoreo!#REF!&amp;". ","")</f>
        <v>#REF!</v>
      </c>
      <c r="AE349" s="39" t="e">
        <f>IF(AL350="14",Monitoreo!#REF!&amp;". ","")</f>
        <v>#REF!</v>
      </c>
      <c r="AF349" s="39" t="e">
        <f>IF(AL350="13",Monitoreo!#REF!&amp;". ","")</f>
        <v>#REF!</v>
      </c>
      <c r="AG349" s="39" t="e">
        <f>IF(AL350="12",Monitoreo!#REF!&amp;". ","")</f>
        <v>#REF!</v>
      </c>
      <c r="AH349" s="85" t="e">
        <f>IF(AL350="11",Monitoreo!#REF!&amp;". ","")</f>
        <v>#REF!</v>
      </c>
      <c r="AI349" s="71"/>
      <c r="AJ349" s="88" t="e">
        <f>+IF(Monitoreo!#REF!="Casi Seguro",5,IF(Monitoreo!#REF!="Probable",4,IF(Monitoreo!#REF!="Posible",3,IF(Monitoreo!#REF!="Improbable",2,IF(Monitoreo!#REF!="Raro",1)))))</f>
        <v>#REF!</v>
      </c>
      <c r="AK349" s="88" t="e">
        <f>+IF(Monitoreo!#REF!="Severo",5,IF(Monitoreo!#REF!="Mayor",4,IF(Monitoreo!#REF!="Moderado",3,IF(Monitoreo!#REF!="Menor",2,IF(Monitoreo!#REF!="Insignificante",1)))))</f>
        <v>#REF!</v>
      </c>
      <c r="AL349" s="88" t="e">
        <f t="shared" si="5"/>
        <v>#REF!</v>
      </c>
    </row>
    <row r="350" spans="9:38" x14ac:dyDescent="0.25">
      <c r="I350" s="83"/>
      <c r="J350" s="84" t="e">
        <f>IF(AL351="55",Monitoreo!#REF!&amp;". ","")</f>
        <v>#REF!</v>
      </c>
      <c r="K350" s="39" t="e">
        <f>IF(AL351="54",Monitoreo!#REF!&amp;". ","")</f>
        <v>#REF!</v>
      </c>
      <c r="L350" s="39" t="e">
        <f>IF(AL351="53",Monitoreo!#REF!&amp;". ","")</f>
        <v>#REF!</v>
      </c>
      <c r="M350" s="39" t="e">
        <f>IF(AL351="52",Monitoreo!#REF!&amp;". ","")</f>
        <v>#REF!</v>
      </c>
      <c r="N350" s="39" t="e">
        <f>IF(AL351="51",Monitoreo!#REF!&amp;". ","")</f>
        <v>#REF!</v>
      </c>
      <c r="O350" s="39" t="e">
        <f>IF(AL351="45",Monitoreo!#REF!&amp;". ","")</f>
        <v>#REF!</v>
      </c>
      <c r="P350" s="39" t="e">
        <f>IF(AL351="44",Monitoreo!#REF!&amp;". ","")</f>
        <v>#REF!</v>
      </c>
      <c r="Q350" s="39" t="e">
        <f>IF(AL351="43",Monitoreo!#REF!&amp;". ","")</f>
        <v>#REF!</v>
      </c>
      <c r="R350" s="39" t="e">
        <f>IF(AL351="42",Monitoreo!#REF!&amp;". ","")</f>
        <v>#REF!</v>
      </c>
      <c r="S350" s="39" t="e">
        <f>IF(AL351="41",Monitoreo!#REF!&amp;". ","")</f>
        <v>#REF!</v>
      </c>
      <c r="T350" s="39" t="e">
        <f>IF(AL351="35",Monitoreo!#REF!&amp;". ","")</f>
        <v>#REF!</v>
      </c>
      <c r="U350" s="39" t="e">
        <f>IF(AL351="34",Monitoreo!#REF!&amp;". ","")</f>
        <v>#REF!</v>
      </c>
      <c r="V350" s="39" t="e">
        <f>IF(AL351="33",Monitoreo!#REF!&amp;". ","")</f>
        <v>#REF!</v>
      </c>
      <c r="W350" s="39" t="e">
        <f>IF(AL351="32",Monitoreo!#REF!&amp;". ","")</f>
        <v>#REF!</v>
      </c>
      <c r="X350" s="39" t="e">
        <f>IF(AL351="31",Monitoreo!#REF!&amp;". ","")</f>
        <v>#REF!</v>
      </c>
      <c r="Y350" s="39" t="e">
        <f>IF(AL351="25",Monitoreo!#REF!&amp;". ","")</f>
        <v>#REF!</v>
      </c>
      <c r="Z350" s="39" t="e">
        <f>IF(AL351="24",Monitoreo!#REF!&amp;". ","")</f>
        <v>#REF!</v>
      </c>
      <c r="AA350" s="39" t="e">
        <f>IF(AL351="23",Monitoreo!#REF!&amp;". ","")</f>
        <v>#REF!</v>
      </c>
      <c r="AB350" s="39" t="e">
        <f>IF(AL351="22",Monitoreo!#REF!&amp;". ","")</f>
        <v>#REF!</v>
      </c>
      <c r="AC350" s="39" t="e">
        <f>IF(AL351="21",Monitoreo!#REF!&amp;". ","")</f>
        <v>#REF!</v>
      </c>
      <c r="AD350" s="39" t="e">
        <f>IF(AL351="15",Monitoreo!#REF!&amp;". ","")</f>
        <v>#REF!</v>
      </c>
      <c r="AE350" s="39" t="e">
        <f>IF(AL351="14",Monitoreo!#REF!&amp;". ","")</f>
        <v>#REF!</v>
      </c>
      <c r="AF350" s="39" t="e">
        <f>IF(AL351="13",Monitoreo!#REF!&amp;". ","")</f>
        <v>#REF!</v>
      </c>
      <c r="AG350" s="39" t="e">
        <f>IF(AL351="12",Monitoreo!#REF!&amp;". ","")</f>
        <v>#REF!</v>
      </c>
      <c r="AH350" s="85" t="e">
        <f>IF(AL351="11",Monitoreo!#REF!&amp;". ","")</f>
        <v>#REF!</v>
      </c>
      <c r="AI350" s="71"/>
      <c r="AJ350" s="88" t="e">
        <f>+IF(Monitoreo!#REF!="Casi Seguro",5,IF(Monitoreo!#REF!="Probable",4,IF(Monitoreo!#REF!="Posible",3,IF(Monitoreo!#REF!="Improbable",2,IF(Monitoreo!#REF!="Raro",1)))))</f>
        <v>#REF!</v>
      </c>
      <c r="AK350" s="88" t="e">
        <f>+IF(Monitoreo!#REF!="Severo",5,IF(Monitoreo!#REF!="Mayor",4,IF(Monitoreo!#REF!="Moderado",3,IF(Monitoreo!#REF!="Menor",2,IF(Monitoreo!#REF!="Insignificante",1)))))</f>
        <v>#REF!</v>
      </c>
      <c r="AL350" s="88" t="e">
        <f t="shared" si="5"/>
        <v>#REF!</v>
      </c>
    </row>
    <row r="351" spans="9:38" x14ac:dyDescent="0.25">
      <c r="I351" s="83"/>
      <c r="J351" s="84" t="e">
        <f>IF(AL352="55",Monitoreo!#REF!&amp;". ","")</f>
        <v>#REF!</v>
      </c>
      <c r="K351" s="39" t="e">
        <f>IF(AL352="54",Monitoreo!#REF!&amp;". ","")</f>
        <v>#REF!</v>
      </c>
      <c r="L351" s="39" t="e">
        <f>IF(AL352="53",Monitoreo!#REF!&amp;". ","")</f>
        <v>#REF!</v>
      </c>
      <c r="M351" s="39" t="e">
        <f>IF(AL352="52",Monitoreo!#REF!&amp;". ","")</f>
        <v>#REF!</v>
      </c>
      <c r="N351" s="39" t="e">
        <f>IF(AL352="51",Monitoreo!#REF!&amp;". ","")</f>
        <v>#REF!</v>
      </c>
      <c r="O351" s="39" t="e">
        <f>IF(AL352="45",Monitoreo!#REF!&amp;". ","")</f>
        <v>#REF!</v>
      </c>
      <c r="P351" s="39" t="e">
        <f>IF(AL352="44",Monitoreo!#REF!&amp;". ","")</f>
        <v>#REF!</v>
      </c>
      <c r="Q351" s="39" t="e">
        <f>IF(AL352="43",Monitoreo!#REF!&amp;". ","")</f>
        <v>#REF!</v>
      </c>
      <c r="R351" s="39" t="e">
        <f>IF(AL352="42",Monitoreo!#REF!&amp;". ","")</f>
        <v>#REF!</v>
      </c>
      <c r="S351" s="39" t="e">
        <f>IF(AL352="41",Monitoreo!#REF!&amp;". ","")</f>
        <v>#REF!</v>
      </c>
      <c r="T351" s="39" t="e">
        <f>IF(AL352="35",Monitoreo!#REF!&amp;". ","")</f>
        <v>#REF!</v>
      </c>
      <c r="U351" s="39" t="e">
        <f>IF(AL352="34",Monitoreo!#REF!&amp;". ","")</f>
        <v>#REF!</v>
      </c>
      <c r="V351" s="39" t="e">
        <f>IF(AL352="33",Monitoreo!#REF!&amp;". ","")</f>
        <v>#REF!</v>
      </c>
      <c r="W351" s="39" t="e">
        <f>IF(AL352="32",Monitoreo!#REF!&amp;". ","")</f>
        <v>#REF!</v>
      </c>
      <c r="X351" s="39" t="e">
        <f>IF(AL352="31",Monitoreo!#REF!&amp;". ","")</f>
        <v>#REF!</v>
      </c>
      <c r="Y351" s="39" t="e">
        <f>IF(AL352="25",Monitoreo!#REF!&amp;". ","")</f>
        <v>#REF!</v>
      </c>
      <c r="Z351" s="39" t="e">
        <f>IF(AL352="24",Monitoreo!#REF!&amp;". ","")</f>
        <v>#REF!</v>
      </c>
      <c r="AA351" s="39" t="e">
        <f>IF(AL352="23",Monitoreo!#REF!&amp;". ","")</f>
        <v>#REF!</v>
      </c>
      <c r="AB351" s="39" t="e">
        <f>IF(AL352="22",Monitoreo!#REF!&amp;". ","")</f>
        <v>#REF!</v>
      </c>
      <c r="AC351" s="39" t="e">
        <f>IF(AL352="21",Monitoreo!#REF!&amp;". ","")</f>
        <v>#REF!</v>
      </c>
      <c r="AD351" s="39" t="e">
        <f>IF(AL352="15",Monitoreo!#REF!&amp;". ","")</f>
        <v>#REF!</v>
      </c>
      <c r="AE351" s="39" t="e">
        <f>IF(AL352="14",Monitoreo!#REF!&amp;". ","")</f>
        <v>#REF!</v>
      </c>
      <c r="AF351" s="39" t="e">
        <f>IF(AL352="13",Monitoreo!#REF!&amp;". ","")</f>
        <v>#REF!</v>
      </c>
      <c r="AG351" s="39" t="e">
        <f>IF(AL352="12",Monitoreo!#REF!&amp;". ","")</f>
        <v>#REF!</v>
      </c>
      <c r="AH351" s="85" t="e">
        <f>IF(AL352="11",Monitoreo!#REF!&amp;". ","")</f>
        <v>#REF!</v>
      </c>
      <c r="AI351" s="71"/>
      <c r="AJ351" s="88" t="e">
        <f>+IF(Monitoreo!#REF!="Casi Seguro",5,IF(Monitoreo!#REF!="Probable",4,IF(Monitoreo!#REF!="Posible",3,IF(Monitoreo!#REF!="Improbable",2,IF(Monitoreo!#REF!="Raro",1)))))</f>
        <v>#REF!</v>
      </c>
      <c r="AK351" s="88" t="e">
        <f>+IF(Monitoreo!#REF!="Severo",5,IF(Monitoreo!#REF!="Mayor",4,IF(Monitoreo!#REF!="Moderado",3,IF(Monitoreo!#REF!="Menor",2,IF(Monitoreo!#REF!="Insignificante",1)))))</f>
        <v>#REF!</v>
      </c>
      <c r="AL351" s="88" t="e">
        <f t="shared" si="5"/>
        <v>#REF!</v>
      </c>
    </row>
    <row r="352" spans="9:38" x14ac:dyDescent="0.25">
      <c r="I352" s="83"/>
      <c r="J352" s="84" t="e">
        <f>IF(AL353="55",Monitoreo!#REF!&amp;". ","")</f>
        <v>#REF!</v>
      </c>
      <c r="K352" s="39" t="e">
        <f>IF(AL353="54",Monitoreo!#REF!&amp;". ","")</f>
        <v>#REF!</v>
      </c>
      <c r="L352" s="39" t="e">
        <f>IF(AL353="53",Monitoreo!#REF!&amp;". ","")</f>
        <v>#REF!</v>
      </c>
      <c r="M352" s="39" t="e">
        <f>IF(AL353="52",Monitoreo!#REF!&amp;". ","")</f>
        <v>#REF!</v>
      </c>
      <c r="N352" s="39" t="e">
        <f>IF(AL353="51",Monitoreo!#REF!&amp;". ","")</f>
        <v>#REF!</v>
      </c>
      <c r="O352" s="39" t="e">
        <f>IF(AL353="45",Monitoreo!#REF!&amp;". ","")</f>
        <v>#REF!</v>
      </c>
      <c r="P352" s="39" t="e">
        <f>IF(AL353="44",Monitoreo!#REF!&amp;". ","")</f>
        <v>#REF!</v>
      </c>
      <c r="Q352" s="39" t="e">
        <f>IF(AL353="43",Monitoreo!#REF!&amp;". ","")</f>
        <v>#REF!</v>
      </c>
      <c r="R352" s="39" t="e">
        <f>IF(AL353="42",Monitoreo!#REF!&amp;". ","")</f>
        <v>#REF!</v>
      </c>
      <c r="S352" s="39" t="e">
        <f>IF(AL353="41",Monitoreo!#REF!&amp;". ","")</f>
        <v>#REF!</v>
      </c>
      <c r="T352" s="39" t="e">
        <f>IF(AL353="35",Monitoreo!#REF!&amp;". ","")</f>
        <v>#REF!</v>
      </c>
      <c r="U352" s="39" t="e">
        <f>IF(AL353="34",Monitoreo!#REF!&amp;". ","")</f>
        <v>#REF!</v>
      </c>
      <c r="V352" s="39" t="e">
        <f>IF(AL353="33",Monitoreo!#REF!&amp;". ","")</f>
        <v>#REF!</v>
      </c>
      <c r="W352" s="39" t="e">
        <f>IF(AL353="32",Monitoreo!#REF!&amp;". ","")</f>
        <v>#REF!</v>
      </c>
      <c r="X352" s="39" t="e">
        <f>IF(AL353="31",Monitoreo!#REF!&amp;". ","")</f>
        <v>#REF!</v>
      </c>
      <c r="Y352" s="39" t="e">
        <f>IF(AL353="25",Monitoreo!#REF!&amp;". ","")</f>
        <v>#REF!</v>
      </c>
      <c r="Z352" s="39" t="e">
        <f>IF(AL353="24",Monitoreo!#REF!&amp;". ","")</f>
        <v>#REF!</v>
      </c>
      <c r="AA352" s="39" t="e">
        <f>IF(AL353="23",Monitoreo!#REF!&amp;". ","")</f>
        <v>#REF!</v>
      </c>
      <c r="AB352" s="39" t="e">
        <f>IF(AL353="22",Monitoreo!#REF!&amp;". ","")</f>
        <v>#REF!</v>
      </c>
      <c r="AC352" s="39" t="e">
        <f>IF(AL353="21",Monitoreo!#REF!&amp;". ","")</f>
        <v>#REF!</v>
      </c>
      <c r="AD352" s="39" t="e">
        <f>IF(AL353="15",Monitoreo!#REF!&amp;". ","")</f>
        <v>#REF!</v>
      </c>
      <c r="AE352" s="39" t="e">
        <f>IF(AL353="14",Monitoreo!#REF!&amp;". ","")</f>
        <v>#REF!</v>
      </c>
      <c r="AF352" s="39" t="e">
        <f>IF(AL353="13",Monitoreo!#REF!&amp;". ","")</f>
        <v>#REF!</v>
      </c>
      <c r="AG352" s="39" t="e">
        <f>IF(AL353="12",Monitoreo!#REF!&amp;". ","")</f>
        <v>#REF!</v>
      </c>
      <c r="AH352" s="85" t="e">
        <f>IF(AL353="11",Monitoreo!#REF!&amp;". ","")</f>
        <v>#REF!</v>
      </c>
      <c r="AI352" s="71"/>
      <c r="AJ352" s="88" t="e">
        <f>+IF(Monitoreo!#REF!="Casi Seguro",5,IF(Monitoreo!#REF!="Probable",4,IF(Monitoreo!#REF!="Posible",3,IF(Monitoreo!#REF!="Improbable",2,IF(Monitoreo!#REF!="Raro",1)))))</f>
        <v>#REF!</v>
      </c>
      <c r="AK352" s="88" t="e">
        <f>+IF(Monitoreo!#REF!="Severo",5,IF(Monitoreo!#REF!="Mayor",4,IF(Monitoreo!#REF!="Moderado",3,IF(Monitoreo!#REF!="Menor",2,IF(Monitoreo!#REF!="Insignificante",1)))))</f>
        <v>#REF!</v>
      </c>
      <c r="AL352" s="88" t="e">
        <f t="shared" si="5"/>
        <v>#REF!</v>
      </c>
    </row>
    <row r="353" spans="9:38" x14ac:dyDescent="0.25">
      <c r="I353" s="83"/>
      <c r="J353" s="84" t="e">
        <f>IF(AL354="55",Monitoreo!#REF!&amp;". ","")</f>
        <v>#REF!</v>
      </c>
      <c r="K353" s="39" t="e">
        <f>IF(AL354="54",Monitoreo!#REF!&amp;". ","")</f>
        <v>#REF!</v>
      </c>
      <c r="L353" s="39" t="e">
        <f>IF(AL354="53",Monitoreo!#REF!&amp;". ","")</f>
        <v>#REF!</v>
      </c>
      <c r="M353" s="39" t="e">
        <f>IF(AL354="52",Monitoreo!#REF!&amp;". ","")</f>
        <v>#REF!</v>
      </c>
      <c r="N353" s="39" t="e">
        <f>IF(AL354="51",Monitoreo!#REF!&amp;". ","")</f>
        <v>#REF!</v>
      </c>
      <c r="O353" s="39" t="e">
        <f>IF(AL354="45",Monitoreo!#REF!&amp;". ","")</f>
        <v>#REF!</v>
      </c>
      <c r="P353" s="39" t="e">
        <f>IF(AL354="44",Monitoreo!#REF!&amp;". ","")</f>
        <v>#REF!</v>
      </c>
      <c r="Q353" s="39" t="e">
        <f>IF(AL354="43",Monitoreo!#REF!&amp;". ","")</f>
        <v>#REF!</v>
      </c>
      <c r="R353" s="39" t="e">
        <f>IF(AL354="42",Monitoreo!#REF!&amp;". ","")</f>
        <v>#REF!</v>
      </c>
      <c r="S353" s="39" t="e">
        <f>IF(AL354="41",Monitoreo!#REF!&amp;". ","")</f>
        <v>#REF!</v>
      </c>
      <c r="T353" s="39" t="e">
        <f>IF(AL354="35",Monitoreo!#REF!&amp;". ","")</f>
        <v>#REF!</v>
      </c>
      <c r="U353" s="39" t="e">
        <f>IF(AL354="34",Monitoreo!#REF!&amp;". ","")</f>
        <v>#REF!</v>
      </c>
      <c r="V353" s="39" t="e">
        <f>IF(AL354="33",Monitoreo!#REF!&amp;". ","")</f>
        <v>#REF!</v>
      </c>
      <c r="W353" s="39" t="e">
        <f>IF(AL354="32",Monitoreo!#REF!&amp;". ","")</f>
        <v>#REF!</v>
      </c>
      <c r="X353" s="39" t="e">
        <f>IF(AL354="31",Monitoreo!#REF!&amp;". ","")</f>
        <v>#REF!</v>
      </c>
      <c r="Y353" s="39" t="e">
        <f>IF(AL354="25",Monitoreo!#REF!&amp;". ","")</f>
        <v>#REF!</v>
      </c>
      <c r="Z353" s="39" t="e">
        <f>IF(AL354="24",Monitoreo!#REF!&amp;". ","")</f>
        <v>#REF!</v>
      </c>
      <c r="AA353" s="39" t="e">
        <f>IF(AL354="23",Monitoreo!#REF!&amp;". ","")</f>
        <v>#REF!</v>
      </c>
      <c r="AB353" s="39" t="e">
        <f>IF(AL354="22",Monitoreo!#REF!&amp;". ","")</f>
        <v>#REF!</v>
      </c>
      <c r="AC353" s="39" t="e">
        <f>IF(AL354="21",Monitoreo!#REF!&amp;". ","")</f>
        <v>#REF!</v>
      </c>
      <c r="AD353" s="39" t="e">
        <f>IF(AL354="15",Monitoreo!#REF!&amp;". ","")</f>
        <v>#REF!</v>
      </c>
      <c r="AE353" s="39" t="e">
        <f>IF(AL354="14",Monitoreo!#REF!&amp;". ","")</f>
        <v>#REF!</v>
      </c>
      <c r="AF353" s="39" t="e">
        <f>IF(AL354="13",Monitoreo!#REF!&amp;". ","")</f>
        <v>#REF!</v>
      </c>
      <c r="AG353" s="39" t="e">
        <f>IF(AL354="12",Monitoreo!#REF!&amp;". ","")</f>
        <v>#REF!</v>
      </c>
      <c r="AH353" s="85" t="e">
        <f>IF(AL354="11",Monitoreo!#REF!&amp;". ","")</f>
        <v>#REF!</v>
      </c>
      <c r="AI353" s="71"/>
      <c r="AJ353" s="88" t="e">
        <f>+IF(Monitoreo!#REF!="Casi Seguro",5,IF(Monitoreo!#REF!="Probable",4,IF(Monitoreo!#REF!="Posible",3,IF(Monitoreo!#REF!="Improbable",2,IF(Monitoreo!#REF!="Raro",1)))))</f>
        <v>#REF!</v>
      </c>
      <c r="AK353" s="88" t="e">
        <f>+IF(Monitoreo!#REF!="Severo",5,IF(Monitoreo!#REF!="Mayor",4,IF(Monitoreo!#REF!="Moderado",3,IF(Monitoreo!#REF!="Menor",2,IF(Monitoreo!#REF!="Insignificante",1)))))</f>
        <v>#REF!</v>
      </c>
      <c r="AL353" s="88" t="e">
        <f t="shared" si="5"/>
        <v>#REF!</v>
      </c>
    </row>
    <row r="354" spans="9:38" x14ac:dyDescent="0.25">
      <c r="I354" s="83"/>
      <c r="J354" s="84" t="e">
        <f>IF(AL355="55",Monitoreo!#REF!&amp;". ","")</f>
        <v>#REF!</v>
      </c>
      <c r="K354" s="39" t="e">
        <f>IF(AL355="54",Monitoreo!#REF!&amp;". ","")</f>
        <v>#REF!</v>
      </c>
      <c r="L354" s="39" t="e">
        <f>IF(AL355="53",Monitoreo!#REF!&amp;". ","")</f>
        <v>#REF!</v>
      </c>
      <c r="M354" s="39" t="e">
        <f>IF(AL355="52",Monitoreo!#REF!&amp;". ","")</f>
        <v>#REF!</v>
      </c>
      <c r="N354" s="39" t="e">
        <f>IF(AL355="51",Monitoreo!#REF!&amp;". ","")</f>
        <v>#REF!</v>
      </c>
      <c r="O354" s="39" t="e">
        <f>IF(AL355="45",Monitoreo!#REF!&amp;". ","")</f>
        <v>#REF!</v>
      </c>
      <c r="P354" s="39" t="e">
        <f>IF(AL355="44",Monitoreo!#REF!&amp;". ","")</f>
        <v>#REF!</v>
      </c>
      <c r="Q354" s="39" t="e">
        <f>IF(AL355="43",Monitoreo!#REF!&amp;". ","")</f>
        <v>#REF!</v>
      </c>
      <c r="R354" s="39" t="e">
        <f>IF(AL355="42",Monitoreo!#REF!&amp;". ","")</f>
        <v>#REF!</v>
      </c>
      <c r="S354" s="39" t="e">
        <f>IF(AL355="41",Monitoreo!#REF!&amp;". ","")</f>
        <v>#REF!</v>
      </c>
      <c r="T354" s="39" t="e">
        <f>IF(AL355="35",Monitoreo!#REF!&amp;". ","")</f>
        <v>#REF!</v>
      </c>
      <c r="U354" s="39" t="e">
        <f>IF(AL355="34",Monitoreo!#REF!&amp;". ","")</f>
        <v>#REF!</v>
      </c>
      <c r="V354" s="39" t="e">
        <f>IF(AL355="33",Monitoreo!#REF!&amp;". ","")</f>
        <v>#REF!</v>
      </c>
      <c r="W354" s="39" t="e">
        <f>IF(AL355="32",Monitoreo!#REF!&amp;". ","")</f>
        <v>#REF!</v>
      </c>
      <c r="X354" s="39" t="e">
        <f>IF(AL355="31",Monitoreo!#REF!&amp;". ","")</f>
        <v>#REF!</v>
      </c>
      <c r="Y354" s="39" t="e">
        <f>IF(AL355="25",Monitoreo!#REF!&amp;". ","")</f>
        <v>#REF!</v>
      </c>
      <c r="Z354" s="39" t="e">
        <f>IF(AL355="24",Monitoreo!#REF!&amp;". ","")</f>
        <v>#REF!</v>
      </c>
      <c r="AA354" s="39" t="e">
        <f>IF(AL355="23",Monitoreo!#REF!&amp;". ","")</f>
        <v>#REF!</v>
      </c>
      <c r="AB354" s="39" t="e">
        <f>IF(AL355="22",Monitoreo!#REF!&amp;". ","")</f>
        <v>#REF!</v>
      </c>
      <c r="AC354" s="39" t="e">
        <f>IF(AL355="21",Monitoreo!#REF!&amp;". ","")</f>
        <v>#REF!</v>
      </c>
      <c r="AD354" s="39" t="e">
        <f>IF(AL355="15",Monitoreo!#REF!&amp;". ","")</f>
        <v>#REF!</v>
      </c>
      <c r="AE354" s="39" t="e">
        <f>IF(AL355="14",Monitoreo!#REF!&amp;". ","")</f>
        <v>#REF!</v>
      </c>
      <c r="AF354" s="39" t="e">
        <f>IF(AL355="13",Monitoreo!#REF!&amp;". ","")</f>
        <v>#REF!</v>
      </c>
      <c r="AG354" s="39" t="e">
        <f>IF(AL355="12",Monitoreo!#REF!&amp;". ","")</f>
        <v>#REF!</v>
      </c>
      <c r="AH354" s="85" t="e">
        <f>IF(AL355="11",Monitoreo!#REF!&amp;". ","")</f>
        <v>#REF!</v>
      </c>
      <c r="AI354" s="71"/>
      <c r="AJ354" s="88" t="e">
        <f>+IF(Monitoreo!#REF!="Casi Seguro",5,IF(Monitoreo!#REF!="Probable",4,IF(Monitoreo!#REF!="Posible",3,IF(Monitoreo!#REF!="Improbable",2,IF(Monitoreo!#REF!="Raro",1)))))</f>
        <v>#REF!</v>
      </c>
      <c r="AK354" s="88" t="e">
        <f>+IF(Monitoreo!#REF!="Severo",5,IF(Monitoreo!#REF!="Mayor",4,IF(Monitoreo!#REF!="Moderado",3,IF(Monitoreo!#REF!="Menor",2,IF(Monitoreo!#REF!="Insignificante",1)))))</f>
        <v>#REF!</v>
      </c>
      <c r="AL354" s="88" t="e">
        <f t="shared" si="5"/>
        <v>#REF!</v>
      </c>
    </row>
    <row r="355" spans="9:38" x14ac:dyDescent="0.25">
      <c r="I355" s="83"/>
      <c r="J355" s="84" t="e">
        <f>IF(AL356="55",Monitoreo!#REF!&amp;". ","")</f>
        <v>#REF!</v>
      </c>
      <c r="K355" s="39" t="e">
        <f>IF(AL356="54",Monitoreo!#REF!&amp;". ","")</f>
        <v>#REF!</v>
      </c>
      <c r="L355" s="39" t="e">
        <f>IF(AL356="53",Monitoreo!#REF!&amp;". ","")</f>
        <v>#REF!</v>
      </c>
      <c r="M355" s="39" t="e">
        <f>IF(AL356="52",Monitoreo!#REF!&amp;". ","")</f>
        <v>#REF!</v>
      </c>
      <c r="N355" s="39" t="e">
        <f>IF(AL356="51",Monitoreo!#REF!&amp;". ","")</f>
        <v>#REF!</v>
      </c>
      <c r="O355" s="39" t="e">
        <f>IF(AL356="45",Monitoreo!#REF!&amp;". ","")</f>
        <v>#REF!</v>
      </c>
      <c r="P355" s="39" t="e">
        <f>IF(AL356="44",Monitoreo!#REF!&amp;". ","")</f>
        <v>#REF!</v>
      </c>
      <c r="Q355" s="39" t="e">
        <f>IF(AL356="43",Monitoreo!#REF!&amp;". ","")</f>
        <v>#REF!</v>
      </c>
      <c r="R355" s="39" t="e">
        <f>IF(AL356="42",Monitoreo!#REF!&amp;". ","")</f>
        <v>#REF!</v>
      </c>
      <c r="S355" s="39" t="e">
        <f>IF(AL356="41",Monitoreo!#REF!&amp;". ","")</f>
        <v>#REF!</v>
      </c>
      <c r="T355" s="39" t="e">
        <f>IF(AL356="35",Monitoreo!#REF!&amp;". ","")</f>
        <v>#REF!</v>
      </c>
      <c r="U355" s="39" t="e">
        <f>IF(AL356="34",Monitoreo!#REF!&amp;". ","")</f>
        <v>#REF!</v>
      </c>
      <c r="V355" s="39" t="e">
        <f>IF(AL356="33",Monitoreo!#REF!&amp;". ","")</f>
        <v>#REF!</v>
      </c>
      <c r="W355" s="39" t="e">
        <f>IF(AL356="32",Monitoreo!#REF!&amp;". ","")</f>
        <v>#REF!</v>
      </c>
      <c r="X355" s="39" t="e">
        <f>IF(AL356="31",Monitoreo!#REF!&amp;". ","")</f>
        <v>#REF!</v>
      </c>
      <c r="Y355" s="39" t="e">
        <f>IF(AL356="25",Monitoreo!#REF!&amp;". ","")</f>
        <v>#REF!</v>
      </c>
      <c r="Z355" s="39" t="e">
        <f>IF(AL356="24",Monitoreo!#REF!&amp;". ","")</f>
        <v>#REF!</v>
      </c>
      <c r="AA355" s="39" t="e">
        <f>IF(AL356="23",Monitoreo!#REF!&amp;". ","")</f>
        <v>#REF!</v>
      </c>
      <c r="AB355" s="39" t="e">
        <f>IF(AL356="22",Monitoreo!#REF!&amp;". ","")</f>
        <v>#REF!</v>
      </c>
      <c r="AC355" s="39" t="e">
        <f>IF(AL356="21",Monitoreo!#REF!&amp;". ","")</f>
        <v>#REF!</v>
      </c>
      <c r="AD355" s="39" t="e">
        <f>IF(AL356="15",Monitoreo!#REF!&amp;". ","")</f>
        <v>#REF!</v>
      </c>
      <c r="AE355" s="39" t="e">
        <f>IF(AL356="14",Monitoreo!#REF!&amp;". ","")</f>
        <v>#REF!</v>
      </c>
      <c r="AF355" s="39" t="e">
        <f>IF(AL356="13",Monitoreo!#REF!&amp;". ","")</f>
        <v>#REF!</v>
      </c>
      <c r="AG355" s="39" t="e">
        <f>IF(AL356="12",Monitoreo!#REF!&amp;". ","")</f>
        <v>#REF!</v>
      </c>
      <c r="AH355" s="85" t="e">
        <f>IF(AL356="11",Monitoreo!#REF!&amp;". ","")</f>
        <v>#REF!</v>
      </c>
      <c r="AI355" s="71"/>
      <c r="AJ355" s="88" t="e">
        <f>+IF(Monitoreo!#REF!="Casi Seguro",5,IF(Monitoreo!#REF!="Probable",4,IF(Monitoreo!#REF!="Posible",3,IF(Monitoreo!#REF!="Improbable",2,IF(Monitoreo!#REF!="Raro",1)))))</f>
        <v>#REF!</v>
      </c>
      <c r="AK355" s="88" t="e">
        <f>+IF(Monitoreo!#REF!="Severo",5,IF(Monitoreo!#REF!="Mayor",4,IF(Monitoreo!#REF!="Moderado",3,IF(Monitoreo!#REF!="Menor",2,IF(Monitoreo!#REF!="Insignificante",1)))))</f>
        <v>#REF!</v>
      </c>
      <c r="AL355" s="88" t="e">
        <f t="shared" si="5"/>
        <v>#REF!</v>
      </c>
    </row>
    <row r="356" spans="9:38" x14ac:dyDescent="0.25">
      <c r="I356" s="83"/>
      <c r="J356" s="84" t="e">
        <f>IF(AL357="55",Monitoreo!#REF!&amp;". ","")</f>
        <v>#REF!</v>
      </c>
      <c r="K356" s="39" t="e">
        <f>IF(AL357="54",Monitoreo!#REF!&amp;". ","")</f>
        <v>#REF!</v>
      </c>
      <c r="L356" s="39" t="e">
        <f>IF(AL357="53",Monitoreo!#REF!&amp;". ","")</f>
        <v>#REF!</v>
      </c>
      <c r="M356" s="39" t="e">
        <f>IF(AL357="52",Monitoreo!#REF!&amp;". ","")</f>
        <v>#REF!</v>
      </c>
      <c r="N356" s="39" t="e">
        <f>IF(AL357="51",Monitoreo!#REF!&amp;". ","")</f>
        <v>#REF!</v>
      </c>
      <c r="O356" s="39" t="e">
        <f>IF(AL357="45",Monitoreo!#REF!&amp;". ","")</f>
        <v>#REF!</v>
      </c>
      <c r="P356" s="39" t="e">
        <f>IF(AL357="44",Monitoreo!#REF!&amp;". ","")</f>
        <v>#REF!</v>
      </c>
      <c r="Q356" s="39" t="e">
        <f>IF(AL357="43",Monitoreo!#REF!&amp;". ","")</f>
        <v>#REF!</v>
      </c>
      <c r="R356" s="39" t="e">
        <f>IF(AL357="42",Monitoreo!#REF!&amp;". ","")</f>
        <v>#REF!</v>
      </c>
      <c r="S356" s="39" t="e">
        <f>IF(AL357="41",Monitoreo!#REF!&amp;". ","")</f>
        <v>#REF!</v>
      </c>
      <c r="T356" s="39" t="e">
        <f>IF(AL357="35",Monitoreo!#REF!&amp;". ","")</f>
        <v>#REF!</v>
      </c>
      <c r="U356" s="39" t="e">
        <f>IF(AL357="34",Monitoreo!#REF!&amp;". ","")</f>
        <v>#REF!</v>
      </c>
      <c r="V356" s="39" t="e">
        <f>IF(AL357="33",Monitoreo!#REF!&amp;". ","")</f>
        <v>#REF!</v>
      </c>
      <c r="W356" s="39" t="e">
        <f>IF(AL357="32",Monitoreo!#REF!&amp;". ","")</f>
        <v>#REF!</v>
      </c>
      <c r="X356" s="39" t="e">
        <f>IF(AL357="31",Monitoreo!#REF!&amp;". ","")</f>
        <v>#REF!</v>
      </c>
      <c r="Y356" s="39" t="e">
        <f>IF(AL357="25",Monitoreo!#REF!&amp;". ","")</f>
        <v>#REF!</v>
      </c>
      <c r="Z356" s="39" t="e">
        <f>IF(AL357="24",Monitoreo!#REF!&amp;". ","")</f>
        <v>#REF!</v>
      </c>
      <c r="AA356" s="39" t="e">
        <f>IF(AL357="23",Monitoreo!#REF!&amp;". ","")</f>
        <v>#REF!</v>
      </c>
      <c r="AB356" s="39" t="e">
        <f>IF(AL357="22",Monitoreo!#REF!&amp;". ","")</f>
        <v>#REF!</v>
      </c>
      <c r="AC356" s="39" t="e">
        <f>IF(AL357="21",Monitoreo!#REF!&amp;". ","")</f>
        <v>#REF!</v>
      </c>
      <c r="AD356" s="39" t="e">
        <f>IF(AL357="15",Monitoreo!#REF!&amp;". ","")</f>
        <v>#REF!</v>
      </c>
      <c r="AE356" s="39" t="e">
        <f>IF(AL357="14",Monitoreo!#REF!&amp;". ","")</f>
        <v>#REF!</v>
      </c>
      <c r="AF356" s="39" t="e">
        <f>IF(AL357="13",Monitoreo!#REF!&amp;". ","")</f>
        <v>#REF!</v>
      </c>
      <c r="AG356" s="39" t="e">
        <f>IF(AL357="12",Monitoreo!#REF!&amp;". ","")</f>
        <v>#REF!</v>
      </c>
      <c r="AH356" s="85" t="e">
        <f>IF(AL357="11",Monitoreo!#REF!&amp;". ","")</f>
        <v>#REF!</v>
      </c>
      <c r="AI356" s="71"/>
      <c r="AJ356" s="88" t="e">
        <f>+IF(Monitoreo!#REF!="Casi Seguro",5,IF(Monitoreo!#REF!="Probable",4,IF(Monitoreo!#REF!="Posible",3,IF(Monitoreo!#REF!="Improbable",2,IF(Monitoreo!#REF!="Raro",1)))))</f>
        <v>#REF!</v>
      </c>
      <c r="AK356" s="88" t="e">
        <f>+IF(Monitoreo!#REF!="Severo",5,IF(Monitoreo!#REF!="Mayor",4,IF(Monitoreo!#REF!="Moderado",3,IF(Monitoreo!#REF!="Menor",2,IF(Monitoreo!#REF!="Insignificante",1)))))</f>
        <v>#REF!</v>
      </c>
      <c r="AL356" s="88" t="e">
        <f t="shared" si="5"/>
        <v>#REF!</v>
      </c>
    </row>
    <row r="357" spans="9:38" x14ac:dyDescent="0.25">
      <c r="I357" s="83"/>
      <c r="J357" s="84" t="e">
        <f>IF(AL358="55",Monitoreo!#REF!&amp;". ","")</f>
        <v>#REF!</v>
      </c>
      <c r="K357" s="39" t="e">
        <f>IF(AL358="54",Monitoreo!#REF!&amp;". ","")</f>
        <v>#REF!</v>
      </c>
      <c r="L357" s="39" t="e">
        <f>IF(AL358="53",Monitoreo!#REF!&amp;". ","")</f>
        <v>#REF!</v>
      </c>
      <c r="M357" s="39" t="e">
        <f>IF(AL358="52",Monitoreo!#REF!&amp;". ","")</f>
        <v>#REF!</v>
      </c>
      <c r="N357" s="39" t="e">
        <f>IF(AL358="51",Monitoreo!#REF!&amp;". ","")</f>
        <v>#REF!</v>
      </c>
      <c r="O357" s="39" t="e">
        <f>IF(AL358="45",Monitoreo!#REF!&amp;". ","")</f>
        <v>#REF!</v>
      </c>
      <c r="P357" s="39" t="e">
        <f>IF(AL358="44",Monitoreo!#REF!&amp;". ","")</f>
        <v>#REF!</v>
      </c>
      <c r="Q357" s="39" t="e">
        <f>IF(AL358="43",Monitoreo!#REF!&amp;". ","")</f>
        <v>#REF!</v>
      </c>
      <c r="R357" s="39" t="e">
        <f>IF(AL358="42",Monitoreo!#REF!&amp;". ","")</f>
        <v>#REF!</v>
      </c>
      <c r="S357" s="39" t="e">
        <f>IF(AL358="41",Monitoreo!#REF!&amp;". ","")</f>
        <v>#REF!</v>
      </c>
      <c r="T357" s="39" t="e">
        <f>IF(AL358="35",Monitoreo!#REF!&amp;". ","")</f>
        <v>#REF!</v>
      </c>
      <c r="U357" s="39" t="e">
        <f>IF(AL358="34",Monitoreo!#REF!&amp;". ","")</f>
        <v>#REF!</v>
      </c>
      <c r="V357" s="39" t="e">
        <f>IF(AL358="33",Monitoreo!#REF!&amp;". ","")</f>
        <v>#REF!</v>
      </c>
      <c r="W357" s="39" t="e">
        <f>IF(AL358="32",Monitoreo!#REF!&amp;". ","")</f>
        <v>#REF!</v>
      </c>
      <c r="X357" s="39" t="e">
        <f>IF(AL358="31",Monitoreo!#REF!&amp;". ","")</f>
        <v>#REF!</v>
      </c>
      <c r="Y357" s="39" t="e">
        <f>IF(AL358="25",Monitoreo!#REF!&amp;". ","")</f>
        <v>#REF!</v>
      </c>
      <c r="Z357" s="39" t="e">
        <f>IF(AL358="24",Monitoreo!#REF!&amp;". ","")</f>
        <v>#REF!</v>
      </c>
      <c r="AA357" s="39" t="e">
        <f>IF(AL358="23",Monitoreo!#REF!&amp;". ","")</f>
        <v>#REF!</v>
      </c>
      <c r="AB357" s="39" t="e">
        <f>IF(AL358="22",Monitoreo!#REF!&amp;". ","")</f>
        <v>#REF!</v>
      </c>
      <c r="AC357" s="39" t="e">
        <f>IF(AL358="21",Monitoreo!#REF!&amp;". ","")</f>
        <v>#REF!</v>
      </c>
      <c r="AD357" s="39" t="e">
        <f>IF(AL358="15",Monitoreo!#REF!&amp;". ","")</f>
        <v>#REF!</v>
      </c>
      <c r="AE357" s="39" t="e">
        <f>IF(AL358="14",Monitoreo!#REF!&amp;". ","")</f>
        <v>#REF!</v>
      </c>
      <c r="AF357" s="39" t="e">
        <f>IF(AL358="13",Monitoreo!#REF!&amp;". ","")</f>
        <v>#REF!</v>
      </c>
      <c r="AG357" s="39" t="e">
        <f>IF(AL358="12",Monitoreo!#REF!&amp;". ","")</f>
        <v>#REF!</v>
      </c>
      <c r="AH357" s="85" t="e">
        <f>IF(AL358="11",Monitoreo!#REF!&amp;". ","")</f>
        <v>#REF!</v>
      </c>
      <c r="AI357" s="71"/>
      <c r="AJ357" s="88" t="e">
        <f>+IF(Monitoreo!#REF!="Casi Seguro",5,IF(Monitoreo!#REF!="Probable",4,IF(Monitoreo!#REF!="Posible",3,IF(Monitoreo!#REF!="Improbable",2,IF(Monitoreo!#REF!="Raro",1)))))</f>
        <v>#REF!</v>
      </c>
      <c r="AK357" s="88" t="e">
        <f>+IF(Monitoreo!#REF!="Severo",5,IF(Monitoreo!#REF!="Mayor",4,IF(Monitoreo!#REF!="Moderado",3,IF(Monitoreo!#REF!="Menor",2,IF(Monitoreo!#REF!="Insignificante",1)))))</f>
        <v>#REF!</v>
      </c>
      <c r="AL357" s="88" t="e">
        <f t="shared" si="5"/>
        <v>#REF!</v>
      </c>
    </row>
    <row r="358" spans="9:38" x14ac:dyDescent="0.25">
      <c r="I358" s="83"/>
      <c r="J358" s="84" t="e">
        <f>IF(AL359="55",Monitoreo!#REF!&amp;". ","")</f>
        <v>#REF!</v>
      </c>
      <c r="K358" s="39" t="e">
        <f>IF(AL359="54",Monitoreo!#REF!&amp;". ","")</f>
        <v>#REF!</v>
      </c>
      <c r="L358" s="39" t="e">
        <f>IF(AL359="53",Monitoreo!#REF!&amp;". ","")</f>
        <v>#REF!</v>
      </c>
      <c r="M358" s="39" t="e">
        <f>IF(AL359="52",Monitoreo!#REF!&amp;". ","")</f>
        <v>#REF!</v>
      </c>
      <c r="N358" s="39" t="e">
        <f>IF(AL359="51",Monitoreo!#REF!&amp;". ","")</f>
        <v>#REF!</v>
      </c>
      <c r="O358" s="39" t="e">
        <f>IF(AL359="45",Monitoreo!#REF!&amp;". ","")</f>
        <v>#REF!</v>
      </c>
      <c r="P358" s="39" t="e">
        <f>IF(AL359="44",Monitoreo!#REF!&amp;". ","")</f>
        <v>#REF!</v>
      </c>
      <c r="Q358" s="39" t="e">
        <f>IF(AL359="43",Monitoreo!#REF!&amp;". ","")</f>
        <v>#REF!</v>
      </c>
      <c r="R358" s="39" t="e">
        <f>IF(AL359="42",Monitoreo!#REF!&amp;". ","")</f>
        <v>#REF!</v>
      </c>
      <c r="S358" s="39" t="e">
        <f>IF(AL359="41",Monitoreo!#REF!&amp;". ","")</f>
        <v>#REF!</v>
      </c>
      <c r="T358" s="39" t="e">
        <f>IF(AL359="35",Monitoreo!#REF!&amp;". ","")</f>
        <v>#REF!</v>
      </c>
      <c r="U358" s="39" t="e">
        <f>IF(AL359="34",Monitoreo!#REF!&amp;". ","")</f>
        <v>#REF!</v>
      </c>
      <c r="V358" s="39" t="e">
        <f>IF(AL359="33",Monitoreo!#REF!&amp;". ","")</f>
        <v>#REF!</v>
      </c>
      <c r="W358" s="39" t="e">
        <f>IF(AL359="32",Monitoreo!#REF!&amp;". ","")</f>
        <v>#REF!</v>
      </c>
      <c r="X358" s="39" t="e">
        <f>IF(AL359="31",Monitoreo!#REF!&amp;". ","")</f>
        <v>#REF!</v>
      </c>
      <c r="Y358" s="39" t="e">
        <f>IF(AL359="25",Monitoreo!#REF!&amp;". ","")</f>
        <v>#REF!</v>
      </c>
      <c r="Z358" s="39" t="e">
        <f>IF(AL359="24",Monitoreo!#REF!&amp;". ","")</f>
        <v>#REF!</v>
      </c>
      <c r="AA358" s="39" t="e">
        <f>IF(AL359="23",Monitoreo!#REF!&amp;". ","")</f>
        <v>#REF!</v>
      </c>
      <c r="AB358" s="39" t="e">
        <f>IF(AL359="22",Monitoreo!#REF!&amp;". ","")</f>
        <v>#REF!</v>
      </c>
      <c r="AC358" s="39" t="e">
        <f>IF(AL359="21",Monitoreo!#REF!&amp;". ","")</f>
        <v>#REF!</v>
      </c>
      <c r="AD358" s="39" t="e">
        <f>IF(AL359="15",Monitoreo!#REF!&amp;". ","")</f>
        <v>#REF!</v>
      </c>
      <c r="AE358" s="39" t="e">
        <f>IF(AL359="14",Monitoreo!#REF!&amp;". ","")</f>
        <v>#REF!</v>
      </c>
      <c r="AF358" s="39" t="e">
        <f>IF(AL359="13",Monitoreo!#REF!&amp;". ","")</f>
        <v>#REF!</v>
      </c>
      <c r="AG358" s="39" t="e">
        <f>IF(AL359="12",Monitoreo!#REF!&amp;". ","")</f>
        <v>#REF!</v>
      </c>
      <c r="AH358" s="85" t="e">
        <f>IF(AL359="11",Monitoreo!#REF!&amp;". ","")</f>
        <v>#REF!</v>
      </c>
      <c r="AI358" s="71"/>
      <c r="AJ358" s="88" t="e">
        <f>+IF(Monitoreo!#REF!="Casi Seguro",5,IF(Monitoreo!#REF!="Probable",4,IF(Monitoreo!#REF!="Posible",3,IF(Monitoreo!#REF!="Improbable",2,IF(Monitoreo!#REF!="Raro",1)))))</f>
        <v>#REF!</v>
      </c>
      <c r="AK358" s="88" t="e">
        <f>+IF(Monitoreo!#REF!="Severo",5,IF(Monitoreo!#REF!="Mayor",4,IF(Monitoreo!#REF!="Moderado",3,IF(Monitoreo!#REF!="Menor",2,IF(Monitoreo!#REF!="Insignificante",1)))))</f>
        <v>#REF!</v>
      </c>
      <c r="AL358" s="88" t="e">
        <f t="shared" si="5"/>
        <v>#REF!</v>
      </c>
    </row>
    <row r="359" spans="9:38" x14ac:dyDescent="0.25">
      <c r="I359" s="83"/>
      <c r="J359" s="84" t="e">
        <f>IF(AL360="55",Monitoreo!#REF!&amp;". ","")</f>
        <v>#REF!</v>
      </c>
      <c r="K359" s="39" t="e">
        <f>IF(AL360="54",Monitoreo!#REF!&amp;". ","")</f>
        <v>#REF!</v>
      </c>
      <c r="L359" s="39" t="e">
        <f>IF(AL360="53",Monitoreo!#REF!&amp;". ","")</f>
        <v>#REF!</v>
      </c>
      <c r="M359" s="39" t="e">
        <f>IF(AL360="52",Monitoreo!#REF!&amp;". ","")</f>
        <v>#REF!</v>
      </c>
      <c r="N359" s="39" t="e">
        <f>IF(AL360="51",Monitoreo!#REF!&amp;". ","")</f>
        <v>#REF!</v>
      </c>
      <c r="O359" s="39" t="e">
        <f>IF(AL360="45",Monitoreo!#REF!&amp;". ","")</f>
        <v>#REF!</v>
      </c>
      <c r="P359" s="39" t="e">
        <f>IF(AL360="44",Monitoreo!#REF!&amp;". ","")</f>
        <v>#REF!</v>
      </c>
      <c r="Q359" s="39" t="e">
        <f>IF(AL360="43",Monitoreo!#REF!&amp;". ","")</f>
        <v>#REF!</v>
      </c>
      <c r="R359" s="39" t="e">
        <f>IF(AL360="42",Monitoreo!#REF!&amp;". ","")</f>
        <v>#REF!</v>
      </c>
      <c r="S359" s="39" t="e">
        <f>IF(AL360="41",Monitoreo!#REF!&amp;". ","")</f>
        <v>#REF!</v>
      </c>
      <c r="T359" s="39" t="e">
        <f>IF(AL360="35",Monitoreo!#REF!&amp;". ","")</f>
        <v>#REF!</v>
      </c>
      <c r="U359" s="39" t="e">
        <f>IF(AL360="34",Monitoreo!#REF!&amp;". ","")</f>
        <v>#REF!</v>
      </c>
      <c r="V359" s="39" t="e">
        <f>IF(AL360="33",Monitoreo!#REF!&amp;". ","")</f>
        <v>#REF!</v>
      </c>
      <c r="W359" s="39" t="e">
        <f>IF(AL360="32",Monitoreo!#REF!&amp;". ","")</f>
        <v>#REF!</v>
      </c>
      <c r="X359" s="39" t="e">
        <f>IF(AL360="31",Monitoreo!#REF!&amp;". ","")</f>
        <v>#REF!</v>
      </c>
      <c r="Y359" s="39" t="e">
        <f>IF(AL360="25",Monitoreo!#REF!&amp;". ","")</f>
        <v>#REF!</v>
      </c>
      <c r="Z359" s="39" t="e">
        <f>IF(AL360="24",Monitoreo!#REF!&amp;". ","")</f>
        <v>#REF!</v>
      </c>
      <c r="AA359" s="39" t="e">
        <f>IF(AL360="23",Monitoreo!#REF!&amp;". ","")</f>
        <v>#REF!</v>
      </c>
      <c r="AB359" s="39" t="e">
        <f>IF(AL360="22",Monitoreo!#REF!&amp;". ","")</f>
        <v>#REF!</v>
      </c>
      <c r="AC359" s="39" t="e">
        <f>IF(AL360="21",Monitoreo!#REF!&amp;". ","")</f>
        <v>#REF!</v>
      </c>
      <c r="AD359" s="39" t="e">
        <f>IF(AL360="15",Monitoreo!#REF!&amp;". ","")</f>
        <v>#REF!</v>
      </c>
      <c r="AE359" s="39" t="e">
        <f>IF(AL360="14",Monitoreo!#REF!&amp;". ","")</f>
        <v>#REF!</v>
      </c>
      <c r="AF359" s="39" t="e">
        <f>IF(AL360="13",Monitoreo!#REF!&amp;". ","")</f>
        <v>#REF!</v>
      </c>
      <c r="AG359" s="39" t="e">
        <f>IF(AL360="12",Monitoreo!#REF!&amp;". ","")</f>
        <v>#REF!</v>
      </c>
      <c r="AH359" s="85" t="e">
        <f>IF(AL360="11",Monitoreo!#REF!&amp;". ","")</f>
        <v>#REF!</v>
      </c>
      <c r="AI359" s="71"/>
      <c r="AJ359" s="88" t="e">
        <f>+IF(Monitoreo!#REF!="Casi Seguro",5,IF(Monitoreo!#REF!="Probable",4,IF(Monitoreo!#REF!="Posible",3,IF(Monitoreo!#REF!="Improbable",2,IF(Monitoreo!#REF!="Raro",1)))))</f>
        <v>#REF!</v>
      </c>
      <c r="AK359" s="88" t="e">
        <f>+IF(Monitoreo!#REF!="Severo",5,IF(Monitoreo!#REF!="Mayor",4,IF(Monitoreo!#REF!="Moderado",3,IF(Monitoreo!#REF!="Menor",2,IF(Monitoreo!#REF!="Insignificante",1)))))</f>
        <v>#REF!</v>
      </c>
      <c r="AL359" s="88" t="e">
        <f t="shared" si="5"/>
        <v>#REF!</v>
      </c>
    </row>
    <row r="360" spans="9:38" x14ac:dyDescent="0.25">
      <c r="I360" s="83"/>
      <c r="J360" s="84" t="e">
        <f>IF(AL361="55",Monitoreo!#REF!&amp;". ","")</f>
        <v>#REF!</v>
      </c>
      <c r="K360" s="39" t="e">
        <f>IF(AL361="54",Monitoreo!#REF!&amp;". ","")</f>
        <v>#REF!</v>
      </c>
      <c r="L360" s="39" t="e">
        <f>IF(AL361="53",Monitoreo!#REF!&amp;". ","")</f>
        <v>#REF!</v>
      </c>
      <c r="M360" s="39" t="e">
        <f>IF(AL361="52",Monitoreo!#REF!&amp;". ","")</f>
        <v>#REF!</v>
      </c>
      <c r="N360" s="39" t="e">
        <f>IF(AL361="51",Monitoreo!#REF!&amp;". ","")</f>
        <v>#REF!</v>
      </c>
      <c r="O360" s="39" t="e">
        <f>IF(AL361="45",Monitoreo!#REF!&amp;". ","")</f>
        <v>#REF!</v>
      </c>
      <c r="P360" s="39" t="e">
        <f>IF(AL361="44",Monitoreo!#REF!&amp;". ","")</f>
        <v>#REF!</v>
      </c>
      <c r="Q360" s="39" t="e">
        <f>IF(AL361="43",Monitoreo!#REF!&amp;". ","")</f>
        <v>#REF!</v>
      </c>
      <c r="R360" s="39" t="e">
        <f>IF(AL361="42",Monitoreo!#REF!&amp;". ","")</f>
        <v>#REF!</v>
      </c>
      <c r="S360" s="39" t="e">
        <f>IF(AL361="41",Monitoreo!#REF!&amp;". ","")</f>
        <v>#REF!</v>
      </c>
      <c r="T360" s="39" t="e">
        <f>IF(AL361="35",Monitoreo!#REF!&amp;". ","")</f>
        <v>#REF!</v>
      </c>
      <c r="U360" s="39" t="e">
        <f>IF(AL361="34",Monitoreo!#REF!&amp;". ","")</f>
        <v>#REF!</v>
      </c>
      <c r="V360" s="39" t="e">
        <f>IF(AL361="33",Monitoreo!#REF!&amp;". ","")</f>
        <v>#REF!</v>
      </c>
      <c r="W360" s="39" t="e">
        <f>IF(AL361="32",Monitoreo!#REF!&amp;". ","")</f>
        <v>#REF!</v>
      </c>
      <c r="X360" s="39" t="e">
        <f>IF(AL361="31",Monitoreo!#REF!&amp;". ","")</f>
        <v>#REF!</v>
      </c>
      <c r="Y360" s="39" t="e">
        <f>IF(AL361="25",Monitoreo!#REF!&amp;". ","")</f>
        <v>#REF!</v>
      </c>
      <c r="Z360" s="39" t="e">
        <f>IF(AL361="24",Monitoreo!#REF!&amp;". ","")</f>
        <v>#REF!</v>
      </c>
      <c r="AA360" s="39" t="e">
        <f>IF(AL361="23",Monitoreo!#REF!&amp;". ","")</f>
        <v>#REF!</v>
      </c>
      <c r="AB360" s="39" t="e">
        <f>IF(AL361="22",Monitoreo!#REF!&amp;". ","")</f>
        <v>#REF!</v>
      </c>
      <c r="AC360" s="39" t="e">
        <f>IF(AL361="21",Monitoreo!#REF!&amp;". ","")</f>
        <v>#REF!</v>
      </c>
      <c r="AD360" s="39" t="e">
        <f>IF(AL361="15",Monitoreo!#REF!&amp;". ","")</f>
        <v>#REF!</v>
      </c>
      <c r="AE360" s="39" t="e">
        <f>IF(AL361="14",Monitoreo!#REF!&amp;". ","")</f>
        <v>#REF!</v>
      </c>
      <c r="AF360" s="39" t="e">
        <f>IF(AL361="13",Monitoreo!#REF!&amp;". ","")</f>
        <v>#REF!</v>
      </c>
      <c r="AG360" s="39" t="e">
        <f>IF(AL361="12",Monitoreo!#REF!&amp;". ","")</f>
        <v>#REF!</v>
      </c>
      <c r="AH360" s="85" t="e">
        <f>IF(AL361="11",Monitoreo!#REF!&amp;". ","")</f>
        <v>#REF!</v>
      </c>
      <c r="AI360" s="71"/>
      <c r="AJ360" s="88" t="e">
        <f>+IF(Monitoreo!#REF!="Casi Seguro",5,IF(Monitoreo!#REF!="Probable",4,IF(Monitoreo!#REF!="Posible",3,IF(Monitoreo!#REF!="Improbable",2,IF(Monitoreo!#REF!="Raro",1)))))</f>
        <v>#REF!</v>
      </c>
      <c r="AK360" s="88" t="e">
        <f>+IF(Monitoreo!#REF!="Severo",5,IF(Monitoreo!#REF!="Mayor",4,IF(Monitoreo!#REF!="Moderado",3,IF(Monitoreo!#REF!="Menor",2,IF(Monitoreo!#REF!="Insignificante",1)))))</f>
        <v>#REF!</v>
      </c>
      <c r="AL360" s="88" t="e">
        <f t="shared" si="5"/>
        <v>#REF!</v>
      </c>
    </row>
    <row r="361" spans="9:38" x14ac:dyDescent="0.25">
      <c r="I361" s="83"/>
      <c r="J361" s="84" t="e">
        <f>IF(AL362="55",Monitoreo!#REF!&amp;". ","")</f>
        <v>#REF!</v>
      </c>
      <c r="K361" s="39" t="e">
        <f>IF(AL362="54",Monitoreo!#REF!&amp;". ","")</f>
        <v>#REF!</v>
      </c>
      <c r="L361" s="39" t="e">
        <f>IF(AL362="53",Monitoreo!#REF!&amp;". ","")</f>
        <v>#REF!</v>
      </c>
      <c r="M361" s="39" t="e">
        <f>IF(AL362="52",Monitoreo!#REF!&amp;". ","")</f>
        <v>#REF!</v>
      </c>
      <c r="N361" s="39" t="e">
        <f>IF(AL362="51",Monitoreo!#REF!&amp;". ","")</f>
        <v>#REF!</v>
      </c>
      <c r="O361" s="39" t="e">
        <f>IF(AL362="45",Monitoreo!#REF!&amp;". ","")</f>
        <v>#REF!</v>
      </c>
      <c r="P361" s="39" t="e">
        <f>IF(AL362="44",Monitoreo!#REF!&amp;". ","")</f>
        <v>#REF!</v>
      </c>
      <c r="Q361" s="39" t="e">
        <f>IF(AL362="43",Monitoreo!#REF!&amp;". ","")</f>
        <v>#REF!</v>
      </c>
      <c r="R361" s="39" t="e">
        <f>IF(AL362="42",Monitoreo!#REF!&amp;". ","")</f>
        <v>#REF!</v>
      </c>
      <c r="S361" s="39" t="e">
        <f>IF(AL362="41",Monitoreo!#REF!&amp;". ","")</f>
        <v>#REF!</v>
      </c>
      <c r="T361" s="39" t="e">
        <f>IF(AL362="35",Monitoreo!#REF!&amp;". ","")</f>
        <v>#REF!</v>
      </c>
      <c r="U361" s="39" t="e">
        <f>IF(AL362="34",Monitoreo!#REF!&amp;". ","")</f>
        <v>#REF!</v>
      </c>
      <c r="V361" s="39" t="e">
        <f>IF(AL362="33",Monitoreo!#REF!&amp;". ","")</f>
        <v>#REF!</v>
      </c>
      <c r="W361" s="39" t="e">
        <f>IF(AL362="32",Monitoreo!#REF!&amp;". ","")</f>
        <v>#REF!</v>
      </c>
      <c r="X361" s="39" t="e">
        <f>IF(AL362="31",Monitoreo!#REF!&amp;". ","")</f>
        <v>#REF!</v>
      </c>
      <c r="Y361" s="39" t="e">
        <f>IF(AL362="25",Monitoreo!#REF!&amp;". ","")</f>
        <v>#REF!</v>
      </c>
      <c r="Z361" s="39" t="e">
        <f>IF(AL362="24",Monitoreo!#REF!&amp;". ","")</f>
        <v>#REF!</v>
      </c>
      <c r="AA361" s="39" t="e">
        <f>IF(AL362="23",Monitoreo!#REF!&amp;". ","")</f>
        <v>#REF!</v>
      </c>
      <c r="AB361" s="39" t="e">
        <f>IF(AL362="22",Monitoreo!#REF!&amp;". ","")</f>
        <v>#REF!</v>
      </c>
      <c r="AC361" s="39" t="e">
        <f>IF(AL362="21",Monitoreo!#REF!&amp;". ","")</f>
        <v>#REF!</v>
      </c>
      <c r="AD361" s="39" t="e">
        <f>IF(AL362="15",Monitoreo!#REF!&amp;". ","")</f>
        <v>#REF!</v>
      </c>
      <c r="AE361" s="39" t="e">
        <f>IF(AL362="14",Monitoreo!#REF!&amp;". ","")</f>
        <v>#REF!</v>
      </c>
      <c r="AF361" s="39" t="e">
        <f>IF(AL362="13",Monitoreo!#REF!&amp;". ","")</f>
        <v>#REF!</v>
      </c>
      <c r="AG361" s="39" t="e">
        <f>IF(AL362="12",Monitoreo!#REF!&amp;". ","")</f>
        <v>#REF!</v>
      </c>
      <c r="AH361" s="85" t="e">
        <f>IF(AL362="11",Monitoreo!#REF!&amp;". ","")</f>
        <v>#REF!</v>
      </c>
      <c r="AI361" s="71"/>
      <c r="AJ361" s="88" t="e">
        <f>+IF(Monitoreo!#REF!="Casi Seguro",5,IF(Monitoreo!#REF!="Probable",4,IF(Monitoreo!#REF!="Posible",3,IF(Monitoreo!#REF!="Improbable",2,IF(Monitoreo!#REF!="Raro",1)))))</f>
        <v>#REF!</v>
      </c>
      <c r="AK361" s="88" t="e">
        <f>+IF(Monitoreo!#REF!="Severo",5,IF(Monitoreo!#REF!="Mayor",4,IF(Monitoreo!#REF!="Moderado",3,IF(Monitoreo!#REF!="Menor",2,IF(Monitoreo!#REF!="Insignificante",1)))))</f>
        <v>#REF!</v>
      </c>
      <c r="AL361" s="88" t="e">
        <f t="shared" si="5"/>
        <v>#REF!</v>
      </c>
    </row>
    <row r="362" spans="9:38" x14ac:dyDescent="0.25">
      <c r="I362" s="83"/>
      <c r="J362" s="84" t="e">
        <f>IF(AL363="55",Monitoreo!#REF!&amp;". ","")</f>
        <v>#REF!</v>
      </c>
      <c r="K362" s="39" t="e">
        <f>IF(AL363="54",Monitoreo!#REF!&amp;". ","")</f>
        <v>#REF!</v>
      </c>
      <c r="L362" s="39" t="e">
        <f>IF(AL363="53",Monitoreo!#REF!&amp;". ","")</f>
        <v>#REF!</v>
      </c>
      <c r="M362" s="39" t="e">
        <f>IF(AL363="52",Monitoreo!#REF!&amp;". ","")</f>
        <v>#REF!</v>
      </c>
      <c r="N362" s="39" t="e">
        <f>IF(AL363="51",Monitoreo!#REF!&amp;". ","")</f>
        <v>#REF!</v>
      </c>
      <c r="O362" s="39" t="e">
        <f>IF(AL363="45",Monitoreo!#REF!&amp;". ","")</f>
        <v>#REF!</v>
      </c>
      <c r="P362" s="39" t="e">
        <f>IF(AL363="44",Monitoreo!#REF!&amp;". ","")</f>
        <v>#REF!</v>
      </c>
      <c r="Q362" s="39" t="e">
        <f>IF(AL363="43",Monitoreo!#REF!&amp;". ","")</f>
        <v>#REF!</v>
      </c>
      <c r="R362" s="39" t="e">
        <f>IF(AL363="42",Monitoreo!#REF!&amp;". ","")</f>
        <v>#REF!</v>
      </c>
      <c r="S362" s="39" t="e">
        <f>IF(AL363="41",Monitoreo!#REF!&amp;". ","")</f>
        <v>#REF!</v>
      </c>
      <c r="T362" s="39" t="e">
        <f>IF(AL363="35",Monitoreo!#REF!&amp;". ","")</f>
        <v>#REF!</v>
      </c>
      <c r="U362" s="39" t="e">
        <f>IF(AL363="34",Monitoreo!#REF!&amp;". ","")</f>
        <v>#REF!</v>
      </c>
      <c r="V362" s="39" t="e">
        <f>IF(AL363="33",Monitoreo!#REF!&amp;". ","")</f>
        <v>#REF!</v>
      </c>
      <c r="W362" s="39" t="e">
        <f>IF(AL363="32",Monitoreo!#REF!&amp;". ","")</f>
        <v>#REF!</v>
      </c>
      <c r="X362" s="39" t="e">
        <f>IF(AL363="31",Monitoreo!#REF!&amp;". ","")</f>
        <v>#REF!</v>
      </c>
      <c r="Y362" s="39" t="e">
        <f>IF(AL363="25",Monitoreo!#REF!&amp;". ","")</f>
        <v>#REF!</v>
      </c>
      <c r="Z362" s="39" t="e">
        <f>IF(AL363="24",Monitoreo!#REF!&amp;". ","")</f>
        <v>#REF!</v>
      </c>
      <c r="AA362" s="39" t="e">
        <f>IF(AL363="23",Monitoreo!#REF!&amp;". ","")</f>
        <v>#REF!</v>
      </c>
      <c r="AB362" s="39" t="e">
        <f>IF(AL363="22",Monitoreo!#REF!&amp;". ","")</f>
        <v>#REF!</v>
      </c>
      <c r="AC362" s="39" t="e">
        <f>IF(AL363="21",Monitoreo!#REF!&amp;". ","")</f>
        <v>#REF!</v>
      </c>
      <c r="AD362" s="39" t="e">
        <f>IF(AL363="15",Monitoreo!#REF!&amp;". ","")</f>
        <v>#REF!</v>
      </c>
      <c r="AE362" s="39" t="e">
        <f>IF(AL363="14",Monitoreo!#REF!&amp;". ","")</f>
        <v>#REF!</v>
      </c>
      <c r="AF362" s="39" t="e">
        <f>IF(AL363="13",Monitoreo!#REF!&amp;". ","")</f>
        <v>#REF!</v>
      </c>
      <c r="AG362" s="39" t="e">
        <f>IF(AL363="12",Monitoreo!#REF!&amp;". ","")</f>
        <v>#REF!</v>
      </c>
      <c r="AH362" s="85" t="e">
        <f>IF(AL363="11",Monitoreo!#REF!&amp;". ","")</f>
        <v>#REF!</v>
      </c>
      <c r="AI362" s="71"/>
      <c r="AJ362" s="88" t="e">
        <f>+IF(Monitoreo!#REF!="Casi Seguro",5,IF(Monitoreo!#REF!="Probable",4,IF(Monitoreo!#REF!="Posible",3,IF(Monitoreo!#REF!="Improbable",2,IF(Monitoreo!#REF!="Raro",1)))))</f>
        <v>#REF!</v>
      </c>
      <c r="AK362" s="88" t="e">
        <f>+IF(Monitoreo!#REF!="Severo",5,IF(Monitoreo!#REF!="Mayor",4,IF(Monitoreo!#REF!="Moderado",3,IF(Monitoreo!#REF!="Menor",2,IF(Monitoreo!#REF!="Insignificante",1)))))</f>
        <v>#REF!</v>
      </c>
      <c r="AL362" s="88" t="e">
        <f t="shared" si="5"/>
        <v>#REF!</v>
      </c>
    </row>
    <row r="363" spans="9:38" x14ac:dyDescent="0.25">
      <c r="I363" s="83"/>
      <c r="J363" s="84" t="e">
        <f>IF(AL364="55",Monitoreo!#REF!&amp;". ","")</f>
        <v>#REF!</v>
      </c>
      <c r="K363" s="39" t="e">
        <f>IF(AL364="54",Monitoreo!#REF!&amp;". ","")</f>
        <v>#REF!</v>
      </c>
      <c r="L363" s="39" t="e">
        <f>IF(AL364="53",Monitoreo!#REF!&amp;". ","")</f>
        <v>#REF!</v>
      </c>
      <c r="M363" s="39" t="e">
        <f>IF(AL364="52",Monitoreo!#REF!&amp;". ","")</f>
        <v>#REF!</v>
      </c>
      <c r="N363" s="39" t="e">
        <f>IF(AL364="51",Monitoreo!#REF!&amp;". ","")</f>
        <v>#REF!</v>
      </c>
      <c r="O363" s="39" t="e">
        <f>IF(AL364="45",Monitoreo!#REF!&amp;". ","")</f>
        <v>#REF!</v>
      </c>
      <c r="P363" s="39" t="e">
        <f>IF(AL364="44",Monitoreo!#REF!&amp;". ","")</f>
        <v>#REF!</v>
      </c>
      <c r="Q363" s="39" t="e">
        <f>IF(AL364="43",Monitoreo!#REF!&amp;". ","")</f>
        <v>#REF!</v>
      </c>
      <c r="R363" s="39" t="e">
        <f>IF(AL364="42",Monitoreo!#REF!&amp;". ","")</f>
        <v>#REF!</v>
      </c>
      <c r="S363" s="39" t="e">
        <f>IF(AL364="41",Monitoreo!#REF!&amp;". ","")</f>
        <v>#REF!</v>
      </c>
      <c r="T363" s="39" t="e">
        <f>IF(AL364="35",Monitoreo!#REF!&amp;". ","")</f>
        <v>#REF!</v>
      </c>
      <c r="U363" s="39" t="e">
        <f>IF(AL364="34",Monitoreo!#REF!&amp;". ","")</f>
        <v>#REF!</v>
      </c>
      <c r="V363" s="39" t="e">
        <f>IF(AL364="33",Monitoreo!#REF!&amp;". ","")</f>
        <v>#REF!</v>
      </c>
      <c r="W363" s="39" t="e">
        <f>IF(AL364="32",Monitoreo!#REF!&amp;". ","")</f>
        <v>#REF!</v>
      </c>
      <c r="X363" s="39" t="e">
        <f>IF(AL364="31",Monitoreo!#REF!&amp;". ","")</f>
        <v>#REF!</v>
      </c>
      <c r="Y363" s="39" t="e">
        <f>IF(AL364="25",Monitoreo!#REF!&amp;". ","")</f>
        <v>#REF!</v>
      </c>
      <c r="Z363" s="39" t="e">
        <f>IF(AL364="24",Monitoreo!#REF!&amp;". ","")</f>
        <v>#REF!</v>
      </c>
      <c r="AA363" s="39" t="e">
        <f>IF(AL364="23",Monitoreo!#REF!&amp;". ","")</f>
        <v>#REF!</v>
      </c>
      <c r="AB363" s="39" t="e">
        <f>IF(AL364="22",Monitoreo!#REF!&amp;". ","")</f>
        <v>#REF!</v>
      </c>
      <c r="AC363" s="39" t="e">
        <f>IF(AL364="21",Monitoreo!#REF!&amp;". ","")</f>
        <v>#REF!</v>
      </c>
      <c r="AD363" s="39" t="e">
        <f>IF(AL364="15",Monitoreo!#REF!&amp;". ","")</f>
        <v>#REF!</v>
      </c>
      <c r="AE363" s="39" t="e">
        <f>IF(AL364="14",Monitoreo!#REF!&amp;". ","")</f>
        <v>#REF!</v>
      </c>
      <c r="AF363" s="39" t="e">
        <f>IF(AL364="13",Monitoreo!#REF!&amp;". ","")</f>
        <v>#REF!</v>
      </c>
      <c r="AG363" s="39" t="e">
        <f>IF(AL364="12",Monitoreo!#REF!&amp;". ","")</f>
        <v>#REF!</v>
      </c>
      <c r="AH363" s="85" t="e">
        <f>IF(AL364="11",Monitoreo!#REF!&amp;". ","")</f>
        <v>#REF!</v>
      </c>
      <c r="AI363" s="71"/>
      <c r="AJ363" s="88" t="e">
        <f>+IF(Monitoreo!#REF!="Casi Seguro",5,IF(Monitoreo!#REF!="Probable",4,IF(Monitoreo!#REF!="Posible",3,IF(Monitoreo!#REF!="Improbable",2,IF(Monitoreo!#REF!="Raro",1)))))</f>
        <v>#REF!</v>
      </c>
      <c r="AK363" s="88" t="e">
        <f>+IF(Monitoreo!#REF!="Severo",5,IF(Monitoreo!#REF!="Mayor",4,IF(Monitoreo!#REF!="Moderado",3,IF(Monitoreo!#REF!="Menor",2,IF(Monitoreo!#REF!="Insignificante",1)))))</f>
        <v>#REF!</v>
      </c>
      <c r="AL363" s="88" t="e">
        <f t="shared" si="5"/>
        <v>#REF!</v>
      </c>
    </row>
    <row r="364" spans="9:38" x14ac:dyDescent="0.25">
      <c r="I364" s="83"/>
      <c r="J364" s="84" t="e">
        <f>IF(AL365="55",Monitoreo!#REF!&amp;". ","")</f>
        <v>#REF!</v>
      </c>
      <c r="K364" s="39" t="e">
        <f>IF(AL365="54",Monitoreo!#REF!&amp;". ","")</f>
        <v>#REF!</v>
      </c>
      <c r="L364" s="39" t="e">
        <f>IF(AL365="53",Monitoreo!#REF!&amp;". ","")</f>
        <v>#REF!</v>
      </c>
      <c r="M364" s="39" t="e">
        <f>IF(AL365="52",Monitoreo!#REF!&amp;". ","")</f>
        <v>#REF!</v>
      </c>
      <c r="N364" s="39" t="e">
        <f>IF(AL365="51",Monitoreo!#REF!&amp;". ","")</f>
        <v>#REF!</v>
      </c>
      <c r="O364" s="39" t="e">
        <f>IF(AL365="45",Monitoreo!#REF!&amp;". ","")</f>
        <v>#REF!</v>
      </c>
      <c r="P364" s="39" t="e">
        <f>IF(AL365="44",Monitoreo!#REF!&amp;". ","")</f>
        <v>#REF!</v>
      </c>
      <c r="Q364" s="39" t="e">
        <f>IF(AL365="43",Monitoreo!#REF!&amp;". ","")</f>
        <v>#REF!</v>
      </c>
      <c r="R364" s="39" t="e">
        <f>IF(AL365="42",Monitoreo!#REF!&amp;". ","")</f>
        <v>#REF!</v>
      </c>
      <c r="S364" s="39" t="e">
        <f>IF(AL365="41",Monitoreo!#REF!&amp;". ","")</f>
        <v>#REF!</v>
      </c>
      <c r="T364" s="39" t="e">
        <f>IF(AL365="35",Monitoreo!#REF!&amp;". ","")</f>
        <v>#REF!</v>
      </c>
      <c r="U364" s="39" t="e">
        <f>IF(AL365="34",Monitoreo!#REF!&amp;". ","")</f>
        <v>#REF!</v>
      </c>
      <c r="V364" s="39" t="e">
        <f>IF(AL365="33",Monitoreo!#REF!&amp;". ","")</f>
        <v>#REF!</v>
      </c>
      <c r="W364" s="39" t="e">
        <f>IF(AL365="32",Monitoreo!#REF!&amp;". ","")</f>
        <v>#REF!</v>
      </c>
      <c r="X364" s="39" t="e">
        <f>IF(AL365="31",Monitoreo!#REF!&amp;". ","")</f>
        <v>#REF!</v>
      </c>
      <c r="Y364" s="39" t="e">
        <f>IF(AL365="25",Monitoreo!#REF!&amp;". ","")</f>
        <v>#REF!</v>
      </c>
      <c r="Z364" s="39" t="e">
        <f>IF(AL365="24",Monitoreo!#REF!&amp;". ","")</f>
        <v>#REF!</v>
      </c>
      <c r="AA364" s="39" t="e">
        <f>IF(AL365="23",Monitoreo!#REF!&amp;". ","")</f>
        <v>#REF!</v>
      </c>
      <c r="AB364" s="39" t="e">
        <f>IF(AL365="22",Monitoreo!#REF!&amp;". ","")</f>
        <v>#REF!</v>
      </c>
      <c r="AC364" s="39" t="e">
        <f>IF(AL365="21",Monitoreo!#REF!&amp;". ","")</f>
        <v>#REF!</v>
      </c>
      <c r="AD364" s="39" t="e">
        <f>IF(AL365="15",Monitoreo!#REF!&amp;". ","")</f>
        <v>#REF!</v>
      </c>
      <c r="AE364" s="39" t="e">
        <f>IF(AL365="14",Monitoreo!#REF!&amp;". ","")</f>
        <v>#REF!</v>
      </c>
      <c r="AF364" s="39" t="e">
        <f>IF(AL365="13",Monitoreo!#REF!&amp;". ","")</f>
        <v>#REF!</v>
      </c>
      <c r="AG364" s="39" t="e">
        <f>IF(AL365="12",Monitoreo!#REF!&amp;". ","")</f>
        <v>#REF!</v>
      </c>
      <c r="AH364" s="85" t="e">
        <f>IF(AL365="11",Monitoreo!#REF!&amp;". ","")</f>
        <v>#REF!</v>
      </c>
      <c r="AI364" s="71"/>
      <c r="AJ364" s="88" t="e">
        <f>+IF(Monitoreo!#REF!="Casi Seguro",5,IF(Monitoreo!#REF!="Probable",4,IF(Monitoreo!#REF!="Posible",3,IF(Monitoreo!#REF!="Improbable",2,IF(Monitoreo!#REF!="Raro",1)))))</f>
        <v>#REF!</v>
      </c>
      <c r="AK364" s="88" t="e">
        <f>+IF(Monitoreo!#REF!="Severo",5,IF(Monitoreo!#REF!="Mayor",4,IF(Monitoreo!#REF!="Moderado",3,IF(Monitoreo!#REF!="Menor",2,IF(Monitoreo!#REF!="Insignificante",1)))))</f>
        <v>#REF!</v>
      </c>
      <c r="AL364" s="88" t="e">
        <f t="shared" si="5"/>
        <v>#REF!</v>
      </c>
    </row>
    <row r="365" spans="9:38" x14ac:dyDescent="0.25">
      <c r="I365" s="83"/>
      <c r="J365" s="84" t="e">
        <f>IF(AL366="55",Monitoreo!#REF!&amp;". ","")</f>
        <v>#REF!</v>
      </c>
      <c r="K365" s="39" t="e">
        <f>IF(AL366="54",Monitoreo!#REF!&amp;". ","")</f>
        <v>#REF!</v>
      </c>
      <c r="L365" s="39" t="e">
        <f>IF(AL366="53",Monitoreo!#REF!&amp;". ","")</f>
        <v>#REF!</v>
      </c>
      <c r="M365" s="39" t="e">
        <f>IF(AL366="52",Monitoreo!#REF!&amp;". ","")</f>
        <v>#REF!</v>
      </c>
      <c r="N365" s="39" t="e">
        <f>IF(AL366="51",Monitoreo!#REF!&amp;". ","")</f>
        <v>#REF!</v>
      </c>
      <c r="O365" s="39" t="e">
        <f>IF(AL366="45",Monitoreo!#REF!&amp;". ","")</f>
        <v>#REF!</v>
      </c>
      <c r="P365" s="39" t="e">
        <f>IF(AL366="44",Monitoreo!#REF!&amp;". ","")</f>
        <v>#REF!</v>
      </c>
      <c r="Q365" s="39" t="e">
        <f>IF(AL366="43",Monitoreo!#REF!&amp;". ","")</f>
        <v>#REF!</v>
      </c>
      <c r="R365" s="39" t="e">
        <f>IF(AL366="42",Monitoreo!#REF!&amp;". ","")</f>
        <v>#REF!</v>
      </c>
      <c r="S365" s="39" t="e">
        <f>IF(AL366="41",Monitoreo!#REF!&amp;". ","")</f>
        <v>#REF!</v>
      </c>
      <c r="T365" s="39" t="e">
        <f>IF(AL366="35",Monitoreo!#REF!&amp;". ","")</f>
        <v>#REF!</v>
      </c>
      <c r="U365" s="39" t="e">
        <f>IF(AL366="34",Monitoreo!#REF!&amp;". ","")</f>
        <v>#REF!</v>
      </c>
      <c r="V365" s="39" t="e">
        <f>IF(AL366="33",Monitoreo!#REF!&amp;". ","")</f>
        <v>#REF!</v>
      </c>
      <c r="W365" s="39" t="e">
        <f>IF(AL366="32",Monitoreo!#REF!&amp;". ","")</f>
        <v>#REF!</v>
      </c>
      <c r="X365" s="39" t="e">
        <f>IF(AL366="31",Monitoreo!#REF!&amp;". ","")</f>
        <v>#REF!</v>
      </c>
      <c r="Y365" s="39" t="e">
        <f>IF(AL366="25",Monitoreo!#REF!&amp;". ","")</f>
        <v>#REF!</v>
      </c>
      <c r="Z365" s="39" t="e">
        <f>IF(AL366="24",Monitoreo!#REF!&amp;". ","")</f>
        <v>#REF!</v>
      </c>
      <c r="AA365" s="39" t="e">
        <f>IF(AL366="23",Monitoreo!#REF!&amp;". ","")</f>
        <v>#REF!</v>
      </c>
      <c r="AB365" s="39" t="e">
        <f>IF(AL366="22",Monitoreo!#REF!&amp;". ","")</f>
        <v>#REF!</v>
      </c>
      <c r="AC365" s="39" t="e">
        <f>IF(AL366="21",Monitoreo!#REF!&amp;". ","")</f>
        <v>#REF!</v>
      </c>
      <c r="AD365" s="39" t="e">
        <f>IF(AL366="15",Monitoreo!#REF!&amp;". ","")</f>
        <v>#REF!</v>
      </c>
      <c r="AE365" s="39" t="e">
        <f>IF(AL366="14",Monitoreo!#REF!&amp;". ","")</f>
        <v>#REF!</v>
      </c>
      <c r="AF365" s="39" t="e">
        <f>IF(AL366="13",Monitoreo!#REF!&amp;". ","")</f>
        <v>#REF!</v>
      </c>
      <c r="AG365" s="39" t="e">
        <f>IF(AL366="12",Monitoreo!#REF!&amp;". ","")</f>
        <v>#REF!</v>
      </c>
      <c r="AH365" s="85" t="e">
        <f>IF(AL366="11",Monitoreo!#REF!&amp;". ","")</f>
        <v>#REF!</v>
      </c>
      <c r="AI365" s="71"/>
      <c r="AJ365" s="88" t="e">
        <f>+IF(Monitoreo!#REF!="Casi Seguro",5,IF(Monitoreo!#REF!="Probable",4,IF(Monitoreo!#REF!="Posible",3,IF(Monitoreo!#REF!="Improbable",2,IF(Monitoreo!#REF!="Raro",1)))))</f>
        <v>#REF!</v>
      </c>
      <c r="AK365" s="88" t="e">
        <f>+IF(Monitoreo!#REF!="Severo",5,IF(Monitoreo!#REF!="Mayor",4,IF(Monitoreo!#REF!="Moderado",3,IF(Monitoreo!#REF!="Menor",2,IF(Monitoreo!#REF!="Insignificante",1)))))</f>
        <v>#REF!</v>
      </c>
      <c r="AL365" s="88" t="e">
        <f t="shared" si="5"/>
        <v>#REF!</v>
      </c>
    </row>
    <row r="366" spans="9:38" x14ac:dyDescent="0.25">
      <c r="I366" s="83"/>
      <c r="J366" s="84" t="e">
        <f>IF(AL367="55",Monitoreo!#REF!&amp;". ","")</f>
        <v>#REF!</v>
      </c>
      <c r="K366" s="39" t="e">
        <f>IF(AL367="54",Monitoreo!#REF!&amp;". ","")</f>
        <v>#REF!</v>
      </c>
      <c r="L366" s="39" t="e">
        <f>IF(AL367="53",Monitoreo!#REF!&amp;". ","")</f>
        <v>#REF!</v>
      </c>
      <c r="M366" s="39" t="e">
        <f>IF(AL367="52",Monitoreo!#REF!&amp;". ","")</f>
        <v>#REF!</v>
      </c>
      <c r="N366" s="39" t="e">
        <f>IF(AL367="51",Monitoreo!#REF!&amp;". ","")</f>
        <v>#REF!</v>
      </c>
      <c r="O366" s="39" t="e">
        <f>IF(AL367="45",Monitoreo!#REF!&amp;". ","")</f>
        <v>#REF!</v>
      </c>
      <c r="P366" s="39" t="e">
        <f>IF(AL367="44",Monitoreo!#REF!&amp;". ","")</f>
        <v>#REF!</v>
      </c>
      <c r="Q366" s="39" t="e">
        <f>IF(AL367="43",Monitoreo!#REF!&amp;". ","")</f>
        <v>#REF!</v>
      </c>
      <c r="R366" s="39" t="e">
        <f>IF(AL367="42",Monitoreo!#REF!&amp;". ","")</f>
        <v>#REF!</v>
      </c>
      <c r="S366" s="39" t="e">
        <f>IF(AL367="41",Monitoreo!#REF!&amp;". ","")</f>
        <v>#REF!</v>
      </c>
      <c r="T366" s="39" t="e">
        <f>IF(AL367="35",Monitoreo!#REF!&amp;". ","")</f>
        <v>#REF!</v>
      </c>
      <c r="U366" s="39" t="e">
        <f>IF(AL367="34",Monitoreo!#REF!&amp;". ","")</f>
        <v>#REF!</v>
      </c>
      <c r="V366" s="39" t="e">
        <f>IF(AL367="33",Monitoreo!#REF!&amp;". ","")</f>
        <v>#REF!</v>
      </c>
      <c r="W366" s="39" t="e">
        <f>IF(AL367="32",Monitoreo!#REF!&amp;". ","")</f>
        <v>#REF!</v>
      </c>
      <c r="X366" s="39" t="e">
        <f>IF(AL367="31",Monitoreo!#REF!&amp;". ","")</f>
        <v>#REF!</v>
      </c>
      <c r="Y366" s="39" t="e">
        <f>IF(AL367="25",Monitoreo!#REF!&amp;". ","")</f>
        <v>#REF!</v>
      </c>
      <c r="Z366" s="39" t="e">
        <f>IF(AL367="24",Monitoreo!#REF!&amp;". ","")</f>
        <v>#REF!</v>
      </c>
      <c r="AA366" s="39" t="e">
        <f>IF(AL367="23",Monitoreo!#REF!&amp;". ","")</f>
        <v>#REF!</v>
      </c>
      <c r="AB366" s="39" t="e">
        <f>IF(AL367="22",Monitoreo!#REF!&amp;". ","")</f>
        <v>#REF!</v>
      </c>
      <c r="AC366" s="39" t="e">
        <f>IF(AL367="21",Monitoreo!#REF!&amp;". ","")</f>
        <v>#REF!</v>
      </c>
      <c r="AD366" s="39" t="e">
        <f>IF(AL367="15",Monitoreo!#REF!&amp;". ","")</f>
        <v>#REF!</v>
      </c>
      <c r="AE366" s="39" t="e">
        <f>IF(AL367="14",Monitoreo!#REF!&amp;". ","")</f>
        <v>#REF!</v>
      </c>
      <c r="AF366" s="39" t="e">
        <f>IF(AL367="13",Monitoreo!#REF!&amp;". ","")</f>
        <v>#REF!</v>
      </c>
      <c r="AG366" s="39" t="e">
        <f>IF(AL367="12",Monitoreo!#REF!&amp;". ","")</f>
        <v>#REF!</v>
      </c>
      <c r="AH366" s="85" t="e">
        <f>IF(AL367="11",Monitoreo!#REF!&amp;". ","")</f>
        <v>#REF!</v>
      </c>
      <c r="AI366" s="71"/>
      <c r="AJ366" s="88" t="e">
        <f>+IF(Monitoreo!#REF!="Casi Seguro",5,IF(Monitoreo!#REF!="Probable",4,IF(Monitoreo!#REF!="Posible",3,IF(Monitoreo!#REF!="Improbable",2,IF(Monitoreo!#REF!="Raro",1)))))</f>
        <v>#REF!</v>
      </c>
      <c r="AK366" s="88" t="e">
        <f>+IF(Monitoreo!#REF!="Severo",5,IF(Monitoreo!#REF!="Mayor",4,IF(Monitoreo!#REF!="Moderado",3,IF(Monitoreo!#REF!="Menor",2,IF(Monitoreo!#REF!="Insignificante",1)))))</f>
        <v>#REF!</v>
      </c>
      <c r="AL366" s="88" t="e">
        <f t="shared" si="5"/>
        <v>#REF!</v>
      </c>
    </row>
    <row r="367" spans="9:38" x14ac:dyDescent="0.25">
      <c r="I367" s="83"/>
      <c r="J367" s="84" t="e">
        <f>IF(AL368="55",Monitoreo!#REF!&amp;". ","")</f>
        <v>#REF!</v>
      </c>
      <c r="K367" s="39" t="e">
        <f>IF(AL368="54",Monitoreo!#REF!&amp;". ","")</f>
        <v>#REF!</v>
      </c>
      <c r="L367" s="39" t="e">
        <f>IF(AL368="53",Monitoreo!#REF!&amp;". ","")</f>
        <v>#REF!</v>
      </c>
      <c r="M367" s="39" t="e">
        <f>IF(AL368="52",Monitoreo!#REF!&amp;". ","")</f>
        <v>#REF!</v>
      </c>
      <c r="N367" s="39" t="e">
        <f>IF(AL368="51",Monitoreo!#REF!&amp;". ","")</f>
        <v>#REF!</v>
      </c>
      <c r="O367" s="39" t="e">
        <f>IF(AL368="45",Monitoreo!#REF!&amp;". ","")</f>
        <v>#REF!</v>
      </c>
      <c r="P367" s="39" t="e">
        <f>IF(AL368="44",Monitoreo!#REF!&amp;". ","")</f>
        <v>#REF!</v>
      </c>
      <c r="Q367" s="39" t="e">
        <f>IF(AL368="43",Monitoreo!#REF!&amp;". ","")</f>
        <v>#REF!</v>
      </c>
      <c r="R367" s="39" t="e">
        <f>IF(AL368="42",Monitoreo!#REF!&amp;". ","")</f>
        <v>#REF!</v>
      </c>
      <c r="S367" s="39" t="e">
        <f>IF(AL368="41",Monitoreo!#REF!&amp;". ","")</f>
        <v>#REF!</v>
      </c>
      <c r="T367" s="39" t="e">
        <f>IF(AL368="35",Monitoreo!#REF!&amp;". ","")</f>
        <v>#REF!</v>
      </c>
      <c r="U367" s="39" t="e">
        <f>IF(AL368="34",Monitoreo!#REF!&amp;". ","")</f>
        <v>#REF!</v>
      </c>
      <c r="V367" s="39" t="e">
        <f>IF(AL368="33",Monitoreo!#REF!&amp;". ","")</f>
        <v>#REF!</v>
      </c>
      <c r="W367" s="39" t="e">
        <f>IF(AL368="32",Monitoreo!#REF!&amp;". ","")</f>
        <v>#REF!</v>
      </c>
      <c r="X367" s="39" t="e">
        <f>IF(AL368="31",Monitoreo!#REF!&amp;". ","")</f>
        <v>#REF!</v>
      </c>
      <c r="Y367" s="39" t="e">
        <f>IF(AL368="25",Monitoreo!#REF!&amp;". ","")</f>
        <v>#REF!</v>
      </c>
      <c r="Z367" s="39" t="e">
        <f>IF(AL368="24",Monitoreo!#REF!&amp;". ","")</f>
        <v>#REF!</v>
      </c>
      <c r="AA367" s="39" t="e">
        <f>IF(AL368="23",Monitoreo!#REF!&amp;". ","")</f>
        <v>#REF!</v>
      </c>
      <c r="AB367" s="39" t="e">
        <f>IF(AL368="22",Monitoreo!#REF!&amp;". ","")</f>
        <v>#REF!</v>
      </c>
      <c r="AC367" s="39" t="e">
        <f>IF(AL368="21",Monitoreo!#REF!&amp;". ","")</f>
        <v>#REF!</v>
      </c>
      <c r="AD367" s="39" t="e">
        <f>IF(AL368="15",Monitoreo!#REF!&amp;". ","")</f>
        <v>#REF!</v>
      </c>
      <c r="AE367" s="39" t="e">
        <f>IF(AL368="14",Monitoreo!#REF!&amp;". ","")</f>
        <v>#REF!</v>
      </c>
      <c r="AF367" s="39" t="e">
        <f>IF(AL368="13",Monitoreo!#REF!&amp;". ","")</f>
        <v>#REF!</v>
      </c>
      <c r="AG367" s="39" t="e">
        <f>IF(AL368="12",Monitoreo!#REF!&amp;". ","")</f>
        <v>#REF!</v>
      </c>
      <c r="AH367" s="85" t="e">
        <f>IF(AL368="11",Monitoreo!#REF!&amp;". ","")</f>
        <v>#REF!</v>
      </c>
      <c r="AI367" s="71"/>
      <c r="AJ367" s="88" t="e">
        <f>+IF(Monitoreo!#REF!="Casi Seguro",5,IF(Monitoreo!#REF!="Probable",4,IF(Monitoreo!#REF!="Posible",3,IF(Monitoreo!#REF!="Improbable",2,IF(Monitoreo!#REF!="Raro",1)))))</f>
        <v>#REF!</v>
      </c>
      <c r="AK367" s="88" t="e">
        <f>+IF(Monitoreo!#REF!="Severo",5,IF(Monitoreo!#REF!="Mayor",4,IF(Monitoreo!#REF!="Moderado",3,IF(Monitoreo!#REF!="Menor",2,IF(Monitoreo!#REF!="Insignificante",1)))))</f>
        <v>#REF!</v>
      </c>
      <c r="AL367" s="88" t="e">
        <f t="shared" si="5"/>
        <v>#REF!</v>
      </c>
    </row>
    <row r="368" spans="9:38" x14ac:dyDescent="0.25">
      <c r="I368" s="83"/>
      <c r="J368" s="84" t="e">
        <f>IF(AL369="55",Monitoreo!#REF!&amp;". ","")</f>
        <v>#REF!</v>
      </c>
      <c r="K368" s="39" t="e">
        <f>IF(AL369="54",Monitoreo!#REF!&amp;". ","")</f>
        <v>#REF!</v>
      </c>
      <c r="L368" s="39" t="e">
        <f>IF(AL369="53",Monitoreo!#REF!&amp;". ","")</f>
        <v>#REF!</v>
      </c>
      <c r="M368" s="39" t="e">
        <f>IF(AL369="52",Monitoreo!#REF!&amp;". ","")</f>
        <v>#REF!</v>
      </c>
      <c r="N368" s="39" t="e">
        <f>IF(AL369="51",Monitoreo!#REF!&amp;". ","")</f>
        <v>#REF!</v>
      </c>
      <c r="O368" s="39" t="e">
        <f>IF(AL369="45",Monitoreo!#REF!&amp;". ","")</f>
        <v>#REF!</v>
      </c>
      <c r="P368" s="39" t="e">
        <f>IF(AL369="44",Monitoreo!#REF!&amp;". ","")</f>
        <v>#REF!</v>
      </c>
      <c r="Q368" s="39" t="e">
        <f>IF(AL369="43",Monitoreo!#REF!&amp;". ","")</f>
        <v>#REF!</v>
      </c>
      <c r="R368" s="39" t="e">
        <f>IF(AL369="42",Monitoreo!#REF!&amp;". ","")</f>
        <v>#REF!</v>
      </c>
      <c r="S368" s="39" t="e">
        <f>IF(AL369="41",Monitoreo!#REF!&amp;". ","")</f>
        <v>#REF!</v>
      </c>
      <c r="T368" s="39" t="e">
        <f>IF(AL369="35",Monitoreo!#REF!&amp;". ","")</f>
        <v>#REF!</v>
      </c>
      <c r="U368" s="39" t="e">
        <f>IF(AL369="34",Monitoreo!#REF!&amp;". ","")</f>
        <v>#REF!</v>
      </c>
      <c r="V368" s="39" t="e">
        <f>IF(AL369="33",Monitoreo!#REF!&amp;". ","")</f>
        <v>#REF!</v>
      </c>
      <c r="W368" s="39" t="e">
        <f>IF(AL369="32",Monitoreo!#REF!&amp;". ","")</f>
        <v>#REF!</v>
      </c>
      <c r="X368" s="39" t="e">
        <f>IF(AL369="31",Monitoreo!#REF!&amp;". ","")</f>
        <v>#REF!</v>
      </c>
      <c r="Y368" s="39" t="e">
        <f>IF(AL369="25",Monitoreo!#REF!&amp;". ","")</f>
        <v>#REF!</v>
      </c>
      <c r="Z368" s="39" t="e">
        <f>IF(AL369="24",Monitoreo!#REF!&amp;". ","")</f>
        <v>#REF!</v>
      </c>
      <c r="AA368" s="39" t="e">
        <f>IF(AL369="23",Monitoreo!#REF!&amp;". ","")</f>
        <v>#REF!</v>
      </c>
      <c r="AB368" s="39" t="e">
        <f>IF(AL369="22",Monitoreo!#REF!&amp;". ","")</f>
        <v>#REF!</v>
      </c>
      <c r="AC368" s="39" t="e">
        <f>IF(AL369="21",Monitoreo!#REF!&amp;". ","")</f>
        <v>#REF!</v>
      </c>
      <c r="AD368" s="39" t="e">
        <f>IF(AL369="15",Monitoreo!#REF!&amp;". ","")</f>
        <v>#REF!</v>
      </c>
      <c r="AE368" s="39" t="e">
        <f>IF(AL369="14",Monitoreo!#REF!&amp;". ","")</f>
        <v>#REF!</v>
      </c>
      <c r="AF368" s="39" t="e">
        <f>IF(AL369="13",Monitoreo!#REF!&amp;". ","")</f>
        <v>#REF!</v>
      </c>
      <c r="AG368" s="39" t="e">
        <f>IF(AL369="12",Monitoreo!#REF!&amp;". ","")</f>
        <v>#REF!</v>
      </c>
      <c r="AH368" s="85" t="e">
        <f>IF(AL369="11",Monitoreo!#REF!&amp;". ","")</f>
        <v>#REF!</v>
      </c>
      <c r="AI368" s="71"/>
      <c r="AJ368" s="88" t="e">
        <f>+IF(Monitoreo!#REF!="Casi Seguro",5,IF(Monitoreo!#REF!="Probable",4,IF(Monitoreo!#REF!="Posible",3,IF(Monitoreo!#REF!="Improbable",2,IF(Monitoreo!#REF!="Raro",1)))))</f>
        <v>#REF!</v>
      </c>
      <c r="AK368" s="88" t="e">
        <f>+IF(Monitoreo!#REF!="Severo",5,IF(Monitoreo!#REF!="Mayor",4,IF(Monitoreo!#REF!="Moderado",3,IF(Monitoreo!#REF!="Menor",2,IF(Monitoreo!#REF!="Insignificante",1)))))</f>
        <v>#REF!</v>
      </c>
      <c r="AL368" s="88" t="e">
        <f t="shared" si="5"/>
        <v>#REF!</v>
      </c>
    </row>
    <row r="369" spans="9:38" x14ac:dyDescent="0.25">
      <c r="I369" s="83"/>
      <c r="J369" s="84" t="e">
        <f>IF(AL370="55",Monitoreo!#REF!&amp;". ","")</f>
        <v>#REF!</v>
      </c>
      <c r="K369" s="39" t="e">
        <f>IF(AL370="54",Monitoreo!#REF!&amp;". ","")</f>
        <v>#REF!</v>
      </c>
      <c r="L369" s="39" t="e">
        <f>IF(AL370="53",Monitoreo!#REF!&amp;". ","")</f>
        <v>#REF!</v>
      </c>
      <c r="M369" s="39" t="e">
        <f>IF(AL370="52",Monitoreo!#REF!&amp;". ","")</f>
        <v>#REF!</v>
      </c>
      <c r="N369" s="39" t="e">
        <f>IF(AL370="51",Monitoreo!#REF!&amp;". ","")</f>
        <v>#REF!</v>
      </c>
      <c r="O369" s="39" t="e">
        <f>IF(AL370="45",Monitoreo!#REF!&amp;". ","")</f>
        <v>#REF!</v>
      </c>
      <c r="P369" s="39" t="e">
        <f>IF(AL370="44",Monitoreo!#REF!&amp;". ","")</f>
        <v>#REF!</v>
      </c>
      <c r="Q369" s="39" t="e">
        <f>IF(AL370="43",Monitoreo!#REF!&amp;". ","")</f>
        <v>#REF!</v>
      </c>
      <c r="R369" s="39" t="e">
        <f>IF(AL370="42",Monitoreo!#REF!&amp;". ","")</f>
        <v>#REF!</v>
      </c>
      <c r="S369" s="39" t="e">
        <f>IF(AL370="41",Monitoreo!#REF!&amp;". ","")</f>
        <v>#REF!</v>
      </c>
      <c r="T369" s="39" t="e">
        <f>IF(AL370="35",Monitoreo!#REF!&amp;". ","")</f>
        <v>#REF!</v>
      </c>
      <c r="U369" s="39" t="e">
        <f>IF(AL370="34",Monitoreo!#REF!&amp;". ","")</f>
        <v>#REF!</v>
      </c>
      <c r="V369" s="39" t="e">
        <f>IF(AL370="33",Monitoreo!#REF!&amp;". ","")</f>
        <v>#REF!</v>
      </c>
      <c r="W369" s="39" t="e">
        <f>IF(AL370="32",Monitoreo!#REF!&amp;". ","")</f>
        <v>#REF!</v>
      </c>
      <c r="X369" s="39" t="e">
        <f>IF(AL370="31",Monitoreo!#REF!&amp;". ","")</f>
        <v>#REF!</v>
      </c>
      <c r="Y369" s="39" t="e">
        <f>IF(AL370="25",Monitoreo!#REF!&amp;". ","")</f>
        <v>#REF!</v>
      </c>
      <c r="Z369" s="39" t="e">
        <f>IF(AL370="24",Monitoreo!#REF!&amp;". ","")</f>
        <v>#REF!</v>
      </c>
      <c r="AA369" s="39" t="e">
        <f>IF(AL370="23",Monitoreo!#REF!&amp;". ","")</f>
        <v>#REF!</v>
      </c>
      <c r="AB369" s="39" t="e">
        <f>IF(AL370="22",Monitoreo!#REF!&amp;". ","")</f>
        <v>#REF!</v>
      </c>
      <c r="AC369" s="39" t="e">
        <f>IF(AL370="21",Monitoreo!#REF!&amp;". ","")</f>
        <v>#REF!</v>
      </c>
      <c r="AD369" s="39" t="e">
        <f>IF(AL370="15",Monitoreo!#REF!&amp;". ","")</f>
        <v>#REF!</v>
      </c>
      <c r="AE369" s="39" t="e">
        <f>IF(AL370="14",Monitoreo!#REF!&amp;". ","")</f>
        <v>#REF!</v>
      </c>
      <c r="AF369" s="39" t="e">
        <f>IF(AL370="13",Monitoreo!#REF!&amp;". ","")</f>
        <v>#REF!</v>
      </c>
      <c r="AG369" s="39" t="e">
        <f>IF(AL370="12",Monitoreo!#REF!&amp;". ","")</f>
        <v>#REF!</v>
      </c>
      <c r="AH369" s="85" t="e">
        <f>IF(AL370="11",Monitoreo!#REF!&amp;". ","")</f>
        <v>#REF!</v>
      </c>
      <c r="AI369" s="71"/>
      <c r="AJ369" s="88" t="e">
        <f>+IF(Monitoreo!#REF!="Casi Seguro",5,IF(Monitoreo!#REF!="Probable",4,IF(Monitoreo!#REF!="Posible",3,IF(Monitoreo!#REF!="Improbable",2,IF(Monitoreo!#REF!="Raro",1)))))</f>
        <v>#REF!</v>
      </c>
      <c r="AK369" s="88" t="e">
        <f>+IF(Monitoreo!#REF!="Severo",5,IF(Monitoreo!#REF!="Mayor",4,IF(Monitoreo!#REF!="Moderado",3,IF(Monitoreo!#REF!="Menor",2,IF(Monitoreo!#REF!="Insignificante",1)))))</f>
        <v>#REF!</v>
      </c>
      <c r="AL369" s="88" t="e">
        <f t="shared" si="5"/>
        <v>#REF!</v>
      </c>
    </row>
    <row r="370" spans="9:38" x14ac:dyDescent="0.25">
      <c r="I370" s="83"/>
      <c r="J370" s="84" t="e">
        <f>IF(AL371="55",Monitoreo!#REF!&amp;". ","")</f>
        <v>#REF!</v>
      </c>
      <c r="K370" s="39" t="e">
        <f>IF(AL371="54",Monitoreo!#REF!&amp;". ","")</f>
        <v>#REF!</v>
      </c>
      <c r="L370" s="39" t="e">
        <f>IF(AL371="53",Monitoreo!#REF!&amp;". ","")</f>
        <v>#REF!</v>
      </c>
      <c r="M370" s="39" t="e">
        <f>IF(AL371="52",Monitoreo!#REF!&amp;". ","")</f>
        <v>#REF!</v>
      </c>
      <c r="N370" s="39" t="e">
        <f>IF(AL371="51",Monitoreo!#REF!&amp;". ","")</f>
        <v>#REF!</v>
      </c>
      <c r="O370" s="39" t="e">
        <f>IF(AL371="45",Monitoreo!#REF!&amp;". ","")</f>
        <v>#REF!</v>
      </c>
      <c r="P370" s="39" t="e">
        <f>IF(AL371="44",Monitoreo!#REF!&amp;". ","")</f>
        <v>#REF!</v>
      </c>
      <c r="Q370" s="39" t="e">
        <f>IF(AL371="43",Monitoreo!#REF!&amp;". ","")</f>
        <v>#REF!</v>
      </c>
      <c r="R370" s="39" t="e">
        <f>IF(AL371="42",Monitoreo!#REF!&amp;". ","")</f>
        <v>#REF!</v>
      </c>
      <c r="S370" s="39" t="e">
        <f>IF(AL371="41",Monitoreo!#REF!&amp;". ","")</f>
        <v>#REF!</v>
      </c>
      <c r="T370" s="39" t="e">
        <f>IF(AL371="35",Monitoreo!#REF!&amp;". ","")</f>
        <v>#REF!</v>
      </c>
      <c r="U370" s="39" t="e">
        <f>IF(AL371="34",Monitoreo!#REF!&amp;". ","")</f>
        <v>#REF!</v>
      </c>
      <c r="V370" s="39" t="e">
        <f>IF(AL371="33",Monitoreo!#REF!&amp;". ","")</f>
        <v>#REF!</v>
      </c>
      <c r="W370" s="39" t="e">
        <f>IF(AL371="32",Monitoreo!#REF!&amp;". ","")</f>
        <v>#REF!</v>
      </c>
      <c r="X370" s="39" t="e">
        <f>IF(AL371="31",Monitoreo!#REF!&amp;". ","")</f>
        <v>#REF!</v>
      </c>
      <c r="Y370" s="39" t="e">
        <f>IF(AL371="25",Monitoreo!#REF!&amp;". ","")</f>
        <v>#REF!</v>
      </c>
      <c r="Z370" s="39" t="e">
        <f>IF(AL371="24",Monitoreo!#REF!&amp;". ","")</f>
        <v>#REF!</v>
      </c>
      <c r="AA370" s="39" t="e">
        <f>IF(AL371="23",Monitoreo!#REF!&amp;". ","")</f>
        <v>#REF!</v>
      </c>
      <c r="AB370" s="39" t="e">
        <f>IF(AL371="22",Monitoreo!#REF!&amp;". ","")</f>
        <v>#REF!</v>
      </c>
      <c r="AC370" s="39" t="e">
        <f>IF(AL371="21",Monitoreo!#REF!&amp;". ","")</f>
        <v>#REF!</v>
      </c>
      <c r="AD370" s="39" t="e">
        <f>IF(AL371="15",Monitoreo!#REF!&amp;". ","")</f>
        <v>#REF!</v>
      </c>
      <c r="AE370" s="39" t="e">
        <f>IF(AL371="14",Monitoreo!#REF!&amp;". ","")</f>
        <v>#REF!</v>
      </c>
      <c r="AF370" s="39" t="e">
        <f>IF(AL371="13",Monitoreo!#REF!&amp;". ","")</f>
        <v>#REF!</v>
      </c>
      <c r="AG370" s="39" t="e">
        <f>IF(AL371="12",Monitoreo!#REF!&amp;". ","")</f>
        <v>#REF!</v>
      </c>
      <c r="AH370" s="85" t="e">
        <f>IF(AL371="11",Monitoreo!#REF!&amp;". ","")</f>
        <v>#REF!</v>
      </c>
      <c r="AI370" s="71"/>
      <c r="AJ370" s="88" t="e">
        <f>+IF(Monitoreo!#REF!="Casi Seguro",5,IF(Monitoreo!#REF!="Probable",4,IF(Monitoreo!#REF!="Posible",3,IF(Monitoreo!#REF!="Improbable",2,IF(Monitoreo!#REF!="Raro",1)))))</f>
        <v>#REF!</v>
      </c>
      <c r="AK370" s="88" t="e">
        <f>+IF(Monitoreo!#REF!="Severo",5,IF(Monitoreo!#REF!="Mayor",4,IF(Monitoreo!#REF!="Moderado",3,IF(Monitoreo!#REF!="Menor",2,IF(Monitoreo!#REF!="Insignificante",1)))))</f>
        <v>#REF!</v>
      </c>
      <c r="AL370" s="88" t="e">
        <f t="shared" si="5"/>
        <v>#REF!</v>
      </c>
    </row>
    <row r="371" spans="9:38" x14ac:dyDescent="0.25">
      <c r="I371" s="83"/>
      <c r="J371" s="84" t="e">
        <f>IF(AL372="55",Monitoreo!#REF!&amp;". ","")</f>
        <v>#REF!</v>
      </c>
      <c r="K371" s="39" t="e">
        <f>IF(AL372="54",Monitoreo!#REF!&amp;". ","")</f>
        <v>#REF!</v>
      </c>
      <c r="L371" s="39" t="e">
        <f>IF(AL372="53",Monitoreo!#REF!&amp;". ","")</f>
        <v>#REF!</v>
      </c>
      <c r="M371" s="39" t="e">
        <f>IF(AL372="52",Monitoreo!#REF!&amp;". ","")</f>
        <v>#REF!</v>
      </c>
      <c r="N371" s="39" t="e">
        <f>IF(AL372="51",Monitoreo!#REF!&amp;". ","")</f>
        <v>#REF!</v>
      </c>
      <c r="O371" s="39" t="e">
        <f>IF(AL372="45",Monitoreo!#REF!&amp;". ","")</f>
        <v>#REF!</v>
      </c>
      <c r="P371" s="39" t="e">
        <f>IF(AL372="44",Monitoreo!#REF!&amp;". ","")</f>
        <v>#REF!</v>
      </c>
      <c r="Q371" s="39" t="e">
        <f>IF(AL372="43",Monitoreo!#REF!&amp;". ","")</f>
        <v>#REF!</v>
      </c>
      <c r="R371" s="39" t="e">
        <f>IF(AL372="42",Monitoreo!#REF!&amp;". ","")</f>
        <v>#REF!</v>
      </c>
      <c r="S371" s="39" t="e">
        <f>IF(AL372="41",Monitoreo!#REF!&amp;". ","")</f>
        <v>#REF!</v>
      </c>
      <c r="T371" s="39" t="e">
        <f>IF(AL372="35",Monitoreo!#REF!&amp;". ","")</f>
        <v>#REF!</v>
      </c>
      <c r="U371" s="39" t="e">
        <f>IF(AL372="34",Monitoreo!#REF!&amp;". ","")</f>
        <v>#REF!</v>
      </c>
      <c r="V371" s="39" t="e">
        <f>IF(AL372="33",Monitoreo!#REF!&amp;". ","")</f>
        <v>#REF!</v>
      </c>
      <c r="W371" s="39" t="e">
        <f>IF(AL372="32",Monitoreo!#REF!&amp;". ","")</f>
        <v>#REF!</v>
      </c>
      <c r="X371" s="39" t="e">
        <f>IF(AL372="31",Monitoreo!#REF!&amp;". ","")</f>
        <v>#REF!</v>
      </c>
      <c r="Y371" s="39" t="e">
        <f>IF(AL372="25",Monitoreo!#REF!&amp;". ","")</f>
        <v>#REF!</v>
      </c>
      <c r="Z371" s="39" t="e">
        <f>IF(AL372="24",Monitoreo!#REF!&amp;". ","")</f>
        <v>#REF!</v>
      </c>
      <c r="AA371" s="39" t="e">
        <f>IF(AL372="23",Monitoreo!#REF!&amp;". ","")</f>
        <v>#REF!</v>
      </c>
      <c r="AB371" s="39" t="e">
        <f>IF(AL372="22",Monitoreo!#REF!&amp;". ","")</f>
        <v>#REF!</v>
      </c>
      <c r="AC371" s="39" t="e">
        <f>IF(AL372="21",Monitoreo!#REF!&amp;". ","")</f>
        <v>#REF!</v>
      </c>
      <c r="AD371" s="39" t="e">
        <f>IF(AL372="15",Monitoreo!#REF!&amp;". ","")</f>
        <v>#REF!</v>
      </c>
      <c r="AE371" s="39" t="e">
        <f>IF(AL372="14",Monitoreo!#REF!&amp;". ","")</f>
        <v>#REF!</v>
      </c>
      <c r="AF371" s="39" t="e">
        <f>IF(AL372="13",Monitoreo!#REF!&amp;". ","")</f>
        <v>#REF!</v>
      </c>
      <c r="AG371" s="39" t="e">
        <f>IF(AL372="12",Monitoreo!#REF!&amp;". ","")</f>
        <v>#REF!</v>
      </c>
      <c r="AH371" s="85" t="e">
        <f>IF(AL372="11",Monitoreo!#REF!&amp;". ","")</f>
        <v>#REF!</v>
      </c>
      <c r="AI371" s="71"/>
      <c r="AJ371" s="88" t="e">
        <f>+IF(Monitoreo!#REF!="Casi Seguro",5,IF(Monitoreo!#REF!="Probable",4,IF(Monitoreo!#REF!="Posible",3,IF(Monitoreo!#REF!="Improbable",2,IF(Monitoreo!#REF!="Raro",1)))))</f>
        <v>#REF!</v>
      </c>
      <c r="AK371" s="88" t="e">
        <f>+IF(Monitoreo!#REF!="Severo",5,IF(Monitoreo!#REF!="Mayor",4,IF(Monitoreo!#REF!="Moderado",3,IF(Monitoreo!#REF!="Menor",2,IF(Monitoreo!#REF!="Insignificante",1)))))</f>
        <v>#REF!</v>
      </c>
      <c r="AL371" s="88" t="e">
        <f t="shared" si="5"/>
        <v>#REF!</v>
      </c>
    </row>
    <row r="372" spans="9:38" x14ac:dyDescent="0.25">
      <c r="I372" s="83"/>
      <c r="J372" s="84" t="e">
        <f>IF(AL373="55",Monitoreo!#REF!&amp;". ","")</f>
        <v>#REF!</v>
      </c>
      <c r="K372" s="39" t="e">
        <f>IF(AL373="54",Monitoreo!#REF!&amp;". ","")</f>
        <v>#REF!</v>
      </c>
      <c r="L372" s="39" t="e">
        <f>IF(AL373="53",Monitoreo!#REF!&amp;". ","")</f>
        <v>#REF!</v>
      </c>
      <c r="M372" s="39" t="e">
        <f>IF(AL373="52",Monitoreo!#REF!&amp;". ","")</f>
        <v>#REF!</v>
      </c>
      <c r="N372" s="39" t="e">
        <f>IF(AL373="51",Monitoreo!#REF!&amp;". ","")</f>
        <v>#REF!</v>
      </c>
      <c r="O372" s="39" t="e">
        <f>IF(AL373="45",Monitoreo!#REF!&amp;". ","")</f>
        <v>#REF!</v>
      </c>
      <c r="P372" s="39" t="e">
        <f>IF(AL373="44",Monitoreo!#REF!&amp;". ","")</f>
        <v>#REF!</v>
      </c>
      <c r="Q372" s="39" t="e">
        <f>IF(AL373="43",Monitoreo!#REF!&amp;". ","")</f>
        <v>#REF!</v>
      </c>
      <c r="R372" s="39" t="e">
        <f>IF(AL373="42",Monitoreo!#REF!&amp;". ","")</f>
        <v>#REF!</v>
      </c>
      <c r="S372" s="39" t="e">
        <f>IF(AL373="41",Monitoreo!#REF!&amp;". ","")</f>
        <v>#REF!</v>
      </c>
      <c r="T372" s="39" t="e">
        <f>IF(AL373="35",Monitoreo!#REF!&amp;". ","")</f>
        <v>#REF!</v>
      </c>
      <c r="U372" s="39" t="e">
        <f>IF(AL373="34",Monitoreo!#REF!&amp;". ","")</f>
        <v>#REF!</v>
      </c>
      <c r="V372" s="39" t="e">
        <f>IF(AL373="33",Monitoreo!#REF!&amp;". ","")</f>
        <v>#REF!</v>
      </c>
      <c r="W372" s="39" t="e">
        <f>IF(AL373="32",Monitoreo!#REF!&amp;". ","")</f>
        <v>#REF!</v>
      </c>
      <c r="X372" s="39" t="e">
        <f>IF(AL373="31",Monitoreo!#REF!&amp;". ","")</f>
        <v>#REF!</v>
      </c>
      <c r="Y372" s="39" t="e">
        <f>IF(AL373="25",Monitoreo!#REF!&amp;". ","")</f>
        <v>#REF!</v>
      </c>
      <c r="Z372" s="39" t="e">
        <f>IF(AL373="24",Monitoreo!#REF!&amp;". ","")</f>
        <v>#REF!</v>
      </c>
      <c r="AA372" s="39" t="e">
        <f>IF(AL373="23",Monitoreo!#REF!&amp;". ","")</f>
        <v>#REF!</v>
      </c>
      <c r="AB372" s="39" t="e">
        <f>IF(AL373="22",Monitoreo!#REF!&amp;". ","")</f>
        <v>#REF!</v>
      </c>
      <c r="AC372" s="39" t="e">
        <f>IF(AL373="21",Monitoreo!#REF!&amp;". ","")</f>
        <v>#REF!</v>
      </c>
      <c r="AD372" s="39" t="e">
        <f>IF(AL373="15",Monitoreo!#REF!&amp;". ","")</f>
        <v>#REF!</v>
      </c>
      <c r="AE372" s="39" t="e">
        <f>IF(AL373="14",Monitoreo!#REF!&amp;". ","")</f>
        <v>#REF!</v>
      </c>
      <c r="AF372" s="39" t="e">
        <f>IF(AL373="13",Monitoreo!#REF!&amp;". ","")</f>
        <v>#REF!</v>
      </c>
      <c r="AG372" s="39" t="e">
        <f>IF(AL373="12",Monitoreo!#REF!&amp;". ","")</f>
        <v>#REF!</v>
      </c>
      <c r="AH372" s="85" t="e">
        <f>IF(AL373="11",Monitoreo!#REF!&amp;". ","")</f>
        <v>#REF!</v>
      </c>
      <c r="AI372" s="71"/>
      <c r="AJ372" s="88" t="e">
        <f>+IF(Monitoreo!#REF!="Casi Seguro",5,IF(Monitoreo!#REF!="Probable",4,IF(Monitoreo!#REF!="Posible",3,IF(Monitoreo!#REF!="Improbable",2,IF(Monitoreo!#REF!="Raro",1)))))</f>
        <v>#REF!</v>
      </c>
      <c r="AK372" s="88" t="e">
        <f>+IF(Monitoreo!#REF!="Severo",5,IF(Monitoreo!#REF!="Mayor",4,IF(Monitoreo!#REF!="Moderado",3,IF(Monitoreo!#REF!="Menor",2,IF(Monitoreo!#REF!="Insignificante",1)))))</f>
        <v>#REF!</v>
      </c>
      <c r="AL372" s="88" t="e">
        <f t="shared" si="5"/>
        <v>#REF!</v>
      </c>
    </row>
    <row r="373" spans="9:38" x14ac:dyDescent="0.25">
      <c r="I373" s="83"/>
      <c r="J373" s="84" t="e">
        <f>IF(AL374="55",Monitoreo!#REF!&amp;". ","")</f>
        <v>#REF!</v>
      </c>
      <c r="K373" s="39" t="e">
        <f>IF(AL374="54",Monitoreo!#REF!&amp;". ","")</f>
        <v>#REF!</v>
      </c>
      <c r="L373" s="39" t="e">
        <f>IF(AL374="53",Monitoreo!#REF!&amp;". ","")</f>
        <v>#REF!</v>
      </c>
      <c r="M373" s="39" t="e">
        <f>IF(AL374="52",Monitoreo!#REF!&amp;". ","")</f>
        <v>#REF!</v>
      </c>
      <c r="N373" s="39" t="e">
        <f>IF(AL374="51",Monitoreo!#REF!&amp;". ","")</f>
        <v>#REF!</v>
      </c>
      <c r="O373" s="39" t="e">
        <f>IF(AL374="45",Monitoreo!#REF!&amp;". ","")</f>
        <v>#REF!</v>
      </c>
      <c r="P373" s="39" t="e">
        <f>IF(AL374="44",Monitoreo!#REF!&amp;". ","")</f>
        <v>#REF!</v>
      </c>
      <c r="Q373" s="39" t="e">
        <f>IF(AL374="43",Monitoreo!#REF!&amp;". ","")</f>
        <v>#REF!</v>
      </c>
      <c r="R373" s="39" t="e">
        <f>IF(AL374="42",Monitoreo!#REF!&amp;". ","")</f>
        <v>#REF!</v>
      </c>
      <c r="S373" s="39" t="e">
        <f>IF(AL374="41",Monitoreo!#REF!&amp;". ","")</f>
        <v>#REF!</v>
      </c>
      <c r="T373" s="39" t="e">
        <f>IF(AL374="35",Monitoreo!#REF!&amp;". ","")</f>
        <v>#REF!</v>
      </c>
      <c r="U373" s="39" t="e">
        <f>IF(AL374="34",Monitoreo!#REF!&amp;". ","")</f>
        <v>#REF!</v>
      </c>
      <c r="V373" s="39" t="e">
        <f>IF(AL374="33",Monitoreo!#REF!&amp;". ","")</f>
        <v>#REF!</v>
      </c>
      <c r="W373" s="39" t="e">
        <f>IF(AL374="32",Monitoreo!#REF!&amp;". ","")</f>
        <v>#REF!</v>
      </c>
      <c r="X373" s="39" t="e">
        <f>IF(AL374="31",Monitoreo!#REF!&amp;". ","")</f>
        <v>#REF!</v>
      </c>
      <c r="Y373" s="39" t="e">
        <f>IF(AL374="25",Monitoreo!#REF!&amp;". ","")</f>
        <v>#REF!</v>
      </c>
      <c r="Z373" s="39" t="e">
        <f>IF(AL374="24",Monitoreo!#REF!&amp;". ","")</f>
        <v>#REF!</v>
      </c>
      <c r="AA373" s="39" t="e">
        <f>IF(AL374="23",Monitoreo!#REF!&amp;". ","")</f>
        <v>#REF!</v>
      </c>
      <c r="AB373" s="39" t="e">
        <f>IF(AL374="22",Monitoreo!#REF!&amp;". ","")</f>
        <v>#REF!</v>
      </c>
      <c r="AC373" s="39" t="e">
        <f>IF(AL374="21",Monitoreo!#REF!&amp;". ","")</f>
        <v>#REF!</v>
      </c>
      <c r="AD373" s="39" t="e">
        <f>IF(AL374="15",Monitoreo!#REF!&amp;". ","")</f>
        <v>#REF!</v>
      </c>
      <c r="AE373" s="39" t="e">
        <f>IF(AL374="14",Monitoreo!#REF!&amp;". ","")</f>
        <v>#REF!</v>
      </c>
      <c r="AF373" s="39" t="e">
        <f>IF(AL374="13",Monitoreo!#REF!&amp;". ","")</f>
        <v>#REF!</v>
      </c>
      <c r="AG373" s="39" t="e">
        <f>IF(AL374="12",Monitoreo!#REF!&amp;". ","")</f>
        <v>#REF!</v>
      </c>
      <c r="AH373" s="85" t="e">
        <f>IF(AL374="11",Monitoreo!#REF!&amp;". ","")</f>
        <v>#REF!</v>
      </c>
      <c r="AI373" s="71"/>
      <c r="AJ373" s="88" t="e">
        <f>+IF(Monitoreo!#REF!="Casi Seguro",5,IF(Monitoreo!#REF!="Probable",4,IF(Monitoreo!#REF!="Posible",3,IF(Monitoreo!#REF!="Improbable",2,IF(Monitoreo!#REF!="Raro",1)))))</f>
        <v>#REF!</v>
      </c>
      <c r="AK373" s="88" t="e">
        <f>+IF(Monitoreo!#REF!="Severo",5,IF(Monitoreo!#REF!="Mayor",4,IF(Monitoreo!#REF!="Moderado",3,IF(Monitoreo!#REF!="Menor",2,IF(Monitoreo!#REF!="Insignificante",1)))))</f>
        <v>#REF!</v>
      </c>
      <c r="AL373" s="88" t="e">
        <f t="shared" si="5"/>
        <v>#REF!</v>
      </c>
    </row>
    <row r="374" spans="9:38" x14ac:dyDescent="0.25">
      <c r="I374" s="83"/>
      <c r="J374" s="84" t="e">
        <f>IF(AL375="55",Monitoreo!#REF!&amp;". ","")</f>
        <v>#REF!</v>
      </c>
      <c r="K374" s="39" t="e">
        <f>IF(AL375="54",Monitoreo!#REF!&amp;". ","")</f>
        <v>#REF!</v>
      </c>
      <c r="L374" s="39" t="e">
        <f>IF(AL375="53",Monitoreo!#REF!&amp;". ","")</f>
        <v>#REF!</v>
      </c>
      <c r="M374" s="39" t="e">
        <f>IF(AL375="52",Monitoreo!#REF!&amp;". ","")</f>
        <v>#REF!</v>
      </c>
      <c r="N374" s="39" t="e">
        <f>IF(AL375="51",Monitoreo!#REF!&amp;". ","")</f>
        <v>#REF!</v>
      </c>
      <c r="O374" s="39" t="e">
        <f>IF(AL375="45",Monitoreo!#REF!&amp;". ","")</f>
        <v>#REF!</v>
      </c>
      <c r="P374" s="39" t="e">
        <f>IF(AL375="44",Monitoreo!#REF!&amp;". ","")</f>
        <v>#REF!</v>
      </c>
      <c r="Q374" s="39" t="e">
        <f>IF(AL375="43",Monitoreo!#REF!&amp;". ","")</f>
        <v>#REF!</v>
      </c>
      <c r="R374" s="39" t="e">
        <f>IF(AL375="42",Monitoreo!#REF!&amp;". ","")</f>
        <v>#REF!</v>
      </c>
      <c r="S374" s="39" t="e">
        <f>IF(AL375="41",Monitoreo!#REF!&amp;". ","")</f>
        <v>#REF!</v>
      </c>
      <c r="T374" s="39" t="e">
        <f>IF(AL375="35",Monitoreo!#REF!&amp;". ","")</f>
        <v>#REF!</v>
      </c>
      <c r="U374" s="39" t="e">
        <f>IF(AL375="34",Monitoreo!#REF!&amp;". ","")</f>
        <v>#REF!</v>
      </c>
      <c r="V374" s="39" t="e">
        <f>IF(AL375="33",Monitoreo!#REF!&amp;". ","")</f>
        <v>#REF!</v>
      </c>
      <c r="W374" s="39" t="e">
        <f>IF(AL375="32",Monitoreo!#REF!&amp;". ","")</f>
        <v>#REF!</v>
      </c>
      <c r="X374" s="39" t="e">
        <f>IF(AL375="31",Monitoreo!#REF!&amp;". ","")</f>
        <v>#REF!</v>
      </c>
      <c r="Y374" s="39" t="e">
        <f>IF(AL375="25",Monitoreo!#REF!&amp;". ","")</f>
        <v>#REF!</v>
      </c>
      <c r="Z374" s="39" t="e">
        <f>IF(AL375="24",Monitoreo!#REF!&amp;". ","")</f>
        <v>#REF!</v>
      </c>
      <c r="AA374" s="39" t="e">
        <f>IF(AL375="23",Monitoreo!#REF!&amp;". ","")</f>
        <v>#REF!</v>
      </c>
      <c r="AB374" s="39" t="e">
        <f>IF(AL375="22",Monitoreo!#REF!&amp;". ","")</f>
        <v>#REF!</v>
      </c>
      <c r="AC374" s="39" t="e">
        <f>IF(AL375="21",Monitoreo!#REF!&amp;". ","")</f>
        <v>#REF!</v>
      </c>
      <c r="AD374" s="39" t="e">
        <f>IF(AL375="15",Monitoreo!#REF!&amp;". ","")</f>
        <v>#REF!</v>
      </c>
      <c r="AE374" s="39" t="e">
        <f>IF(AL375="14",Monitoreo!#REF!&amp;". ","")</f>
        <v>#REF!</v>
      </c>
      <c r="AF374" s="39" t="e">
        <f>IF(AL375="13",Monitoreo!#REF!&amp;". ","")</f>
        <v>#REF!</v>
      </c>
      <c r="AG374" s="39" t="e">
        <f>IF(AL375="12",Monitoreo!#REF!&amp;". ","")</f>
        <v>#REF!</v>
      </c>
      <c r="AH374" s="85" t="e">
        <f>IF(AL375="11",Monitoreo!#REF!&amp;". ","")</f>
        <v>#REF!</v>
      </c>
      <c r="AI374" s="71"/>
      <c r="AJ374" s="88" t="e">
        <f>+IF(Monitoreo!#REF!="Casi Seguro",5,IF(Monitoreo!#REF!="Probable",4,IF(Monitoreo!#REF!="Posible",3,IF(Monitoreo!#REF!="Improbable",2,IF(Monitoreo!#REF!="Raro",1)))))</f>
        <v>#REF!</v>
      </c>
      <c r="AK374" s="88" t="e">
        <f>+IF(Monitoreo!#REF!="Severo",5,IF(Monitoreo!#REF!="Mayor",4,IF(Monitoreo!#REF!="Moderado",3,IF(Monitoreo!#REF!="Menor",2,IF(Monitoreo!#REF!="Insignificante",1)))))</f>
        <v>#REF!</v>
      </c>
      <c r="AL374" s="88" t="e">
        <f t="shared" si="5"/>
        <v>#REF!</v>
      </c>
    </row>
    <row r="375" spans="9:38" x14ac:dyDescent="0.25">
      <c r="I375" s="83"/>
      <c r="J375" s="84" t="e">
        <f>IF(AL376="55",Monitoreo!#REF!&amp;". ","")</f>
        <v>#REF!</v>
      </c>
      <c r="K375" s="39" t="e">
        <f>IF(AL376="54",Monitoreo!#REF!&amp;". ","")</f>
        <v>#REF!</v>
      </c>
      <c r="L375" s="39" t="e">
        <f>IF(AL376="53",Monitoreo!#REF!&amp;". ","")</f>
        <v>#REF!</v>
      </c>
      <c r="M375" s="39" t="e">
        <f>IF(AL376="52",Monitoreo!#REF!&amp;". ","")</f>
        <v>#REF!</v>
      </c>
      <c r="N375" s="39" t="e">
        <f>IF(AL376="51",Monitoreo!#REF!&amp;". ","")</f>
        <v>#REF!</v>
      </c>
      <c r="O375" s="39" t="e">
        <f>IF(AL376="45",Monitoreo!#REF!&amp;". ","")</f>
        <v>#REF!</v>
      </c>
      <c r="P375" s="39" t="e">
        <f>IF(AL376="44",Monitoreo!#REF!&amp;". ","")</f>
        <v>#REF!</v>
      </c>
      <c r="Q375" s="39" t="e">
        <f>IF(AL376="43",Monitoreo!#REF!&amp;". ","")</f>
        <v>#REF!</v>
      </c>
      <c r="R375" s="39" t="e">
        <f>IF(AL376="42",Monitoreo!#REF!&amp;". ","")</f>
        <v>#REF!</v>
      </c>
      <c r="S375" s="39" t="e">
        <f>IF(AL376="41",Monitoreo!#REF!&amp;". ","")</f>
        <v>#REF!</v>
      </c>
      <c r="T375" s="39" t="e">
        <f>IF(AL376="35",Monitoreo!#REF!&amp;". ","")</f>
        <v>#REF!</v>
      </c>
      <c r="U375" s="39" t="e">
        <f>IF(AL376="34",Monitoreo!#REF!&amp;". ","")</f>
        <v>#REF!</v>
      </c>
      <c r="V375" s="39" t="e">
        <f>IF(AL376="33",Monitoreo!#REF!&amp;". ","")</f>
        <v>#REF!</v>
      </c>
      <c r="W375" s="39" t="e">
        <f>IF(AL376="32",Monitoreo!#REF!&amp;". ","")</f>
        <v>#REF!</v>
      </c>
      <c r="X375" s="39" t="e">
        <f>IF(AL376="31",Monitoreo!#REF!&amp;". ","")</f>
        <v>#REF!</v>
      </c>
      <c r="Y375" s="39" t="e">
        <f>IF(AL376="25",Monitoreo!#REF!&amp;". ","")</f>
        <v>#REF!</v>
      </c>
      <c r="Z375" s="39" t="e">
        <f>IF(AL376="24",Monitoreo!#REF!&amp;". ","")</f>
        <v>#REF!</v>
      </c>
      <c r="AA375" s="39" t="e">
        <f>IF(AL376="23",Monitoreo!#REF!&amp;". ","")</f>
        <v>#REF!</v>
      </c>
      <c r="AB375" s="39" t="e">
        <f>IF(AL376="22",Monitoreo!#REF!&amp;". ","")</f>
        <v>#REF!</v>
      </c>
      <c r="AC375" s="39" t="e">
        <f>IF(AL376="21",Monitoreo!#REF!&amp;". ","")</f>
        <v>#REF!</v>
      </c>
      <c r="AD375" s="39" t="e">
        <f>IF(AL376="15",Monitoreo!#REF!&amp;". ","")</f>
        <v>#REF!</v>
      </c>
      <c r="AE375" s="39" t="e">
        <f>IF(AL376="14",Monitoreo!#REF!&amp;". ","")</f>
        <v>#REF!</v>
      </c>
      <c r="AF375" s="39" t="e">
        <f>IF(AL376="13",Monitoreo!#REF!&amp;". ","")</f>
        <v>#REF!</v>
      </c>
      <c r="AG375" s="39" t="e">
        <f>IF(AL376="12",Monitoreo!#REF!&amp;". ","")</f>
        <v>#REF!</v>
      </c>
      <c r="AH375" s="85" t="e">
        <f>IF(AL376="11",Monitoreo!#REF!&amp;". ","")</f>
        <v>#REF!</v>
      </c>
      <c r="AI375" s="71"/>
      <c r="AJ375" s="88" t="e">
        <f>+IF(Monitoreo!#REF!="Casi Seguro",5,IF(Monitoreo!#REF!="Probable",4,IF(Monitoreo!#REF!="Posible",3,IF(Monitoreo!#REF!="Improbable",2,IF(Monitoreo!#REF!="Raro",1)))))</f>
        <v>#REF!</v>
      </c>
      <c r="AK375" s="88" t="e">
        <f>+IF(Monitoreo!#REF!="Severo",5,IF(Monitoreo!#REF!="Mayor",4,IF(Monitoreo!#REF!="Moderado",3,IF(Monitoreo!#REF!="Menor",2,IF(Monitoreo!#REF!="Insignificante",1)))))</f>
        <v>#REF!</v>
      </c>
      <c r="AL375" s="88" t="e">
        <f t="shared" si="5"/>
        <v>#REF!</v>
      </c>
    </row>
    <row r="376" spans="9:38" x14ac:dyDescent="0.25">
      <c r="I376" s="83"/>
      <c r="J376" s="84" t="e">
        <f>IF(AL377="55",Monitoreo!#REF!&amp;". ","")</f>
        <v>#REF!</v>
      </c>
      <c r="K376" s="39" t="e">
        <f>IF(AL377="54",Monitoreo!#REF!&amp;". ","")</f>
        <v>#REF!</v>
      </c>
      <c r="L376" s="39" t="e">
        <f>IF(AL377="53",Monitoreo!#REF!&amp;". ","")</f>
        <v>#REF!</v>
      </c>
      <c r="M376" s="39" t="e">
        <f>IF(AL377="52",Monitoreo!#REF!&amp;". ","")</f>
        <v>#REF!</v>
      </c>
      <c r="N376" s="39" t="e">
        <f>IF(AL377="51",Monitoreo!#REF!&amp;". ","")</f>
        <v>#REF!</v>
      </c>
      <c r="O376" s="39" t="e">
        <f>IF(AL377="45",Monitoreo!#REF!&amp;". ","")</f>
        <v>#REF!</v>
      </c>
      <c r="P376" s="39" t="e">
        <f>IF(AL377="44",Monitoreo!#REF!&amp;". ","")</f>
        <v>#REF!</v>
      </c>
      <c r="Q376" s="39" t="e">
        <f>IF(AL377="43",Monitoreo!#REF!&amp;". ","")</f>
        <v>#REF!</v>
      </c>
      <c r="R376" s="39" t="e">
        <f>IF(AL377="42",Monitoreo!#REF!&amp;". ","")</f>
        <v>#REF!</v>
      </c>
      <c r="S376" s="39" t="e">
        <f>IF(AL377="41",Monitoreo!#REF!&amp;". ","")</f>
        <v>#REF!</v>
      </c>
      <c r="T376" s="39" t="e">
        <f>IF(AL377="35",Monitoreo!#REF!&amp;". ","")</f>
        <v>#REF!</v>
      </c>
      <c r="U376" s="39" t="e">
        <f>IF(AL377="34",Monitoreo!#REF!&amp;". ","")</f>
        <v>#REF!</v>
      </c>
      <c r="V376" s="39" t="e">
        <f>IF(AL377="33",Monitoreo!#REF!&amp;". ","")</f>
        <v>#REF!</v>
      </c>
      <c r="W376" s="39" t="e">
        <f>IF(AL377="32",Monitoreo!#REF!&amp;". ","")</f>
        <v>#REF!</v>
      </c>
      <c r="X376" s="39" t="e">
        <f>IF(AL377="31",Monitoreo!#REF!&amp;". ","")</f>
        <v>#REF!</v>
      </c>
      <c r="Y376" s="39" t="e">
        <f>IF(AL377="25",Monitoreo!#REF!&amp;". ","")</f>
        <v>#REF!</v>
      </c>
      <c r="Z376" s="39" t="e">
        <f>IF(AL377="24",Monitoreo!#REF!&amp;". ","")</f>
        <v>#REF!</v>
      </c>
      <c r="AA376" s="39" t="e">
        <f>IF(AL377="23",Monitoreo!#REF!&amp;". ","")</f>
        <v>#REF!</v>
      </c>
      <c r="AB376" s="39" t="e">
        <f>IF(AL377="22",Monitoreo!#REF!&amp;". ","")</f>
        <v>#REF!</v>
      </c>
      <c r="AC376" s="39" t="e">
        <f>IF(AL377="21",Monitoreo!#REF!&amp;". ","")</f>
        <v>#REF!</v>
      </c>
      <c r="AD376" s="39" t="e">
        <f>IF(AL377="15",Monitoreo!#REF!&amp;". ","")</f>
        <v>#REF!</v>
      </c>
      <c r="AE376" s="39" t="e">
        <f>IF(AL377="14",Monitoreo!#REF!&amp;". ","")</f>
        <v>#REF!</v>
      </c>
      <c r="AF376" s="39" t="e">
        <f>IF(AL377="13",Monitoreo!#REF!&amp;". ","")</f>
        <v>#REF!</v>
      </c>
      <c r="AG376" s="39" t="e">
        <f>IF(AL377="12",Monitoreo!#REF!&amp;". ","")</f>
        <v>#REF!</v>
      </c>
      <c r="AH376" s="85" t="e">
        <f>IF(AL377="11",Monitoreo!#REF!&amp;". ","")</f>
        <v>#REF!</v>
      </c>
      <c r="AI376" s="71"/>
      <c r="AJ376" s="88" t="e">
        <f>+IF(Monitoreo!#REF!="Casi Seguro",5,IF(Monitoreo!#REF!="Probable",4,IF(Monitoreo!#REF!="Posible",3,IF(Monitoreo!#REF!="Improbable",2,IF(Monitoreo!#REF!="Raro",1)))))</f>
        <v>#REF!</v>
      </c>
      <c r="AK376" s="88" t="e">
        <f>+IF(Monitoreo!#REF!="Severo",5,IF(Monitoreo!#REF!="Mayor",4,IF(Monitoreo!#REF!="Moderado",3,IF(Monitoreo!#REF!="Menor",2,IF(Monitoreo!#REF!="Insignificante",1)))))</f>
        <v>#REF!</v>
      </c>
      <c r="AL376" s="88" t="e">
        <f t="shared" si="5"/>
        <v>#REF!</v>
      </c>
    </row>
    <row r="377" spans="9:38" x14ac:dyDescent="0.25">
      <c r="I377" s="83"/>
      <c r="J377" s="84" t="e">
        <f>IF(AL378="55",Monitoreo!#REF!&amp;". ","")</f>
        <v>#REF!</v>
      </c>
      <c r="K377" s="39" t="e">
        <f>IF(AL378="54",Monitoreo!#REF!&amp;". ","")</f>
        <v>#REF!</v>
      </c>
      <c r="L377" s="39" t="e">
        <f>IF(AL378="53",Monitoreo!#REF!&amp;". ","")</f>
        <v>#REF!</v>
      </c>
      <c r="M377" s="39" t="e">
        <f>IF(AL378="52",Monitoreo!#REF!&amp;". ","")</f>
        <v>#REF!</v>
      </c>
      <c r="N377" s="39" t="e">
        <f>IF(AL378="51",Monitoreo!#REF!&amp;". ","")</f>
        <v>#REF!</v>
      </c>
      <c r="O377" s="39" t="e">
        <f>IF(AL378="45",Monitoreo!#REF!&amp;". ","")</f>
        <v>#REF!</v>
      </c>
      <c r="P377" s="39" t="e">
        <f>IF(AL378="44",Monitoreo!#REF!&amp;". ","")</f>
        <v>#REF!</v>
      </c>
      <c r="Q377" s="39" t="e">
        <f>IF(AL378="43",Monitoreo!#REF!&amp;". ","")</f>
        <v>#REF!</v>
      </c>
      <c r="R377" s="39" t="e">
        <f>IF(AL378="42",Monitoreo!#REF!&amp;". ","")</f>
        <v>#REF!</v>
      </c>
      <c r="S377" s="39" t="e">
        <f>IF(AL378="41",Monitoreo!#REF!&amp;". ","")</f>
        <v>#REF!</v>
      </c>
      <c r="T377" s="39" t="e">
        <f>IF(AL378="35",Monitoreo!#REF!&amp;". ","")</f>
        <v>#REF!</v>
      </c>
      <c r="U377" s="39" t="e">
        <f>IF(AL378="34",Monitoreo!#REF!&amp;". ","")</f>
        <v>#REF!</v>
      </c>
      <c r="V377" s="39" t="e">
        <f>IF(AL378="33",Monitoreo!#REF!&amp;". ","")</f>
        <v>#REF!</v>
      </c>
      <c r="W377" s="39" t="e">
        <f>IF(AL378="32",Monitoreo!#REF!&amp;". ","")</f>
        <v>#REF!</v>
      </c>
      <c r="X377" s="39" t="e">
        <f>IF(AL378="31",Monitoreo!#REF!&amp;". ","")</f>
        <v>#REF!</v>
      </c>
      <c r="Y377" s="39" t="e">
        <f>IF(AL378="25",Monitoreo!#REF!&amp;". ","")</f>
        <v>#REF!</v>
      </c>
      <c r="Z377" s="39" t="e">
        <f>IF(AL378="24",Monitoreo!#REF!&amp;". ","")</f>
        <v>#REF!</v>
      </c>
      <c r="AA377" s="39" t="e">
        <f>IF(AL378="23",Monitoreo!#REF!&amp;". ","")</f>
        <v>#REF!</v>
      </c>
      <c r="AB377" s="39" t="e">
        <f>IF(AL378="22",Monitoreo!#REF!&amp;". ","")</f>
        <v>#REF!</v>
      </c>
      <c r="AC377" s="39" t="e">
        <f>IF(AL378="21",Monitoreo!#REF!&amp;". ","")</f>
        <v>#REF!</v>
      </c>
      <c r="AD377" s="39" t="e">
        <f>IF(AL378="15",Monitoreo!#REF!&amp;". ","")</f>
        <v>#REF!</v>
      </c>
      <c r="AE377" s="39" t="e">
        <f>IF(AL378="14",Monitoreo!#REF!&amp;". ","")</f>
        <v>#REF!</v>
      </c>
      <c r="AF377" s="39" t="e">
        <f>IF(AL378="13",Monitoreo!#REF!&amp;". ","")</f>
        <v>#REF!</v>
      </c>
      <c r="AG377" s="39" t="e">
        <f>IF(AL378="12",Monitoreo!#REF!&amp;". ","")</f>
        <v>#REF!</v>
      </c>
      <c r="AH377" s="85" t="e">
        <f>IF(AL378="11",Monitoreo!#REF!&amp;". ","")</f>
        <v>#REF!</v>
      </c>
      <c r="AI377" s="71"/>
      <c r="AJ377" s="88" t="e">
        <f>+IF(Monitoreo!#REF!="Casi Seguro",5,IF(Monitoreo!#REF!="Probable",4,IF(Monitoreo!#REF!="Posible",3,IF(Monitoreo!#REF!="Improbable",2,IF(Monitoreo!#REF!="Raro",1)))))</f>
        <v>#REF!</v>
      </c>
      <c r="AK377" s="88" t="e">
        <f>+IF(Monitoreo!#REF!="Severo",5,IF(Monitoreo!#REF!="Mayor",4,IF(Monitoreo!#REF!="Moderado",3,IF(Monitoreo!#REF!="Menor",2,IF(Monitoreo!#REF!="Insignificante",1)))))</f>
        <v>#REF!</v>
      </c>
      <c r="AL377" s="88" t="e">
        <f t="shared" si="5"/>
        <v>#REF!</v>
      </c>
    </row>
    <row r="378" spans="9:38" x14ac:dyDescent="0.25">
      <c r="I378" s="83"/>
      <c r="J378" s="84" t="e">
        <f>IF(AL379="55",Monitoreo!#REF!&amp;". ","")</f>
        <v>#REF!</v>
      </c>
      <c r="K378" s="39" t="e">
        <f>IF(AL379="54",Monitoreo!#REF!&amp;". ","")</f>
        <v>#REF!</v>
      </c>
      <c r="L378" s="39" t="e">
        <f>IF(AL379="53",Monitoreo!#REF!&amp;". ","")</f>
        <v>#REF!</v>
      </c>
      <c r="M378" s="39" t="e">
        <f>IF(AL379="52",Monitoreo!#REF!&amp;". ","")</f>
        <v>#REF!</v>
      </c>
      <c r="N378" s="39" t="e">
        <f>IF(AL379="51",Monitoreo!#REF!&amp;". ","")</f>
        <v>#REF!</v>
      </c>
      <c r="O378" s="39" t="e">
        <f>IF(AL379="45",Monitoreo!#REF!&amp;". ","")</f>
        <v>#REF!</v>
      </c>
      <c r="P378" s="39" t="e">
        <f>IF(AL379="44",Monitoreo!#REF!&amp;". ","")</f>
        <v>#REF!</v>
      </c>
      <c r="Q378" s="39" t="e">
        <f>IF(AL379="43",Monitoreo!#REF!&amp;". ","")</f>
        <v>#REF!</v>
      </c>
      <c r="R378" s="39" t="e">
        <f>IF(AL379="42",Monitoreo!#REF!&amp;". ","")</f>
        <v>#REF!</v>
      </c>
      <c r="S378" s="39" t="e">
        <f>IF(AL379="41",Monitoreo!#REF!&amp;". ","")</f>
        <v>#REF!</v>
      </c>
      <c r="T378" s="39" t="e">
        <f>IF(AL379="35",Monitoreo!#REF!&amp;". ","")</f>
        <v>#REF!</v>
      </c>
      <c r="U378" s="39" t="e">
        <f>IF(AL379="34",Monitoreo!#REF!&amp;". ","")</f>
        <v>#REF!</v>
      </c>
      <c r="V378" s="39" t="e">
        <f>IF(AL379="33",Monitoreo!#REF!&amp;". ","")</f>
        <v>#REF!</v>
      </c>
      <c r="W378" s="39" t="e">
        <f>IF(AL379="32",Monitoreo!#REF!&amp;". ","")</f>
        <v>#REF!</v>
      </c>
      <c r="X378" s="39" t="e">
        <f>IF(AL379="31",Monitoreo!#REF!&amp;". ","")</f>
        <v>#REF!</v>
      </c>
      <c r="Y378" s="39" t="e">
        <f>IF(AL379="25",Monitoreo!#REF!&amp;". ","")</f>
        <v>#REF!</v>
      </c>
      <c r="Z378" s="39" t="e">
        <f>IF(AL379="24",Monitoreo!#REF!&amp;". ","")</f>
        <v>#REF!</v>
      </c>
      <c r="AA378" s="39" t="e">
        <f>IF(AL379="23",Monitoreo!#REF!&amp;". ","")</f>
        <v>#REF!</v>
      </c>
      <c r="AB378" s="39" t="e">
        <f>IF(AL379="22",Monitoreo!#REF!&amp;". ","")</f>
        <v>#REF!</v>
      </c>
      <c r="AC378" s="39" t="e">
        <f>IF(AL379="21",Monitoreo!#REF!&amp;". ","")</f>
        <v>#REF!</v>
      </c>
      <c r="AD378" s="39" t="e">
        <f>IF(AL379="15",Monitoreo!#REF!&amp;". ","")</f>
        <v>#REF!</v>
      </c>
      <c r="AE378" s="39" t="e">
        <f>IF(AL379="14",Monitoreo!#REF!&amp;". ","")</f>
        <v>#REF!</v>
      </c>
      <c r="AF378" s="39" t="e">
        <f>IF(AL379="13",Monitoreo!#REF!&amp;". ","")</f>
        <v>#REF!</v>
      </c>
      <c r="AG378" s="39" t="e">
        <f>IF(AL379="12",Monitoreo!#REF!&amp;". ","")</f>
        <v>#REF!</v>
      </c>
      <c r="AH378" s="85" t="e">
        <f>IF(AL379="11",Monitoreo!#REF!&amp;". ","")</f>
        <v>#REF!</v>
      </c>
      <c r="AI378" s="71"/>
      <c r="AJ378" s="88" t="e">
        <f>+IF(Monitoreo!#REF!="Casi Seguro",5,IF(Monitoreo!#REF!="Probable",4,IF(Monitoreo!#REF!="Posible",3,IF(Monitoreo!#REF!="Improbable",2,IF(Monitoreo!#REF!="Raro",1)))))</f>
        <v>#REF!</v>
      </c>
      <c r="AK378" s="88" t="e">
        <f>+IF(Monitoreo!#REF!="Severo",5,IF(Monitoreo!#REF!="Mayor",4,IF(Monitoreo!#REF!="Moderado",3,IF(Monitoreo!#REF!="Menor",2,IF(Monitoreo!#REF!="Insignificante",1)))))</f>
        <v>#REF!</v>
      </c>
      <c r="AL378" s="88" t="e">
        <f t="shared" si="5"/>
        <v>#REF!</v>
      </c>
    </row>
    <row r="379" spans="9:38" x14ac:dyDescent="0.25">
      <c r="I379" s="83"/>
      <c r="J379" s="84" t="e">
        <f>IF(AL380="55",Monitoreo!#REF!&amp;". ","")</f>
        <v>#REF!</v>
      </c>
      <c r="K379" s="39" t="e">
        <f>IF(AL380="54",Monitoreo!#REF!&amp;". ","")</f>
        <v>#REF!</v>
      </c>
      <c r="L379" s="39" t="e">
        <f>IF(AL380="53",Monitoreo!#REF!&amp;". ","")</f>
        <v>#REF!</v>
      </c>
      <c r="M379" s="39" t="e">
        <f>IF(AL380="52",Monitoreo!#REF!&amp;". ","")</f>
        <v>#REF!</v>
      </c>
      <c r="N379" s="39" t="e">
        <f>IF(AL380="51",Monitoreo!#REF!&amp;". ","")</f>
        <v>#REF!</v>
      </c>
      <c r="O379" s="39" t="e">
        <f>IF(AL380="45",Monitoreo!#REF!&amp;". ","")</f>
        <v>#REF!</v>
      </c>
      <c r="P379" s="39" t="e">
        <f>IF(AL380="44",Monitoreo!#REF!&amp;". ","")</f>
        <v>#REF!</v>
      </c>
      <c r="Q379" s="39" t="e">
        <f>IF(AL380="43",Monitoreo!#REF!&amp;". ","")</f>
        <v>#REF!</v>
      </c>
      <c r="R379" s="39" t="e">
        <f>IF(AL380="42",Monitoreo!#REF!&amp;". ","")</f>
        <v>#REF!</v>
      </c>
      <c r="S379" s="39" t="e">
        <f>IF(AL380="41",Monitoreo!#REF!&amp;". ","")</f>
        <v>#REF!</v>
      </c>
      <c r="T379" s="39" t="e">
        <f>IF(AL380="35",Monitoreo!#REF!&amp;". ","")</f>
        <v>#REF!</v>
      </c>
      <c r="U379" s="39" t="e">
        <f>IF(AL380="34",Monitoreo!#REF!&amp;". ","")</f>
        <v>#REF!</v>
      </c>
      <c r="V379" s="39" t="e">
        <f>IF(AL380="33",Monitoreo!#REF!&amp;". ","")</f>
        <v>#REF!</v>
      </c>
      <c r="W379" s="39" t="e">
        <f>IF(AL380="32",Monitoreo!#REF!&amp;". ","")</f>
        <v>#REF!</v>
      </c>
      <c r="X379" s="39" t="e">
        <f>IF(AL380="31",Monitoreo!#REF!&amp;". ","")</f>
        <v>#REF!</v>
      </c>
      <c r="Y379" s="39" t="e">
        <f>IF(AL380="25",Monitoreo!#REF!&amp;". ","")</f>
        <v>#REF!</v>
      </c>
      <c r="Z379" s="39" t="e">
        <f>IF(AL380="24",Monitoreo!#REF!&amp;". ","")</f>
        <v>#REF!</v>
      </c>
      <c r="AA379" s="39" t="e">
        <f>IF(AL380="23",Monitoreo!#REF!&amp;". ","")</f>
        <v>#REF!</v>
      </c>
      <c r="AB379" s="39" t="e">
        <f>IF(AL380="22",Monitoreo!#REF!&amp;". ","")</f>
        <v>#REF!</v>
      </c>
      <c r="AC379" s="39" t="e">
        <f>IF(AL380="21",Monitoreo!#REF!&amp;". ","")</f>
        <v>#REF!</v>
      </c>
      <c r="AD379" s="39" t="e">
        <f>IF(AL380="15",Monitoreo!#REF!&amp;". ","")</f>
        <v>#REF!</v>
      </c>
      <c r="AE379" s="39" t="e">
        <f>IF(AL380="14",Monitoreo!#REF!&amp;". ","")</f>
        <v>#REF!</v>
      </c>
      <c r="AF379" s="39" t="e">
        <f>IF(AL380="13",Monitoreo!#REF!&amp;". ","")</f>
        <v>#REF!</v>
      </c>
      <c r="AG379" s="39" t="e">
        <f>IF(AL380="12",Monitoreo!#REF!&amp;". ","")</f>
        <v>#REF!</v>
      </c>
      <c r="AH379" s="85" t="e">
        <f>IF(AL380="11",Monitoreo!#REF!&amp;". ","")</f>
        <v>#REF!</v>
      </c>
      <c r="AI379" s="71"/>
      <c r="AJ379" s="88" t="e">
        <f>+IF(Monitoreo!#REF!="Casi Seguro",5,IF(Monitoreo!#REF!="Probable",4,IF(Monitoreo!#REF!="Posible",3,IF(Monitoreo!#REF!="Improbable",2,IF(Monitoreo!#REF!="Raro",1)))))</f>
        <v>#REF!</v>
      </c>
      <c r="AK379" s="88" t="e">
        <f>+IF(Monitoreo!#REF!="Severo",5,IF(Monitoreo!#REF!="Mayor",4,IF(Monitoreo!#REF!="Moderado",3,IF(Monitoreo!#REF!="Menor",2,IF(Monitoreo!#REF!="Insignificante",1)))))</f>
        <v>#REF!</v>
      </c>
      <c r="AL379" s="88" t="e">
        <f t="shared" si="5"/>
        <v>#REF!</v>
      </c>
    </row>
    <row r="380" spans="9:38" x14ac:dyDescent="0.25">
      <c r="I380" s="83"/>
      <c r="J380" s="84" t="e">
        <f>IF(AL381="55",Monitoreo!#REF!&amp;". ","")</f>
        <v>#REF!</v>
      </c>
      <c r="K380" s="39" t="e">
        <f>IF(AL381="54",Monitoreo!#REF!&amp;". ","")</f>
        <v>#REF!</v>
      </c>
      <c r="L380" s="39" t="e">
        <f>IF(AL381="53",Monitoreo!#REF!&amp;". ","")</f>
        <v>#REF!</v>
      </c>
      <c r="M380" s="39" t="e">
        <f>IF(AL381="52",Monitoreo!#REF!&amp;". ","")</f>
        <v>#REF!</v>
      </c>
      <c r="N380" s="39" t="e">
        <f>IF(AL381="51",Monitoreo!#REF!&amp;". ","")</f>
        <v>#REF!</v>
      </c>
      <c r="O380" s="39" t="e">
        <f>IF(AL381="45",Monitoreo!#REF!&amp;". ","")</f>
        <v>#REF!</v>
      </c>
      <c r="P380" s="39" t="e">
        <f>IF(AL381="44",Monitoreo!#REF!&amp;". ","")</f>
        <v>#REF!</v>
      </c>
      <c r="Q380" s="39" t="e">
        <f>IF(AL381="43",Monitoreo!#REF!&amp;". ","")</f>
        <v>#REF!</v>
      </c>
      <c r="R380" s="39" t="e">
        <f>IF(AL381="42",Monitoreo!#REF!&amp;". ","")</f>
        <v>#REF!</v>
      </c>
      <c r="S380" s="39" t="e">
        <f>IF(AL381="41",Monitoreo!#REF!&amp;". ","")</f>
        <v>#REF!</v>
      </c>
      <c r="T380" s="39" t="e">
        <f>IF(AL381="35",Monitoreo!#REF!&amp;". ","")</f>
        <v>#REF!</v>
      </c>
      <c r="U380" s="39" t="e">
        <f>IF(AL381="34",Monitoreo!#REF!&amp;". ","")</f>
        <v>#REF!</v>
      </c>
      <c r="V380" s="39" t="e">
        <f>IF(AL381="33",Monitoreo!#REF!&amp;". ","")</f>
        <v>#REF!</v>
      </c>
      <c r="W380" s="39" t="e">
        <f>IF(AL381="32",Monitoreo!#REF!&amp;". ","")</f>
        <v>#REF!</v>
      </c>
      <c r="X380" s="39" t="e">
        <f>IF(AL381="31",Monitoreo!#REF!&amp;". ","")</f>
        <v>#REF!</v>
      </c>
      <c r="Y380" s="39" t="e">
        <f>IF(AL381="25",Monitoreo!#REF!&amp;". ","")</f>
        <v>#REF!</v>
      </c>
      <c r="Z380" s="39" t="e">
        <f>IF(AL381="24",Monitoreo!#REF!&amp;". ","")</f>
        <v>#REF!</v>
      </c>
      <c r="AA380" s="39" t="e">
        <f>IF(AL381="23",Monitoreo!#REF!&amp;". ","")</f>
        <v>#REF!</v>
      </c>
      <c r="AB380" s="39" t="e">
        <f>IF(AL381="22",Monitoreo!#REF!&amp;". ","")</f>
        <v>#REF!</v>
      </c>
      <c r="AC380" s="39" t="e">
        <f>IF(AL381="21",Monitoreo!#REF!&amp;". ","")</f>
        <v>#REF!</v>
      </c>
      <c r="AD380" s="39" t="e">
        <f>IF(AL381="15",Monitoreo!#REF!&amp;". ","")</f>
        <v>#REF!</v>
      </c>
      <c r="AE380" s="39" t="e">
        <f>IF(AL381="14",Monitoreo!#REF!&amp;". ","")</f>
        <v>#REF!</v>
      </c>
      <c r="AF380" s="39" t="e">
        <f>IF(AL381="13",Monitoreo!#REF!&amp;". ","")</f>
        <v>#REF!</v>
      </c>
      <c r="AG380" s="39" t="e">
        <f>IF(AL381="12",Monitoreo!#REF!&amp;". ","")</f>
        <v>#REF!</v>
      </c>
      <c r="AH380" s="85" t="e">
        <f>IF(AL381="11",Monitoreo!#REF!&amp;". ","")</f>
        <v>#REF!</v>
      </c>
      <c r="AI380" s="71"/>
      <c r="AJ380" s="88" t="e">
        <f>+IF(Monitoreo!#REF!="Casi Seguro",5,IF(Monitoreo!#REF!="Probable",4,IF(Monitoreo!#REF!="Posible",3,IF(Monitoreo!#REF!="Improbable",2,IF(Monitoreo!#REF!="Raro",1)))))</f>
        <v>#REF!</v>
      </c>
      <c r="AK380" s="88" t="e">
        <f>+IF(Monitoreo!#REF!="Severo",5,IF(Monitoreo!#REF!="Mayor",4,IF(Monitoreo!#REF!="Moderado",3,IF(Monitoreo!#REF!="Menor",2,IF(Monitoreo!#REF!="Insignificante",1)))))</f>
        <v>#REF!</v>
      </c>
      <c r="AL380" s="88" t="e">
        <f t="shared" si="5"/>
        <v>#REF!</v>
      </c>
    </row>
    <row r="381" spans="9:38" x14ac:dyDescent="0.25">
      <c r="I381" s="83"/>
      <c r="J381" s="84" t="e">
        <f>IF(AL382="55",Monitoreo!#REF!&amp;". ","")</f>
        <v>#REF!</v>
      </c>
      <c r="K381" s="39" t="e">
        <f>IF(AL382="54",Monitoreo!#REF!&amp;". ","")</f>
        <v>#REF!</v>
      </c>
      <c r="L381" s="39" t="e">
        <f>IF(AL382="53",Monitoreo!#REF!&amp;". ","")</f>
        <v>#REF!</v>
      </c>
      <c r="M381" s="39" t="e">
        <f>IF(AL382="52",Monitoreo!#REF!&amp;". ","")</f>
        <v>#REF!</v>
      </c>
      <c r="N381" s="39" t="e">
        <f>IF(AL382="51",Monitoreo!#REF!&amp;". ","")</f>
        <v>#REF!</v>
      </c>
      <c r="O381" s="39" t="e">
        <f>IF(AL382="45",Monitoreo!#REF!&amp;". ","")</f>
        <v>#REF!</v>
      </c>
      <c r="P381" s="39" t="e">
        <f>IF(AL382="44",Monitoreo!#REF!&amp;". ","")</f>
        <v>#REF!</v>
      </c>
      <c r="Q381" s="39" t="e">
        <f>IF(AL382="43",Monitoreo!#REF!&amp;". ","")</f>
        <v>#REF!</v>
      </c>
      <c r="R381" s="39" t="e">
        <f>IF(AL382="42",Monitoreo!#REF!&amp;". ","")</f>
        <v>#REF!</v>
      </c>
      <c r="S381" s="39" t="e">
        <f>IF(AL382="41",Monitoreo!#REF!&amp;". ","")</f>
        <v>#REF!</v>
      </c>
      <c r="T381" s="39" t="e">
        <f>IF(AL382="35",Monitoreo!#REF!&amp;". ","")</f>
        <v>#REF!</v>
      </c>
      <c r="U381" s="39" t="e">
        <f>IF(AL382="34",Monitoreo!#REF!&amp;". ","")</f>
        <v>#REF!</v>
      </c>
      <c r="V381" s="39" t="e">
        <f>IF(AL382="33",Monitoreo!#REF!&amp;". ","")</f>
        <v>#REF!</v>
      </c>
      <c r="W381" s="39" t="e">
        <f>IF(AL382="32",Monitoreo!#REF!&amp;". ","")</f>
        <v>#REF!</v>
      </c>
      <c r="X381" s="39" t="e">
        <f>IF(AL382="31",Monitoreo!#REF!&amp;". ","")</f>
        <v>#REF!</v>
      </c>
      <c r="Y381" s="39" t="e">
        <f>IF(AL382="25",Monitoreo!#REF!&amp;". ","")</f>
        <v>#REF!</v>
      </c>
      <c r="Z381" s="39" t="e">
        <f>IF(AL382="24",Monitoreo!#REF!&amp;". ","")</f>
        <v>#REF!</v>
      </c>
      <c r="AA381" s="39" t="e">
        <f>IF(AL382="23",Monitoreo!#REF!&amp;". ","")</f>
        <v>#REF!</v>
      </c>
      <c r="AB381" s="39" t="e">
        <f>IF(AL382="22",Monitoreo!#REF!&amp;". ","")</f>
        <v>#REF!</v>
      </c>
      <c r="AC381" s="39" t="e">
        <f>IF(AL382="21",Monitoreo!#REF!&amp;". ","")</f>
        <v>#REF!</v>
      </c>
      <c r="AD381" s="39" t="e">
        <f>IF(AL382="15",Monitoreo!#REF!&amp;". ","")</f>
        <v>#REF!</v>
      </c>
      <c r="AE381" s="39" t="e">
        <f>IF(AL382="14",Monitoreo!#REF!&amp;". ","")</f>
        <v>#REF!</v>
      </c>
      <c r="AF381" s="39" t="e">
        <f>IF(AL382="13",Monitoreo!#REF!&amp;". ","")</f>
        <v>#REF!</v>
      </c>
      <c r="AG381" s="39" t="e">
        <f>IF(AL382="12",Monitoreo!#REF!&amp;". ","")</f>
        <v>#REF!</v>
      </c>
      <c r="AH381" s="85" t="e">
        <f>IF(AL382="11",Monitoreo!#REF!&amp;". ","")</f>
        <v>#REF!</v>
      </c>
      <c r="AI381" s="71"/>
      <c r="AJ381" s="88" t="e">
        <f>+IF(Monitoreo!#REF!="Casi Seguro",5,IF(Monitoreo!#REF!="Probable",4,IF(Monitoreo!#REF!="Posible",3,IF(Monitoreo!#REF!="Improbable",2,IF(Monitoreo!#REF!="Raro",1)))))</f>
        <v>#REF!</v>
      </c>
      <c r="AK381" s="88" t="e">
        <f>+IF(Monitoreo!#REF!="Severo",5,IF(Monitoreo!#REF!="Mayor",4,IF(Monitoreo!#REF!="Moderado",3,IF(Monitoreo!#REF!="Menor",2,IF(Monitoreo!#REF!="Insignificante",1)))))</f>
        <v>#REF!</v>
      </c>
      <c r="AL381" s="88" t="e">
        <f t="shared" si="5"/>
        <v>#REF!</v>
      </c>
    </row>
    <row r="382" spans="9:38" x14ac:dyDescent="0.25">
      <c r="I382" s="83"/>
      <c r="J382" s="84" t="e">
        <f>IF(AL383="55",Monitoreo!#REF!&amp;". ","")</f>
        <v>#REF!</v>
      </c>
      <c r="K382" s="39" t="e">
        <f>IF(AL383="54",Monitoreo!#REF!&amp;". ","")</f>
        <v>#REF!</v>
      </c>
      <c r="L382" s="39" t="e">
        <f>IF(AL383="53",Monitoreo!#REF!&amp;". ","")</f>
        <v>#REF!</v>
      </c>
      <c r="M382" s="39" t="e">
        <f>IF(AL383="52",Monitoreo!#REF!&amp;". ","")</f>
        <v>#REF!</v>
      </c>
      <c r="N382" s="39" t="e">
        <f>IF(AL383="51",Monitoreo!#REF!&amp;". ","")</f>
        <v>#REF!</v>
      </c>
      <c r="O382" s="39" t="e">
        <f>IF(AL383="45",Monitoreo!#REF!&amp;". ","")</f>
        <v>#REF!</v>
      </c>
      <c r="P382" s="39" t="e">
        <f>IF(AL383="44",Monitoreo!#REF!&amp;". ","")</f>
        <v>#REF!</v>
      </c>
      <c r="Q382" s="39" t="e">
        <f>IF(AL383="43",Monitoreo!#REF!&amp;". ","")</f>
        <v>#REF!</v>
      </c>
      <c r="R382" s="39" t="e">
        <f>IF(AL383="42",Monitoreo!#REF!&amp;". ","")</f>
        <v>#REF!</v>
      </c>
      <c r="S382" s="39" t="e">
        <f>IF(AL383="41",Monitoreo!#REF!&amp;". ","")</f>
        <v>#REF!</v>
      </c>
      <c r="T382" s="39" t="e">
        <f>IF(AL383="35",Monitoreo!#REF!&amp;". ","")</f>
        <v>#REF!</v>
      </c>
      <c r="U382" s="39" t="e">
        <f>IF(AL383="34",Monitoreo!#REF!&amp;". ","")</f>
        <v>#REF!</v>
      </c>
      <c r="V382" s="39" t="e">
        <f>IF(AL383="33",Monitoreo!#REF!&amp;". ","")</f>
        <v>#REF!</v>
      </c>
      <c r="W382" s="39" t="e">
        <f>IF(AL383="32",Monitoreo!#REF!&amp;". ","")</f>
        <v>#REF!</v>
      </c>
      <c r="X382" s="39" t="e">
        <f>IF(AL383="31",Monitoreo!#REF!&amp;". ","")</f>
        <v>#REF!</v>
      </c>
      <c r="Y382" s="39" t="e">
        <f>IF(AL383="25",Monitoreo!#REF!&amp;". ","")</f>
        <v>#REF!</v>
      </c>
      <c r="Z382" s="39" t="e">
        <f>IF(AL383="24",Monitoreo!#REF!&amp;". ","")</f>
        <v>#REF!</v>
      </c>
      <c r="AA382" s="39" t="e">
        <f>IF(AL383="23",Monitoreo!#REF!&amp;". ","")</f>
        <v>#REF!</v>
      </c>
      <c r="AB382" s="39" t="e">
        <f>IF(AL383="22",Monitoreo!#REF!&amp;". ","")</f>
        <v>#REF!</v>
      </c>
      <c r="AC382" s="39" t="e">
        <f>IF(AL383="21",Monitoreo!#REF!&amp;". ","")</f>
        <v>#REF!</v>
      </c>
      <c r="AD382" s="39" t="e">
        <f>IF(AL383="15",Monitoreo!#REF!&amp;". ","")</f>
        <v>#REF!</v>
      </c>
      <c r="AE382" s="39" t="e">
        <f>IF(AL383="14",Monitoreo!#REF!&amp;". ","")</f>
        <v>#REF!</v>
      </c>
      <c r="AF382" s="39" t="e">
        <f>IF(AL383="13",Monitoreo!#REF!&amp;". ","")</f>
        <v>#REF!</v>
      </c>
      <c r="AG382" s="39" t="e">
        <f>IF(AL383="12",Monitoreo!#REF!&amp;". ","")</f>
        <v>#REF!</v>
      </c>
      <c r="AH382" s="85" t="e">
        <f>IF(AL383="11",Monitoreo!#REF!&amp;". ","")</f>
        <v>#REF!</v>
      </c>
      <c r="AI382" s="71"/>
      <c r="AJ382" s="88" t="e">
        <f>+IF(Monitoreo!#REF!="Casi Seguro",5,IF(Monitoreo!#REF!="Probable",4,IF(Monitoreo!#REF!="Posible",3,IF(Monitoreo!#REF!="Improbable",2,IF(Monitoreo!#REF!="Raro",1)))))</f>
        <v>#REF!</v>
      </c>
      <c r="AK382" s="88" t="e">
        <f>+IF(Monitoreo!#REF!="Severo",5,IF(Monitoreo!#REF!="Mayor",4,IF(Monitoreo!#REF!="Moderado",3,IF(Monitoreo!#REF!="Menor",2,IF(Monitoreo!#REF!="Insignificante",1)))))</f>
        <v>#REF!</v>
      </c>
      <c r="AL382" s="88" t="e">
        <f t="shared" si="5"/>
        <v>#REF!</v>
      </c>
    </row>
    <row r="383" spans="9:38" x14ac:dyDescent="0.25">
      <c r="I383" s="83"/>
      <c r="J383" s="84" t="e">
        <f>IF(AL384="55",Monitoreo!#REF!&amp;". ","")</f>
        <v>#REF!</v>
      </c>
      <c r="K383" s="39" t="e">
        <f>IF(AL384="54",Monitoreo!#REF!&amp;". ","")</f>
        <v>#REF!</v>
      </c>
      <c r="L383" s="39" t="e">
        <f>IF(AL384="53",Monitoreo!#REF!&amp;". ","")</f>
        <v>#REF!</v>
      </c>
      <c r="M383" s="39" t="e">
        <f>IF(AL384="52",Monitoreo!#REF!&amp;". ","")</f>
        <v>#REF!</v>
      </c>
      <c r="N383" s="39" t="e">
        <f>IF(AL384="51",Monitoreo!#REF!&amp;". ","")</f>
        <v>#REF!</v>
      </c>
      <c r="O383" s="39" t="e">
        <f>IF(AL384="45",Monitoreo!#REF!&amp;". ","")</f>
        <v>#REF!</v>
      </c>
      <c r="P383" s="39" t="e">
        <f>IF(AL384="44",Monitoreo!#REF!&amp;". ","")</f>
        <v>#REF!</v>
      </c>
      <c r="Q383" s="39" t="e">
        <f>IF(AL384="43",Monitoreo!#REF!&amp;". ","")</f>
        <v>#REF!</v>
      </c>
      <c r="R383" s="39" t="e">
        <f>IF(AL384="42",Monitoreo!#REF!&amp;". ","")</f>
        <v>#REF!</v>
      </c>
      <c r="S383" s="39" t="e">
        <f>IF(AL384="41",Monitoreo!#REF!&amp;". ","")</f>
        <v>#REF!</v>
      </c>
      <c r="T383" s="39" t="e">
        <f>IF(AL384="35",Monitoreo!#REF!&amp;". ","")</f>
        <v>#REF!</v>
      </c>
      <c r="U383" s="39" t="e">
        <f>IF(AL384="34",Monitoreo!#REF!&amp;". ","")</f>
        <v>#REF!</v>
      </c>
      <c r="V383" s="39" t="e">
        <f>IF(AL384="33",Monitoreo!#REF!&amp;". ","")</f>
        <v>#REF!</v>
      </c>
      <c r="W383" s="39" t="e">
        <f>IF(AL384="32",Monitoreo!#REF!&amp;". ","")</f>
        <v>#REF!</v>
      </c>
      <c r="X383" s="39" t="e">
        <f>IF(AL384="31",Monitoreo!#REF!&amp;". ","")</f>
        <v>#REF!</v>
      </c>
      <c r="Y383" s="39" t="e">
        <f>IF(AL384="25",Monitoreo!#REF!&amp;". ","")</f>
        <v>#REF!</v>
      </c>
      <c r="Z383" s="39" t="e">
        <f>IF(AL384="24",Monitoreo!#REF!&amp;". ","")</f>
        <v>#REF!</v>
      </c>
      <c r="AA383" s="39" t="e">
        <f>IF(AL384="23",Monitoreo!#REF!&amp;". ","")</f>
        <v>#REF!</v>
      </c>
      <c r="AB383" s="39" t="e">
        <f>IF(AL384="22",Monitoreo!#REF!&amp;". ","")</f>
        <v>#REF!</v>
      </c>
      <c r="AC383" s="39" t="e">
        <f>IF(AL384="21",Monitoreo!#REF!&amp;". ","")</f>
        <v>#REF!</v>
      </c>
      <c r="AD383" s="39" t="e">
        <f>IF(AL384="15",Monitoreo!#REF!&amp;". ","")</f>
        <v>#REF!</v>
      </c>
      <c r="AE383" s="39" t="e">
        <f>IF(AL384="14",Monitoreo!#REF!&amp;". ","")</f>
        <v>#REF!</v>
      </c>
      <c r="AF383" s="39" t="e">
        <f>IF(AL384="13",Monitoreo!#REF!&amp;". ","")</f>
        <v>#REF!</v>
      </c>
      <c r="AG383" s="39" t="e">
        <f>IF(AL384="12",Monitoreo!#REF!&amp;". ","")</f>
        <v>#REF!</v>
      </c>
      <c r="AH383" s="85" t="e">
        <f>IF(AL384="11",Monitoreo!#REF!&amp;". ","")</f>
        <v>#REF!</v>
      </c>
      <c r="AI383" s="71"/>
      <c r="AJ383" s="88" t="e">
        <f>+IF(Monitoreo!#REF!="Casi Seguro",5,IF(Monitoreo!#REF!="Probable",4,IF(Monitoreo!#REF!="Posible",3,IF(Monitoreo!#REF!="Improbable",2,IF(Monitoreo!#REF!="Raro",1)))))</f>
        <v>#REF!</v>
      </c>
      <c r="AK383" s="88" t="e">
        <f>+IF(Monitoreo!#REF!="Severo",5,IF(Monitoreo!#REF!="Mayor",4,IF(Monitoreo!#REF!="Moderado",3,IF(Monitoreo!#REF!="Menor",2,IF(Monitoreo!#REF!="Insignificante",1)))))</f>
        <v>#REF!</v>
      </c>
      <c r="AL383" s="88" t="e">
        <f t="shared" si="5"/>
        <v>#REF!</v>
      </c>
    </row>
    <row r="384" spans="9:38" x14ac:dyDescent="0.25">
      <c r="I384" s="83"/>
      <c r="J384" s="84" t="e">
        <f>IF(AL385="55",Monitoreo!#REF!&amp;". ","")</f>
        <v>#REF!</v>
      </c>
      <c r="K384" s="39" t="e">
        <f>IF(AL385="54",Monitoreo!#REF!&amp;". ","")</f>
        <v>#REF!</v>
      </c>
      <c r="L384" s="39" t="e">
        <f>IF(AL385="53",Monitoreo!#REF!&amp;". ","")</f>
        <v>#REF!</v>
      </c>
      <c r="M384" s="39" t="e">
        <f>IF(AL385="52",Monitoreo!#REF!&amp;". ","")</f>
        <v>#REF!</v>
      </c>
      <c r="N384" s="39" t="e">
        <f>IF(AL385="51",Monitoreo!#REF!&amp;". ","")</f>
        <v>#REF!</v>
      </c>
      <c r="O384" s="39" t="e">
        <f>IF(AL385="45",Monitoreo!#REF!&amp;". ","")</f>
        <v>#REF!</v>
      </c>
      <c r="P384" s="39" t="e">
        <f>IF(AL385="44",Monitoreo!#REF!&amp;". ","")</f>
        <v>#REF!</v>
      </c>
      <c r="Q384" s="39" t="e">
        <f>IF(AL385="43",Monitoreo!#REF!&amp;". ","")</f>
        <v>#REF!</v>
      </c>
      <c r="R384" s="39" t="e">
        <f>IF(AL385="42",Monitoreo!#REF!&amp;". ","")</f>
        <v>#REF!</v>
      </c>
      <c r="S384" s="39" t="e">
        <f>IF(AL385="41",Monitoreo!#REF!&amp;". ","")</f>
        <v>#REF!</v>
      </c>
      <c r="T384" s="39" t="e">
        <f>IF(AL385="35",Monitoreo!#REF!&amp;". ","")</f>
        <v>#REF!</v>
      </c>
      <c r="U384" s="39" t="e">
        <f>IF(AL385="34",Monitoreo!#REF!&amp;". ","")</f>
        <v>#REF!</v>
      </c>
      <c r="V384" s="39" t="e">
        <f>IF(AL385="33",Monitoreo!#REF!&amp;". ","")</f>
        <v>#REF!</v>
      </c>
      <c r="W384" s="39" t="e">
        <f>IF(AL385="32",Monitoreo!#REF!&amp;". ","")</f>
        <v>#REF!</v>
      </c>
      <c r="X384" s="39" t="e">
        <f>IF(AL385="31",Monitoreo!#REF!&amp;". ","")</f>
        <v>#REF!</v>
      </c>
      <c r="Y384" s="39" t="e">
        <f>IF(AL385="25",Monitoreo!#REF!&amp;". ","")</f>
        <v>#REF!</v>
      </c>
      <c r="Z384" s="39" t="e">
        <f>IF(AL385="24",Monitoreo!#REF!&amp;". ","")</f>
        <v>#REF!</v>
      </c>
      <c r="AA384" s="39" t="e">
        <f>IF(AL385="23",Monitoreo!#REF!&amp;". ","")</f>
        <v>#REF!</v>
      </c>
      <c r="AB384" s="39" t="e">
        <f>IF(AL385="22",Monitoreo!#REF!&amp;". ","")</f>
        <v>#REF!</v>
      </c>
      <c r="AC384" s="39" t="e">
        <f>IF(AL385="21",Monitoreo!#REF!&amp;". ","")</f>
        <v>#REF!</v>
      </c>
      <c r="AD384" s="39" t="e">
        <f>IF(AL385="15",Monitoreo!#REF!&amp;". ","")</f>
        <v>#REF!</v>
      </c>
      <c r="AE384" s="39" t="e">
        <f>IF(AL385="14",Monitoreo!#REF!&amp;". ","")</f>
        <v>#REF!</v>
      </c>
      <c r="AF384" s="39" t="e">
        <f>IF(AL385="13",Monitoreo!#REF!&amp;". ","")</f>
        <v>#REF!</v>
      </c>
      <c r="AG384" s="39" t="e">
        <f>IF(AL385="12",Monitoreo!#REF!&amp;". ","")</f>
        <v>#REF!</v>
      </c>
      <c r="AH384" s="85" t="e">
        <f>IF(AL385="11",Monitoreo!#REF!&amp;". ","")</f>
        <v>#REF!</v>
      </c>
      <c r="AI384" s="71"/>
      <c r="AJ384" s="88" t="e">
        <f>+IF(Monitoreo!#REF!="Casi Seguro",5,IF(Monitoreo!#REF!="Probable",4,IF(Monitoreo!#REF!="Posible",3,IF(Monitoreo!#REF!="Improbable",2,IF(Monitoreo!#REF!="Raro",1)))))</f>
        <v>#REF!</v>
      </c>
      <c r="AK384" s="88" t="e">
        <f>+IF(Monitoreo!#REF!="Severo",5,IF(Monitoreo!#REF!="Mayor",4,IF(Monitoreo!#REF!="Moderado",3,IF(Monitoreo!#REF!="Menor",2,IF(Monitoreo!#REF!="Insignificante",1)))))</f>
        <v>#REF!</v>
      </c>
      <c r="AL384" s="88" t="e">
        <f t="shared" si="5"/>
        <v>#REF!</v>
      </c>
    </row>
    <row r="385" spans="9:38" x14ac:dyDescent="0.25">
      <c r="I385" s="83"/>
      <c r="J385" s="84" t="e">
        <f>IF(AL386="55",Monitoreo!#REF!&amp;". ","")</f>
        <v>#REF!</v>
      </c>
      <c r="K385" s="39" t="e">
        <f>IF(AL386="54",Monitoreo!#REF!&amp;". ","")</f>
        <v>#REF!</v>
      </c>
      <c r="L385" s="39" t="e">
        <f>IF(AL386="53",Monitoreo!#REF!&amp;". ","")</f>
        <v>#REF!</v>
      </c>
      <c r="M385" s="39" t="e">
        <f>IF(AL386="52",Monitoreo!#REF!&amp;". ","")</f>
        <v>#REF!</v>
      </c>
      <c r="N385" s="39" t="e">
        <f>IF(AL386="51",Monitoreo!#REF!&amp;". ","")</f>
        <v>#REF!</v>
      </c>
      <c r="O385" s="39" t="e">
        <f>IF(AL386="45",Monitoreo!#REF!&amp;". ","")</f>
        <v>#REF!</v>
      </c>
      <c r="P385" s="39" t="e">
        <f>IF(AL386="44",Monitoreo!#REF!&amp;". ","")</f>
        <v>#REF!</v>
      </c>
      <c r="Q385" s="39" t="e">
        <f>IF(AL386="43",Monitoreo!#REF!&amp;". ","")</f>
        <v>#REF!</v>
      </c>
      <c r="R385" s="39" t="e">
        <f>IF(AL386="42",Monitoreo!#REF!&amp;". ","")</f>
        <v>#REF!</v>
      </c>
      <c r="S385" s="39" t="e">
        <f>IF(AL386="41",Monitoreo!#REF!&amp;". ","")</f>
        <v>#REF!</v>
      </c>
      <c r="T385" s="39" t="e">
        <f>IF(AL386="35",Monitoreo!#REF!&amp;". ","")</f>
        <v>#REF!</v>
      </c>
      <c r="U385" s="39" t="e">
        <f>IF(AL386="34",Monitoreo!#REF!&amp;". ","")</f>
        <v>#REF!</v>
      </c>
      <c r="V385" s="39" t="e">
        <f>IF(AL386="33",Monitoreo!#REF!&amp;". ","")</f>
        <v>#REF!</v>
      </c>
      <c r="W385" s="39" t="e">
        <f>IF(AL386="32",Monitoreo!#REF!&amp;". ","")</f>
        <v>#REF!</v>
      </c>
      <c r="X385" s="39" t="e">
        <f>IF(AL386="31",Monitoreo!#REF!&amp;". ","")</f>
        <v>#REF!</v>
      </c>
      <c r="Y385" s="39" t="e">
        <f>IF(AL386="25",Monitoreo!#REF!&amp;". ","")</f>
        <v>#REF!</v>
      </c>
      <c r="Z385" s="39" t="e">
        <f>IF(AL386="24",Monitoreo!#REF!&amp;". ","")</f>
        <v>#REF!</v>
      </c>
      <c r="AA385" s="39" t="e">
        <f>IF(AL386="23",Monitoreo!#REF!&amp;". ","")</f>
        <v>#REF!</v>
      </c>
      <c r="AB385" s="39" t="e">
        <f>IF(AL386="22",Monitoreo!#REF!&amp;". ","")</f>
        <v>#REF!</v>
      </c>
      <c r="AC385" s="39" t="e">
        <f>IF(AL386="21",Monitoreo!#REF!&amp;". ","")</f>
        <v>#REF!</v>
      </c>
      <c r="AD385" s="39" t="e">
        <f>IF(AL386="15",Monitoreo!#REF!&amp;". ","")</f>
        <v>#REF!</v>
      </c>
      <c r="AE385" s="39" t="e">
        <f>IF(AL386="14",Monitoreo!#REF!&amp;". ","")</f>
        <v>#REF!</v>
      </c>
      <c r="AF385" s="39" t="e">
        <f>IF(AL386="13",Monitoreo!#REF!&amp;". ","")</f>
        <v>#REF!</v>
      </c>
      <c r="AG385" s="39" t="e">
        <f>IF(AL386="12",Monitoreo!#REF!&amp;". ","")</f>
        <v>#REF!</v>
      </c>
      <c r="AH385" s="85" t="e">
        <f>IF(AL386="11",Monitoreo!#REF!&amp;". ","")</f>
        <v>#REF!</v>
      </c>
      <c r="AI385" s="71"/>
      <c r="AJ385" s="88" t="e">
        <f>+IF(Monitoreo!#REF!="Casi Seguro",5,IF(Monitoreo!#REF!="Probable",4,IF(Monitoreo!#REF!="Posible",3,IF(Monitoreo!#REF!="Improbable",2,IF(Monitoreo!#REF!="Raro",1)))))</f>
        <v>#REF!</v>
      </c>
      <c r="AK385" s="88" t="e">
        <f>+IF(Monitoreo!#REF!="Severo",5,IF(Monitoreo!#REF!="Mayor",4,IF(Monitoreo!#REF!="Moderado",3,IF(Monitoreo!#REF!="Menor",2,IF(Monitoreo!#REF!="Insignificante",1)))))</f>
        <v>#REF!</v>
      </c>
      <c r="AL385" s="88" t="e">
        <f t="shared" si="5"/>
        <v>#REF!</v>
      </c>
    </row>
    <row r="386" spans="9:38" x14ac:dyDescent="0.25">
      <c r="I386" s="83"/>
      <c r="J386" s="84" t="e">
        <f>IF(AL387="55",Monitoreo!#REF!&amp;". ","")</f>
        <v>#REF!</v>
      </c>
      <c r="K386" s="39" t="e">
        <f>IF(AL387="54",Monitoreo!#REF!&amp;". ","")</f>
        <v>#REF!</v>
      </c>
      <c r="L386" s="39" t="e">
        <f>IF(AL387="53",Monitoreo!#REF!&amp;". ","")</f>
        <v>#REF!</v>
      </c>
      <c r="M386" s="39" t="e">
        <f>IF(AL387="52",Monitoreo!#REF!&amp;". ","")</f>
        <v>#REF!</v>
      </c>
      <c r="N386" s="39" t="e">
        <f>IF(AL387="51",Monitoreo!#REF!&amp;". ","")</f>
        <v>#REF!</v>
      </c>
      <c r="O386" s="39" t="e">
        <f>IF(AL387="45",Monitoreo!#REF!&amp;". ","")</f>
        <v>#REF!</v>
      </c>
      <c r="P386" s="39" t="e">
        <f>IF(AL387="44",Monitoreo!#REF!&amp;". ","")</f>
        <v>#REF!</v>
      </c>
      <c r="Q386" s="39" t="e">
        <f>IF(AL387="43",Monitoreo!#REF!&amp;". ","")</f>
        <v>#REF!</v>
      </c>
      <c r="R386" s="39" t="e">
        <f>IF(AL387="42",Monitoreo!#REF!&amp;". ","")</f>
        <v>#REF!</v>
      </c>
      <c r="S386" s="39" t="e">
        <f>IF(AL387="41",Monitoreo!#REF!&amp;". ","")</f>
        <v>#REF!</v>
      </c>
      <c r="T386" s="39" t="e">
        <f>IF(AL387="35",Monitoreo!#REF!&amp;". ","")</f>
        <v>#REF!</v>
      </c>
      <c r="U386" s="39" t="e">
        <f>IF(AL387="34",Monitoreo!#REF!&amp;". ","")</f>
        <v>#REF!</v>
      </c>
      <c r="V386" s="39" t="e">
        <f>IF(AL387="33",Monitoreo!#REF!&amp;". ","")</f>
        <v>#REF!</v>
      </c>
      <c r="W386" s="39" t="e">
        <f>IF(AL387="32",Monitoreo!#REF!&amp;". ","")</f>
        <v>#REF!</v>
      </c>
      <c r="X386" s="39" t="e">
        <f>IF(AL387="31",Monitoreo!#REF!&amp;". ","")</f>
        <v>#REF!</v>
      </c>
      <c r="Y386" s="39" t="e">
        <f>IF(AL387="25",Monitoreo!#REF!&amp;". ","")</f>
        <v>#REF!</v>
      </c>
      <c r="Z386" s="39" t="e">
        <f>IF(AL387="24",Monitoreo!#REF!&amp;". ","")</f>
        <v>#REF!</v>
      </c>
      <c r="AA386" s="39" t="e">
        <f>IF(AL387="23",Monitoreo!#REF!&amp;". ","")</f>
        <v>#REF!</v>
      </c>
      <c r="AB386" s="39" t="e">
        <f>IF(AL387="22",Monitoreo!#REF!&amp;". ","")</f>
        <v>#REF!</v>
      </c>
      <c r="AC386" s="39" t="e">
        <f>IF(AL387="21",Monitoreo!#REF!&amp;". ","")</f>
        <v>#REF!</v>
      </c>
      <c r="AD386" s="39" t="e">
        <f>IF(AL387="15",Monitoreo!#REF!&amp;". ","")</f>
        <v>#REF!</v>
      </c>
      <c r="AE386" s="39" t="e">
        <f>IF(AL387="14",Monitoreo!#REF!&amp;". ","")</f>
        <v>#REF!</v>
      </c>
      <c r="AF386" s="39" t="e">
        <f>IF(AL387="13",Monitoreo!#REF!&amp;". ","")</f>
        <v>#REF!</v>
      </c>
      <c r="AG386" s="39" t="e">
        <f>IF(AL387="12",Monitoreo!#REF!&amp;". ","")</f>
        <v>#REF!</v>
      </c>
      <c r="AH386" s="85" t="e">
        <f>IF(AL387="11",Monitoreo!#REF!&amp;". ","")</f>
        <v>#REF!</v>
      </c>
      <c r="AI386" s="71"/>
      <c r="AJ386" s="88" t="e">
        <f>+IF(Monitoreo!#REF!="Casi Seguro",5,IF(Monitoreo!#REF!="Probable",4,IF(Monitoreo!#REF!="Posible",3,IF(Monitoreo!#REF!="Improbable",2,IF(Monitoreo!#REF!="Raro",1)))))</f>
        <v>#REF!</v>
      </c>
      <c r="AK386" s="88" t="e">
        <f>+IF(Monitoreo!#REF!="Severo",5,IF(Monitoreo!#REF!="Mayor",4,IF(Monitoreo!#REF!="Moderado",3,IF(Monitoreo!#REF!="Menor",2,IF(Monitoreo!#REF!="Insignificante",1)))))</f>
        <v>#REF!</v>
      </c>
      <c r="AL386" s="88" t="e">
        <f t="shared" si="5"/>
        <v>#REF!</v>
      </c>
    </row>
    <row r="387" spans="9:38" x14ac:dyDescent="0.25">
      <c r="I387" s="83"/>
      <c r="J387" s="84" t="e">
        <f>IF(AL388="55",Monitoreo!#REF!&amp;". ","")</f>
        <v>#REF!</v>
      </c>
      <c r="K387" s="39" t="e">
        <f>IF(AL388="54",Monitoreo!#REF!&amp;". ","")</f>
        <v>#REF!</v>
      </c>
      <c r="L387" s="39" t="e">
        <f>IF(AL388="53",Monitoreo!#REF!&amp;". ","")</f>
        <v>#REF!</v>
      </c>
      <c r="M387" s="39" t="e">
        <f>IF(AL388="52",Monitoreo!#REF!&amp;". ","")</f>
        <v>#REF!</v>
      </c>
      <c r="N387" s="39" t="e">
        <f>IF(AL388="51",Monitoreo!#REF!&amp;". ","")</f>
        <v>#REF!</v>
      </c>
      <c r="O387" s="39" t="e">
        <f>IF(AL388="45",Monitoreo!#REF!&amp;". ","")</f>
        <v>#REF!</v>
      </c>
      <c r="P387" s="39" t="e">
        <f>IF(AL388="44",Monitoreo!#REF!&amp;". ","")</f>
        <v>#REF!</v>
      </c>
      <c r="Q387" s="39" t="e">
        <f>IF(AL388="43",Monitoreo!#REF!&amp;". ","")</f>
        <v>#REF!</v>
      </c>
      <c r="R387" s="39" t="e">
        <f>IF(AL388="42",Monitoreo!#REF!&amp;". ","")</f>
        <v>#REF!</v>
      </c>
      <c r="S387" s="39" t="e">
        <f>IF(AL388="41",Monitoreo!#REF!&amp;". ","")</f>
        <v>#REF!</v>
      </c>
      <c r="T387" s="39" t="e">
        <f>IF(AL388="35",Monitoreo!#REF!&amp;". ","")</f>
        <v>#REF!</v>
      </c>
      <c r="U387" s="39" t="e">
        <f>IF(AL388="34",Monitoreo!#REF!&amp;". ","")</f>
        <v>#REF!</v>
      </c>
      <c r="V387" s="39" t="e">
        <f>IF(AL388="33",Monitoreo!#REF!&amp;". ","")</f>
        <v>#REF!</v>
      </c>
      <c r="W387" s="39" t="e">
        <f>IF(AL388="32",Monitoreo!#REF!&amp;". ","")</f>
        <v>#REF!</v>
      </c>
      <c r="X387" s="39" t="e">
        <f>IF(AL388="31",Monitoreo!#REF!&amp;". ","")</f>
        <v>#REF!</v>
      </c>
      <c r="Y387" s="39" t="e">
        <f>IF(AL388="25",Monitoreo!#REF!&amp;". ","")</f>
        <v>#REF!</v>
      </c>
      <c r="Z387" s="39" t="e">
        <f>IF(AL388="24",Monitoreo!#REF!&amp;". ","")</f>
        <v>#REF!</v>
      </c>
      <c r="AA387" s="39" t="e">
        <f>IF(AL388="23",Monitoreo!#REF!&amp;". ","")</f>
        <v>#REF!</v>
      </c>
      <c r="AB387" s="39" t="e">
        <f>IF(AL388="22",Monitoreo!#REF!&amp;". ","")</f>
        <v>#REF!</v>
      </c>
      <c r="AC387" s="39" t="e">
        <f>IF(AL388="21",Monitoreo!#REF!&amp;". ","")</f>
        <v>#REF!</v>
      </c>
      <c r="AD387" s="39" t="e">
        <f>IF(AL388="15",Monitoreo!#REF!&amp;". ","")</f>
        <v>#REF!</v>
      </c>
      <c r="AE387" s="39" t="e">
        <f>IF(AL388="14",Monitoreo!#REF!&amp;". ","")</f>
        <v>#REF!</v>
      </c>
      <c r="AF387" s="39" t="e">
        <f>IF(AL388="13",Monitoreo!#REF!&amp;". ","")</f>
        <v>#REF!</v>
      </c>
      <c r="AG387" s="39" t="e">
        <f>IF(AL388="12",Monitoreo!#REF!&amp;". ","")</f>
        <v>#REF!</v>
      </c>
      <c r="AH387" s="85" t="e">
        <f>IF(AL388="11",Monitoreo!#REF!&amp;". ","")</f>
        <v>#REF!</v>
      </c>
      <c r="AI387" s="71"/>
      <c r="AJ387" s="88" t="e">
        <f>+IF(Monitoreo!#REF!="Casi Seguro",5,IF(Monitoreo!#REF!="Probable",4,IF(Monitoreo!#REF!="Posible",3,IF(Monitoreo!#REF!="Improbable",2,IF(Monitoreo!#REF!="Raro",1)))))</f>
        <v>#REF!</v>
      </c>
      <c r="AK387" s="88" t="e">
        <f>+IF(Monitoreo!#REF!="Severo",5,IF(Monitoreo!#REF!="Mayor",4,IF(Monitoreo!#REF!="Moderado",3,IF(Monitoreo!#REF!="Menor",2,IF(Monitoreo!#REF!="Insignificante",1)))))</f>
        <v>#REF!</v>
      </c>
      <c r="AL387" s="88" t="e">
        <f t="shared" si="5"/>
        <v>#REF!</v>
      </c>
    </row>
    <row r="388" spans="9:38" x14ac:dyDescent="0.25">
      <c r="I388" s="83"/>
      <c r="J388" s="84" t="e">
        <f>IF(AL389="55",Monitoreo!#REF!&amp;". ","")</f>
        <v>#REF!</v>
      </c>
      <c r="K388" s="39" t="e">
        <f>IF(AL389="54",Monitoreo!#REF!&amp;". ","")</f>
        <v>#REF!</v>
      </c>
      <c r="L388" s="39" t="e">
        <f>IF(AL389="53",Monitoreo!#REF!&amp;". ","")</f>
        <v>#REF!</v>
      </c>
      <c r="M388" s="39" t="e">
        <f>IF(AL389="52",Monitoreo!#REF!&amp;". ","")</f>
        <v>#REF!</v>
      </c>
      <c r="N388" s="39" t="e">
        <f>IF(AL389="51",Monitoreo!#REF!&amp;". ","")</f>
        <v>#REF!</v>
      </c>
      <c r="O388" s="39" t="e">
        <f>IF(AL389="45",Monitoreo!#REF!&amp;". ","")</f>
        <v>#REF!</v>
      </c>
      <c r="P388" s="39" t="e">
        <f>IF(AL389="44",Monitoreo!#REF!&amp;". ","")</f>
        <v>#REF!</v>
      </c>
      <c r="Q388" s="39" t="e">
        <f>IF(AL389="43",Monitoreo!#REF!&amp;". ","")</f>
        <v>#REF!</v>
      </c>
      <c r="R388" s="39" t="e">
        <f>IF(AL389="42",Monitoreo!#REF!&amp;". ","")</f>
        <v>#REF!</v>
      </c>
      <c r="S388" s="39" t="e">
        <f>IF(AL389="41",Monitoreo!#REF!&amp;". ","")</f>
        <v>#REF!</v>
      </c>
      <c r="T388" s="39" t="e">
        <f>IF(AL389="35",Monitoreo!#REF!&amp;". ","")</f>
        <v>#REF!</v>
      </c>
      <c r="U388" s="39" t="e">
        <f>IF(AL389="34",Monitoreo!#REF!&amp;". ","")</f>
        <v>#REF!</v>
      </c>
      <c r="V388" s="39" t="e">
        <f>IF(AL389="33",Monitoreo!#REF!&amp;". ","")</f>
        <v>#REF!</v>
      </c>
      <c r="W388" s="39" t="e">
        <f>IF(AL389="32",Monitoreo!#REF!&amp;". ","")</f>
        <v>#REF!</v>
      </c>
      <c r="X388" s="39" t="e">
        <f>IF(AL389="31",Monitoreo!#REF!&amp;". ","")</f>
        <v>#REF!</v>
      </c>
      <c r="Y388" s="39" t="e">
        <f>IF(AL389="25",Monitoreo!#REF!&amp;". ","")</f>
        <v>#REF!</v>
      </c>
      <c r="Z388" s="39" t="e">
        <f>IF(AL389="24",Monitoreo!#REF!&amp;". ","")</f>
        <v>#REF!</v>
      </c>
      <c r="AA388" s="39" t="e">
        <f>IF(AL389="23",Monitoreo!#REF!&amp;". ","")</f>
        <v>#REF!</v>
      </c>
      <c r="AB388" s="39" t="e">
        <f>IF(AL389="22",Monitoreo!#REF!&amp;". ","")</f>
        <v>#REF!</v>
      </c>
      <c r="AC388" s="39" t="e">
        <f>IF(AL389="21",Monitoreo!#REF!&amp;". ","")</f>
        <v>#REF!</v>
      </c>
      <c r="AD388" s="39" t="e">
        <f>IF(AL389="15",Monitoreo!#REF!&amp;". ","")</f>
        <v>#REF!</v>
      </c>
      <c r="AE388" s="39" t="e">
        <f>IF(AL389="14",Monitoreo!#REF!&amp;". ","")</f>
        <v>#REF!</v>
      </c>
      <c r="AF388" s="39" t="e">
        <f>IF(AL389="13",Monitoreo!#REF!&amp;". ","")</f>
        <v>#REF!</v>
      </c>
      <c r="AG388" s="39" t="e">
        <f>IF(AL389="12",Monitoreo!#REF!&amp;". ","")</f>
        <v>#REF!</v>
      </c>
      <c r="AH388" s="85" t="e">
        <f>IF(AL389="11",Monitoreo!#REF!&amp;". ","")</f>
        <v>#REF!</v>
      </c>
      <c r="AI388" s="71"/>
      <c r="AJ388" s="88" t="e">
        <f>+IF(Monitoreo!#REF!="Casi Seguro",5,IF(Monitoreo!#REF!="Probable",4,IF(Monitoreo!#REF!="Posible",3,IF(Monitoreo!#REF!="Improbable",2,IF(Monitoreo!#REF!="Raro",1)))))</f>
        <v>#REF!</v>
      </c>
      <c r="AK388" s="88" t="e">
        <f>+IF(Monitoreo!#REF!="Severo",5,IF(Monitoreo!#REF!="Mayor",4,IF(Monitoreo!#REF!="Moderado",3,IF(Monitoreo!#REF!="Menor",2,IF(Monitoreo!#REF!="Insignificante",1)))))</f>
        <v>#REF!</v>
      </c>
      <c r="AL388" s="88" t="e">
        <f t="shared" si="5"/>
        <v>#REF!</v>
      </c>
    </row>
    <row r="389" spans="9:38" x14ac:dyDescent="0.25">
      <c r="I389" s="83"/>
      <c r="J389" s="84" t="e">
        <f>IF(AL390="55",Monitoreo!#REF!&amp;". ","")</f>
        <v>#REF!</v>
      </c>
      <c r="K389" s="39" t="e">
        <f>IF(AL390="54",Monitoreo!#REF!&amp;". ","")</f>
        <v>#REF!</v>
      </c>
      <c r="L389" s="39" t="e">
        <f>IF(AL390="53",Monitoreo!#REF!&amp;". ","")</f>
        <v>#REF!</v>
      </c>
      <c r="M389" s="39" t="e">
        <f>IF(AL390="52",Monitoreo!#REF!&amp;". ","")</f>
        <v>#REF!</v>
      </c>
      <c r="N389" s="39" t="e">
        <f>IF(AL390="51",Monitoreo!#REF!&amp;". ","")</f>
        <v>#REF!</v>
      </c>
      <c r="O389" s="39" t="e">
        <f>IF(AL390="45",Monitoreo!#REF!&amp;". ","")</f>
        <v>#REF!</v>
      </c>
      <c r="P389" s="39" t="e">
        <f>IF(AL390="44",Monitoreo!#REF!&amp;". ","")</f>
        <v>#REF!</v>
      </c>
      <c r="Q389" s="39" t="e">
        <f>IF(AL390="43",Monitoreo!#REF!&amp;". ","")</f>
        <v>#REF!</v>
      </c>
      <c r="R389" s="39" t="e">
        <f>IF(AL390="42",Monitoreo!#REF!&amp;". ","")</f>
        <v>#REF!</v>
      </c>
      <c r="S389" s="39" t="e">
        <f>IF(AL390="41",Monitoreo!#REF!&amp;". ","")</f>
        <v>#REF!</v>
      </c>
      <c r="T389" s="39" t="e">
        <f>IF(AL390="35",Monitoreo!#REF!&amp;". ","")</f>
        <v>#REF!</v>
      </c>
      <c r="U389" s="39" t="e">
        <f>IF(AL390="34",Monitoreo!#REF!&amp;". ","")</f>
        <v>#REF!</v>
      </c>
      <c r="V389" s="39" t="e">
        <f>IF(AL390="33",Monitoreo!#REF!&amp;". ","")</f>
        <v>#REF!</v>
      </c>
      <c r="W389" s="39" t="e">
        <f>IF(AL390="32",Monitoreo!#REF!&amp;". ","")</f>
        <v>#REF!</v>
      </c>
      <c r="X389" s="39" t="e">
        <f>IF(AL390="31",Monitoreo!#REF!&amp;". ","")</f>
        <v>#REF!</v>
      </c>
      <c r="Y389" s="39" t="e">
        <f>IF(AL390="25",Monitoreo!#REF!&amp;". ","")</f>
        <v>#REF!</v>
      </c>
      <c r="Z389" s="39" t="e">
        <f>IF(AL390="24",Monitoreo!#REF!&amp;". ","")</f>
        <v>#REF!</v>
      </c>
      <c r="AA389" s="39" t="e">
        <f>IF(AL390="23",Monitoreo!#REF!&amp;". ","")</f>
        <v>#REF!</v>
      </c>
      <c r="AB389" s="39" t="e">
        <f>IF(AL390="22",Monitoreo!#REF!&amp;". ","")</f>
        <v>#REF!</v>
      </c>
      <c r="AC389" s="39" t="e">
        <f>IF(AL390="21",Monitoreo!#REF!&amp;". ","")</f>
        <v>#REF!</v>
      </c>
      <c r="AD389" s="39" t="e">
        <f>IF(AL390="15",Monitoreo!#REF!&amp;". ","")</f>
        <v>#REF!</v>
      </c>
      <c r="AE389" s="39" t="e">
        <f>IF(AL390="14",Monitoreo!#REF!&amp;". ","")</f>
        <v>#REF!</v>
      </c>
      <c r="AF389" s="39" t="e">
        <f>IF(AL390="13",Monitoreo!#REF!&amp;". ","")</f>
        <v>#REF!</v>
      </c>
      <c r="AG389" s="39" t="e">
        <f>IF(AL390="12",Monitoreo!#REF!&amp;". ","")</f>
        <v>#REF!</v>
      </c>
      <c r="AH389" s="85" t="e">
        <f>IF(AL390="11",Monitoreo!#REF!&amp;". ","")</f>
        <v>#REF!</v>
      </c>
      <c r="AI389" s="71"/>
      <c r="AJ389" s="88" t="e">
        <f>+IF(Monitoreo!#REF!="Casi Seguro",5,IF(Monitoreo!#REF!="Probable",4,IF(Monitoreo!#REF!="Posible",3,IF(Monitoreo!#REF!="Improbable",2,IF(Monitoreo!#REF!="Raro",1)))))</f>
        <v>#REF!</v>
      </c>
      <c r="AK389" s="88" t="e">
        <f>+IF(Monitoreo!#REF!="Severo",5,IF(Monitoreo!#REF!="Mayor",4,IF(Monitoreo!#REF!="Moderado",3,IF(Monitoreo!#REF!="Menor",2,IF(Monitoreo!#REF!="Insignificante",1)))))</f>
        <v>#REF!</v>
      </c>
      <c r="AL389" s="88" t="e">
        <f t="shared" si="5"/>
        <v>#REF!</v>
      </c>
    </row>
    <row r="390" spans="9:38" x14ac:dyDescent="0.25">
      <c r="I390" s="83"/>
      <c r="J390" s="84" t="e">
        <f>IF(AL391="55",Monitoreo!#REF!&amp;". ","")</f>
        <v>#REF!</v>
      </c>
      <c r="K390" s="39" t="e">
        <f>IF(AL391="54",Monitoreo!#REF!&amp;". ","")</f>
        <v>#REF!</v>
      </c>
      <c r="L390" s="39" t="e">
        <f>IF(AL391="53",Monitoreo!#REF!&amp;". ","")</f>
        <v>#REF!</v>
      </c>
      <c r="M390" s="39" t="e">
        <f>IF(AL391="52",Monitoreo!#REF!&amp;". ","")</f>
        <v>#REF!</v>
      </c>
      <c r="N390" s="39" t="e">
        <f>IF(AL391="51",Monitoreo!#REF!&amp;". ","")</f>
        <v>#REF!</v>
      </c>
      <c r="O390" s="39" t="e">
        <f>IF(AL391="45",Monitoreo!#REF!&amp;". ","")</f>
        <v>#REF!</v>
      </c>
      <c r="P390" s="39" t="e">
        <f>IF(AL391="44",Monitoreo!#REF!&amp;". ","")</f>
        <v>#REF!</v>
      </c>
      <c r="Q390" s="39" t="e">
        <f>IF(AL391="43",Monitoreo!#REF!&amp;". ","")</f>
        <v>#REF!</v>
      </c>
      <c r="R390" s="39" t="e">
        <f>IF(AL391="42",Monitoreo!#REF!&amp;". ","")</f>
        <v>#REF!</v>
      </c>
      <c r="S390" s="39" t="e">
        <f>IF(AL391="41",Monitoreo!#REF!&amp;". ","")</f>
        <v>#REF!</v>
      </c>
      <c r="T390" s="39" t="e">
        <f>IF(AL391="35",Monitoreo!#REF!&amp;". ","")</f>
        <v>#REF!</v>
      </c>
      <c r="U390" s="39" t="e">
        <f>IF(AL391="34",Monitoreo!#REF!&amp;". ","")</f>
        <v>#REF!</v>
      </c>
      <c r="V390" s="39" t="e">
        <f>IF(AL391="33",Monitoreo!#REF!&amp;". ","")</f>
        <v>#REF!</v>
      </c>
      <c r="W390" s="39" t="e">
        <f>IF(AL391="32",Monitoreo!#REF!&amp;". ","")</f>
        <v>#REF!</v>
      </c>
      <c r="X390" s="39" t="e">
        <f>IF(AL391="31",Monitoreo!#REF!&amp;". ","")</f>
        <v>#REF!</v>
      </c>
      <c r="Y390" s="39" t="e">
        <f>IF(AL391="25",Monitoreo!#REF!&amp;". ","")</f>
        <v>#REF!</v>
      </c>
      <c r="Z390" s="39" t="e">
        <f>IF(AL391="24",Monitoreo!#REF!&amp;". ","")</f>
        <v>#REF!</v>
      </c>
      <c r="AA390" s="39" t="e">
        <f>IF(AL391="23",Monitoreo!#REF!&amp;". ","")</f>
        <v>#REF!</v>
      </c>
      <c r="AB390" s="39" t="e">
        <f>IF(AL391="22",Monitoreo!#REF!&amp;". ","")</f>
        <v>#REF!</v>
      </c>
      <c r="AC390" s="39" t="e">
        <f>IF(AL391="21",Monitoreo!#REF!&amp;". ","")</f>
        <v>#REF!</v>
      </c>
      <c r="AD390" s="39" t="e">
        <f>IF(AL391="15",Monitoreo!#REF!&amp;". ","")</f>
        <v>#REF!</v>
      </c>
      <c r="AE390" s="39" t="e">
        <f>IF(AL391="14",Monitoreo!#REF!&amp;". ","")</f>
        <v>#REF!</v>
      </c>
      <c r="AF390" s="39" t="e">
        <f>IF(AL391="13",Monitoreo!#REF!&amp;". ","")</f>
        <v>#REF!</v>
      </c>
      <c r="AG390" s="39" t="e">
        <f>IF(AL391="12",Monitoreo!#REF!&amp;". ","")</f>
        <v>#REF!</v>
      </c>
      <c r="AH390" s="85" t="e">
        <f>IF(AL391="11",Monitoreo!#REF!&amp;". ","")</f>
        <v>#REF!</v>
      </c>
      <c r="AI390" s="71"/>
      <c r="AJ390" s="88" t="e">
        <f>+IF(Monitoreo!#REF!="Casi Seguro",5,IF(Monitoreo!#REF!="Probable",4,IF(Monitoreo!#REF!="Posible",3,IF(Monitoreo!#REF!="Improbable",2,IF(Monitoreo!#REF!="Raro",1)))))</f>
        <v>#REF!</v>
      </c>
      <c r="AK390" s="88" t="e">
        <f>+IF(Monitoreo!#REF!="Severo",5,IF(Monitoreo!#REF!="Mayor",4,IF(Monitoreo!#REF!="Moderado",3,IF(Monitoreo!#REF!="Menor",2,IF(Monitoreo!#REF!="Insignificante",1)))))</f>
        <v>#REF!</v>
      </c>
      <c r="AL390" s="88" t="e">
        <f t="shared" ref="AL390:AL453" si="6">AJ390&amp;AK390</f>
        <v>#REF!</v>
      </c>
    </row>
    <row r="391" spans="9:38" x14ac:dyDescent="0.25">
      <c r="I391" s="83"/>
      <c r="J391" s="84" t="e">
        <f>IF(AL392="55",Monitoreo!#REF!&amp;". ","")</f>
        <v>#REF!</v>
      </c>
      <c r="K391" s="39" t="e">
        <f>IF(AL392="54",Monitoreo!#REF!&amp;". ","")</f>
        <v>#REF!</v>
      </c>
      <c r="L391" s="39" t="e">
        <f>IF(AL392="53",Monitoreo!#REF!&amp;". ","")</f>
        <v>#REF!</v>
      </c>
      <c r="M391" s="39" t="e">
        <f>IF(AL392="52",Monitoreo!#REF!&amp;". ","")</f>
        <v>#REF!</v>
      </c>
      <c r="N391" s="39" t="e">
        <f>IF(AL392="51",Monitoreo!#REF!&amp;". ","")</f>
        <v>#REF!</v>
      </c>
      <c r="O391" s="39" t="e">
        <f>IF(AL392="45",Monitoreo!#REF!&amp;". ","")</f>
        <v>#REF!</v>
      </c>
      <c r="P391" s="39" t="e">
        <f>IF(AL392="44",Monitoreo!#REF!&amp;". ","")</f>
        <v>#REF!</v>
      </c>
      <c r="Q391" s="39" t="e">
        <f>IF(AL392="43",Monitoreo!#REF!&amp;". ","")</f>
        <v>#REF!</v>
      </c>
      <c r="R391" s="39" t="e">
        <f>IF(AL392="42",Monitoreo!#REF!&amp;". ","")</f>
        <v>#REF!</v>
      </c>
      <c r="S391" s="39" t="e">
        <f>IF(AL392="41",Monitoreo!#REF!&amp;". ","")</f>
        <v>#REF!</v>
      </c>
      <c r="T391" s="39" t="e">
        <f>IF(AL392="35",Monitoreo!#REF!&amp;". ","")</f>
        <v>#REF!</v>
      </c>
      <c r="U391" s="39" t="e">
        <f>IF(AL392="34",Monitoreo!#REF!&amp;". ","")</f>
        <v>#REF!</v>
      </c>
      <c r="V391" s="39" t="e">
        <f>IF(AL392="33",Monitoreo!#REF!&amp;". ","")</f>
        <v>#REF!</v>
      </c>
      <c r="W391" s="39" t="e">
        <f>IF(AL392="32",Monitoreo!#REF!&amp;". ","")</f>
        <v>#REF!</v>
      </c>
      <c r="X391" s="39" t="e">
        <f>IF(AL392="31",Monitoreo!#REF!&amp;". ","")</f>
        <v>#REF!</v>
      </c>
      <c r="Y391" s="39" t="e">
        <f>IF(AL392="25",Monitoreo!#REF!&amp;". ","")</f>
        <v>#REF!</v>
      </c>
      <c r="Z391" s="39" t="e">
        <f>IF(AL392="24",Monitoreo!#REF!&amp;". ","")</f>
        <v>#REF!</v>
      </c>
      <c r="AA391" s="39" t="e">
        <f>IF(AL392="23",Monitoreo!#REF!&amp;". ","")</f>
        <v>#REF!</v>
      </c>
      <c r="AB391" s="39" t="e">
        <f>IF(AL392="22",Monitoreo!#REF!&amp;". ","")</f>
        <v>#REF!</v>
      </c>
      <c r="AC391" s="39" t="e">
        <f>IF(AL392="21",Monitoreo!#REF!&amp;". ","")</f>
        <v>#REF!</v>
      </c>
      <c r="AD391" s="39" t="e">
        <f>IF(AL392="15",Monitoreo!#REF!&amp;". ","")</f>
        <v>#REF!</v>
      </c>
      <c r="AE391" s="39" t="e">
        <f>IF(AL392="14",Monitoreo!#REF!&amp;". ","")</f>
        <v>#REF!</v>
      </c>
      <c r="AF391" s="39" t="e">
        <f>IF(AL392="13",Monitoreo!#REF!&amp;". ","")</f>
        <v>#REF!</v>
      </c>
      <c r="AG391" s="39" t="e">
        <f>IF(AL392="12",Monitoreo!#REF!&amp;". ","")</f>
        <v>#REF!</v>
      </c>
      <c r="AH391" s="85" t="e">
        <f>IF(AL392="11",Monitoreo!#REF!&amp;". ","")</f>
        <v>#REF!</v>
      </c>
      <c r="AI391" s="71"/>
      <c r="AJ391" s="88" t="e">
        <f>+IF(Monitoreo!#REF!="Casi Seguro",5,IF(Monitoreo!#REF!="Probable",4,IF(Monitoreo!#REF!="Posible",3,IF(Monitoreo!#REF!="Improbable",2,IF(Monitoreo!#REF!="Raro",1)))))</f>
        <v>#REF!</v>
      </c>
      <c r="AK391" s="88" t="e">
        <f>+IF(Monitoreo!#REF!="Severo",5,IF(Monitoreo!#REF!="Mayor",4,IF(Monitoreo!#REF!="Moderado",3,IF(Monitoreo!#REF!="Menor",2,IF(Monitoreo!#REF!="Insignificante",1)))))</f>
        <v>#REF!</v>
      </c>
      <c r="AL391" s="88" t="e">
        <f t="shared" si="6"/>
        <v>#REF!</v>
      </c>
    </row>
    <row r="392" spans="9:38" x14ac:dyDescent="0.25">
      <c r="I392" s="83"/>
      <c r="J392" s="84" t="e">
        <f>IF(AL393="55",Monitoreo!#REF!&amp;". ","")</f>
        <v>#REF!</v>
      </c>
      <c r="K392" s="39" t="e">
        <f>IF(AL393="54",Monitoreo!#REF!&amp;". ","")</f>
        <v>#REF!</v>
      </c>
      <c r="L392" s="39" t="e">
        <f>IF(AL393="53",Monitoreo!#REF!&amp;". ","")</f>
        <v>#REF!</v>
      </c>
      <c r="M392" s="39" t="e">
        <f>IF(AL393="52",Monitoreo!#REF!&amp;". ","")</f>
        <v>#REF!</v>
      </c>
      <c r="N392" s="39" t="e">
        <f>IF(AL393="51",Monitoreo!#REF!&amp;". ","")</f>
        <v>#REF!</v>
      </c>
      <c r="O392" s="39" t="e">
        <f>IF(AL393="45",Monitoreo!#REF!&amp;". ","")</f>
        <v>#REF!</v>
      </c>
      <c r="P392" s="39" t="e">
        <f>IF(AL393="44",Monitoreo!#REF!&amp;". ","")</f>
        <v>#REF!</v>
      </c>
      <c r="Q392" s="39" t="e">
        <f>IF(AL393="43",Monitoreo!#REF!&amp;". ","")</f>
        <v>#REF!</v>
      </c>
      <c r="R392" s="39" t="e">
        <f>IF(AL393="42",Monitoreo!#REF!&amp;". ","")</f>
        <v>#REF!</v>
      </c>
      <c r="S392" s="39" t="e">
        <f>IF(AL393="41",Monitoreo!#REF!&amp;". ","")</f>
        <v>#REF!</v>
      </c>
      <c r="T392" s="39" t="e">
        <f>IF(AL393="35",Monitoreo!#REF!&amp;". ","")</f>
        <v>#REF!</v>
      </c>
      <c r="U392" s="39" t="e">
        <f>IF(AL393="34",Monitoreo!#REF!&amp;". ","")</f>
        <v>#REF!</v>
      </c>
      <c r="V392" s="39" t="e">
        <f>IF(AL393="33",Monitoreo!#REF!&amp;". ","")</f>
        <v>#REF!</v>
      </c>
      <c r="W392" s="39" t="e">
        <f>IF(AL393="32",Monitoreo!#REF!&amp;". ","")</f>
        <v>#REF!</v>
      </c>
      <c r="X392" s="39" t="e">
        <f>IF(AL393="31",Monitoreo!#REF!&amp;". ","")</f>
        <v>#REF!</v>
      </c>
      <c r="Y392" s="39" t="e">
        <f>IF(AL393="25",Monitoreo!#REF!&amp;". ","")</f>
        <v>#REF!</v>
      </c>
      <c r="Z392" s="39" t="e">
        <f>IF(AL393="24",Monitoreo!#REF!&amp;". ","")</f>
        <v>#REF!</v>
      </c>
      <c r="AA392" s="39" t="e">
        <f>IF(AL393="23",Monitoreo!#REF!&amp;". ","")</f>
        <v>#REF!</v>
      </c>
      <c r="AB392" s="39" t="e">
        <f>IF(AL393="22",Monitoreo!#REF!&amp;". ","")</f>
        <v>#REF!</v>
      </c>
      <c r="AC392" s="39" t="e">
        <f>IF(AL393="21",Monitoreo!#REF!&amp;". ","")</f>
        <v>#REF!</v>
      </c>
      <c r="AD392" s="39" t="e">
        <f>IF(AL393="15",Monitoreo!#REF!&amp;". ","")</f>
        <v>#REF!</v>
      </c>
      <c r="AE392" s="39" t="e">
        <f>IF(AL393="14",Monitoreo!#REF!&amp;". ","")</f>
        <v>#REF!</v>
      </c>
      <c r="AF392" s="39" t="e">
        <f>IF(AL393="13",Monitoreo!#REF!&amp;". ","")</f>
        <v>#REF!</v>
      </c>
      <c r="AG392" s="39" t="e">
        <f>IF(AL393="12",Monitoreo!#REF!&amp;". ","")</f>
        <v>#REF!</v>
      </c>
      <c r="AH392" s="85" t="e">
        <f>IF(AL393="11",Monitoreo!#REF!&amp;". ","")</f>
        <v>#REF!</v>
      </c>
      <c r="AI392" s="71"/>
      <c r="AJ392" s="88" t="e">
        <f>+IF(Monitoreo!#REF!="Casi Seguro",5,IF(Monitoreo!#REF!="Probable",4,IF(Monitoreo!#REF!="Posible",3,IF(Monitoreo!#REF!="Improbable",2,IF(Monitoreo!#REF!="Raro",1)))))</f>
        <v>#REF!</v>
      </c>
      <c r="AK392" s="88" t="e">
        <f>+IF(Monitoreo!#REF!="Severo",5,IF(Monitoreo!#REF!="Mayor",4,IF(Monitoreo!#REF!="Moderado",3,IF(Monitoreo!#REF!="Menor",2,IF(Monitoreo!#REF!="Insignificante",1)))))</f>
        <v>#REF!</v>
      </c>
      <c r="AL392" s="88" t="e">
        <f t="shared" si="6"/>
        <v>#REF!</v>
      </c>
    </row>
    <row r="393" spans="9:38" x14ac:dyDescent="0.25">
      <c r="I393" s="83"/>
      <c r="J393" s="84" t="e">
        <f>IF(AL394="55",Monitoreo!#REF!&amp;". ","")</f>
        <v>#REF!</v>
      </c>
      <c r="K393" s="39" t="e">
        <f>IF(AL394="54",Monitoreo!#REF!&amp;". ","")</f>
        <v>#REF!</v>
      </c>
      <c r="L393" s="39" t="e">
        <f>IF(AL394="53",Monitoreo!#REF!&amp;". ","")</f>
        <v>#REF!</v>
      </c>
      <c r="M393" s="39" t="e">
        <f>IF(AL394="52",Monitoreo!#REF!&amp;". ","")</f>
        <v>#REF!</v>
      </c>
      <c r="N393" s="39" t="e">
        <f>IF(AL394="51",Monitoreo!#REF!&amp;". ","")</f>
        <v>#REF!</v>
      </c>
      <c r="O393" s="39" t="e">
        <f>IF(AL394="45",Monitoreo!#REF!&amp;". ","")</f>
        <v>#REF!</v>
      </c>
      <c r="P393" s="39" t="e">
        <f>IF(AL394="44",Monitoreo!#REF!&amp;". ","")</f>
        <v>#REF!</v>
      </c>
      <c r="Q393" s="39" t="e">
        <f>IF(AL394="43",Monitoreo!#REF!&amp;". ","")</f>
        <v>#REF!</v>
      </c>
      <c r="R393" s="39" t="e">
        <f>IF(AL394="42",Monitoreo!#REF!&amp;". ","")</f>
        <v>#REF!</v>
      </c>
      <c r="S393" s="39" t="e">
        <f>IF(AL394="41",Monitoreo!#REF!&amp;". ","")</f>
        <v>#REF!</v>
      </c>
      <c r="T393" s="39" t="e">
        <f>IF(AL394="35",Monitoreo!#REF!&amp;". ","")</f>
        <v>#REF!</v>
      </c>
      <c r="U393" s="39" t="e">
        <f>IF(AL394="34",Monitoreo!#REF!&amp;". ","")</f>
        <v>#REF!</v>
      </c>
      <c r="V393" s="39" t="e">
        <f>IF(AL394="33",Monitoreo!#REF!&amp;". ","")</f>
        <v>#REF!</v>
      </c>
      <c r="W393" s="39" t="e">
        <f>IF(AL394="32",Monitoreo!#REF!&amp;". ","")</f>
        <v>#REF!</v>
      </c>
      <c r="X393" s="39" t="e">
        <f>IF(AL394="31",Monitoreo!#REF!&amp;". ","")</f>
        <v>#REF!</v>
      </c>
      <c r="Y393" s="39" t="e">
        <f>IF(AL394="25",Monitoreo!#REF!&amp;". ","")</f>
        <v>#REF!</v>
      </c>
      <c r="Z393" s="39" t="e">
        <f>IF(AL394="24",Monitoreo!#REF!&amp;". ","")</f>
        <v>#REF!</v>
      </c>
      <c r="AA393" s="39" t="e">
        <f>IF(AL394="23",Monitoreo!#REF!&amp;". ","")</f>
        <v>#REF!</v>
      </c>
      <c r="AB393" s="39" t="e">
        <f>IF(AL394="22",Monitoreo!#REF!&amp;". ","")</f>
        <v>#REF!</v>
      </c>
      <c r="AC393" s="39" t="e">
        <f>IF(AL394="21",Monitoreo!#REF!&amp;". ","")</f>
        <v>#REF!</v>
      </c>
      <c r="AD393" s="39" t="e">
        <f>IF(AL394="15",Monitoreo!#REF!&amp;". ","")</f>
        <v>#REF!</v>
      </c>
      <c r="AE393" s="39" t="e">
        <f>IF(AL394="14",Monitoreo!#REF!&amp;". ","")</f>
        <v>#REF!</v>
      </c>
      <c r="AF393" s="39" t="e">
        <f>IF(AL394="13",Monitoreo!#REF!&amp;". ","")</f>
        <v>#REF!</v>
      </c>
      <c r="AG393" s="39" t="e">
        <f>IF(AL394="12",Monitoreo!#REF!&amp;". ","")</f>
        <v>#REF!</v>
      </c>
      <c r="AH393" s="85" t="e">
        <f>IF(AL394="11",Monitoreo!#REF!&amp;". ","")</f>
        <v>#REF!</v>
      </c>
      <c r="AI393" s="71"/>
      <c r="AJ393" s="88" t="e">
        <f>+IF(Monitoreo!#REF!="Casi Seguro",5,IF(Monitoreo!#REF!="Probable",4,IF(Monitoreo!#REF!="Posible",3,IF(Monitoreo!#REF!="Improbable",2,IF(Monitoreo!#REF!="Raro",1)))))</f>
        <v>#REF!</v>
      </c>
      <c r="AK393" s="88" t="e">
        <f>+IF(Monitoreo!#REF!="Severo",5,IF(Monitoreo!#REF!="Mayor",4,IF(Monitoreo!#REF!="Moderado",3,IF(Monitoreo!#REF!="Menor",2,IF(Monitoreo!#REF!="Insignificante",1)))))</f>
        <v>#REF!</v>
      </c>
      <c r="AL393" s="88" t="e">
        <f t="shared" si="6"/>
        <v>#REF!</v>
      </c>
    </row>
    <row r="394" spans="9:38" x14ac:dyDescent="0.25">
      <c r="I394" s="83"/>
      <c r="J394" s="84" t="e">
        <f>IF(AL395="55",Monitoreo!#REF!&amp;". ","")</f>
        <v>#REF!</v>
      </c>
      <c r="K394" s="39" t="e">
        <f>IF(AL395="54",Monitoreo!#REF!&amp;". ","")</f>
        <v>#REF!</v>
      </c>
      <c r="L394" s="39" t="e">
        <f>IF(AL395="53",Monitoreo!#REF!&amp;". ","")</f>
        <v>#REF!</v>
      </c>
      <c r="M394" s="39" t="e">
        <f>IF(AL395="52",Monitoreo!#REF!&amp;". ","")</f>
        <v>#REF!</v>
      </c>
      <c r="N394" s="39" t="e">
        <f>IF(AL395="51",Monitoreo!#REF!&amp;". ","")</f>
        <v>#REF!</v>
      </c>
      <c r="O394" s="39" t="e">
        <f>IF(AL395="45",Monitoreo!#REF!&amp;". ","")</f>
        <v>#REF!</v>
      </c>
      <c r="P394" s="39" t="e">
        <f>IF(AL395="44",Monitoreo!#REF!&amp;". ","")</f>
        <v>#REF!</v>
      </c>
      <c r="Q394" s="39" t="e">
        <f>IF(AL395="43",Monitoreo!#REF!&amp;". ","")</f>
        <v>#REF!</v>
      </c>
      <c r="R394" s="39" t="e">
        <f>IF(AL395="42",Monitoreo!#REF!&amp;". ","")</f>
        <v>#REF!</v>
      </c>
      <c r="S394" s="39" t="e">
        <f>IF(AL395="41",Monitoreo!#REF!&amp;". ","")</f>
        <v>#REF!</v>
      </c>
      <c r="T394" s="39" t="e">
        <f>IF(AL395="35",Monitoreo!#REF!&amp;". ","")</f>
        <v>#REF!</v>
      </c>
      <c r="U394" s="39" t="e">
        <f>IF(AL395="34",Monitoreo!#REF!&amp;". ","")</f>
        <v>#REF!</v>
      </c>
      <c r="V394" s="39" t="e">
        <f>IF(AL395="33",Monitoreo!#REF!&amp;". ","")</f>
        <v>#REF!</v>
      </c>
      <c r="W394" s="39" t="e">
        <f>IF(AL395="32",Monitoreo!#REF!&amp;". ","")</f>
        <v>#REF!</v>
      </c>
      <c r="X394" s="39" t="e">
        <f>IF(AL395="31",Monitoreo!#REF!&amp;". ","")</f>
        <v>#REF!</v>
      </c>
      <c r="Y394" s="39" t="e">
        <f>IF(AL395="25",Monitoreo!#REF!&amp;". ","")</f>
        <v>#REF!</v>
      </c>
      <c r="Z394" s="39" t="e">
        <f>IF(AL395="24",Monitoreo!#REF!&amp;". ","")</f>
        <v>#REF!</v>
      </c>
      <c r="AA394" s="39" t="e">
        <f>IF(AL395="23",Monitoreo!#REF!&amp;". ","")</f>
        <v>#REF!</v>
      </c>
      <c r="AB394" s="39" t="e">
        <f>IF(AL395="22",Monitoreo!#REF!&amp;". ","")</f>
        <v>#REF!</v>
      </c>
      <c r="AC394" s="39" t="e">
        <f>IF(AL395="21",Monitoreo!#REF!&amp;". ","")</f>
        <v>#REF!</v>
      </c>
      <c r="AD394" s="39" t="e">
        <f>IF(AL395="15",Monitoreo!#REF!&amp;". ","")</f>
        <v>#REF!</v>
      </c>
      <c r="AE394" s="39" t="e">
        <f>IF(AL395="14",Monitoreo!#REF!&amp;". ","")</f>
        <v>#REF!</v>
      </c>
      <c r="AF394" s="39" t="e">
        <f>IF(AL395="13",Monitoreo!#REF!&amp;". ","")</f>
        <v>#REF!</v>
      </c>
      <c r="AG394" s="39" t="e">
        <f>IF(AL395="12",Monitoreo!#REF!&amp;". ","")</f>
        <v>#REF!</v>
      </c>
      <c r="AH394" s="85" t="e">
        <f>IF(AL395="11",Monitoreo!#REF!&amp;". ","")</f>
        <v>#REF!</v>
      </c>
      <c r="AI394" s="71"/>
      <c r="AJ394" s="88" t="e">
        <f>+IF(Monitoreo!#REF!="Casi Seguro",5,IF(Monitoreo!#REF!="Probable",4,IF(Monitoreo!#REF!="Posible",3,IF(Monitoreo!#REF!="Improbable",2,IF(Monitoreo!#REF!="Raro",1)))))</f>
        <v>#REF!</v>
      </c>
      <c r="AK394" s="88" t="e">
        <f>+IF(Monitoreo!#REF!="Severo",5,IF(Monitoreo!#REF!="Mayor",4,IF(Monitoreo!#REF!="Moderado",3,IF(Monitoreo!#REF!="Menor",2,IF(Monitoreo!#REF!="Insignificante",1)))))</f>
        <v>#REF!</v>
      </c>
      <c r="AL394" s="88" t="e">
        <f t="shared" si="6"/>
        <v>#REF!</v>
      </c>
    </row>
    <row r="395" spans="9:38" x14ac:dyDescent="0.25">
      <c r="I395" s="83"/>
      <c r="J395" s="84" t="e">
        <f>IF(AL396="55",Monitoreo!#REF!&amp;". ","")</f>
        <v>#REF!</v>
      </c>
      <c r="K395" s="39" t="e">
        <f>IF(AL396="54",Monitoreo!#REF!&amp;". ","")</f>
        <v>#REF!</v>
      </c>
      <c r="L395" s="39" t="e">
        <f>IF(AL396="53",Monitoreo!#REF!&amp;". ","")</f>
        <v>#REF!</v>
      </c>
      <c r="M395" s="39" t="e">
        <f>IF(AL396="52",Monitoreo!#REF!&amp;". ","")</f>
        <v>#REF!</v>
      </c>
      <c r="N395" s="39" t="e">
        <f>IF(AL396="51",Monitoreo!#REF!&amp;". ","")</f>
        <v>#REF!</v>
      </c>
      <c r="O395" s="39" t="e">
        <f>IF(AL396="45",Monitoreo!#REF!&amp;". ","")</f>
        <v>#REF!</v>
      </c>
      <c r="P395" s="39" t="e">
        <f>IF(AL396="44",Monitoreo!#REF!&amp;". ","")</f>
        <v>#REF!</v>
      </c>
      <c r="Q395" s="39" t="e">
        <f>IF(AL396="43",Monitoreo!#REF!&amp;". ","")</f>
        <v>#REF!</v>
      </c>
      <c r="R395" s="39" t="e">
        <f>IF(AL396="42",Monitoreo!#REF!&amp;". ","")</f>
        <v>#REF!</v>
      </c>
      <c r="S395" s="39" t="e">
        <f>IF(AL396="41",Monitoreo!#REF!&amp;". ","")</f>
        <v>#REF!</v>
      </c>
      <c r="T395" s="39" t="e">
        <f>IF(AL396="35",Monitoreo!#REF!&amp;". ","")</f>
        <v>#REF!</v>
      </c>
      <c r="U395" s="39" t="e">
        <f>IF(AL396="34",Monitoreo!#REF!&amp;". ","")</f>
        <v>#REF!</v>
      </c>
      <c r="V395" s="39" t="e">
        <f>IF(AL396="33",Monitoreo!#REF!&amp;". ","")</f>
        <v>#REF!</v>
      </c>
      <c r="W395" s="39" t="e">
        <f>IF(AL396="32",Monitoreo!#REF!&amp;". ","")</f>
        <v>#REF!</v>
      </c>
      <c r="X395" s="39" t="e">
        <f>IF(AL396="31",Monitoreo!#REF!&amp;". ","")</f>
        <v>#REF!</v>
      </c>
      <c r="Y395" s="39" t="e">
        <f>IF(AL396="25",Monitoreo!#REF!&amp;". ","")</f>
        <v>#REF!</v>
      </c>
      <c r="Z395" s="39" t="e">
        <f>IF(AL396="24",Monitoreo!#REF!&amp;". ","")</f>
        <v>#REF!</v>
      </c>
      <c r="AA395" s="39" t="e">
        <f>IF(AL396="23",Monitoreo!#REF!&amp;". ","")</f>
        <v>#REF!</v>
      </c>
      <c r="AB395" s="39" t="e">
        <f>IF(AL396="22",Monitoreo!#REF!&amp;". ","")</f>
        <v>#REF!</v>
      </c>
      <c r="AC395" s="39" t="e">
        <f>IF(AL396="21",Monitoreo!#REF!&amp;". ","")</f>
        <v>#REF!</v>
      </c>
      <c r="AD395" s="39" t="e">
        <f>IF(AL396="15",Monitoreo!#REF!&amp;". ","")</f>
        <v>#REF!</v>
      </c>
      <c r="AE395" s="39" t="e">
        <f>IF(AL396="14",Monitoreo!#REF!&amp;". ","")</f>
        <v>#REF!</v>
      </c>
      <c r="AF395" s="39" t="e">
        <f>IF(AL396="13",Monitoreo!#REF!&amp;". ","")</f>
        <v>#REF!</v>
      </c>
      <c r="AG395" s="39" t="e">
        <f>IF(AL396="12",Monitoreo!#REF!&amp;". ","")</f>
        <v>#REF!</v>
      </c>
      <c r="AH395" s="85" t="e">
        <f>IF(AL396="11",Monitoreo!#REF!&amp;". ","")</f>
        <v>#REF!</v>
      </c>
      <c r="AI395" s="71"/>
      <c r="AJ395" s="88" t="e">
        <f>+IF(Monitoreo!#REF!="Casi Seguro",5,IF(Monitoreo!#REF!="Probable",4,IF(Monitoreo!#REF!="Posible",3,IF(Monitoreo!#REF!="Improbable",2,IF(Monitoreo!#REF!="Raro",1)))))</f>
        <v>#REF!</v>
      </c>
      <c r="AK395" s="88" t="e">
        <f>+IF(Monitoreo!#REF!="Severo",5,IF(Monitoreo!#REF!="Mayor",4,IF(Monitoreo!#REF!="Moderado",3,IF(Monitoreo!#REF!="Menor",2,IF(Monitoreo!#REF!="Insignificante",1)))))</f>
        <v>#REF!</v>
      </c>
      <c r="AL395" s="88" t="e">
        <f t="shared" si="6"/>
        <v>#REF!</v>
      </c>
    </row>
    <row r="396" spans="9:38" x14ac:dyDescent="0.25">
      <c r="I396" s="83"/>
      <c r="J396" s="84" t="e">
        <f>IF(AL397="55",Monitoreo!#REF!&amp;". ","")</f>
        <v>#REF!</v>
      </c>
      <c r="K396" s="39" t="e">
        <f>IF(AL397="54",Monitoreo!#REF!&amp;". ","")</f>
        <v>#REF!</v>
      </c>
      <c r="L396" s="39" t="e">
        <f>IF(AL397="53",Monitoreo!#REF!&amp;". ","")</f>
        <v>#REF!</v>
      </c>
      <c r="M396" s="39" t="e">
        <f>IF(AL397="52",Monitoreo!#REF!&amp;". ","")</f>
        <v>#REF!</v>
      </c>
      <c r="N396" s="39" t="e">
        <f>IF(AL397="51",Monitoreo!#REF!&amp;". ","")</f>
        <v>#REF!</v>
      </c>
      <c r="O396" s="39" t="e">
        <f>IF(AL397="45",Monitoreo!#REF!&amp;". ","")</f>
        <v>#REF!</v>
      </c>
      <c r="P396" s="39" t="e">
        <f>IF(AL397="44",Monitoreo!#REF!&amp;". ","")</f>
        <v>#REF!</v>
      </c>
      <c r="Q396" s="39" t="e">
        <f>IF(AL397="43",Monitoreo!#REF!&amp;". ","")</f>
        <v>#REF!</v>
      </c>
      <c r="R396" s="39" t="e">
        <f>IF(AL397="42",Monitoreo!#REF!&amp;". ","")</f>
        <v>#REF!</v>
      </c>
      <c r="S396" s="39" t="e">
        <f>IF(AL397="41",Monitoreo!#REF!&amp;". ","")</f>
        <v>#REF!</v>
      </c>
      <c r="T396" s="39" t="e">
        <f>IF(AL397="35",Monitoreo!#REF!&amp;". ","")</f>
        <v>#REF!</v>
      </c>
      <c r="U396" s="39" t="e">
        <f>IF(AL397="34",Monitoreo!#REF!&amp;". ","")</f>
        <v>#REF!</v>
      </c>
      <c r="V396" s="39" t="e">
        <f>IF(AL397="33",Monitoreo!#REF!&amp;". ","")</f>
        <v>#REF!</v>
      </c>
      <c r="W396" s="39" t="e">
        <f>IF(AL397="32",Monitoreo!#REF!&amp;". ","")</f>
        <v>#REF!</v>
      </c>
      <c r="X396" s="39" t="e">
        <f>IF(AL397="31",Monitoreo!#REF!&amp;". ","")</f>
        <v>#REF!</v>
      </c>
      <c r="Y396" s="39" t="e">
        <f>IF(AL397="25",Monitoreo!#REF!&amp;". ","")</f>
        <v>#REF!</v>
      </c>
      <c r="Z396" s="39" t="e">
        <f>IF(AL397="24",Monitoreo!#REF!&amp;". ","")</f>
        <v>#REF!</v>
      </c>
      <c r="AA396" s="39" t="e">
        <f>IF(AL397="23",Monitoreo!#REF!&amp;". ","")</f>
        <v>#REF!</v>
      </c>
      <c r="AB396" s="39" t="e">
        <f>IF(AL397="22",Monitoreo!#REF!&amp;". ","")</f>
        <v>#REF!</v>
      </c>
      <c r="AC396" s="39" t="e">
        <f>IF(AL397="21",Monitoreo!#REF!&amp;". ","")</f>
        <v>#REF!</v>
      </c>
      <c r="AD396" s="39" t="e">
        <f>IF(AL397="15",Monitoreo!#REF!&amp;". ","")</f>
        <v>#REF!</v>
      </c>
      <c r="AE396" s="39" t="e">
        <f>IF(AL397="14",Monitoreo!#REF!&amp;". ","")</f>
        <v>#REF!</v>
      </c>
      <c r="AF396" s="39" t="e">
        <f>IF(AL397="13",Monitoreo!#REF!&amp;". ","")</f>
        <v>#REF!</v>
      </c>
      <c r="AG396" s="39" t="e">
        <f>IF(AL397="12",Monitoreo!#REF!&amp;". ","")</f>
        <v>#REF!</v>
      </c>
      <c r="AH396" s="85" t="e">
        <f>IF(AL397="11",Monitoreo!#REF!&amp;". ","")</f>
        <v>#REF!</v>
      </c>
      <c r="AI396" s="71"/>
      <c r="AJ396" s="88" t="e">
        <f>+IF(Monitoreo!#REF!="Casi Seguro",5,IF(Monitoreo!#REF!="Probable",4,IF(Monitoreo!#REF!="Posible",3,IF(Monitoreo!#REF!="Improbable",2,IF(Monitoreo!#REF!="Raro",1)))))</f>
        <v>#REF!</v>
      </c>
      <c r="AK396" s="88" t="e">
        <f>+IF(Monitoreo!#REF!="Severo",5,IF(Monitoreo!#REF!="Mayor",4,IF(Monitoreo!#REF!="Moderado",3,IF(Monitoreo!#REF!="Menor",2,IF(Monitoreo!#REF!="Insignificante",1)))))</f>
        <v>#REF!</v>
      </c>
      <c r="AL396" s="88" t="e">
        <f t="shared" si="6"/>
        <v>#REF!</v>
      </c>
    </row>
    <row r="397" spans="9:38" x14ac:dyDescent="0.25">
      <c r="I397" s="83"/>
      <c r="J397" s="84" t="e">
        <f>IF(AL398="55",Monitoreo!#REF!&amp;". ","")</f>
        <v>#REF!</v>
      </c>
      <c r="K397" s="39" t="e">
        <f>IF(AL398="54",Monitoreo!#REF!&amp;". ","")</f>
        <v>#REF!</v>
      </c>
      <c r="L397" s="39" t="e">
        <f>IF(AL398="53",Monitoreo!#REF!&amp;". ","")</f>
        <v>#REF!</v>
      </c>
      <c r="M397" s="39" t="e">
        <f>IF(AL398="52",Monitoreo!#REF!&amp;". ","")</f>
        <v>#REF!</v>
      </c>
      <c r="N397" s="39" t="e">
        <f>IF(AL398="51",Monitoreo!#REF!&amp;". ","")</f>
        <v>#REF!</v>
      </c>
      <c r="O397" s="39" t="e">
        <f>IF(AL398="45",Monitoreo!#REF!&amp;". ","")</f>
        <v>#REF!</v>
      </c>
      <c r="P397" s="39" t="e">
        <f>IF(AL398="44",Monitoreo!#REF!&amp;". ","")</f>
        <v>#REF!</v>
      </c>
      <c r="Q397" s="39" t="e">
        <f>IF(AL398="43",Monitoreo!#REF!&amp;". ","")</f>
        <v>#REF!</v>
      </c>
      <c r="R397" s="39" t="e">
        <f>IF(AL398="42",Monitoreo!#REF!&amp;". ","")</f>
        <v>#REF!</v>
      </c>
      <c r="S397" s="39" t="e">
        <f>IF(AL398="41",Monitoreo!#REF!&amp;". ","")</f>
        <v>#REF!</v>
      </c>
      <c r="T397" s="39" t="e">
        <f>IF(AL398="35",Monitoreo!#REF!&amp;". ","")</f>
        <v>#REF!</v>
      </c>
      <c r="U397" s="39" t="e">
        <f>IF(AL398="34",Monitoreo!#REF!&amp;". ","")</f>
        <v>#REF!</v>
      </c>
      <c r="V397" s="39" t="e">
        <f>IF(AL398="33",Monitoreo!#REF!&amp;". ","")</f>
        <v>#REF!</v>
      </c>
      <c r="W397" s="39" t="e">
        <f>IF(AL398="32",Monitoreo!#REF!&amp;". ","")</f>
        <v>#REF!</v>
      </c>
      <c r="X397" s="39" t="e">
        <f>IF(AL398="31",Monitoreo!#REF!&amp;". ","")</f>
        <v>#REF!</v>
      </c>
      <c r="Y397" s="39" t="e">
        <f>IF(AL398="25",Monitoreo!#REF!&amp;". ","")</f>
        <v>#REF!</v>
      </c>
      <c r="Z397" s="39" t="e">
        <f>IF(AL398="24",Monitoreo!#REF!&amp;". ","")</f>
        <v>#REF!</v>
      </c>
      <c r="AA397" s="39" t="e">
        <f>IF(AL398="23",Monitoreo!#REF!&amp;". ","")</f>
        <v>#REF!</v>
      </c>
      <c r="AB397" s="39" t="e">
        <f>IF(AL398="22",Monitoreo!#REF!&amp;". ","")</f>
        <v>#REF!</v>
      </c>
      <c r="AC397" s="39" t="e">
        <f>IF(AL398="21",Monitoreo!#REF!&amp;". ","")</f>
        <v>#REF!</v>
      </c>
      <c r="AD397" s="39" t="e">
        <f>IF(AL398="15",Monitoreo!#REF!&amp;". ","")</f>
        <v>#REF!</v>
      </c>
      <c r="AE397" s="39" t="e">
        <f>IF(AL398="14",Monitoreo!#REF!&amp;". ","")</f>
        <v>#REF!</v>
      </c>
      <c r="AF397" s="39" t="e">
        <f>IF(AL398="13",Monitoreo!#REF!&amp;". ","")</f>
        <v>#REF!</v>
      </c>
      <c r="AG397" s="39" t="e">
        <f>IF(AL398="12",Monitoreo!#REF!&amp;". ","")</f>
        <v>#REF!</v>
      </c>
      <c r="AH397" s="85" t="e">
        <f>IF(AL398="11",Monitoreo!#REF!&amp;". ","")</f>
        <v>#REF!</v>
      </c>
      <c r="AI397" s="71"/>
      <c r="AJ397" s="88" t="e">
        <f>+IF(Monitoreo!#REF!="Casi Seguro",5,IF(Monitoreo!#REF!="Probable",4,IF(Monitoreo!#REF!="Posible",3,IF(Monitoreo!#REF!="Improbable",2,IF(Monitoreo!#REF!="Raro",1)))))</f>
        <v>#REF!</v>
      </c>
      <c r="AK397" s="88" t="e">
        <f>+IF(Monitoreo!#REF!="Severo",5,IF(Monitoreo!#REF!="Mayor",4,IF(Monitoreo!#REF!="Moderado",3,IF(Monitoreo!#REF!="Menor",2,IF(Monitoreo!#REF!="Insignificante",1)))))</f>
        <v>#REF!</v>
      </c>
      <c r="AL397" s="88" t="e">
        <f t="shared" si="6"/>
        <v>#REF!</v>
      </c>
    </row>
    <row r="398" spans="9:38" x14ac:dyDescent="0.25">
      <c r="I398" s="83"/>
      <c r="J398" s="84" t="e">
        <f>IF(AL399="55",Monitoreo!#REF!&amp;". ","")</f>
        <v>#REF!</v>
      </c>
      <c r="K398" s="39" t="e">
        <f>IF(AL399="54",Monitoreo!#REF!&amp;". ","")</f>
        <v>#REF!</v>
      </c>
      <c r="L398" s="39" t="e">
        <f>IF(AL399="53",Monitoreo!#REF!&amp;". ","")</f>
        <v>#REF!</v>
      </c>
      <c r="M398" s="39" t="e">
        <f>IF(AL399="52",Monitoreo!#REF!&amp;". ","")</f>
        <v>#REF!</v>
      </c>
      <c r="N398" s="39" t="e">
        <f>IF(AL399="51",Monitoreo!#REF!&amp;". ","")</f>
        <v>#REF!</v>
      </c>
      <c r="O398" s="39" t="e">
        <f>IF(AL399="45",Monitoreo!#REF!&amp;". ","")</f>
        <v>#REF!</v>
      </c>
      <c r="P398" s="39" t="e">
        <f>IF(AL399="44",Monitoreo!#REF!&amp;". ","")</f>
        <v>#REF!</v>
      </c>
      <c r="Q398" s="39" t="e">
        <f>IF(AL399="43",Monitoreo!#REF!&amp;". ","")</f>
        <v>#REF!</v>
      </c>
      <c r="R398" s="39" t="e">
        <f>IF(AL399="42",Monitoreo!#REF!&amp;". ","")</f>
        <v>#REF!</v>
      </c>
      <c r="S398" s="39" t="e">
        <f>IF(AL399="41",Monitoreo!#REF!&amp;". ","")</f>
        <v>#REF!</v>
      </c>
      <c r="T398" s="39" t="e">
        <f>IF(AL399="35",Monitoreo!#REF!&amp;". ","")</f>
        <v>#REF!</v>
      </c>
      <c r="U398" s="39" t="e">
        <f>IF(AL399="34",Monitoreo!#REF!&amp;". ","")</f>
        <v>#REF!</v>
      </c>
      <c r="V398" s="39" t="e">
        <f>IF(AL399="33",Monitoreo!#REF!&amp;". ","")</f>
        <v>#REF!</v>
      </c>
      <c r="W398" s="39" t="e">
        <f>IF(AL399="32",Monitoreo!#REF!&amp;". ","")</f>
        <v>#REF!</v>
      </c>
      <c r="X398" s="39" t="e">
        <f>IF(AL399="31",Monitoreo!#REF!&amp;". ","")</f>
        <v>#REF!</v>
      </c>
      <c r="Y398" s="39" t="e">
        <f>IF(AL399="25",Monitoreo!#REF!&amp;". ","")</f>
        <v>#REF!</v>
      </c>
      <c r="Z398" s="39" t="e">
        <f>IF(AL399="24",Monitoreo!#REF!&amp;". ","")</f>
        <v>#REF!</v>
      </c>
      <c r="AA398" s="39" t="e">
        <f>IF(AL399="23",Monitoreo!#REF!&amp;". ","")</f>
        <v>#REF!</v>
      </c>
      <c r="AB398" s="39" t="e">
        <f>IF(AL399="22",Monitoreo!#REF!&amp;". ","")</f>
        <v>#REF!</v>
      </c>
      <c r="AC398" s="39" t="e">
        <f>IF(AL399="21",Monitoreo!#REF!&amp;". ","")</f>
        <v>#REF!</v>
      </c>
      <c r="AD398" s="39" t="e">
        <f>IF(AL399="15",Monitoreo!#REF!&amp;". ","")</f>
        <v>#REF!</v>
      </c>
      <c r="AE398" s="39" t="e">
        <f>IF(AL399="14",Monitoreo!#REF!&amp;". ","")</f>
        <v>#REF!</v>
      </c>
      <c r="AF398" s="39" t="e">
        <f>IF(AL399="13",Monitoreo!#REF!&amp;". ","")</f>
        <v>#REF!</v>
      </c>
      <c r="AG398" s="39" t="e">
        <f>IF(AL399="12",Monitoreo!#REF!&amp;". ","")</f>
        <v>#REF!</v>
      </c>
      <c r="AH398" s="85" t="e">
        <f>IF(AL399="11",Monitoreo!#REF!&amp;". ","")</f>
        <v>#REF!</v>
      </c>
      <c r="AI398" s="71"/>
      <c r="AJ398" s="88" t="e">
        <f>+IF(Monitoreo!#REF!="Casi Seguro",5,IF(Monitoreo!#REF!="Probable",4,IF(Monitoreo!#REF!="Posible",3,IF(Monitoreo!#REF!="Improbable",2,IF(Monitoreo!#REF!="Raro",1)))))</f>
        <v>#REF!</v>
      </c>
      <c r="AK398" s="88" t="e">
        <f>+IF(Monitoreo!#REF!="Severo",5,IF(Monitoreo!#REF!="Mayor",4,IF(Monitoreo!#REF!="Moderado",3,IF(Monitoreo!#REF!="Menor",2,IF(Monitoreo!#REF!="Insignificante",1)))))</f>
        <v>#REF!</v>
      </c>
      <c r="AL398" s="88" t="e">
        <f t="shared" si="6"/>
        <v>#REF!</v>
      </c>
    </row>
    <row r="399" spans="9:38" x14ac:dyDescent="0.25">
      <c r="I399" s="83"/>
      <c r="J399" s="84" t="e">
        <f>IF(AL400="55",Monitoreo!#REF!&amp;". ","")</f>
        <v>#REF!</v>
      </c>
      <c r="K399" s="39" t="e">
        <f>IF(AL400="54",Monitoreo!#REF!&amp;". ","")</f>
        <v>#REF!</v>
      </c>
      <c r="L399" s="39" t="e">
        <f>IF(AL400="53",Monitoreo!#REF!&amp;". ","")</f>
        <v>#REF!</v>
      </c>
      <c r="M399" s="39" t="e">
        <f>IF(AL400="52",Monitoreo!#REF!&amp;". ","")</f>
        <v>#REF!</v>
      </c>
      <c r="N399" s="39" t="e">
        <f>IF(AL400="51",Monitoreo!#REF!&amp;". ","")</f>
        <v>#REF!</v>
      </c>
      <c r="O399" s="39" t="e">
        <f>IF(AL400="45",Monitoreo!#REF!&amp;". ","")</f>
        <v>#REF!</v>
      </c>
      <c r="P399" s="39" t="e">
        <f>IF(AL400="44",Monitoreo!#REF!&amp;". ","")</f>
        <v>#REF!</v>
      </c>
      <c r="Q399" s="39" t="e">
        <f>IF(AL400="43",Monitoreo!#REF!&amp;". ","")</f>
        <v>#REF!</v>
      </c>
      <c r="R399" s="39" t="e">
        <f>IF(AL400="42",Monitoreo!#REF!&amp;". ","")</f>
        <v>#REF!</v>
      </c>
      <c r="S399" s="39" t="e">
        <f>IF(AL400="41",Monitoreo!#REF!&amp;". ","")</f>
        <v>#REF!</v>
      </c>
      <c r="T399" s="39" t="e">
        <f>IF(AL400="35",Monitoreo!#REF!&amp;". ","")</f>
        <v>#REF!</v>
      </c>
      <c r="U399" s="39" t="e">
        <f>IF(AL400="34",Monitoreo!#REF!&amp;". ","")</f>
        <v>#REF!</v>
      </c>
      <c r="V399" s="39" t="e">
        <f>IF(AL400="33",Monitoreo!#REF!&amp;". ","")</f>
        <v>#REF!</v>
      </c>
      <c r="W399" s="39" t="e">
        <f>IF(AL400="32",Monitoreo!#REF!&amp;". ","")</f>
        <v>#REF!</v>
      </c>
      <c r="X399" s="39" t="e">
        <f>IF(AL400="31",Monitoreo!#REF!&amp;". ","")</f>
        <v>#REF!</v>
      </c>
      <c r="Y399" s="39" t="e">
        <f>IF(AL400="25",Monitoreo!#REF!&amp;". ","")</f>
        <v>#REF!</v>
      </c>
      <c r="Z399" s="39" t="e">
        <f>IF(AL400="24",Monitoreo!#REF!&amp;". ","")</f>
        <v>#REF!</v>
      </c>
      <c r="AA399" s="39" t="e">
        <f>IF(AL400="23",Monitoreo!#REF!&amp;". ","")</f>
        <v>#REF!</v>
      </c>
      <c r="AB399" s="39" t="e">
        <f>IF(AL400="22",Monitoreo!#REF!&amp;". ","")</f>
        <v>#REF!</v>
      </c>
      <c r="AC399" s="39" t="e">
        <f>IF(AL400="21",Monitoreo!#REF!&amp;". ","")</f>
        <v>#REF!</v>
      </c>
      <c r="AD399" s="39" t="e">
        <f>IF(AL400="15",Monitoreo!#REF!&amp;". ","")</f>
        <v>#REF!</v>
      </c>
      <c r="AE399" s="39" t="e">
        <f>IF(AL400="14",Monitoreo!#REF!&amp;". ","")</f>
        <v>#REF!</v>
      </c>
      <c r="AF399" s="39" t="e">
        <f>IF(AL400="13",Monitoreo!#REF!&amp;". ","")</f>
        <v>#REF!</v>
      </c>
      <c r="AG399" s="39" t="e">
        <f>IF(AL400="12",Monitoreo!#REF!&amp;". ","")</f>
        <v>#REF!</v>
      </c>
      <c r="AH399" s="85" t="e">
        <f>IF(AL400="11",Monitoreo!#REF!&amp;". ","")</f>
        <v>#REF!</v>
      </c>
      <c r="AI399" s="71"/>
      <c r="AJ399" s="88" t="e">
        <f>+IF(Monitoreo!#REF!="Casi Seguro",5,IF(Monitoreo!#REF!="Probable",4,IF(Monitoreo!#REF!="Posible",3,IF(Monitoreo!#REF!="Improbable",2,IF(Monitoreo!#REF!="Raro",1)))))</f>
        <v>#REF!</v>
      </c>
      <c r="AK399" s="88" t="e">
        <f>+IF(Monitoreo!#REF!="Severo",5,IF(Monitoreo!#REF!="Mayor",4,IF(Monitoreo!#REF!="Moderado",3,IF(Monitoreo!#REF!="Menor",2,IF(Monitoreo!#REF!="Insignificante",1)))))</f>
        <v>#REF!</v>
      </c>
      <c r="AL399" s="88" t="e">
        <f t="shared" si="6"/>
        <v>#REF!</v>
      </c>
    </row>
    <row r="400" spans="9:38" x14ac:dyDescent="0.25">
      <c r="I400" s="83"/>
      <c r="J400" s="84" t="e">
        <f>IF(AL401="55",Monitoreo!#REF!&amp;". ","")</f>
        <v>#REF!</v>
      </c>
      <c r="K400" s="39" t="e">
        <f>IF(AL401="54",Monitoreo!#REF!&amp;". ","")</f>
        <v>#REF!</v>
      </c>
      <c r="L400" s="39" t="e">
        <f>IF(AL401="53",Monitoreo!#REF!&amp;". ","")</f>
        <v>#REF!</v>
      </c>
      <c r="M400" s="39" t="e">
        <f>IF(AL401="52",Monitoreo!#REF!&amp;". ","")</f>
        <v>#REF!</v>
      </c>
      <c r="N400" s="39" t="e">
        <f>IF(AL401="51",Monitoreo!#REF!&amp;". ","")</f>
        <v>#REF!</v>
      </c>
      <c r="O400" s="39" t="e">
        <f>IF(AL401="45",Monitoreo!#REF!&amp;". ","")</f>
        <v>#REF!</v>
      </c>
      <c r="P400" s="39" t="e">
        <f>IF(AL401="44",Monitoreo!#REF!&amp;". ","")</f>
        <v>#REF!</v>
      </c>
      <c r="Q400" s="39" t="e">
        <f>IF(AL401="43",Monitoreo!#REF!&amp;". ","")</f>
        <v>#REF!</v>
      </c>
      <c r="R400" s="39" t="e">
        <f>IF(AL401="42",Monitoreo!#REF!&amp;". ","")</f>
        <v>#REF!</v>
      </c>
      <c r="S400" s="39" t="e">
        <f>IF(AL401="41",Monitoreo!#REF!&amp;". ","")</f>
        <v>#REF!</v>
      </c>
      <c r="T400" s="39" t="e">
        <f>IF(AL401="35",Monitoreo!#REF!&amp;". ","")</f>
        <v>#REF!</v>
      </c>
      <c r="U400" s="39" t="e">
        <f>IF(AL401="34",Monitoreo!#REF!&amp;". ","")</f>
        <v>#REF!</v>
      </c>
      <c r="V400" s="39" t="e">
        <f>IF(AL401="33",Monitoreo!#REF!&amp;". ","")</f>
        <v>#REF!</v>
      </c>
      <c r="W400" s="39" t="e">
        <f>IF(AL401="32",Monitoreo!#REF!&amp;". ","")</f>
        <v>#REF!</v>
      </c>
      <c r="X400" s="39" t="e">
        <f>IF(AL401="31",Monitoreo!#REF!&amp;". ","")</f>
        <v>#REF!</v>
      </c>
      <c r="Y400" s="39" t="e">
        <f>IF(AL401="25",Monitoreo!#REF!&amp;". ","")</f>
        <v>#REF!</v>
      </c>
      <c r="Z400" s="39" t="e">
        <f>IF(AL401="24",Monitoreo!#REF!&amp;". ","")</f>
        <v>#REF!</v>
      </c>
      <c r="AA400" s="39" t="e">
        <f>IF(AL401="23",Monitoreo!#REF!&amp;". ","")</f>
        <v>#REF!</v>
      </c>
      <c r="AB400" s="39" t="e">
        <f>IF(AL401="22",Monitoreo!#REF!&amp;". ","")</f>
        <v>#REF!</v>
      </c>
      <c r="AC400" s="39" t="e">
        <f>IF(AL401="21",Monitoreo!#REF!&amp;". ","")</f>
        <v>#REF!</v>
      </c>
      <c r="AD400" s="39" t="e">
        <f>IF(AL401="15",Monitoreo!#REF!&amp;". ","")</f>
        <v>#REF!</v>
      </c>
      <c r="AE400" s="39" t="e">
        <f>IF(AL401="14",Monitoreo!#REF!&amp;". ","")</f>
        <v>#REF!</v>
      </c>
      <c r="AF400" s="39" t="e">
        <f>IF(AL401="13",Monitoreo!#REF!&amp;". ","")</f>
        <v>#REF!</v>
      </c>
      <c r="AG400" s="39" t="e">
        <f>IF(AL401="12",Monitoreo!#REF!&amp;". ","")</f>
        <v>#REF!</v>
      </c>
      <c r="AH400" s="85" t="e">
        <f>IF(AL401="11",Monitoreo!#REF!&amp;". ","")</f>
        <v>#REF!</v>
      </c>
      <c r="AI400" s="71"/>
      <c r="AJ400" s="88" t="e">
        <f>+IF(Monitoreo!#REF!="Casi Seguro",5,IF(Monitoreo!#REF!="Probable",4,IF(Monitoreo!#REF!="Posible",3,IF(Monitoreo!#REF!="Improbable",2,IF(Monitoreo!#REF!="Raro",1)))))</f>
        <v>#REF!</v>
      </c>
      <c r="AK400" s="88" t="e">
        <f>+IF(Monitoreo!#REF!="Severo",5,IF(Monitoreo!#REF!="Mayor",4,IF(Monitoreo!#REF!="Moderado",3,IF(Monitoreo!#REF!="Menor",2,IF(Monitoreo!#REF!="Insignificante",1)))))</f>
        <v>#REF!</v>
      </c>
      <c r="AL400" s="88" t="e">
        <f t="shared" si="6"/>
        <v>#REF!</v>
      </c>
    </row>
    <row r="401" spans="9:38" x14ac:dyDescent="0.25">
      <c r="I401" s="83"/>
      <c r="J401" s="84" t="e">
        <f>IF(AL402="55",Monitoreo!#REF!&amp;". ","")</f>
        <v>#REF!</v>
      </c>
      <c r="K401" s="39" t="e">
        <f>IF(AL402="54",Monitoreo!#REF!&amp;". ","")</f>
        <v>#REF!</v>
      </c>
      <c r="L401" s="39" t="e">
        <f>IF(AL402="53",Monitoreo!#REF!&amp;". ","")</f>
        <v>#REF!</v>
      </c>
      <c r="M401" s="39" t="e">
        <f>IF(AL402="52",Monitoreo!#REF!&amp;". ","")</f>
        <v>#REF!</v>
      </c>
      <c r="N401" s="39" t="e">
        <f>IF(AL402="51",Monitoreo!#REF!&amp;". ","")</f>
        <v>#REF!</v>
      </c>
      <c r="O401" s="39" t="e">
        <f>IF(AL402="45",Monitoreo!#REF!&amp;". ","")</f>
        <v>#REF!</v>
      </c>
      <c r="P401" s="39" t="e">
        <f>IF(AL402="44",Monitoreo!#REF!&amp;". ","")</f>
        <v>#REF!</v>
      </c>
      <c r="Q401" s="39" t="e">
        <f>IF(AL402="43",Monitoreo!#REF!&amp;". ","")</f>
        <v>#REF!</v>
      </c>
      <c r="R401" s="39" t="e">
        <f>IF(AL402="42",Monitoreo!#REF!&amp;". ","")</f>
        <v>#REF!</v>
      </c>
      <c r="S401" s="39" t="e">
        <f>IF(AL402="41",Monitoreo!#REF!&amp;". ","")</f>
        <v>#REF!</v>
      </c>
      <c r="T401" s="39" t="e">
        <f>IF(AL402="35",Monitoreo!#REF!&amp;". ","")</f>
        <v>#REF!</v>
      </c>
      <c r="U401" s="39" t="e">
        <f>IF(AL402="34",Monitoreo!#REF!&amp;". ","")</f>
        <v>#REF!</v>
      </c>
      <c r="V401" s="39" t="e">
        <f>IF(AL402="33",Monitoreo!#REF!&amp;". ","")</f>
        <v>#REF!</v>
      </c>
      <c r="W401" s="39" t="e">
        <f>IF(AL402="32",Monitoreo!#REF!&amp;". ","")</f>
        <v>#REF!</v>
      </c>
      <c r="X401" s="39" t="e">
        <f>IF(AL402="31",Monitoreo!#REF!&amp;". ","")</f>
        <v>#REF!</v>
      </c>
      <c r="Y401" s="39" t="e">
        <f>IF(AL402="25",Monitoreo!#REF!&amp;". ","")</f>
        <v>#REF!</v>
      </c>
      <c r="Z401" s="39" t="e">
        <f>IF(AL402="24",Monitoreo!#REF!&amp;". ","")</f>
        <v>#REF!</v>
      </c>
      <c r="AA401" s="39" t="e">
        <f>IF(AL402="23",Monitoreo!#REF!&amp;". ","")</f>
        <v>#REF!</v>
      </c>
      <c r="AB401" s="39" t="e">
        <f>IF(AL402="22",Monitoreo!#REF!&amp;". ","")</f>
        <v>#REF!</v>
      </c>
      <c r="AC401" s="39" t="e">
        <f>IF(AL402="21",Monitoreo!#REF!&amp;". ","")</f>
        <v>#REF!</v>
      </c>
      <c r="AD401" s="39" t="e">
        <f>IF(AL402="15",Monitoreo!#REF!&amp;". ","")</f>
        <v>#REF!</v>
      </c>
      <c r="AE401" s="39" t="e">
        <f>IF(AL402="14",Monitoreo!#REF!&amp;". ","")</f>
        <v>#REF!</v>
      </c>
      <c r="AF401" s="39" t="e">
        <f>IF(AL402="13",Monitoreo!#REF!&amp;". ","")</f>
        <v>#REF!</v>
      </c>
      <c r="AG401" s="39" t="e">
        <f>IF(AL402="12",Monitoreo!#REF!&amp;". ","")</f>
        <v>#REF!</v>
      </c>
      <c r="AH401" s="85" t="e">
        <f>IF(AL402="11",Monitoreo!#REF!&amp;". ","")</f>
        <v>#REF!</v>
      </c>
      <c r="AI401" s="71"/>
      <c r="AJ401" s="88" t="e">
        <f>+IF(Monitoreo!#REF!="Casi Seguro",5,IF(Monitoreo!#REF!="Probable",4,IF(Monitoreo!#REF!="Posible",3,IF(Monitoreo!#REF!="Improbable",2,IF(Monitoreo!#REF!="Raro",1)))))</f>
        <v>#REF!</v>
      </c>
      <c r="AK401" s="88" t="e">
        <f>+IF(Monitoreo!#REF!="Severo",5,IF(Monitoreo!#REF!="Mayor",4,IF(Monitoreo!#REF!="Moderado",3,IF(Monitoreo!#REF!="Menor",2,IF(Monitoreo!#REF!="Insignificante",1)))))</f>
        <v>#REF!</v>
      </c>
      <c r="AL401" s="88" t="e">
        <f t="shared" si="6"/>
        <v>#REF!</v>
      </c>
    </row>
    <row r="402" spans="9:38" x14ac:dyDescent="0.25">
      <c r="I402" s="83"/>
      <c r="J402" s="84" t="e">
        <f>IF(AL403="55",Monitoreo!#REF!&amp;". ","")</f>
        <v>#REF!</v>
      </c>
      <c r="K402" s="39" t="e">
        <f>IF(AL403="54",Monitoreo!#REF!&amp;". ","")</f>
        <v>#REF!</v>
      </c>
      <c r="L402" s="39" t="e">
        <f>IF(AL403="53",Monitoreo!#REF!&amp;". ","")</f>
        <v>#REF!</v>
      </c>
      <c r="M402" s="39" t="e">
        <f>IF(AL403="52",Monitoreo!#REF!&amp;". ","")</f>
        <v>#REF!</v>
      </c>
      <c r="N402" s="39" t="e">
        <f>IF(AL403="51",Monitoreo!#REF!&amp;". ","")</f>
        <v>#REF!</v>
      </c>
      <c r="O402" s="39" t="e">
        <f>IF(AL403="45",Monitoreo!#REF!&amp;". ","")</f>
        <v>#REF!</v>
      </c>
      <c r="P402" s="39" t="e">
        <f>IF(AL403="44",Monitoreo!#REF!&amp;". ","")</f>
        <v>#REF!</v>
      </c>
      <c r="Q402" s="39" t="e">
        <f>IF(AL403="43",Monitoreo!#REF!&amp;". ","")</f>
        <v>#REF!</v>
      </c>
      <c r="R402" s="39" t="e">
        <f>IF(AL403="42",Monitoreo!#REF!&amp;". ","")</f>
        <v>#REF!</v>
      </c>
      <c r="S402" s="39" t="e">
        <f>IF(AL403="41",Monitoreo!#REF!&amp;". ","")</f>
        <v>#REF!</v>
      </c>
      <c r="T402" s="39" t="e">
        <f>IF(AL403="35",Monitoreo!#REF!&amp;". ","")</f>
        <v>#REF!</v>
      </c>
      <c r="U402" s="39" t="e">
        <f>IF(AL403="34",Monitoreo!#REF!&amp;". ","")</f>
        <v>#REF!</v>
      </c>
      <c r="V402" s="39" t="e">
        <f>IF(AL403="33",Monitoreo!#REF!&amp;". ","")</f>
        <v>#REF!</v>
      </c>
      <c r="W402" s="39" t="e">
        <f>IF(AL403="32",Monitoreo!#REF!&amp;". ","")</f>
        <v>#REF!</v>
      </c>
      <c r="X402" s="39" t="e">
        <f>IF(AL403="31",Monitoreo!#REF!&amp;". ","")</f>
        <v>#REF!</v>
      </c>
      <c r="Y402" s="39" t="e">
        <f>IF(AL403="25",Monitoreo!#REF!&amp;". ","")</f>
        <v>#REF!</v>
      </c>
      <c r="Z402" s="39" t="e">
        <f>IF(AL403="24",Monitoreo!#REF!&amp;". ","")</f>
        <v>#REF!</v>
      </c>
      <c r="AA402" s="39" t="e">
        <f>IF(AL403="23",Monitoreo!#REF!&amp;". ","")</f>
        <v>#REF!</v>
      </c>
      <c r="AB402" s="39" t="e">
        <f>IF(AL403="22",Monitoreo!#REF!&amp;". ","")</f>
        <v>#REF!</v>
      </c>
      <c r="AC402" s="39" t="e">
        <f>IF(AL403="21",Monitoreo!#REF!&amp;". ","")</f>
        <v>#REF!</v>
      </c>
      <c r="AD402" s="39" t="e">
        <f>IF(AL403="15",Monitoreo!#REF!&amp;". ","")</f>
        <v>#REF!</v>
      </c>
      <c r="AE402" s="39" t="e">
        <f>IF(AL403="14",Monitoreo!#REF!&amp;". ","")</f>
        <v>#REF!</v>
      </c>
      <c r="AF402" s="39" t="e">
        <f>IF(AL403="13",Monitoreo!#REF!&amp;". ","")</f>
        <v>#REF!</v>
      </c>
      <c r="AG402" s="39" t="e">
        <f>IF(AL403="12",Monitoreo!#REF!&amp;". ","")</f>
        <v>#REF!</v>
      </c>
      <c r="AH402" s="85" t="e">
        <f>IF(AL403="11",Monitoreo!#REF!&amp;". ","")</f>
        <v>#REF!</v>
      </c>
      <c r="AI402" s="71"/>
      <c r="AJ402" s="88" t="e">
        <f>+IF(Monitoreo!#REF!="Casi Seguro",5,IF(Monitoreo!#REF!="Probable",4,IF(Monitoreo!#REF!="Posible",3,IF(Monitoreo!#REF!="Improbable",2,IF(Monitoreo!#REF!="Raro",1)))))</f>
        <v>#REF!</v>
      </c>
      <c r="AK402" s="88" t="e">
        <f>+IF(Monitoreo!#REF!="Severo",5,IF(Monitoreo!#REF!="Mayor",4,IF(Monitoreo!#REF!="Moderado",3,IF(Monitoreo!#REF!="Menor",2,IF(Monitoreo!#REF!="Insignificante",1)))))</f>
        <v>#REF!</v>
      </c>
      <c r="AL402" s="88" t="e">
        <f t="shared" si="6"/>
        <v>#REF!</v>
      </c>
    </row>
    <row r="403" spans="9:38" x14ac:dyDescent="0.25">
      <c r="I403" s="83"/>
      <c r="J403" s="84" t="e">
        <f>IF(AL404="55",Monitoreo!#REF!&amp;". ","")</f>
        <v>#REF!</v>
      </c>
      <c r="K403" s="39" t="e">
        <f>IF(AL404="54",Monitoreo!#REF!&amp;". ","")</f>
        <v>#REF!</v>
      </c>
      <c r="L403" s="39" t="e">
        <f>IF(AL404="53",Monitoreo!#REF!&amp;". ","")</f>
        <v>#REF!</v>
      </c>
      <c r="M403" s="39" t="e">
        <f>IF(AL404="52",Monitoreo!#REF!&amp;". ","")</f>
        <v>#REF!</v>
      </c>
      <c r="N403" s="39" t="e">
        <f>IF(AL404="51",Monitoreo!#REF!&amp;". ","")</f>
        <v>#REF!</v>
      </c>
      <c r="O403" s="39" t="e">
        <f>IF(AL404="45",Monitoreo!#REF!&amp;". ","")</f>
        <v>#REF!</v>
      </c>
      <c r="P403" s="39" t="e">
        <f>IF(AL404="44",Monitoreo!#REF!&amp;". ","")</f>
        <v>#REF!</v>
      </c>
      <c r="Q403" s="39" t="e">
        <f>IF(AL404="43",Monitoreo!#REF!&amp;". ","")</f>
        <v>#REF!</v>
      </c>
      <c r="R403" s="39" t="e">
        <f>IF(AL404="42",Monitoreo!#REF!&amp;". ","")</f>
        <v>#REF!</v>
      </c>
      <c r="S403" s="39" t="e">
        <f>IF(AL404="41",Monitoreo!#REF!&amp;". ","")</f>
        <v>#REF!</v>
      </c>
      <c r="T403" s="39" t="e">
        <f>IF(AL404="35",Monitoreo!#REF!&amp;". ","")</f>
        <v>#REF!</v>
      </c>
      <c r="U403" s="39" t="e">
        <f>IF(AL404="34",Monitoreo!#REF!&amp;". ","")</f>
        <v>#REF!</v>
      </c>
      <c r="V403" s="39" t="e">
        <f>IF(AL404="33",Monitoreo!#REF!&amp;". ","")</f>
        <v>#REF!</v>
      </c>
      <c r="W403" s="39" t="e">
        <f>IF(AL404="32",Monitoreo!#REF!&amp;". ","")</f>
        <v>#REF!</v>
      </c>
      <c r="X403" s="39" t="e">
        <f>IF(AL404="31",Monitoreo!#REF!&amp;". ","")</f>
        <v>#REF!</v>
      </c>
      <c r="Y403" s="39" t="e">
        <f>IF(AL404="25",Monitoreo!#REF!&amp;". ","")</f>
        <v>#REF!</v>
      </c>
      <c r="Z403" s="39" t="e">
        <f>IF(AL404="24",Monitoreo!#REF!&amp;". ","")</f>
        <v>#REF!</v>
      </c>
      <c r="AA403" s="39" t="e">
        <f>IF(AL404="23",Monitoreo!#REF!&amp;". ","")</f>
        <v>#REF!</v>
      </c>
      <c r="AB403" s="39" t="e">
        <f>IF(AL404="22",Monitoreo!#REF!&amp;". ","")</f>
        <v>#REF!</v>
      </c>
      <c r="AC403" s="39" t="e">
        <f>IF(AL404="21",Monitoreo!#REF!&amp;". ","")</f>
        <v>#REF!</v>
      </c>
      <c r="AD403" s="39" t="e">
        <f>IF(AL404="15",Monitoreo!#REF!&amp;". ","")</f>
        <v>#REF!</v>
      </c>
      <c r="AE403" s="39" t="e">
        <f>IF(AL404="14",Monitoreo!#REF!&amp;". ","")</f>
        <v>#REF!</v>
      </c>
      <c r="AF403" s="39" t="e">
        <f>IF(AL404="13",Monitoreo!#REF!&amp;". ","")</f>
        <v>#REF!</v>
      </c>
      <c r="AG403" s="39" t="e">
        <f>IF(AL404="12",Monitoreo!#REF!&amp;". ","")</f>
        <v>#REF!</v>
      </c>
      <c r="AH403" s="85" t="e">
        <f>IF(AL404="11",Monitoreo!#REF!&amp;". ","")</f>
        <v>#REF!</v>
      </c>
      <c r="AI403" s="71"/>
      <c r="AJ403" s="88" t="e">
        <f>+IF(Monitoreo!#REF!="Casi Seguro",5,IF(Monitoreo!#REF!="Probable",4,IF(Monitoreo!#REF!="Posible",3,IF(Monitoreo!#REF!="Improbable",2,IF(Monitoreo!#REF!="Raro",1)))))</f>
        <v>#REF!</v>
      </c>
      <c r="AK403" s="88" t="e">
        <f>+IF(Monitoreo!#REF!="Severo",5,IF(Monitoreo!#REF!="Mayor",4,IF(Monitoreo!#REF!="Moderado",3,IF(Monitoreo!#REF!="Menor",2,IF(Monitoreo!#REF!="Insignificante",1)))))</f>
        <v>#REF!</v>
      </c>
      <c r="AL403" s="88" t="e">
        <f t="shared" si="6"/>
        <v>#REF!</v>
      </c>
    </row>
    <row r="404" spans="9:38" x14ac:dyDescent="0.25">
      <c r="I404" s="83"/>
      <c r="J404" s="84" t="e">
        <f>IF(AL405="55",Monitoreo!#REF!&amp;". ","")</f>
        <v>#REF!</v>
      </c>
      <c r="K404" s="39" t="e">
        <f>IF(AL405="54",Monitoreo!#REF!&amp;". ","")</f>
        <v>#REF!</v>
      </c>
      <c r="L404" s="39" t="e">
        <f>IF(AL405="53",Monitoreo!#REF!&amp;". ","")</f>
        <v>#REF!</v>
      </c>
      <c r="M404" s="39" t="e">
        <f>IF(AL405="52",Monitoreo!#REF!&amp;". ","")</f>
        <v>#REF!</v>
      </c>
      <c r="N404" s="39" t="e">
        <f>IF(AL405="51",Monitoreo!#REF!&amp;". ","")</f>
        <v>#REF!</v>
      </c>
      <c r="O404" s="39" t="e">
        <f>IF(AL405="45",Monitoreo!#REF!&amp;". ","")</f>
        <v>#REF!</v>
      </c>
      <c r="P404" s="39" t="e">
        <f>IF(AL405="44",Monitoreo!#REF!&amp;". ","")</f>
        <v>#REF!</v>
      </c>
      <c r="Q404" s="39" t="e">
        <f>IF(AL405="43",Monitoreo!#REF!&amp;". ","")</f>
        <v>#REF!</v>
      </c>
      <c r="R404" s="39" t="e">
        <f>IF(AL405="42",Monitoreo!#REF!&amp;". ","")</f>
        <v>#REF!</v>
      </c>
      <c r="S404" s="39" t="e">
        <f>IF(AL405="41",Monitoreo!#REF!&amp;". ","")</f>
        <v>#REF!</v>
      </c>
      <c r="T404" s="39" t="e">
        <f>IF(AL405="35",Monitoreo!#REF!&amp;". ","")</f>
        <v>#REF!</v>
      </c>
      <c r="U404" s="39" t="e">
        <f>IF(AL405="34",Monitoreo!#REF!&amp;". ","")</f>
        <v>#REF!</v>
      </c>
      <c r="V404" s="39" t="e">
        <f>IF(AL405="33",Monitoreo!#REF!&amp;". ","")</f>
        <v>#REF!</v>
      </c>
      <c r="W404" s="39" t="e">
        <f>IF(AL405="32",Monitoreo!#REF!&amp;". ","")</f>
        <v>#REF!</v>
      </c>
      <c r="X404" s="39" t="e">
        <f>IF(AL405="31",Monitoreo!#REF!&amp;". ","")</f>
        <v>#REF!</v>
      </c>
      <c r="Y404" s="39" t="e">
        <f>IF(AL405="25",Monitoreo!#REF!&amp;". ","")</f>
        <v>#REF!</v>
      </c>
      <c r="Z404" s="39" t="e">
        <f>IF(AL405="24",Monitoreo!#REF!&amp;". ","")</f>
        <v>#REF!</v>
      </c>
      <c r="AA404" s="39" t="e">
        <f>IF(AL405="23",Monitoreo!#REF!&amp;". ","")</f>
        <v>#REF!</v>
      </c>
      <c r="AB404" s="39" t="e">
        <f>IF(AL405="22",Monitoreo!#REF!&amp;". ","")</f>
        <v>#REF!</v>
      </c>
      <c r="AC404" s="39" t="e">
        <f>IF(AL405="21",Monitoreo!#REF!&amp;". ","")</f>
        <v>#REF!</v>
      </c>
      <c r="AD404" s="39" t="e">
        <f>IF(AL405="15",Monitoreo!#REF!&amp;". ","")</f>
        <v>#REF!</v>
      </c>
      <c r="AE404" s="39" t="e">
        <f>IF(AL405="14",Monitoreo!#REF!&amp;". ","")</f>
        <v>#REF!</v>
      </c>
      <c r="AF404" s="39" t="e">
        <f>IF(AL405="13",Monitoreo!#REF!&amp;". ","")</f>
        <v>#REF!</v>
      </c>
      <c r="AG404" s="39" t="e">
        <f>IF(AL405="12",Monitoreo!#REF!&amp;". ","")</f>
        <v>#REF!</v>
      </c>
      <c r="AH404" s="85" t="e">
        <f>IF(AL405="11",Monitoreo!#REF!&amp;". ","")</f>
        <v>#REF!</v>
      </c>
      <c r="AI404" s="71"/>
      <c r="AJ404" s="88" t="e">
        <f>+IF(Monitoreo!#REF!="Casi Seguro",5,IF(Monitoreo!#REF!="Probable",4,IF(Monitoreo!#REF!="Posible",3,IF(Monitoreo!#REF!="Improbable",2,IF(Monitoreo!#REF!="Raro",1)))))</f>
        <v>#REF!</v>
      </c>
      <c r="AK404" s="88" t="e">
        <f>+IF(Monitoreo!#REF!="Severo",5,IF(Monitoreo!#REF!="Mayor",4,IF(Monitoreo!#REF!="Moderado",3,IF(Monitoreo!#REF!="Menor",2,IF(Monitoreo!#REF!="Insignificante",1)))))</f>
        <v>#REF!</v>
      </c>
      <c r="AL404" s="88" t="e">
        <f t="shared" si="6"/>
        <v>#REF!</v>
      </c>
    </row>
    <row r="405" spans="9:38" x14ac:dyDescent="0.25">
      <c r="I405" s="83"/>
      <c r="J405" s="84" t="e">
        <f>IF(AL406="55",Monitoreo!#REF!&amp;". ","")</f>
        <v>#REF!</v>
      </c>
      <c r="K405" s="39" t="e">
        <f>IF(AL406="54",Monitoreo!#REF!&amp;". ","")</f>
        <v>#REF!</v>
      </c>
      <c r="L405" s="39" t="e">
        <f>IF(AL406="53",Monitoreo!#REF!&amp;". ","")</f>
        <v>#REF!</v>
      </c>
      <c r="M405" s="39" t="e">
        <f>IF(AL406="52",Monitoreo!#REF!&amp;". ","")</f>
        <v>#REF!</v>
      </c>
      <c r="N405" s="39" t="e">
        <f>IF(AL406="51",Monitoreo!#REF!&amp;". ","")</f>
        <v>#REF!</v>
      </c>
      <c r="O405" s="39" t="e">
        <f>IF(AL406="45",Monitoreo!#REF!&amp;". ","")</f>
        <v>#REF!</v>
      </c>
      <c r="P405" s="39" t="e">
        <f>IF(AL406="44",Monitoreo!#REF!&amp;". ","")</f>
        <v>#REF!</v>
      </c>
      <c r="Q405" s="39" t="e">
        <f>IF(AL406="43",Monitoreo!#REF!&amp;". ","")</f>
        <v>#REF!</v>
      </c>
      <c r="R405" s="39" t="e">
        <f>IF(AL406="42",Monitoreo!#REF!&amp;". ","")</f>
        <v>#REF!</v>
      </c>
      <c r="S405" s="39" t="e">
        <f>IF(AL406="41",Monitoreo!#REF!&amp;". ","")</f>
        <v>#REF!</v>
      </c>
      <c r="T405" s="39" t="e">
        <f>IF(AL406="35",Monitoreo!#REF!&amp;". ","")</f>
        <v>#REF!</v>
      </c>
      <c r="U405" s="39" t="e">
        <f>IF(AL406="34",Monitoreo!#REF!&amp;". ","")</f>
        <v>#REF!</v>
      </c>
      <c r="V405" s="39" t="e">
        <f>IF(AL406="33",Monitoreo!#REF!&amp;". ","")</f>
        <v>#REF!</v>
      </c>
      <c r="W405" s="39" t="e">
        <f>IF(AL406="32",Monitoreo!#REF!&amp;". ","")</f>
        <v>#REF!</v>
      </c>
      <c r="X405" s="39" t="e">
        <f>IF(AL406="31",Monitoreo!#REF!&amp;". ","")</f>
        <v>#REF!</v>
      </c>
      <c r="Y405" s="39" t="e">
        <f>IF(AL406="25",Monitoreo!#REF!&amp;". ","")</f>
        <v>#REF!</v>
      </c>
      <c r="Z405" s="39" t="e">
        <f>IF(AL406="24",Monitoreo!#REF!&amp;". ","")</f>
        <v>#REF!</v>
      </c>
      <c r="AA405" s="39" t="e">
        <f>IF(AL406="23",Monitoreo!#REF!&amp;". ","")</f>
        <v>#REF!</v>
      </c>
      <c r="AB405" s="39" t="e">
        <f>IF(AL406="22",Monitoreo!#REF!&amp;". ","")</f>
        <v>#REF!</v>
      </c>
      <c r="AC405" s="39" t="e">
        <f>IF(AL406="21",Monitoreo!#REF!&amp;". ","")</f>
        <v>#REF!</v>
      </c>
      <c r="AD405" s="39" t="e">
        <f>IF(AL406="15",Monitoreo!#REF!&amp;". ","")</f>
        <v>#REF!</v>
      </c>
      <c r="AE405" s="39" t="e">
        <f>IF(AL406="14",Monitoreo!#REF!&amp;". ","")</f>
        <v>#REF!</v>
      </c>
      <c r="AF405" s="39" t="e">
        <f>IF(AL406="13",Monitoreo!#REF!&amp;". ","")</f>
        <v>#REF!</v>
      </c>
      <c r="AG405" s="39" t="e">
        <f>IF(AL406="12",Monitoreo!#REF!&amp;". ","")</f>
        <v>#REF!</v>
      </c>
      <c r="AH405" s="85" t="e">
        <f>IF(AL406="11",Monitoreo!#REF!&amp;". ","")</f>
        <v>#REF!</v>
      </c>
      <c r="AI405" s="71"/>
      <c r="AJ405" s="88" t="e">
        <f>+IF(Monitoreo!#REF!="Casi Seguro",5,IF(Monitoreo!#REF!="Probable",4,IF(Monitoreo!#REF!="Posible",3,IF(Monitoreo!#REF!="Improbable",2,IF(Monitoreo!#REF!="Raro",1)))))</f>
        <v>#REF!</v>
      </c>
      <c r="AK405" s="88" t="e">
        <f>+IF(Monitoreo!#REF!="Severo",5,IF(Monitoreo!#REF!="Mayor",4,IF(Monitoreo!#REF!="Moderado",3,IF(Monitoreo!#REF!="Menor",2,IF(Monitoreo!#REF!="Insignificante",1)))))</f>
        <v>#REF!</v>
      </c>
      <c r="AL405" s="88" t="e">
        <f t="shared" si="6"/>
        <v>#REF!</v>
      </c>
    </row>
    <row r="406" spans="9:38" x14ac:dyDescent="0.25">
      <c r="I406" s="83"/>
      <c r="J406" s="84" t="e">
        <f>IF(AL407="55",Monitoreo!#REF!&amp;". ","")</f>
        <v>#REF!</v>
      </c>
      <c r="K406" s="39" t="e">
        <f>IF(AL407="54",Monitoreo!#REF!&amp;". ","")</f>
        <v>#REF!</v>
      </c>
      <c r="L406" s="39" t="e">
        <f>IF(AL407="53",Monitoreo!#REF!&amp;". ","")</f>
        <v>#REF!</v>
      </c>
      <c r="M406" s="39" t="e">
        <f>IF(AL407="52",Monitoreo!#REF!&amp;". ","")</f>
        <v>#REF!</v>
      </c>
      <c r="N406" s="39" t="e">
        <f>IF(AL407="51",Monitoreo!#REF!&amp;". ","")</f>
        <v>#REF!</v>
      </c>
      <c r="O406" s="39" t="e">
        <f>IF(AL407="45",Monitoreo!#REF!&amp;". ","")</f>
        <v>#REF!</v>
      </c>
      <c r="P406" s="39" t="e">
        <f>IF(AL407="44",Monitoreo!#REF!&amp;". ","")</f>
        <v>#REF!</v>
      </c>
      <c r="Q406" s="39" t="e">
        <f>IF(AL407="43",Monitoreo!#REF!&amp;". ","")</f>
        <v>#REF!</v>
      </c>
      <c r="R406" s="39" t="e">
        <f>IF(AL407="42",Monitoreo!#REF!&amp;". ","")</f>
        <v>#REF!</v>
      </c>
      <c r="S406" s="39" t="e">
        <f>IF(AL407="41",Monitoreo!#REF!&amp;". ","")</f>
        <v>#REF!</v>
      </c>
      <c r="T406" s="39" t="e">
        <f>IF(AL407="35",Monitoreo!#REF!&amp;". ","")</f>
        <v>#REF!</v>
      </c>
      <c r="U406" s="39" t="e">
        <f>IF(AL407="34",Monitoreo!#REF!&amp;". ","")</f>
        <v>#REF!</v>
      </c>
      <c r="V406" s="39" t="e">
        <f>IF(AL407="33",Monitoreo!#REF!&amp;". ","")</f>
        <v>#REF!</v>
      </c>
      <c r="W406" s="39" t="e">
        <f>IF(AL407="32",Monitoreo!#REF!&amp;". ","")</f>
        <v>#REF!</v>
      </c>
      <c r="X406" s="39" t="e">
        <f>IF(AL407="31",Monitoreo!#REF!&amp;". ","")</f>
        <v>#REF!</v>
      </c>
      <c r="Y406" s="39" t="e">
        <f>IF(AL407="25",Monitoreo!#REF!&amp;". ","")</f>
        <v>#REF!</v>
      </c>
      <c r="Z406" s="39" t="e">
        <f>IF(AL407="24",Monitoreo!#REF!&amp;". ","")</f>
        <v>#REF!</v>
      </c>
      <c r="AA406" s="39" t="e">
        <f>IF(AL407="23",Monitoreo!#REF!&amp;". ","")</f>
        <v>#REF!</v>
      </c>
      <c r="AB406" s="39" t="e">
        <f>IF(AL407="22",Monitoreo!#REF!&amp;". ","")</f>
        <v>#REF!</v>
      </c>
      <c r="AC406" s="39" t="e">
        <f>IF(AL407="21",Monitoreo!#REF!&amp;". ","")</f>
        <v>#REF!</v>
      </c>
      <c r="AD406" s="39" t="e">
        <f>IF(AL407="15",Monitoreo!#REF!&amp;". ","")</f>
        <v>#REF!</v>
      </c>
      <c r="AE406" s="39" t="e">
        <f>IF(AL407="14",Monitoreo!#REF!&amp;". ","")</f>
        <v>#REF!</v>
      </c>
      <c r="AF406" s="39" t="e">
        <f>IF(AL407="13",Monitoreo!#REF!&amp;". ","")</f>
        <v>#REF!</v>
      </c>
      <c r="AG406" s="39" t="e">
        <f>IF(AL407="12",Monitoreo!#REF!&amp;". ","")</f>
        <v>#REF!</v>
      </c>
      <c r="AH406" s="85" t="e">
        <f>IF(AL407="11",Monitoreo!#REF!&amp;". ","")</f>
        <v>#REF!</v>
      </c>
      <c r="AI406" s="71"/>
      <c r="AJ406" s="88" t="e">
        <f>+IF(Monitoreo!#REF!="Casi Seguro",5,IF(Monitoreo!#REF!="Probable",4,IF(Monitoreo!#REF!="Posible",3,IF(Monitoreo!#REF!="Improbable",2,IF(Monitoreo!#REF!="Raro",1)))))</f>
        <v>#REF!</v>
      </c>
      <c r="AK406" s="88" t="e">
        <f>+IF(Monitoreo!#REF!="Severo",5,IF(Monitoreo!#REF!="Mayor",4,IF(Monitoreo!#REF!="Moderado",3,IF(Monitoreo!#REF!="Menor",2,IF(Monitoreo!#REF!="Insignificante",1)))))</f>
        <v>#REF!</v>
      </c>
      <c r="AL406" s="88" t="e">
        <f t="shared" si="6"/>
        <v>#REF!</v>
      </c>
    </row>
    <row r="407" spans="9:38" x14ac:dyDescent="0.25">
      <c r="I407" s="83"/>
      <c r="J407" s="84" t="e">
        <f>IF(AL408="55",Monitoreo!#REF!&amp;". ","")</f>
        <v>#REF!</v>
      </c>
      <c r="K407" s="39" t="e">
        <f>IF(AL408="54",Monitoreo!#REF!&amp;". ","")</f>
        <v>#REF!</v>
      </c>
      <c r="L407" s="39" t="e">
        <f>IF(AL408="53",Monitoreo!#REF!&amp;". ","")</f>
        <v>#REF!</v>
      </c>
      <c r="M407" s="39" t="e">
        <f>IF(AL408="52",Monitoreo!#REF!&amp;". ","")</f>
        <v>#REF!</v>
      </c>
      <c r="N407" s="39" t="e">
        <f>IF(AL408="51",Monitoreo!#REF!&amp;". ","")</f>
        <v>#REF!</v>
      </c>
      <c r="O407" s="39" t="e">
        <f>IF(AL408="45",Monitoreo!#REF!&amp;". ","")</f>
        <v>#REF!</v>
      </c>
      <c r="P407" s="39" t="e">
        <f>IF(AL408="44",Monitoreo!#REF!&amp;". ","")</f>
        <v>#REF!</v>
      </c>
      <c r="Q407" s="39" t="e">
        <f>IF(AL408="43",Monitoreo!#REF!&amp;". ","")</f>
        <v>#REF!</v>
      </c>
      <c r="R407" s="39" t="e">
        <f>IF(AL408="42",Monitoreo!#REF!&amp;". ","")</f>
        <v>#REF!</v>
      </c>
      <c r="S407" s="39" t="e">
        <f>IF(AL408="41",Monitoreo!#REF!&amp;". ","")</f>
        <v>#REF!</v>
      </c>
      <c r="T407" s="39" t="e">
        <f>IF(AL408="35",Monitoreo!#REF!&amp;". ","")</f>
        <v>#REF!</v>
      </c>
      <c r="U407" s="39" t="e">
        <f>IF(AL408="34",Monitoreo!#REF!&amp;". ","")</f>
        <v>#REF!</v>
      </c>
      <c r="V407" s="39" t="e">
        <f>IF(AL408="33",Monitoreo!#REF!&amp;". ","")</f>
        <v>#REF!</v>
      </c>
      <c r="W407" s="39" t="e">
        <f>IF(AL408="32",Monitoreo!#REF!&amp;". ","")</f>
        <v>#REF!</v>
      </c>
      <c r="X407" s="39" t="e">
        <f>IF(AL408="31",Monitoreo!#REF!&amp;". ","")</f>
        <v>#REF!</v>
      </c>
      <c r="Y407" s="39" t="e">
        <f>IF(AL408="25",Monitoreo!#REF!&amp;". ","")</f>
        <v>#REF!</v>
      </c>
      <c r="Z407" s="39" t="e">
        <f>IF(AL408="24",Monitoreo!#REF!&amp;". ","")</f>
        <v>#REF!</v>
      </c>
      <c r="AA407" s="39" t="e">
        <f>IF(AL408="23",Monitoreo!#REF!&amp;". ","")</f>
        <v>#REF!</v>
      </c>
      <c r="AB407" s="39" t="e">
        <f>IF(AL408="22",Monitoreo!#REF!&amp;". ","")</f>
        <v>#REF!</v>
      </c>
      <c r="AC407" s="39" t="e">
        <f>IF(AL408="21",Monitoreo!#REF!&amp;". ","")</f>
        <v>#REF!</v>
      </c>
      <c r="AD407" s="39" t="e">
        <f>IF(AL408="15",Monitoreo!#REF!&amp;". ","")</f>
        <v>#REF!</v>
      </c>
      <c r="AE407" s="39" t="e">
        <f>IF(AL408="14",Monitoreo!#REF!&amp;". ","")</f>
        <v>#REF!</v>
      </c>
      <c r="AF407" s="39" t="e">
        <f>IF(AL408="13",Monitoreo!#REF!&amp;". ","")</f>
        <v>#REF!</v>
      </c>
      <c r="AG407" s="39" t="e">
        <f>IF(AL408="12",Monitoreo!#REF!&amp;". ","")</f>
        <v>#REF!</v>
      </c>
      <c r="AH407" s="85" t="e">
        <f>IF(AL408="11",Monitoreo!#REF!&amp;". ","")</f>
        <v>#REF!</v>
      </c>
      <c r="AI407" s="71"/>
      <c r="AJ407" s="88" t="e">
        <f>+IF(Monitoreo!#REF!="Casi Seguro",5,IF(Monitoreo!#REF!="Probable",4,IF(Monitoreo!#REF!="Posible",3,IF(Monitoreo!#REF!="Improbable",2,IF(Monitoreo!#REF!="Raro",1)))))</f>
        <v>#REF!</v>
      </c>
      <c r="AK407" s="88" t="e">
        <f>+IF(Monitoreo!#REF!="Severo",5,IF(Monitoreo!#REF!="Mayor",4,IF(Monitoreo!#REF!="Moderado",3,IF(Monitoreo!#REF!="Menor",2,IF(Monitoreo!#REF!="Insignificante",1)))))</f>
        <v>#REF!</v>
      </c>
      <c r="AL407" s="88" t="e">
        <f t="shared" si="6"/>
        <v>#REF!</v>
      </c>
    </row>
    <row r="408" spans="9:38" x14ac:dyDescent="0.25">
      <c r="I408" s="83"/>
      <c r="J408" s="84" t="e">
        <f>IF(AL409="55",Monitoreo!#REF!&amp;". ","")</f>
        <v>#REF!</v>
      </c>
      <c r="K408" s="39" t="e">
        <f>IF(AL409="54",Monitoreo!#REF!&amp;". ","")</f>
        <v>#REF!</v>
      </c>
      <c r="L408" s="39" t="e">
        <f>IF(AL409="53",Monitoreo!#REF!&amp;". ","")</f>
        <v>#REF!</v>
      </c>
      <c r="M408" s="39" t="e">
        <f>IF(AL409="52",Monitoreo!#REF!&amp;". ","")</f>
        <v>#REF!</v>
      </c>
      <c r="N408" s="39" t="e">
        <f>IF(AL409="51",Monitoreo!#REF!&amp;". ","")</f>
        <v>#REF!</v>
      </c>
      <c r="O408" s="39" t="e">
        <f>IF(AL409="45",Monitoreo!#REF!&amp;". ","")</f>
        <v>#REF!</v>
      </c>
      <c r="P408" s="39" t="e">
        <f>IF(AL409="44",Monitoreo!#REF!&amp;". ","")</f>
        <v>#REF!</v>
      </c>
      <c r="Q408" s="39" t="e">
        <f>IF(AL409="43",Monitoreo!#REF!&amp;". ","")</f>
        <v>#REF!</v>
      </c>
      <c r="R408" s="39" t="e">
        <f>IF(AL409="42",Monitoreo!#REF!&amp;". ","")</f>
        <v>#REF!</v>
      </c>
      <c r="S408" s="39" t="e">
        <f>IF(AL409="41",Monitoreo!#REF!&amp;". ","")</f>
        <v>#REF!</v>
      </c>
      <c r="T408" s="39" t="e">
        <f>IF(AL409="35",Monitoreo!#REF!&amp;". ","")</f>
        <v>#REF!</v>
      </c>
      <c r="U408" s="39" t="e">
        <f>IF(AL409="34",Monitoreo!#REF!&amp;". ","")</f>
        <v>#REF!</v>
      </c>
      <c r="V408" s="39" t="e">
        <f>IF(AL409="33",Monitoreo!#REF!&amp;". ","")</f>
        <v>#REF!</v>
      </c>
      <c r="W408" s="39" t="e">
        <f>IF(AL409="32",Monitoreo!#REF!&amp;". ","")</f>
        <v>#REF!</v>
      </c>
      <c r="X408" s="39" t="e">
        <f>IF(AL409="31",Monitoreo!#REF!&amp;". ","")</f>
        <v>#REF!</v>
      </c>
      <c r="Y408" s="39" t="e">
        <f>IF(AL409="25",Monitoreo!#REF!&amp;". ","")</f>
        <v>#REF!</v>
      </c>
      <c r="Z408" s="39" t="e">
        <f>IF(AL409="24",Monitoreo!#REF!&amp;". ","")</f>
        <v>#REF!</v>
      </c>
      <c r="AA408" s="39" t="e">
        <f>IF(AL409="23",Monitoreo!#REF!&amp;". ","")</f>
        <v>#REF!</v>
      </c>
      <c r="AB408" s="39" t="e">
        <f>IF(AL409="22",Monitoreo!#REF!&amp;". ","")</f>
        <v>#REF!</v>
      </c>
      <c r="AC408" s="39" t="e">
        <f>IF(AL409="21",Monitoreo!#REF!&amp;". ","")</f>
        <v>#REF!</v>
      </c>
      <c r="AD408" s="39" t="e">
        <f>IF(AL409="15",Monitoreo!#REF!&amp;". ","")</f>
        <v>#REF!</v>
      </c>
      <c r="AE408" s="39" t="e">
        <f>IF(AL409="14",Monitoreo!#REF!&amp;". ","")</f>
        <v>#REF!</v>
      </c>
      <c r="AF408" s="39" t="e">
        <f>IF(AL409="13",Monitoreo!#REF!&amp;". ","")</f>
        <v>#REF!</v>
      </c>
      <c r="AG408" s="39" t="e">
        <f>IF(AL409="12",Monitoreo!#REF!&amp;". ","")</f>
        <v>#REF!</v>
      </c>
      <c r="AH408" s="85" t="e">
        <f>IF(AL409="11",Monitoreo!#REF!&amp;". ","")</f>
        <v>#REF!</v>
      </c>
      <c r="AI408" s="71"/>
      <c r="AJ408" s="88" t="e">
        <f>+IF(Monitoreo!#REF!="Casi Seguro",5,IF(Monitoreo!#REF!="Probable",4,IF(Monitoreo!#REF!="Posible",3,IF(Monitoreo!#REF!="Improbable",2,IF(Monitoreo!#REF!="Raro",1)))))</f>
        <v>#REF!</v>
      </c>
      <c r="AK408" s="88" t="e">
        <f>+IF(Monitoreo!#REF!="Severo",5,IF(Monitoreo!#REF!="Mayor",4,IF(Monitoreo!#REF!="Moderado",3,IF(Monitoreo!#REF!="Menor",2,IF(Monitoreo!#REF!="Insignificante",1)))))</f>
        <v>#REF!</v>
      </c>
      <c r="AL408" s="88" t="e">
        <f t="shared" si="6"/>
        <v>#REF!</v>
      </c>
    </row>
    <row r="409" spans="9:38" x14ac:dyDescent="0.25">
      <c r="I409" s="83"/>
      <c r="J409" s="84" t="e">
        <f>IF(AL410="55",Monitoreo!#REF!&amp;". ","")</f>
        <v>#REF!</v>
      </c>
      <c r="K409" s="39" t="e">
        <f>IF(AL410="54",Monitoreo!#REF!&amp;". ","")</f>
        <v>#REF!</v>
      </c>
      <c r="L409" s="39" t="e">
        <f>IF(AL410="53",Monitoreo!#REF!&amp;". ","")</f>
        <v>#REF!</v>
      </c>
      <c r="M409" s="39" t="e">
        <f>IF(AL410="52",Monitoreo!#REF!&amp;". ","")</f>
        <v>#REF!</v>
      </c>
      <c r="N409" s="39" t="e">
        <f>IF(AL410="51",Monitoreo!#REF!&amp;". ","")</f>
        <v>#REF!</v>
      </c>
      <c r="O409" s="39" t="e">
        <f>IF(AL410="45",Monitoreo!#REF!&amp;". ","")</f>
        <v>#REF!</v>
      </c>
      <c r="P409" s="39" t="e">
        <f>IF(AL410="44",Monitoreo!#REF!&amp;". ","")</f>
        <v>#REF!</v>
      </c>
      <c r="Q409" s="39" t="e">
        <f>IF(AL410="43",Monitoreo!#REF!&amp;". ","")</f>
        <v>#REF!</v>
      </c>
      <c r="R409" s="39" t="e">
        <f>IF(AL410="42",Monitoreo!#REF!&amp;". ","")</f>
        <v>#REF!</v>
      </c>
      <c r="S409" s="39" t="e">
        <f>IF(AL410="41",Monitoreo!#REF!&amp;". ","")</f>
        <v>#REF!</v>
      </c>
      <c r="T409" s="39" t="e">
        <f>IF(AL410="35",Monitoreo!#REF!&amp;". ","")</f>
        <v>#REF!</v>
      </c>
      <c r="U409" s="39" t="e">
        <f>IF(AL410="34",Monitoreo!#REF!&amp;". ","")</f>
        <v>#REF!</v>
      </c>
      <c r="V409" s="39" t="e">
        <f>IF(AL410="33",Monitoreo!#REF!&amp;". ","")</f>
        <v>#REF!</v>
      </c>
      <c r="W409" s="39" t="e">
        <f>IF(AL410="32",Monitoreo!#REF!&amp;". ","")</f>
        <v>#REF!</v>
      </c>
      <c r="X409" s="39" t="e">
        <f>IF(AL410="31",Monitoreo!#REF!&amp;". ","")</f>
        <v>#REF!</v>
      </c>
      <c r="Y409" s="39" t="e">
        <f>IF(AL410="25",Monitoreo!#REF!&amp;". ","")</f>
        <v>#REF!</v>
      </c>
      <c r="Z409" s="39" t="e">
        <f>IF(AL410="24",Monitoreo!#REF!&amp;". ","")</f>
        <v>#REF!</v>
      </c>
      <c r="AA409" s="39" t="e">
        <f>IF(AL410="23",Monitoreo!#REF!&amp;". ","")</f>
        <v>#REF!</v>
      </c>
      <c r="AB409" s="39" t="e">
        <f>IF(AL410="22",Monitoreo!#REF!&amp;". ","")</f>
        <v>#REF!</v>
      </c>
      <c r="AC409" s="39" t="e">
        <f>IF(AL410="21",Monitoreo!#REF!&amp;". ","")</f>
        <v>#REF!</v>
      </c>
      <c r="AD409" s="39" t="e">
        <f>IF(AL410="15",Monitoreo!#REF!&amp;". ","")</f>
        <v>#REF!</v>
      </c>
      <c r="AE409" s="39" t="e">
        <f>IF(AL410="14",Monitoreo!#REF!&amp;". ","")</f>
        <v>#REF!</v>
      </c>
      <c r="AF409" s="39" t="e">
        <f>IF(AL410="13",Monitoreo!#REF!&amp;". ","")</f>
        <v>#REF!</v>
      </c>
      <c r="AG409" s="39" t="e">
        <f>IF(AL410="12",Monitoreo!#REF!&amp;". ","")</f>
        <v>#REF!</v>
      </c>
      <c r="AH409" s="85" t="e">
        <f>IF(AL410="11",Monitoreo!#REF!&amp;". ","")</f>
        <v>#REF!</v>
      </c>
      <c r="AI409" s="71"/>
      <c r="AJ409" s="88" t="e">
        <f>+IF(Monitoreo!#REF!="Casi Seguro",5,IF(Monitoreo!#REF!="Probable",4,IF(Monitoreo!#REF!="Posible",3,IF(Monitoreo!#REF!="Improbable",2,IF(Monitoreo!#REF!="Raro",1)))))</f>
        <v>#REF!</v>
      </c>
      <c r="AK409" s="88" t="e">
        <f>+IF(Monitoreo!#REF!="Severo",5,IF(Monitoreo!#REF!="Mayor",4,IF(Monitoreo!#REF!="Moderado",3,IF(Monitoreo!#REF!="Menor",2,IF(Monitoreo!#REF!="Insignificante",1)))))</f>
        <v>#REF!</v>
      </c>
      <c r="AL409" s="88" t="e">
        <f t="shared" si="6"/>
        <v>#REF!</v>
      </c>
    </row>
    <row r="410" spans="9:38" x14ac:dyDescent="0.25">
      <c r="I410" s="83"/>
      <c r="J410" s="84" t="e">
        <f>IF(AL411="55",Monitoreo!#REF!&amp;". ","")</f>
        <v>#REF!</v>
      </c>
      <c r="K410" s="39" t="e">
        <f>IF(AL411="54",Monitoreo!#REF!&amp;". ","")</f>
        <v>#REF!</v>
      </c>
      <c r="L410" s="39" t="e">
        <f>IF(AL411="53",Monitoreo!#REF!&amp;". ","")</f>
        <v>#REF!</v>
      </c>
      <c r="M410" s="39" t="e">
        <f>IF(AL411="52",Monitoreo!#REF!&amp;". ","")</f>
        <v>#REF!</v>
      </c>
      <c r="N410" s="39" t="e">
        <f>IF(AL411="51",Monitoreo!#REF!&amp;". ","")</f>
        <v>#REF!</v>
      </c>
      <c r="O410" s="39" t="e">
        <f>IF(AL411="45",Monitoreo!#REF!&amp;". ","")</f>
        <v>#REF!</v>
      </c>
      <c r="P410" s="39" t="e">
        <f>IF(AL411="44",Monitoreo!#REF!&amp;". ","")</f>
        <v>#REF!</v>
      </c>
      <c r="Q410" s="39" t="e">
        <f>IF(AL411="43",Monitoreo!#REF!&amp;". ","")</f>
        <v>#REF!</v>
      </c>
      <c r="R410" s="39" t="e">
        <f>IF(AL411="42",Monitoreo!#REF!&amp;". ","")</f>
        <v>#REF!</v>
      </c>
      <c r="S410" s="39" t="e">
        <f>IF(AL411="41",Monitoreo!#REF!&amp;". ","")</f>
        <v>#REF!</v>
      </c>
      <c r="T410" s="39" t="e">
        <f>IF(AL411="35",Monitoreo!#REF!&amp;". ","")</f>
        <v>#REF!</v>
      </c>
      <c r="U410" s="39" t="e">
        <f>IF(AL411="34",Monitoreo!#REF!&amp;". ","")</f>
        <v>#REF!</v>
      </c>
      <c r="V410" s="39" t="e">
        <f>IF(AL411="33",Monitoreo!#REF!&amp;". ","")</f>
        <v>#REF!</v>
      </c>
      <c r="W410" s="39" t="e">
        <f>IF(AL411="32",Monitoreo!#REF!&amp;". ","")</f>
        <v>#REF!</v>
      </c>
      <c r="X410" s="39" t="e">
        <f>IF(AL411="31",Monitoreo!#REF!&amp;". ","")</f>
        <v>#REF!</v>
      </c>
      <c r="Y410" s="39" t="e">
        <f>IF(AL411="25",Monitoreo!#REF!&amp;". ","")</f>
        <v>#REF!</v>
      </c>
      <c r="Z410" s="39" t="e">
        <f>IF(AL411="24",Monitoreo!#REF!&amp;". ","")</f>
        <v>#REF!</v>
      </c>
      <c r="AA410" s="39" t="e">
        <f>IF(AL411="23",Monitoreo!#REF!&amp;". ","")</f>
        <v>#REF!</v>
      </c>
      <c r="AB410" s="39" t="e">
        <f>IF(AL411="22",Monitoreo!#REF!&amp;". ","")</f>
        <v>#REF!</v>
      </c>
      <c r="AC410" s="39" t="e">
        <f>IF(AL411="21",Monitoreo!#REF!&amp;". ","")</f>
        <v>#REF!</v>
      </c>
      <c r="AD410" s="39" t="e">
        <f>IF(AL411="15",Monitoreo!#REF!&amp;". ","")</f>
        <v>#REF!</v>
      </c>
      <c r="AE410" s="39" t="e">
        <f>IF(AL411="14",Monitoreo!#REF!&amp;". ","")</f>
        <v>#REF!</v>
      </c>
      <c r="AF410" s="39" t="e">
        <f>IF(AL411="13",Monitoreo!#REF!&amp;". ","")</f>
        <v>#REF!</v>
      </c>
      <c r="AG410" s="39" t="e">
        <f>IF(AL411="12",Monitoreo!#REF!&amp;". ","")</f>
        <v>#REF!</v>
      </c>
      <c r="AH410" s="85" t="e">
        <f>IF(AL411="11",Monitoreo!#REF!&amp;". ","")</f>
        <v>#REF!</v>
      </c>
      <c r="AI410" s="71"/>
      <c r="AJ410" s="88" t="e">
        <f>+IF(Monitoreo!#REF!="Casi Seguro",5,IF(Monitoreo!#REF!="Probable",4,IF(Monitoreo!#REF!="Posible",3,IF(Monitoreo!#REF!="Improbable",2,IF(Monitoreo!#REF!="Raro",1)))))</f>
        <v>#REF!</v>
      </c>
      <c r="AK410" s="88" t="e">
        <f>+IF(Monitoreo!#REF!="Severo",5,IF(Monitoreo!#REF!="Mayor",4,IF(Monitoreo!#REF!="Moderado",3,IF(Monitoreo!#REF!="Menor",2,IF(Monitoreo!#REF!="Insignificante",1)))))</f>
        <v>#REF!</v>
      </c>
      <c r="AL410" s="88" t="e">
        <f t="shared" si="6"/>
        <v>#REF!</v>
      </c>
    </row>
    <row r="411" spans="9:38" x14ac:dyDescent="0.25">
      <c r="I411" s="83"/>
      <c r="J411" s="84" t="e">
        <f>IF(AL412="55",Monitoreo!#REF!&amp;". ","")</f>
        <v>#REF!</v>
      </c>
      <c r="K411" s="39" t="e">
        <f>IF(AL412="54",Monitoreo!#REF!&amp;". ","")</f>
        <v>#REF!</v>
      </c>
      <c r="L411" s="39" t="e">
        <f>IF(AL412="53",Monitoreo!#REF!&amp;". ","")</f>
        <v>#REF!</v>
      </c>
      <c r="M411" s="39" t="e">
        <f>IF(AL412="52",Monitoreo!#REF!&amp;". ","")</f>
        <v>#REF!</v>
      </c>
      <c r="N411" s="39" t="e">
        <f>IF(AL412="51",Monitoreo!#REF!&amp;". ","")</f>
        <v>#REF!</v>
      </c>
      <c r="O411" s="39" t="e">
        <f>IF(AL412="45",Monitoreo!#REF!&amp;". ","")</f>
        <v>#REF!</v>
      </c>
      <c r="P411" s="39" t="e">
        <f>IF(AL412="44",Monitoreo!#REF!&amp;". ","")</f>
        <v>#REF!</v>
      </c>
      <c r="Q411" s="39" t="e">
        <f>IF(AL412="43",Monitoreo!#REF!&amp;". ","")</f>
        <v>#REF!</v>
      </c>
      <c r="R411" s="39" t="e">
        <f>IF(AL412="42",Monitoreo!#REF!&amp;". ","")</f>
        <v>#REF!</v>
      </c>
      <c r="S411" s="39" t="e">
        <f>IF(AL412="41",Monitoreo!#REF!&amp;". ","")</f>
        <v>#REF!</v>
      </c>
      <c r="T411" s="39" t="e">
        <f>IF(AL412="35",Monitoreo!#REF!&amp;". ","")</f>
        <v>#REF!</v>
      </c>
      <c r="U411" s="39" t="e">
        <f>IF(AL412="34",Monitoreo!#REF!&amp;". ","")</f>
        <v>#REF!</v>
      </c>
      <c r="V411" s="39" t="e">
        <f>IF(AL412="33",Monitoreo!#REF!&amp;". ","")</f>
        <v>#REF!</v>
      </c>
      <c r="W411" s="39" t="e">
        <f>IF(AL412="32",Monitoreo!#REF!&amp;". ","")</f>
        <v>#REF!</v>
      </c>
      <c r="X411" s="39" t="e">
        <f>IF(AL412="31",Monitoreo!#REF!&amp;". ","")</f>
        <v>#REF!</v>
      </c>
      <c r="Y411" s="39" t="e">
        <f>IF(AL412="25",Monitoreo!#REF!&amp;". ","")</f>
        <v>#REF!</v>
      </c>
      <c r="Z411" s="39" t="e">
        <f>IF(AL412="24",Monitoreo!#REF!&amp;". ","")</f>
        <v>#REF!</v>
      </c>
      <c r="AA411" s="39" t="e">
        <f>IF(AL412="23",Monitoreo!#REF!&amp;". ","")</f>
        <v>#REF!</v>
      </c>
      <c r="AB411" s="39" t="e">
        <f>IF(AL412="22",Monitoreo!#REF!&amp;". ","")</f>
        <v>#REF!</v>
      </c>
      <c r="AC411" s="39" t="e">
        <f>IF(AL412="21",Monitoreo!#REF!&amp;". ","")</f>
        <v>#REF!</v>
      </c>
      <c r="AD411" s="39" t="e">
        <f>IF(AL412="15",Monitoreo!#REF!&amp;". ","")</f>
        <v>#REF!</v>
      </c>
      <c r="AE411" s="39" t="e">
        <f>IF(AL412="14",Monitoreo!#REF!&amp;". ","")</f>
        <v>#REF!</v>
      </c>
      <c r="AF411" s="39" t="e">
        <f>IF(AL412="13",Monitoreo!#REF!&amp;". ","")</f>
        <v>#REF!</v>
      </c>
      <c r="AG411" s="39" t="e">
        <f>IF(AL412="12",Monitoreo!#REF!&amp;". ","")</f>
        <v>#REF!</v>
      </c>
      <c r="AH411" s="85" t="e">
        <f>IF(AL412="11",Monitoreo!#REF!&amp;". ","")</f>
        <v>#REF!</v>
      </c>
      <c r="AI411" s="71"/>
      <c r="AJ411" s="88" t="e">
        <f>+IF(Monitoreo!#REF!="Casi Seguro",5,IF(Monitoreo!#REF!="Probable",4,IF(Monitoreo!#REF!="Posible",3,IF(Monitoreo!#REF!="Improbable",2,IF(Monitoreo!#REF!="Raro",1)))))</f>
        <v>#REF!</v>
      </c>
      <c r="AK411" s="88" t="e">
        <f>+IF(Monitoreo!#REF!="Severo",5,IF(Monitoreo!#REF!="Mayor",4,IF(Monitoreo!#REF!="Moderado",3,IF(Monitoreo!#REF!="Menor",2,IF(Monitoreo!#REF!="Insignificante",1)))))</f>
        <v>#REF!</v>
      </c>
      <c r="AL411" s="88" t="e">
        <f t="shared" si="6"/>
        <v>#REF!</v>
      </c>
    </row>
    <row r="412" spans="9:38" x14ac:dyDescent="0.25">
      <c r="I412" s="83"/>
      <c r="J412" s="84" t="e">
        <f>IF(AL413="55",Monitoreo!#REF!&amp;". ","")</f>
        <v>#REF!</v>
      </c>
      <c r="K412" s="39" t="e">
        <f>IF(AL413="54",Monitoreo!#REF!&amp;". ","")</f>
        <v>#REF!</v>
      </c>
      <c r="L412" s="39" t="e">
        <f>IF(AL413="53",Monitoreo!#REF!&amp;". ","")</f>
        <v>#REF!</v>
      </c>
      <c r="M412" s="39" t="e">
        <f>IF(AL413="52",Monitoreo!#REF!&amp;". ","")</f>
        <v>#REF!</v>
      </c>
      <c r="N412" s="39" t="e">
        <f>IF(AL413="51",Monitoreo!#REF!&amp;". ","")</f>
        <v>#REF!</v>
      </c>
      <c r="O412" s="39" t="e">
        <f>IF(AL413="45",Monitoreo!#REF!&amp;". ","")</f>
        <v>#REF!</v>
      </c>
      <c r="P412" s="39" t="e">
        <f>IF(AL413="44",Monitoreo!#REF!&amp;". ","")</f>
        <v>#REF!</v>
      </c>
      <c r="Q412" s="39" t="e">
        <f>IF(AL413="43",Monitoreo!#REF!&amp;". ","")</f>
        <v>#REF!</v>
      </c>
      <c r="R412" s="39" t="e">
        <f>IF(AL413="42",Monitoreo!#REF!&amp;". ","")</f>
        <v>#REF!</v>
      </c>
      <c r="S412" s="39" t="e">
        <f>IF(AL413="41",Monitoreo!#REF!&amp;". ","")</f>
        <v>#REF!</v>
      </c>
      <c r="T412" s="39" t="e">
        <f>IF(AL413="35",Monitoreo!#REF!&amp;". ","")</f>
        <v>#REF!</v>
      </c>
      <c r="U412" s="39" t="e">
        <f>IF(AL413="34",Monitoreo!#REF!&amp;". ","")</f>
        <v>#REF!</v>
      </c>
      <c r="V412" s="39" t="e">
        <f>IF(AL413="33",Monitoreo!#REF!&amp;". ","")</f>
        <v>#REF!</v>
      </c>
      <c r="W412" s="39" t="e">
        <f>IF(AL413="32",Monitoreo!#REF!&amp;". ","")</f>
        <v>#REF!</v>
      </c>
      <c r="X412" s="39" t="e">
        <f>IF(AL413="31",Monitoreo!#REF!&amp;". ","")</f>
        <v>#REF!</v>
      </c>
      <c r="Y412" s="39" t="e">
        <f>IF(AL413="25",Monitoreo!#REF!&amp;". ","")</f>
        <v>#REF!</v>
      </c>
      <c r="Z412" s="39" t="e">
        <f>IF(AL413="24",Monitoreo!#REF!&amp;". ","")</f>
        <v>#REF!</v>
      </c>
      <c r="AA412" s="39" t="e">
        <f>IF(AL413="23",Monitoreo!#REF!&amp;". ","")</f>
        <v>#REF!</v>
      </c>
      <c r="AB412" s="39" t="e">
        <f>IF(AL413="22",Monitoreo!#REF!&amp;". ","")</f>
        <v>#REF!</v>
      </c>
      <c r="AC412" s="39" t="e">
        <f>IF(AL413="21",Monitoreo!#REF!&amp;". ","")</f>
        <v>#REF!</v>
      </c>
      <c r="AD412" s="39" t="e">
        <f>IF(AL413="15",Monitoreo!#REF!&amp;". ","")</f>
        <v>#REF!</v>
      </c>
      <c r="AE412" s="39" t="e">
        <f>IF(AL413="14",Monitoreo!#REF!&amp;". ","")</f>
        <v>#REF!</v>
      </c>
      <c r="AF412" s="39" t="e">
        <f>IF(AL413="13",Monitoreo!#REF!&amp;". ","")</f>
        <v>#REF!</v>
      </c>
      <c r="AG412" s="39" t="e">
        <f>IF(AL413="12",Monitoreo!#REF!&amp;". ","")</f>
        <v>#REF!</v>
      </c>
      <c r="AH412" s="85" t="e">
        <f>IF(AL413="11",Monitoreo!#REF!&amp;". ","")</f>
        <v>#REF!</v>
      </c>
      <c r="AI412" s="71"/>
      <c r="AJ412" s="88" t="e">
        <f>+IF(Monitoreo!#REF!="Casi Seguro",5,IF(Monitoreo!#REF!="Probable",4,IF(Monitoreo!#REF!="Posible",3,IF(Monitoreo!#REF!="Improbable",2,IF(Monitoreo!#REF!="Raro",1)))))</f>
        <v>#REF!</v>
      </c>
      <c r="AK412" s="88" t="e">
        <f>+IF(Monitoreo!#REF!="Severo",5,IF(Monitoreo!#REF!="Mayor",4,IF(Monitoreo!#REF!="Moderado",3,IF(Monitoreo!#REF!="Menor",2,IF(Monitoreo!#REF!="Insignificante",1)))))</f>
        <v>#REF!</v>
      </c>
      <c r="AL412" s="88" t="e">
        <f t="shared" si="6"/>
        <v>#REF!</v>
      </c>
    </row>
    <row r="413" spans="9:38" x14ac:dyDescent="0.25">
      <c r="I413" s="83"/>
      <c r="J413" s="84" t="e">
        <f>IF(AL414="55",Monitoreo!#REF!&amp;". ","")</f>
        <v>#REF!</v>
      </c>
      <c r="K413" s="39" t="e">
        <f>IF(AL414="54",Monitoreo!#REF!&amp;". ","")</f>
        <v>#REF!</v>
      </c>
      <c r="L413" s="39" t="e">
        <f>IF(AL414="53",Monitoreo!#REF!&amp;". ","")</f>
        <v>#REF!</v>
      </c>
      <c r="M413" s="39" t="e">
        <f>IF(AL414="52",Monitoreo!#REF!&amp;". ","")</f>
        <v>#REF!</v>
      </c>
      <c r="N413" s="39" t="e">
        <f>IF(AL414="51",Monitoreo!#REF!&amp;". ","")</f>
        <v>#REF!</v>
      </c>
      <c r="O413" s="39" t="e">
        <f>IF(AL414="45",Monitoreo!#REF!&amp;". ","")</f>
        <v>#REF!</v>
      </c>
      <c r="P413" s="39" t="e">
        <f>IF(AL414="44",Monitoreo!#REF!&amp;". ","")</f>
        <v>#REF!</v>
      </c>
      <c r="Q413" s="39" t="e">
        <f>IF(AL414="43",Monitoreo!#REF!&amp;". ","")</f>
        <v>#REF!</v>
      </c>
      <c r="R413" s="39" t="e">
        <f>IF(AL414="42",Monitoreo!#REF!&amp;". ","")</f>
        <v>#REF!</v>
      </c>
      <c r="S413" s="39" t="e">
        <f>IF(AL414="41",Monitoreo!#REF!&amp;". ","")</f>
        <v>#REF!</v>
      </c>
      <c r="T413" s="39" t="e">
        <f>IF(AL414="35",Monitoreo!#REF!&amp;". ","")</f>
        <v>#REF!</v>
      </c>
      <c r="U413" s="39" t="e">
        <f>IF(AL414="34",Monitoreo!#REF!&amp;". ","")</f>
        <v>#REF!</v>
      </c>
      <c r="V413" s="39" t="e">
        <f>IF(AL414="33",Monitoreo!#REF!&amp;". ","")</f>
        <v>#REF!</v>
      </c>
      <c r="W413" s="39" t="e">
        <f>IF(AL414="32",Monitoreo!#REF!&amp;". ","")</f>
        <v>#REF!</v>
      </c>
      <c r="X413" s="39" t="e">
        <f>IF(AL414="31",Monitoreo!#REF!&amp;". ","")</f>
        <v>#REF!</v>
      </c>
      <c r="Y413" s="39" t="e">
        <f>IF(AL414="25",Monitoreo!#REF!&amp;". ","")</f>
        <v>#REF!</v>
      </c>
      <c r="Z413" s="39" t="e">
        <f>IF(AL414="24",Monitoreo!#REF!&amp;". ","")</f>
        <v>#REF!</v>
      </c>
      <c r="AA413" s="39" t="e">
        <f>IF(AL414="23",Monitoreo!#REF!&amp;". ","")</f>
        <v>#REF!</v>
      </c>
      <c r="AB413" s="39" t="e">
        <f>IF(AL414="22",Monitoreo!#REF!&amp;". ","")</f>
        <v>#REF!</v>
      </c>
      <c r="AC413" s="39" t="e">
        <f>IF(AL414="21",Monitoreo!#REF!&amp;". ","")</f>
        <v>#REF!</v>
      </c>
      <c r="AD413" s="39" t="e">
        <f>IF(AL414="15",Monitoreo!#REF!&amp;". ","")</f>
        <v>#REF!</v>
      </c>
      <c r="AE413" s="39" t="e">
        <f>IF(AL414="14",Monitoreo!#REF!&amp;". ","")</f>
        <v>#REF!</v>
      </c>
      <c r="AF413" s="39" t="e">
        <f>IF(AL414="13",Monitoreo!#REF!&amp;". ","")</f>
        <v>#REF!</v>
      </c>
      <c r="AG413" s="39" t="e">
        <f>IF(AL414="12",Monitoreo!#REF!&amp;". ","")</f>
        <v>#REF!</v>
      </c>
      <c r="AH413" s="85" t="e">
        <f>IF(AL414="11",Monitoreo!#REF!&amp;". ","")</f>
        <v>#REF!</v>
      </c>
      <c r="AI413" s="71"/>
      <c r="AJ413" s="88" t="e">
        <f>+IF(Monitoreo!#REF!="Casi Seguro",5,IF(Monitoreo!#REF!="Probable",4,IF(Monitoreo!#REF!="Posible",3,IF(Monitoreo!#REF!="Improbable",2,IF(Monitoreo!#REF!="Raro",1)))))</f>
        <v>#REF!</v>
      </c>
      <c r="AK413" s="88" t="e">
        <f>+IF(Monitoreo!#REF!="Severo",5,IF(Monitoreo!#REF!="Mayor",4,IF(Monitoreo!#REF!="Moderado",3,IF(Monitoreo!#REF!="Menor",2,IF(Monitoreo!#REF!="Insignificante",1)))))</f>
        <v>#REF!</v>
      </c>
      <c r="AL413" s="88" t="e">
        <f t="shared" si="6"/>
        <v>#REF!</v>
      </c>
    </row>
    <row r="414" spans="9:38" x14ac:dyDescent="0.25">
      <c r="I414" s="83"/>
      <c r="J414" s="84" t="e">
        <f>IF(AL415="55",Monitoreo!#REF!&amp;". ","")</f>
        <v>#REF!</v>
      </c>
      <c r="K414" s="39" t="e">
        <f>IF(AL415="54",Monitoreo!#REF!&amp;". ","")</f>
        <v>#REF!</v>
      </c>
      <c r="L414" s="39" t="e">
        <f>IF(AL415="53",Monitoreo!#REF!&amp;". ","")</f>
        <v>#REF!</v>
      </c>
      <c r="M414" s="39" t="e">
        <f>IF(AL415="52",Monitoreo!#REF!&amp;". ","")</f>
        <v>#REF!</v>
      </c>
      <c r="N414" s="39" t="e">
        <f>IF(AL415="51",Monitoreo!#REF!&amp;". ","")</f>
        <v>#REF!</v>
      </c>
      <c r="O414" s="39" t="e">
        <f>IF(AL415="45",Monitoreo!#REF!&amp;". ","")</f>
        <v>#REF!</v>
      </c>
      <c r="P414" s="39" t="e">
        <f>IF(AL415="44",Monitoreo!#REF!&amp;". ","")</f>
        <v>#REF!</v>
      </c>
      <c r="Q414" s="39" t="e">
        <f>IF(AL415="43",Monitoreo!#REF!&amp;". ","")</f>
        <v>#REF!</v>
      </c>
      <c r="R414" s="39" t="e">
        <f>IF(AL415="42",Monitoreo!#REF!&amp;". ","")</f>
        <v>#REF!</v>
      </c>
      <c r="S414" s="39" t="e">
        <f>IF(AL415="41",Monitoreo!#REF!&amp;". ","")</f>
        <v>#REF!</v>
      </c>
      <c r="T414" s="39" t="e">
        <f>IF(AL415="35",Monitoreo!#REF!&amp;". ","")</f>
        <v>#REF!</v>
      </c>
      <c r="U414" s="39" t="e">
        <f>IF(AL415="34",Monitoreo!#REF!&amp;". ","")</f>
        <v>#REF!</v>
      </c>
      <c r="V414" s="39" t="e">
        <f>IF(AL415="33",Monitoreo!#REF!&amp;". ","")</f>
        <v>#REF!</v>
      </c>
      <c r="W414" s="39" t="e">
        <f>IF(AL415="32",Monitoreo!#REF!&amp;". ","")</f>
        <v>#REF!</v>
      </c>
      <c r="X414" s="39" t="e">
        <f>IF(AL415="31",Monitoreo!#REF!&amp;". ","")</f>
        <v>#REF!</v>
      </c>
      <c r="Y414" s="39" t="e">
        <f>IF(AL415="25",Monitoreo!#REF!&amp;". ","")</f>
        <v>#REF!</v>
      </c>
      <c r="Z414" s="39" t="e">
        <f>IF(AL415="24",Monitoreo!#REF!&amp;". ","")</f>
        <v>#REF!</v>
      </c>
      <c r="AA414" s="39" t="e">
        <f>IF(AL415="23",Monitoreo!#REF!&amp;". ","")</f>
        <v>#REF!</v>
      </c>
      <c r="AB414" s="39" t="e">
        <f>IF(AL415="22",Monitoreo!#REF!&amp;". ","")</f>
        <v>#REF!</v>
      </c>
      <c r="AC414" s="39" t="e">
        <f>IF(AL415="21",Monitoreo!#REF!&amp;". ","")</f>
        <v>#REF!</v>
      </c>
      <c r="AD414" s="39" t="e">
        <f>IF(AL415="15",Monitoreo!#REF!&amp;". ","")</f>
        <v>#REF!</v>
      </c>
      <c r="AE414" s="39" t="e">
        <f>IF(AL415="14",Monitoreo!#REF!&amp;". ","")</f>
        <v>#REF!</v>
      </c>
      <c r="AF414" s="39" t="e">
        <f>IF(AL415="13",Monitoreo!#REF!&amp;". ","")</f>
        <v>#REF!</v>
      </c>
      <c r="AG414" s="39" t="e">
        <f>IF(AL415="12",Monitoreo!#REF!&amp;". ","")</f>
        <v>#REF!</v>
      </c>
      <c r="AH414" s="85" t="e">
        <f>IF(AL415="11",Monitoreo!#REF!&amp;". ","")</f>
        <v>#REF!</v>
      </c>
      <c r="AI414" s="71"/>
      <c r="AJ414" s="88" t="e">
        <f>+IF(Monitoreo!#REF!="Casi Seguro",5,IF(Monitoreo!#REF!="Probable",4,IF(Monitoreo!#REF!="Posible",3,IF(Monitoreo!#REF!="Improbable",2,IF(Monitoreo!#REF!="Raro",1)))))</f>
        <v>#REF!</v>
      </c>
      <c r="AK414" s="88" t="e">
        <f>+IF(Monitoreo!#REF!="Severo",5,IF(Monitoreo!#REF!="Mayor",4,IF(Monitoreo!#REF!="Moderado",3,IF(Monitoreo!#REF!="Menor",2,IF(Monitoreo!#REF!="Insignificante",1)))))</f>
        <v>#REF!</v>
      </c>
      <c r="AL414" s="88" t="e">
        <f t="shared" si="6"/>
        <v>#REF!</v>
      </c>
    </row>
    <row r="415" spans="9:38" x14ac:dyDescent="0.25">
      <c r="I415" s="83"/>
      <c r="J415" s="84" t="e">
        <f>IF(AL416="55",Monitoreo!#REF!&amp;". ","")</f>
        <v>#REF!</v>
      </c>
      <c r="K415" s="39" t="e">
        <f>IF(AL416="54",Monitoreo!#REF!&amp;". ","")</f>
        <v>#REF!</v>
      </c>
      <c r="L415" s="39" t="e">
        <f>IF(AL416="53",Monitoreo!#REF!&amp;". ","")</f>
        <v>#REF!</v>
      </c>
      <c r="M415" s="39" t="e">
        <f>IF(AL416="52",Monitoreo!#REF!&amp;". ","")</f>
        <v>#REF!</v>
      </c>
      <c r="N415" s="39" t="e">
        <f>IF(AL416="51",Monitoreo!#REF!&amp;". ","")</f>
        <v>#REF!</v>
      </c>
      <c r="O415" s="39" t="e">
        <f>IF(AL416="45",Monitoreo!#REF!&amp;". ","")</f>
        <v>#REF!</v>
      </c>
      <c r="P415" s="39" t="e">
        <f>IF(AL416="44",Monitoreo!#REF!&amp;". ","")</f>
        <v>#REF!</v>
      </c>
      <c r="Q415" s="39" t="e">
        <f>IF(AL416="43",Monitoreo!#REF!&amp;". ","")</f>
        <v>#REF!</v>
      </c>
      <c r="R415" s="39" t="e">
        <f>IF(AL416="42",Monitoreo!#REF!&amp;". ","")</f>
        <v>#REF!</v>
      </c>
      <c r="S415" s="39" t="e">
        <f>IF(AL416="41",Monitoreo!#REF!&amp;". ","")</f>
        <v>#REF!</v>
      </c>
      <c r="T415" s="39" t="e">
        <f>IF(AL416="35",Monitoreo!#REF!&amp;". ","")</f>
        <v>#REF!</v>
      </c>
      <c r="U415" s="39" t="e">
        <f>IF(AL416="34",Monitoreo!#REF!&amp;". ","")</f>
        <v>#REF!</v>
      </c>
      <c r="V415" s="39" t="e">
        <f>IF(AL416="33",Monitoreo!#REF!&amp;". ","")</f>
        <v>#REF!</v>
      </c>
      <c r="W415" s="39" t="e">
        <f>IF(AL416="32",Monitoreo!#REF!&amp;". ","")</f>
        <v>#REF!</v>
      </c>
      <c r="X415" s="39" t="e">
        <f>IF(AL416="31",Monitoreo!#REF!&amp;". ","")</f>
        <v>#REF!</v>
      </c>
      <c r="Y415" s="39" t="e">
        <f>IF(AL416="25",Monitoreo!#REF!&amp;". ","")</f>
        <v>#REF!</v>
      </c>
      <c r="Z415" s="39" t="e">
        <f>IF(AL416="24",Monitoreo!#REF!&amp;". ","")</f>
        <v>#REF!</v>
      </c>
      <c r="AA415" s="39" t="e">
        <f>IF(AL416="23",Monitoreo!#REF!&amp;". ","")</f>
        <v>#REF!</v>
      </c>
      <c r="AB415" s="39" t="e">
        <f>IF(AL416="22",Monitoreo!#REF!&amp;". ","")</f>
        <v>#REF!</v>
      </c>
      <c r="AC415" s="39" t="e">
        <f>IF(AL416="21",Monitoreo!#REF!&amp;". ","")</f>
        <v>#REF!</v>
      </c>
      <c r="AD415" s="39" t="e">
        <f>IF(AL416="15",Monitoreo!#REF!&amp;". ","")</f>
        <v>#REF!</v>
      </c>
      <c r="AE415" s="39" t="e">
        <f>IF(AL416="14",Monitoreo!#REF!&amp;". ","")</f>
        <v>#REF!</v>
      </c>
      <c r="AF415" s="39" t="e">
        <f>IF(AL416="13",Monitoreo!#REF!&amp;". ","")</f>
        <v>#REF!</v>
      </c>
      <c r="AG415" s="39" t="e">
        <f>IF(AL416="12",Monitoreo!#REF!&amp;". ","")</f>
        <v>#REF!</v>
      </c>
      <c r="AH415" s="85" t="e">
        <f>IF(AL416="11",Monitoreo!#REF!&amp;". ","")</f>
        <v>#REF!</v>
      </c>
      <c r="AI415" s="71"/>
      <c r="AJ415" s="88" t="e">
        <f>+IF(Monitoreo!#REF!="Casi Seguro",5,IF(Monitoreo!#REF!="Probable",4,IF(Monitoreo!#REF!="Posible",3,IF(Monitoreo!#REF!="Improbable",2,IF(Monitoreo!#REF!="Raro",1)))))</f>
        <v>#REF!</v>
      </c>
      <c r="AK415" s="88" t="e">
        <f>+IF(Monitoreo!#REF!="Severo",5,IF(Monitoreo!#REF!="Mayor",4,IF(Monitoreo!#REF!="Moderado",3,IF(Monitoreo!#REF!="Menor",2,IF(Monitoreo!#REF!="Insignificante",1)))))</f>
        <v>#REF!</v>
      </c>
      <c r="AL415" s="88" t="e">
        <f t="shared" si="6"/>
        <v>#REF!</v>
      </c>
    </row>
    <row r="416" spans="9:38" x14ac:dyDescent="0.25">
      <c r="I416" s="83"/>
      <c r="J416" s="84" t="e">
        <f>IF(AL417="55",Monitoreo!#REF!&amp;". ","")</f>
        <v>#REF!</v>
      </c>
      <c r="K416" s="39" t="e">
        <f>IF(AL417="54",Monitoreo!#REF!&amp;". ","")</f>
        <v>#REF!</v>
      </c>
      <c r="L416" s="39" t="e">
        <f>IF(AL417="53",Monitoreo!#REF!&amp;". ","")</f>
        <v>#REF!</v>
      </c>
      <c r="M416" s="39" t="e">
        <f>IF(AL417="52",Monitoreo!#REF!&amp;". ","")</f>
        <v>#REF!</v>
      </c>
      <c r="N416" s="39" t="e">
        <f>IF(AL417="51",Monitoreo!#REF!&amp;". ","")</f>
        <v>#REF!</v>
      </c>
      <c r="O416" s="39" t="e">
        <f>IF(AL417="45",Monitoreo!#REF!&amp;". ","")</f>
        <v>#REF!</v>
      </c>
      <c r="P416" s="39" t="e">
        <f>IF(AL417="44",Monitoreo!#REF!&amp;". ","")</f>
        <v>#REF!</v>
      </c>
      <c r="Q416" s="39" t="e">
        <f>IF(AL417="43",Monitoreo!#REF!&amp;". ","")</f>
        <v>#REF!</v>
      </c>
      <c r="R416" s="39" t="e">
        <f>IF(AL417="42",Monitoreo!#REF!&amp;". ","")</f>
        <v>#REF!</v>
      </c>
      <c r="S416" s="39" t="e">
        <f>IF(AL417="41",Monitoreo!#REF!&amp;". ","")</f>
        <v>#REF!</v>
      </c>
      <c r="T416" s="39" t="e">
        <f>IF(AL417="35",Monitoreo!#REF!&amp;". ","")</f>
        <v>#REF!</v>
      </c>
      <c r="U416" s="39" t="e">
        <f>IF(AL417="34",Monitoreo!#REF!&amp;". ","")</f>
        <v>#REF!</v>
      </c>
      <c r="V416" s="39" t="e">
        <f>IF(AL417="33",Monitoreo!#REF!&amp;". ","")</f>
        <v>#REF!</v>
      </c>
      <c r="W416" s="39" t="e">
        <f>IF(AL417="32",Monitoreo!#REF!&amp;". ","")</f>
        <v>#REF!</v>
      </c>
      <c r="X416" s="39" t="e">
        <f>IF(AL417="31",Monitoreo!#REF!&amp;". ","")</f>
        <v>#REF!</v>
      </c>
      <c r="Y416" s="39" t="e">
        <f>IF(AL417="25",Monitoreo!#REF!&amp;". ","")</f>
        <v>#REF!</v>
      </c>
      <c r="Z416" s="39" t="e">
        <f>IF(AL417="24",Monitoreo!#REF!&amp;". ","")</f>
        <v>#REF!</v>
      </c>
      <c r="AA416" s="39" t="e">
        <f>IF(AL417="23",Monitoreo!#REF!&amp;". ","")</f>
        <v>#REF!</v>
      </c>
      <c r="AB416" s="39" t="e">
        <f>IF(AL417="22",Monitoreo!#REF!&amp;". ","")</f>
        <v>#REF!</v>
      </c>
      <c r="AC416" s="39" t="e">
        <f>IF(AL417="21",Monitoreo!#REF!&amp;". ","")</f>
        <v>#REF!</v>
      </c>
      <c r="AD416" s="39" t="e">
        <f>IF(AL417="15",Monitoreo!#REF!&amp;". ","")</f>
        <v>#REF!</v>
      </c>
      <c r="AE416" s="39" t="e">
        <f>IF(AL417="14",Monitoreo!#REF!&amp;". ","")</f>
        <v>#REF!</v>
      </c>
      <c r="AF416" s="39" t="e">
        <f>IF(AL417="13",Monitoreo!#REF!&amp;". ","")</f>
        <v>#REF!</v>
      </c>
      <c r="AG416" s="39" t="e">
        <f>IF(AL417="12",Monitoreo!#REF!&amp;". ","")</f>
        <v>#REF!</v>
      </c>
      <c r="AH416" s="85" t="e">
        <f>IF(AL417="11",Monitoreo!#REF!&amp;". ","")</f>
        <v>#REF!</v>
      </c>
      <c r="AI416" s="71"/>
      <c r="AJ416" s="88" t="e">
        <f>+IF(Monitoreo!#REF!="Casi Seguro",5,IF(Monitoreo!#REF!="Probable",4,IF(Monitoreo!#REF!="Posible",3,IF(Monitoreo!#REF!="Improbable",2,IF(Monitoreo!#REF!="Raro",1)))))</f>
        <v>#REF!</v>
      </c>
      <c r="AK416" s="88" t="e">
        <f>+IF(Monitoreo!#REF!="Severo",5,IF(Monitoreo!#REF!="Mayor",4,IF(Monitoreo!#REF!="Moderado",3,IF(Monitoreo!#REF!="Menor",2,IF(Monitoreo!#REF!="Insignificante",1)))))</f>
        <v>#REF!</v>
      </c>
      <c r="AL416" s="88" t="e">
        <f t="shared" si="6"/>
        <v>#REF!</v>
      </c>
    </row>
    <row r="417" spans="9:38" x14ac:dyDescent="0.25">
      <c r="I417" s="83"/>
      <c r="J417" s="84" t="e">
        <f>IF(AL418="55",Monitoreo!#REF!&amp;". ","")</f>
        <v>#REF!</v>
      </c>
      <c r="K417" s="39" t="e">
        <f>IF(AL418="54",Monitoreo!#REF!&amp;". ","")</f>
        <v>#REF!</v>
      </c>
      <c r="L417" s="39" t="e">
        <f>IF(AL418="53",Monitoreo!#REF!&amp;". ","")</f>
        <v>#REF!</v>
      </c>
      <c r="M417" s="39" t="e">
        <f>IF(AL418="52",Monitoreo!#REF!&amp;". ","")</f>
        <v>#REF!</v>
      </c>
      <c r="N417" s="39" t="e">
        <f>IF(AL418="51",Monitoreo!#REF!&amp;". ","")</f>
        <v>#REF!</v>
      </c>
      <c r="O417" s="39" t="e">
        <f>IF(AL418="45",Monitoreo!#REF!&amp;". ","")</f>
        <v>#REF!</v>
      </c>
      <c r="P417" s="39" t="e">
        <f>IF(AL418="44",Monitoreo!#REF!&amp;". ","")</f>
        <v>#REF!</v>
      </c>
      <c r="Q417" s="39" t="e">
        <f>IF(AL418="43",Monitoreo!#REF!&amp;". ","")</f>
        <v>#REF!</v>
      </c>
      <c r="R417" s="39" t="e">
        <f>IF(AL418="42",Monitoreo!#REF!&amp;". ","")</f>
        <v>#REF!</v>
      </c>
      <c r="S417" s="39" t="e">
        <f>IF(AL418="41",Monitoreo!#REF!&amp;". ","")</f>
        <v>#REF!</v>
      </c>
      <c r="T417" s="39" t="e">
        <f>IF(AL418="35",Monitoreo!#REF!&amp;". ","")</f>
        <v>#REF!</v>
      </c>
      <c r="U417" s="39" t="e">
        <f>IF(AL418="34",Monitoreo!#REF!&amp;". ","")</f>
        <v>#REF!</v>
      </c>
      <c r="V417" s="39" t="e">
        <f>IF(AL418="33",Monitoreo!#REF!&amp;". ","")</f>
        <v>#REF!</v>
      </c>
      <c r="W417" s="39" t="e">
        <f>IF(AL418="32",Monitoreo!#REF!&amp;". ","")</f>
        <v>#REF!</v>
      </c>
      <c r="X417" s="39" t="e">
        <f>IF(AL418="31",Monitoreo!#REF!&amp;". ","")</f>
        <v>#REF!</v>
      </c>
      <c r="Y417" s="39" t="e">
        <f>IF(AL418="25",Monitoreo!#REF!&amp;". ","")</f>
        <v>#REF!</v>
      </c>
      <c r="Z417" s="39" t="e">
        <f>IF(AL418="24",Monitoreo!#REF!&amp;". ","")</f>
        <v>#REF!</v>
      </c>
      <c r="AA417" s="39" t="e">
        <f>IF(AL418="23",Monitoreo!#REF!&amp;". ","")</f>
        <v>#REF!</v>
      </c>
      <c r="AB417" s="39" t="e">
        <f>IF(AL418="22",Monitoreo!#REF!&amp;". ","")</f>
        <v>#REF!</v>
      </c>
      <c r="AC417" s="39" t="e">
        <f>IF(AL418="21",Monitoreo!#REF!&amp;". ","")</f>
        <v>#REF!</v>
      </c>
      <c r="AD417" s="39" t="e">
        <f>IF(AL418="15",Monitoreo!#REF!&amp;". ","")</f>
        <v>#REF!</v>
      </c>
      <c r="AE417" s="39" t="e">
        <f>IF(AL418="14",Monitoreo!#REF!&amp;". ","")</f>
        <v>#REF!</v>
      </c>
      <c r="AF417" s="39" t="e">
        <f>IF(AL418="13",Monitoreo!#REF!&amp;". ","")</f>
        <v>#REF!</v>
      </c>
      <c r="AG417" s="39" t="e">
        <f>IF(AL418="12",Monitoreo!#REF!&amp;". ","")</f>
        <v>#REF!</v>
      </c>
      <c r="AH417" s="85" t="e">
        <f>IF(AL418="11",Monitoreo!#REF!&amp;". ","")</f>
        <v>#REF!</v>
      </c>
      <c r="AI417" s="71"/>
      <c r="AJ417" s="88" t="e">
        <f>+IF(Monitoreo!#REF!="Casi Seguro",5,IF(Monitoreo!#REF!="Probable",4,IF(Monitoreo!#REF!="Posible",3,IF(Monitoreo!#REF!="Improbable",2,IF(Monitoreo!#REF!="Raro",1)))))</f>
        <v>#REF!</v>
      </c>
      <c r="AK417" s="88" t="e">
        <f>+IF(Monitoreo!#REF!="Severo",5,IF(Monitoreo!#REF!="Mayor",4,IF(Monitoreo!#REF!="Moderado",3,IF(Monitoreo!#REF!="Menor",2,IF(Monitoreo!#REF!="Insignificante",1)))))</f>
        <v>#REF!</v>
      </c>
      <c r="AL417" s="88" t="e">
        <f t="shared" si="6"/>
        <v>#REF!</v>
      </c>
    </row>
    <row r="418" spans="9:38" x14ac:dyDescent="0.25">
      <c r="I418" s="83"/>
      <c r="J418" s="84" t="e">
        <f>IF(AL419="55",Monitoreo!#REF!&amp;". ","")</f>
        <v>#REF!</v>
      </c>
      <c r="K418" s="39" t="e">
        <f>IF(AL419="54",Monitoreo!#REF!&amp;". ","")</f>
        <v>#REF!</v>
      </c>
      <c r="L418" s="39" t="e">
        <f>IF(AL419="53",Monitoreo!#REF!&amp;". ","")</f>
        <v>#REF!</v>
      </c>
      <c r="M418" s="39" t="e">
        <f>IF(AL419="52",Monitoreo!#REF!&amp;". ","")</f>
        <v>#REF!</v>
      </c>
      <c r="N418" s="39" t="e">
        <f>IF(AL419="51",Monitoreo!#REF!&amp;". ","")</f>
        <v>#REF!</v>
      </c>
      <c r="O418" s="39" t="e">
        <f>IF(AL419="45",Monitoreo!#REF!&amp;". ","")</f>
        <v>#REF!</v>
      </c>
      <c r="P418" s="39" t="e">
        <f>IF(AL419="44",Monitoreo!#REF!&amp;". ","")</f>
        <v>#REF!</v>
      </c>
      <c r="Q418" s="39" t="e">
        <f>IF(AL419="43",Monitoreo!#REF!&amp;". ","")</f>
        <v>#REF!</v>
      </c>
      <c r="R418" s="39" t="e">
        <f>IF(AL419="42",Monitoreo!#REF!&amp;". ","")</f>
        <v>#REF!</v>
      </c>
      <c r="S418" s="39" t="e">
        <f>IF(AL419="41",Monitoreo!#REF!&amp;". ","")</f>
        <v>#REF!</v>
      </c>
      <c r="T418" s="39" t="e">
        <f>IF(AL419="35",Monitoreo!#REF!&amp;". ","")</f>
        <v>#REF!</v>
      </c>
      <c r="U418" s="39" t="e">
        <f>IF(AL419="34",Monitoreo!#REF!&amp;". ","")</f>
        <v>#REF!</v>
      </c>
      <c r="V418" s="39" t="e">
        <f>IF(AL419="33",Monitoreo!#REF!&amp;". ","")</f>
        <v>#REF!</v>
      </c>
      <c r="W418" s="39" t="e">
        <f>IF(AL419="32",Monitoreo!#REF!&amp;". ","")</f>
        <v>#REF!</v>
      </c>
      <c r="X418" s="39" t="e">
        <f>IF(AL419="31",Monitoreo!#REF!&amp;". ","")</f>
        <v>#REF!</v>
      </c>
      <c r="Y418" s="39" t="e">
        <f>IF(AL419="25",Monitoreo!#REF!&amp;". ","")</f>
        <v>#REF!</v>
      </c>
      <c r="Z418" s="39" t="e">
        <f>IF(AL419="24",Monitoreo!#REF!&amp;". ","")</f>
        <v>#REF!</v>
      </c>
      <c r="AA418" s="39" t="e">
        <f>IF(AL419="23",Monitoreo!#REF!&amp;". ","")</f>
        <v>#REF!</v>
      </c>
      <c r="AB418" s="39" t="e">
        <f>IF(AL419="22",Monitoreo!#REF!&amp;". ","")</f>
        <v>#REF!</v>
      </c>
      <c r="AC418" s="39" t="e">
        <f>IF(AL419="21",Monitoreo!#REF!&amp;". ","")</f>
        <v>#REF!</v>
      </c>
      <c r="AD418" s="39" t="e">
        <f>IF(AL419="15",Monitoreo!#REF!&amp;". ","")</f>
        <v>#REF!</v>
      </c>
      <c r="AE418" s="39" t="e">
        <f>IF(AL419="14",Monitoreo!#REF!&amp;". ","")</f>
        <v>#REF!</v>
      </c>
      <c r="AF418" s="39" t="e">
        <f>IF(AL419="13",Monitoreo!#REF!&amp;". ","")</f>
        <v>#REF!</v>
      </c>
      <c r="AG418" s="39" t="e">
        <f>IF(AL419="12",Monitoreo!#REF!&amp;". ","")</f>
        <v>#REF!</v>
      </c>
      <c r="AH418" s="85" t="e">
        <f>IF(AL419="11",Monitoreo!#REF!&amp;". ","")</f>
        <v>#REF!</v>
      </c>
      <c r="AI418" s="71"/>
      <c r="AJ418" s="88" t="e">
        <f>+IF(Monitoreo!#REF!="Casi Seguro",5,IF(Monitoreo!#REF!="Probable",4,IF(Monitoreo!#REF!="Posible",3,IF(Monitoreo!#REF!="Improbable",2,IF(Monitoreo!#REF!="Raro",1)))))</f>
        <v>#REF!</v>
      </c>
      <c r="AK418" s="88" t="e">
        <f>+IF(Monitoreo!#REF!="Severo",5,IF(Monitoreo!#REF!="Mayor",4,IF(Monitoreo!#REF!="Moderado",3,IF(Monitoreo!#REF!="Menor",2,IF(Monitoreo!#REF!="Insignificante",1)))))</f>
        <v>#REF!</v>
      </c>
      <c r="AL418" s="88" t="e">
        <f t="shared" si="6"/>
        <v>#REF!</v>
      </c>
    </row>
    <row r="419" spans="9:38" x14ac:dyDescent="0.25">
      <c r="I419" s="83"/>
      <c r="J419" s="84" t="e">
        <f>IF(AL420="55",Monitoreo!#REF!&amp;". ","")</f>
        <v>#REF!</v>
      </c>
      <c r="K419" s="39" t="e">
        <f>IF(AL420="54",Monitoreo!#REF!&amp;". ","")</f>
        <v>#REF!</v>
      </c>
      <c r="L419" s="39" t="e">
        <f>IF(AL420="53",Monitoreo!#REF!&amp;". ","")</f>
        <v>#REF!</v>
      </c>
      <c r="M419" s="39" t="e">
        <f>IF(AL420="52",Monitoreo!#REF!&amp;". ","")</f>
        <v>#REF!</v>
      </c>
      <c r="N419" s="39" t="e">
        <f>IF(AL420="51",Monitoreo!#REF!&amp;". ","")</f>
        <v>#REF!</v>
      </c>
      <c r="O419" s="39" t="e">
        <f>IF(AL420="45",Monitoreo!#REF!&amp;". ","")</f>
        <v>#REF!</v>
      </c>
      <c r="P419" s="39" t="e">
        <f>IF(AL420="44",Monitoreo!#REF!&amp;". ","")</f>
        <v>#REF!</v>
      </c>
      <c r="Q419" s="39" t="e">
        <f>IF(AL420="43",Monitoreo!#REF!&amp;". ","")</f>
        <v>#REF!</v>
      </c>
      <c r="R419" s="39" t="e">
        <f>IF(AL420="42",Monitoreo!#REF!&amp;". ","")</f>
        <v>#REF!</v>
      </c>
      <c r="S419" s="39" t="e">
        <f>IF(AL420="41",Monitoreo!#REF!&amp;". ","")</f>
        <v>#REF!</v>
      </c>
      <c r="T419" s="39" t="e">
        <f>IF(AL420="35",Monitoreo!#REF!&amp;". ","")</f>
        <v>#REF!</v>
      </c>
      <c r="U419" s="39" t="e">
        <f>IF(AL420="34",Monitoreo!#REF!&amp;". ","")</f>
        <v>#REF!</v>
      </c>
      <c r="V419" s="39" t="e">
        <f>IF(AL420="33",Monitoreo!#REF!&amp;". ","")</f>
        <v>#REF!</v>
      </c>
      <c r="W419" s="39" t="e">
        <f>IF(AL420="32",Monitoreo!#REF!&amp;". ","")</f>
        <v>#REF!</v>
      </c>
      <c r="X419" s="39" t="e">
        <f>IF(AL420="31",Monitoreo!#REF!&amp;". ","")</f>
        <v>#REF!</v>
      </c>
      <c r="Y419" s="39" t="e">
        <f>IF(AL420="25",Monitoreo!#REF!&amp;". ","")</f>
        <v>#REF!</v>
      </c>
      <c r="Z419" s="39" t="e">
        <f>IF(AL420="24",Monitoreo!#REF!&amp;". ","")</f>
        <v>#REF!</v>
      </c>
      <c r="AA419" s="39" t="e">
        <f>IF(AL420="23",Monitoreo!#REF!&amp;". ","")</f>
        <v>#REF!</v>
      </c>
      <c r="AB419" s="39" t="e">
        <f>IF(AL420="22",Monitoreo!#REF!&amp;". ","")</f>
        <v>#REF!</v>
      </c>
      <c r="AC419" s="39" t="e">
        <f>IF(AL420="21",Monitoreo!#REF!&amp;". ","")</f>
        <v>#REF!</v>
      </c>
      <c r="AD419" s="39" t="e">
        <f>IF(AL420="15",Monitoreo!#REF!&amp;". ","")</f>
        <v>#REF!</v>
      </c>
      <c r="AE419" s="39" t="e">
        <f>IF(AL420="14",Monitoreo!#REF!&amp;". ","")</f>
        <v>#REF!</v>
      </c>
      <c r="AF419" s="39" t="e">
        <f>IF(AL420="13",Monitoreo!#REF!&amp;". ","")</f>
        <v>#REF!</v>
      </c>
      <c r="AG419" s="39" t="e">
        <f>IF(AL420="12",Monitoreo!#REF!&amp;". ","")</f>
        <v>#REF!</v>
      </c>
      <c r="AH419" s="85" t="e">
        <f>IF(AL420="11",Monitoreo!#REF!&amp;". ","")</f>
        <v>#REF!</v>
      </c>
      <c r="AI419" s="71"/>
      <c r="AJ419" s="88" t="e">
        <f>+IF(Monitoreo!#REF!="Casi Seguro",5,IF(Monitoreo!#REF!="Probable",4,IF(Monitoreo!#REF!="Posible",3,IF(Monitoreo!#REF!="Improbable",2,IF(Monitoreo!#REF!="Raro",1)))))</f>
        <v>#REF!</v>
      </c>
      <c r="AK419" s="88" t="e">
        <f>+IF(Monitoreo!#REF!="Severo",5,IF(Monitoreo!#REF!="Mayor",4,IF(Monitoreo!#REF!="Moderado",3,IF(Monitoreo!#REF!="Menor",2,IF(Monitoreo!#REF!="Insignificante",1)))))</f>
        <v>#REF!</v>
      </c>
      <c r="AL419" s="88" t="e">
        <f t="shared" si="6"/>
        <v>#REF!</v>
      </c>
    </row>
    <row r="420" spans="9:38" x14ac:dyDescent="0.25">
      <c r="I420" s="83"/>
      <c r="J420" s="84" t="e">
        <f>IF(AL421="55",Monitoreo!#REF!&amp;". ","")</f>
        <v>#REF!</v>
      </c>
      <c r="K420" s="39" t="e">
        <f>IF(AL421="54",Monitoreo!#REF!&amp;". ","")</f>
        <v>#REF!</v>
      </c>
      <c r="L420" s="39" t="e">
        <f>IF(AL421="53",Monitoreo!#REF!&amp;". ","")</f>
        <v>#REF!</v>
      </c>
      <c r="M420" s="39" t="e">
        <f>IF(AL421="52",Monitoreo!#REF!&amp;". ","")</f>
        <v>#REF!</v>
      </c>
      <c r="N420" s="39" t="e">
        <f>IF(AL421="51",Monitoreo!#REF!&amp;". ","")</f>
        <v>#REF!</v>
      </c>
      <c r="O420" s="39" t="e">
        <f>IF(AL421="45",Monitoreo!#REF!&amp;". ","")</f>
        <v>#REF!</v>
      </c>
      <c r="P420" s="39" t="e">
        <f>IF(AL421="44",Monitoreo!#REF!&amp;". ","")</f>
        <v>#REF!</v>
      </c>
      <c r="Q420" s="39" t="e">
        <f>IF(AL421="43",Monitoreo!#REF!&amp;". ","")</f>
        <v>#REF!</v>
      </c>
      <c r="R420" s="39" t="e">
        <f>IF(AL421="42",Monitoreo!#REF!&amp;". ","")</f>
        <v>#REF!</v>
      </c>
      <c r="S420" s="39" t="e">
        <f>IF(AL421="41",Monitoreo!#REF!&amp;". ","")</f>
        <v>#REF!</v>
      </c>
      <c r="T420" s="39" t="e">
        <f>IF(AL421="35",Monitoreo!#REF!&amp;". ","")</f>
        <v>#REF!</v>
      </c>
      <c r="U420" s="39" t="e">
        <f>IF(AL421="34",Monitoreo!#REF!&amp;". ","")</f>
        <v>#REF!</v>
      </c>
      <c r="V420" s="39" t="e">
        <f>IF(AL421="33",Monitoreo!#REF!&amp;". ","")</f>
        <v>#REF!</v>
      </c>
      <c r="W420" s="39" t="e">
        <f>IF(AL421="32",Monitoreo!#REF!&amp;". ","")</f>
        <v>#REF!</v>
      </c>
      <c r="X420" s="39" t="e">
        <f>IF(AL421="31",Monitoreo!#REF!&amp;". ","")</f>
        <v>#REF!</v>
      </c>
      <c r="Y420" s="39" t="e">
        <f>IF(AL421="25",Monitoreo!#REF!&amp;". ","")</f>
        <v>#REF!</v>
      </c>
      <c r="Z420" s="39" t="e">
        <f>IF(AL421="24",Monitoreo!#REF!&amp;". ","")</f>
        <v>#REF!</v>
      </c>
      <c r="AA420" s="39" t="e">
        <f>IF(AL421="23",Monitoreo!#REF!&amp;". ","")</f>
        <v>#REF!</v>
      </c>
      <c r="AB420" s="39" t="e">
        <f>IF(AL421="22",Monitoreo!#REF!&amp;". ","")</f>
        <v>#REF!</v>
      </c>
      <c r="AC420" s="39" t="e">
        <f>IF(AL421="21",Monitoreo!#REF!&amp;". ","")</f>
        <v>#REF!</v>
      </c>
      <c r="AD420" s="39" t="e">
        <f>IF(AL421="15",Monitoreo!#REF!&amp;". ","")</f>
        <v>#REF!</v>
      </c>
      <c r="AE420" s="39" t="e">
        <f>IF(AL421="14",Monitoreo!#REF!&amp;". ","")</f>
        <v>#REF!</v>
      </c>
      <c r="AF420" s="39" t="e">
        <f>IF(AL421="13",Monitoreo!#REF!&amp;". ","")</f>
        <v>#REF!</v>
      </c>
      <c r="AG420" s="39" t="e">
        <f>IF(AL421="12",Monitoreo!#REF!&amp;". ","")</f>
        <v>#REF!</v>
      </c>
      <c r="AH420" s="85" t="e">
        <f>IF(AL421="11",Monitoreo!#REF!&amp;". ","")</f>
        <v>#REF!</v>
      </c>
      <c r="AI420" s="71"/>
      <c r="AJ420" s="88" t="e">
        <f>+IF(Monitoreo!#REF!="Casi Seguro",5,IF(Monitoreo!#REF!="Probable",4,IF(Monitoreo!#REF!="Posible",3,IF(Monitoreo!#REF!="Improbable",2,IF(Monitoreo!#REF!="Raro",1)))))</f>
        <v>#REF!</v>
      </c>
      <c r="AK420" s="88" t="e">
        <f>+IF(Monitoreo!#REF!="Severo",5,IF(Monitoreo!#REF!="Mayor",4,IF(Monitoreo!#REF!="Moderado",3,IF(Monitoreo!#REF!="Menor",2,IF(Monitoreo!#REF!="Insignificante",1)))))</f>
        <v>#REF!</v>
      </c>
      <c r="AL420" s="88" t="e">
        <f t="shared" si="6"/>
        <v>#REF!</v>
      </c>
    </row>
    <row r="421" spans="9:38" x14ac:dyDescent="0.25">
      <c r="I421" s="83"/>
      <c r="J421" s="84" t="e">
        <f>IF(AL422="55",Monitoreo!#REF!&amp;". ","")</f>
        <v>#REF!</v>
      </c>
      <c r="K421" s="39" t="e">
        <f>IF(AL422="54",Monitoreo!#REF!&amp;". ","")</f>
        <v>#REF!</v>
      </c>
      <c r="L421" s="39" t="e">
        <f>IF(AL422="53",Monitoreo!#REF!&amp;". ","")</f>
        <v>#REF!</v>
      </c>
      <c r="M421" s="39" t="e">
        <f>IF(AL422="52",Monitoreo!#REF!&amp;". ","")</f>
        <v>#REF!</v>
      </c>
      <c r="N421" s="39" t="e">
        <f>IF(AL422="51",Monitoreo!#REF!&amp;". ","")</f>
        <v>#REF!</v>
      </c>
      <c r="O421" s="39" t="e">
        <f>IF(AL422="45",Monitoreo!#REF!&amp;". ","")</f>
        <v>#REF!</v>
      </c>
      <c r="P421" s="39" t="e">
        <f>IF(AL422="44",Monitoreo!#REF!&amp;". ","")</f>
        <v>#REF!</v>
      </c>
      <c r="Q421" s="39" t="e">
        <f>IF(AL422="43",Monitoreo!#REF!&amp;". ","")</f>
        <v>#REF!</v>
      </c>
      <c r="R421" s="39" t="e">
        <f>IF(AL422="42",Monitoreo!#REF!&amp;". ","")</f>
        <v>#REF!</v>
      </c>
      <c r="S421" s="39" t="e">
        <f>IF(AL422="41",Monitoreo!#REF!&amp;". ","")</f>
        <v>#REF!</v>
      </c>
      <c r="T421" s="39" t="e">
        <f>IF(AL422="35",Monitoreo!#REF!&amp;". ","")</f>
        <v>#REF!</v>
      </c>
      <c r="U421" s="39" t="e">
        <f>IF(AL422="34",Monitoreo!#REF!&amp;". ","")</f>
        <v>#REF!</v>
      </c>
      <c r="V421" s="39" t="e">
        <f>IF(AL422="33",Monitoreo!#REF!&amp;". ","")</f>
        <v>#REF!</v>
      </c>
      <c r="W421" s="39" t="e">
        <f>IF(AL422="32",Monitoreo!#REF!&amp;". ","")</f>
        <v>#REF!</v>
      </c>
      <c r="X421" s="39" t="e">
        <f>IF(AL422="31",Monitoreo!#REF!&amp;". ","")</f>
        <v>#REF!</v>
      </c>
      <c r="Y421" s="39" t="e">
        <f>IF(AL422="25",Monitoreo!#REF!&amp;". ","")</f>
        <v>#REF!</v>
      </c>
      <c r="Z421" s="39" t="e">
        <f>IF(AL422="24",Monitoreo!#REF!&amp;". ","")</f>
        <v>#REF!</v>
      </c>
      <c r="AA421" s="39" t="e">
        <f>IF(AL422="23",Monitoreo!#REF!&amp;". ","")</f>
        <v>#REF!</v>
      </c>
      <c r="AB421" s="39" t="e">
        <f>IF(AL422="22",Monitoreo!#REF!&amp;". ","")</f>
        <v>#REF!</v>
      </c>
      <c r="AC421" s="39" t="e">
        <f>IF(AL422="21",Monitoreo!#REF!&amp;". ","")</f>
        <v>#REF!</v>
      </c>
      <c r="AD421" s="39" t="e">
        <f>IF(AL422="15",Monitoreo!#REF!&amp;". ","")</f>
        <v>#REF!</v>
      </c>
      <c r="AE421" s="39" t="e">
        <f>IF(AL422="14",Monitoreo!#REF!&amp;". ","")</f>
        <v>#REF!</v>
      </c>
      <c r="AF421" s="39" t="e">
        <f>IF(AL422="13",Monitoreo!#REF!&amp;". ","")</f>
        <v>#REF!</v>
      </c>
      <c r="AG421" s="39" t="e">
        <f>IF(AL422="12",Monitoreo!#REF!&amp;". ","")</f>
        <v>#REF!</v>
      </c>
      <c r="AH421" s="85" t="e">
        <f>IF(AL422="11",Monitoreo!#REF!&amp;". ","")</f>
        <v>#REF!</v>
      </c>
      <c r="AI421" s="71"/>
      <c r="AJ421" s="88" t="e">
        <f>+IF(Monitoreo!#REF!="Casi Seguro",5,IF(Monitoreo!#REF!="Probable",4,IF(Monitoreo!#REF!="Posible",3,IF(Monitoreo!#REF!="Improbable",2,IF(Monitoreo!#REF!="Raro",1)))))</f>
        <v>#REF!</v>
      </c>
      <c r="AK421" s="88" t="e">
        <f>+IF(Monitoreo!#REF!="Severo",5,IF(Monitoreo!#REF!="Mayor",4,IF(Monitoreo!#REF!="Moderado",3,IF(Monitoreo!#REF!="Menor",2,IF(Monitoreo!#REF!="Insignificante",1)))))</f>
        <v>#REF!</v>
      </c>
      <c r="AL421" s="88" t="e">
        <f t="shared" si="6"/>
        <v>#REF!</v>
      </c>
    </row>
    <row r="422" spans="9:38" x14ac:dyDescent="0.25">
      <c r="I422" s="83"/>
      <c r="J422" s="84" t="e">
        <f>IF(AL423="55",Monitoreo!#REF!&amp;". ","")</f>
        <v>#REF!</v>
      </c>
      <c r="K422" s="39" t="e">
        <f>IF(AL423="54",Monitoreo!#REF!&amp;". ","")</f>
        <v>#REF!</v>
      </c>
      <c r="L422" s="39" t="e">
        <f>IF(AL423="53",Monitoreo!#REF!&amp;". ","")</f>
        <v>#REF!</v>
      </c>
      <c r="M422" s="39" t="e">
        <f>IF(AL423="52",Monitoreo!#REF!&amp;". ","")</f>
        <v>#REF!</v>
      </c>
      <c r="N422" s="39" t="e">
        <f>IF(AL423="51",Monitoreo!#REF!&amp;". ","")</f>
        <v>#REF!</v>
      </c>
      <c r="O422" s="39" t="e">
        <f>IF(AL423="45",Monitoreo!#REF!&amp;". ","")</f>
        <v>#REF!</v>
      </c>
      <c r="P422" s="39" t="e">
        <f>IF(AL423="44",Monitoreo!#REF!&amp;". ","")</f>
        <v>#REF!</v>
      </c>
      <c r="Q422" s="39" t="e">
        <f>IF(AL423="43",Monitoreo!#REF!&amp;". ","")</f>
        <v>#REF!</v>
      </c>
      <c r="R422" s="39" t="e">
        <f>IF(AL423="42",Monitoreo!#REF!&amp;". ","")</f>
        <v>#REF!</v>
      </c>
      <c r="S422" s="39" t="e">
        <f>IF(AL423="41",Monitoreo!#REF!&amp;". ","")</f>
        <v>#REF!</v>
      </c>
      <c r="T422" s="39" t="e">
        <f>IF(AL423="35",Monitoreo!#REF!&amp;". ","")</f>
        <v>#REF!</v>
      </c>
      <c r="U422" s="39" t="e">
        <f>IF(AL423="34",Monitoreo!#REF!&amp;". ","")</f>
        <v>#REF!</v>
      </c>
      <c r="V422" s="39" t="e">
        <f>IF(AL423="33",Monitoreo!#REF!&amp;". ","")</f>
        <v>#REF!</v>
      </c>
      <c r="W422" s="39" t="e">
        <f>IF(AL423="32",Monitoreo!#REF!&amp;". ","")</f>
        <v>#REF!</v>
      </c>
      <c r="X422" s="39" t="e">
        <f>IF(AL423="31",Monitoreo!#REF!&amp;". ","")</f>
        <v>#REF!</v>
      </c>
      <c r="Y422" s="39" t="e">
        <f>IF(AL423="25",Monitoreo!#REF!&amp;". ","")</f>
        <v>#REF!</v>
      </c>
      <c r="Z422" s="39" t="e">
        <f>IF(AL423="24",Monitoreo!#REF!&amp;". ","")</f>
        <v>#REF!</v>
      </c>
      <c r="AA422" s="39" t="e">
        <f>IF(AL423="23",Monitoreo!#REF!&amp;". ","")</f>
        <v>#REF!</v>
      </c>
      <c r="AB422" s="39" t="e">
        <f>IF(AL423="22",Monitoreo!#REF!&amp;". ","")</f>
        <v>#REF!</v>
      </c>
      <c r="AC422" s="39" t="e">
        <f>IF(AL423="21",Monitoreo!#REF!&amp;". ","")</f>
        <v>#REF!</v>
      </c>
      <c r="AD422" s="39" t="e">
        <f>IF(AL423="15",Monitoreo!#REF!&amp;". ","")</f>
        <v>#REF!</v>
      </c>
      <c r="AE422" s="39" t="e">
        <f>IF(AL423="14",Monitoreo!#REF!&amp;". ","")</f>
        <v>#REF!</v>
      </c>
      <c r="AF422" s="39" t="e">
        <f>IF(AL423="13",Monitoreo!#REF!&amp;". ","")</f>
        <v>#REF!</v>
      </c>
      <c r="AG422" s="39" t="e">
        <f>IF(AL423="12",Monitoreo!#REF!&amp;". ","")</f>
        <v>#REF!</v>
      </c>
      <c r="AH422" s="85" t="e">
        <f>IF(AL423="11",Monitoreo!#REF!&amp;". ","")</f>
        <v>#REF!</v>
      </c>
      <c r="AI422" s="71"/>
      <c r="AJ422" s="88" t="e">
        <f>+IF(Monitoreo!#REF!="Casi Seguro",5,IF(Monitoreo!#REF!="Probable",4,IF(Monitoreo!#REF!="Posible",3,IF(Monitoreo!#REF!="Improbable",2,IF(Monitoreo!#REF!="Raro",1)))))</f>
        <v>#REF!</v>
      </c>
      <c r="AK422" s="88" t="e">
        <f>+IF(Monitoreo!#REF!="Severo",5,IF(Monitoreo!#REF!="Mayor",4,IF(Monitoreo!#REF!="Moderado",3,IF(Monitoreo!#REF!="Menor",2,IF(Monitoreo!#REF!="Insignificante",1)))))</f>
        <v>#REF!</v>
      </c>
      <c r="AL422" s="88" t="e">
        <f t="shared" si="6"/>
        <v>#REF!</v>
      </c>
    </row>
    <row r="423" spans="9:38" x14ac:dyDescent="0.25">
      <c r="I423" s="83"/>
      <c r="J423" s="84" t="e">
        <f>IF(AL424="55",Monitoreo!#REF!&amp;". ","")</f>
        <v>#REF!</v>
      </c>
      <c r="K423" s="39" t="e">
        <f>IF(AL424="54",Monitoreo!#REF!&amp;". ","")</f>
        <v>#REF!</v>
      </c>
      <c r="L423" s="39" t="e">
        <f>IF(AL424="53",Monitoreo!#REF!&amp;". ","")</f>
        <v>#REF!</v>
      </c>
      <c r="M423" s="39" t="e">
        <f>IF(AL424="52",Monitoreo!#REF!&amp;". ","")</f>
        <v>#REF!</v>
      </c>
      <c r="N423" s="39" t="e">
        <f>IF(AL424="51",Monitoreo!#REF!&amp;". ","")</f>
        <v>#REF!</v>
      </c>
      <c r="O423" s="39" t="e">
        <f>IF(AL424="45",Monitoreo!#REF!&amp;". ","")</f>
        <v>#REF!</v>
      </c>
      <c r="P423" s="39" t="e">
        <f>IF(AL424="44",Monitoreo!#REF!&amp;". ","")</f>
        <v>#REF!</v>
      </c>
      <c r="Q423" s="39" t="e">
        <f>IF(AL424="43",Monitoreo!#REF!&amp;". ","")</f>
        <v>#REF!</v>
      </c>
      <c r="R423" s="39" t="e">
        <f>IF(AL424="42",Monitoreo!#REF!&amp;". ","")</f>
        <v>#REF!</v>
      </c>
      <c r="S423" s="39" t="e">
        <f>IF(AL424="41",Monitoreo!#REF!&amp;". ","")</f>
        <v>#REF!</v>
      </c>
      <c r="T423" s="39" t="e">
        <f>IF(AL424="35",Monitoreo!#REF!&amp;". ","")</f>
        <v>#REF!</v>
      </c>
      <c r="U423" s="39" t="e">
        <f>IF(AL424="34",Monitoreo!#REF!&amp;". ","")</f>
        <v>#REF!</v>
      </c>
      <c r="V423" s="39" t="e">
        <f>IF(AL424="33",Monitoreo!#REF!&amp;". ","")</f>
        <v>#REF!</v>
      </c>
      <c r="W423" s="39" t="e">
        <f>IF(AL424="32",Monitoreo!#REF!&amp;". ","")</f>
        <v>#REF!</v>
      </c>
      <c r="X423" s="39" t="e">
        <f>IF(AL424="31",Monitoreo!#REF!&amp;". ","")</f>
        <v>#REF!</v>
      </c>
      <c r="Y423" s="39" t="e">
        <f>IF(AL424="25",Monitoreo!#REF!&amp;". ","")</f>
        <v>#REF!</v>
      </c>
      <c r="Z423" s="39" t="e">
        <f>IF(AL424="24",Monitoreo!#REF!&amp;". ","")</f>
        <v>#REF!</v>
      </c>
      <c r="AA423" s="39" t="e">
        <f>IF(AL424="23",Monitoreo!#REF!&amp;". ","")</f>
        <v>#REF!</v>
      </c>
      <c r="AB423" s="39" t="e">
        <f>IF(AL424="22",Monitoreo!#REF!&amp;". ","")</f>
        <v>#REF!</v>
      </c>
      <c r="AC423" s="39" t="e">
        <f>IF(AL424="21",Monitoreo!#REF!&amp;". ","")</f>
        <v>#REF!</v>
      </c>
      <c r="AD423" s="39" t="e">
        <f>IF(AL424="15",Monitoreo!#REF!&amp;". ","")</f>
        <v>#REF!</v>
      </c>
      <c r="AE423" s="39" t="e">
        <f>IF(AL424="14",Monitoreo!#REF!&amp;". ","")</f>
        <v>#REF!</v>
      </c>
      <c r="AF423" s="39" t="e">
        <f>IF(AL424="13",Monitoreo!#REF!&amp;". ","")</f>
        <v>#REF!</v>
      </c>
      <c r="AG423" s="39" t="e">
        <f>IF(AL424="12",Monitoreo!#REF!&amp;". ","")</f>
        <v>#REF!</v>
      </c>
      <c r="AH423" s="85" t="e">
        <f>IF(AL424="11",Monitoreo!#REF!&amp;". ","")</f>
        <v>#REF!</v>
      </c>
      <c r="AI423" s="71"/>
      <c r="AJ423" s="88" t="e">
        <f>+IF(Monitoreo!#REF!="Casi Seguro",5,IF(Monitoreo!#REF!="Probable",4,IF(Monitoreo!#REF!="Posible",3,IF(Monitoreo!#REF!="Improbable",2,IF(Monitoreo!#REF!="Raro",1)))))</f>
        <v>#REF!</v>
      </c>
      <c r="AK423" s="88" t="e">
        <f>+IF(Monitoreo!#REF!="Severo",5,IF(Monitoreo!#REF!="Mayor",4,IF(Monitoreo!#REF!="Moderado",3,IF(Monitoreo!#REF!="Menor",2,IF(Monitoreo!#REF!="Insignificante",1)))))</f>
        <v>#REF!</v>
      </c>
      <c r="AL423" s="88" t="e">
        <f t="shared" si="6"/>
        <v>#REF!</v>
      </c>
    </row>
    <row r="424" spans="9:38" x14ac:dyDescent="0.25">
      <c r="I424" s="83"/>
      <c r="J424" s="84" t="e">
        <f>IF(AL425="55",Monitoreo!#REF!&amp;". ","")</f>
        <v>#REF!</v>
      </c>
      <c r="K424" s="39" t="e">
        <f>IF(AL425="54",Monitoreo!#REF!&amp;". ","")</f>
        <v>#REF!</v>
      </c>
      <c r="L424" s="39" t="e">
        <f>IF(AL425="53",Monitoreo!#REF!&amp;". ","")</f>
        <v>#REF!</v>
      </c>
      <c r="M424" s="39" t="e">
        <f>IF(AL425="52",Monitoreo!#REF!&amp;". ","")</f>
        <v>#REF!</v>
      </c>
      <c r="N424" s="39" t="e">
        <f>IF(AL425="51",Monitoreo!#REF!&amp;". ","")</f>
        <v>#REF!</v>
      </c>
      <c r="O424" s="39" t="e">
        <f>IF(AL425="45",Monitoreo!#REF!&amp;". ","")</f>
        <v>#REF!</v>
      </c>
      <c r="P424" s="39" t="e">
        <f>IF(AL425="44",Monitoreo!#REF!&amp;". ","")</f>
        <v>#REF!</v>
      </c>
      <c r="Q424" s="39" t="e">
        <f>IF(AL425="43",Monitoreo!#REF!&amp;". ","")</f>
        <v>#REF!</v>
      </c>
      <c r="R424" s="39" t="e">
        <f>IF(AL425="42",Monitoreo!#REF!&amp;". ","")</f>
        <v>#REF!</v>
      </c>
      <c r="S424" s="39" t="e">
        <f>IF(AL425="41",Monitoreo!#REF!&amp;". ","")</f>
        <v>#REF!</v>
      </c>
      <c r="T424" s="39" t="e">
        <f>IF(AL425="35",Monitoreo!#REF!&amp;". ","")</f>
        <v>#REF!</v>
      </c>
      <c r="U424" s="39" t="e">
        <f>IF(AL425="34",Monitoreo!#REF!&amp;". ","")</f>
        <v>#REF!</v>
      </c>
      <c r="V424" s="39" t="e">
        <f>IF(AL425="33",Monitoreo!#REF!&amp;". ","")</f>
        <v>#REF!</v>
      </c>
      <c r="W424" s="39" t="e">
        <f>IF(AL425="32",Monitoreo!#REF!&amp;". ","")</f>
        <v>#REF!</v>
      </c>
      <c r="X424" s="39" t="e">
        <f>IF(AL425="31",Monitoreo!#REF!&amp;". ","")</f>
        <v>#REF!</v>
      </c>
      <c r="Y424" s="39" t="e">
        <f>IF(AL425="25",Monitoreo!#REF!&amp;". ","")</f>
        <v>#REF!</v>
      </c>
      <c r="Z424" s="39" t="e">
        <f>IF(AL425="24",Monitoreo!#REF!&amp;". ","")</f>
        <v>#REF!</v>
      </c>
      <c r="AA424" s="39" t="e">
        <f>IF(AL425="23",Monitoreo!#REF!&amp;". ","")</f>
        <v>#REF!</v>
      </c>
      <c r="AB424" s="39" t="e">
        <f>IF(AL425="22",Monitoreo!#REF!&amp;". ","")</f>
        <v>#REF!</v>
      </c>
      <c r="AC424" s="39" t="e">
        <f>IF(AL425="21",Monitoreo!#REF!&amp;". ","")</f>
        <v>#REF!</v>
      </c>
      <c r="AD424" s="39" t="e">
        <f>IF(AL425="15",Monitoreo!#REF!&amp;". ","")</f>
        <v>#REF!</v>
      </c>
      <c r="AE424" s="39" t="e">
        <f>IF(AL425="14",Monitoreo!#REF!&amp;". ","")</f>
        <v>#REF!</v>
      </c>
      <c r="AF424" s="39" t="e">
        <f>IF(AL425="13",Monitoreo!#REF!&amp;". ","")</f>
        <v>#REF!</v>
      </c>
      <c r="AG424" s="39" t="e">
        <f>IF(AL425="12",Monitoreo!#REF!&amp;". ","")</f>
        <v>#REF!</v>
      </c>
      <c r="AH424" s="85" t="e">
        <f>IF(AL425="11",Monitoreo!#REF!&amp;". ","")</f>
        <v>#REF!</v>
      </c>
      <c r="AI424" s="71"/>
      <c r="AJ424" s="88" t="e">
        <f>+IF(Monitoreo!#REF!="Casi Seguro",5,IF(Monitoreo!#REF!="Probable",4,IF(Monitoreo!#REF!="Posible",3,IF(Monitoreo!#REF!="Improbable",2,IF(Monitoreo!#REF!="Raro",1)))))</f>
        <v>#REF!</v>
      </c>
      <c r="AK424" s="88" t="e">
        <f>+IF(Monitoreo!#REF!="Severo",5,IF(Monitoreo!#REF!="Mayor",4,IF(Monitoreo!#REF!="Moderado",3,IF(Monitoreo!#REF!="Menor",2,IF(Monitoreo!#REF!="Insignificante",1)))))</f>
        <v>#REF!</v>
      </c>
      <c r="AL424" s="88" t="e">
        <f t="shared" si="6"/>
        <v>#REF!</v>
      </c>
    </row>
    <row r="425" spans="9:38" x14ac:dyDescent="0.25">
      <c r="I425" s="83"/>
      <c r="J425" s="84" t="e">
        <f>IF(AL426="55",Monitoreo!#REF!&amp;". ","")</f>
        <v>#REF!</v>
      </c>
      <c r="K425" s="39" t="e">
        <f>IF(AL426="54",Monitoreo!#REF!&amp;". ","")</f>
        <v>#REF!</v>
      </c>
      <c r="L425" s="39" t="e">
        <f>IF(AL426="53",Monitoreo!#REF!&amp;". ","")</f>
        <v>#REF!</v>
      </c>
      <c r="M425" s="39" t="e">
        <f>IF(AL426="52",Monitoreo!#REF!&amp;". ","")</f>
        <v>#REF!</v>
      </c>
      <c r="N425" s="39" t="e">
        <f>IF(AL426="51",Monitoreo!#REF!&amp;". ","")</f>
        <v>#REF!</v>
      </c>
      <c r="O425" s="39" t="e">
        <f>IF(AL426="45",Monitoreo!#REF!&amp;". ","")</f>
        <v>#REF!</v>
      </c>
      <c r="P425" s="39" t="e">
        <f>IF(AL426="44",Monitoreo!#REF!&amp;". ","")</f>
        <v>#REF!</v>
      </c>
      <c r="Q425" s="39" t="e">
        <f>IF(AL426="43",Monitoreo!#REF!&amp;". ","")</f>
        <v>#REF!</v>
      </c>
      <c r="R425" s="39" t="e">
        <f>IF(AL426="42",Monitoreo!#REF!&amp;". ","")</f>
        <v>#REF!</v>
      </c>
      <c r="S425" s="39" t="e">
        <f>IF(AL426="41",Monitoreo!#REF!&amp;". ","")</f>
        <v>#REF!</v>
      </c>
      <c r="T425" s="39" t="e">
        <f>IF(AL426="35",Monitoreo!#REF!&amp;". ","")</f>
        <v>#REF!</v>
      </c>
      <c r="U425" s="39" t="e">
        <f>IF(AL426="34",Monitoreo!#REF!&amp;". ","")</f>
        <v>#REF!</v>
      </c>
      <c r="V425" s="39" t="e">
        <f>IF(AL426="33",Monitoreo!#REF!&amp;". ","")</f>
        <v>#REF!</v>
      </c>
      <c r="W425" s="39" t="e">
        <f>IF(AL426="32",Monitoreo!#REF!&amp;". ","")</f>
        <v>#REF!</v>
      </c>
      <c r="X425" s="39" t="e">
        <f>IF(AL426="31",Monitoreo!#REF!&amp;". ","")</f>
        <v>#REF!</v>
      </c>
      <c r="Y425" s="39" t="e">
        <f>IF(AL426="25",Monitoreo!#REF!&amp;". ","")</f>
        <v>#REF!</v>
      </c>
      <c r="Z425" s="39" t="e">
        <f>IF(AL426="24",Monitoreo!#REF!&amp;". ","")</f>
        <v>#REF!</v>
      </c>
      <c r="AA425" s="39" t="e">
        <f>IF(AL426="23",Monitoreo!#REF!&amp;". ","")</f>
        <v>#REF!</v>
      </c>
      <c r="AB425" s="39" t="e">
        <f>IF(AL426="22",Monitoreo!#REF!&amp;". ","")</f>
        <v>#REF!</v>
      </c>
      <c r="AC425" s="39" t="e">
        <f>IF(AL426="21",Monitoreo!#REF!&amp;". ","")</f>
        <v>#REF!</v>
      </c>
      <c r="AD425" s="39" t="e">
        <f>IF(AL426="15",Monitoreo!#REF!&amp;". ","")</f>
        <v>#REF!</v>
      </c>
      <c r="AE425" s="39" t="e">
        <f>IF(AL426="14",Monitoreo!#REF!&amp;". ","")</f>
        <v>#REF!</v>
      </c>
      <c r="AF425" s="39" t="e">
        <f>IF(AL426="13",Monitoreo!#REF!&amp;". ","")</f>
        <v>#REF!</v>
      </c>
      <c r="AG425" s="39" t="e">
        <f>IF(AL426="12",Monitoreo!#REF!&amp;". ","")</f>
        <v>#REF!</v>
      </c>
      <c r="AH425" s="85" t="e">
        <f>IF(AL426="11",Monitoreo!#REF!&amp;". ","")</f>
        <v>#REF!</v>
      </c>
      <c r="AI425" s="71"/>
      <c r="AJ425" s="88" t="e">
        <f>+IF(Monitoreo!#REF!="Casi Seguro",5,IF(Monitoreo!#REF!="Probable",4,IF(Monitoreo!#REF!="Posible",3,IF(Monitoreo!#REF!="Improbable",2,IF(Monitoreo!#REF!="Raro",1)))))</f>
        <v>#REF!</v>
      </c>
      <c r="AK425" s="88" t="e">
        <f>+IF(Monitoreo!#REF!="Severo",5,IF(Monitoreo!#REF!="Mayor",4,IF(Monitoreo!#REF!="Moderado",3,IF(Monitoreo!#REF!="Menor",2,IF(Monitoreo!#REF!="Insignificante",1)))))</f>
        <v>#REF!</v>
      </c>
      <c r="AL425" s="88" t="e">
        <f t="shared" si="6"/>
        <v>#REF!</v>
      </c>
    </row>
    <row r="426" spans="9:38" x14ac:dyDescent="0.25">
      <c r="I426" s="83"/>
      <c r="J426" s="84" t="e">
        <f>IF(AL427="55",Monitoreo!#REF!&amp;". ","")</f>
        <v>#REF!</v>
      </c>
      <c r="K426" s="39" t="e">
        <f>IF(AL427="54",Monitoreo!#REF!&amp;". ","")</f>
        <v>#REF!</v>
      </c>
      <c r="L426" s="39" t="e">
        <f>IF(AL427="53",Monitoreo!#REF!&amp;". ","")</f>
        <v>#REF!</v>
      </c>
      <c r="M426" s="39" t="e">
        <f>IF(AL427="52",Monitoreo!#REF!&amp;". ","")</f>
        <v>#REF!</v>
      </c>
      <c r="N426" s="39" t="e">
        <f>IF(AL427="51",Monitoreo!#REF!&amp;". ","")</f>
        <v>#REF!</v>
      </c>
      <c r="O426" s="39" t="e">
        <f>IF(AL427="45",Monitoreo!#REF!&amp;". ","")</f>
        <v>#REF!</v>
      </c>
      <c r="P426" s="39" t="e">
        <f>IF(AL427="44",Monitoreo!#REF!&amp;". ","")</f>
        <v>#REF!</v>
      </c>
      <c r="Q426" s="39" t="e">
        <f>IF(AL427="43",Monitoreo!#REF!&amp;". ","")</f>
        <v>#REF!</v>
      </c>
      <c r="R426" s="39" t="e">
        <f>IF(AL427="42",Monitoreo!#REF!&amp;". ","")</f>
        <v>#REF!</v>
      </c>
      <c r="S426" s="39" t="e">
        <f>IF(AL427="41",Monitoreo!#REF!&amp;". ","")</f>
        <v>#REF!</v>
      </c>
      <c r="T426" s="39" t="e">
        <f>IF(AL427="35",Monitoreo!#REF!&amp;". ","")</f>
        <v>#REF!</v>
      </c>
      <c r="U426" s="39" t="e">
        <f>IF(AL427="34",Monitoreo!#REF!&amp;". ","")</f>
        <v>#REF!</v>
      </c>
      <c r="V426" s="39" t="e">
        <f>IF(AL427="33",Monitoreo!#REF!&amp;". ","")</f>
        <v>#REF!</v>
      </c>
      <c r="W426" s="39" t="e">
        <f>IF(AL427="32",Monitoreo!#REF!&amp;". ","")</f>
        <v>#REF!</v>
      </c>
      <c r="X426" s="39" t="e">
        <f>IF(AL427="31",Monitoreo!#REF!&amp;". ","")</f>
        <v>#REF!</v>
      </c>
      <c r="Y426" s="39" t="e">
        <f>IF(AL427="25",Monitoreo!#REF!&amp;". ","")</f>
        <v>#REF!</v>
      </c>
      <c r="Z426" s="39" t="e">
        <f>IF(AL427="24",Monitoreo!#REF!&amp;". ","")</f>
        <v>#REF!</v>
      </c>
      <c r="AA426" s="39" t="e">
        <f>IF(AL427="23",Monitoreo!#REF!&amp;". ","")</f>
        <v>#REF!</v>
      </c>
      <c r="AB426" s="39" t="e">
        <f>IF(AL427="22",Monitoreo!#REF!&amp;". ","")</f>
        <v>#REF!</v>
      </c>
      <c r="AC426" s="39" t="e">
        <f>IF(AL427="21",Monitoreo!#REF!&amp;". ","")</f>
        <v>#REF!</v>
      </c>
      <c r="AD426" s="39" t="e">
        <f>IF(AL427="15",Monitoreo!#REF!&amp;". ","")</f>
        <v>#REF!</v>
      </c>
      <c r="AE426" s="39" t="e">
        <f>IF(AL427="14",Monitoreo!#REF!&amp;". ","")</f>
        <v>#REF!</v>
      </c>
      <c r="AF426" s="39" t="e">
        <f>IF(AL427="13",Monitoreo!#REF!&amp;". ","")</f>
        <v>#REF!</v>
      </c>
      <c r="AG426" s="39" t="e">
        <f>IF(AL427="12",Monitoreo!#REF!&amp;". ","")</f>
        <v>#REF!</v>
      </c>
      <c r="AH426" s="85" t="e">
        <f>IF(AL427="11",Monitoreo!#REF!&amp;". ","")</f>
        <v>#REF!</v>
      </c>
      <c r="AI426" s="71"/>
      <c r="AJ426" s="88" t="e">
        <f>+IF(Monitoreo!#REF!="Casi Seguro",5,IF(Monitoreo!#REF!="Probable",4,IF(Monitoreo!#REF!="Posible",3,IF(Monitoreo!#REF!="Improbable",2,IF(Monitoreo!#REF!="Raro",1)))))</f>
        <v>#REF!</v>
      </c>
      <c r="AK426" s="88" t="e">
        <f>+IF(Monitoreo!#REF!="Severo",5,IF(Monitoreo!#REF!="Mayor",4,IF(Monitoreo!#REF!="Moderado",3,IF(Monitoreo!#REF!="Menor",2,IF(Monitoreo!#REF!="Insignificante",1)))))</f>
        <v>#REF!</v>
      </c>
      <c r="AL426" s="88" t="e">
        <f t="shared" si="6"/>
        <v>#REF!</v>
      </c>
    </row>
    <row r="427" spans="9:38" x14ac:dyDescent="0.25">
      <c r="I427" s="83"/>
      <c r="J427" s="84" t="e">
        <f>IF(AL428="55",Monitoreo!#REF!&amp;". ","")</f>
        <v>#REF!</v>
      </c>
      <c r="K427" s="39" t="e">
        <f>IF(AL428="54",Monitoreo!#REF!&amp;". ","")</f>
        <v>#REF!</v>
      </c>
      <c r="L427" s="39" t="e">
        <f>IF(AL428="53",Monitoreo!#REF!&amp;". ","")</f>
        <v>#REF!</v>
      </c>
      <c r="M427" s="39" t="e">
        <f>IF(AL428="52",Monitoreo!#REF!&amp;". ","")</f>
        <v>#REF!</v>
      </c>
      <c r="N427" s="39" t="e">
        <f>IF(AL428="51",Monitoreo!#REF!&amp;". ","")</f>
        <v>#REF!</v>
      </c>
      <c r="O427" s="39" t="e">
        <f>IF(AL428="45",Monitoreo!#REF!&amp;". ","")</f>
        <v>#REF!</v>
      </c>
      <c r="P427" s="39" t="e">
        <f>IF(AL428="44",Monitoreo!#REF!&amp;". ","")</f>
        <v>#REF!</v>
      </c>
      <c r="Q427" s="39" t="e">
        <f>IF(AL428="43",Monitoreo!#REF!&amp;". ","")</f>
        <v>#REF!</v>
      </c>
      <c r="R427" s="39" t="e">
        <f>IF(AL428="42",Monitoreo!#REF!&amp;". ","")</f>
        <v>#REF!</v>
      </c>
      <c r="S427" s="39" t="e">
        <f>IF(AL428="41",Monitoreo!#REF!&amp;". ","")</f>
        <v>#REF!</v>
      </c>
      <c r="T427" s="39" t="e">
        <f>IF(AL428="35",Monitoreo!#REF!&amp;". ","")</f>
        <v>#REF!</v>
      </c>
      <c r="U427" s="39" t="e">
        <f>IF(AL428="34",Monitoreo!#REF!&amp;". ","")</f>
        <v>#REF!</v>
      </c>
      <c r="V427" s="39" t="e">
        <f>IF(AL428="33",Monitoreo!#REF!&amp;". ","")</f>
        <v>#REF!</v>
      </c>
      <c r="W427" s="39" t="e">
        <f>IF(AL428="32",Monitoreo!#REF!&amp;". ","")</f>
        <v>#REF!</v>
      </c>
      <c r="X427" s="39" t="e">
        <f>IF(AL428="31",Monitoreo!#REF!&amp;". ","")</f>
        <v>#REF!</v>
      </c>
      <c r="Y427" s="39" t="e">
        <f>IF(AL428="25",Monitoreo!#REF!&amp;". ","")</f>
        <v>#REF!</v>
      </c>
      <c r="Z427" s="39" t="e">
        <f>IF(AL428="24",Monitoreo!#REF!&amp;". ","")</f>
        <v>#REF!</v>
      </c>
      <c r="AA427" s="39" t="e">
        <f>IF(AL428="23",Monitoreo!#REF!&amp;". ","")</f>
        <v>#REF!</v>
      </c>
      <c r="AB427" s="39" t="e">
        <f>IF(AL428="22",Monitoreo!#REF!&amp;". ","")</f>
        <v>#REF!</v>
      </c>
      <c r="AC427" s="39" t="e">
        <f>IF(AL428="21",Monitoreo!#REF!&amp;". ","")</f>
        <v>#REF!</v>
      </c>
      <c r="AD427" s="39" t="e">
        <f>IF(AL428="15",Monitoreo!#REF!&amp;". ","")</f>
        <v>#REF!</v>
      </c>
      <c r="AE427" s="39" t="e">
        <f>IF(AL428="14",Monitoreo!#REF!&amp;". ","")</f>
        <v>#REF!</v>
      </c>
      <c r="AF427" s="39" t="e">
        <f>IF(AL428="13",Monitoreo!#REF!&amp;". ","")</f>
        <v>#REF!</v>
      </c>
      <c r="AG427" s="39" t="e">
        <f>IF(AL428="12",Monitoreo!#REF!&amp;". ","")</f>
        <v>#REF!</v>
      </c>
      <c r="AH427" s="85" t="e">
        <f>IF(AL428="11",Monitoreo!#REF!&amp;". ","")</f>
        <v>#REF!</v>
      </c>
      <c r="AI427" s="71"/>
      <c r="AJ427" s="88" t="e">
        <f>+IF(Monitoreo!#REF!="Casi Seguro",5,IF(Monitoreo!#REF!="Probable",4,IF(Monitoreo!#REF!="Posible",3,IF(Monitoreo!#REF!="Improbable",2,IF(Monitoreo!#REF!="Raro",1)))))</f>
        <v>#REF!</v>
      </c>
      <c r="AK427" s="88" t="e">
        <f>+IF(Monitoreo!#REF!="Severo",5,IF(Monitoreo!#REF!="Mayor",4,IF(Monitoreo!#REF!="Moderado",3,IF(Monitoreo!#REF!="Menor",2,IF(Monitoreo!#REF!="Insignificante",1)))))</f>
        <v>#REF!</v>
      </c>
      <c r="AL427" s="88" t="e">
        <f t="shared" si="6"/>
        <v>#REF!</v>
      </c>
    </row>
    <row r="428" spans="9:38" x14ac:dyDescent="0.25">
      <c r="I428" s="83"/>
      <c r="J428" s="84" t="e">
        <f>IF(AL429="55",Monitoreo!#REF!&amp;". ","")</f>
        <v>#REF!</v>
      </c>
      <c r="K428" s="39" t="e">
        <f>IF(AL429="54",Monitoreo!#REF!&amp;". ","")</f>
        <v>#REF!</v>
      </c>
      <c r="L428" s="39" t="e">
        <f>IF(AL429="53",Monitoreo!#REF!&amp;". ","")</f>
        <v>#REF!</v>
      </c>
      <c r="M428" s="39" t="e">
        <f>IF(AL429="52",Monitoreo!#REF!&amp;". ","")</f>
        <v>#REF!</v>
      </c>
      <c r="N428" s="39" t="e">
        <f>IF(AL429="51",Monitoreo!#REF!&amp;". ","")</f>
        <v>#REF!</v>
      </c>
      <c r="O428" s="39" t="e">
        <f>IF(AL429="45",Monitoreo!#REF!&amp;". ","")</f>
        <v>#REF!</v>
      </c>
      <c r="P428" s="39" t="e">
        <f>IF(AL429="44",Monitoreo!#REF!&amp;". ","")</f>
        <v>#REF!</v>
      </c>
      <c r="Q428" s="39" t="e">
        <f>IF(AL429="43",Monitoreo!#REF!&amp;". ","")</f>
        <v>#REF!</v>
      </c>
      <c r="R428" s="39" t="e">
        <f>IF(AL429="42",Monitoreo!#REF!&amp;". ","")</f>
        <v>#REF!</v>
      </c>
      <c r="S428" s="39" t="e">
        <f>IF(AL429="41",Monitoreo!#REF!&amp;". ","")</f>
        <v>#REF!</v>
      </c>
      <c r="T428" s="39" t="e">
        <f>IF(AL429="35",Monitoreo!#REF!&amp;". ","")</f>
        <v>#REF!</v>
      </c>
      <c r="U428" s="39" t="e">
        <f>IF(AL429="34",Monitoreo!#REF!&amp;". ","")</f>
        <v>#REF!</v>
      </c>
      <c r="V428" s="39" t="e">
        <f>IF(AL429="33",Monitoreo!#REF!&amp;". ","")</f>
        <v>#REF!</v>
      </c>
      <c r="W428" s="39" t="e">
        <f>IF(AL429="32",Monitoreo!#REF!&amp;". ","")</f>
        <v>#REF!</v>
      </c>
      <c r="X428" s="39" t="e">
        <f>IF(AL429="31",Monitoreo!#REF!&amp;". ","")</f>
        <v>#REF!</v>
      </c>
      <c r="Y428" s="39" t="e">
        <f>IF(AL429="25",Monitoreo!#REF!&amp;". ","")</f>
        <v>#REF!</v>
      </c>
      <c r="Z428" s="39" t="e">
        <f>IF(AL429="24",Monitoreo!#REF!&amp;". ","")</f>
        <v>#REF!</v>
      </c>
      <c r="AA428" s="39" t="e">
        <f>IF(AL429="23",Monitoreo!#REF!&amp;". ","")</f>
        <v>#REF!</v>
      </c>
      <c r="AB428" s="39" t="e">
        <f>IF(AL429="22",Monitoreo!#REF!&amp;". ","")</f>
        <v>#REF!</v>
      </c>
      <c r="AC428" s="39" t="e">
        <f>IF(AL429="21",Monitoreo!#REF!&amp;". ","")</f>
        <v>#REF!</v>
      </c>
      <c r="AD428" s="39" t="e">
        <f>IF(AL429="15",Monitoreo!#REF!&amp;". ","")</f>
        <v>#REF!</v>
      </c>
      <c r="AE428" s="39" t="e">
        <f>IF(AL429="14",Monitoreo!#REF!&amp;". ","")</f>
        <v>#REF!</v>
      </c>
      <c r="AF428" s="39" t="e">
        <f>IF(AL429="13",Monitoreo!#REF!&amp;". ","")</f>
        <v>#REF!</v>
      </c>
      <c r="AG428" s="39" t="e">
        <f>IF(AL429="12",Monitoreo!#REF!&amp;". ","")</f>
        <v>#REF!</v>
      </c>
      <c r="AH428" s="85" t="e">
        <f>IF(AL429="11",Monitoreo!#REF!&amp;". ","")</f>
        <v>#REF!</v>
      </c>
      <c r="AI428" s="71"/>
      <c r="AJ428" s="88" t="e">
        <f>+IF(Monitoreo!#REF!="Casi Seguro",5,IF(Monitoreo!#REF!="Probable",4,IF(Monitoreo!#REF!="Posible",3,IF(Monitoreo!#REF!="Improbable",2,IF(Monitoreo!#REF!="Raro",1)))))</f>
        <v>#REF!</v>
      </c>
      <c r="AK428" s="88" t="e">
        <f>+IF(Monitoreo!#REF!="Severo",5,IF(Monitoreo!#REF!="Mayor",4,IF(Monitoreo!#REF!="Moderado",3,IF(Monitoreo!#REF!="Menor",2,IF(Monitoreo!#REF!="Insignificante",1)))))</f>
        <v>#REF!</v>
      </c>
      <c r="AL428" s="88" t="e">
        <f t="shared" si="6"/>
        <v>#REF!</v>
      </c>
    </row>
    <row r="429" spans="9:38" x14ac:dyDescent="0.25">
      <c r="I429" s="83"/>
      <c r="J429" s="84" t="e">
        <f>IF(AL430="55",Monitoreo!#REF!&amp;". ","")</f>
        <v>#REF!</v>
      </c>
      <c r="K429" s="39" t="e">
        <f>IF(AL430="54",Monitoreo!#REF!&amp;". ","")</f>
        <v>#REF!</v>
      </c>
      <c r="L429" s="39" t="e">
        <f>IF(AL430="53",Monitoreo!#REF!&amp;". ","")</f>
        <v>#REF!</v>
      </c>
      <c r="M429" s="39" t="e">
        <f>IF(AL430="52",Monitoreo!#REF!&amp;". ","")</f>
        <v>#REF!</v>
      </c>
      <c r="N429" s="39" t="e">
        <f>IF(AL430="51",Monitoreo!#REF!&amp;". ","")</f>
        <v>#REF!</v>
      </c>
      <c r="O429" s="39" t="e">
        <f>IF(AL430="45",Monitoreo!#REF!&amp;". ","")</f>
        <v>#REF!</v>
      </c>
      <c r="P429" s="39" t="e">
        <f>IF(AL430="44",Monitoreo!#REF!&amp;". ","")</f>
        <v>#REF!</v>
      </c>
      <c r="Q429" s="39" t="e">
        <f>IF(AL430="43",Monitoreo!#REF!&amp;". ","")</f>
        <v>#REF!</v>
      </c>
      <c r="R429" s="39" t="e">
        <f>IF(AL430="42",Monitoreo!#REF!&amp;". ","")</f>
        <v>#REF!</v>
      </c>
      <c r="S429" s="39" t="e">
        <f>IF(AL430="41",Monitoreo!#REF!&amp;". ","")</f>
        <v>#REF!</v>
      </c>
      <c r="T429" s="39" t="e">
        <f>IF(AL430="35",Monitoreo!#REF!&amp;". ","")</f>
        <v>#REF!</v>
      </c>
      <c r="U429" s="39" t="e">
        <f>IF(AL430="34",Monitoreo!#REF!&amp;". ","")</f>
        <v>#REF!</v>
      </c>
      <c r="V429" s="39" t="e">
        <f>IF(AL430="33",Monitoreo!#REF!&amp;". ","")</f>
        <v>#REF!</v>
      </c>
      <c r="W429" s="39" t="e">
        <f>IF(AL430="32",Monitoreo!#REF!&amp;". ","")</f>
        <v>#REF!</v>
      </c>
      <c r="X429" s="39" t="e">
        <f>IF(AL430="31",Monitoreo!#REF!&amp;". ","")</f>
        <v>#REF!</v>
      </c>
      <c r="Y429" s="39" t="e">
        <f>IF(AL430="25",Monitoreo!#REF!&amp;". ","")</f>
        <v>#REF!</v>
      </c>
      <c r="Z429" s="39" t="e">
        <f>IF(AL430="24",Monitoreo!#REF!&amp;". ","")</f>
        <v>#REF!</v>
      </c>
      <c r="AA429" s="39" t="e">
        <f>IF(AL430="23",Monitoreo!#REF!&amp;". ","")</f>
        <v>#REF!</v>
      </c>
      <c r="AB429" s="39" t="e">
        <f>IF(AL430="22",Monitoreo!#REF!&amp;". ","")</f>
        <v>#REF!</v>
      </c>
      <c r="AC429" s="39" t="e">
        <f>IF(AL430="21",Monitoreo!#REF!&amp;". ","")</f>
        <v>#REF!</v>
      </c>
      <c r="AD429" s="39" t="e">
        <f>IF(AL430="15",Monitoreo!#REF!&amp;". ","")</f>
        <v>#REF!</v>
      </c>
      <c r="AE429" s="39" t="e">
        <f>IF(AL430="14",Monitoreo!#REF!&amp;". ","")</f>
        <v>#REF!</v>
      </c>
      <c r="AF429" s="39" t="e">
        <f>IF(AL430="13",Monitoreo!#REF!&amp;". ","")</f>
        <v>#REF!</v>
      </c>
      <c r="AG429" s="39" t="e">
        <f>IF(AL430="12",Monitoreo!#REF!&amp;". ","")</f>
        <v>#REF!</v>
      </c>
      <c r="AH429" s="85" t="e">
        <f>IF(AL430="11",Monitoreo!#REF!&amp;". ","")</f>
        <v>#REF!</v>
      </c>
      <c r="AI429" s="71"/>
      <c r="AJ429" s="88" t="e">
        <f>+IF(Monitoreo!#REF!="Casi Seguro",5,IF(Monitoreo!#REF!="Probable",4,IF(Monitoreo!#REF!="Posible",3,IF(Monitoreo!#REF!="Improbable",2,IF(Monitoreo!#REF!="Raro",1)))))</f>
        <v>#REF!</v>
      </c>
      <c r="AK429" s="88" t="e">
        <f>+IF(Monitoreo!#REF!="Severo",5,IF(Monitoreo!#REF!="Mayor",4,IF(Monitoreo!#REF!="Moderado",3,IF(Monitoreo!#REF!="Menor",2,IF(Monitoreo!#REF!="Insignificante",1)))))</f>
        <v>#REF!</v>
      </c>
      <c r="AL429" s="88" t="e">
        <f t="shared" si="6"/>
        <v>#REF!</v>
      </c>
    </row>
    <row r="430" spans="9:38" x14ac:dyDescent="0.25">
      <c r="I430" s="83"/>
      <c r="J430" s="84" t="e">
        <f>IF(AL431="55",Monitoreo!F121&amp;". ","")</f>
        <v>#REF!</v>
      </c>
      <c r="K430" s="39" t="e">
        <f>IF(AL431="54",Monitoreo!F121&amp;". ","")</f>
        <v>#REF!</v>
      </c>
      <c r="L430" s="39" t="e">
        <f>IF(AL431="53",Monitoreo!F121&amp;". ","")</f>
        <v>#REF!</v>
      </c>
      <c r="M430" s="39" t="e">
        <f>IF(AL431="52",Monitoreo!F121&amp;". ","")</f>
        <v>#REF!</v>
      </c>
      <c r="N430" s="39" t="e">
        <f>IF(AL431="51",Monitoreo!F121&amp;". ","")</f>
        <v>#REF!</v>
      </c>
      <c r="O430" s="39" t="e">
        <f>IF(AL431="45",Monitoreo!F121&amp;". ","")</f>
        <v>#REF!</v>
      </c>
      <c r="P430" s="39" t="e">
        <f>IF(AL431="44",Monitoreo!F121&amp;". ","")</f>
        <v>#REF!</v>
      </c>
      <c r="Q430" s="39" t="e">
        <f>IF(AL431="43",Monitoreo!F121&amp;". ","")</f>
        <v>#REF!</v>
      </c>
      <c r="R430" s="39" t="e">
        <f>IF(AL431="42",Monitoreo!F121&amp;". ","")</f>
        <v>#REF!</v>
      </c>
      <c r="S430" s="39" t="e">
        <f>IF(AL431="41",Monitoreo!F121&amp;". ","")</f>
        <v>#REF!</v>
      </c>
      <c r="T430" s="39" t="e">
        <f>IF(AL431="35",Monitoreo!F121&amp;". ","")</f>
        <v>#REF!</v>
      </c>
      <c r="U430" s="39" t="e">
        <f>IF(AL431="34",Monitoreo!F121&amp;". ","")</f>
        <v>#REF!</v>
      </c>
      <c r="V430" s="39" t="e">
        <f>IF(AL431="33",Monitoreo!F121&amp;". ","")</f>
        <v>#REF!</v>
      </c>
      <c r="W430" s="39" t="e">
        <f>IF(AL431="32",Monitoreo!F121&amp;". ","")</f>
        <v>#REF!</v>
      </c>
      <c r="X430" s="39" t="e">
        <f>IF(AL431="31",Monitoreo!F121&amp;". ","")</f>
        <v>#REF!</v>
      </c>
      <c r="Y430" s="39" t="e">
        <f>IF(AL431="25",Monitoreo!F121&amp;". ","")</f>
        <v>#REF!</v>
      </c>
      <c r="Z430" s="39" t="e">
        <f>IF(AL431="24",Monitoreo!F121&amp;". ","")</f>
        <v>#REF!</v>
      </c>
      <c r="AA430" s="39" t="e">
        <f>IF(AL431="23",Monitoreo!F121&amp;". ","")</f>
        <v>#REF!</v>
      </c>
      <c r="AB430" s="39" t="e">
        <f>IF(AL431="22",Monitoreo!F121&amp;". ","")</f>
        <v>#REF!</v>
      </c>
      <c r="AC430" s="39" t="e">
        <f>IF(AL431="21",Monitoreo!F121&amp;". ","")</f>
        <v>#REF!</v>
      </c>
      <c r="AD430" s="39" t="e">
        <f>IF(AL431="15",Monitoreo!F121&amp;". ","")</f>
        <v>#REF!</v>
      </c>
      <c r="AE430" s="39" t="e">
        <f>IF(AL431="14",Monitoreo!F121&amp;". ","")</f>
        <v>#REF!</v>
      </c>
      <c r="AF430" s="39" t="e">
        <f>IF(AL431="13",Monitoreo!F121&amp;". ","")</f>
        <v>#REF!</v>
      </c>
      <c r="AG430" s="39" t="e">
        <f>IF(AL431="12",Monitoreo!F121&amp;". ","")</f>
        <v>#REF!</v>
      </c>
      <c r="AH430" s="85" t="e">
        <f>IF(AL431="11",Monitoreo!F121&amp;". ","")</f>
        <v>#REF!</v>
      </c>
      <c r="AI430" s="71"/>
      <c r="AJ430" s="88" t="e">
        <f>+IF(Monitoreo!#REF!="Casi Seguro",5,IF(Monitoreo!#REF!="Probable",4,IF(Monitoreo!#REF!="Posible",3,IF(Monitoreo!#REF!="Improbable",2,IF(Monitoreo!#REF!="Raro",1)))))</f>
        <v>#REF!</v>
      </c>
      <c r="AK430" s="88" t="e">
        <f>+IF(Monitoreo!#REF!="Severo",5,IF(Monitoreo!#REF!="Mayor",4,IF(Monitoreo!#REF!="Moderado",3,IF(Monitoreo!#REF!="Menor",2,IF(Monitoreo!#REF!="Insignificante",1)))))</f>
        <v>#REF!</v>
      </c>
      <c r="AL430" s="88" t="e">
        <f t="shared" si="6"/>
        <v>#REF!</v>
      </c>
    </row>
    <row r="431" spans="9:38" x14ac:dyDescent="0.25">
      <c r="I431" s="83"/>
      <c r="J431" s="84" t="e">
        <f>IF(AL432="55",Monitoreo!F122&amp;". ","")</f>
        <v>#REF!</v>
      </c>
      <c r="K431" s="39" t="e">
        <f>IF(AL432="54",Monitoreo!F122&amp;". ","")</f>
        <v>#REF!</v>
      </c>
      <c r="L431" s="39" t="e">
        <f>IF(AL432="53",Monitoreo!F122&amp;". ","")</f>
        <v>#REF!</v>
      </c>
      <c r="M431" s="39" t="e">
        <f>IF(AL432="52",Monitoreo!F122&amp;". ","")</f>
        <v>#REF!</v>
      </c>
      <c r="N431" s="39" t="e">
        <f>IF(AL432="51",Monitoreo!F122&amp;". ","")</f>
        <v>#REF!</v>
      </c>
      <c r="O431" s="39" t="e">
        <f>IF(AL432="45",Monitoreo!F122&amp;". ","")</f>
        <v>#REF!</v>
      </c>
      <c r="P431" s="39" t="e">
        <f>IF(AL432="44",Monitoreo!F122&amp;". ","")</f>
        <v>#REF!</v>
      </c>
      <c r="Q431" s="39" t="e">
        <f>IF(AL432="43",Monitoreo!F122&amp;". ","")</f>
        <v>#REF!</v>
      </c>
      <c r="R431" s="39" t="e">
        <f>IF(AL432="42",Monitoreo!F122&amp;". ","")</f>
        <v>#REF!</v>
      </c>
      <c r="S431" s="39" t="e">
        <f>IF(AL432="41",Monitoreo!F122&amp;". ","")</f>
        <v>#REF!</v>
      </c>
      <c r="T431" s="39" t="e">
        <f>IF(AL432="35",Monitoreo!F122&amp;". ","")</f>
        <v>#REF!</v>
      </c>
      <c r="U431" s="39" t="e">
        <f>IF(AL432="34",Monitoreo!F122&amp;". ","")</f>
        <v>#REF!</v>
      </c>
      <c r="V431" s="39" t="e">
        <f>IF(AL432="33",Monitoreo!F122&amp;". ","")</f>
        <v>#REF!</v>
      </c>
      <c r="W431" s="39" t="e">
        <f>IF(AL432="32",Monitoreo!F122&amp;". ","")</f>
        <v>#REF!</v>
      </c>
      <c r="X431" s="39" t="e">
        <f>IF(AL432="31",Monitoreo!F122&amp;". ","")</f>
        <v>#REF!</v>
      </c>
      <c r="Y431" s="39" t="e">
        <f>IF(AL432="25",Monitoreo!F122&amp;". ","")</f>
        <v>#REF!</v>
      </c>
      <c r="Z431" s="39" t="e">
        <f>IF(AL432="24",Monitoreo!F122&amp;". ","")</f>
        <v>#REF!</v>
      </c>
      <c r="AA431" s="39" t="e">
        <f>IF(AL432="23",Monitoreo!F122&amp;". ","")</f>
        <v>#REF!</v>
      </c>
      <c r="AB431" s="39" t="e">
        <f>IF(AL432="22",Monitoreo!F122&amp;". ","")</f>
        <v>#REF!</v>
      </c>
      <c r="AC431" s="39" t="e">
        <f>IF(AL432="21",Monitoreo!F122&amp;". ","")</f>
        <v>#REF!</v>
      </c>
      <c r="AD431" s="39" t="e">
        <f>IF(AL432="15",Monitoreo!F122&amp;". ","")</f>
        <v>#REF!</v>
      </c>
      <c r="AE431" s="39" t="e">
        <f>IF(AL432="14",Monitoreo!F122&amp;". ","")</f>
        <v>#REF!</v>
      </c>
      <c r="AF431" s="39" t="e">
        <f>IF(AL432="13",Monitoreo!F122&amp;". ","")</f>
        <v>#REF!</v>
      </c>
      <c r="AG431" s="39" t="e">
        <f>IF(AL432="12",Monitoreo!F122&amp;". ","")</f>
        <v>#REF!</v>
      </c>
      <c r="AH431" s="85" t="e">
        <f>IF(AL432="11",Monitoreo!F122&amp;". ","")</f>
        <v>#REF!</v>
      </c>
      <c r="AI431" s="71"/>
      <c r="AJ431" s="88" t="e">
        <f>+IF(Monitoreo!#REF!="Casi Seguro",5,IF(Monitoreo!#REF!="Probable",4,IF(Monitoreo!#REF!="Posible",3,IF(Monitoreo!#REF!="Improbable",2,IF(Monitoreo!#REF!="Raro",1)))))</f>
        <v>#REF!</v>
      </c>
      <c r="AK431" s="88" t="e">
        <f>+IF(Monitoreo!#REF!="Severo",5,IF(Monitoreo!#REF!="Mayor",4,IF(Monitoreo!#REF!="Moderado",3,IF(Monitoreo!#REF!="Menor",2,IF(Monitoreo!#REF!="Insignificante",1)))))</f>
        <v>#REF!</v>
      </c>
      <c r="AL431" s="88" t="e">
        <f t="shared" si="6"/>
        <v>#REF!</v>
      </c>
    </row>
    <row r="432" spans="9:38" x14ac:dyDescent="0.25">
      <c r="I432" s="83"/>
      <c r="J432" s="84" t="e">
        <f>IF(AL433="55",Monitoreo!F123&amp;". ","")</f>
        <v>#REF!</v>
      </c>
      <c r="K432" s="39" t="e">
        <f>IF(AL433="54",Monitoreo!F123&amp;". ","")</f>
        <v>#REF!</v>
      </c>
      <c r="L432" s="39" t="e">
        <f>IF(AL433="53",Monitoreo!F123&amp;". ","")</f>
        <v>#REF!</v>
      </c>
      <c r="M432" s="39" t="e">
        <f>IF(AL433="52",Monitoreo!F123&amp;". ","")</f>
        <v>#REF!</v>
      </c>
      <c r="N432" s="39" t="e">
        <f>IF(AL433="51",Monitoreo!F123&amp;". ","")</f>
        <v>#REF!</v>
      </c>
      <c r="O432" s="39" t="e">
        <f>IF(AL433="45",Monitoreo!F123&amp;". ","")</f>
        <v>#REF!</v>
      </c>
      <c r="P432" s="39" t="e">
        <f>IF(AL433="44",Monitoreo!F123&amp;". ","")</f>
        <v>#REF!</v>
      </c>
      <c r="Q432" s="39" t="e">
        <f>IF(AL433="43",Monitoreo!F123&amp;". ","")</f>
        <v>#REF!</v>
      </c>
      <c r="R432" s="39" t="e">
        <f>IF(AL433="42",Monitoreo!F123&amp;". ","")</f>
        <v>#REF!</v>
      </c>
      <c r="S432" s="39" t="e">
        <f>IF(AL433="41",Monitoreo!F123&amp;". ","")</f>
        <v>#REF!</v>
      </c>
      <c r="T432" s="39" t="e">
        <f>IF(AL433="35",Monitoreo!F123&amp;". ","")</f>
        <v>#REF!</v>
      </c>
      <c r="U432" s="39" t="e">
        <f>IF(AL433="34",Monitoreo!F123&amp;". ","")</f>
        <v>#REF!</v>
      </c>
      <c r="V432" s="39" t="e">
        <f>IF(AL433="33",Monitoreo!F123&amp;". ","")</f>
        <v>#REF!</v>
      </c>
      <c r="W432" s="39" t="e">
        <f>IF(AL433="32",Monitoreo!F123&amp;". ","")</f>
        <v>#REF!</v>
      </c>
      <c r="X432" s="39" t="e">
        <f>IF(AL433="31",Monitoreo!F123&amp;". ","")</f>
        <v>#REF!</v>
      </c>
      <c r="Y432" s="39" t="e">
        <f>IF(AL433="25",Monitoreo!F123&amp;". ","")</f>
        <v>#REF!</v>
      </c>
      <c r="Z432" s="39" t="e">
        <f>IF(AL433="24",Monitoreo!F123&amp;". ","")</f>
        <v>#REF!</v>
      </c>
      <c r="AA432" s="39" t="e">
        <f>IF(AL433="23",Monitoreo!F123&amp;". ","")</f>
        <v>#REF!</v>
      </c>
      <c r="AB432" s="39" t="e">
        <f>IF(AL433="22",Monitoreo!F123&amp;". ","")</f>
        <v>#REF!</v>
      </c>
      <c r="AC432" s="39" t="e">
        <f>IF(AL433="21",Monitoreo!F123&amp;". ","")</f>
        <v>#REF!</v>
      </c>
      <c r="AD432" s="39" t="e">
        <f>IF(AL433="15",Monitoreo!F123&amp;". ","")</f>
        <v>#REF!</v>
      </c>
      <c r="AE432" s="39" t="e">
        <f>IF(AL433="14",Monitoreo!F123&amp;". ","")</f>
        <v>#REF!</v>
      </c>
      <c r="AF432" s="39" t="e">
        <f>IF(AL433="13",Monitoreo!F123&amp;". ","")</f>
        <v>#REF!</v>
      </c>
      <c r="AG432" s="39" t="e">
        <f>IF(AL433="12",Monitoreo!F123&amp;". ","")</f>
        <v>#REF!</v>
      </c>
      <c r="AH432" s="85" t="e">
        <f>IF(AL433="11",Monitoreo!F123&amp;". ","")</f>
        <v>#REF!</v>
      </c>
      <c r="AI432" s="71"/>
      <c r="AJ432" s="88" t="e">
        <f>+IF(Monitoreo!#REF!="Casi Seguro",5,IF(Monitoreo!#REF!="Probable",4,IF(Monitoreo!#REF!="Posible",3,IF(Monitoreo!#REF!="Improbable",2,IF(Monitoreo!#REF!="Raro",1)))))</f>
        <v>#REF!</v>
      </c>
      <c r="AK432" s="88" t="e">
        <f>+IF(Monitoreo!#REF!="Severo",5,IF(Monitoreo!#REF!="Mayor",4,IF(Monitoreo!#REF!="Moderado",3,IF(Monitoreo!#REF!="Menor",2,IF(Monitoreo!#REF!="Insignificante",1)))))</f>
        <v>#REF!</v>
      </c>
      <c r="AL432" s="88" t="e">
        <f t="shared" si="6"/>
        <v>#REF!</v>
      </c>
    </row>
    <row r="433" spans="9:38" x14ac:dyDescent="0.25">
      <c r="I433" s="83"/>
      <c r="J433" s="84" t="e">
        <f>IF(AL434="55",Monitoreo!F124&amp;". ","")</f>
        <v>#REF!</v>
      </c>
      <c r="K433" s="39" t="e">
        <f>IF(AL434="54",Monitoreo!F124&amp;". ","")</f>
        <v>#REF!</v>
      </c>
      <c r="L433" s="39" t="e">
        <f>IF(AL434="53",Monitoreo!F124&amp;". ","")</f>
        <v>#REF!</v>
      </c>
      <c r="M433" s="39" t="e">
        <f>IF(AL434="52",Monitoreo!F124&amp;". ","")</f>
        <v>#REF!</v>
      </c>
      <c r="N433" s="39" t="e">
        <f>IF(AL434="51",Monitoreo!F124&amp;". ","")</f>
        <v>#REF!</v>
      </c>
      <c r="O433" s="39" t="e">
        <f>IF(AL434="45",Monitoreo!F124&amp;". ","")</f>
        <v>#REF!</v>
      </c>
      <c r="P433" s="39" t="e">
        <f>IF(AL434="44",Monitoreo!F124&amp;". ","")</f>
        <v>#REF!</v>
      </c>
      <c r="Q433" s="39" t="e">
        <f>IF(AL434="43",Monitoreo!F124&amp;". ","")</f>
        <v>#REF!</v>
      </c>
      <c r="R433" s="39" t="e">
        <f>IF(AL434="42",Monitoreo!F124&amp;". ","")</f>
        <v>#REF!</v>
      </c>
      <c r="S433" s="39" t="e">
        <f>IF(AL434="41",Monitoreo!F124&amp;". ","")</f>
        <v>#REF!</v>
      </c>
      <c r="T433" s="39" t="e">
        <f>IF(AL434="35",Monitoreo!F124&amp;". ","")</f>
        <v>#REF!</v>
      </c>
      <c r="U433" s="39" t="e">
        <f>IF(AL434="34",Monitoreo!F124&amp;". ","")</f>
        <v>#REF!</v>
      </c>
      <c r="V433" s="39" t="e">
        <f>IF(AL434="33",Monitoreo!F124&amp;". ","")</f>
        <v>#REF!</v>
      </c>
      <c r="W433" s="39" t="e">
        <f>IF(AL434="32",Monitoreo!F124&amp;". ","")</f>
        <v>#REF!</v>
      </c>
      <c r="X433" s="39" t="e">
        <f>IF(AL434="31",Monitoreo!F124&amp;". ","")</f>
        <v>#REF!</v>
      </c>
      <c r="Y433" s="39" t="e">
        <f>IF(AL434="25",Monitoreo!F124&amp;". ","")</f>
        <v>#REF!</v>
      </c>
      <c r="Z433" s="39" t="e">
        <f>IF(AL434="24",Monitoreo!F124&amp;". ","")</f>
        <v>#REF!</v>
      </c>
      <c r="AA433" s="39" t="e">
        <f>IF(AL434="23",Monitoreo!F124&amp;". ","")</f>
        <v>#REF!</v>
      </c>
      <c r="AB433" s="39" t="e">
        <f>IF(AL434="22",Monitoreo!F124&amp;". ","")</f>
        <v>#REF!</v>
      </c>
      <c r="AC433" s="39" t="e">
        <f>IF(AL434="21",Monitoreo!F124&amp;". ","")</f>
        <v>#REF!</v>
      </c>
      <c r="AD433" s="39" t="e">
        <f>IF(AL434="15",Monitoreo!F124&amp;". ","")</f>
        <v>#REF!</v>
      </c>
      <c r="AE433" s="39" t="e">
        <f>IF(AL434="14",Monitoreo!F124&amp;". ","")</f>
        <v>#REF!</v>
      </c>
      <c r="AF433" s="39" t="e">
        <f>IF(AL434="13",Monitoreo!F124&amp;". ","")</f>
        <v>#REF!</v>
      </c>
      <c r="AG433" s="39" t="e">
        <f>IF(AL434="12",Monitoreo!F124&amp;". ","")</f>
        <v>#REF!</v>
      </c>
      <c r="AH433" s="85" t="e">
        <f>IF(AL434="11",Monitoreo!F124&amp;". ","")</f>
        <v>#REF!</v>
      </c>
      <c r="AI433" s="71"/>
      <c r="AJ433" s="88" t="e">
        <f>+IF(Monitoreo!#REF!="Casi Seguro",5,IF(Monitoreo!#REF!="Probable",4,IF(Monitoreo!#REF!="Posible",3,IF(Monitoreo!#REF!="Improbable",2,IF(Monitoreo!#REF!="Raro",1)))))</f>
        <v>#REF!</v>
      </c>
      <c r="AK433" s="88" t="e">
        <f>+IF(Monitoreo!#REF!="Severo",5,IF(Monitoreo!#REF!="Mayor",4,IF(Monitoreo!#REF!="Moderado",3,IF(Monitoreo!#REF!="Menor",2,IF(Monitoreo!#REF!="Insignificante",1)))))</f>
        <v>#REF!</v>
      </c>
      <c r="AL433" s="88" t="e">
        <f t="shared" si="6"/>
        <v>#REF!</v>
      </c>
    </row>
    <row r="434" spans="9:38" x14ac:dyDescent="0.25">
      <c r="I434" s="83"/>
      <c r="J434" s="84" t="e">
        <f>IF(AL435="55",Monitoreo!F125&amp;". ","")</f>
        <v>#REF!</v>
      </c>
      <c r="K434" s="39" t="e">
        <f>IF(AL435="54",Monitoreo!F125&amp;". ","")</f>
        <v>#REF!</v>
      </c>
      <c r="L434" s="39" t="e">
        <f>IF(AL435="53",Monitoreo!F125&amp;". ","")</f>
        <v>#REF!</v>
      </c>
      <c r="M434" s="39" t="e">
        <f>IF(AL435="52",Monitoreo!F125&amp;". ","")</f>
        <v>#REF!</v>
      </c>
      <c r="N434" s="39" t="e">
        <f>IF(AL435="51",Monitoreo!F125&amp;". ","")</f>
        <v>#REF!</v>
      </c>
      <c r="O434" s="39" t="e">
        <f>IF(AL435="45",Monitoreo!F125&amp;". ","")</f>
        <v>#REF!</v>
      </c>
      <c r="P434" s="39" t="e">
        <f>IF(AL435="44",Monitoreo!F125&amp;". ","")</f>
        <v>#REF!</v>
      </c>
      <c r="Q434" s="39" t="e">
        <f>IF(AL435="43",Monitoreo!F125&amp;". ","")</f>
        <v>#REF!</v>
      </c>
      <c r="R434" s="39" t="e">
        <f>IF(AL435="42",Monitoreo!F125&amp;". ","")</f>
        <v>#REF!</v>
      </c>
      <c r="S434" s="39" t="e">
        <f>IF(AL435="41",Monitoreo!F125&amp;". ","")</f>
        <v>#REF!</v>
      </c>
      <c r="T434" s="39" t="e">
        <f>IF(AL435="35",Monitoreo!F125&amp;". ","")</f>
        <v>#REF!</v>
      </c>
      <c r="U434" s="39" t="e">
        <f>IF(AL435="34",Monitoreo!F125&amp;". ","")</f>
        <v>#REF!</v>
      </c>
      <c r="V434" s="39" t="e">
        <f>IF(AL435="33",Monitoreo!F125&amp;". ","")</f>
        <v>#REF!</v>
      </c>
      <c r="W434" s="39" t="e">
        <f>IF(AL435="32",Monitoreo!F125&amp;". ","")</f>
        <v>#REF!</v>
      </c>
      <c r="X434" s="39" t="e">
        <f>IF(AL435="31",Monitoreo!F125&amp;". ","")</f>
        <v>#REF!</v>
      </c>
      <c r="Y434" s="39" t="e">
        <f>IF(AL435="25",Monitoreo!F125&amp;". ","")</f>
        <v>#REF!</v>
      </c>
      <c r="Z434" s="39" t="e">
        <f>IF(AL435="24",Monitoreo!F125&amp;". ","")</f>
        <v>#REF!</v>
      </c>
      <c r="AA434" s="39" t="e">
        <f>IF(AL435="23",Monitoreo!F125&amp;". ","")</f>
        <v>#REF!</v>
      </c>
      <c r="AB434" s="39" t="e">
        <f>IF(AL435="22",Monitoreo!F125&amp;". ","")</f>
        <v>#REF!</v>
      </c>
      <c r="AC434" s="39" t="e">
        <f>IF(AL435="21",Monitoreo!F125&amp;". ","")</f>
        <v>#REF!</v>
      </c>
      <c r="AD434" s="39" t="e">
        <f>IF(AL435="15",Monitoreo!F125&amp;". ","")</f>
        <v>#REF!</v>
      </c>
      <c r="AE434" s="39" t="e">
        <f>IF(AL435="14",Monitoreo!F125&amp;". ","")</f>
        <v>#REF!</v>
      </c>
      <c r="AF434" s="39" t="e">
        <f>IF(AL435="13",Monitoreo!F125&amp;". ","")</f>
        <v>#REF!</v>
      </c>
      <c r="AG434" s="39" t="e">
        <f>IF(AL435="12",Monitoreo!F125&amp;". ","")</f>
        <v>#REF!</v>
      </c>
      <c r="AH434" s="85" t="e">
        <f>IF(AL435="11",Monitoreo!F125&amp;". ","")</f>
        <v>#REF!</v>
      </c>
      <c r="AI434" s="71"/>
      <c r="AJ434" s="88" t="e">
        <f>+IF(Monitoreo!#REF!="Casi Seguro",5,IF(Monitoreo!#REF!="Probable",4,IF(Monitoreo!#REF!="Posible",3,IF(Monitoreo!#REF!="Improbable",2,IF(Monitoreo!#REF!="Raro",1)))))</f>
        <v>#REF!</v>
      </c>
      <c r="AK434" s="88" t="e">
        <f>+IF(Monitoreo!#REF!="Severo",5,IF(Monitoreo!#REF!="Mayor",4,IF(Monitoreo!#REF!="Moderado",3,IF(Monitoreo!#REF!="Menor",2,IF(Monitoreo!#REF!="Insignificante",1)))))</f>
        <v>#REF!</v>
      </c>
      <c r="AL434" s="88" t="e">
        <f t="shared" si="6"/>
        <v>#REF!</v>
      </c>
    </row>
    <row r="435" spans="9:38" x14ac:dyDescent="0.25">
      <c r="I435" s="83"/>
      <c r="J435" s="84" t="e">
        <f>IF(AL436="55",Monitoreo!F126&amp;". ","")</f>
        <v>#REF!</v>
      </c>
      <c r="K435" s="39" t="e">
        <f>IF(AL436="54",Monitoreo!F126&amp;". ","")</f>
        <v>#REF!</v>
      </c>
      <c r="L435" s="39" t="e">
        <f>IF(AL436="53",Monitoreo!F126&amp;". ","")</f>
        <v>#REF!</v>
      </c>
      <c r="M435" s="39" t="e">
        <f>IF(AL436="52",Monitoreo!F126&amp;". ","")</f>
        <v>#REF!</v>
      </c>
      <c r="N435" s="39" t="e">
        <f>IF(AL436="51",Monitoreo!F126&amp;". ","")</f>
        <v>#REF!</v>
      </c>
      <c r="O435" s="39" t="e">
        <f>IF(AL436="45",Monitoreo!F126&amp;". ","")</f>
        <v>#REF!</v>
      </c>
      <c r="P435" s="39" t="e">
        <f>IF(AL436="44",Monitoreo!F126&amp;". ","")</f>
        <v>#REF!</v>
      </c>
      <c r="Q435" s="39" t="e">
        <f>IF(AL436="43",Monitoreo!F126&amp;". ","")</f>
        <v>#REF!</v>
      </c>
      <c r="R435" s="39" t="e">
        <f>IF(AL436="42",Monitoreo!F126&amp;". ","")</f>
        <v>#REF!</v>
      </c>
      <c r="S435" s="39" t="e">
        <f>IF(AL436="41",Monitoreo!F126&amp;". ","")</f>
        <v>#REF!</v>
      </c>
      <c r="T435" s="39" t="e">
        <f>IF(AL436="35",Monitoreo!F126&amp;". ","")</f>
        <v>#REF!</v>
      </c>
      <c r="U435" s="39" t="e">
        <f>IF(AL436="34",Monitoreo!F126&amp;". ","")</f>
        <v>#REF!</v>
      </c>
      <c r="V435" s="39" t="e">
        <f>IF(AL436="33",Monitoreo!F126&amp;". ","")</f>
        <v>#REF!</v>
      </c>
      <c r="W435" s="39" t="e">
        <f>IF(AL436="32",Monitoreo!F126&amp;". ","")</f>
        <v>#REF!</v>
      </c>
      <c r="X435" s="39" t="e">
        <f>IF(AL436="31",Monitoreo!F126&amp;". ","")</f>
        <v>#REF!</v>
      </c>
      <c r="Y435" s="39" t="e">
        <f>IF(AL436="25",Monitoreo!F126&amp;". ","")</f>
        <v>#REF!</v>
      </c>
      <c r="Z435" s="39" t="e">
        <f>IF(AL436="24",Monitoreo!F126&amp;". ","")</f>
        <v>#REF!</v>
      </c>
      <c r="AA435" s="39" t="e">
        <f>IF(AL436="23",Monitoreo!F126&amp;". ","")</f>
        <v>#REF!</v>
      </c>
      <c r="AB435" s="39" t="e">
        <f>IF(AL436="22",Monitoreo!F126&amp;". ","")</f>
        <v>#REF!</v>
      </c>
      <c r="AC435" s="39" t="e">
        <f>IF(AL436="21",Monitoreo!F126&amp;". ","")</f>
        <v>#REF!</v>
      </c>
      <c r="AD435" s="39" t="e">
        <f>IF(AL436="15",Monitoreo!F126&amp;". ","")</f>
        <v>#REF!</v>
      </c>
      <c r="AE435" s="39" t="e">
        <f>IF(AL436="14",Monitoreo!F126&amp;". ","")</f>
        <v>#REF!</v>
      </c>
      <c r="AF435" s="39" t="e">
        <f>IF(AL436="13",Monitoreo!F126&amp;". ","")</f>
        <v>#REF!</v>
      </c>
      <c r="AG435" s="39" t="e">
        <f>IF(AL436="12",Monitoreo!F126&amp;". ","")</f>
        <v>#REF!</v>
      </c>
      <c r="AH435" s="85" t="e">
        <f>IF(AL436="11",Monitoreo!F126&amp;". ","")</f>
        <v>#REF!</v>
      </c>
      <c r="AI435" s="71"/>
      <c r="AJ435" s="88" t="e">
        <f>+IF(Monitoreo!#REF!="Casi Seguro",5,IF(Monitoreo!#REF!="Probable",4,IF(Monitoreo!#REF!="Posible",3,IF(Monitoreo!#REF!="Improbable",2,IF(Monitoreo!#REF!="Raro",1)))))</f>
        <v>#REF!</v>
      </c>
      <c r="AK435" s="88" t="e">
        <f>+IF(Monitoreo!#REF!="Severo",5,IF(Monitoreo!#REF!="Mayor",4,IF(Monitoreo!#REF!="Moderado",3,IF(Monitoreo!#REF!="Menor",2,IF(Monitoreo!#REF!="Insignificante",1)))))</f>
        <v>#REF!</v>
      </c>
      <c r="AL435" s="88" t="e">
        <f t="shared" si="6"/>
        <v>#REF!</v>
      </c>
    </row>
    <row r="436" spans="9:38" x14ac:dyDescent="0.25">
      <c r="I436" s="83"/>
      <c r="J436" s="84" t="e">
        <f>IF(AL437="55",Monitoreo!F127&amp;". ","")</f>
        <v>#REF!</v>
      </c>
      <c r="K436" s="39" t="e">
        <f>IF(AL437="54",Monitoreo!F127&amp;". ","")</f>
        <v>#REF!</v>
      </c>
      <c r="L436" s="39" t="e">
        <f>IF(AL437="53",Monitoreo!F127&amp;". ","")</f>
        <v>#REF!</v>
      </c>
      <c r="M436" s="39" t="e">
        <f>IF(AL437="52",Monitoreo!F127&amp;". ","")</f>
        <v>#REF!</v>
      </c>
      <c r="N436" s="39" t="e">
        <f>IF(AL437="51",Monitoreo!F127&amp;". ","")</f>
        <v>#REF!</v>
      </c>
      <c r="O436" s="39" t="e">
        <f>IF(AL437="45",Monitoreo!F127&amp;". ","")</f>
        <v>#REF!</v>
      </c>
      <c r="P436" s="39" t="e">
        <f>IF(AL437="44",Monitoreo!F127&amp;". ","")</f>
        <v>#REF!</v>
      </c>
      <c r="Q436" s="39" t="e">
        <f>IF(AL437="43",Monitoreo!F127&amp;". ","")</f>
        <v>#REF!</v>
      </c>
      <c r="R436" s="39" t="e">
        <f>IF(AL437="42",Monitoreo!F127&amp;". ","")</f>
        <v>#REF!</v>
      </c>
      <c r="S436" s="39" t="e">
        <f>IF(AL437="41",Monitoreo!F127&amp;". ","")</f>
        <v>#REF!</v>
      </c>
      <c r="T436" s="39" t="e">
        <f>IF(AL437="35",Monitoreo!F127&amp;". ","")</f>
        <v>#REF!</v>
      </c>
      <c r="U436" s="39" t="e">
        <f>IF(AL437="34",Monitoreo!F127&amp;". ","")</f>
        <v>#REF!</v>
      </c>
      <c r="V436" s="39" t="e">
        <f>IF(AL437="33",Monitoreo!F127&amp;". ","")</f>
        <v>#REF!</v>
      </c>
      <c r="W436" s="39" t="e">
        <f>IF(AL437="32",Monitoreo!F127&amp;". ","")</f>
        <v>#REF!</v>
      </c>
      <c r="X436" s="39" t="e">
        <f>IF(AL437="31",Monitoreo!F127&amp;". ","")</f>
        <v>#REF!</v>
      </c>
      <c r="Y436" s="39" t="e">
        <f>IF(AL437="25",Monitoreo!F127&amp;". ","")</f>
        <v>#REF!</v>
      </c>
      <c r="Z436" s="39" t="e">
        <f>IF(AL437="24",Monitoreo!F127&amp;". ","")</f>
        <v>#REF!</v>
      </c>
      <c r="AA436" s="39" t="e">
        <f>IF(AL437="23",Monitoreo!F127&amp;". ","")</f>
        <v>#REF!</v>
      </c>
      <c r="AB436" s="39" t="e">
        <f>IF(AL437="22",Monitoreo!F127&amp;". ","")</f>
        <v>#REF!</v>
      </c>
      <c r="AC436" s="39" t="e">
        <f>IF(AL437="21",Monitoreo!F127&amp;". ","")</f>
        <v>#REF!</v>
      </c>
      <c r="AD436" s="39" t="e">
        <f>IF(AL437="15",Monitoreo!F127&amp;". ","")</f>
        <v>#REF!</v>
      </c>
      <c r="AE436" s="39" t="e">
        <f>IF(AL437="14",Monitoreo!F127&amp;". ","")</f>
        <v>#REF!</v>
      </c>
      <c r="AF436" s="39" t="e">
        <f>IF(AL437="13",Monitoreo!F127&amp;". ","")</f>
        <v>#REF!</v>
      </c>
      <c r="AG436" s="39" t="e">
        <f>IF(AL437="12",Monitoreo!F127&amp;". ","")</f>
        <v>#REF!</v>
      </c>
      <c r="AH436" s="85" t="e">
        <f>IF(AL437="11",Monitoreo!F127&amp;". ","")</f>
        <v>#REF!</v>
      </c>
      <c r="AI436" s="71"/>
      <c r="AJ436" s="88" t="e">
        <f>+IF(Monitoreo!#REF!="Casi Seguro",5,IF(Monitoreo!#REF!="Probable",4,IF(Monitoreo!#REF!="Posible",3,IF(Monitoreo!#REF!="Improbable",2,IF(Monitoreo!#REF!="Raro",1)))))</f>
        <v>#REF!</v>
      </c>
      <c r="AK436" s="88" t="e">
        <f>+IF(Monitoreo!#REF!="Severo",5,IF(Monitoreo!#REF!="Mayor",4,IF(Monitoreo!#REF!="Moderado",3,IF(Monitoreo!#REF!="Menor",2,IF(Monitoreo!#REF!="Insignificante",1)))))</f>
        <v>#REF!</v>
      </c>
      <c r="AL436" s="88" t="e">
        <f t="shared" si="6"/>
        <v>#REF!</v>
      </c>
    </row>
    <row r="437" spans="9:38" x14ac:dyDescent="0.25">
      <c r="I437" s="83"/>
      <c r="J437" s="84" t="e">
        <f>IF(AL438="55",Monitoreo!F128&amp;". ","")</f>
        <v>#REF!</v>
      </c>
      <c r="K437" s="39" t="e">
        <f>IF(AL438="54",Monitoreo!F128&amp;". ","")</f>
        <v>#REF!</v>
      </c>
      <c r="L437" s="39" t="e">
        <f>IF(AL438="53",Monitoreo!F128&amp;". ","")</f>
        <v>#REF!</v>
      </c>
      <c r="M437" s="39" t="e">
        <f>IF(AL438="52",Monitoreo!F128&amp;". ","")</f>
        <v>#REF!</v>
      </c>
      <c r="N437" s="39" t="e">
        <f>IF(AL438="51",Monitoreo!F128&amp;". ","")</f>
        <v>#REF!</v>
      </c>
      <c r="O437" s="39" t="e">
        <f>IF(AL438="45",Monitoreo!F128&amp;". ","")</f>
        <v>#REF!</v>
      </c>
      <c r="P437" s="39" t="e">
        <f>IF(AL438="44",Monitoreo!F128&amp;". ","")</f>
        <v>#REF!</v>
      </c>
      <c r="Q437" s="39" t="e">
        <f>IF(AL438="43",Monitoreo!F128&amp;". ","")</f>
        <v>#REF!</v>
      </c>
      <c r="R437" s="39" t="e">
        <f>IF(AL438="42",Monitoreo!F128&amp;". ","")</f>
        <v>#REF!</v>
      </c>
      <c r="S437" s="39" t="e">
        <f>IF(AL438="41",Monitoreo!F128&amp;". ","")</f>
        <v>#REF!</v>
      </c>
      <c r="T437" s="39" t="e">
        <f>IF(AL438="35",Monitoreo!F128&amp;". ","")</f>
        <v>#REF!</v>
      </c>
      <c r="U437" s="39" t="e">
        <f>IF(AL438="34",Monitoreo!F128&amp;". ","")</f>
        <v>#REF!</v>
      </c>
      <c r="V437" s="39" t="e">
        <f>IF(AL438="33",Monitoreo!F128&amp;". ","")</f>
        <v>#REF!</v>
      </c>
      <c r="W437" s="39" t="e">
        <f>IF(AL438="32",Monitoreo!F128&amp;". ","")</f>
        <v>#REF!</v>
      </c>
      <c r="X437" s="39" t="e">
        <f>IF(AL438="31",Monitoreo!F128&amp;". ","")</f>
        <v>#REF!</v>
      </c>
      <c r="Y437" s="39" t="e">
        <f>IF(AL438="25",Monitoreo!F128&amp;". ","")</f>
        <v>#REF!</v>
      </c>
      <c r="Z437" s="39" t="e">
        <f>IF(AL438="24",Monitoreo!F128&amp;". ","")</f>
        <v>#REF!</v>
      </c>
      <c r="AA437" s="39" t="e">
        <f>IF(AL438="23",Monitoreo!F128&amp;". ","")</f>
        <v>#REF!</v>
      </c>
      <c r="AB437" s="39" t="e">
        <f>IF(AL438="22",Monitoreo!F128&amp;". ","")</f>
        <v>#REF!</v>
      </c>
      <c r="AC437" s="39" t="e">
        <f>IF(AL438="21",Monitoreo!F128&amp;". ","")</f>
        <v>#REF!</v>
      </c>
      <c r="AD437" s="39" t="e">
        <f>IF(AL438="15",Monitoreo!F128&amp;". ","")</f>
        <v>#REF!</v>
      </c>
      <c r="AE437" s="39" t="e">
        <f>IF(AL438="14",Monitoreo!F128&amp;". ","")</f>
        <v>#REF!</v>
      </c>
      <c r="AF437" s="39" t="e">
        <f>IF(AL438="13",Monitoreo!F128&amp;". ","")</f>
        <v>#REF!</v>
      </c>
      <c r="AG437" s="39" t="e">
        <f>IF(AL438="12",Monitoreo!F128&amp;". ","")</f>
        <v>#REF!</v>
      </c>
      <c r="AH437" s="85" t="e">
        <f>IF(AL438="11",Monitoreo!F128&amp;". ","")</f>
        <v>#REF!</v>
      </c>
      <c r="AI437" s="71"/>
      <c r="AJ437" s="88" t="e">
        <f>+IF(Monitoreo!#REF!="Casi Seguro",5,IF(Monitoreo!#REF!="Probable",4,IF(Monitoreo!#REF!="Posible",3,IF(Monitoreo!#REF!="Improbable",2,IF(Monitoreo!#REF!="Raro",1)))))</f>
        <v>#REF!</v>
      </c>
      <c r="AK437" s="88" t="e">
        <f>+IF(Monitoreo!#REF!="Severo",5,IF(Monitoreo!#REF!="Mayor",4,IF(Monitoreo!#REF!="Moderado",3,IF(Monitoreo!#REF!="Menor",2,IF(Monitoreo!#REF!="Insignificante",1)))))</f>
        <v>#REF!</v>
      </c>
      <c r="AL437" s="88" t="e">
        <f t="shared" si="6"/>
        <v>#REF!</v>
      </c>
    </row>
    <row r="438" spans="9:38" x14ac:dyDescent="0.25">
      <c r="I438" s="83"/>
      <c r="J438" s="84" t="e">
        <f>IF(AL439="55",Monitoreo!F129&amp;". ","")</f>
        <v>#REF!</v>
      </c>
      <c r="K438" s="39" t="e">
        <f>IF(AL439="54",Monitoreo!F129&amp;". ","")</f>
        <v>#REF!</v>
      </c>
      <c r="L438" s="39" t="e">
        <f>IF(AL439="53",Monitoreo!F129&amp;". ","")</f>
        <v>#REF!</v>
      </c>
      <c r="M438" s="39" t="e">
        <f>IF(AL439="52",Monitoreo!F129&amp;". ","")</f>
        <v>#REF!</v>
      </c>
      <c r="N438" s="39" t="e">
        <f>IF(AL439="51",Monitoreo!F129&amp;". ","")</f>
        <v>#REF!</v>
      </c>
      <c r="O438" s="39" t="e">
        <f>IF(AL439="45",Monitoreo!F129&amp;". ","")</f>
        <v>#REF!</v>
      </c>
      <c r="P438" s="39" t="e">
        <f>IF(AL439="44",Monitoreo!F129&amp;". ","")</f>
        <v>#REF!</v>
      </c>
      <c r="Q438" s="39" t="e">
        <f>IF(AL439="43",Monitoreo!F129&amp;". ","")</f>
        <v>#REF!</v>
      </c>
      <c r="R438" s="39" t="e">
        <f>IF(AL439="42",Monitoreo!F129&amp;". ","")</f>
        <v>#REF!</v>
      </c>
      <c r="S438" s="39" t="e">
        <f>IF(AL439="41",Monitoreo!F129&amp;". ","")</f>
        <v>#REF!</v>
      </c>
      <c r="T438" s="39" t="e">
        <f>IF(AL439="35",Monitoreo!F129&amp;". ","")</f>
        <v>#REF!</v>
      </c>
      <c r="U438" s="39" t="e">
        <f>IF(AL439="34",Monitoreo!F129&amp;". ","")</f>
        <v>#REF!</v>
      </c>
      <c r="V438" s="39" t="e">
        <f>IF(AL439="33",Monitoreo!F129&amp;". ","")</f>
        <v>#REF!</v>
      </c>
      <c r="W438" s="39" t="e">
        <f>IF(AL439="32",Monitoreo!F129&amp;". ","")</f>
        <v>#REF!</v>
      </c>
      <c r="X438" s="39" t="e">
        <f>IF(AL439="31",Monitoreo!F129&amp;". ","")</f>
        <v>#REF!</v>
      </c>
      <c r="Y438" s="39" t="e">
        <f>IF(AL439="25",Monitoreo!F129&amp;". ","")</f>
        <v>#REF!</v>
      </c>
      <c r="Z438" s="39" t="e">
        <f>IF(AL439="24",Monitoreo!F129&amp;". ","")</f>
        <v>#REF!</v>
      </c>
      <c r="AA438" s="39" t="e">
        <f>IF(AL439="23",Monitoreo!F129&amp;". ","")</f>
        <v>#REF!</v>
      </c>
      <c r="AB438" s="39" t="e">
        <f>IF(AL439="22",Monitoreo!F129&amp;". ","")</f>
        <v>#REF!</v>
      </c>
      <c r="AC438" s="39" t="e">
        <f>IF(AL439="21",Monitoreo!F129&amp;". ","")</f>
        <v>#REF!</v>
      </c>
      <c r="AD438" s="39" t="e">
        <f>IF(AL439="15",Monitoreo!F129&amp;". ","")</f>
        <v>#REF!</v>
      </c>
      <c r="AE438" s="39" t="e">
        <f>IF(AL439="14",Monitoreo!F129&amp;". ","")</f>
        <v>#REF!</v>
      </c>
      <c r="AF438" s="39" t="e">
        <f>IF(AL439="13",Monitoreo!F129&amp;". ","")</f>
        <v>#REF!</v>
      </c>
      <c r="AG438" s="39" t="e">
        <f>IF(AL439="12",Monitoreo!F129&amp;". ","")</f>
        <v>#REF!</v>
      </c>
      <c r="AH438" s="85" t="e">
        <f>IF(AL439="11",Monitoreo!F129&amp;". ","")</f>
        <v>#REF!</v>
      </c>
      <c r="AI438" s="71"/>
      <c r="AJ438" s="88" t="e">
        <f>+IF(Monitoreo!#REF!="Casi Seguro",5,IF(Monitoreo!#REF!="Probable",4,IF(Monitoreo!#REF!="Posible",3,IF(Monitoreo!#REF!="Improbable",2,IF(Monitoreo!#REF!="Raro",1)))))</f>
        <v>#REF!</v>
      </c>
      <c r="AK438" s="88" t="e">
        <f>+IF(Monitoreo!#REF!="Severo",5,IF(Monitoreo!#REF!="Mayor",4,IF(Monitoreo!#REF!="Moderado",3,IF(Monitoreo!#REF!="Menor",2,IF(Monitoreo!#REF!="Insignificante",1)))))</f>
        <v>#REF!</v>
      </c>
      <c r="AL438" s="88" t="e">
        <f t="shared" si="6"/>
        <v>#REF!</v>
      </c>
    </row>
    <row r="439" spans="9:38" x14ac:dyDescent="0.25">
      <c r="I439" s="83"/>
      <c r="J439" s="84" t="e">
        <f>IF(AL440="55",Monitoreo!F130&amp;". ","")</f>
        <v>#REF!</v>
      </c>
      <c r="K439" s="39" t="e">
        <f>IF(AL440="54",Monitoreo!F130&amp;". ","")</f>
        <v>#REF!</v>
      </c>
      <c r="L439" s="39" t="e">
        <f>IF(AL440="53",Monitoreo!F130&amp;". ","")</f>
        <v>#REF!</v>
      </c>
      <c r="M439" s="39" t="e">
        <f>IF(AL440="52",Monitoreo!F130&amp;". ","")</f>
        <v>#REF!</v>
      </c>
      <c r="N439" s="39" t="e">
        <f>IF(AL440="51",Monitoreo!F130&amp;". ","")</f>
        <v>#REF!</v>
      </c>
      <c r="O439" s="39" t="e">
        <f>IF(AL440="45",Monitoreo!F130&amp;". ","")</f>
        <v>#REF!</v>
      </c>
      <c r="P439" s="39" t="e">
        <f>IF(AL440="44",Monitoreo!F130&amp;". ","")</f>
        <v>#REF!</v>
      </c>
      <c r="Q439" s="39" t="e">
        <f>IF(AL440="43",Monitoreo!F130&amp;". ","")</f>
        <v>#REF!</v>
      </c>
      <c r="R439" s="39" t="e">
        <f>IF(AL440="42",Monitoreo!F130&amp;". ","")</f>
        <v>#REF!</v>
      </c>
      <c r="S439" s="39" t="e">
        <f>IF(AL440="41",Monitoreo!F130&amp;". ","")</f>
        <v>#REF!</v>
      </c>
      <c r="T439" s="39" t="e">
        <f>IF(AL440="35",Monitoreo!F130&amp;". ","")</f>
        <v>#REF!</v>
      </c>
      <c r="U439" s="39" t="e">
        <f>IF(AL440="34",Monitoreo!F130&amp;". ","")</f>
        <v>#REF!</v>
      </c>
      <c r="V439" s="39" t="e">
        <f>IF(AL440="33",Monitoreo!F130&amp;". ","")</f>
        <v>#REF!</v>
      </c>
      <c r="W439" s="39" t="e">
        <f>IF(AL440="32",Monitoreo!F130&amp;". ","")</f>
        <v>#REF!</v>
      </c>
      <c r="X439" s="39" t="e">
        <f>IF(AL440="31",Monitoreo!F130&amp;". ","")</f>
        <v>#REF!</v>
      </c>
      <c r="Y439" s="39" t="e">
        <f>IF(AL440="25",Monitoreo!F130&amp;". ","")</f>
        <v>#REF!</v>
      </c>
      <c r="Z439" s="39" t="e">
        <f>IF(AL440="24",Monitoreo!F130&amp;". ","")</f>
        <v>#REF!</v>
      </c>
      <c r="AA439" s="39" t="e">
        <f>IF(AL440="23",Monitoreo!F130&amp;". ","")</f>
        <v>#REF!</v>
      </c>
      <c r="AB439" s="39" t="e">
        <f>IF(AL440="22",Monitoreo!F130&amp;". ","")</f>
        <v>#REF!</v>
      </c>
      <c r="AC439" s="39" t="e">
        <f>IF(AL440="21",Monitoreo!F130&amp;". ","")</f>
        <v>#REF!</v>
      </c>
      <c r="AD439" s="39" t="e">
        <f>IF(AL440="15",Monitoreo!F130&amp;". ","")</f>
        <v>#REF!</v>
      </c>
      <c r="AE439" s="39" t="e">
        <f>IF(AL440="14",Monitoreo!F130&amp;". ","")</f>
        <v>#REF!</v>
      </c>
      <c r="AF439" s="39" t="e">
        <f>IF(AL440="13",Monitoreo!F130&amp;". ","")</f>
        <v>#REF!</v>
      </c>
      <c r="AG439" s="39" t="e">
        <f>IF(AL440="12",Monitoreo!F130&amp;". ","")</f>
        <v>#REF!</v>
      </c>
      <c r="AH439" s="85" t="e">
        <f>IF(AL440="11",Monitoreo!F130&amp;". ","")</f>
        <v>#REF!</v>
      </c>
      <c r="AI439" s="71"/>
      <c r="AJ439" s="88" t="e">
        <f>+IF(Monitoreo!#REF!="Casi Seguro",5,IF(Monitoreo!#REF!="Probable",4,IF(Monitoreo!#REF!="Posible",3,IF(Monitoreo!#REF!="Improbable",2,IF(Monitoreo!#REF!="Raro",1)))))</f>
        <v>#REF!</v>
      </c>
      <c r="AK439" s="88" t="e">
        <f>+IF(Monitoreo!#REF!="Severo",5,IF(Monitoreo!#REF!="Mayor",4,IF(Monitoreo!#REF!="Moderado",3,IF(Monitoreo!#REF!="Menor",2,IF(Monitoreo!#REF!="Insignificante",1)))))</f>
        <v>#REF!</v>
      </c>
      <c r="AL439" s="88" t="e">
        <f t="shared" si="6"/>
        <v>#REF!</v>
      </c>
    </row>
    <row r="440" spans="9:38" x14ac:dyDescent="0.25">
      <c r="I440" s="83"/>
      <c r="J440" s="84" t="e">
        <f>IF(AL441="55",Monitoreo!F131&amp;". ","")</f>
        <v>#REF!</v>
      </c>
      <c r="K440" s="39" t="e">
        <f>IF(AL441="54",Monitoreo!F131&amp;". ","")</f>
        <v>#REF!</v>
      </c>
      <c r="L440" s="39" t="e">
        <f>IF(AL441="53",Monitoreo!F131&amp;". ","")</f>
        <v>#REF!</v>
      </c>
      <c r="M440" s="39" t="e">
        <f>IF(AL441="52",Monitoreo!F131&amp;". ","")</f>
        <v>#REF!</v>
      </c>
      <c r="N440" s="39" t="e">
        <f>IF(AL441="51",Monitoreo!F131&amp;". ","")</f>
        <v>#REF!</v>
      </c>
      <c r="O440" s="39" t="e">
        <f>IF(AL441="45",Monitoreo!F131&amp;". ","")</f>
        <v>#REF!</v>
      </c>
      <c r="P440" s="39" t="e">
        <f>IF(AL441="44",Monitoreo!F131&amp;". ","")</f>
        <v>#REF!</v>
      </c>
      <c r="Q440" s="39" t="e">
        <f>IF(AL441="43",Monitoreo!F131&amp;". ","")</f>
        <v>#REF!</v>
      </c>
      <c r="R440" s="39" t="e">
        <f>IF(AL441="42",Monitoreo!F131&amp;". ","")</f>
        <v>#REF!</v>
      </c>
      <c r="S440" s="39" t="e">
        <f>IF(AL441="41",Monitoreo!F131&amp;". ","")</f>
        <v>#REF!</v>
      </c>
      <c r="T440" s="39" t="e">
        <f>IF(AL441="35",Monitoreo!F131&amp;". ","")</f>
        <v>#REF!</v>
      </c>
      <c r="U440" s="39" t="e">
        <f>IF(AL441="34",Monitoreo!F131&amp;". ","")</f>
        <v>#REF!</v>
      </c>
      <c r="V440" s="39" t="e">
        <f>IF(AL441="33",Monitoreo!F131&amp;". ","")</f>
        <v>#REF!</v>
      </c>
      <c r="W440" s="39" t="e">
        <f>IF(AL441="32",Monitoreo!F131&amp;". ","")</f>
        <v>#REF!</v>
      </c>
      <c r="X440" s="39" t="e">
        <f>IF(AL441="31",Monitoreo!F131&amp;". ","")</f>
        <v>#REF!</v>
      </c>
      <c r="Y440" s="39" t="e">
        <f>IF(AL441="25",Monitoreo!F131&amp;". ","")</f>
        <v>#REF!</v>
      </c>
      <c r="Z440" s="39" t="e">
        <f>IF(AL441="24",Monitoreo!F131&amp;". ","")</f>
        <v>#REF!</v>
      </c>
      <c r="AA440" s="39" t="e">
        <f>IF(AL441="23",Monitoreo!F131&amp;". ","")</f>
        <v>#REF!</v>
      </c>
      <c r="AB440" s="39" t="e">
        <f>IF(AL441="22",Monitoreo!F131&amp;". ","")</f>
        <v>#REF!</v>
      </c>
      <c r="AC440" s="39" t="e">
        <f>IF(AL441="21",Monitoreo!F131&amp;". ","")</f>
        <v>#REF!</v>
      </c>
      <c r="AD440" s="39" t="e">
        <f>IF(AL441="15",Monitoreo!F131&amp;". ","")</f>
        <v>#REF!</v>
      </c>
      <c r="AE440" s="39" t="e">
        <f>IF(AL441="14",Monitoreo!F131&amp;". ","")</f>
        <v>#REF!</v>
      </c>
      <c r="AF440" s="39" t="e">
        <f>IF(AL441="13",Monitoreo!F131&amp;". ","")</f>
        <v>#REF!</v>
      </c>
      <c r="AG440" s="39" t="e">
        <f>IF(AL441="12",Monitoreo!F131&amp;". ","")</f>
        <v>#REF!</v>
      </c>
      <c r="AH440" s="85" t="e">
        <f>IF(AL441="11",Monitoreo!F131&amp;". ","")</f>
        <v>#REF!</v>
      </c>
      <c r="AI440" s="71"/>
      <c r="AJ440" s="88" t="e">
        <f>+IF(Monitoreo!#REF!="Casi Seguro",5,IF(Monitoreo!#REF!="Probable",4,IF(Monitoreo!#REF!="Posible",3,IF(Monitoreo!#REF!="Improbable",2,IF(Monitoreo!#REF!="Raro",1)))))</f>
        <v>#REF!</v>
      </c>
      <c r="AK440" s="88" t="e">
        <f>+IF(Monitoreo!#REF!="Severo",5,IF(Monitoreo!#REF!="Mayor",4,IF(Monitoreo!#REF!="Moderado",3,IF(Monitoreo!#REF!="Menor",2,IF(Monitoreo!#REF!="Insignificante",1)))))</f>
        <v>#REF!</v>
      </c>
      <c r="AL440" s="88" t="e">
        <f t="shared" si="6"/>
        <v>#REF!</v>
      </c>
    </row>
    <row r="441" spans="9:38" x14ac:dyDescent="0.25">
      <c r="I441" s="83"/>
      <c r="J441" s="84" t="e">
        <f>IF(AL442="55",Monitoreo!F132&amp;". ","")</f>
        <v>#REF!</v>
      </c>
      <c r="K441" s="39" t="e">
        <f>IF(AL442="54",Monitoreo!F132&amp;". ","")</f>
        <v>#REF!</v>
      </c>
      <c r="L441" s="39" t="e">
        <f>IF(AL442="53",Monitoreo!F132&amp;". ","")</f>
        <v>#REF!</v>
      </c>
      <c r="M441" s="39" t="e">
        <f>IF(AL442="52",Monitoreo!F132&amp;". ","")</f>
        <v>#REF!</v>
      </c>
      <c r="N441" s="39" t="e">
        <f>IF(AL442="51",Monitoreo!F132&amp;". ","")</f>
        <v>#REF!</v>
      </c>
      <c r="O441" s="39" t="e">
        <f>IF(AL442="45",Monitoreo!F132&amp;". ","")</f>
        <v>#REF!</v>
      </c>
      <c r="P441" s="39" t="e">
        <f>IF(AL442="44",Monitoreo!F132&amp;". ","")</f>
        <v>#REF!</v>
      </c>
      <c r="Q441" s="39" t="e">
        <f>IF(AL442="43",Monitoreo!F132&amp;". ","")</f>
        <v>#REF!</v>
      </c>
      <c r="R441" s="39" t="e">
        <f>IF(AL442="42",Monitoreo!F132&amp;". ","")</f>
        <v>#REF!</v>
      </c>
      <c r="S441" s="39" t="e">
        <f>IF(AL442="41",Monitoreo!F132&amp;". ","")</f>
        <v>#REF!</v>
      </c>
      <c r="T441" s="39" t="e">
        <f>IF(AL442="35",Monitoreo!F132&amp;". ","")</f>
        <v>#REF!</v>
      </c>
      <c r="U441" s="39" t="e">
        <f>IF(AL442="34",Monitoreo!F132&amp;". ","")</f>
        <v>#REF!</v>
      </c>
      <c r="V441" s="39" t="e">
        <f>IF(AL442="33",Monitoreo!F132&amp;". ","")</f>
        <v>#REF!</v>
      </c>
      <c r="W441" s="39" t="e">
        <f>IF(AL442="32",Monitoreo!F132&amp;". ","")</f>
        <v>#REF!</v>
      </c>
      <c r="X441" s="39" t="e">
        <f>IF(AL442="31",Monitoreo!F132&amp;". ","")</f>
        <v>#REF!</v>
      </c>
      <c r="Y441" s="39" t="e">
        <f>IF(AL442="25",Monitoreo!F132&amp;". ","")</f>
        <v>#REF!</v>
      </c>
      <c r="Z441" s="39" t="e">
        <f>IF(AL442="24",Monitoreo!F132&amp;". ","")</f>
        <v>#REF!</v>
      </c>
      <c r="AA441" s="39" t="e">
        <f>IF(AL442="23",Monitoreo!F132&amp;". ","")</f>
        <v>#REF!</v>
      </c>
      <c r="AB441" s="39" t="e">
        <f>IF(AL442="22",Monitoreo!F132&amp;". ","")</f>
        <v>#REF!</v>
      </c>
      <c r="AC441" s="39" t="e">
        <f>IF(AL442="21",Monitoreo!F132&amp;". ","")</f>
        <v>#REF!</v>
      </c>
      <c r="AD441" s="39" t="e">
        <f>IF(AL442="15",Monitoreo!F132&amp;". ","")</f>
        <v>#REF!</v>
      </c>
      <c r="AE441" s="39" t="e">
        <f>IF(AL442="14",Monitoreo!F132&amp;". ","")</f>
        <v>#REF!</v>
      </c>
      <c r="AF441" s="39" t="e">
        <f>IF(AL442="13",Monitoreo!F132&amp;". ","")</f>
        <v>#REF!</v>
      </c>
      <c r="AG441" s="39" t="e">
        <f>IF(AL442="12",Monitoreo!F132&amp;". ","")</f>
        <v>#REF!</v>
      </c>
      <c r="AH441" s="85" t="e">
        <f>IF(AL442="11",Monitoreo!F132&amp;". ","")</f>
        <v>#REF!</v>
      </c>
      <c r="AI441" s="71"/>
      <c r="AJ441" s="88" t="e">
        <f>+IF(Monitoreo!#REF!="Casi Seguro",5,IF(Monitoreo!#REF!="Probable",4,IF(Monitoreo!#REF!="Posible",3,IF(Monitoreo!#REF!="Improbable",2,IF(Monitoreo!#REF!="Raro",1)))))</f>
        <v>#REF!</v>
      </c>
      <c r="AK441" s="88" t="e">
        <f>+IF(Monitoreo!#REF!="Severo",5,IF(Monitoreo!#REF!="Mayor",4,IF(Monitoreo!#REF!="Moderado",3,IF(Monitoreo!#REF!="Menor",2,IF(Monitoreo!#REF!="Insignificante",1)))))</f>
        <v>#REF!</v>
      </c>
      <c r="AL441" s="88" t="e">
        <f t="shared" si="6"/>
        <v>#REF!</v>
      </c>
    </row>
    <row r="442" spans="9:38" x14ac:dyDescent="0.25">
      <c r="I442" s="83"/>
      <c r="J442" s="84" t="e">
        <f>IF(AL443="55",Monitoreo!F133&amp;". ","")</f>
        <v>#REF!</v>
      </c>
      <c r="K442" s="39" t="e">
        <f>IF(AL443="54",Monitoreo!F133&amp;". ","")</f>
        <v>#REF!</v>
      </c>
      <c r="L442" s="39" t="e">
        <f>IF(AL443="53",Monitoreo!F133&amp;". ","")</f>
        <v>#REF!</v>
      </c>
      <c r="M442" s="39" t="e">
        <f>IF(AL443="52",Monitoreo!F133&amp;". ","")</f>
        <v>#REF!</v>
      </c>
      <c r="N442" s="39" t="e">
        <f>IF(AL443="51",Monitoreo!F133&amp;". ","")</f>
        <v>#REF!</v>
      </c>
      <c r="O442" s="39" t="e">
        <f>IF(AL443="45",Monitoreo!F133&amp;". ","")</f>
        <v>#REF!</v>
      </c>
      <c r="P442" s="39" t="e">
        <f>IF(AL443="44",Monitoreo!F133&amp;". ","")</f>
        <v>#REF!</v>
      </c>
      <c r="Q442" s="39" t="e">
        <f>IF(AL443="43",Monitoreo!F133&amp;". ","")</f>
        <v>#REF!</v>
      </c>
      <c r="R442" s="39" t="e">
        <f>IF(AL443="42",Monitoreo!F133&amp;". ","")</f>
        <v>#REF!</v>
      </c>
      <c r="S442" s="39" t="e">
        <f>IF(AL443="41",Monitoreo!F133&amp;". ","")</f>
        <v>#REF!</v>
      </c>
      <c r="T442" s="39" t="e">
        <f>IF(AL443="35",Monitoreo!F133&amp;". ","")</f>
        <v>#REF!</v>
      </c>
      <c r="U442" s="39" t="e">
        <f>IF(AL443="34",Monitoreo!F133&amp;". ","")</f>
        <v>#REF!</v>
      </c>
      <c r="V442" s="39" t="e">
        <f>IF(AL443="33",Monitoreo!F133&amp;". ","")</f>
        <v>#REF!</v>
      </c>
      <c r="W442" s="39" t="e">
        <f>IF(AL443="32",Monitoreo!F133&amp;". ","")</f>
        <v>#REF!</v>
      </c>
      <c r="X442" s="39" t="e">
        <f>IF(AL443="31",Monitoreo!F133&amp;". ","")</f>
        <v>#REF!</v>
      </c>
      <c r="Y442" s="39" t="e">
        <f>IF(AL443="25",Monitoreo!F133&amp;". ","")</f>
        <v>#REF!</v>
      </c>
      <c r="Z442" s="39" t="e">
        <f>IF(AL443="24",Monitoreo!F133&amp;". ","")</f>
        <v>#REF!</v>
      </c>
      <c r="AA442" s="39" t="e">
        <f>IF(AL443="23",Monitoreo!F133&amp;". ","")</f>
        <v>#REF!</v>
      </c>
      <c r="AB442" s="39" t="e">
        <f>IF(AL443="22",Monitoreo!F133&amp;". ","")</f>
        <v>#REF!</v>
      </c>
      <c r="AC442" s="39" t="e">
        <f>IF(AL443="21",Monitoreo!F133&amp;". ","")</f>
        <v>#REF!</v>
      </c>
      <c r="AD442" s="39" t="e">
        <f>IF(AL443="15",Monitoreo!F133&amp;". ","")</f>
        <v>#REF!</v>
      </c>
      <c r="AE442" s="39" t="e">
        <f>IF(AL443="14",Monitoreo!F133&amp;". ","")</f>
        <v>#REF!</v>
      </c>
      <c r="AF442" s="39" t="e">
        <f>IF(AL443="13",Monitoreo!F133&amp;". ","")</f>
        <v>#REF!</v>
      </c>
      <c r="AG442" s="39" t="e">
        <f>IF(AL443="12",Monitoreo!F133&amp;". ","")</f>
        <v>#REF!</v>
      </c>
      <c r="AH442" s="85" t="e">
        <f>IF(AL443="11",Monitoreo!F133&amp;". ","")</f>
        <v>#REF!</v>
      </c>
      <c r="AI442" s="71"/>
      <c r="AJ442" s="88" t="e">
        <f>+IF(Monitoreo!#REF!="Casi Seguro",5,IF(Monitoreo!#REF!="Probable",4,IF(Monitoreo!#REF!="Posible",3,IF(Monitoreo!#REF!="Improbable",2,IF(Monitoreo!#REF!="Raro",1)))))</f>
        <v>#REF!</v>
      </c>
      <c r="AK442" s="88" t="e">
        <f>+IF(Monitoreo!#REF!="Severo",5,IF(Monitoreo!#REF!="Mayor",4,IF(Monitoreo!#REF!="Moderado",3,IF(Monitoreo!#REF!="Menor",2,IF(Monitoreo!#REF!="Insignificante",1)))))</f>
        <v>#REF!</v>
      </c>
      <c r="AL442" s="88" t="e">
        <f t="shared" si="6"/>
        <v>#REF!</v>
      </c>
    </row>
    <row r="443" spans="9:38" x14ac:dyDescent="0.25">
      <c r="I443" s="83"/>
      <c r="J443" s="84" t="e">
        <f>IF(AL444="55",Monitoreo!F134&amp;". ","")</f>
        <v>#REF!</v>
      </c>
      <c r="K443" s="39" t="e">
        <f>IF(AL444="54",Monitoreo!F134&amp;". ","")</f>
        <v>#REF!</v>
      </c>
      <c r="L443" s="39" t="e">
        <f>IF(AL444="53",Monitoreo!F134&amp;". ","")</f>
        <v>#REF!</v>
      </c>
      <c r="M443" s="39" t="e">
        <f>IF(AL444="52",Monitoreo!F134&amp;". ","")</f>
        <v>#REF!</v>
      </c>
      <c r="N443" s="39" t="e">
        <f>IF(AL444="51",Monitoreo!F134&amp;". ","")</f>
        <v>#REF!</v>
      </c>
      <c r="O443" s="39" t="e">
        <f>IF(AL444="45",Monitoreo!F134&amp;". ","")</f>
        <v>#REF!</v>
      </c>
      <c r="P443" s="39" t="e">
        <f>IF(AL444="44",Monitoreo!F134&amp;". ","")</f>
        <v>#REF!</v>
      </c>
      <c r="Q443" s="39" t="e">
        <f>IF(AL444="43",Monitoreo!F134&amp;". ","")</f>
        <v>#REF!</v>
      </c>
      <c r="R443" s="39" t="e">
        <f>IF(AL444="42",Monitoreo!F134&amp;". ","")</f>
        <v>#REF!</v>
      </c>
      <c r="S443" s="39" t="e">
        <f>IF(AL444="41",Monitoreo!F134&amp;". ","")</f>
        <v>#REF!</v>
      </c>
      <c r="T443" s="39" t="e">
        <f>IF(AL444="35",Monitoreo!F134&amp;". ","")</f>
        <v>#REF!</v>
      </c>
      <c r="U443" s="39" t="e">
        <f>IF(AL444="34",Monitoreo!F134&amp;". ","")</f>
        <v>#REF!</v>
      </c>
      <c r="V443" s="39" t="e">
        <f>IF(AL444="33",Monitoreo!F134&amp;". ","")</f>
        <v>#REF!</v>
      </c>
      <c r="W443" s="39" t="e">
        <f>IF(AL444="32",Monitoreo!F134&amp;". ","")</f>
        <v>#REF!</v>
      </c>
      <c r="X443" s="39" t="e">
        <f>IF(AL444="31",Monitoreo!F134&amp;". ","")</f>
        <v>#REF!</v>
      </c>
      <c r="Y443" s="39" t="e">
        <f>IF(AL444="25",Monitoreo!F134&amp;". ","")</f>
        <v>#REF!</v>
      </c>
      <c r="Z443" s="39" t="e">
        <f>IF(AL444="24",Monitoreo!F134&amp;". ","")</f>
        <v>#REF!</v>
      </c>
      <c r="AA443" s="39" t="e">
        <f>IF(AL444="23",Monitoreo!F134&amp;". ","")</f>
        <v>#REF!</v>
      </c>
      <c r="AB443" s="39" t="e">
        <f>IF(AL444="22",Monitoreo!F134&amp;". ","")</f>
        <v>#REF!</v>
      </c>
      <c r="AC443" s="39" t="e">
        <f>IF(AL444="21",Monitoreo!F134&amp;". ","")</f>
        <v>#REF!</v>
      </c>
      <c r="AD443" s="39" t="e">
        <f>IF(AL444="15",Monitoreo!F134&amp;". ","")</f>
        <v>#REF!</v>
      </c>
      <c r="AE443" s="39" t="e">
        <f>IF(AL444="14",Monitoreo!F134&amp;". ","")</f>
        <v>#REF!</v>
      </c>
      <c r="AF443" s="39" t="e">
        <f>IF(AL444="13",Monitoreo!F134&amp;". ","")</f>
        <v>#REF!</v>
      </c>
      <c r="AG443" s="39" t="e">
        <f>IF(AL444="12",Monitoreo!F134&amp;". ","")</f>
        <v>#REF!</v>
      </c>
      <c r="AH443" s="85" t="e">
        <f>IF(AL444="11",Monitoreo!F134&amp;". ","")</f>
        <v>#REF!</v>
      </c>
      <c r="AI443" s="71"/>
      <c r="AJ443" s="88" t="e">
        <f>+IF(Monitoreo!#REF!="Casi Seguro",5,IF(Monitoreo!#REF!="Probable",4,IF(Monitoreo!#REF!="Posible",3,IF(Monitoreo!#REF!="Improbable",2,IF(Monitoreo!#REF!="Raro",1)))))</f>
        <v>#REF!</v>
      </c>
      <c r="AK443" s="88" t="e">
        <f>+IF(Monitoreo!#REF!="Severo",5,IF(Monitoreo!#REF!="Mayor",4,IF(Monitoreo!#REF!="Moderado",3,IF(Monitoreo!#REF!="Menor",2,IF(Monitoreo!#REF!="Insignificante",1)))))</f>
        <v>#REF!</v>
      </c>
      <c r="AL443" s="88" t="e">
        <f t="shared" si="6"/>
        <v>#REF!</v>
      </c>
    </row>
    <row r="444" spans="9:38" x14ac:dyDescent="0.25">
      <c r="I444" s="83"/>
      <c r="J444" s="84" t="e">
        <f>IF(AL445="55",Monitoreo!F135&amp;". ","")</f>
        <v>#REF!</v>
      </c>
      <c r="K444" s="39" t="e">
        <f>IF(AL445="54",Monitoreo!F135&amp;". ","")</f>
        <v>#REF!</v>
      </c>
      <c r="L444" s="39" t="e">
        <f>IF(AL445="53",Monitoreo!F135&amp;". ","")</f>
        <v>#REF!</v>
      </c>
      <c r="M444" s="39" t="e">
        <f>IF(AL445="52",Monitoreo!F135&amp;". ","")</f>
        <v>#REF!</v>
      </c>
      <c r="N444" s="39" t="e">
        <f>IF(AL445="51",Monitoreo!F135&amp;". ","")</f>
        <v>#REF!</v>
      </c>
      <c r="O444" s="39" t="e">
        <f>IF(AL445="45",Monitoreo!F135&amp;". ","")</f>
        <v>#REF!</v>
      </c>
      <c r="P444" s="39" t="e">
        <f>IF(AL445="44",Monitoreo!F135&amp;". ","")</f>
        <v>#REF!</v>
      </c>
      <c r="Q444" s="39" t="e">
        <f>IF(AL445="43",Monitoreo!F135&amp;". ","")</f>
        <v>#REF!</v>
      </c>
      <c r="R444" s="39" t="e">
        <f>IF(AL445="42",Monitoreo!F135&amp;". ","")</f>
        <v>#REF!</v>
      </c>
      <c r="S444" s="39" t="e">
        <f>IF(AL445="41",Monitoreo!F135&amp;". ","")</f>
        <v>#REF!</v>
      </c>
      <c r="T444" s="39" t="e">
        <f>IF(AL445="35",Monitoreo!F135&amp;". ","")</f>
        <v>#REF!</v>
      </c>
      <c r="U444" s="39" t="e">
        <f>IF(AL445="34",Monitoreo!F135&amp;". ","")</f>
        <v>#REF!</v>
      </c>
      <c r="V444" s="39" t="e">
        <f>IF(AL445="33",Monitoreo!F135&amp;". ","")</f>
        <v>#REF!</v>
      </c>
      <c r="W444" s="39" t="e">
        <f>IF(AL445="32",Monitoreo!F135&amp;". ","")</f>
        <v>#REF!</v>
      </c>
      <c r="X444" s="39" t="e">
        <f>IF(AL445="31",Monitoreo!F135&amp;". ","")</f>
        <v>#REF!</v>
      </c>
      <c r="Y444" s="39" t="e">
        <f>IF(AL445="25",Monitoreo!F135&amp;". ","")</f>
        <v>#REF!</v>
      </c>
      <c r="Z444" s="39" t="e">
        <f>IF(AL445="24",Monitoreo!F135&amp;". ","")</f>
        <v>#REF!</v>
      </c>
      <c r="AA444" s="39" t="e">
        <f>IF(AL445="23",Monitoreo!F135&amp;". ","")</f>
        <v>#REF!</v>
      </c>
      <c r="AB444" s="39" t="e">
        <f>IF(AL445="22",Monitoreo!F135&amp;". ","")</f>
        <v>#REF!</v>
      </c>
      <c r="AC444" s="39" t="e">
        <f>IF(AL445="21",Monitoreo!F135&amp;". ","")</f>
        <v>#REF!</v>
      </c>
      <c r="AD444" s="39" t="e">
        <f>IF(AL445="15",Monitoreo!F135&amp;". ","")</f>
        <v>#REF!</v>
      </c>
      <c r="AE444" s="39" t="e">
        <f>IF(AL445="14",Monitoreo!F135&amp;". ","")</f>
        <v>#REF!</v>
      </c>
      <c r="AF444" s="39" t="e">
        <f>IF(AL445="13",Monitoreo!F135&amp;". ","")</f>
        <v>#REF!</v>
      </c>
      <c r="AG444" s="39" t="e">
        <f>IF(AL445="12",Monitoreo!F135&amp;". ","")</f>
        <v>#REF!</v>
      </c>
      <c r="AH444" s="85" t="e">
        <f>IF(AL445="11",Monitoreo!F135&amp;". ","")</f>
        <v>#REF!</v>
      </c>
      <c r="AI444" s="71"/>
      <c r="AJ444" s="88" t="e">
        <f>+IF(Monitoreo!#REF!="Casi Seguro",5,IF(Monitoreo!#REF!="Probable",4,IF(Monitoreo!#REF!="Posible",3,IF(Monitoreo!#REF!="Improbable",2,IF(Monitoreo!#REF!="Raro",1)))))</f>
        <v>#REF!</v>
      </c>
      <c r="AK444" s="88" t="e">
        <f>+IF(Monitoreo!#REF!="Severo",5,IF(Monitoreo!#REF!="Mayor",4,IF(Monitoreo!#REF!="Moderado",3,IF(Monitoreo!#REF!="Menor",2,IF(Monitoreo!#REF!="Insignificante",1)))))</f>
        <v>#REF!</v>
      </c>
      <c r="AL444" s="88" t="e">
        <f t="shared" si="6"/>
        <v>#REF!</v>
      </c>
    </row>
    <row r="445" spans="9:38" x14ac:dyDescent="0.25">
      <c r="I445" s="83"/>
      <c r="J445" s="84" t="e">
        <f>IF(AL446="55",Monitoreo!F136&amp;". ","")</f>
        <v>#REF!</v>
      </c>
      <c r="K445" s="39" t="e">
        <f>IF(AL446="54",Monitoreo!F136&amp;". ","")</f>
        <v>#REF!</v>
      </c>
      <c r="L445" s="39" t="e">
        <f>IF(AL446="53",Monitoreo!F136&amp;". ","")</f>
        <v>#REF!</v>
      </c>
      <c r="M445" s="39" t="e">
        <f>IF(AL446="52",Monitoreo!F136&amp;". ","")</f>
        <v>#REF!</v>
      </c>
      <c r="N445" s="39" t="e">
        <f>IF(AL446="51",Monitoreo!F136&amp;". ","")</f>
        <v>#REF!</v>
      </c>
      <c r="O445" s="39" t="e">
        <f>IF(AL446="45",Monitoreo!F136&amp;". ","")</f>
        <v>#REF!</v>
      </c>
      <c r="P445" s="39" t="e">
        <f>IF(AL446="44",Monitoreo!F136&amp;". ","")</f>
        <v>#REF!</v>
      </c>
      <c r="Q445" s="39" t="e">
        <f>IF(AL446="43",Monitoreo!F136&amp;". ","")</f>
        <v>#REF!</v>
      </c>
      <c r="R445" s="39" t="e">
        <f>IF(AL446="42",Monitoreo!F136&amp;". ","")</f>
        <v>#REF!</v>
      </c>
      <c r="S445" s="39" t="e">
        <f>IF(AL446="41",Monitoreo!F136&amp;". ","")</f>
        <v>#REF!</v>
      </c>
      <c r="T445" s="39" t="e">
        <f>IF(AL446="35",Monitoreo!F136&amp;". ","")</f>
        <v>#REF!</v>
      </c>
      <c r="U445" s="39" t="e">
        <f>IF(AL446="34",Monitoreo!F136&amp;". ","")</f>
        <v>#REF!</v>
      </c>
      <c r="V445" s="39" t="e">
        <f>IF(AL446="33",Monitoreo!F136&amp;". ","")</f>
        <v>#REF!</v>
      </c>
      <c r="W445" s="39" t="e">
        <f>IF(AL446="32",Monitoreo!F136&amp;". ","")</f>
        <v>#REF!</v>
      </c>
      <c r="X445" s="39" t="e">
        <f>IF(AL446="31",Monitoreo!F136&amp;". ","")</f>
        <v>#REF!</v>
      </c>
      <c r="Y445" s="39" t="e">
        <f>IF(AL446="25",Monitoreo!F136&amp;". ","")</f>
        <v>#REF!</v>
      </c>
      <c r="Z445" s="39" t="e">
        <f>IF(AL446="24",Monitoreo!F136&amp;". ","")</f>
        <v>#REF!</v>
      </c>
      <c r="AA445" s="39" t="e">
        <f>IF(AL446="23",Monitoreo!F136&amp;". ","")</f>
        <v>#REF!</v>
      </c>
      <c r="AB445" s="39" t="e">
        <f>IF(AL446="22",Monitoreo!F136&amp;". ","")</f>
        <v>#REF!</v>
      </c>
      <c r="AC445" s="39" t="e">
        <f>IF(AL446="21",Monitoreo!F136&amp;". ","")</f>
        <v>#REF!</v>
      </c>
      <c r="AD445" s="39" t="e">
        <f>IF(AL446="15",Monitoreo!F136&amp;". ","")</f>
        <v>#REF!</v>
      </c>
      <c r="AE445" s="39" t="e">
        <f>IF(AL446="14",Monitoreo!F136&amp;". ","")</f>
        <v>#REF!</v>
      </c>
      <c r="AF445" s="39" t="e">
        <f>IF(AL446="13",Monitoreo!F136&amp;". ","")</f>
        <v>#REF!</v>
      </c>
      <c r="AG445" s="39" t="e">
        <f>IF(AL446="12",Monitoreo!F136&amp;". ","")</f>
        <v>#REF!</v>
      </c>
      <c r="AH445" s="85" t="e">
        <f>IF(AL446="11",Monitoreo!F136&amp;". ","")</f>
        <v>#REF!</v>
      </c>
      <c r="AI445" s="71"/>
      <c r="AJ445" s="88" t="e">
        <f>+IF(Monitoreo!#REF!="Casi Seguro",5,IF(Monitoreo!#REF!="Probable",4,IF(Monitoreo!#REF!="Posible",3,IF(Monitoreo!#REF!="Improbable",2,IF(Monitoreo!#REF!="Raro",1)))))</f>
        <v>#REF!</v>
      </c>
      <c r="AK445" s="88" t="e">
        <f>+IF(Monitoreo!#REF!="Severo",5,IF(Monitoreo!#REF!="Mayor",4,IF(Monitoreo!#REF!="Moderado",3,IF(Monitoreo!#REF!="Menor",2,IF(Monitoreo!#REF!="Insignificante",1)))))</f>
        <v>#REF!</v>
      </c>
      <c r="AL445" s="88" t="e">
        <f t="shared" si="6"/>
        <v>#REF!</v>
      </c>
    </row>
    <row r="446" spans="9:38" x14ac:dyDescent="0.25">
      <c r="I446" s="83"/>
      <c r="J446" s="84" t="e">
        <f>IF(AL447="55",Monitoreo!F137&amp;". ","")</f>
        <v>#REF!</v>
      </c>
      <c r="K446" s="39" t="e">
        <f>IF(AL447="54",Monitoreo!F137&amp;". ","")</f>
        <v>#REF!</v>
      </c>
      <c r="L446" s="39" t="e">
        <f>IF(AL447="53",Monitoreo!F137&amp;". ","")</f>
        <v>#REF!</v>
      </c>
      <c r="M446" s="39" t="e">
        <f>IF(AL447="52",Monitoreo!F137&amp;". ","")</f>
        <v>#REF!</v>
      </c>
      <c r="N446" s="39" t="e">
        <f>IF(AL447="51",Monitoreo!F137&amp;". ","")</f>
        <v>#REF!</v>
      </c>
      <c r="O446" s="39" t="e">
        <f>IF(AL447="45",Monitoreo!F137&amp;". ","")</f>
        <v>#REF!</v>
      </c>
      <c r="P446" s="39" t="e">
        <f>IF(AL447="44",Monitoreo!F137&amp;". ","")</f>
        <v>#REF!</v>
      </c>
      <c r="Q446" s="39" t="e">
        <f>IF(AL447="43",Monitoreo!F137&amp;". ","")</f>
        <v>#REF!</v>
      </c>
      <c r="R446" s="39" t="e">
        <f>IF(AL447="42",Monitoreo!F137&amp;". ","")</f>
        <v>#REF!</v>
      </c>
      <c r="S446" s="39" t="e">
        <f>IF(AL447="41",Monitoreo!F137&amp;". ","")</f>
        <v>#REF!</v>
      </c>
      <c r="T446" s="39" t="e">
        <f>IF(AL447="35",Monitoreo!F137&amp;". ","")</f>
        <v>#REF!</v>
      </c>
      <c r="U446" s="39" t="e">
        <f>IF(AL447="34",Monitoreo!F137&amp;". ","")</f>
        <v>#REF!</v>
      </c>
      <c r="V446" s="39" t="e">
        <f>IF(AL447="33",Monitoreo!F137&amp;". ","")</f>
        <v>#REF!</v>
      </c>
      <c r="W446" s="39" t="e">
        <f>IF(AL447="32",Monitoreo!F137&amp;". ","")</f>
        <v>#REF!</v>
      </c>
      <c r="X446" s="39" t="e">
        <f>IF(AL447="31",Monitoreo!F137&amp;". ","")</f>
        <v>#REF!</v>
      </c>
      <c r="Y446" s="39" t="e">
        <f>IF(AL447="25",Monitoreo!F137&amp;". ","")</f>
        <v>#REF!</v>
      </c>
      <c r="Z446" s="39" t="e">
        <f>IF(AL447="24",Monitoreo!F137&amp;". ","")</f>
        <v>#REF!</v>
      </c>
      <c r="AA446" s="39" t="e">
        <f>IF(AL447="23",Monitoreo!F137&amp;". ","")</f>
        <v>#REF!</v>
      </c>
      <c r="AB446" s="39" t="e">
        <f>IF(AL447="22",Monitoreo!F137&amp;". ","")</f>
        <v>#REF!</v>
      </c>
      <c r="AC446" s="39" t="e">
        <f>IF(AL447="21",Monitoreo!F137&amp;". ","")</f>
        <v>#REF!</v>
      </c>
      <c r="AD446" s="39" t="e">
        <f>IF(AL447="15",Monitoreo!F137&amp;". ","")</f>
        <v>#REF!</v>
      </c>
      <c r="AE446" s="39" t="e">
        <f>IF(AL447="14",Monitoreo!F137&amp;". ","")</f>
        <v>#REF!</v>
      </c>
      <c r="AF446" s="39" t="e">
        <f>IF(AL447="13",Monitoreo!F137&amp;". ","")</f>
        <v>#REF!</v>
      </c>
      <c r="AG446" s="39" t="e">
        <f>IF(AL447="12",Monitoreo!F137&amp;". ","")</f>
        <v>#REF!</v>
      </c>
      <c r="AH446" s="85" t="e">
        <f>IF(AL447="11",Monitoreo!F137&amp;". ","")</f>
        <v>#REF!</v>
      </c>
      <c r="AI446" s="71"/>
      <c r="AJ446" s="88" t="e">
        <f>+IF(Monitoreo!#REF!="Casi Seguro",5,IF(Monitoreo!#REF!="Probable",4,IF(Monitoreo!#REF!="Posible",3,IF(Monitoreo!#REF!="Improbable",2,IF(Monitoreo!#REF!="Raro",1)))))</f>
        <v>#REF!</v>
      </c>
      <c r="AK446" s="88" t="e">
        <f>+IF(Monitoreo!#REF!="Severo",5,IF(Monitoreo!#REF!="Mayor",4,IF(Monitoreo!#REF!="Moderado",3,IF(Monitoreo!#REF!="Menor",2,IF(Monitoreo!#REF!="Insignificante",1)))))</f>
        <v>#REF!</v>
      </c>
      <c r="AL446" s="88" t="e">
        <f t="shared" si="6"/>
        <v>#REF!</v>
      </c>
    </row>
    <row r="447" spans="9:38" x14ac:dyDescent="0.25">
      <c r="I447" s="83"/>
      <c r="J447" s="84" t="e">
        <f>IF(AL448="55",Monitoreo!F138&amp;". ","")</f>
        <v>#REF!</v>
      </c>
      <c r="K447" s="39" t="e">
        <f>IF(AL448="54",Monitoreo!F138&amp;". ","")</f>
        <v>#REF!</v>
      </c>
      <c r="L447" s="39" t="e">
        <f>IF(AL448="53",Monitoreo!F138&amp;". ","")</f>
        <v>#REF!</v>
      </c>
      <c r="M447" s="39" t="e">
        <f>IF(AL448="52",Monitoreo!F138&amp;". ","")</f>
        <v>#REF!</v>
      </c>
      <c r="N447" s="39" t="e">
        <f>IF(AL448="51",Monitoreo!F138&amp;". ","")</f>
        <v>#REF!</v>
      </c>
      <c r="O447" s="39" t="e">
        <f>IF(AL448="45",Monitoreo!F138&amp;". ","")</f>
        <v>#REF!</v>
      </c>
      <c r="P447" s="39" t="e">
        <f>IF(AL448="44",Monitoreo!F138&amp;". ","")</f>
        <v>#REF!</v>
      </c>
      <c r="Q447" s="39" t="e">
        <f>IF(AL448="43",Monitoreo!F138&amp;". ","")</f>
        <v>#REF!</v>
      </c>
      <c r="R447" s="39" t="e">
        <f>IF(AL448="42",Monitoreo!F138&amp;". ","")</f>
        <v>#REF!</v>
      </c>
      <c r="S447" s="39" t="e">
        <f>IF(AL448="41",Monitoreo!F138&amp;". ","")</f>
        <v>#REF!</v>
      </c>
      <c r="T447" s="39" t="e">
        <f>IF(AL448="35",Monitoreo!F138&amp;". ","")</f>
        <v>#REF!</v>
      </c>
      <c r="U447" s="39" t="e">
        <f>IF(AL448="34",Monitoreo!F138&amp;". ","")</f>
        <v>#REF!</v>
      </c>
      <c r="V447" s="39" t="e">
        <f>IF(AL448="33",Monitoreo!F138&amp;". ","")</f>
        <v>#REF!</v>
      </c>
      <c r="W447" s="39" t="e">
        <f>IF(AL448="32",Monitoreo!F138&amp;". ","")</f>
        <v>#REF!</v>
      </c>
      <c r="X447" s="39" t="e">
        <f>IF(AL448="31",Monitoreo!F138&amp;". ","")</f>
        <v>#REF!</v>
      </c>
      <c r="Y447" s="39" t="e">
        <f>IF(AL448="25",Monitoreo!F138&amp;". ","")</f>
        <v>#REF!</v>
      </c>
      <c r="Z447" s="39" t="e">
        <f>IF(AL448="24",Monitoreo!F138&amp;". ","")</f>
        <v>#REF!</v>
      </c>
      <c r="AA447" s="39" t="e">
        <f>IF(AL448="23",Monitoreo!F138&amp;". ","")</f>
        <v>#REF!</v>
      </c>
      <c r="AB447" s="39" t="e">
        <f>IF(AL448="22",Monitoreo!F138&amp;". ","")</f>
        <v>#REF!</v>
      </c>
      <c r="AC447" s="39" t="e">
        <f>IF(AL448="21",Monitoreo!F138&amp;". ","")</f>
        <v>#REF!</v>
      </c>
      <c r="AD447" s="39" t="e">
        <f>IF(AL448="15",Monitoreo!F138&amp;". ","")</f>
        <v>#REF!</v>
      </c>
      <c r="AE447" s="39" t="e">
        <f>IF(AL448="14",Monitoreo!F138&amp;". ","")</f>
        <v>#REF!</v>
      </c>
      <c r="AF447" s="39" t="e">
        <f>IF(AL448="13",Monitoreo!F138&amp;". ","")</f>
        <v>#REF!</v>
      </c>
      <c r="AG447" s="39" t="e">
        <f>IF(AL448="12",Monitoreo!F138&amp;". ","")</f>
        <v>#REF!</v>
      </c>
      <c r="AH447" s="85" t="e">
        <f>IF(AL448="11",Monitoreo!F138&amp;". ","")</f>
        <v>#REF!</v>
      </c>
      <c r="AI447" s="71"/>
      <c r="AJ447" s="88" t="e">
        <f>+IF(Monitoreo!#REF!="Casi Seguro",5,IF(Monitoreo!#REF!="Probable",4,IF(Monitoreo!#REF!="Posible",3,IF(Monitoreo!#REF!="Improbable",2,IF(Monitoreo!#REF!="Raro",1)))))</f>
        <v>#REF!</v>
      </c>
      <c r="AK447" s="88" t="e">
        <f>+IF(Monitoreo!#REF!="Severo",5,IF(Monitoreo!#REF!="Mayor",4,IF(Monitoreo!#REF!="Moderado",3,IF(Monitoreo!#REF!="Menor",2,IF(Monitoreo!#REF!="Insignificante",1)))))</f>
        <v>#REF!</v>
      </c>
      <c r="AL447" s="88" t="e">
        <f t="shared" si="6"/>
        <v>#REF!</v>
      </c>
    </row>
    <row r="448" spans="9:38" x14ac:dyDescent="0.25">
      <c r="I448" s="83"/>
      <c r="J448" s="84" t="e">
        <f>IF(AL449="55",Monitoreo!F139&amp;". ","")</f>
        <v>#REF!</v>
      </c>
      <c r="K448" s="39" t="e">
        <f>IF(AL449="54",Monitoreo!F139&amp;". ","")</f>
        <v>#REF!</v>
      </c>
      <c r="L448" s="39" t="e">
        <f>IF(AL449="53",Monitoreo!F139&amp;". ","")</f>
        <v>#REF!</v>
      </c>
      <c r="M448" s="39" t="e">
        <f>IF(AL449="52",Monitoreo!F139&amp;". ","")</f>
        <v>#REF!</v>
      </c>
      <c r="N448" s="39" t="e">
        <f>IF(AL449="51",Monitoreo!F139&amp;". ","")</f>
        <v>#REF!</v>
      </c>
      <c r="O448" s="39" t="e">
        <f>IF(AL449="45",Monitoreo!F139&amp;". ","")</f>
        <v>#REF!</v>
      </c>
      <c r="P448" s="39" t="e">
        <f>IF(AL449="44",Monitoreo!F139&amp;". ","")</f>
        <v>#REF!</v>
      </c>
      <c r="Q448" s="39" t="e">
        <f>IF(AL449="43",Monitoreo!F139&amp;". ","")</f>
        <v>#REF!</v>
      </c>
      <c r="R448" s="39" t="e">
        <f>IF(AL449="42",Monitoreo!F139&amp;". ","")</f>
        <v>#REF!</v>
      </c>
      <c r="S448" s="39" t="e">
        <f>IF(AL449="41",Monitoreo!F139&amp;". ","")</f>
        <v>#REF!</v>
      </c>
      <c r="T448" s="39" t="e">
        <f>IF(AL449="35",Monitoreo!F139&amp;". ","")</f>
        <v>#REF!</v>
      </c>
      <c r="U448" s="39" t="e">
        <f>IF(AL449="34",Monitoreo!F139&amp;". ","")</f>
        <v>#REF!</v>
      </c>
      <c r="V448" s="39" t="e">
        <f>IF(AL449="33",Monitoreo!F139&amp;". ","")</f>
        <v>#REF!</v>
      </c>
      <c r="W448" s="39" t="e">
        <f>IF(AL449="32",Monitoreo!F139&amp;". ","")</f>
        <v>#REF!</v>
      </c>
      <c r="X448" s="39" t="e">
        <f>IF(AL449="31",Monitoreo!F139&amp;". ","")</f>
        <v>#REF!</v>
      </c>
      <c r="Y448" s="39" t="e">
        <f>IF(AL449="25",Monitoreo!F139&amp;". ","")</f>
        <v>#REF!</v>
      </c>
      <c r="Z448" s="39" t="e">
        <f>IF(AL449="24",Monitoreo!F139&amp;". ","")</f>
        <v>#REF!</v>
      </c>
      <c r="AA448" s="39" t="e">
        <f>IF(AL449="23",Monitoreo!F139&amp;". ","")</f>
        <v>#REF!</v>
      </c>
      <c r="AB448" s="39" t="e">
        <f>IF(AL449="22",Monitoreo!F139&amp;". ","")</f>
        <v>#REF!</v>
      </c>
      <c r="AC448" s="39" t="e">
        <f>IF(AL449="21",Monitoreo!F139&amp;". ","")</f>
        <v>#REF!</v>
      </c>
      <c r="AD448" s="39" t="e">
        <f>IF(AL449="15",Monitoreo!F139&amp;". ","")</f>
        <v>#REF!</v>
      </c>
      <c r="AE448" s="39" t="e">
        <f>IF(AL449="14",Monitoreo!F139&amp;". ","")</f>
        <v>#REF!</v>
      </c>
      <c r="AF448" s="39" t="e">
        <f>IF(AL449="13",Monitoreo!F139&amp;". ","")</f>
        <v>#REF!</v>
      </c>
      <c r="AG448" s="39" t="e">
        <f>IF(AL449="12",Monitoreo!F139&amp;". ","")</f>
        <v>#REF!</v>
      </c>
      <c r="AH448" s="85" t="e">
        <f>IF(AL449="11",Monitoreo!F139&amp;". ","")</f>
        <v>#REF!</v>
      </c>
      <c r="AI448" s="71"/>
      <c r="AJ448" s="88" t="e">
        <f>+IF(Monitoreo!#REF!="Casi Seguro",5,IF(Monitoreo!#REF!="Probable",4,IF(Monitoreo!#REF!="Posible",3,IF(Monitoreo!#REF!="Improbable",2,IF(Monitoreo!#REF!="Raro",1)))))</f>
        <v>#REF!</v>
      </c>
      <c r="AK448" s="88" t="e">
        <f>+IF(Monitoreo!#REF!="Severo",5,IF(Monitoreo!#REF!="Mayor",4,IF(Monitoreo!#REF!="Moderado",3,IF(Monitoreo!#REF!="Menor",2,IF(Monitoreo!#REF!="Insignificante",1)))))</f>
        <v>#REF!</v>
      </c>
      <c r="AL448" s="88" t="e">
        <f t="shared" si="6"/>
        <v>#REF!</v>
      </c>
    </row>
    <row r="449" spans="9:38" x14ac:dyDescent="0.25">
      <c r="I449" s="83"/>
      <c r="J449" s="84" t="e">
        <f>IF(AL450="55",Monitoreo!F140&amp;". ","")</f>
        <v>#REF!</v>
      </c>
      <c r="K449" s="39" t="e">
        <f>IF(AL450="54",Monitoreo!F140&amp;". ","")</f>
        <v>#REF!</v>
      </c>
      <c r="L449" s="39" t="e">
        <f>IF(AL450="53",Monitoreo!F140&amp;". ","")</f>
        <v>#REF!</v>
      </c>
      <c r="M449" s="39" t="e">
        <f>IF(AL450="52",Monitoreo!F140&amp;". ","")</f>
        <v>#REF!</v>
      </c>
      <c r="N449" s="39" t="e">
        <f>IF(AL450="51",Monitoreo!F140&amp;". ","")</f>
        <v>#REF!</v>
      </c>
      <c r="O449" s="39" t="e">
        <f>IF(AL450="45",Monitoreo!F140&amp;". ","")</f>
        <v>#REF!</v>
      </c>
      <c r="P449" s="39" t="e">
        <f>IF(AL450="44",Monitoreo!F140&amp;". ","")</f>
        <v>#REF!</v>
      </c>
      <c r="Q449" s="39" t="e">
        <f>IF(AL450="43",Monitoreo!F140&amp;". ","")</f>
        <v>#REF!</v>
      </c>
      <c r="R449" s="39" t="e">
        <f>IF(AL450="42",Monitoreo!F140&amp;". ","")</f>
        <v>#REF!</v>
      </c>
      <c r="S449" s="39" t="e">
        <f>IF(AL450="41",Monitoreo!F140&amp;". ","")</f>
        <v>#REF!</v>
      </c>
      <c r="T449" s="39" t="e">
        <f>IF(AL450="35",Monitoreo!F140&amp;". ","")</f>
        <v>#REF!</v>
      </c>
      <c r="U449" s="39" t="e">
        <f>IF(AL450="34",Monitoreo!F140&amp;". ","")</f>
        <v>#REF!</v>
      </c>
      <c r="V449" s="39" t="e">
        <f>IF(AL450="33",Monitoreo!F140&amp;". ","")</f>
        <v>#REF!</v>
      </c>
      <c r="W449" s="39" t="e">
        <f>IF(AL450="32",Monitoreo!F140&amp;". ","")</f>
        <v>#REF!</v>
      </c>
      <c r="X449" s="39" t="e">
        <f>IF(AL450="31",Monitoreo!F140&amp;". ","")</f>
        <v>#REF!</v>
      </c>
      <c r="Y449" s="39" t="e">
        <f>IF(AL450="25",Monitoreo!F140&amp;". ","")</f>
        <v>#REF!</v>
      </c>
      <c r="Z449" s="39" t="e">
        <f>IF(AL450="24",Monitoreo!F140&amp;". ","")</f>
        <v>#REF!</v>
      </c>
      <c r="AA449" s="39" t="e">
        <f>IF(AL450="23",Monitoreo!F140&amp;". ","")</f>
        <v>#REF!</v>
      </c>
      <c r="AB449" s="39" t="e">
        <f>IF(AL450="22",Monitoreo!F140&amp;". ","")</f>
        <v>#REF!</v>
      </c>
      <c r="AC449" s="39" t="e">
        <f>IF(AL450="21",Monitoreo!F140&amp;". ","")</f>
        <v>#REF!</v>
      </c>
      <c r="AD449" s="39" t="e">
        <f>IF(AL450="15",Monitoreo!F140&amp;". ","")</f>
        <v>#REF!</v>
      </c>
      <c r="AE449" s="39" t="e">
        <f>IF(AL450="14",Monitoreo!F140&amp;". ","")</f>
        <v>#REF!</v>
      </c>
      <c r="AF449" s="39" t="e">
        <f>IF(AL450="13",Monitoreo!F140&amp;". ","")</f>
        <v>#REF!</v>
      </c>
      <c r="AG449" s="39" t="e">
        <f>IF(AL450="12",Monitoreo!F140&amp;". ","")</f>
        <v>#REF!</v>
      </c>
      <c r="AH449" s="85" t="e">
        <f>IF(AL450="11",Monitoreo!F140&amp;". ","")</f>
        <v>#REF!</v>
      </c>
      <c r="AI449" s="71"/>
      <c r="AJ449" s="88" t="e">
        <f>+IF(Monitoreo!#REF!="Casi Seguro",5,IF(Monitoreo!#REF!="Probable",4,IF(Monitoreo!#REF!="Posible",3,IF(Monitoreo!#REF!="Improbable",2,IF(Monitoreo!#REF!="Raro",1)))))</f>
        <v>#REF!</v>
      </c>
      <c r="AK449" s="88" t="e">
        <f>+IF(Monitoreo!#REF!="Severo",5,IF(Monitoreo!#REF!="Mayor",4,IF(Monitoreo!#REF!="Moderado",3,IF(Monitoreo!#REF!="Menor",2,IF(Monitoreo!#REF!="Insignificante",1)))))</f>
        <v>#REF!</v>
      </c>
      <c r="AL449" s="88" t="e">
        <f t="shared" si="6"/>
        <v>#REF!</v>
      </c>
    </row>
    <row r="450" spans="9:38" x14ac:dyDescent="0.25">
      <c r="I450" s="83"/>
      <c r="J450" s="84" t="e">
        <f>IF(AL451="55",Monitoreo!F141&amp;". ","")</f>
        <v>#REF!</v>
      </c>
      <c r="K450" s="39" t="e">
        <f>IF(AL451="54",Monitoreo!F141&amp;". ","")</f>
        <v>#REF!</v>
      </c>
      <c r="L450" s="39" t="e">
        <f>IF(AL451="53",Monitoreo!F141&amp;". ","")</f>
        <v>#REF!</v>
      </c>
      <c r="M450" s="39" t="e">
        <f>IF(AL451="52",Monitoreo!F141&amp;". ","")</f>
        <v>#REF!</v>
      </c>
      <c r="N450" s="39" t="e">
        <f>IF(AL451="51",Monitoreo!F141&amp;". ","")</f>
        <v>#REF!</v>
      </c>
      <c r="O450" s="39" t="e">
        <f>IF(AL451="45",Monitoreo!F141&amp;". ","")</f>
        <v>#REF!</v>
      </c>
      <c r="P450" s="39" t="e">
        <f>IF(AL451="44",Monitoreo!F141&amp;". ","")</f>
        <v>#REF!</v>
      </c>
      <c r="Q450" s="39" t="e">
        <f>IF(AL451="43",Monitoreo!F141&amp;". ","")</f>
        <v>#REF!</v>
      </c>
      <c r="R450" s="39" t="e">
        <f>IF(AL451="42",Monitoreo!F141&amp;". ","")</f>
        <v>#REF!</v>
      </c>
      <c r="S450" s="39" t="e">
        <f>IF(AL451="41",Monitoreo!F141&amp;". ","")</f>
        <v>#REF!</v>
      </c>
      <c r="T450" s="39" t="e">
        <f>IF(AL451="35",Monitoreo!F141&amp;". ","")</f>
        <v>#REF!</v>
      </c>
      <c r="U450" s="39" t="e">
        <f>IF(AL451="34",Monitoreo!F141&amp;". ","")</f>
        <v>#REF!</v>
      </c>
      <c r="V450" s="39" t="e">
        <f>IF(AL451="33",Monitoreo!F141&amp;". ","")</f>
        <v>#REF!</v>
      </c>
      <c r="W450" s="39" t="e">
        <f>IF(AL451="32",Monitoreo!F141&amp;". ","")</f>
        <v>#REF!</v>
      </c>
      <c r="X450" s="39" t="e">
        <f>IF(AL451="31",Monitoreo!F141&amp;". ","")</f>
        <v>#REF!</v>
      </c>
      <c r="Y450" s="39" t="e">
        <f>IF(AL451="25",Monitoreo!F141&amp;". ","")</f>
        <v>#REF!</v>
      </c>
      <c r="Z450" s="39" t="e">
        <f>IF(AL451="24",Monitoreo!F141&amp;". ","")</f>
        <v>#REF!</v>
      </c>
      <c r="AA450" s="39" t="e">
        <f>IF(AL451="23",Monitoreo!F141&amp;". ","")</f>
        <v>#REF!</v>
      </c>
      <c r="AB450" s="39" t="e">
        <f>IF(AL451="22",Monitoreo!F141&amp;". ","")</f>
        <v>#REF!</v>
      </c>
      <c r="AC450" s="39" t="e">
        <f>IF(AL451="21",Monitoreo!F141&amp;". ","")</f>
        <v>#REF!</v>
      </c>
      <c r="AD450" s="39" t="e">
        <f>IF(AL451="15",Monitoreo!F141&amp;". ","")</f>
        <v>#REF!</v>
      </c>
      <c r="AE450" s="39" t="e">
        <f>IF(AL451="14",Monitoreo!F141&amp;". ","")</f>
        <v>#REF!</v>
      </c>
      <c r="AF450" s="39" t="e">
        <f>IF(AL451="13",Monitoreo!F141&amp;". ","")</f>
        <v>#REF!</v>
      </c>
      <c r="AG450" s="39" t="e">
        <f>IF(AL451="12",Monitoreo!F141&amp;". ","")</f>
        <v>#REF!</v>
      </c>
      <c r="AH450" s="85" t="e">
        <f>IF(AL451="11",Monitoreo!F141&amp;". ","")</f>
        <v>#REF!</v>
      </c>
      <c r="AI450" s="71"/>
      <c r="AJ450" s="88" t="e">
        <f>+IF(Monitoreo!#REF!="Casi Seguro",5,IF(Monitoreo!#REF!="Probable",4,IF(Monitoreo!#REF!="Posible",3,IF(Monitoreo!#REF!="Improbable",2,IF(Monitoreo!#REF!="Raro",1)))))</f>
        <v>#REF!</v>
      </c>
      <c r="AK450" s="88" t="e">
        <f>+IF(Monitoreo!#REF!="Severo",5,IF(Monitoreo!#REF!="Mayor",4,IF(Monitoreo!#REF!="Moderado",3,IF(Monitoreo!#REF!="Menor",2,IF(Monitoreo!#REF!="Insignificante",1)))))</f>
        <v>#REF!</v>
      </c>
      <c r="AL450" s="88" t="e">
        <f t="shared" si="6"/>
        <v>#REF!</v>
      </c>
    </row>
    <row r="451" spans="9:38" x14ac:dyDescent="0.25">
      <c r="I451" s="83"/>
      <c r="J451" s="84" t="e">
        <f>IF(AL452="55",Monitoreo!F142&amp;". ","")</f>
        <v>#REF!</v>
      </c>
      <c r="K451" s="39" t="e">
        <f>IF(AL452="54",Monitoreo!F142&amp;". ","")</f>
        <v>#REF!</v>
      </c>
      <c r="L451" s="39" t="e">
        <f>IF(AL452="53",Monitoreo!F142&amp;". ","")</f>
        <v>#REF!</v>
      </c>
      <c r="M451" s="39" t="e">
        <f>IF(AL452="52",Monitoreo!F142&amp;". ","")</f>
        <v>#REF!</v>
      </c>
      <c r="N451" s="39" t="e">
        <f>IF(AL452="51",Monitoreo!F142&amp;". ","")</f>
        <v>#REF!</v>
      </c>
      <c r="O451" s="39" t="e">
        <f>IF(AL452="45",Monitoreo!F142&amp;". ","")</f>
        <v>#REF!</v>
      </c>
      <c r="P451" s="39" t="e">
        <f>IF(AL452="44",Monitoreo!F142&amp;". ","")</f>
        <v>#REF!</v>
      </c>
      <c r="Q451" s="39" t="e">
        <f>IF(AL452="43",Monitoreo!F142&amp;". ","")</f>
        <v>#REF!</v>
      </c>
      <c r="R451" s="39" t="e">
        <f>IF(AL452="42",Monitoreo!F142&amp;". ","")</f>
        <v>#REF!</v>
      </c>
      <c r="S451" s="39" t="e">
        <f>IF(AL452="41",Monitoreo!F142&amp;". ","")</f>
        <v>#REF!</v>
      </c>
      <c r="T451" s="39" t="e">
        <f>IF(AL452="35",Monitoreo!F142&amp;". ","")</f>
        <v>#REF!</v>
      </c>
      <c r="U451" s="39" t="e">
        <f>IF(AL452="34",Monitoreo!F142&amp;". ","")</f>
        <v>#REF!</v>
      </c>
      <c r="V451" s="39" t="e">
        <f>IF(AL452="33",Monitoreo!F142&amp;". ","")</f>
        <v>#REF!</v>
      </c>
      <c r="W451" s="39" t="e">
        <f>IF(AL452="32",Monitoreo!F142&amp;". ","")</f>
        <v>#REF!</v>
      </c>
      <c r="X451" s="39" t="e">
        <f>IF(AL452="31",Monitoreo!F142&amp;". ","")</f>
        <v>#REF!</v>
      </c>
      <c r="Y451" s="39" t="e">
        <f>IF(AL452="25",Monitoreo!F142&amp;". ","")</f>
        <v>#REF!</v>
      </c>
      <c r="Z451" s="39" t="e">
        <f>IF(AL452="24",Monitoreo!F142&amp;". ","")</f>
        <v>#REF!</v>
      </c>
      <c r="AA451" s="39" t="e">
        <f>IF(AL452="23",Monitoreo!F142&amp;". ","")</f>
        <v>#REF!</v>
      </c>
      <c r="AB451" s="39" t="e">
        <f>IF(AL452="22",Monitoreo!F142&amp;". ","")</f>
        <v>#REF!</v>
      </c>
      <c r="AC451" s="39" t="e">
        <f>IF(AL452="21",Monitoreo!F142&amp;". ","")</f>
        <v>#REF!</v>
      </c>
      <c r="AD451" s="39" t="e">
        <f>IF(AL452="15",Monitoreo!F142&amp;". ","")</f>
        <v>#REF!</v>
      </c>
      <c r="AE451" s="39" t="e">
        <f>IF(AL452="14",Monitoreo!F142&amp;". ","")</f>
        <v>#REF!</v>
      </c>
      <c r="AF451" s="39" t="e">
        <f>IF(AL452="13",Monitoreo!F142&amp;". ","")</f>
        <v>#REF!</v>
      </c>
      <c r="AG451" s="39" t="e">
        <f>IF(AL452="12",Monitoreo!F142&amp;". ","")</f>
        <v>#REF!</v>
      </c>
      <c r="AH451" s="85" t="e">
        <f>IF(AL452="11",Monitoreo!F142&amp;". ","")</f>
        <v>#REF!</v>
      </c>
      <c r="AI451" s="71"/>
      <c r="AJ451" s="88" t="e">
        <f>+IF(Monitoreo!#REF!="Casi Seguro",5,IF(Monitoreo!#REF!="Probable",4,IF(Monitoreo!#REF!="Posible",3,IF(Monitoreo!#REF!="Improbable",2,IF(Monitoreo!#REF!="Raro",1)))))</f>
        <v>#REF!</v>
      </c>
      <c r="AK451" s="88" t="e">
        <f>+IF(Monitoreo!#REF!="Severo",5,IF(Monitoreo!#REF!="Mayor",4,IF(Monitoreo!#REF!="Moderado",3,IF(Monitoreo!#REF!="Menor",2,IF(Monitoreo!#REF!="Insignificante",1)))))</f>
        <v>#REF!</v>
      </c>
      <c r="AL451" s="88" t="e">
        <f t="shared" si="6"/>
        <v>#REF!</v>
      </c>
    </row>
    <row r="452" spans="9:38" x14ac:dyDescent="0.25">
      <c r="I452" s="83"/>
      <c r="J452" s="84" t="e">
        <f>IF(AL453="55",Monitoreo!F143&amp;". ","")</f>
        <v>#REF!</v>
      </c>
      <c r="K452" s="39" t="e">
        <f>IF(AL453="54",Monitoreo!F143&amp;". ","")</f>
        <v>#REF!</v>
      </c>
      <c r="L452" s="39" t="e">
        <f>IF(AL453="53",Monitoreo!F143&amp;". ","")</f>
        <v>#REF!</v>
      </c>
      <c r="M452" s="39" t="e">
        <f>IF(AL453="52",Monitoreo!F143&amp;". ","")</f>
        <v>#REF!</v>
      </c>
      <c r="N452" s="39" t="e">
        <f>IF(AL453="51",Monitoreo!F143&amp;". ","")</f>
        <v>#REF!</v>
      </c>
      <c r="O452" s="39" t="e">
        <f>IF(AL453="45",Monitoreo!F143&amp;". ","")</f>
        <v>#REF!</v>
      </c>
      <c r="P452" s="39" t="e">
        <f>IF(AL453="44",Monitoreo!F143&amp;". ","")</f>
        <v>#REF!</v>
      </c>
      <c r="Q452" s="39" t="e">
        <f>IF(AL453="43",Monitoreo!F143&amp;". ","")</f>
        <v>#REF!</v>
      </c>
      <c r="R452" s="39" t="e">
        <f>IF(AL453="42",Monitoreo!F143&amp;". ","")</f>
        <v>#REF!</v>
      </c>
      <c r="S452" s="39" t="e">
        <f>IF(AL453="41",Monitoreo!F143&amp;". ","")</f>
        <v>#REF!</v>
      </c>
      <c r="T452" s="39" t="e">
        <f>IF(AL453="35",Monitoreo!F143&amp;". ","")</f>
        <v>#REF!</v>
      </c>
      <c r="U452" s="39" t="e">
        <f>IF(AL453="34",Monitoreo!F143&amp;". ","")</f>
        <v>#REF!</v>
      </c>
      <c r="V452" s="39" t="e">
        <f>IF(AL453="33",Monitoreo!F143&amp;". ","")</f>
        <v>#REF!</v>
      </c>
      <c r="W452" s="39" t="e">
        <f>IF(AL453="32",Monitoreo!F143&amp;". ","")</f>
        <v>#REF!</v>
      </c>
      <c r="X452" s="39" t="e">
        <f>IF(AL453="31",Monitoreo!F143&amp;". ","")</f>
        <v>#REF!</v>
      </c>
      <c r="Y452" s="39" t="e">
        <f>IF(AL453="25",Monitoreo!F143&amp;". ","")</f>
        <v>#REF!</v>
      </c>
      <c r="Z452" s="39" t="e">
        <f>IF(AL453="24",Monitoreo!F143&amp;". ","")</f>
        <v>#REF!</v>
      </c>
      <c r="AA452" s="39" t="e">
        <f>IF(AL453="23",Monitoreo!F143&amp;". ","")</f>
        <v>#REF!</v>
      </c>
      <c r="AB452" s="39" t="e">
        <f>IF(AL453="22",Monitoreo!F143&amp;". ","")</f>
        <v>#REF!</v>
      </c>
      <c r="AC452" s="39" t="e">
        <f>IF(AL453="21",Monitoreo!F143&amp;". ","")</f>
        <v>#REF!</v>
      </c>
      <c r="AD452" s="39" t="e">
        <f>IF(AL453="15",Monitoreo!F143&amp;". ","")</f>
        <v>#REF!</v>
      </c>
      <c r="AE452" s="39" t="e">
        <f>IF(AL453="14",Monitoreo!F143&amp;". ","")</f>
        <v>#REF!</v>
      </c>
      <c r="AF452" s="39" t="e">
        <f>IF(AL453="13",Monitoreo!F143&amp;". ","")</f>
        <v>#REF!</v>
      </c>
      <c r="AG452" s="39" t="e">
        <f>IF(AL453="12",Monitoreo!F143&amp;". ","")</f>
        <v>#REF!</v>
      </c>
      <c r="AH452" s="85" t="e">
        <f>IF(AL453="11",Monitoreo!F143&amp;". ","")</f>
        <v>#REF!</v>
      </c>
      <c r="AI452" s="71"/>
      <c r="AJ452" s="88" t="e">
        <f>+IF(Monitoreo!#REF!="Casi Seguro",5,IF(Monitoreo!#REF!="Probable",4,IF(Monitoreo!#REF!="Posible",3,IF(Monitoreo!#REF!="Improbable",2,IF(Monitoreo!#REF!="Raro",1)))))</f>
        <v>#REF!</v>
      </c>
      <c r="AK452" s="88" t="e">
        <f>+IF(Monitoreo!#REF!="Severo",5,IF(Monitoreo!#REF!="Mayor",4,IF(Monitoreo!#REF!="Moderado",3,IF(Monitoreo!#REF!="Menor",2,IF(Monitoreo!#REF!="Insignificante",1)))))</f>
        <v>#REF!</v>
      </c>
      <c r="AL452" s="88" t="e">
        <f t="shared" si="6"/>
        <v>#REF!</v>
      </c>
    </row>
    <row r="453" spans="9:38" x14ac:dyDescent="0.25">
      <c r="I453" s="83"/>
      <c r="J453" s="84" t="e">
        <f>IF(AL454="55",Monitoreo!F144&amp;". ","")</f>
        <v>#REF!</v>
      </c>
      <c r="K453" s="39" t="e">
        <f>IF(AL454="54",Monitoreo!F144&amp;". ","")</f>
        <v>#REF!</v>
      </c>
      <c r="L453" s="39" t="e">
        <f>IF(AL454="53",Monitoreo!F144&amp;". ","")</f>
        <v>#REF!</v>
      </c>
      <c r="M453" s="39" t="e">
        <f>IF(AL454="52",Monitoreo!F144&amp;". ","")</f>
        <v>#REF!</v>
      </c>
      <c r="N453" s="39" t="e">
        <f>IF(AL454="51",Monitoreo!F144&amp;". ","")</f>
        <v>#REF!</v>
      </c>
      <c r="O453" s="39" t="e">
        <f>IF(AL454="45",Monitoreo!F144&amp;". ","")</f>
        <v>#REF!</v>
      </c>
      <c r="P453" s="39" t="e">
        <f>IF(AL454="44",Monitoreo!F144&amp;". ","")</f>
        <v>#REF!</v>
      </c>
      <c r="Q453" s="39" t="e">
        <f>IF(AL454="43",Monitoreo!F144&amp;". ","")</f>
        <v>#REF!</v>
      </c>
      <c r="R453" s="39" t="e">
        <f>IF(AL454="42",Monitoreo!F144&amp;". ","")</f>
        <v>#REF!</v>
      </c>
      <c r="S453" s="39" t="e">
        <f>IF(AL454="41",Monitoreo!F144&amp;". ","")</f>
        <v>#REF!</v>
      </c>
      <c r="T453" s="39" t="e">
        <f>IF(AL454="35",Monitoreo!F144&amp;". ","")</f>
        <v>#REF!</v>
      </c>
      <c r="U453" s="39" t="e">
        <f>IF(AL454="34",Monitoreo!F144&amp;". ","")</f>
        <v>#REF!</v>
      </c>
      <c r="V453" s="39" t="e">
        <f>IF(AL454="33",Monitoreo!F144&amp;". ","")</f>
        <v>#REF!</v>
      </c>
      <c r="W453" s="39" t="e">
        <f>IF(AL454="32",Monitoreo!F144&amp;". ","")</f>
        <v>#REF!</v>
      </c>
      <c r="X453" s="39" t="e">
        <f>IF(AL454="31",Monitoreo!F144&amp;". ","")</f>
        <v>#REF!</v>
      </c>
      <c r="Y453" s="39" t="e">
        <f>IF(AL454="25",Monitoreo!F144&amp;". ","")</f>
        <v>#REF!</v>
      </c>
      <c r="Z453" s="39" t="e">
        <f>IF(AL454="24",Monitoreo!F144&amp;". ","")</f>
        <v>#REF!</v>
      </c>
      <c r="AA453" s="39" t="e">
        <f>IF(AL454="23",Monitoreo!F144&amp;". ","")</f>
        <v>#REF!</v>
      </c>
      <c r="AB453" s="39" t="e">
        <f>IF(AL454="22",Monitoreo!F144&amp;". ","")</f>
        <v>#REF!</v>
      </c>
      <c r="AC453" s="39" t="e">
        <f>IF(AL454="21",Monitoreo!F144&amp;". ","")</f>
        <v>#REF!</v>
      </c>
      <c r="AD453" s="39" t="e">
        <f>IF(AL454="15",Monitoreo!F144&amp;". ","")</f>
        <v>#REF!</v>
      </c>
      <c r="AE453" s="39" t="e">
        <f>IF(AL454="14",Monitoreo!F144&amp;". ","")</f>
        <v>#REF!</v>
      </c>
      <c r="AF453" s="39" t="e">
        <f>IF(AL454="13",Monitoreo!F144&amp;". ","")</f>
        <v>#REF!</v>
      </c>
      <c r="AG453" s="39" t="e">
        <f>IF(AL454="12",Monitoreo!F144&amp;". ","")</f>
        <v>#REF!</v>
      </c>
      <c r="AH453" s="85" t="e">
        <f>IF(AL454="11",Monitoreo!F144&amp;". ","")</f>
        <v>#REF!</v>
      </c>
      <c r="AI453" s="71"/>
      <c r="AJ453" s="88" t="e">
        <f>+IF(Monitoreo!#REF!="Casi Seguro",5,IF(Monitoreo!#REF!="Probable",4,IF(Monitoreo!#REF!="Posible",3,IF(Monitoreo!#REF!="Improbable",2,IF(Monitoreo!#REF!="Raro",1)))))</f>
        <v>#REF!</v>
      </c>
      <c r="AK453" s="88" t="e">
        <f>+IF(Monitoreo!#REF!="Severo",5,IF(Monitoreo!#REF!="Mayor",4,IF(Monitoreo!#REF!="Moderado",3,IF(Monitoreo!#REF!="Menor",2,IF(Monitoreo!#REF!="Insignificante",1)))))</f>
        <v>#REF!</v>
      </c>
      <c r="AL453" s="88" t="e">
        <f t="shared" si="6"/>
        <v>#REF!</v>
      </c>
    </row>
    <row r="454" spans="9:38" x14ac:dyDescent="0.25">
      <c r="I454" s="83"/>
      <c r="J454" s="84" t="e">
        <f>IF(AL455="55",Monitoreo!F145&amp;". ","")</f>
        <v>#REF!</v>
      </c>
      <c r="K454" s="39" t="e">
        <f>IF(AL455="54",Monitoreo!F145&amp;". ","")</f>
        <v>#REF!</v>
      </c>
      <c r="L454" s="39" t="e">
        <f>IF(AL455="53",Monitoreo!F145&amp;". ","")</f>
        <v>#REF!</v>
      </c>
      <c r="M454" s="39" t="e">
        <f>IF(AL455="52",Monitoreo!F145&amp;". ","")</f>
        <v>#REF!</v>
      </c>
      <c r="N454" s="39" t="e">
        <f>IF(AL455="51",Monitoreo!F145&amp;". ","")</f>
        <v>#REF!</v>
      </c>
      <c r="O454" s="39" t="e">
        <f>IF(AL455="45",Monitoreo!F145&amp;". ","")</f>
        <v>#REF!</v>
      </c>
      <c r="P454" s="39" t="e">
        <f>IF(AL455="44",Monitoreo!F145&amp;". ","")</f>
        <v>#REF!</v>
      </c>
      <c r="Q454" s="39" t="e">
        <f>IF(AL455="43",Monitoreo!F145&amp;". ","")</f>
        <v>#REF!</v>
      </c>
      <c r="R454" s="39" t="e">
        <f>IF(AL455="42",Monitoreo!F145&amp;". ","")</f>
        <v>#REF!</v>
      </c>
      <c r="S454" s="39" t="e">
        <f>IF(AL455="41",Monitoreo!F145&amp;". ","")</f>
        <v>#REF!</v>
      </c>
      <c r="T454" s="39" t="e">
        <f>IF(AL455="35",Monitoreo!F145&amp;". ","")</f>
        <v>#REF!</v>
      </c>
      <c r="U454" s="39" t="e">
        <f>IF(AL455="34",Monitoreo!F145&amp;". ","")</f>
        <v>#REF!</v>
      </c>
      <c r="V454" s="39" t="e">
        <f>IF(AL455="33",Monitoreo!F145&amp;". ","")</f>
        <v>#REF!</v>
      </c>
      <c r="W454" s="39" t="e">
        <f>IF(AL455="32",Monitoreo!F145&amp;". ","")</f>
        <v>#REF!</v>
      </c>
      <c r="X454" s="39" t="e">
        <f>IF(AL455="31",Monitoreo!F145&amp;". ","")</f>
        <v>#REF!</v>
      </c>
      <c r="Y454" s="39" t="e">
        <f>IF(AL455="25",Monitoreo!F145&amp;". ","")</f>
        <v>#REF!</v>
      </c>
      <c r="Z454" s="39" t="e">
        <f>IF(AL455="24",Monitoreo!F145&amp;". ","")</f>
        <v>#REF!</v>
      </c>
      <c r="AA454" s="39" t="e">
        <f>IF(AL455="23",Monitoreo!F145&amp;". ","")</f>
        <v>#REF!</v>
      </c>
      <c r="AB454" s="39" t="e">
        <f>IF(AL455="22",Monitoreo!F145&amp;". ","")</f>
        <v>#REF!</v>
      </c>
      <c r="AC454" s="39" t="e">
        <f>IF(AL455="21",Monitoreo!F145&amp;". ","")</f>
        <v>#REF!</v>
      </c>
      <c r="AD454" s="39" t="e">
        <f>IF(AL455="15",Monitoreo!F145&amp;". ","")</f>
        <v>#REF!</v>
      </c>
      <c r="AE454" s="39" t="e">
        <f>IF(AL455="14",Monitoreo!F145&amp;". ","")</f>
        <v>#REF!</v>
      </c>
      <c r="AF454" s="39" t="e">
        <f>IF(AL455="13",Monitoreo!F145&amp;". ","")</f>
        <v>#REF!</v>
      </c>
      <c r="AG454" s="39" t="e">
        <f>IF(AL455="12",Monitoreo!F145&amp;". ","")</f>
        <v>#REF!</v>
      </c>
      <c r="AH454" s="85" t="e">
        <f>IF(AL455="11",Monitoreo!F145&amp;". ","")</f>
        <v>#REF!</v>
      </c>
      <c r="AI454" s="71"/>
      <c r="AJ454" s="88" t="e">
        <f>+IF(Monitoreo!#REF!="Casi Seguro",5,IF(Monitoreo!#REF!="Probable",4,IF(Monitoreo!#REF!="Posible",3,IF(Monitoreo!#REF!="Improbable",2,IF(Monitoreo!#REF!="Raro",1)))))</f>
        <v>#REF!</v>
      </c>
      <c r="AK454" s="88" t="e">
        <f>+IF(Monitoreo!#REF!="Severo",5,IF(Monitoreo!#REF!="Mayor",4,IF(Monitoreo!#REF!="Moderado",3,IF(Monitoreo!#REF!="Menor",2,IF(Monitoreo!#REF!="Insignificante",1)))))</f>
        <v>#REF!</v>
      </c>
      <c r="AL454" s="88" t="e">
        <f t="shared" ref="AL454:AL504" si="7">AJ454&amp;AK454</f>
        <v>#REF!</v>
      </c>
    </row>
    <row r="455" spans="9:38" x14ac:dyDescent="0.25">
      <c r="I455" s="83"/>
      <c r="J455" s="84" t="e">
        <f>IF(AL456="55",Monitoreo!F146&amp;". ","")</f>
        <v>#REF!</v>
      </c>
      <c r="K455" s="39" t="e">
        <f>IF(AL456="54",Monitoreo!F146&amp;". ","")</f>
        <v>#REF!</v>
      </c>
      <c r="L455" s="39" t="e">
        <f>IF(AL456="53",Monitoreo!F146&amp;". ","")</f>
        <v>#REF!</v>
      </c>
      <c r="M455" s="39" t="e">
        <f>IF(AL456="52",Monitoreo!F146&amp;". ","")</f>
        <v>#REF!</v>
      </c>
      <c r="N455" s="39" t="e">
        <f>IF(AL456="51",Monitoreo!F146&amp;". ","")</f>
        <v>#REF!</v>
      </c>
      <c r="O455" s="39" t="e">
        <f>IF(AL456="45",Monitoreo!F146&amp;". ","")</f>
        <v>#REF!</v>
      </c>
      <c r="P455" s="39" t="e">
        <f>IF(AL456="44",Monitoreo!F146&amp;". ","")</f>
        <v>#REF!</v>
      </c>
      <c r="Q455" s="39" t="e">
        <f>IF(AL456="43",Monitoreo!F146&amp;". ","")</f>
        <v>#REF!</v>
      </c>
      <c r="R455" s="39" t="e">
        <f>IF(AL456="42",Monitoreo!F146&amp;". ","")</f>
        <v>#REF!</v>
      </c>
      <c r="S455" s="39" t="e">
        <f>IF(AL456="41",Monitoreo!F146&amp;". ","")</f>
        <v>#REF!</v>
      </c>
      <c r="T455" s="39" t="e">
        <f>IF(AL456="35",Monitoreo!F146&amp;". ","")</f>
        <v>#REF!</v>
      </c>
      <c r="U455" s="39" t="e">
        <f>IF(AL456="34",Monitoreo!F146&amp;". ","")</f>
        <v>#REF!</v>
      </c>
      <c r="V455" s="39" t="e">
        <f>IF(AL456="33",Monitoreo!F146&amp;". ","")</f>
        <v>#REF!</v>
      </c>
      <c r="W455" s="39" t="e">
        <f>IF(AL456="32",Monitoreo!F146&amp;". ","")</f>
        <v>#REF!</v>
      </c>
      <c r="X455" s="39" t="e">
        <f>IF(AL456="31",Monitoreo!F146&amp;". ","")</f>
        <v>#REF!</v>
      </c>
      <c r="Y455" s="39" t="e">
        <f>IF(AL456="25",Monitoreo!F146&amp;". ","")</f>
        <v>#REF!</v>
      </c>
      <c r="Z455" s="39" t="e">
        <f>IF(AL456="24",Monitoreo!F146&amp;". ","")</f>
        <v>#REF!</v>
      </c>
      <c r="AA455" s="39" t="e">
        <f>IF(AL456="23",Monitoreo!F146&amp;". ","")</f>
        <v>#REF!</v>
      </c>
      <c r="AB455" s="39" t="e">
        <f>IF(AL456="22",Monitoreo!F146&amp;". ","")</f>
        <v>#REF!</v>
      </c>
      <c r="AC455" s="39" t="e">
        <f>IF(AL456="21",Monitoreo!F146&amp;". ","")</f>
        <v>#REF!</v>
      </c>
      <c r="AD455" s="39" t="e">
        <f>IF(AL456="15",Monitoreo!F146&amp;". ","")</f>
        <v>#REF!</v>
      </c>
      <c r="AE455" s="39" t="e">
        <f>IF(AL456="14",Monitoreo!F146&amp;". ","")</f>
        <v>#REF!</v>
      </c>
      <c r="AF455" s="39" t="e">
        <f>IF(AL456="13",Monitoreo!F146&amp;". ","")</f>
        <v>#REF!</v>
      </c>
      <c r="AG455" s="39" t="e">
        <f>IF(AL456="12",Monitoreo!F146&amp;". ","")</f>
        <v>#REF!</v>
      </c>
      <c r="AH455" s="85" t="e">
        <f>IF(AL456="11",Monitoreo!F146&amp;". ","")</f>
        <v>#REF!</v>
      </c>
      <c r="AI455" s="71"/>
      <c r="AJ455" s="88" t="e">
        <f>+IF(Monitoreo!#REF!="Casi Seguro",5,IF(Monitoreo!#REF!="Probable",4,IF(Monitoreo!#REF!="Posible",3,IF(Monitoreo!#REF!="Improbable",2,IF(Monitoreo!#REF!="Raro",1)))))</f>
        <v>#REF!</v>
      </c>
      <c r="AK455" s="88" t="e">
        <f>+IF(Monitoreo!#REF!="Severo",5,IF(Monitoreo!#REF!="Mayor",4,IF(Monitoreo!#REF!="Moderado",3,IF(Monitoreo!#REF!="Menor",2,IF(Monitoreo!#REF!="Insignificante",1)))))</f>
        <v>#REF!</v>
      </c>
      <c r="AL455" s="88" t="e">
        <f t="shared" si="7"/>
        <v>#REF!</v>
      </c>
    </row>
    <row r="456" spans="9:38" x14ac:dyDescent="0.25">
      <c r="I456" s="83"/>
      <c r="J456" s="84" t="e">
        <f>IF(AL457="55",Monitoreo!F147&amp;". ","")</f>
        <v>#REF!</v>
      </c>
      <c r="K456" s="39" t="e">
        <f>IF(AL457="54",Monitoreo!F147&amp;". ","")</f>
        <v>#REF!</v>
      </c>
      <c r="L456" s="39" t="e">
        <f>IF(AL457="53",Monitoreo!F147&amp;". ","")</f>
        <v>#REF!</v>
      </c>
      <c r="M456" s="39" t="e">
        <f>IF(AL457="52",Monitoreo!F147&amp;". ","")</f>
        <v>#REF!</v>
      </c>
      <c r="N456" s="39" t="e">
        <f>IF(AL457="51",Monitoreo!F147&amp;". ","")</f>
        <v>#REF!</v>
      </c>
      <c r="O456" s="39" t="e">
        <f>IF(AL457="45",Monitoreo!F147&amp;". ","")</f>
        <v>#REF!</v>
      </c>
      <c r="P456" s="39" t="e">
        <f>IF(AL457="44",Monitoreo!F147&amp;". ","")</f>
        <v>#REF!</v>
      </c>
      <c r="Q456" s="39" t="e">
        <f>IF(AL457="43",Monitoreo!F147&amp;". ","")</f>
        <v>#REF!</v>
      </c>
      <c r="R456" s="39" t="e">
        <f>IF(AL457="42",Monitoreo!F147&amp;". ","")</f>
        <v>#REF!</v>
      </c>
      <c r="S456" s="39" t="e">
        <f>IF(AL457="41",Monitoreo!F147&amp;". ","")</f>
        <v>#REF!</v>
      </c>
      <c r="T456" s="39" t="e">
        <f>IF(AL457="35",Monitoreo!F147&amp;". ","")</f>
        <v>#REF!</v>
      </c>
      <c r="U456" s="39" t="e">
        <f>IF(AL457="34",Monitoreo!F147&amp;". ","")</f>
        <v>#REF!</v>
      </c>
      <c r="V456" s="39" t="e">
        <f>IF(AL457="33",Monitoreo!F147&amp;". ","")</f>
        <v>#REF!</v>
      </c>
      <c r="W456" s="39" t="e">
        <f>IF(AL457="32",Monitoreo!F147&amp;". ","")</f>
        <v>#REF!</v>
      </c>
      <c r="X456" s="39" t="e">
        <f>IF(AL457="31",Monitoreo!F147&amp;". ","")</f>
        <v>#REF!</v>
      </c>
      <c r="Y456" s="39" t="e">
        <f>IF(AL457="25",Monitoreo!F147&amp;". ","")</f>
        <v>#REF!</v>
      </c>
      <c r="Z456" s="39" t="e">
        <f>IF(AL457="24",Monitoreo!F147&amp;". ","")</f>
        <v>#REF!</v>
      </c>
      <c r="AA456" s="39" t="e">
        <f>IF(AL457="23",Monitoreo!F147&amp;". ","")</f>
        <v>#REF!</v>
      </c>
      <c r="AB456" s="39" t="e">
        <f>IF(AL457="22",Monitoreo!F147&amp;". ","")</f>
        <v>#REF!</v>
      </c>
      <c r="AC456" s="39" t="e">
        <f>IF(AL457="21",Monitoreo!F147&amp;". ","")</f>
        <v>#REF!</v>
      </c>
      <c r="AD456" s="39" t="e">
        <f>IF(AL457="15",Monitoreo!F147&amp;". ","")</f>
        <v>#REF!</v>
      </c>
      <c r="AE456" s="39" t="e">
        <f>IF(AL457="14",Monitoreo!F147&amp;". ","")</f>
        <v>#REF!</v>
      </c>
      <c r="AF456" s="39" t="e">
        <f>IF(AL457="13",Monitoreo!F147&amp;". ","")</f>
        <v>#REF!</v>
      </c>
      <c r="AG456" s="39" t="e">
        <f>IF(AL457="12",Monitoreo!F147&amp;". ","")</f>
        <v>#REF!</v>
      </c>
      <c r="AH456" s="85" t="e">
        <f>IF(AL457="11",Monitoreo!F147&amp;". ","")</f>
        <v>#REF!</v>
      </c>
      <c r="AI456" s="71"/>
      <c r="AJ456" s="88" t="e">
        <f>+IF(Monitoreo!#REF!="Casi Seguro",5,IF(Monitoreo!#REF!="Probable",4,IF(Monitoreo!#REF!="Posible",3,IF(Monitoreo!#REF!="Improbable",2,IF(Monitoreo!#REF!="Raro",1)))))</f>
        <v>#REF!</v>
      </c>
      <c r="AK456" s="88" t="e">
        <f>+IF(Monitoreo!#REF!="Severo",5,IF(Monitoreo!#REF!="Mayor",4,IF(Monitoreo!#REF!="Moderado",3,IF(Monitoreo!#REF!="Menor",2,IF(Monitoreo!#REF!="Insignificante",1)))))</f>
        <v>#REF!</v>
      </c>
      <c r="AL456" s="88" t="e">
        <f t="shared" si="7"/>
        <v>#REF!</v>
      </c>
    </row>
    <row r="457" spans="9:38" x14ac:dyDescent="0.25">
      <c r="I457" s="83"/>
      <c r="J457" s="84" t="e">
        <f>IF(AL458="55",Monitoreo!F148&amp;". ","")</f>
        <v>#REF!</v>
      </c>
      <c r="K457" s="39" t="e">
        <f>IF(AL458="54",Monitoreo!F148&amp;". ","")</f>
        <v>#REF!</v>
      </c>
      <c r="L457" s="39" t="e">
        <f>IF(AL458="53",Monitoreo!F148&amp;". ","")</f>
        <v>#REF!</v>
      </c>
      <c r="M457" s="39" t="e">
        <f>IF(AL458="52",Monitoreo!F148&amp;". ","")</f>
        <v>#REF!</v>
      </c>
      <c r="N457" s="39" t="e">
        <f>IF(AL458="51",Monitoreo!F148&amp;". ","")</f>
        <v>#REF!</v>
      </c>
      <c r="O457" s="39" t="e">
        <f>IF(AL458="45",Monitoreo!F148&amp;". ","")</f>
        <v>#REF!</v>
      </c>
      <c r="P457" s="39" t="e">
        <f>IF(AL458="44",Monitoreo!F148&amp;". ","")</f>
        <v>#REF!</v>
      </c>
      <c r="Q457" s="39" t="e">
        <f>IF(AL458="43",Monitoreo!F148&amp;". ","")</f>
        <v>#REF!</v>
      </c>
      <c r="R457" s="39" t="e">
        <f>IF(AL458="42",Monitoreo!F148&amp;". ","")</f>
        <v>#REF!</v>
      </c>
      <c r="S457" s="39" t="e">
        <f>IF(AL458="41",Monitoreo!F148&amp;". ","")</f>
        <v>#REF!</v>
      </c>
      <c r="T457" s="39" t="e">
        <f>IF(AL458="35",Monitoreo!F148&amp;". ","")</f>
        <v>#REF!</v>
      </c>
      <c r="U457" s="39" t="e">
        <f>IF(AL458="34",Monitoreo!F148&amp;". ","")</f>
        <v>#REF!</v>
      </c>
      <c r="V457" s="39" t="e">
        <f>IF(AL458="33",Monitoreo!F148&amp;". ","")</f>
        <v>#REF!</v>
      </c>
      <c r="W457" s="39" t="e">
        <f>IF(AL458="32",Monitoreo!F148&amp;". ","")</f>
        <v>#REF!</v>
      </c>
      <c r="X457" s="39" t="e">
        <f>IF(AL458="31",Monitoreo!F148&amp;". ","")</f>
        <v>#REF!</v>
      </c>
      <c r="Y457" s="39" t="e">
        <f>IF(AL458="25",Monitoreo!F148&amp;". ","")</f>
        <v>#REF!</v>
      </c>
      <c r="Z457" s="39" t="e">
        <f>IF(AL458="24",Monitoreo!F148&amp;". ","")</f>
        <v>#REF!</v>
      </c>
      <c r="AA457" s="39" t="e">
        <f>IF(AL458="23",Monitoreo!F148&amp;". ","")</f>
        <v>#REF!</v>
      </c>
      <c r="AB457" s="39" t="e">
        <f>IF(AL458="22",Monitoreo!F148&amp;". ","")</f>
        <v>#REF!</v>
      </c>
      <c r="AC457" s="39" t="e">
        <f>IF(AL458="21",Monitoreo!F148&amp;". ","")</f>
        <v>#REF!</v>
      </c>
      <c r="AD457" s="39" t="e">
        <f>IF(AL458="15",Monitoreo!F148&amp;". ","")</f>
        <v>#REF!</v>
      </c>
      <c r="AE457" s="39" t="e">
        <f>IF(AL458="14",Monitoreo!F148&amp;". ","")</f>
        <v>#REF!</v>
      </c>
      <c r="AF457" s="39" t="e">
        <f>IF(AL458="13",Monitoreo!F148&amp;". ","")</f>
        <v>#REF!</v>
      </c>
      <c r="AG457" s="39" t="e">
        <f>IF(AL458="12",Monitoreo!F148&amp;". ","")</f>
        <v>#REF!</v>
      </c>
      <c r="AH457" s="85" t="e">
        <f>IF(AL458="11",Monitoreo!F148&amp;". ","")</f>
        <v>#REF!</v>
      </c>
      <c r="AI457" s="71"/>
      <c r="AJ457" s="88" t="e">
        <f>+IF(Monitoreo!#REF!="Casi Seguro",5,IF(Monitoreo!#REF!="Probable",4,IF(Monitoreo!#REF!="Posible",3,IF(Monitoreo!#REF!="Improbable",2,IF(Monitoreo!#REF!="Raro",1)))))</f>
        <v>#REF!</v>
      </c>
      <c r="AK457" s="88" t="e">
        <f>+IF(Monitoreo!#REF!="Severo",5,IF(Monitoreo!#REF!="Mayor",4,IF(Monitoreo!#REF!="Moderado",3,IF(Monitoreo!#REF!="Menor",2,IF(Monitoreo!#REF!="Insignificante",1)))))</f>
        <v>#REF!</v>
      </c>
      <c r="AL457" s="88" t="e">
        <f t="shared" si="7"/>
        <v>#REF!</v>
      </c>
    </row>
    <row r="458" spans="9:38" x14ac:dyDescent="0.25">
      <c r="I458" s="83"/>
      <c r="J458" s="84" t="e">
        <f>IF(AL459="55",Monitoreo!F149&amp;". ","")</f>
        <v>#REF!</v>
      </c>
      <c r="K458" s="39" t="e">
        <f>IF(AL459="54",Monitoreo!F149&amp;". ","")</f>
        <v>#REF!</v>
      </c>
      <c r="L458" s="39" t="e">
        <f>IF(AL459="53",Monitoreo!F149&amp;". ","")</f>
        <v>#REF!</v>
      </c>
      <c r="M458" s="39" t="e">
        <f>IF(AL459="52",Monitoreo!F149&amp;". ","")</f>
        <v>#REF!</v>
      </c>
      <c r="N458" s="39" t="e">
        <f>IF(AL459="51",Monitoreo!F149&amp;". ","")</f>
        <v>#REF!</v>
      </c>
      <c r="O458" s="39" t="e">
        <f>IF(AL459="45",Monitoreo!F149&amp;". ","")</f>
        <v>#REF!</v>
      </c>
      <c r="P458" s="39" t="e">
        <f>IF(AL459="44",Monitoreo!F149&amp;". ","")</f>
        <v>#REF!</v>
      </c>
      <c r="Q458" s="39" t="e">
        <f>IF(AL459="43",Monitoreo!F149&amp;". ","")</f>
        <v>#REF!</v>
      </c>
      <c r="R458" s="39" t="e">
        <f>IF(AL459="42",Monitoreo!F149&amp;". ","")</f>
        <v>#REF!</v>
      </c>
      <c r="S458" s="39" t="e">
        <f>IF(AL459="41",Monitoreo!F149&amp;". ","")</f>
        <v>#REF!</v>
      </c>
      <c r="T458" s="39" t="e">
        <f>IF(AL459="35",Monitoreo!F149&amp;". ","")</f>
        <v>#REF!</v>
      </c>
      <c r="U458" s="39" t="e">
        <f>IF(AL459="34",Monitoreo!F149&amp;". ","")</f>
        <v>#REF!</v>
      </c>
      <c r="V458" s="39" t="e">
        <f>IF(AL459="33",Monitoreo!F149&amp;". ","")</f>
        <v>#REF!</v>
      </c>
      <c r="W458" s="39" t="e">
        <f>IF(AL459="32",Monitoreo!F149&amp;". ","")</f>
        <v>#REF!</v>
      </c>
      <c r="X458" s="39" t="e">
        <f>IF(AL459="31",Monitoreo!F149&amp;". ","")</f>
        <v>#REF!</v>
      </c>
      <c r="Y458" s="39" t="e">
        <f>IF(AL459="25",Monitoreo!F149&amp;". ","")</f>
        <v>#REF!</v>
      </c>
      <c r="Z458" s="39" t="e">
        <f>IF(AL459="24",Monitoreo!F149&amp;". ","")</f>
        <v>#REF!</v>
      </c>
      <c r="AA458" s="39" t="e">
        <f>IF(AL459="23",Monitoreo!F149&amp;". ","")</f>
        <v>#REF!</v>
      </c>
      <c r="AB458" s="39" t="e">
        <f>IF(AL459="22",Monitoreo!F149&amp;". ","")</f>
        <v>#REF!</v>
      </c>
      <c r="AC458" s="39" t="e">
        <f>IF(AL459="21",Monitoreo!F149&amp;". ","")</f>
        <v>#REF!</v>
      </c>
      <c r="AD458" s="39" t="e">
        <f>IF(AL459="15",Monitoreo!F149&amp;". ","")</f>
        <v>#REF!</v>
      </c>
      <c r="AE458" s="39" t="e">
        <f>IF(AL459="14",Monitoreo!F149&amp;". ","")</f>
        <v>#REF!</v>
      </c>
      <c r="AF458" s="39" t="e">
        <f>IF(AL459="13",Monitoreo!F149&amp;". ","")</f>
        <v>#REF!</v>
      </c>
      <c r="AG458" s="39" t="e">
        <f>IF(AL459="12",Monitoreo!F149&amp;". ","")</f>
        <v>#REF!</v>
      </c>
      <c r="AH458" s="85" t="e">
        <f>IF(AL459="11",Monitoreo!F149&amp;". ","")</f>
        <v>#REF!</v>
      </c>
      <c r="AI458" s="71"/>
      <c r="AJ458" s="88" t="e">
        <f>+IF(Monitoreo!#REF!="Casi Seguro",5,IF(Monitoreo!#REF!="Probable",4,IF(Monitoreo!#REF!="Posible",3,IF(Monitoreo!#REF!="Improbable",2,IF(Monitoreo!#REF!="Raro",1)))))</f>
        <v>#REF!</v>
      </c>
      <c r="AK458" s="88" t="e">
        <f>+IF(Monitoreo!#REF!="Severo",5,IF(Monitoreo!#REF!="Mayor",4,IF(Monitoreo!#REF!="Moderado",3,IF(Monitoreo!#REF!="Menor",2,IF(Monitoreo!#REF!="Insignificante",1)))))</f>
        <v>#REF!</v>
      </c>
      <c r="AL458" s="88" t="e">
        <f t="shared" si="7"/>
        <v>#REF!</v>
      </c>
    </row>
    <row r="459" spans="9:38" x14ac:dyDescent="0.25">
      <c r="I459" s="83"/>
      <c r="J459" s="84" t="e">
        <f>IF(AL460="55",Monitoreo!F150&amp;". ","")</f>
        <v>#REF!</v>
      </c>
      <c r="K459" s="39" t="e">
        <f>IF(AL460="54",Monitoreo!F150&amp;". ","")</f>
        <v>#REF!</v>
      </c>
      <c r="L459" s="39" t="e">
        <f>IF(AL460="53",Monitoreo!F150&amp;". ","")</f>
        <v>#REF!</v>
      </c>
      <c r="M459" s="39" t="e">
        <f>IF(AL460="52",Monitoreo!F150&amp;". ","")</f>
        <v>#REF!</v>
      </c>
      <c r="N459" s="39" t="e">
        <f>IF(AL460="51",Monitoreo!F150&amp;". ","")</f>
        <v>#REF!</v>
      </c>
      <c r="O459" s="39" t="e">
        <f>IF(AL460="45",Monitoreo!F150&amp;". ","")</f>
        <v>#REF!</v>
      </c>
      <c r="P459" s="39" t="e">
        <f>IF(AL460="44",Monitoreo!F150&amp;". ","")</f>
        <v>#REF!</v>
      </c>
      <c r="Q459" s="39" t="e">
        <f>IF(AL460="43",Monitoreo!F150&amp;". ","")</f>
        <v>#REF!</v>
      </c>
      <c r="R459" s="39" t="e">
        <f>IF(AL460="42",Monitoreo!F150&amp;". ","")</f>
        <v>#REF!</v>
      </c>
      <c r="S459" s="39" t="e">
        <f>IF(AL460="41",Monitoreo!F150&amp;". ","")</f>
        <v>#REF!</v>
      </c>
      <c r="T459" s="39" t="e">
        <f>IF(AL460="35",Monitoreo!F150&amp;". ","")</f>
        <v>#REF!</v>
      </c>
      <c r="U459" s="39" t="e">
        <f>IF(AL460="34",Monitoreo!F150&amp;". ","")</f>
        <v>#REF!</v>
      </c>
      <c r="V459" s="39" t="e">
        <f>IF(AL460="33",Monitoreo!F150&amp;". ","")</f>
        <v>#REF!</v>
      </c>
      <c r="W459" s="39" t="e">
        <f>IF(AL460="32",Monitoreo!F150&amp;". ","")</f>
        <v>#REF!</v>
      </c>
      <c r="X459" s="39" t="e">
        <f>IF(AL460="31",Monitoreo!F150&amp;". ","")</f>
        <v>#REF!</v>
      </c>
      <c r="Y459" s="39" t="e">
        <f>IF(AL460="25",Monitoreo!F150&amp;". ","")</f>
        <v>#REF!</v>
      </c>
      <c r="Z459" s="39" t="e">
        <f>IF(AL460="24",Monitoreo!F150&amp;". ","")</f>
        <v>#REF!</v>
      </c>
      <c r="AA459" s="39" t="e">
        <f>IF(AL460="23",Monitoreo!F150&amp;". ","")</f>
        <v>#REF!</v>
      </c>
      <c r="AB459" s="39" t="e">
        <f>IF(AL460="22",Monitoreo!F150&amp;". ","")</f>
        <v>#REF!</v>
      </c>
      <c r="AC459" s="39" t="e">
        <f>IF(AL460="21",Monitoreo!F150&amp;". ","")</f>
        <v>#REF!</v>
      </c>
      <c r="AD459" s="39" t="e">
        <f>IF(AL460="15",Monitoreo!F150&amp;". ","")</f>
        <v>#REF!</v>
      </c>
      <c r="AE459" s="39" t="e">
        <f>IF(AL460="14",Monitoreo!F150&amp;". ","")</f>
        <v>#REF!</v>
      </c>
      <c r="AF459" s="39" t="e">
        <f>IF(AL460="13",Monitoreo!F150&amp;". ","")</f>
        <v>#REF!</v>
      </c>
      <c r="AG459" s="39" t="e">
        <f>IF(AL460="12",Monitoreo!F150&amp;". ","")</f>
        <v>#REF!</v>
      </c>
      <c r="AH459" s="85" t="e">
        <f>IF(AL460="11",Monitoreo!F150&amp;". ","")</f>
        <v>#REF!</v>
      </c>
      <c r="AI459" s="71"/>
      <c r="AJ459" s="88" t="e">
        <f>+IF(Monitoreo!#REF!="Casi Seguro",5,IF(Monitoreo!#REF!="Probable",4,IF(Monitoreo!#REF!="Posible",3,IF(Monitoreo!#REF!="Improbable",2,IF(Monitoreo!#REF!="Raro",1)))))</f>
        <v>#REF!</v>
      </c>
      <c r="AK459" s="88" t="e">
        <f>+IF(Monitoreo!#REF!="Severo",5,IF(Monitoreo!#REF!="Mayor",4,IF(Monitoreo!#REF!="Moderado",3,IF(Monitoreo!#REF!="Menor",2,IF(Monitoreo!#REF!="Insignificante",1)))))</f>
        <v>#REF!</v>
      </c>
      <c r="AL459" s="88" t="e">
        <f t="shared" si="7"/>
        <v>#REF!</v>
      </c>
    </row>
    <row r="460" spans="9:38" x14ac:dyDescent="0.25">
      <c r="I460" s="83"/>
      <c r="J460" s="84" t="e">
        <f>IF(AL461="55",Monitoreo!F151&amp;". ","")</f>
        <v>#REF!</v>
      </c>
      <c r="K460" s="39" t="e">
        <f>IF(AL461="54",Monitoreo!F151&amp;". ","")</f>
        <v>#REF!</v>
      </c>
      <c r="L460" s="39" t="e">
        <f>IF(AL461="53",Monitoreo!F151&amp;". ","")</f>
        <v>#REF!</v>
      </c>
      <c r="M460" s="39" t="e">
        <f>IF(AL461="52",Monitoreo!F151&amp;". ","")</f>
        <v>#REF!</v>
      </c>
      <c r="N460" s="39" t="e">
        <f>IF(AL461="51",Monitoreo!F151&amp;". ","")</f>
        <v>#REF!</v>
      </c>
      <c r="O460" s="39" t="e">
        <f>IF(AL461="45",Monitoreo!F151&amp;". ","")</f>
        <v>#REF!</v>
      </c>
      <c r="P460" s="39" t="e">
        <f>IF(AL461="44",Monitoreo!F151&amp;". ","")</f>
        <v>#REF!</v>
      </c>
      <c r="Q460" s="39" t="e">
        <f>IF(AL461="43",Monitoreo!F151&amp;". ","")</f>
        <v>#REF!</v>
      </c>
      <c r="R460" s="39" t="e">
        <f>IF(AL461="42",Monitoreo!F151&amp;". ","")</f>
        <v>#REF!</v>
      </c>
      <c r="S460" s="39" t="e">
        <f>IF(AL461="41",Monitoreo!F151&amp;". ","")</f>
        <v>#REF!</v>
      </c>
      <c r="T460" s="39" t="e">
        <f>IF(AL461="35",Monitoreo!F151&amp;". ","")</f>
        <v>#REF!</v>
      </c>
      <c r="U460" s="39" t="e">
        <f>IF(AL461="34",Monitoreo!F151&amp;". ","")</f>
        <v>#REF!</v>
      </c>
      <c r="V460" s="39" t="e">
        <f>IF(AL461="33",Monitoreo!F151&amp;". ","")</f>
        <v>#REF!</v>
      </c>
      <c r="W460" s="39" t="e">
        <f>IF(AL461="32",Monitoreo!F151&amp;". ","")</f>
        <v>#REF!</v>
      </c>
      <c r="X460" s="39" t="e">
        <f>IF(AL461="31",Monitoreo!F151&amp;". ","")</f>
        <v>#REF!</v>
      </c>
      <c r="Y460" s="39" t="e">
        <f>IF(AL461="25",Monitoreo!F151&amp;". ","")</f>
        <v>#REF!</v>
      </c>
      <c r="Z460" s="39" t="e">
        <f>IF(AL461="24",Monitoreo!F151&amp;". ","")</f>
        <v>#REF!</v>
      </c>
      <c r="AA460" s="39" t="e">
        <f>IF(AL461="23",Monitoreo!F151&amp;". ","")</f>
        <v>#REF!</v>
      </c>
      <c r="AB460" s="39" t="e">
        <f>IF(AL461="22",Monitoreo!F151&amp;". ","")</f>
        <v>#REF!</v>
      </c>
      <c r="AC460" s="39" t="e">
        <f>IF(AL461="21",Monitoreo!F151&amp;". ","")</f>
        <v>#REF!</v>
      </c>
      <c r="AD460" s="39" t="e">
        <f>IF(AL461="15",Monitoreo!F151&amp;". ","")</f>
        <v>#REF!</v>
      </c>
      <c r="AE460" s="39" t="e">
        <f>IF(AL461="14",Monitoreo!F151&amp;". ","")</f>
        <v>#REF!</v>
      </c>
      <c r="AF460" s="39" t="e">
        <f>IF(AL461="13",Monitoreo!F151&amp;". ","")</f>
        <v>#REF!</v>
      </c>
      <c r="AG460" s="39" t="e">
        <f>IF(AL461="12",Monitoreo!F151&amp;". ","")</f>
        <v>#REF!</v>
      </c>
      <c r="AH460" s="85" t="e">
        <f>IF(AL461="11",Monitoreo!F151&amp;". ","")</f>
        <v>#REF!</v>
      </c>
      <c r="AI460" s="71"/>
      <c r="AJ460" s="88" t="e">
        <f>+IF(Monitoreo!#REF!="Casi Seguro",5,IF(Monitoreo!#REF!="Probable",4,IF(Monitoreo!#REF!="Posible",3,IF(Monitoreo!#REF!="Improbable",2,IF(Monitoreo!#REF!="Raro",1)))))</f>
        <v>#REF!</v>
      </c>
      <c r="AK460" s="88" t="e">
        <f>+IF(Monitoreo!#REF!="Severo",5,IF(Monitoreo!#REF!="Mayor",4,IF(Monitoreo!#REF!="Moderado",3,IF(Monitoreo!#REF!="Menor",2,IF(Monitoreo!#REF!="Insignificante",1)))))</f>
        <v>#REF!</v>
      </c>
      <c r="AL460" s="88" t="e">
        <f t="shared" si="7"/>
        <v>#REF!</v>
      </c>
    </row>
    <row r="461" spans="9:38" x14ac:dyDescent="0.25">
      <c r="I461" s="83"/>
      <c r="J461" s="84" t="e">
        <f>IF(AL462="55",Monitoreo!F152&amp;". ","")</f>
        <v>#REF!</v>
      </c>
      <c r="K461" s="39" t="e">
        <f>IF(AL462="54",Monitoreo!F152&amp;". ","")</f>
        <v>#REF!</v>
      </c>
      <c r="L461" s="39" t="e">
        <f>IF(AL462="53",Monitoreo!F152&amp;". ","")</f>
        <v>#REF!</v>
      </c>
      <c r="M461" s="39" t="e">
        <f>IF(AL462="52",Monitoreo!F152&amp;". ","")</f>
        <v>#REF!</v>
      </c>
      <c r="N461" s="39" t="e">
        <f>IF(AL462="51",Monitoreo!F152&amp;". ","")</f>
        <v>#REF!</v>
      </c>
      <c r="O461" s="39" t="e">
        <f>IF(AL462="45",Monitoreo!F152&amp;". ","")</f>
        <v>#REF!</v>
      </c>
      <c r="P461" s="39" t="e">
        <f>IF(AL462="44",Monitoreo!F152&amp;". ","")</f>
        <v>#REF!</v>
      </c>
      <c r="Q461" s="39" t="e">
        <f>IF(AL462="43",Monitoreo!F152&amp;". ","")</f>
        <v>#REF!</v>
      </c>
      <c r="R461" s="39" t="e">
        <f>IF(AL462="42",Monitoreo!F152&amp;". ","")</f>
        <v>#REF!</v>
      </c>
      <c r="S461" s="39" t="e">
        <f>IF(AL462="41",Monitoreo!F152&amp;". ","")</f>
        <v>#REF!</v>
      </c>
      <c r="T461" s="39" t="e">
        <f>IF(AL462="35",Monitoreo!F152&amp;". ","")</f>
        <v>#REF!</v>
      </c>
      <c r="U461" s="39" t="e">
        <f>IF(AL462="34",Monitoreo!F152&amp;". ","")</f>
        <v>#REF!</v>
      </c>
      <c r="V461" s="39" t="e">
        <f>IF(AL462="33",Monitoreo!F152&amp;". ","")</f>
        <v>#REF!</v>
      </c>
      <c r="W461" s="39" t="e">
        <f>IF(AL462="32",Monitoreo!F152&amp;". ","")</f>
        <v>#REF!</v>
      </c>
      <c r="X461" s="39" t="e">
        <f>IF(AL462="31",Monitoreo!F152&amp;". ","")</f>
        <v>#REF!</v>
      </c>
      <c r="Y461" s="39" t="e">
        <f>IF(AL462="25",Monitoreo!F152&amp;". ","")</f>
        <v>#REF!</v>
      </c>
      <c r="Z461" s="39" t="e">
        <f>IF(AL462="24",Monitoreo!F152&amp;". ","")</f>
        <v>#REF!</v>
      </c>
      <c r="AA461" s="39" t="e">
        <f>IF(AL462="23",Monitoreo!F152&amp;". ","")</f>
        <v>#REF!</v>
      </c>
      <c r="AB461" s="39" t="e">
        <f>IF(AL462="22",Monitoreo!F152&amp;". ","")</f>
        <v>#REF!</v>
      </c>
      <c r="AC461" s="39" t="e">
        <f>IF(AL462="21",Monitoreo!F152&amp;". ","")</f>
        <v>#REF!</v>
      </c>
      <c r="AD461" s="39" t="e">
        <f>IF(AL462="15",Monitoreo!F152&amp;". ","")</f>
        <v>#REF!</v>
      </c>
      <c r="AE461" s="39" t="e">
        <f>IF(AL462="14",Monitoreo!F152&amp;". ","")</f>
        <v>#REF!</v>
      </c>
      <c r="AF461" s="39" t="e">
        <f>IF(AL462="13",Monitoreo!F152&amp;". ","")</f>
        <v>#REF!</v>
      </c>
      <c r="AG461" s="39" t="e">
        <f>IF(AL462="12",Monitoreo!F152&amp;". ","")</f>
        <v>#REF!</v>
      </c>
      <c r="AH461" s="85" t="e">
        <f>IF(AL462="11",Monitoreo!F152&amp;". ","")</f>
        <v>#REF!</v>
      </c>
      <c r="AI461" s="71"/>
      <c r="AJ461" s="88" t="e">
        <f>+IF(Monitoreo!#REF!="Casi Seguro",5,IF(Monitoreo!#REF!="Probable",4,IF(Monitoreo!#REF!="Posible",3,IF(Monitoreo!#REF!="Improbable",2,IF(Monitoreo!#REF!="Raro",1)))))</f>
        <v>#REF!</v>
      </c>
      <c r="AK461" s="88" t="e">
        <f>+IF(Monitoreo!#REF!="Severo",5,IF(Monitoreo!#REF!="Mayor",4,IF(Monitoreo!#REF!="Moderado",3,IF(Monitoreo!#REF!="Menor",2,IF(Monitoreo!#REF!="Insignificante",1)))))</f>
        <v>#REF!</v>
      </c>
      <c r="AL461" s="88" t="e">
        <f t="shared" si="7"/>
        <v>#REF!</v>
      </c>
    </row>
    <row r="462" spans="9:38" x14ac:dyDescent="0.25">
      <c r="I462" s="83"/>
      <c r="J462" s="84" t="e">
        <f>IF(AL463="55",Monitoreo!F153&amp;". ","")</f>
        <v>#REF!</v>
      </c>
      <c r="K462" s="39" t="e">
        <f>IF(AL463="54",Monitoreo!F153&amp;". ","")</f>
        <v>#REF!</v>
      </c>
      <c r="L462" s="39" t="e">
        <f>IF(AL463="53",Monitoreo!F153&amp;". ","")</f>
        <v>#REF!</v>
      </c>
      <c r="M462" s="39" t="e">
        <f>IF(AL463="52",Monitoreo!F153&amp;". ","")</f>
        <v>#REF!</v>
      </c>
      <c r="N462" s="39" t="e">
        <f>IF(AL463="51",Monitoreo!F153&amp;". ","")</f>
        <v>#REF!</v>
      </c>
      <c r="O462" s="39" t="e">
        <f>IF(AL463="45",Monitoreo!F153&amp;". ","")</f>
        <v>#REF!</v>
      </c>
      <c r="P462" s="39" t="e">
        <f>IF(AL463="44",Monitoreo!F153&amp;". ","")</f>
        <v>#REF!</v>
      </c>
      <c r="Q462" s="39" t="e">
        <f>IF(AL463="43",Monitoreo!F153&amp;". ","")</f>
        <v>#REF!</v>
      </c>
      <c r="R462" s="39" t="e">
        <f>IF(AL463="42",Monitoreo!F153&amp;". ","")</f>
        <v>#REF!</v>
      </c>
      <c r="S462" s="39" t="e">
        <f>IF(AL463="41",Monitoreo!F153&amp;". ","")</f>
        <v>#REF!</v>
      </c>
      <c r="T462" s="39" t="e">
        <f>IF(AL463="35",Monitoreo!F153&amp;". ","")</f>
        <v>#REF!</v>
      </c>
      <c r="U462" s="39" t="e">
        <f>IF(AL463="34",Monitoreo!F153&amp;". ","")</f>
        <v>#REF!</v>
      </c>
      <c r="V462" s="39" t="e">
        <f>IF(AL463="33",Monitoreo!F153&amp;". ","")</f>
        <v>#REF!</v>
      </c>
      <c r="W462" s="39" t="e">
        <f>IF(AL463="32",Monitoreo!F153&amp;". ","")</f>
        <v>#REF!</v>
      </c>
      <c r="X462" s="39" t="e">
        <f>IF(AL463="31",Monitoreo!F153&amp;". ","")</f>
        <v>#REF!</v>
      </c>
      <c r="Y462" s="39" t="e">
        <f>IF(AL463="25",Monitoreo!F153&amp;". ","")</f>
        <v>#REF!</v>
      </c>
      <c r="Z462" s="39" t="e">
        <f>IF(AL463="24",Monitoreo!F153&amp;". ","")</f>
        <v>#REF!</v>
      </c>
      <c r="AA462" s="39" t="e">
        <f>IF(AL463="23",Monitoreo!F153&amp;". ","")</f>
        <v>#REF!</v>
      </c>
      <c r="AB462" s="39" t="e">
        <f>IF(AL463="22",Monitoreo!F153&amp;". ","")</f>
        <v>#REF!</v>
      </c>
      <c r="AC462" s="39" t="e">
        <f>IF(AL463="21",Monitoreo!F153&amp;". ","")</f>
        <v>#REF!</v>
      </c>
      <c r="AD462" s="39" t="e">
        <f>IF(AL463="15",Monitoreo!F153&amp;". ","")</f>
        <v>#REF!</v>
      </c>
      <c r="AE462" s="39" t="e">
        <f>IF(AL463="14",Monitoreo!F153&amp;". ","")</f>
        <v>#REF!</v>
      </c>
      <c r="AF462" s="39" t="e">
        <f>IF(AL463="13",Monitoreo!F153&amp;". ","")</f>
        <v>#REF!</v>
      </c>
      <c r="AG462" s="39" t="e">
        <f>IF(AL463="12",Monitoreo!F153&amp;". ","")</f>
        <v>#REF!</v>
      </c>
      <c r="AH462" s="85" t="e">
        <f>IF(AL463="11",Monitoreo!F153&amp;". ","")</f>
        <v>#REF!</v>
      </c>
      <c r="AI462" s="71"/>
      <c r="AJ462" s="88" t="e">
        <f>+IF(Monitoreo!#REF!="Casi Seguro",5,IF(Monitoreo!#REF!="Probable",4,IF(Monitoreo!#REF!="Posible",3,IF(Monitoreo!#REF!="Improbable",2,IF(Monitoreo!#REF!="Raro",1)))))</f>
        <v>#REF!</v>
      </c>
      <c r="AK462" s="88" t="e">
        <f>+IF(Monitoreo!#REF!="Severo",5,IF(Monitoreo!#REF!="Mayor",4,IF(Monitoreo!#REF!="Moderado",3,IF(Monitoreo!#REF!="Menor",2,IF(Monitoreo!#REF!="Insignificante",1)))))</f>
        <v>#REF!</v>
      </c>
      <c r="AL462" s="88" t="e">
        <f t="shared" si="7"/>
        <v>#REF!</v>
      </c>
    </row>
    <row r="463" spans="9:38" x14ac:dyDescent="0.25">
      <c r="I463" s="83"/>
      <c r="J463" s="84" t="e">
        <f>IF(AL464="55",Monitoreo!F154&amp;". ","")</f>
        <v>#REF!</v>
      </c>
      <c r="K463" s="39" t="e">
        <f>IF(AL464="54",Monitoreo!F154&amp;". ","")</f>
        <v>#REF!</v>
      </c>
      <c r="L463" s="39" t="e">
        <f>IF(AL464="53",Monitoreo!F154&amp;". ","")</f>
        <v>#REF!</v>
      </c>
      <c r="M463" s="39" t="e">
        <f>IF(AL464="52",Monitoreo!F154&amp;". ","")</f>
        <v>#REF!</v>
      </c>
      <c r="N463" s="39" t="e">
        <f>IF(AL464="51",Monitoreo!F154&amp;". ","")</f>
        <v>#REF!</v>
      </c>
      <c r="O463" s="39" t="e">
        <f>IF(AL464="45",Monitoreo!F154&amp;". ","")</f>
        <v>#REF!</v>
      </c>
      <c r="P463" s="39" t="e">
        <f>IF(AL464="44",Monitoreo!F154&amp;". ","")</f>
        <v>#REF!</v>
      </c>
      <c r="Q463" s="39" t="e">
        <f>IF(AL464="43",Monitoreo!F154&amp;". ","")</f>
        <v>#REF!</v>
      </c>
      <c r="R463" s="39" t="e">
        <f>IF(AL464="42",Monitoreo!F154&amp;". ","")</f>
        <v>#REF!</v>
      </c>
      <c r="S463" s="39" t="e">
        <f>IF(AL464="41",Monitoreo!F154&amp;". ","")</f>
        <v>#REF!</v>
      </c>
      <c r="T463" s="39" t="e">
        <f>IF(AL464="35",Monitoreo!F154&amp;". ","")</f>
        <v>#REF!</v>
      </c>
      <c r="U463" s="39" t="e">
        <f>IF(AL464="34",Monitoreo!F154&amp;". ","")</f>
        <v>#REF!</v>
      </c>
      <c r="V463" s="39" t="e">
        <f>IF(AL464="33",Monitoreo!F154&amp;". ","")</f>
        <v>#REF!</v>
      </c>
      <c r="W463" s="39" t="e">
        <f>IF(AL464="32",Monitoreo!F154&amp;". ","")</f>
        <v>#REF!</v>
      </c>
      <c r="X463" s="39" t="e">
        <f>IF(AL464="31",Monitoreo!F154&amp;". ","")</f>
        <v>#REF!</v>
      </c>
      <c r="Y463" s="39" t="e">
        <f>IF(AL464="25",Monitoreo!F154&amp;". ","")</f>
        <v>#REF!</v>
      </c>
      <c r="Z463" s="39" t="e">
        <f>IF(AL464="24",Monitoreo!F154&amp;". ","")</f>
        <v>#REF!</v>
      </c>
      <c r="AA463" s="39" t="e">
        <f>IF(AL464="23",Monitoreo!F154&amp;". ","")</f>
        <v>#REF!</v>
      </c>
      <c r="AB463" s="39" t="e">
        <f>IF(AL464="22",Monitoreo!F154&amp;". ","")</f>
        <v>#REF!</v>
      </c>
      <c r="AC463" s="39" t="e">
        <f>IF(AL464="21",Monitoreo!F154&amp;". ","")</f>
        <v>#REF!</v>
      </c>
      <c r="AD463" s="39" t="e">
        <f>IF(AL464="15",Monitoreo!F154&amp;". ","")</f>
        <v>#REF!</v>
      </c>
      <c r="AE463" s="39" t="e">
        <f>IF(AL464="14",Monitoreo!F154&amp;". ","")</f>
        <v>#REF!</v>
      </c>
      <c r="AF463" s="39" t="e">
        <f>IF(AL464="13",Monitoreo!F154&amp;". ","")</f>
        <v>#REF!</v>
      </c>
      <c r="AG463" s="39" t="e">
        <f>IF(AL464="12",Monitoreo!F154&amp;". ","")</f>
        <v>#REF!</v>
      </c>
      <c r="AH463" s="85" t="e">
        <f>IF(AL464="11",Monitoreo!F154&amp;". ","")</f>
        <v>#REF!</v>
      </c>
      <c r="AI463" s="71"/>
      <c r="AJ463" s="88" t="e">
        <f>+IF(Monitoreo!#REF!="Casi Seguro",5,IF(Monitoreo!#REF!="Probable",4,IF(Monitoreo!#REF!="Posible",3,IF(Monitoreo!#REF!="Improbable",2,IF(Monitoreo!#REF!="Raro",1)))))</f>
        <v>#REF!</v>
      </c>
      <c r="AK463" s="88" t="e">
        <f>+IF(Monitoreo!#REF!="Severo",5,IF(Monitoreo!#REF!="Mayor",4,IF(Monitoreo!#REF!="Moderado",3,IF(Monitoreo!#REF!="Menor",2,IF(Monitoreo!#REF!="Insignificante",1)))))</f>
        <v>#REF!</v>
      </c>
      <c r="AL463" s="88" t="e">
        <f t="shared" si="7"/>
        <v>#REF!</v>
      </c>
    </row>
    <row r="464" spans="9:38" x14ac:dyDescent="0.25">
      <c r="I464" s="83"/>
      <c r="J464" s="84" t="e">
        <f>IF(AL465="55",Monitoreo!F155&amp;". ","")</f>
        <v>#REF!</v>
      </c>
      <c r="K464" s="39" t="e">
        <f>IF(AL465="54",Monitoreo!F155&amp;". ","")</f>
        <v>#REF!</v>
      </c>
      <c r="L464" s="39" t="e">
        <f>IF(AL465="53",Monitoreo!F155&amp;". ","")</f>
        <v>#REF!</v>
      </c>
      <c r="M464" s="39" t="e">
        <f>IF(AL465="52",Monitoreo!F155&amp;". ","")</f>
        <v>#REF!</v>
      </c>
      <c r="N464" s="39" t="e">
        <f>IF(AL465="51",Monitoreo!F155&amp;". ","")</f>
        <v>#REF!</v>
      </c>
      <c r="O464" s="39" t="e">
        <f>IF(AL465="45",Monitoreo!F155&amp;". ","")</f>
        <v>#REF!</v>
      </c>
      <c r="P464" s="39" t="e">
        <f>IF(AL465="44",Monitoreo!F155&amp;". ","")</f>
        <v>#REF!</v>
      </c>
      <c r="Q464" s="39" t="e">
        <f>IF(AL465="43",Monitoreo!F155&amp;". ","")</f>
        <v>#REF!</v>
      </c>
      <c r="R464" s="39" t="e">
        <f>IF(AL465="42",Monitoreo!F155&amp;". ","")</f>
        <v>#REF!</v>
      </c>
      <c r="S464" s="39" t="e">
        <f>IF(AL465="41",Monitoreo!F155&amp;". ","")</f>
        <v>#REF!</v>
      </c>
      <c r="T464" s="39" t="e">
        <f>IF(AL465="35",Monitoreo!F155&amp;". ","")</f>
        <v>#REF!</v>
      </c>
      <c r="U464" s="39" t="e">
        <f>IF(AL465="34",Monitoreo!F155&amp;". ","")</f>
        <v>#REF!</v>
      </c>
      <c r="V464" s="39" t="e">
        <f>IF(AL465="33",Monitoreo!F155&amp;". ","")</f>
        <v>#REF!</v>
      </c>
      <c r="W464" s="39" t="e">
        <f>IF(AL465="32",Monitoreo!F155&amp;". ","")</f>
        <v>#REF!</v>
      </c>
      <c r="X464" s="39" t="e">
        <f>IF(AL465="31",Monitoreo!F155&amp;". ","")</f>
        <v>#REF!</v>
      </c>
      <c r="Y464" s="39" t="e">
        <f>IF(AL465="25",Monitoreo!F155&amp;". ","")</f>
        <v>#REF!</v>
      </c>
      <c r="Z464" s="39" t="e">
        <f>IF(AL465="24",Monitoreo!F155&amp;". ","")</f>
        <v>#REF!</v>
      </c>
      <c r="AA464" s="39" t="e">
        <f>IF(AL465="23",Monitoreo!F155&amp;". ","")</f>
        <v>#REF!</v>
      </c>
      <c r="AB464" s="39" t="e">
        <f>IF(AL465="22",Monitoreo!F155&amp;". ","")</f>
        <v>#REF!</v>
      </c>
      <c r="AC464" s="39" t="e">
        <f>IF(AL465="21",Monitoreo!F155&amp;". ","")</f>
        <v>#REF!</v>
      </c>
      <c r="AD464" s="39" t="e">
        <f>IF(AL465="15",Monitoreo!F155&amp;". ","")</f>
        <v>#REF!</v>
      </c>
      <c r="AE464" s="39" t="e">
        <f>IF(AL465="14",Monitoreo!F155&amp;". ","")</f>
        <v>#REF!</v>
      </c>
      <c r="AF464" s="39" t="e">
        <f>IF(AL465="13",Monitoreo!F155&amp;". ","")</f>
        <v>#REF!</v>
      </c>
      <c r="AG464" s="39" t="e">
        <f>IF(AL465="12",Monitoreo!F155&amp;". ","")</f>
        <v>#REF!</v>
      </c>
      <c r="AH464" s="85" t="e">
        <f>IF(AL465="11",Monitoreo!F155&amp;". ","")</f>
        <v>#REF!</v>
      </c>
      <c r="AI464" s="71"/>
      <c r="AJ464" s="88" t="e">
        <f>+IF(Monitoreo!#REF!="Casi Seguro",5,IF(Monitoreo!#REF!="Probable",4,IF(Monitoreo!#REF!="Posible",3,IF(Monitoreo!#REF!="Improbable",2,IF(Monitoreo!#REF!="Raro",1)))))</f>
        <v>#REF!</v>
      </c>
      <c r="AK464" s="88" t="e">
        <f>+IF(Monitoreo!#REF!="Severo",5,IF(Monitoreo!#REF!="Mayor",4,IF(Monitoreo!#REF!="Moderado",3,IF(Monitoreo!#REF!="Menor",2,IF(Monitoreo!#REF!="Insignificante",1)))))</f>
        <v>#REF!</v>
      </c>
      <c r="AL464" s="88" t="e">
        <f t="shared" si="7"/>
        <v>#REF!</v>
      </c>
    </row>
    <row r="465" spans="9:38" x14ac:dyDescent="0.25">
      <c r="I465" s="83"/>
      <c r="J465" s="84" t="e">
        <f>IF(AL466="55",Monitoreo!F156&amp;". ","")</f>
        <v>#REF!</v>
      </c>
      <c r="K465" s="39" t="e">
        <f>IF(AL466="54",Monitoreo!F156&amp;". ","")</f>
        <v>#REF!</v>
      </c>
      <c r="L465" s="39" t="e">
        <f>IF(AL466="53",Monitoreo!F156&amp;". ","")</f>
        <v>#REF!</v>
      </c>
      <c r="M465" s="39" t="e">
        <f>IF(AL466="52",Monitoreo!F156&amp;". ","")</f>
        <v>#REF!</v>
      </c>
      <c r="N465" s="39" t="e">
        <f>IF(AL466="51",Monitoreo!F156&amp;". ","")</f>
        <v>#REF!</v>
      </c>
      <c r="O465" s="39" t="e">
        <f>IF(AL466="45",Monitoreo!F156&amp;". ","")</f>
        <v>#REF!</v>
      </c>
      <c r="P465" s="39" t="e">
        <f>IF(AL466="44",Monitoreo!F156&amp;". ","")</f>
        <v>#REF!</v>
      </c>
      <c r="Q465" s="39" t="e">
        <f>IF(AL466="43",Monitoreo!F156&amp;". ","")</f>
        <v>#REF!</v>
      </c>
      <c r="R465" s="39" t="e">
        <f>IF(AL466="42",Monitoreo!F156&amp;". ","")</f>
        <v>#REF!</v>
      </c>
      <c r="S465" s="39" t="e">
        <f>IF(AL466="41",Monitoreo!F156&amp;". ","")</f>
        <v>#REF!</v>
      </c>
      <c r="T465" s="39" t="e">
        <f>IF(AL466="35",Monitoreo!F156&amp;". ","")</f>
        <v>#REF!</v>
      </c>
      <c r="U465" s="39" t="e">
        <f>IF(AL466="34",Monitoreo!F156&amp;". ","")</f>
        <v>#REF!</v>
      </c>
      <c r="V465" s="39" t="e">
        <f>IF(AL466="33",Monitoreo!F156&amp;". ","")</f>
        <v>#REF!</v>
      </c>
      <c r="W465" s="39" t="e">
        <f>IF(AL466="32",Monitoreo!F156&amp;". ","")</f>
        <v>#REF!</v>
      </c>
      <c r="X465" s="39" t="e">
        <f>IF(AL466="31",Monitoreo!F156&amp;". ","")</f>
        <v>#REF!</v>
      </c>
      <c r="Y465" s="39" t="e">
        <f>IF(AL466="25",Monitoreo!F156&amp;". ","")</f>
        <v>#REF!</v>
      </c>
      <c r="Z465" s="39" t="e">
        <f>IF(AL466="24",Monitoreo!F156&amp;". ","")</f>
        <v>#REF!</v>
      </c>
      <c r="AA465" s="39" t="e">
        <f>IF(AL466="23",Monitoreo!F156&amp;". ","")</f>
        <v>#REF!</v>
      </c>
      <c r="AB465" s="39" t="e">
        <f>IF(AL466="22",Monitoreo!F156&amp;". ","")</f>
        <v>#REF!</v>
      </c>
      <c r="AC465" s="39" t="e">
        <f>IF(AL466="21",Monitoreo!F156&amp;". ","")</f>
        <v>#REF!</v>
      </c>
      <c r="AD465" s="39" t="e">
        <f>IF(AL466="15",Monitoreo!F156&amp;". ","")</f>
        <v>#REF!</v>
      </c>
      <c r="AE465" s="39" t="e">
        <f>IF(AL466="14",Monitoreo!F156&amp;". ","")</f>
        <v>#REF!</v>
      </c>
      <c r="AF465" s="39" t="e">
        <f>IF(AL466="13",Monitoreo!F156&amp;". ","")</f>
        <v>#REF!</v>
      </c>
      <c r="AG465" s="39" t="e">
        <f>IF(AL466="12",Monitoreo!F156&amp;". ","")</f>
        <v>#REF!</v>
      </c>
      <c r="AH465" s="85" t="e">
        <f>IF(AL466="11",Monitoreo!F156&amp;". ","")</f>
        <v>#REF!</v>
      </c>
      <c r="AI465" s="71"/>
      <c r="AJ465" s="88" t="e">
        <f>+IF(Monitoreo!#REF!="Casi Seguro",5,IF(Monitoreo!#REF!="Probable",4,IF(Monitoreo!#REF!="Posible",3,IF(Monitoreo!#REF!="Improbable",2,IF(Monitoreo!#REF!="Raro",1)))))</f>
        <v>#REF!</v>
      </c>
      <c r="AK465" s="88" t="e">
        <f>+IF(Monitoreo!#REF!="Severo",5,IF(Monitoreo!#REF!="Mayor",4,IF(Monitoreo!#REF!="Moderado",3,IF(Monitoreo!#REF!="Menor",2,IF(Monitoreo!#REF!="Insignificante",1)))))</f>
        <v>#REF!</v>
      </c>
      <c r="AL465" s="88" t="e">
        <f t="shared" si="7"/>
        <v>#REF!</v>
      </c>
    </row>
    <row r="466" spans="9:38" x14ac:dyDescent="0.25">
      <c r="I466" s="83"/>
      <c r="J466" s="84" t="e">
        <f>IF(AL467="55",Monitoreo!F157&amp;". ","")</f>
        <v>#REF!</v>
      </c>
      <c r="K466" s="39" t="e">
        <f>IF(AL467="54",Monitoreo!F157&amp;". ","")</f>
        <v>#REF!</v>
      </c>
      <c r="L466" s="39" t="e">
        <f>IF(AL467="53",Monitoreo!F157&amp;". ","")</f>
        <v>#REF!</v>
      </c>
      <c r="M466" s="39" t="e">
        <f>IF(AL467="52",Monitoreo!F157&amp;". ","")</f>
        <v>#REF!</v>
      </c>
      <c r="N466" s="39" t="e">
        <f>IF(AL467="51",Monitoreo!F157&amp;". ","")</f>
        <v>#REF!</v>
      </c>
      <c r="O466" s="39" t="e">
        <f>IF(AL467="45",Monitoreo!F157&amp;". ","")</f>
        <v>#REF!</v>
      </c>
      <c r="P466" s="39" t="e">
        <f>IF(AL467="44",Monitoreo!F157&amp;". ","")</f>
        <v>#REF!</v>
      </c>
      <c r="Q466" s="39" t="e">
        <f>IF(AL467="43",Monitoreo!F157&amp;". ","")</f>
        <v>#REF!</v>
      </c>
      <c r="R466" s="39" t="e">
        <f>IF(AL467="42",Monitoreo!F157&amp;". ","")</f>
        <v>#REF!</v>
      </c>
      <c r="S466" s="39" t="e">
        <f>IF(AL467="41",Monitoreo!F157&amp;". ","")</f>
        <v>#REF!</v>
      </c>
      <c r="T466" s="39" t="e">
        <f>IF(AL467="35",Monitoreo!F157&amp;". ","")</f>
        <v>#REF!</v>
      </c>
      <c r="U466" s="39" t="e">
        <f>IF(AL467="34",Monitoreo!F157&amp;". ","")</f>
        <v>#REF!</v>
      </c>
      <c r="V466" s="39" t="e">
        <f>IF(AL467="33",Monitoreo!F157&amp;". ","")</f>
        <v>#REF!</v>
      </c>
      <c r="W466" s="39" t="e">
        <f>IF(AL467="32",Monitoreo!F157&amp;". ","")</f>
        <v>#REF!</v>
      </c>
      <c r="X466" s="39" t="e">
        <f>IF(AL467="31",Monitoreo!F157&amp;". ","")</f>
        <v>#REF!</v>
      </c>
      <c r="Y466" s="39" t="e">
        <f>IF(AL467="25",Monitoreo!F157&amp;". ","")</f>
        <v>#REF!</v>
      </c>
      <c r="Z466" s="39" t="e">
        <f>IF(AL467="24",Monitoreo!F157&amp;". ","")</f>
        <v>#REF!</v>
      </c>
      <c r="AA466" s="39" t="e">
        <f>IF(AL467="23",Monitoreo!F157&amp;". ","")</f>
        <v>#REF!</v>
      </c>
      <c r="AB466" s="39" t="e">
        <f>IF(AL467="22",Monitoreo!F157&amp;". ","")</f>
        <v>#REF!</v>
      </c>
      <c r="AC466" s="39" t="e">
        <f>IF(AL467="21",Monitoreo!F157&amp;". ","")</f>
        <v>#REF!</v>
      </c>
      <c r="AD466" s="39" t="e">
        <f>IF(AL467="15",Monitoreo!F157&amp;". ","")</f>
        <v>#REF!</v>
      </c>
      <c r="AE466" s="39" t="e">
        <f>IF(AL467="14",Monitoreo!F157&amp;". ","")</f>
        <v>#REF!</v>
      </c>
      <c r="AF466" s="39" t="e">
        <f>IF(AL467="13",Monitoreo!F157&amp;". ","")</f>
        <v>#REF!</v>
      </c>
      <c r="AG466" s="39" t="e">
        <f>IF(AL467="12",Monitoreo!F157&amp;". ","")</f>
        <v>#REF!</v>
      </c>
      <c r="AH466" s="85" t="e">
        <f>IF(AL467="11",Monitoreo!F157&amp;". ","")</f>
        <v>#REF!</v>
      </c>
      <c r="AI466" s="71"/>
      <c r="AJ466" s="88" t="e">
        <f>+IF(Monitoreo!#REF!="Casi Seguro",5,IF(Monitoreo!#REF!="Probable",4,IF(Monitoreo!#REF!="Posible",3,IF(Monitoreo!#REF!="Improbable",2,IF(Monitoreo!#REF!="Raro",1)))))</f>
        <v>#REF!</v>
      </c>
      <c r="AK466" s="88" t="e">
        <f>+IF(Monitoreo!#REF!="Severo",5,IF(Monitoreo!#REF!="Mayor",4,IF(Monitoreo!#REF!="Moderado",3,IF(Monitoreo!#REF!="Menor",2,IF(Monitoreo!#REF!="Insignificante",1)))))</f>
        <v>#REF!</v>
      </c>
      <c r="AL466" s="88" t="e">
        <f t="shared" si="7"/>
        <v>#REF!</v>
      </c>
    </row>
    <row r="467" spans="9:38" x14ac:dyDescent="0.25">
      <c r="I467" s="83"/>
      <c r="J467" s="84" t="e">
        <f>IF(AL468="55",Monitoreo!F158&amp;". ","")</f>
        <v>#REF!</v>
      </c>
      <c r="K467" s="39" t="e">
        <f>IF(AL468="54",Monitoreo!F158&amp;". ","")</f>
        <v>#REF!</v>
      </c>
      <c r="L467" s="39" t="e">
        <f>IF(AL468="53",Monitoreo!F158&amp;". ","")</f>
        <v>#REF!</v>
      </c>
      <c r="M467" s="39" t="e">
        <f>IF(AL468="52",Monitoreo!F158&amp;". ","")</f>
        <v>#REF!</v>
      </c>
      <c r="N467" s="39" t="e">
        <f>IF(AL468="51",Monitoreo!F158&amp;". ","")</f>
        <v>#REF!</v>
      </c>
      <c r="O467" s="39" t="e">
        <f>IF(AL468="45",Monitoreo!F158&amp;". ","")</f>
        <v>#REF!</v>
      </c>
      <c r="P467" s="39" t="e">
        <f>IF(AL468="44",Monitoreo!F158&amp;". ","")</f>
        <v>#REF!</v>
      </c>
      <c r="Q467" s="39" t="e">
        <f>IF(AL468="43",Monitoreo!F158&amp;". ","")</f>
        <v>#REF!</v>
      </c>
      <c r="R467" s="39" t="e">
        <f>IF(AL468="42",Monitoreo!F158&amp;". ","")</f>
        <v>#REF!</v>
      </c>
      <c r="S467" s="39" t="e">
        <f>IF(AL468="41",Monitoreo!F158&amp;". ","")</f>
        <v>#REF!</v>
      </c>
      <c r="T467" s="39" t="e">
        <f>IF(AL468="35",Monitoreo!F158&amp;". ","")</f>
        <v>#REF!</v>
      </c>
      <c r="U467" s="39" t="e">
        <f>IF(AL468="34",Monitoreo!F158&amp;". ","")</f>
        <v>#REF!</v>
      </c>
      <c r="V467" s="39" t="e">
        <f>IF(AL468="33",Monitoreo!F158&amp;". ","")</f>
        <v>#REF!</v>
      </c>
      <c r="W467" s="39" t="e">
        <f>IF(AL468="32",Monitoreo!F158&amp;". ","")</f>
        <v>#REF!</v>
      </c>
      <c r="X467" s="39" t="e">
        <f>IF(AL468="31",Monitoreo!F158&amp;". ","")</f>
        <v>#REF!</v>
      </c>
      <c r="Y467" s="39" t="e">
        <f>IF(AL468="25",Monitoreo!F158&amp;". ","")</f>
        <v>#REF!</v>
      </c>
      <c r="Z467" s="39" t="e">
        <f>IF(AL468="24",Monitoreo!F158&amp;". ","")</f>
        <v>#REF!</v>
      </c>
      <c r="AA467" s="39" t="e">
        <f>IF(AL468="23",Monitoreo!F158&amp;". ","")</f>
        <v>#REF!</v>
      </c>
      <c r="AB467" s="39" t="e">
        <f>IF(AL468="22",Monitoreo!F158&amp;". ","")</f>
        <v>#REF!</v>
      </c>
      <c r="AC467" s="39" t="e">
        <f>IF(AL468="21",Monitoreo!F158&amp;". ","")</f>
        <v>#REF!</v>
      </c>
      <c r="AD467" s="39" t="e">
        <f>IF(AL468="15",Monitoreo!F158&amp;". ","")</f>
        <v>#REF!</v>
      </c>
      <c r="AE467" s="39" t="e">
        <f>IF(AL468="14",Monitoreo!F158&amp;". ","")</f>
        <v>#REF!</v>
      </c>
      <c r="AF467" s="39" t="e">
        <f>IF(AL468="13",Monitoreo!F158&amp;". ","")</f>
        <v>#REF!</v>
      </c>
      <c r="AG467" s="39" t="e">
        <f>IF(AL468="12",Monitoreo!F158&amp;". ","")</f>
        <v>#REF!</v>
      </c>
      <c r="AH467" s="85" t="e">
        <f>IF(AL468="11",Monitoreo!F158&amp;". ","")</f>
        <v>#REF!</v>
      </c>
      <c r="AI467" s="71"/>
      <c r="AJ467" s="88" t="e">
        <f>+IF(Monitoreo!#REF!="Casi Seguro",5,IF(Monitoreo!#REF!="Probable",4,IF(Monitoreo!#REF!="Posible",3,IF(Monitoreo!#REF!="Improbable",2,IF(Monitoreo!#REF!="Raro",1)))))</f>
        <v>#REF!</v>
      </c>
      <c r="AK467" s="88" t="e">
        <f>+IF(Monitoreo!#REF!="Severo",5,IF(Monitoreo!#REF!="Mayor",4,IF(Monitoreo!#REF!="Moderado",3,IF(Monitoreo!#REF!="Menor",2,IF(Monitoreo!#REF!="Insignificante",1)))))</f>
        <v>#REF!</v>
      </c>
      <c r="AL467" s="88" t="e">
        <f t="shared" si="7"/>
        <v>#REF!</v>
      </c>
    </row>
    <row r="468" spans="9:38" x14ac:dyDescent="0.25">
      <c r="I468" s="83"/>
      <c r="J468" s="84" t="e">
        <f>IF(AL469="55",Monitoreo!F159&amp;". ","")</f>
        <v>#REF!</v>
      </c>
      <c r="K468" s="39" t="e">
        <f>IF(AL469="54",Monitoreo!F159&amp;". ","")</f>
        <v>#REF!</v>
      </c>
      <c r="L468" s="39" t="e">
        <f>IF(AL469="53",Monitoreo!F159&amp;". ","")</f>
        <v>#REF!</v>
      </c>
      <c r="M468" s="39" t="e">
        <f>IF(AL469="52",Monitoreo!F159&amp;". ","")</f>
        <v>#REF!</v>
      </c>
      <c r="N468" s="39" t="e">
        <f>IF(AL469="51",Monitoreo!F159&amp;". ","")</f>
        <v>#REF!</v>
      </c>
      <c r="O468" s="39" t="e">
        <f>IF(AL469="45",Monitoreo!F159&amp;". ","")</f>
        <v>#REF!</v>
      </c>
      <c r="P468" s="39" t="e">
        <f>IF(AL469="44",Monitoreo!F159&amp;". ","")</f>
        <v>#REF!</v>
      </c>
      <c r="Q468" s="39" t="e">
        <f>IF(AL469="43",Monitoreo!F159&amp;". ","")</f>
        <v>#REF!</v>
      </c>
      <c r="R468" s="39" t="e">
        <f>IF(AL469="42",Monitoreo!F159&amp;". ","")</f>
        <v>#REF!</v>
      </c>
      <c r="S468" s="39" t="e">
        <f>IF(AL469="41",Monitoreo!F159&amp;". ","")</f>
        <v>#REF!</v>
      </c>
      <c r="T468" s="39" t="e">
        <f>IF(AL469="35",Monitoreo!F159&amp;". ","")</f>
        <v>#REF!</v>
      </c>
      <c r="U468" s="39" t="e">
        <f>IF(AL469="34",Monitoreo!F159&amp;". ","")</f>
        <v>#REF!</v>
      </c>
      <c r="V468" s="39" t="e">
        <f>IF(AL469="33",Monitoreo!F159&amp;". ","")</f>
        <v>#REF!</v>
      </c>
      <c r="W468" s="39" t="e">
        <f>IF(AL469="32",Monitoreo!F159&amp;". ","")</f>
        <v>#REF!</v>
      </c>
      <c r="X468" s="39" t="e">
        <f>IF(AL469="31",Monitoreo!F159&amp;". ","")</f>
        <v>#REF!</v>
      </c>
      <c r="Y468" s="39" t="e">
        <f>IF(AL469="25",Monitoreo!F159&amp;". ","")</f>
        <v>#REF!</v>
      </c>
      <c r="Z468" s="39" t="e">
        <f>IF(AL469="24",Monitoreo!F159&amp;". ","")</f>
        <v>#REF!</v>
      </c>
      <c r="AA468" s="39" t="e">
        <f>IF(AL469="23",Monitoreo!F159&amp;". ","")</f>
        <v>#REF!</v>
      </c>
      <c r="AB468" s="39" t="e">
        <f>IF(AL469="22",Monitoreo!F159&amp;". ","")</f>
        <v>#REF!</v>
      </c>
      <c r="AC468" s="39" t="e">
        <f>IF(AL469="21",Monitoreo!F159&amp;". ","")</f>
        <v>#REF!</v>
      </c>
      <c r="AD468" s="39" t="e">
        <f>IF(AL469="15",Monitoreo!F159&amp;". ","")</f>
        <v>#REF!</v>
      </c>
      <c r="AE468" s="39" t="e">
        <f>IF(AL469="14",Monitoreo!F159&amp;". ","")</f>
        <v>#REF!</v>
      </c>
      <c r="AF468" s="39" t="e">
        <f>IF(AL469="13",Monitoreo!F159&amp;". ","")</f>
        <v>#REF!</v>
      </c>
      <c r="AG468" s="39" t="e">
        <f>IF(AL469="12",Monitoreo!F159&amp;". ","")</f>
        <v>#REF!</v>
      </c>
      <c r="AH468" s="85" t="e">
        <f>IF(AL469="11",Monitoreo!F159&amp;". ","")</f>
        <v>#REF!</v>
      </c>
      <c r="AI468" s="71"/>
      <c r="AJ468" s="88" t="e">
        <f>+IF(Monitoreo!#REF!="Casi Seguro",5,IF(Monitoreo!#REF!="Probable",4,IF(Monitoreo!#REF!="Posible",3,IF(Monitoreo!#REF!="Improbable",2,IF(Monitoreo!#REF!="Raro",1)))))</f>
        <v>#REF!</v>
      </c>
      <c r="AK468" s="88" t="e">
        <f>+IF(Monitoreo!#REF!="Severo",5,IF(Monitoreo!#REF!="Mayor",4,IF(Monitoreo!#REF!="Moderado",3,IF(Monitoreo!#REF!="Menor",2,IF(Monitoreo!#REF!="Insignificante",1)))))</f>
        <v>#REF!</v>
      </c>
      <c r="AL468" s="88" t="e">
        <f t="shared" si="7"/>
        <v>#REF!</v>
      </c>
    </row>
    <row r="469" spans="9:38" x14ac:dyDescent="0.25">
      <c r="I469" s="83"/>
      <c r="J469" s="84" t="e">
        <f>IF(AL470="55",Monitoreo!F160&amp;". ","")</f>
        <v>#REF!</v>
      </c>
      <c r="K469" s="39" t="e">
        <f>IF(AL470="54",Monitoreo!F160&amp;". ","")</f>
        <v>#REF!</v>
      </c>
      <c r="L469" s="39" t="e">
        <f>IF(AL470="53",Monitoreo!F160&amp;". ","")</f>
        <v>#REF!</v>
      </c>
      <c r="M469" s="39" t="e">
        <f>IF(AL470="52",Monitoreo!F160&amp;". ","")</f>
        <v>#REF!</v>
      </c>
      <c r="N469" s="39" t="e">
        <f>IF(AL470="51",Monitoreo!F160&amp;". ","")</f>
        <v>#REF!</v>
      </c>
      <c r="O469" s="39" t="e">
        <f>IF(AL470="45",Monitoreo!F160&amp;". ","")</f>
        <v>#REF!</v>
      </c>
      <c r="P469" s="39" t="e">
        <f>IF(AL470="44",Monitoreo!F160&amp;". ","")</f>
        <v>#REF!</v>
      </c>
      <c r="Q469" s="39" t="e">
        <f>IF(AL470="43",Monitoreo!F160&amp;". ","")</f>
        <v>#REF!</v>
      </c>
      <c r="R469" s="39" t="e">
        <f>IF(AL470="42",Monitoreo!F160&amp;". ","")</f>
        <v>#REF!</v>
      </c>
      <c r="S469" s="39" t="e">
        <f>IF(AL470="41",Monitoreo!F160&amp;". ","")</f>
        <v>#REF!</v>
      </c>
      <c r="T469" s="39" t="e">
        <f>IF(AL470="35",Monitoreo!F160&amp;". ","")</f>
        <v>#REF!</v>
      </c>
      <c r="U469" s="39" t="e">
        <f>IF(AL470="34",Monitoreo!F160&amp;". ","")</f>
        <v>#REF!</v>
      </c>
      <c r="V469" s="39" t="e">
        <f>IF(AL470="33",Monitoreo!F160&amp;". ","")</f>
        <v>#REF!</v>
      </c>
      <c r="W469" s="39" t="e">
        <f>IF(AL470="32",Monitoreo!F160&amp;". ","")</f>
        <v>#REF!</v>
      </c>
      <c r="X469" s="39" t="e">
        <f>IF(AL470="31",Monitoreo!F160&amp;". ","")</f>
        <v>#REF!</v>
      </c>
      <c r="Y469" s="39" t="e">
        <f>IF(AL470="25",Monitoreo!F160&amp;". ","")</f>
        <v>#REF!</v>
      </c>
      <c r="Z469" s="39" t="e">
        <f>IF(AL470="24",Monitoreo!F160&amp;". ","")</f>
        <v>#REF!</v>
      </c>
      <c r="AA469" s="39" t="e">
        <f>IF(AL470="23",Monitoreo!F160&amp;". ","")</f>
        <v>#REF!</v>
      </c>
      <c r="AB469" s="39" t="e">
        <f>IF(AL470="22",Monitoreo!F160&amp;". ","")</f>
        <v>#REF!</v>
      </c>
      <c r="AC469" s="39" t="e">
        <f>IF(AL470="21",Monitoreo!F160&amp;". ","")</f>
        <v>#REF!</v>
      </c>
      <c r="AD469" s="39" t="e">
        <f>IF(AL470="15",Monitoreo!F160&amp;". ","")</f>
        <v>#REF!</v>
      </c>
      <c r="AE469" s="39" t="e">
        <f>IF(AL470="14",Monitoreo!F160&amp;". ","")</f>
        <v>#REF!</v>
      </c>
      <c r="AF469" s="39" t="e">
        <f>IF(AL470="13",Monitoreo!F160&amp;". ","")</f>
        <v>#REF!</v>
      </c>
      <c r="AG469" s="39" t="e">
        <f>IF(AL470="12",Monitoreo!F160&amp;". ","")</f>
        <v>#REF!</v>
      </c>
      <c r="AH469" s="85" t="e">
        <f>IF(AL470="11",Monitoreo!F160&amp;". ","")</f>
        <v>#REF!</v>
      </c>
      <c r="AI469" s="71"/>
      <c r="AJ469" s="88" t="e">
        <f>+IF(Monitoreo!#REF!="Casi Seguro",5,IF(Monitoreo!#REF!="Probable",4,IF(Monitoreo!#REF!="Posible",3,IF(Monitoreo!#REF!="Improbable",2,IF(Monitoreo!#REF!="Raro",1)))))</f>
        <v>#REF!</v>
      </c>
      <c r="AK469" s="88" t="e">
        <f>+IF(Monitoreo!#REF!="Severo",5,IF(Monitoreo!#REF!="Mayor",4,IF(Monitoreo!#REF!="Moderado",3,IF(Monitoreo!#REF!="Menor",2,IF(Monitoreo!#REF!="Insignificante",1)))))</f>
        <v>#REF!</v>
      </c>
      <c r="AL469" s="88" t="e">
        <f t="shared" si="7"/>
        <v>#REF!</v>
      </c>
    </row>
    <row r="470" spans="9:38" x14ac:dyDescent="0.25">
      <c r="I470" s="83"/>
      <c r="J470" s="84" t="e">
        <f>IF(AL471="55",Monitoreo!F161&amp;". ","")</f>
        <v>#REF!</v>
      </c>
      <c r="K470" s="39" t="e">
        <f>IF(AL471="54",Monitoreo!F161&amp;". ","")</f>
        <v>#REF!</v>
      </c>
      <c r="L470" s="39" t="e">
        <f>IF(AL471="53",Monitoreo!F161&amp;". ","")</f>
        <v>#REF!</v>
      </c>
      <c r="M470" s="39" t="e">
        <f>IF(AL471="52",Monitoreo!F161&amp;". ","")</f>
        <v>#REF!</v>
      </c>
      <c r="N470" s="39" t="e">
        <f>IF(AL471="51",Monitoreo!F161&amp;". ","")</f>
        <v>#REF!</v>
      </c>
      <c r="O470" s="39" t="e">
        <f>IF(AL471="45",Monitoreo!F161&amp;". ","")</f>
        <v>#REF!</v>
      </c>
      <c r="P470" s="39" t="e">
        <f>IF(AL471="44",Monitoreo!F161&amp;". ","")</f>
        <v>#REF!</v>
      </c>
      <c r="Q470" s="39" t="e">
        <f>IF(AL471="43",Monitoreo!F161&amp;". ","")</f>
        <v>#REF!</v>
      </c>
      <c r="R470" s="39" t="e">
        <f>IF(AL471="42",Monitoreo!F161&amp;". ","")</f>
        <v>#REF!</v>
      </c>
      <c r="S470" s="39" t="e">
        <f>IF(AL471="41",Monitoreo!F161&amp;". ","")</f>
        <v>#REF!</v>
      </c>
      <c r="T470" s="39" t="e">
        <f>IF(AL471="35",Monitoreo!F161&amp;". ","")</f>
        <v>#REF!</v>
      </c>
      <c r="U470" s="39" t="e">
        <f>IF(AL471="34",Monitoreo!F161&amp;". ","")</f>
        <v>#REF!</v>
      </c>
      <c r="V470" s="39" t="e">
        <f>IF(AL471="33",Monitoreo!F161&amp;". ","")</f>
        <v>#REF!</v>
      </c>
      <c r="W470" s="39" t="e">
        <f>IF(AL471="32",Monitoreo!F161&amp;". ","")</f>
        <v>#REF!</v>
      </c>
      <c r="X470" s="39" t="e">
        <f>IF(AL471="31",Monitoreo!F161&amp;". ","")</f>
        <v>#REF!</v>
      </c>
      <c r="Y470" s="39" t="e">
        <f>IF(AL471="25",Monitoreo!F161&amp;". ","")</f>
        <v>#REF!</v>
      </c>
      <c r="Z470" s="39" t="e">
        <f>IF(AL471="24",Monitoreo!F161&amp;". ","")</f>
        <v>#REF!</v>
      </c>
      <c r="AA470" s="39" t="e">
        <f>IF(AL471="23",Monitoreo!F161&amp;". ","")</f>
        <v>#REF!</v>
      </c>
      <c r="AB470" s="39" t="e">
        <f>IF(AL471="22",Monitoreo!F161&amp;". ","")</f>
        <v>#REF!</v>
      </c>
      <c r="AC470" s="39" t="e">
        <f>IF(AL471="21",Monitoreo!F161&amp;". ","")</f>
        <v>#REF!</v>
      </c>
      <c r="AD470" s="39" t="e">
        <f>IF(AL471="15",Monitoreo!F161&amp;". ","")</f>
        <v>#REF!</v>
      </c>
      <c r="AE470" s="39" t="e">
        <f>IF(AL471="14",Monitoreo!F161&amp;". ","")</f>
        <v>#REF!</v>
      </c>
      <c r="AF470" s="39" t="e">
        <f>IF(AL471="13",Monitoreo!F161&amp;". ","")</f>
        <v>#REF!</v>
      </c>
      <c r="AG470" s="39" t="e">
        <f>IF(AL471="12",Monitoreo!F161&amp;". ","")</f>
        <v>#REF!</v>
      </c>
      <c r="AH470" s="85" t="e">
        <f>IF(AL471="11",Monitoreo!F161&amp;". ","")</f>
        <v>#REF!</v>
      </c>
      <c r="AI470" s="71"/>
      <c r="AJ470" s="88" t="e">
        <f>+IF(Monitoreo!#REF!="Casi Seguro",5,IF(Monitoreo!#REF!="Probable",4,IF(Monitoreo!#REF!="Posible",3,IF(Monitoreo!#REF!="Improbable",2,IF(Monitoreo!#REF!="Raro",1)))))</f>
        <v>#REF!</v>
      </c>
      <c r="AK470" s="88" t="e">
        <f>+IF(Monitoreo!#REF!="Severo",5,IF(Monitoreo!#REF!="Mayor",4,IF(Monitoreo!#REF!="Moderado",3,IF(Monitoreo!#REF!="Menor",2,IF(Monitoreo!#REF!="Insignificante",1)))))</f>
        <v>#REF!</v>
      </c>
      <c r="AL470" s="88" t="e">
        <f t="shared" si="7"/>
        <v>#REF!</v>
      </c>
    </row>
    <row r="471" spans="9:38" x14ac:dyDescent="0.25">
      <c r="I471" s="83"/>
      <c r="J471" s="84" t="e">
        <f>IF(AL472="55",Monitoreo!F162&amp;". ","")</f>
        <v>#REF!</v>
      </c>
      <c r="K471" s="39" t="e">
        <f>IF(AL472="54",Monitoreo!F162&amp;". ","")</f>
        <v>#REF!</v>
      </c>
      <c r="L471" s="39" t="e">
        <f>IF(AL472="53",Monitoreo!F162&amp;". ","")</f>
        <v>#REF!</v>
      </c>
      <c r="M471" s="39" t="e">
        <f>IF(AL472="52",Monitoreo!F162&amp;". ","")</f>
        <v>#REF!</v>
      </c>
      <c r="N471" s="39" t="e">
        <f>IF(AL472="51",Monitoreo!F162&amp;". ","")</f>
        <v>#REF!</v>
      </c>
      <c r="O471" s="39" t="e">
        <f>IF(AL472="45",Monitoreo!F162&amp;". ","")</f>
        <v>#REF!</v>
      </c>
      <c r="P471" s="39" t="e">
        <f>IF(AL472="44",Monitoreo!F162&amp;". ","")</f>
        <v>#REF!</v>
      </c>
      <c r="Q471" s="39" t="e">
        <f>IF(AL472="43",Monitoreo!F162&amp;". ","")</f>
        <v>#REF!</v>
      </c>
      <c r="R471" s="39" t="e">
        <f>IF(AL472="42",Monitoreo!F162&amp;". ","")</f>
        <v>#REF!</v>
      </c>
      <c r="S471" s="39" t="e">
        <f>IF(AL472="41",Monitoreo!F162&amp;". ","")</f>
        <v>#REF!</v>
      </c>
      <c r="T471" s="39" t="e">
        <f>IF(AL472="35",Monitoreo!F162&amp;". ","")</f>
        <v>#REF!</v>
      </c>
      <c r="U471" s="39" t="e">
        <f>IF(AL472="34",Monitoreo!F162&amp;". ","")</f>
        <v>#REF!</v>
      </c>
      <c r="V471" s="39" t="e">
        <f>IF(AL472="33",Monitoreo!F162&amp;". ","")</f>
        <v>#REF!</v>
      </c>
      <c r="W471" s="39" t="e">
        <f>IF(AL472="32",Monitoreo!F162&amp;". ","")</f>
        <v>#REF!</v>
      </c>
      <c r="X471" s="39" t="e">
        <f>IF(AL472="31",Monitoreo!F162&amp;". ","")</f>
        <v>#REF!</v>
      </c>
      <c r="Y471" s="39" t="e">
        <f>IF(AL472="25",Monitoreo!F162&amp;". ","")</f>
        <v>#REF!</v>
      </c>
      <c r="Z471" s="39" t="e">
        <f>IF(AL472="24",Monitoreo!F162&amp;". ","")</f>
        <v>#REF!</v>
      </c>
      <c r="AA471" s="39" t="e">
        <f>IF(AL472="23",Monitoreo!F162&amp;". ","")</f>
        <v>#REF!</v>
      </c>
      <c r="AB471" s="39" t="e">
        <f>IF(AL472="22",Monitoreo!F162&amp;". ","")</f>
        <v>#REF!</v>
      </c>
      <c r="AC471" s="39" t="e">
        <f>IF(AL472="21",Monitoreo!F162&amp;". ","")</f>
        <v>#REF!</v>
      </c>
      <c r="AD471" s="39" t="e">
        <f>IF(AL472="15",Monitoreo!F162&amp;". ","")</f>
        <v>#REF!</v>
      </c>
      <c r="AE471" s="39" t="e">
        <f>IF(AL472="14",Monitoreo!F162&amp;". ","")</f>
        <v>#REF!</v>
      </c>
      <c r="AF471" s="39" t="e">
        <f>IF(AL472="13",Monitoreo!F162&amp;". ","")</f>
        <v>#REF!</v>
      </c>
      <c r="AG471" s="39" t="e">
        <f>IF(AL472="12",Monitoreo!F162&amp;". ","")</f>
        <v>#REF!</v>
      </c>
      <c r="AH471" s="85" t="e">
        <f>IF(AL472="11",Monitoreo!F162&amp;". ","")</f>
        <v>#REF!</v>
      </c>
      <c r="AI471" s="71"/>
      <c r="AJ471" s="88" t="e">
        <f>+IF(Monitoreo!#REF!="Casi Seguro",5,IF(Monitoreo!#REF!="Probable",4,IF(Monitoreo!#REF!="Posible",3,IF(Monitoreo!#REF!="Improbable",2,IF(Monitoreo!#REF!="Raro",1)))))</f>
        <v>#REF!</v>
      </c>
      <c r="AK471" s="88" t="e">
        <f>+IF(Monitoreo!#REF!="Severo",5,IF(Monitoreo!#REF!="Mayor",4,IF(Monitoreo!#REF!="Moderado",3,IF(Monitoreo!#REF!="Menor",2,IF(Monitoreo!#REF!="Insignificante",1)))))</f>
        <v>#REF!</v>
      </c>
      <c r="AL471" s="88" t="e">
        <f t="shared" si="7"/>
        <v>#REF!</v>
      </c>
    </row>
    <row r="472" spans="9:38" x14ac:dyDescent="0.25">
      <c r="I472" s="83"/>
      <c r="J472" s="84" t="e">
        <f>IF(AL473="55",Monitoreo!F163&amp;". ","")</f>
        <v>#REF!</v>
      </c>
      <c r="K472" s="39" t="e">
        <f>IF(AL473="54",Monitoreo!F163&amp;". ","")</f>
        <v>#REF!</v>
      </c>
      <c r="L472" s="39" t="e">
        <f>IF(AL473="53",Monitoreo!F163&amp;". ","")</f>
        <v>#REF!</v>
      </c>
      <c r="M472" s="39" t="e">
        <f>IF(AL473="52",Monitoreo!F163&amp;". ","")</f>
        <v>#REF!</v>
      </c>
      <c r="N472" s="39" t="e">
        <f>IF(AL473="51",Monitoreo!F163&amp;". ","")</f>
        <v>#REF!</v>
      </c>
      <c r="O472" s="39" t="e">
        <f>IF(AL473="45",Monitoreo!F163&amp;". ","")</f>
        <v>#REF!</v>
      </c>
      <c r="P472" s="39" t="e">
        <f>IF(AL473="44",Monitoreo!F163&amp;". ","")</f>
        <v>#REF!</v>
      </c>
      <c r="Q472" s="39" t="e">
        <f>IF(AL473="43",Monitoreo!F163&amp;". ","")</f>
        <v>#REF!</v>
      </c>
      <c r="R472" s="39" t="e">
        <f>IF(AL473="42",Monitoreo!F163&amp;". ","")</f>
        <v>#REF!</v>
      </c>
      <c r="S472" s="39" t="e">
        <f>IF(AL473="41",Monitoreo!F163&amp;". ","")</f>
        <v>#REF!</v>
      </c>
      <c r="T472" s="39" t="e">
        <f>IF(AL473="35",Monitoreo!F163&amp;". ","")</f>
        <v>#REF!</v>
      </c>
      <c r="U472" s="39" t="e">
        <f>IF(AL473="34",Monitoreo!F163&amp;". ","")</f>
        <v>#REF!</v>
      </c>
      <c r="V472" s="39" t="e">
        <f>IF(AL473="33",Monitoreo!F163&amp;". ","")</f>
        <v>#REF!</v>
      </c>
      <c r="W472" s="39" t="e">
        <f>IF(AL473="32",Monitoreo!F163&amp;". ","")</f>
        <v>#REF!</v>
      </c>
      <c r="X472" s="39" t="e">
        <f>IF(AL473="31",Monitoreo!F163&amp;". ","")</f>
        <v>#REF!</v>
      </c>
      <c r="Y472" s="39" t="e">
        <f>IF(AL473="25",Monitoreo!F163&amp;". ","")</f>
        <v>#REF!</v>
      </c>
      <c r="Z472" s="39" t="e">
        <f>IF(AL473="24",Monitoreo!F163&amp;". ","")</f>
        <v>#REF!</v>
      </c>
      <c r="AA472" s="39" t="e">
        <f>IF(AL473="23",Monitoreo!F163&amp;". ","")</f>
        <v>#REF!</v>
      </c>
      <c r="AB472" s="39" t="e">
        <f>IF(AL473="22",Monitoreo!F163&amp;". ","")</f>
        <v>#REF!</v>
      </c>
      <c r="AC472" s="39" t="e">
        <f>IF(AL473="21",Monitoreo!F163&amp;". ","")</f>
        <v>#REF!</v>
      </c>
      <c r="AD472" s="39" t="e">
        <f>IF(AL473="15",Monitoreo!F163&amp;". ","")</f>
        <v>#REF!</v>
      </c>
      <c r="AE472" s="39" t="e">
        <f>IF(AL473="14",Monitoreo!F163&amp;". ","")</f>
        <v>#REF!</v>
      </c>
      <c r="AF472" s="39" t="e">
        <f>IF(AL473="13",Monitoreo!F163&amp;". ","")</f>
        <v>#REF!</v>
      </c>
      <c r="AG472" s="39" t="e">
        <f>IF(AL473="12",Monitoreo!F163&amp;". ","")</f>
        <v>#REF!</v>
      </c>
      <c r="AH472" s="85" t="e">
        <f>IF(AL473="11",Monitoreo!F163&amp;". ","")</f>
        <v>#REF!</v>
      </c>
      <c r="AI472" s="71"/>
      <c r="AJ472" s="88" t="e">
        <f>+IF(Monitoreo!#REF!="Casi Seguro",5,IF(Monitoreo!#REF!="Probable",4,IF(Monitoreo!#REF!="Posible",3,IF(Monitoreo!#REF!="Improbable",2,IF(Monitoreo!#REF!="Raro",1)))))</f>
        <v>#REF!</v>
      </c>
      <c r="AK472" s="88" t="e">
        <f>+IF(Monitoreo!#REF!="Severo",5,IF(Monitoreo!#REF!="Mayor",4,IF(Monitoreo!#REF!="Moderado",3,IF(Monitoreo!#REF!="Menor",2,IF(Monitoreo!#REF!="Insignificante",1)))))</f>
        <v>#REF!</v>
      </c>
      <c r="AL472" s="88" t="e">
        <f t="shared" si="7"/>
        <v>#REF!</v>
      </c>
    </row>
    <row r="473" spans="9:38" x14ac:dyDescent="0.25">
      <c r="I473" s="83"/>
      <c r="J473" s="84" t="e">
        <f>IF(AL474="55",Monitoreo!F164&amp;". ","")</f>
        <v>#REF!</v>
      </c>
      <c r="K473" s="39" t="e">
        <f>IF(AL474="54",Monitoreo!F164&amp;". ","")</f>
        <v>#REF!</v>
      </c>
      <c r="L473" s="39" t="e">
        <f>IF(AL474="53",Monitoreo!F164&amp;". ","")</f>
        <v>#REF!</v>
      </c>
      <c r="M473" s="39" t="e">
        <f>IF(AL474="52",Monitoreo!F164&amp;". ","")</f>
        <v>#REF!</v>
      </c>
      <c r="N473" s="39" t="e">
        <f>IF(AL474="51",Monitoreo!F164&amp;". ","")</f>
        <v>#REF!</v>
      </c>
      <c r="O473" s="39" t="e">
        <f>IF(AL474="45",Monitoreo!F164&amp;". ","")</f>
        <v>#REF!</v>
      </c>
      <c r="P473" s="39" t="e">
        <f>IF(AL474="44",Monitoreo!F164&amp;". ","")</f>
        <v>#REF!</v>
      </c>
      <c r="Q473" s="39" t="e">
        <f>IF(AL474="43",Monitoreo!F164&amp;". ","")</f>
        <v>#REF!</v>
      </c>
      <c r="R473" s="39" t="e">
        <f>IF(AL474="42",Monitoreo!F164&amp;". ","")</f>
        <v>#REF!</v>
      </c>
      <c r="S473" s="39" t="e">
        <f>IF(AL474="41",Monitoreo!F164&amp;". ","")</f>
        <v>#REF!</v>
      </c>
      <c r="T473" s="39" t="e">
        <f>IF(AL474="35",Monitoreo!F164&amp;". ","")</f>
        <v>#REF!</v>
      </c>
      <c r="U473" s="39" t="e">
        <f>IF(AL474="34",Monitoreo!F164&amp;". ","")</f>
        <v>#REF!</v>
      </c>
      <c r="V473" s="39" t="e">
        <f>IF(AL474="33",Monitoreo!F164&amp;". ","")</f>
        <v>#REF!</v>
      </c>
      <c r="W473" s="39" t="e">
        <f>IF(AL474="32",Monitoreo!F164&amp;". ","")</f>
        <v>#REF!</v>
      </c>
      <c r="X473" s="39" t="e">
        <f>IF(AL474="31",Monitoreo!F164&amp;". ","")</f>
        <v>#REF!</v>
      </c>
      <c r="Y473" s="39" t="e">
        <f>IF(AL474="25",Monitoreo!F164&amp;". ","")</f>
        <v>#REF!</v>
      </c>
      <c r="Z473" s="39" t="e">
        <f>IF(AL474="24",Monitoreo!F164&amp;". ","")</f>
        <v>#REF!</v>
      </c>
      <c r="AA473" s="39" t="e">
        <f>IF(AL474="23",Monitoreo!F164&amp;". ","")</f>
        <v>#REF!</v>
      </c>
      <c r="AB473" s="39" t="e">
        <f>IF(AL474="22",Monitoreo!F164&amp;". ","")</f>
        <v>#REF!</v>
      </c>
      <c r="AC473" s="39" t="e">
        <f>IF(AL474="21",Monitoreo!F164&amp;". ","")</f>
        <v>#REF!</v>
      </c>
      <c r="AD473" s="39" t="e">
        <f>IF(AL474="15",Monitoreo!F164&amp;". ","")</f>
        <v>#REF!</v>
      </c>
      <c r="AE473" s="39" t="e">
        <f>IF(AL474="14",Monitoreo!F164&amp;". ","")</f>
        <v>#REF!</v>
      </c>
      <c r="AF473" s="39" t="e">
        <f>IF(AL474="13",Monitoreo!F164&amp;". ","")</f>
        <v>#REF!</v>
      </c>
      <c r="AG473" s="39" t="e">
        <f>IF(AL474="12",Monitoreo!F164&amp;". ","")</f>
        <v>#REF!</v>
      </c>
      <c r="AH473" s="85" t="e">
        <f>IF(AL474="11",Monitoreo!F164&amp;". ","")</f>
        <v>#REF!</v>
      </c>
      <c r="AI473" s="71"/>
      <c r="AJ473" s="88" t="e">
        <f>+IF(Monitoreo!#REF!="Casi Seguro",5,IF(Monitoreo!#REF!="Probable",4,IF(Monitoreo!#REF!="Posible",3,IF(Monitoreo!#REF!="Improbable",2,IF(Monitoreo!#REF!="Raro",1)))))</f>
        <v>#REF!</v>
      </c>
      <c r="AK473" s="88" t="e">
        <f>+IF(Monitoreo!#REF!="Severo",5,IF(Monitoreo!#REF!="Mayor",4,IF(Monitoreo!#REF!="Moderado",3,IF(Monitoreo!#REF!="Menor",2,IF(Monitoreo!#REF!="Insignificante",1)))))</f>
        <v>#REF!</v>
      </c>
      <c r="AL473" s="88" t="e">
        <f t="shared" si="7"/>
        <v>#REF!</v>
      </c>
    </row>
    <row r="474" spans="9:38" x14ac:dyDescent="0.25">
      <c r="I474" s="83"/>
      <c r="J474" s="84" t="e">
        <f>IF(AL475="55",Monitoreo!F165&amp;". ","")</f>
        <v>#REF!</v>
      </c>
      <c r="K474" s="39" t="e">
        <f>IF(AL475="54",Monitoreo!F165&amp;". ","")</f>
        <v>#REF!</v>
      </c>
      <c r="L474" s="39" t="e">
        <f>IF(AL475="53",Monitoreo!F165&amp;". ","")</f>
        <v>#REF!</v>
      </c>
      <c r="M474" s="39" t="e">
        <f>IF(AL475="52",Monitoreo!F165&amp;". ","")</f>
        <v>#REF!</v>
      </c>
      <c r="N474" s="39" t="e">
        <f>IF(AL475="51",Monitoreo!F165&amp;". ","")</f>
        <v>#REF!</v>
      </c>
      <c r="O474" s="39" t="e">
        <f>IF(AL475="45",Monitoreo!F165&amp;". ","")</f>
        <v>#REF!</v>
      </c>
      <c r="P474" s="39" t="e">
        <f>IF(AL475="44",Monitoreo!F165&amp;". ","")</f>
        <v>#REF!</v>
      </c>
      <c r="Q474" s="39" t="e">
        <f>IF(AL475="43",Monitoreo!F165&amp;". ","")</f>
        <v>#REF!</v>
      </c>
      <c r="R474" s="39" t="e">
        <f>IF(AL475="42",Monitoreo!F165&amp;". ","")</f>
        <v>#REF!</v>
      </c>
      <c r="S474" s="39" t="e">
        <f>IF(AL475="41",Monitoreo!F165&amp;". ","")</f>
        <v>#REF!</v>
      </c>
      <c r="T474" s="39" t="e">
        <f>IF(AL475="35",Monitoreo!F165&amp;". ","")</f>
        <v>#REF!</v>
      </c>
      <c r="U474" s="39" t="e">
        <f>IF(AL475="34",Monitoreo!F165&amp;". ","")</f>
        <v>#REF!</v>
      </c>
      <c r="V474" s="39" t="e">
        <f>IF(AL475="33",Monitoreo!F165&amp;". ","")</f>
        <v>#REF!</v>
      </c>
      <c r="W474" s="39" t="e">
        <f>IF(AL475="32",Monitoreo!F165&amp;". ","")</f>
        <v>#REF!</v>
      </c>
      <c r="X474" s="39" t="e">
        <f>IF(AL475="31",Monitoreo!F165&amp;". ","")</f>
        <v>#REF!</v>
      </c>
      <c r="Y474" s="39" t="e">
        <f>IF(AL475="25",Monitoreo!F165&amp;". ","")</f>
        <v>#REF!</v>
      </c>
      <c r="Z474" s="39" t="e">
        <f>IF(AL475="24",Monitoreo!F165&amp;". ","")</f>
        <v>#REF!</v>
      </c>
      <c r="AA474" s="39" t="e">
        <f>IF(AL475="23",Monitoreo!F165&amp;". ","")</f>
        <v>#REF!</v>
      </c>
      <c r="AB474" s="39" t="e">
        <f>IF(AL475="22",Monitoreo!F165&amp;". ","")</f>
        <v>#REF!</v>
      </c>
      <c r="AC474" s="39" t="e">
        <f>IF(AL475="21",Monitoreo!F165&amp;". ","")</f>
        <v>#REF!</v>
      </c>
      <c r="AD474" s="39" t="e">
        <f>IF(AL475="15",Monitoreo!F165&amp;". ","")</f>
        <v>#REF!</v>
      </c>
      <c r="AE474" s="39" t="e">
        <f>IF(AL475="14",Monitoreo!F165&amp;". ","")</f>
        <v>#REF!</v>
      </c>
      <c r="AF474" s="39" t="e">
        <f>IF(AL475="13",Monitoreo!F165&amp;". ","")</f>
        <v>#REF!</v>
      </c>
      <c r="AG474" s="39" t="e">
        <f>IF(AL475="12",Monitoreo!F165&amp;". ","")</f>
        <v>#REF!</v>
      </c>
      <c r="AH474" s="85" t="e">
        <f>IF(AL475="11",Monitoreo!F165&amp;". ","")</f>
        <v>#REF!</v>
      </c>
      <c r="AI474" s="71"/>
      <c r="AJ474" s="88" t="e">
        <f>+IF(Monitoreo!#REF!="Casi Seguro",5,IF(Monitoreo!#REF!="Probable",4,IF(Monitoreo!#REF!="Posible",3,IF(Monitoreo!#REF!="Improbable",2,IF(Monitoreo!#REF!="Raro",1)))))</f>
        <v>#REF!</v>
      </c>
      <c r="AK474" s="88" t="e">
        <f>+IF(Monitoreo!#REF!="Severo",5,IF(Monitoreo!#REF!="Mayor",4,IF(Monitoreo!#REF!="Moderado",3,IF(Monitoreo!#REF!="Menor",2,IF(Monitoreo!#REF!="Insignificante",1)))))</f>
        <v>#REF!</v>
      </c>
      <c r="AL474" s="88" t="e">
        <f t="shared" si="7"/>
        <v>#REF!</v>
      </c>
    </row>
    <row r="475" spans="9:38" x14ac:dyDescent="0.25">
      <c r="I475" s="83"/>
      <c r="J475" s="84" t="e">
        <f>IF(AL476="55",Monitoreo!F166&amp;". ","")</f>
        <v>#REF!</v>
      </c>
      <c r="K475" s="39" t="e">
        <f>IF(AL476="54",Monitoreo!F166&amp;". ","")</f>
        <v>#REF!</v>
      </c>
      <c r="L475" s="39" t="e">
        <f>IF(AL476="53",Monitoreo!F166&amp;". ","")</f>
        <v>#REF!</v>
      </c>
      <c r="M475" s="39" t="e">
        <f>IF(AL476="52",Monitoreo!F166&amp;". ","")</f>
        <v>#REF!</v>
      </c>
      <c r="N475" s="39" t="e">
        <f>IF(AL476="51",Monitoreo!F166&amp;". ","")</f>
        <v>#REF!</v>
      </c>
      <c r="O475" s="39" t="e">
        <f>IF(AL476="45",Monitoreo!F166&amp;". ","")</f>
        <v>#REF!</v>
      </c>
      <c r="P475" s="39" t="e">
        <f>IF(AL476="44",Monitoreo!F166&amp;". ","")</f>
        <v>#REF!</v>
      </c>
      <c r="Q475" s="39" t="e">
        <f>IF(AL476="43",Monitoreo!F166&amp;". ","")</f>
        <v>#REF!</v>
      </c>
      <c r="R475" s="39" t="e">
        <f>IF(AL476="42",Monitoreo!F166&amp;". ","")</f>
        <v>#REF!</v>
      </c>
      <c r="S475" s="39" t="e">
        <f>IF(AL476="41",Monitoreo!F166&amp;". ","")</f>
        <v>#REF!</v>
      </c>
      <c r="T475" s="39" t="e">
        <f>IF(AL476="35",Monitoreo!F166&amp;". ","")</f>
        <v>#REF!</v>
      </c>
      <c r="U475" s="39" t="e">
        <f>IF(AL476="34",Monitoreo!F166&amp;". ","")</f>
        <v>#REF!</v>
      </c>
      <c r="V475" s="39" t="e">
        <f>IF(AL476="33",Monitoreo!F166&amp;". ","")</f>
        <v>#REF!</v>
      </c>
      <c r="W475" s="39" t="e">
        <f>IF(AL476="32",Monitoreo!F166&amp;". ","")</f>
        <v>#REF!</v>
      </c>
      <c r="X475" s="39" t="e">
        <f>IF(AL476="31",Monitoreo!F166&amp;". ","")</f>
        <v>#REF!</v>
      </c>
      <c r="Y475" s="39" t="e">
        <f>IF(AL476="25",Monitoreo!F166&amp;". ","")</f>
        <v>#REF!</v>
      </c>
      <c r="Z475" s="39" t="e">
        <f>IF(AL476="24",Monitoreo!F166&amp;". ","")</f>
        <v>#REF!</v>
      </c>
      <c r="AA475" s="39" t="e">
        <f>IF(AL476="23",Monitoreo!F166&amp;". ","")</f>
        <v>#REF!</v>
      </c>
      <c r="AB475" s="39" t="e">
        <f>IF(AL476="22",Monitoreo!F166&amp;". ","")</f>
        <v>#REF!</v>
      </c>
      <c r="AC475" s="39" t="e">
        <f>IF(AL476="21",Monitoreo!F166&amp;". ","")</f>
        <v>#REF!</v>
      </c>
      <c r="AD475" s="39" t="e">
        <f>IF(AL476="15",Monitoreo!F166&amp;". ","")</f>
        <v>#REF!</v>
      </c>
      <c r="AE475" s="39" t="e">
        <f>IF(AL476="14",Monitoreo!F166&amp;". ","")</f>
        <v>#REF!</v>
      </c>
      <c r="AF475" s="39" t="e">
        <f>IF(AL476="13",Monitoreo!F166&amp;". ","")</f>
        <v>#REF!</v>
      </c>
      <c r="AG475" s="39" t="e">
        <f>IF(AL476="12",Monitoreo!F166&amp;". ","")</f>
        <v>#REF!</v>
      </c>
      <c r="AH475" s="85" t="e">
        <f>IF(AL476="11",Monitoreo!F166&amp;". ","")</f>
        <v>#REF!</v>
      </c>
      <c r="AI475" s="71"/>
      <c r="AJ475" s="88" t="e">
        <f>+IF(Monitoreo!#REF!="Casi Seguro",5,IF(Monitoreo!#REF!="Probable",4,IF(Monitoreo!#REF!="Posible",3,IF(Monitoreo!#REF!="Improbable",2,IF(Monitoreo!#REF!="Raro",1)))))</f>
        <v>#REF!</v>
      </c>
      <c r="AK475" s="88" t="e">
        <f>+IF(Monitoreo!#REF!="Severo",5,IF(Monitoreo!#REF!="Mayor",4,IF(Monitoreo!#REF!="Moderado",3,IF(Monitoreo!#REF!="Menor",2,IF(Monitoreo!#REF!="Insignificante",1)))))</f>
        <v>#REF!</v>
      </c>
      <c r="AL475" s="88" t="e">
        <f t="shared" si="7"/>
        <v>#REF!</v>
      </c>
    </row>
    <row r="476" spans="9:38" x14ac:dyDescent="0.25">
      <c r="I476" s="83"/>
      <c r="J476" s="84" t="e">
        <f>IF(AL477="55",Monitoreo!F167&amp;". ","")</f>
        <v>#REF!</v>
      </c>
      <c r="K476" s="39" t="e">
        <f>IF(AL477="54",Monitoreo!F167&amp;". ","")</f>
        <v>#REF!</v>
      </c>
      <c r="L476" s="39" t="e">
        <f>IF(AL477="53",Monitoreo!F167&amp;". ","")</f>
        <v>#REF!</v>
      </c>
      <c r="M476" s="39" t="e">
        <f>IF(AL477="52",Monitoreo!F167&amp;". ","")</f>
        <v>#REF!</v>
      </c>
      <c r="N476" s="39" t="e">
        <f>IF(AL477="51",Monitoreo!F167&amp;". ","")</f>
        <v>#REF!</v>
      </c>
      <c r="O476" s="39" t="e">
        <f>IF(AL477="45",Monitoreo!F167&amp;". ","")</f>
        <v>#REF!</v>
      </c>
      <c r="P476" s="39" t="e">
        <f>IF(AL477="44",Monitoreo!F167&amp;". ","")</f>
        <v>#REF!</v>
      </c>
      <c r="Q476" s="39" t="e">
        <f>IF(AL477="43",Monitoreo!F167&amp;". ","")</f>
        <v>#REF!</v>
      </c>
      <c r="R476" s="39" t="e">
        <f>IF(AL477="42",Monitoreo!F167&amp;". ","")</f>
        <v>#REF!</v>
      </c>
      <c r="S476" s="39" t="e">
        <f>IF(AL477="41",Monitoreo!F167&amp;". ","")</f>
        <v>#REF!</v>
      </c>
      <c r="T476" s="39" t="e">
        <f>IF(AL477="35",Monitoreo!F167&amp;". ","")</f>
        <v>#REF!</v>
      </c>
      <c r="U476" s="39" t="e">
        <f>IF(AL477="34",Monitoreo!F167&amp;". ","")</f>
        <v>#REF!</v>
      </c>
      <c r="V476" s="39" t="e">
        <f>IF(AL477="33",Monitoreo!F167&amp;". ","")</f>
        <v>#REF!</v>
      </c>
      <c r="W476" s="39" t="e">
        <f>IF(AL477="32",Monitoreo!F167&amp;". ","")</f>
        <v>#REF!</v>
      </c>
      <c r="X476" s="39" t="e">
        <f>IF(AL477="31",Monitoreo!F167&amp;". ","")</f>
        <v>#REF!</v>
      </c>
      <c r="Y476" s="39" t="e">
        <f>IF(AL477="25",Monitoreo!F167&amp;". ","")</f>
        <v>#REF!</v>
      </c>
      <c r="Z476" s="39" t="e">
        <f>IF(AL477="24",Monitoreo!F167&amp;". ","")</f>
        <v>#REF!</v>
      </c>
      <c r="AA476" s="39" t="e">
        <f>IF(AL477="23",Monitoreo!F167&amp;". ","")</f>
        <v>#REF!</v>
      </c>
      <c r="AB476" s="39" t="e">
        <f>IF(AL477="22",Monitoreo!F167&amp;". ","")</f>
        <v>#REF!</v>
      </c>
      <c r="AC476" s="39" t="e">
        <f>IF(AL477="21",Monitoreo!F167&amp;". ","")</f>
        <v>#REF!</v>
      </c>
      <c r="AD476" s="39" t="e">
        <f>IF(AL477="15",Monitoreo!F167&amp;". ","")</f>
        <v>#REF!</v>
      </c>
      <c r="AE476" s="39" t="e">
        <f>IF(AL477="14",Monitoreo!F167&amp;". ","")</f>
        <v>#REF!</v>
      </c>
      <c r="AF476" s="39" t="e">
        <f>IF(AL477="13",Monitoreo!F167&amp;". ","")</f>
        <v>#REF!</v>
      </c>
      <c r="AG476" s="39" t="e">
        <f>IF(AL477="12",Monitoreo!F167&amp;". ","")</f>
        <v>#REF!</v>
      </c>
      <c r="AH476" s="85" t="e">
        <f>IF(AL477="11",Monitoreo!F167&amp;". ","")</f>
        <v>#REF!</v>
      </c>
      <c r="AI476" s="71"/>
      <c r="AJ476" s="88" t="e">
        <f>+IF(Monitoreo!#REF!="Casi Seguro",5,IF(Monitoreo!#REF!="Probable",4,IF(Monitoreo!#REF!="Posible",3,IF(Monitoreo!#REF!="Improbable",2,IF(Monitoreo!#REF!="Raro",1)))))</f>
        <v>#REF!</v>
      </c>
      <c r="AK476" s="88" t="e">
        <f>+IF(Monitoreo!#REF!="Severo",5,IF(Monitoreo!#REF!="Mayor",4,IF(Monitoreo!#REF!="Moderado",3,IF(Monitoreo!#REF!="Menor",2,IF(Monitoreo!#REF!="Insignificante",1)))))</f>
        <v>#REF!</v>
      </c>
      <c r="AL476" s="88" t="e">
        <f t="shared" si="7"/>
        <v>#REF!</v>
      </c>
    </row>
    <row r="477" spans="9:38" x14ac:dyDescent="0.25">
      <c r="I477" s="83"/>
      <c r="J477" s="84" t="e">
        <f>IF(AL478="55",Monitoreo!F168&amp;". ","")</f>
        <v>#REF!</v>
      </c>
      <c r="K477" s="39" t="e">
        <f>IF(AL478="54",Monitoreo!F168&amp;". ","")</f>
        <v>#REF!</v>
      </c>
      <c r="L477" s="39" t="e">
        <f>IF(AL478="53",Monitoreo!F168&amp;". ","")</f>
        <v>#REF!</v>
      </c>
      <c r="M477" s="39" t="e">
        <f>IF(AL478="52",Monitoreo!F168&amp;". ","")</f>
        <v>#REF!</v>
      </c>
      <c r="N477" s="39" t="e">
        <f>IF(AL478="51",Monitoreo!F168&amp;". ","")</f>
        <v>#REF!</v>
      </c>
      <c r="O477" s="39" t="e">
        <f>IF(AL478="45",Monitoreo!F168&amp;". ","")</f>
        <v>#REF!</v>
      </c>
      <c r="P477" s="39" t="e">
        <f>IF(AL478="44",Monitoreo!F168&amp;". ","")</f>
        <v>#REF!</v>
      </c>
      <c r="Q477" s="39" t="e">
        <f>IF(AL478="43",Monitoreo!F168&amp;". ","")</f>
        <v>#REF!</v>
      </c>
      <c r="R477" s="39" t="e">
        <f>IF(AL478="42",Monitoreo!F168&amp;". ","")</f>
        <v>#REF!</v>
      </c>
      <c r="S477" s="39" t="e">
        <f>IF(AL478="41",Monitoreo!F168&amp;". ","")</f>
        <v>#REF!</v>
      </c>
      <c r="T477" s="39" t="e">
        <f>IF(AL478="35",Monitoreo!F168&amp;". ","")</f>
        <v>#REF!</v>
      </c>
      <c r="U477" s="39" t="e">
        <f>IF(AL478="34",Monitoreo!F168&amp;". ","")</f>
        <v>#REF!</v>
      </c>
      <c r="V477" s="39" t="e">
        <f>IF(AL478="33",Monitoreo!F168&amp;". ","")</f>
        <v>#REF!</v>
      </c>
      <c r="W477" s="39" t="e">
        <f>IF(AL478="32",Monitoreo!F168&amp;". ","")</f>
        <v>#REF!</v>
      </c>
      <c r="X477" s="39" t="e">
        <f>IF(AL478="31",Monitoreo!F168&amp;". ","")</f>
        <v>#REF!</v>
      </c>
      <c r="Y477" s="39" t="e">
        <f>IF(AL478="25",Monitoreo!F168&amp;". ","")</f>
        <v>#REF!</v>
      </c>
      <c r="Z477" s="39" t="e">
        <f>IF(AL478="24",Monitoreo!F168&amp;". ","")</f>
        <v>#REF!</v>
      </c>
      <c r="AA477" s="39" t="e">
        <f>IF(AL478="23",Monitoreo!F168&amp;". ","")</f>
        <v>#REF!</v>
      </c>
      <c r="AB477" s="39" t="e">
        <f>IF(AL478="22",Monitoreo!F168&amp;". ","")</f>
        <v>#REF!</v>
      </c>
      <c r="AC477" s="39" t="e">
        <f>IF(AL478="21",Monitoreo!F168&amp;". ","")</f>
        <v>#REF!</v>
      </c>
      <c r="AD477" s="39" t="e">
        <f>IF(AL478="15",Monitoreo!F168&amp;". ","")</f>
        <v>#REF!</v>
      </c>
      <c r="AE477" s="39" t="e">
        <f>IF(AL478="14",Monitoreo!F168&amp;". ","")</f>
        <v>#REF!</v>
      </c>
      <c r="AF477" s="39" t="e">
        <f>IF(AL478="13",Monitoreo!F168&amp;". ","")</f>
        <v>#REF!</v>
      </c>
      <c r="AG477" s="39" t="e">
        <f>IF(AL478="12",Monitoreo!F168&amp;". ","")</f>
        <v>#REF!</v>
      </c>
      <c r="AH477" s="85" t="e">
        <f>IF(AL478="11",Monitoreo!F168&amp;". ","")</f>
        <v>#REF!</v>
      </c>
      <c r="AI477" s="71"/>
      <c r="AJ477" s="88" t="e">
        <f>+IF(Monitoreo!#REF!="Casi Seguro",5,IF(Monitoreo!#REF!="Probable",4,IF(Monitoreo!#REF!="Posible",3,IF(Monitoreo!#REF!="Improbable",2,IF(Monitoreo!#REF!="Raro",1)))))</f>
        <v>#REF!</v>
      </c>
      <c r="AK477" s="88" t="e">
        <f>+IF(Monitoreo!#REF!="Severo",5,IF(Monitoreo!#REF!="Mayor",4,IF(Monitoreo!#REF!="Moderado",3,IF(Monitoreo!#REF!="Menor",2,IF(Monitoreo!#REF!="Insignificante",1)))))</f>
        <v>#REF!</v>
      </c>
      <c r="AL477" s="88" t="e">
        <f t="shared" si="7"/>
        <v>#REF!</v>
      </c>
    </row>
    <row r="478" spans="9:38" x14ac:dyDescent="0.25">
      <c r="I478" s="83"/>
      <c r="J478" s="84" t="e">
        <f>IF(AL479="55",Monitoreo!F169&amp;". ","")</f>
        <v>#REF!</v>
      </c>
      <c r="K478" s="39" t="e">
        <f>IF(AL479="54",Monitoreo!F169&amp;". ","")</f>
        <v>#REF!</v>
      </c>
      <c r="L478" s="39" t="e">
        <f>IF(AL479="53",Monitoreo!F169&amp;". ","")</f>
        <v>#REF!</v>
      </c>
      <c r="M478" s="39" t="e">
        <f>IF(AL479="52",Monitoreo!F169&amp;". ","")</f>
        <v>#REF!</v>
      </c>
      <c r="N478" s="39" t="e">
        <f>IF(AL479="51",Monitoreo!F169&amp;". ","")</f>
        <v>#REF!</v>
      </c>
      <c r="O478" s="39" t="e">
        <f>IF(AL479="45",Monitoreo!F169&amp;". ","")</f>
        <v>#REF!</v>
      </c>
      <c r="P478" s="39" t="e">
        <f>IF(AL479="44",Monitoreo!F169&amp;". ","")</f>
        <v>#REF!</v>
      </c>
      <c r="Q478" s="39" t="e">
        <f>IF(AL479="43",Monitoreo!F169&amp;". ","")</f>
        <v>#REF!</v>
      </c>
      <c r="R478" s="39" t="e">
        <f>IF(AL479="42",Monitoreo!F169&amp;". ","")</f>
        <v>#REF!</v>
      </c>
      <c r="S478" s="39" t="e">
        <f>IF(AL479="41",Monitoreo!F169&amp;". ","")</f>
        <v>#REF!</v>
      </c>
      <c r="T478" s="39" t="e">
        <f>IF(AL479="35",Monitoreo!F169&amp;". ","")</f>
        <v>#REF!</v>
      </c>
      <c r="U478" s="39" t="e">
        <f>IF(AL479="34",Monitoreo!F169&amp;". ","")</f>
        <v>#REF!</v>
      </c>
      <c r="V478" s="39" t="e">
        <f>IF(AL479="33",Monitoreo!F169&amp;". ","")</f>
        <v>#REF!</v>
      </c>
      <c r="W478" s="39" t="e">
        <f>IF(AL479="32",Monitoreo!F169&amp;". ","")</f>
        <v>#REF!</v>
      </c>
      <c r="X478" s="39" t="e">
        <f>IF(AL479="31",Monitoreo!F169&amp;". ","")</f>
        <v>#REF!</v>
      </c>
      <c r="Y478" s="39" t="e">
        <f>IF(AL479="25",Monitoreo!F169&amp;". ","")</f>
        <v>#REF!</v>
      </c>
      <c r="Z478" s="39" t="e">
        <f>IF(AL479="24",Monitoreo!F169&amp;". ","")</f>
        <v>#REF!</v>
      </c>
      <c r="AA478" s="39" t="e">
        <f>IF(AL479="23",Monitoreo!F169&amp;". ","")</f>
        <v>#REF!</v>
      </c>
      <c r="AB478" s="39" t="e">
        <f>IF(AL479="22",Monitoreo!F169&amp;". ","")</f>
        <v>#REF!</v>
      </c>
      <c r="AC478" s="39" t="e">
        <f>IF(AL479="21",Monitoreo!F169&amp;". ","")</f>
        <v>#REF!</v>
      </c>
      <c r="AD478" s="39" t="e">
        <f>IF(AL479="15",Monitoreo!F169&amp;". ","")</f>
        <v>#REF!</v>
      </c>
      <c r="AE478" s="39" t="e">
        <f>IF(AL479="14",Monitoreo!F169&amp;". ","")</f>
        <v>#REF!</v>
      </c>
      <c r="AF478" s="39" t="e">
        <f>IF(AL479="13",Monitoreo!F169&amp;". ","")</f>
        <v>#REF!</v>
      </c>
      <c r="AG478" s="39" t="e">
        <f>IF(AL479="12",Monitoreo!F169&amp;". ","")</f>
        <v>#REF!</v>
      </c>
      <c r="AH478" s="85" t="e">
        <f>IF(AL479="11",Monitoreo!F169&amp;". ","")</f>
        <v>#REF!</v>
      </c>
      <c r="AI478" s="71"/>
      <c r="AJ478" s="88" t="e">
        <f>+IF(Monitoreo!#REF!="Casi Seguro",5,IF(Monitoreo!#REF!="Probable",4,IF(Monitoreo!#REF!="Posible",3,IF(Monitoreo!#REF!="Improbable",2,IF(Monitoreo!#REF!="Raro",1)))))</f>
        <v>#REF!</v>
      </c>
      <c r="AK478" s="88" t="e">
        <f>+IF(Monitoreo!#REF!="Severo",5,IF(Monitoreo!#REF!="Mayor",4,IF(Monitoreo!#REF!="Moderado",3,IF(Monitoreo!#REF!="Menor",2,IF(Monitoreo!#REF!="Insignificante",1)))))</f>
        <v>#REF!</v>
      </c>
      <c r="AL478" s="88" t="e">
        <f t="shared" si="7"/>
        <v>#REF!</v>
      </c>
    </row>
    <row r="479" spans="9:38" x14ac:dyDescent="0.25">
      <c r="I479" s="83"/>
      <c r="J479" s="84" t="e">
        <f>IF(AL480="55",Monitoreo!F170&amp;". ","")</f>
        <v>#REF!</v>
      </c>
      <c r="K479" s="39" t="e">
        <f>IF(AL480="54",Monitoreo!F170&amp;". ","")</f>
        <v>#REF!</v>
      </c>
      <c r="L479" s="39" t="e">
        <f>IF(AL480="53",Monitoreo!F170&amp;". ","")</f>
        <v>#REF!</v>
      </c>
      <c r="M479" s="39" t="e">
        <f>IF(AL480="52",Monitoreo!F170&amp;". ","")</f>
        <v>#REF!</v>
      </c>
      <c r="N479" s="39" t="e">
        <f>IF(AL480="51",Monitoreo!F170&amp;". ","")</f>
        <v>#REF!</v>
      </c>
      <c r="O479" s="39" t="e">
        <f>IF(AL480="45",Monitoreo!F170&amp;". ","")</f>
        <v>#REF!</v>
      </c>
      <c r="P479" s="39" t="e">
        <f>IF(AL480="44",Monitoreo!F170&amp;". ","")</f>
        <v>#REF!</v>
      </c>
      <c r="Q479" s="39" t="e">
        <f>IF(AL480="43",Monitoreo!F170&amp;". ","")</f>
        <v>#REF!</v>
      </c>
      <c r="R479" s="39" t="e">
        <f>IF(AL480="42",Monitoreo!F170&amp;". ","")</f>
        <v>#REF!</v>
      </c>
      <c r="S479" s="39" t="e">
        <f>IF(AL480="41",Monitoreo!F170&amp;". ","")</f>
        <v>#REF!</v>
      </c>
      <c r="T479" s="39" t="e">
        <f>IF(AL480="35",Monitoreo!F170&amp;". ","")</f>
        <v>#REF!</v>
      </c>
      <c r="U479" s="39" t="e">
        <f>IF(AL480="34",Monitoreo!F170&amp;". ","")</f>
        <v>#REF!</v>
      </c>
      <c r="V479" s="39" t="e">
        <f>IF(AL480="33",Monitoreo!F170&amp;". ","")</f>
        <v>#REF!</v>
      </c>
      <c r="W479" s="39" t="e">
        <f>IF(AL480="32",Monitoreo!F170&amp;". ","")</f>
        <v>#REF!</v>
      </c>
      <c r="X479" s="39" t="e">
        <f>IF(AL480="31",Monitoreo!F170&amp;". ","")</f>
        <v>#REF!</v>
      </c>
      <c r="Y479" s="39" t="e">
        <f>IF(AL480="25",Monitoreo!F170&amp;". ","")</f>
        <v>#REF!</v>
      </c>
      <c r="Z479" s="39" t="e">
        <f>IF(AL480="24",Monitoreo!F170&amp;". ","")</f>
        <v>#REF!</v>
      </c>
      <c r="AA479" s="39" t="e">
        <f>IF(AL480="23",Monitoreo!F170&amp;". ","")</f>
        <v>#REF!</v>
      </c>
      <c r="AB479" s="39" t="e">
        <f>IF(AL480="22",Monitoreo!F170&amp;". ","")</f>
        <v>#REF!</v>
      </c>
      <c r="AC479" s="39" t="e">
        <f>IF(AL480="21",Monitoreo!F170&amp;". ","")</f>
        <v>#REF!</v>
      </c>
      <c r="AD479" s="39" t="e">
        <f>IF(AL480="15",Monitoreo!F170&amp;". ","")</f>
        <v>#REF!</v>
      </c>
      <c r="AE479" s="39" t="e">
        <f>IF(AL480="14",Monitoreo!F170&amp;". ","")</f>
        <v>#REF!</v>
      </c>
      <c r="AF479" s="39" t="e">
        <f>IF(AL480="13",Monitoreo!F170&amp;". ","")</f>
        <v>#REF!</v>
      </c>
      <c r="AG479" s="39" t="e">
        <f>IF(AL480="12",Monitoreo!F170&amp;". ","")</f>
        <v>#REF!</v>
      </c>
      <c r="AH479" s="85" t="e">
        <f>IF(AL480="11",Monitoreo!F170&amp;". ","")</f>
        <v>#REF!</v>
      </c>
      <c r="AI479" s="71"/>
      <c r="AJ479" s="88" t="e">
        <f>+IF(Monitoreo!#REF!="Casi Seguro",5,IF(Monitoreo!#REF!="Probable",4,IF(Monitoreo!#REF!="Posible",3,IF(Monitoreo!#REF!="Improbable",2,IF(Monitoreo!#REF!="Raro",1)))))</f>
        <v>#REF!</v>
      </c>
      <c r="AK479" s="88" t="e">
        <f>+IF(Monitoreo!#REF!="Severo",5,IF(Monitoreo!#REF!="Mayor",4,IF(Monitoreo!#REF!="Moderado",3,IF(Monitoreo!#REF!="Menor",2,IF(Monitoreo!#REF!="Insignificante",1)))))</f>
        <v>#REF!</v>
      </c>
      <c r="AL479" s="88" t="e">
        <f t="shared" si="7"/>
        <v>#REF!</v>
      </c>
    </row>
    <row r="480" spans="9:38" x14ac:dyDescent="0.25">
      <c r="I480" s="83"/>
      <c r="J480" s="84" t="e">
        <f>IF(AL481="55",Monitoreo!F171&amp;". ","")</f>
        <v>#REF!</v>
      </c>
      <c r="K480" s="39" t="e">
        <f>IF(AL481="54",Monitoreo!F171&amp;". ","")</f>
        <v>#REF!</v>
      </c>
      <c r="L480" s="39" t="e">
        <f>IF(AL481="53",Monitoreo!F171&amp;". ","")</f>
        <v>#REF!</v>
      </c>
      <c r="M480" s="39" t="e">
        <f>IF(AL481="52",Monitoreo!F171&amp;". ","")</f>
        <v>#REF!</v>
      </c>
      <c r="N480" s="39" t="e">
        <f>IF(AL481="51",Monitoreo!F171&amp;". ","")</f>
        <v>#REF!</v>
      </c>
      <c r="O480" s="39" t="e">
        <f>IF(AL481="45",Monitoreo!F171&amp;". ","")</f>
        <v>#REF!</v>
      </c>
      <c r="P480" s="39" t="e">
        <f>IF(AL481="44",Monitoreo!F171&amp;". ","")</f>
        <v>#REF!</v>
      </c>
      <c r="Q480" s="39" t="e">
        <f>IF(AL481="43",Monitoreo!F171&amp;". ","")</f>
        <v>#REF!</v>
      </c>
      <c r="R480" s="39" t="e">
        <f>IF(AL481="42",Monitoreo!F171&amp;". ","")</f>
        <v>#REF!</v>
      </c>
      <c r="S480" s="39" t="e">
        <f>IF(AL481="41",Monitoreo!F171&amp;". ","")</f>
        <v>#REF!</v>
      </c>
      <c r="T480" s="39" t="e">
        <f>IF(AL481="35",Monitoreo!F171&amp;". ","")</f>
        <v>#REF!</v>
      </c>
      <c r="U480" s="39" t="e">
        <f>IF(AL481="34",Monitoreo!F171&amp;". ","")</f>
        <v>#REF!</v>
      </c>
      <c r="V480" s="39" t="e">
        <f>IF(AL481="33",Monitoreo!F171&amp;". ","")</f>
        <v>#REF!</v>
      </c>
      <c r="W480" s="39" t="e">
        <f>IF(AL481="32",Monitoreo!F171&amp;". ","")</f>
        <v>#REF!</v>
      </c>
      <c r="X480" s="39" t="e">
        <f>IF(AL481="31",Monitoreo!F171&amp;". ","")</f>
        <v>#REF!</v>
      </c>
      <c r="Y480" s="39" t="e">
        <f>IF(AL481="25",Monitoreo!F171&amp;". ","")</f>
        <v>#REF!</v>
      </c>
      <c r="Z480" s="39" t="e">
        <f>IF(AL481="24",Monitoreo!F171&amp;". ","")</f>
        <v>#REF!</v>
      </c>
      <c r="AA480" s="39" t="e">
        <f>IF(AL481="23",Monitoreo!F171&amp;". ","")</f>
        <v>#REF!</v>
      </c>
      <c r="AB480" s="39" t="e">
        <f>IF(AL481="22",Monitoreo!F171&amp;". ","")</f>
        <v>#REF!</v>
      </c>
      <c r="AC480" s="39" t="e">
        <f>IF(AL481="21",Monitoreo!F171&amp;". ","")</f>
        <v>#REF!</v>
      </c>
      <c r="AD480" s="39" t="e">
        <f>IF(AL481="15",Monitoreo!F171&amp;". ","")</f>
        <v>#REF!</v>
      </c>
      <c r="AE480" s="39" t="e">
        <f>IF(AL481="14",Monitoreo!F171&amp;". ","")</f>
        <v>#REF!</v>
      </c>
      <c r="AF480" s="39" t="e">
        <f>IF(AL481="13",Monitoreo!F171&amp;". ","")</f>
        <v>#REF!</v>
      </c>
      <c r="AG480" s="39" t="e">
        <f>IF(AL481="12",Monitoreo!F171&amp;". ","")</f>
        <v>#REF!</v>
      </c>
      <c r="AH480" s="85" t="e">
        <f>IF(AL481="11",Monitoreo!F171&amp;". ","")</f>
        <v>#REF!</v>
      </c>
      <c r="AI480" s="71"/>
      <c r="AJ480" s="88" t="e">
        <f>+IF(Monitoreo!#REF!="Casi Seguro",5,IF(Monitoreo!#REF!="Probable",4,IF(Monitoreo!#REF!="Posible",3,IF(Monitoreo!#REF!="Improbable",2,IF(Monitoreo!#REF!="Raro",1)))))</f>
        <v>#REF!</v>
      </c>
      <c r="AK480" s="88" t="e">
        <f>+IF(Monitoreo!#REF!="Severo",5,IF(Monitoreo!#REF!="Mayor",4,IF(Monitoreo!#REF!="Moderado",3,IF(Monitoreo!#REF!="Menor",2,IF(Monitoreo!#REF!="Insignificante",1)))))</f>
        <v>#REF!</v>
      </c>
      <c r="AL480" s="88" t="e">
        <f t="shared" si="7"/>
        <v>#REF!</v>
      </c>
    </row>
    <row r="481" spans="9:38" x14ac:dyDescent="0.25">
      <c r="I481" s="83"/>
      <c r="J481" s="84" t="e">
        <f>IF(AL482="55",Monitoreo!F172&amp;". ","")</f>
        <v>#REF!</v>
      </c>
      <c r="K481" s="39" t="e">
        <f>IF(AL482="54",Monitoreo!F172&amp;". ","")</f>
        <v>#REF!</v>
      </c>
      <c r="L481" s="39" t="e">
        <f>IF(AL482="53",Monitoreo!F172&amp;". ","")</f>
        <v>#REF!</v>
      </c>
      <c r="M481" s="39" t="e">
        <f>IF(AL482="52",Monitoreo!F172&amp;". ","")</f>
        <v>#REF!</v>
      </c>
      <c r="N481" s="39" t="e">
        <f>IF(AL482="51",Monitoreo!F172&amp;". ","")</f>
        <v>#REF!</v>
      </c>
      <c r="O481" s="39" t="e">
        <f>IF(AL482="45",Monitoreo!F172&amp;". ","")</f>
        <v>#REF!</v>
      </c>
      <c r="P481" s="39" t="e">
        <f>IF(AL482="44",Monitoreo!F172&amp;". ","")</f>
        <v>#REF!</v>
      </c>
      <c r="Q481" s="39" t="e">
        <f>IF(AL482="43",Monitoreo!F172&amp;". ","")</f>
        <v>#REF!</v>
      </c>
      <c r="R481" s="39" t="e">
        <f>IF(AL482="42",Monitoreo!F172&amp;". ","")</f>
        <v>#REF!</v>
      </c>
      <c r="S481" s="39" t="e">
        <f>IF(AL482="41",Monitoreo!F172&amp;". ","")</f>
        <v>#REF!</v>
      </c>
      <c r="T481" s="39" t="e">
        <f>IF(AL482="35",Monitoreo!F172&amp;". ","")</f>
        <v>#REF!</v>
      </c>
      <c r="U481" s="39" t="e">
        <f>IF(AL482="34",Monitoreo!F172&amp;". ","")</f>
        <v>#REF!</v>
      </c>
      <c r="V481" s="39" t="e">
        <f>IF(AL482="33",Monitoreo!F172&amp;". ","")</f>
        <v>#REF!</v>
      </c>
      <c r="W481" s="39" t="e">
        <f>IF(AL482="32",Monitoreo!F172&amp;". ","")</f>
        <v>#REF!</v>
      </c>
      <c r="X481" s="39" t="e">
        <f>IF(AL482="31",Monitoreo!F172&amp;". ","")</f>
        <v>#REF!</v>
      </c>
      <c r="Y481" s="39" t="e">
        <f>IF(AL482="25",Monitoreo!F172&amp;". ","")</f>
        <v>#REF!</v>
      </c>
      <c r="Z481" s="39" t="e">
        <f>IF(AL482="24",Monitoreo!F172&amp;". ","")</f>
        <v>#REF!</v>
      </c>
      <c r="AA481" s="39" t="e">
        <f>IF(AL482="23",Monitoreo!F172&amp;". ","")</f>
        <v>#REF!</v>
      </c>
      <c r="AB481" s="39" t="e">
        <f>IF(AL482="22",Monitoreo!F172&amp;". ","")</f>
        <v>#REF!</v>
      </c>
      <c r="AC481" s="39" t="e">
        <f>IF(AL482="21",Monitoreo!F172&amp;". ","")</f>
        <v>#REF!</v>
      </c>
      <c r="AD481" s="39" t="e">
        <f>IF(AL482="15",Monitoreo!F172&amp;". ","")</f>
        <v>#REF!</v>
      </c>
      <c r="AE481" s="39" t="e">
        <f>IF(AL482="14",Monitoreo!F172&amp;". ","")</f>
        <v>#REF!</v>
      </c>
      <c r="AF481" s="39" t="e">
        <f>IF(AL482="13",Monitoreo!F172&amp;". ","")</f>
        <v>#REF!</v>
      </c>
      <c r="AG481" s="39" t="e">
        <f>IF(AL482="12",Monitoreo!F172&amp;". ","")</f>
        <v>#REF!</v>
      </c>
      <c r="AH481" s="85" t="e">
        <f>IF(AL482="11",Monitoreo!F172&amp;". ","")</f>
        <v>#REF!</v>
      </c>
      <c r="AI481" s="71"/>
      <c r="AJ481" s="88" t="e">
        <f>+IF(Monitoreo!#REF!="Casi Seguro",5,IF(Monitoreo!#REF!="Probable",4,IF(Monitoreo!#REF!="Posible",3,IF(Monitoreo!#REF!="Improbable",2,IF(Monitoreo!#REF!="Raro",1)))))</f>
        <v>#REF!</v>
      </c>
      <c r="AK481" s="88" t="e">
        <f>+IF(Monitoreo!#REF!="Severo",5,IF(Monitoreo!#REF!="Mayor",4,IF(Monitoreo!#REF!="Moderado",3,IF(Monitoreo!#REF!="Menor",2,IF(Monitoreo!#REF!="Insignificante",1)))))</f>
        <v>#REF!</v>
      </c>
      <c r="AL481" s="88" t="e">
        <f t="shared" si="7"/>
        <v>#REF!</v>
      </c>
    </row>
    <row r="482" spans="9:38" x14ac:dyDescent="0.25">
      <c r="I482" s="83"/>
      <c r="J482" s="84" t="e">
        <f>IF(AL483="55",Monitoreo!F173&amp;". ","")</f>
        <v>#REF!</v>
      </c>
      <c r="K482" s="39" t="e">
        <f>IF(AL483="54",Monitoreo!F173&amp;". ","")</f>
        <v>#REF!</v>
      </c>
      <c r="L482" s="39" t="e">
        <f>IF(AL483="53",Monitoreo!F173&amp;". ","")</f>
        <v>#REF!</v>
      </c>
      <c r="M482" s="39" t="e">
        <f>IF(AL483="52",Monitoreo!F173&amp;". ","")</f>
        <v>#REF!</v>
      </c>
      <c r="N482" s="39" t="e">
        <f>IF(AL483="51",Monitoreo!F173&amp;". ","")</f>
        <v>#REF!</v>
      </c>
      <c r="O482" s="39" t="e">
        <f>IF(AL483="45",Monitoreo!F173&amp;". ","")</f>
        <v>#REF!</v>
      </c>
      <c r="P482" s="39" t="e">
        <f>IF(AL483="44",Monitoreo!F173&amp;". ","")</f>
        <v>#REF!</v>
      </c>
      <c r="Q482" s="39" t="e">
        <f>IF(AL483="43",Monitoreo!F173&amp;". ","")</f>
        <v>#REF!</v>
      </c>
      <c r="R482" s="39" t="e">
        <f>IF(AL483="42",Monitoreo!F173&amp;". ","")</f>
        <v>#REF!</v>
      </c>
      <c r="S482" s="39" t="e">
        <f>IF(AL483="41",Monitoreo!F173&amp;". ","")</f>
        <v>#REF!</v>
      </c>
      <c r="T482" s="39" t="e">
        <f>IF(AL483="35",Monitoreo!F173&amp;". ","")</f>
        <v>#REF!</v>
      </c>
      <c r="U482" s="39" t="e">
        <f>IF(AL483="34",Monitoreo!F173&amp;". ","")</f>
        <v>#REF!</v>
      </c>
      <c r="V482" s="39" t="e">
        <f>IF(AL483="33",Monitoreo!F173&amp;". ","")</f>
        <v>#REF!</v>
      </c>
      <c r="W482" s="39" t="e">
        <f>IF(AL483="32",Monitoreo!F173&amp;". ","")</f>
        <v>#REF!</v>
      </c>
      <c r="X482" s="39" t="e">
        <f>IF(AL483="31",Monitoreo!F173&amp;". ","")</f>
        <v>#REF!</v>
      </c>
      <c r="Y482" s="39" t="e">
        <f>IF(AL483="25",Monitoreo!F173&amp;". ","")</f>
        <v>#REF!</v>
      </c>
      <c r="Z482" s="39" t="e">
        <f>IF(AL483="24",Monitoreo!F173&amp;". ","")</f>
        <v>#REF!</v>
      </c>
      <c r="AA482" s="39" t="e">
        <f>IF(AL483="23",Monitoreo!F173&amp;". ","")</f>
        <v>#REF!</v>
      </c>
      <c r="AB482" s="39" t="e">
        <f>IF(AL483="22",Monitoreo!F173&amp;". ","")</f>
        <v>#REF!</v>
      </c>
      <c r="AC482" s="39" t="e">
        <f>IF(AL483="21",Monitoreo!F173&amp;". ","")</f>
        <v>#REF!</v>
      </c>
      <c r="AD482" s="39" t="e">
        <f>IF(AL483="15",Monitoreo!F173&amp;". ","")</f>
        <v>#REF!</v>
      </c>
      <c r="AE482" s="39" t="e">
        <f>IF(AL483="14",Monitoreo!F173&amp;". ","")</f>
        <v>#REF!</v>
      </c>
      <c r="AF482" s="39" t="e">
        <f>IF(AL483="13",Monitoreo!F173&amp;". ","")</f>
        <v>#REF!</v>
      </c>
      <c r="AG482" s="39" t="e">
        <f>IF(AL483="12",Monitoreo!F173&amp;". ","")</f>
        <v>#REF!</v>
      </c>
      <c r="AH482" s="85" t="e">
        <f>IF(AL483="11",Monitoreo!F173&amp;". ","")</f>
        <v>#REF!</v>
      </c>
      <c r="AI482" s="71"/>
      <c r="AJ482" s="88" t="e">
        <f>+IF(Monitoreo!#REF!="Casi Seguro",5,IF(Monitoreo!#REF!="Probable",4,IF(Monitoreo!#REF!="Posible",3,IF(Monitoreo!#REF!="Improbable",2,IF(Monitoreo!#REF!="Raro",1)))))</f>
        <v>#REF!</v>
      </c>
      <c r="AK482" s="88" t="e">
        <f>+IF(Monitoreo!#REF!="Severo",5,IF(Monitoreo!#REF!="Mayor",4,IF(Monitoreo!#REF!="Moderado",3,IF(Monitoreo!#REF!="Menor",2,IF(Monitoreo!#REF!="Insignificante",1)))))</f>
        <v>#REF!</v>
      </c>
      <c r="AL482" s="88" t="e">
        <f t="shared" si="7"/>
        <v>#REF!</v>
      </c>
    </row>
    <row r="483" spans="9:38" x14ac:dyDescent="0.25">
      <c r="I483" s="83"/>
      <c r="J483" s="84" t="e">
        <f>IF(AL484="55",Monitoreo!F174&amp;". ","")</f>
        <v>#REF!</v>
      </c>
      <c r="K483" s="39" t="e">
        <f>IF(AL484="54",Monitoreo!F174&amp;". ","")</f>
        <v>#REF!</v>
      </c>
      <c r="L483" s="39" t="e">
        <f>IF(AL484="53",Monitoreo!F174&amp;". ","")</f>
        <v>#REF!</v>
      </c>
      <c r="M483" s="39" t="e">
        <f>IF(AL484="52",Monitoreo!F174&amp;". ","")</f>
        <v>#REF!</v>
      </c>
      <c r="N483" s="39" t="e">
        <f>IF(AL484="51",Monitoreo!F174&amp;". ","")</f>
        <v>#REF!</v>
      </c>
      <c r="O483" s="39" t="e">
        <f>IF(AL484="45",Monitoreo!F174&amp;". ","")</f>
        <v>#REF!</v>
      </c>
      <c r="P483" s="39" t="e">
        <f>IF(AL484="44",Monitoreo!F174&amp;". ","")</f>
        <v>#REF!</v>
      </c>
      <c r="Q483" s="39" t="e">
        <f>IF(AL484="43",Monitoreo!F174&amp;". ","")</f>
        <v>#REF!</v>
      </c>
      <c r="R483" s="39" t="e">
        <f>IF(AL484="42",Monitoreo!F174&amp;". ","")</f>
        <v>#REF!</v>
      </c>
      <c r="S483" s="39" t="e">
        <f>IF(AL484="41",Monitoreo!F174&amp;". ","")</f>
        <v>#REF!</v>
      </c>
      <c r="T483" s="39" t="e">
        <f>IF(AL484="35",Monitoreo!F174&amp;". ","")</f>
        <v>#REF!</v>
      </c>
      <c r="U483" s="39" t="e">
        <f>IF(AL484="34",Monitoreo!F174&amp;". ","")</f>
        <v>#REF!</v>
      </c>
      <c r="V483" s="39" t="e">
        <f>IF(AL484="33",Monitoreo!F174&amp;". ","")</f>
        <v>#REF!</v>
      </c>
      <c r="W483" s="39" t="e">
        <f>IF(AL484="32",Monitoreo!F174&amp;". ","")</f>
        <v>#REF!</v>
      </c>
      <c r="X483" s="39" t="e">
        <f>IF(AL484="31",Monitoreo!F174&amp;". ","")</f>
        <v>#REF!</v>
      </c>
      <c r="Y483" s="39" t="e">
        <f>IF(AL484="25",Monitoreo!F174&amp;". ","")</f>
        <v>#REF!</v>
      </c>
      <c r="Z483" s="39" t="e">
        <f>IF(AL484="24",Monitoreo!F174&amp;". ","")</f>
        <v>#REF!</v>
      </c>
      <c r="AA483" s="39" t="e">
        <f>IF(AL484="23",Monitoreo!F174&amp;". ","")</f>
        <v>#REF!</v>
      </c>
      <c r="AB483" s="39" t="e">
        <f>IF(AL484="22",Monitoreo!F174&amp;". ","")</f>
        <v>#REF!</v>
      </c>
      <c r="AC483" s="39" t="e">
        <f>IF(AL484="21",Monitoreo!F174&amp;". ","")</f>
        <v>#REF!</v>
      </c>
      <c r="AD483" s="39" t="e">
        <f>IF(AL484="15",Monitoreo!F174&amp;". ","")</f>
        <v>#REF!</v>
      </c>
      <c r="AE483" s="39" t="e">
        <f>IF(AL484="14",Monitoreo!F174&amp;". ","")</f>
        <v>#REF!</v>
      </c>
      <c r="AF483" s="39" t="e">
        <f>IF(AL484="13",Monitoreo!F174&amp;". ","")</f>
        <v>#REF!</v>
      </c>
      <c r="AG483" s="39" t="e">
        <f>IF(AL484="12",Monitoreo!F174&amp;". ","")</f>
        <v>#REF!</v>
      </c>
      <c r="AH483" s="85" t="e">
        <f>IF(AL484="11",Monitoreo!F174&amp;". ","")</f>
        <v>#REF!</v>
      </c>
      <c r="AI483" s="71"/>
      <c r="AJ483" s="88" t="e">
        <f>+IF(Monitoreo!#REF!="Casi Seguro",5,IF(Monitoreo!#REF!="Probable",4,IF(Monitoreo!#REF!="Posible",3,IF(Monitoreo!#REF!="Improbable",2,IF(Monitoreo!#REF!="Raro",1)))))</f>
        <v>#REF!</v>
      </c>
      <c r="AK483" s="88" t="e">
        <f>+IF(Monitoreo!#REF!="Severo",5,IF(Monitoreo!#REF!="Mayor",4,IF(Monitoreo!#REF!="Moderado",3,IF(Monitoreo!#REF!="Menor",2,IF(Monitoreo!#REF!="Insignificante",1)))))</f>
        <v>#REF!</v>
      </c>
      <c r="AL483" s="88" t="e">
        <f t="shared" si="7"/>
        <v>#REF!</v>
      </c>
    </row>
    <row r="484" spans="9:38" x14ac:dyDescent="0.25">
      <c r="I484" s="83"/>
      <c r="J484" s="84" t="e">
        <f>IF(AL485="55",Monitoreo!F175&amp;". ","")</f>
        <v>#REF!</v>
      </c>
      <c r="K484" s="39" t="e">
        <f>IF(AL485="54",Monitoreo!F175&amp;". ","")</f>
        <v>#REF!</v>
      </c>
      <c r="L484" s="39" t="e">
        <f>IF(AL485="53",Monitoreo!F175&amp;". ","")</f>
        <v>#REF!</v>
      </c>
      <c r="M484" s="39" t="e">
        <f>IF(AL485="52",Monitoreo!F175&amp;". ","")</f>
        <v>#REF!</v>
      </c>
      <c r="N484" s="39" t="e">
        <f>IF(AL485="51",Monitoreo!F175&amp;". ","")</f>
        <v>#REF!</v>
      </c>
      <c r="O484" s="39" t="e">
        <f>IF(AL485="45",Monitoreo!F175&amp;". ","")</f>
        <v>#REF!</v>
      </c>
      <c r="P484" s="39" t="e">
        <f>IF(AL485="44",Monitoreo!F175&amp;". ","")</f>
        <v>#REF!</v>
      </c>
      <c r="Q484" s="39" t="e">
        <f>IF(AL485="43",Monitoreo!F175&amp;". ","")</f>
        <v>#REF!</v>
      </c>
      <c r="R484" s="39" t="e">
        <f>IF(AL485="42",Monitoreo!F175&amp;". ","")</f>
        <v>#REF!</v>
      </c>
      <c r="S484" s="39" t="e">
        <f>IF(AL485="41",Monitoreo!F175&amp;". ","")</f>
        <v>#REF!</v>
      </c>
      <c r="T484" s="39" t="e">
        <f>IF(AL485="35",Monitoreo!F175&amp;". ","")</f>
        <v>#REF!</v>
      </c>
      <c r="U484" s="39" t="e">
        <f>IF(AL485="34",Monitoreo!F175&amp;". ","")</f>
        <v>#REF!</v>
      </c>
      <c r="V484" s="39" t="e">
        <f>IF(AL485="33",Monitoreo!F175&amp;". ","")</f>
        <v>#REF!</v>
      </c>
      <c r="W484" s="39" t="e">
        <f>IF(AL485="32",Monitoreo!F175&amp;". ","")</f>
        <v>#REF!</v>
      </c>
      <c r="X484" s="39" t="e">
        <f>IF(AL485="31",Monitoreo!F175&amp;". ","")</f>
        <v>#REF!</v>
      </c>
      <c r="Y484" s="39" t="e">
        <f>IF(AL485="25",Monitoreo!F175&amp;". ","")</f>
        <v>#REF!</v>
      </c>
      <c r="Z484" s="39" t="e">
        <f>IF(AL485="24",Monitoreo!F175&amp;". ","")</f>
        <v>#REF!</v>
      </c>
      <c r="AA484" s="39" t="e">
        <f>IF(AL485="23",Monitoreo!F175&amp;". ","")</f>
        <v>#REF!</v>
      </c>
      <c r="AB484" s="39" t="e">
        <f>IF(AL485="22",Monitoreo!F175&amp;". ","")</f>
        <v>#REF!</v>
      </c>
      <c r="AC484" s="39" t="e">
        <f>IF(AL485="21",Monitoreo!F175&amp;". ","")</f>
        <v>#REF!</v>
      </c>
      <c r="AD484" s="39" t="e">
        <f>IF(AL485="15",Monitoreo!F175&amp;". ","")</f>
        <v>#REF!</v>
      </c>
      <c r="AE484" s="39" t="e">
        <f>IF(AL485="14",Monitoreo!F175&amp;". ","")</f>
        <v>#REF!</v>
      </c>
      <c r="AF484" s="39" t="e">
        <f>IF(AL485="13",Monitoreo!F175&amp;". ","")</f>
        <v>#REF!</v>
      </c>
      <c r="AG484" s="39" t="e">
        <f>IF(AL485="12",Monitoreo!F175&amp;". ","")</f>
        <v>#REF!</v>
      </c>
      <c r="AH484" s="85" t="e">
        <f>IF(AL485="11",Monitoreo!F175&amp;". ","")</f>
        <v>#REF!</v>
      </c>
      <c r="AI484" s="71"/>
      <c r="AJ484" s="88" t="e">
        <f>+IF(Monitoreo!#REF!="Casi Seguro",5,IF(Monitoreo!#REF!="Probable",4,IF(Monitoreo!#REF!="Posible",3,IF(Monitoreo!#REF!="Improbable",2,IF(Monitoreo!#REF!="Raro",1)))))</f>
        <v>#REF!</v>
      </c>
      <c r="AK484" s="88" t="e">
        <f>+IF(Monitoreo!#REF!="Severo",5,IF(Monitoreo!#REF!="Mayor",4,IF(Monitoreo!#REF!="Moderado",3,IF(Monitoreo!#REF!="Menor",2,IF(Monitoreo!#REF!="Insignificante",1)))))</f>
        <v>#REF!</v>
      </c>
      <c r="AL484" s="88" t="e">
        <f t="shared" si="7"/>
        <v>#REF!</v>
      </c>
    </row>
    <row r="485" spans="9:38" x14ac:dyDescent="0.25">
      <c r="I485" s="83"/>
      <c r="J485" s="84" t="e">
        <f>IF(AL486="55",Monitoreo!F176&amp;". ","")</f>
        <v>#REF!</v>
      </c>
      <c r="K485" s="39" t="e">
        <f>IF(AL486="54",Monitoreo!F176&amp;". ","")</f>
        <v>#REF!</v>
      </c>
      <c r="L485" s="39" t="e">
        <f>IF(AL486="53",Monitoreo!F176&amp;". ","")</f>
        <v>#REF!</v>
      </c>
      <c r="M485" s="39" t="e">
        <f>IF(AL486="52",Monitoreo!F176&amp;". ","")</f>
        <v>#REF!</v>
      </c>
      <c r="N485" s="39" t="e">
        <f>IF(AL486="51",Monitoreo!F176&amp;". ","")</f>
        <v>#REF!</v>
      </c>
      <c r="O485" s="39" t="e">
        <f>IF(AL486="45",Monitoreo!F176&amp;". ","")</f>
        <v>#REF!</v>
      </c>
      <c r="P485" s="39" t="e">
        <f>IF(AL486="44",Monitoreo!F176&amp;". ","")</f>
        <v>#REF!</v>
      </c>
      <c r="Q485" s="39" t="e">
        <f>IF(AL486="43",Monitoreo!F176&amp;". ","")</f>
        <v>#REF!</v>
      </c>
      <c r="R485" s="39" t="e">
        <f>IF(AL486="42",Monitoreo!F176&amp;". ","")</f>
        <v>#REF!</v>
      </c>
      <c r="S485" s="39" t="e">
        <f>IF(AL486="41",Monitoreo!F176&amp;". ","")</f>
        <v>#REF!</v>
      </c>
      <c r="T485" s="39" t="e">
        <f>IF(AL486="35",Monitoreo!F176&amp;". ","")</f>
        <v>#REF!</v>
      </c>
      <c r="U485" s="39" t="e">
        <f>IF(AL486="34",Monitoreo!F176&amp;". ","")</f>
        <v>#REF!</v>
      </c>
      <c r="V485" s="39" t="e">
        <f>IF(AL486="33",Monitoreo!F176&amp;". ","")</f>
        <v>#REF!</v>
      </c>
      <c r="W485" s="39" t="e">
        <f>IF(AL486="32",Monitoreo!F176&amp;". ","")</f>
        <v>#REF!</v>
      </c>
      <c r="X485" s="39" t="e">
        <f>IF(AL486="31",Monitoreo!F176&amp;". ","")</f>
        <v>#REF!</v>
      </c>
      <c r="Y485" s="39" t="e">
        <f>IF(AL486="25",Monitoreo!F176&amp;". ","")</f>
        <v>#REF!</v>
      </c>
      <c r="Z485" s="39" t="e">
        <f>IF(AL486="24",Monitoreo!F176&amp;". ","")</f>
        <v>#REF!</v>
      </c>
      <c r="AA485" s="39" t="e">
        <f>IF(AL486="23",Monitoreo!F176&amp;". ","")</f>
        <v>#REF!</v>
      </c>
      <c r="AB485" s="39" t="e">
        <f>IF(AL486="22",Monitoreo!F176&amp;". ","")</f>
        <v>#REF!</v>
      </c>
      <c r="AC485" s="39" t="e">
        <f>IF(AL486="21",Monitoreo!F176&amp;". ","")</f>
        <v>#REF!</v>
      </c>
      <c r="AD485" s="39" t="e">
        <f>IF(AL486="15",Monitoreo!F176&amp;". ","")</f>
        <v>#REF!</v>
      </c>
      <c r="AE485" s="39" t="e">
        <f>IF(AL486="14",Monitoreo!F176&amp;". ","")</f>
        <v>#REF!</v>
      </c>
      <c r="AF485" s="39" t="e">
        <f>IF(AL486="13",Monitoreo!F176&amp;". ","")</f>
        <v>#REF!</v>
      </c>
      <c r="AG485" s="39" t="e">
        <f>IF(AL486="12",Monitoreo!F176&amp;". ","")</f>
        <v>#REF!</v>
      </c>
      <c r="AH485" s="85" t="e">
        <f>IF(AL486="11",Monitoreo!F176&amp;". ","")</f>
        <v>#REF!</v>
      </c>
      <c r="AI485" s="71"/>
      <c r="AJ485" s="88" t="e">
        <f>+IF(Monitoreo!#REF!="Casi Seguro",5,IF(Monitoreo!#REF!="Probable",4,IF(Monitoreo!#REF!="Posible",3,IF(Monitoreo!#REF!="Improbable",2,IF(Monitoreo!#REF!="Raro",1)))))</f>
        <v>#REF!</v>
      </c>
      <c r="AK485" s="88" t="e">
        <f>+IF(Monitoreo!#REF!="Severo",5,IF(Monitoreo!#REF!="Mayor",4,IF(Monitoreo!#REF!="Moderado",3,IF(Monitoreo!#REF!="Menor",2,IF(Monitoreo!#REF!="Insignificante",1)))))</f>
        <v>#REF!</v>
      </c>
      <c r="AL485" s="88" t="e">
        <f t="shared" si="7"/>
        <v>#REF!</v>
      </c>
    </row>
    <row r="486" spans="9:38" x14ac:dyDescent="0.25">
      <c r="I486" s="83"/>
      <c r="J486" s="84" t="e">
        <f>IF(AL487="55",Monitoreo!F177&amp;". ","")</f>
        <v>#REF!</v>
      </c>
      <c r="K486" s="39" t="e">
        <f>IF(AL487="54",Monitoreo!F177&amp;". ","")</f>
        <v>#REF!</v>
      </c>
      <c r="L486" s="39" t="e">
        <f>IF(AL487="53",Monitoreo!F177&amp;". ","")</f>
        <v>#REF!</v>
      </c>
      <c r="M486" s="39" t="e">
        <f>IF(AL487="52",Monitoreo!F177&amp;". ","")</f>
        <v>#REF!</v>
      </c>
      <c r="N486" s="39" t="e">
        <f>IF(AL487="51",Monitoreo!F177&amp;". ","")</f>
        <v>#REF!</v>
      </c>
      <c r="O486" s="39" t="e">
        <f>IF(AL487="45",Monitoreo!F177&amp;". ","")</f>
        <v>#REF!</v>
      </c>
      <c r="P486" s="39" t="e">
        <f>IF(AL487="44",Monitoreo!F177&amp;". ","")</f>
        <v>#REF!</v>
      </c>
      <c r="Q486" s="39" t="e">
        <f>IF(AL487="43",Monitoreo!F177&amp;". ","")</f>
        <v>#REF!</v>
      </c>
      <c r="R486" s="39" t="e">
        <f>IF(AL487="42",Monitoreo!F177&amp;". ","")</f>
        <v>#REF!</v>
      </c>
      <c r="S486" s="39" t="e">
        <f>IF(AL487="41",Monitoreo!F177&amp;". ","")</f>
        <v>#REF!</v>
      </c>
      <c r="T486" s="39" t="e">
        <f>IF(AL487="35",Monitoreo!F177&amp;". ","")</f>
        <v>#REF!</v>
      </c>
      <c r="U486" s="39" t="e">
        <f>IF(AL487="34",Monitoreo!F177&amp;". ","")</f>
        <v>#REF!</v>
      </c>
      <c r="V486" s="39" t="e">
        <f>IF(AL487="33",Monitoreo!F177&amp;". ","")</f>
        <v>#REF!</v>
      </c>
      <c r="W486" s="39" t="e">
        <f>IF(AL487="32",Monitoreo!F177&amp;". ","")</f>
        <v>#REF!</v>
      </c>
      <c r="X486" s="39" t="e">
        <f>IF(AL487="31",Monitoreo!F177&amp;". ","")</f>
        <v>#REF!</v>
      </c>
      <c r="Y486" s="39" t="e">
        <f>IF(AL487="25",Monitoreo!F177&amp;". ","")</f>
        <v>#REF!</v>
      </c>
      <c r="Z486" s="39" t="e">
        <f>IF(AL487="24",Monitoreo!F177&amp;". ","")</f>
        <v>#REF!</v>
      </c>
      <c r="AA486" s="39" t="e">
        <f>IF(AL487="23",Monitoreo!F177&amp;". ","")</f>
        <v>#REF!</v>
      </c>
      <c r="AB486" s="39" t="e">
        <f>IF(AL487="22",Monitoreo!F177&amp;". ","")</f>
        <v>#REF!</v>
      </c>
      <c r="AC486" s="39" t="e">
        <f>IF(AL487="21",Monitoreo!F177&amp;". ","")</f>
        <v>#REF!</v>
      </c>
      <c r="AD486" s="39" t="e">
        <f>IF(AL487="15",Monitoreo!F177&amp;". ","")</f>
        <v>#REF!</v>
      </c>
      <c r="AE486" s="39" t="e">
        <f>IF(AL487="14",Monitoreo!F177&amp;". ","")</f>
        <v>#REF!</v>
      </c>
      <c r="AF486" s="39" t="e">
        <f>IF(AL487="13",Monitoreo!F177&amp;". ","")</f>
        <v>#REF!</v>
      </c>
      <c r="AG486" s="39" t="e">
        <f>IF(AL487="12",Monitoreo!F177&amp;". ","")</f>
        <v>#REF!</v>
      </c>
      <c r="AH486" s="85" t="e">
        <f>IF(AL487="11",Monitoreo!F177&amp;". ","")</f>
        <v>#REF!</v>
      </c>
      <c r="AI486" s="71"/>
      <c r="AJ486" s="88" t="e">
        <f>+IF(Monitoreo!#REF!="Casi Seguro",5,IF(Monitoreo!#REF!="Probable",4,IF(Monitoreo!#REF!="Posible",3,IF(Monitoreo!#REF!="Improbable",2,IF(Monitoreo!#REF!="Raro",1)))))</f>
        <v>#REF!</v>
      </c>
      <c r="AK486" s="88" t="e">
        <f>+IF(Monitoreo!#REF!="Severo",5,IF(Monitoreo!#REF!="Mayor",4,IF(Monitoreo!#REF!="Moderado",3,IF(Monitoreo!#REF!="Menor",2,IF(Monitoreo!#REF!="Insignificante",1)))))</f>
        <v>#REF!</v>
      </c>
      <c r="AL486" s="88" t="e">
        <f t="shared" si="7"/>
        <v>#REF!</v>
      </c>
    </row>
    <row r="487" spans="9:38" x14ac:dyDescent="0.25">
      <c r="I487" s="83"/>
      <c r="J487" s="84" t="e">
        <f>IF(AL488="55",Monitoreo!F178&amp;". ","")</f>
        <v>#REF!</v>
      </c>
      <c r="K487" s="39" t="e">
        <f>IF(AL488="54",Monitoreo!F178&amp;". ","")</f>
        <v>#REF!</v>
      </c>
      <c r="L487" s="39" t="e">
        <f>IF(AL488="53",Monitoreo!F178&amp;". ","")</f>
        <v>#REF!</v>
      </c>
      <c r="M487" s="39" t="e">
        <f>IF(AL488="52",Monitoreo!F178&amp;". ","")</f>
        <v>#REF!</v>
      </c>
      <c r="N487" s="39" t="e">
        <f>IF(AL488="51",Monitoreo!F178&amp;". ","")</f>
        <v>#REF!</v>
      </c>
      <c r="O487" s="39" t="e">
        <f>IF(AL488="45",Monitoreo!F178&amp;". ","")</f>
        <v>#REF!</v>
      </c>
      <c r="P487" s="39" t="e">
        <f>IF(AL488="44",Monitoreo!F178&amp;". ","")</f>
        <v>#REF!</v>
      </c>
      <c r="Q487" s="39" t="e">
        <f>IF(AL488="43",Monitoreo!F178&amp;". ","")</f>
        <v>#REF!</v>
      </c>
      <c r="R487" s="39" t="e">
        <f>IF(AL488="42",Monitoreo!F178&amp;". ","")</f>
        <v>#REF!</v>
      </c>
      <c r="S487" s="39" t="e">
        <f>IF(AL488="41",Monitoreo!F178&amp;". ","")</f>
        <v>#REF!</v>
      </c>
      <c r="T487" s="39" t="e">
        <f>IF(AL488="35",Monitoreo!F178&amp;". ","")</f>
        <v>#REF!</v>
      </c>
      <c r="U487" s="39" t="e">
        <f>IF(AL488="34",Monitoreo!F178&amp;". ","")</f>
        <v>#REF!</v>
      </c>
      <c r="V487" s="39" t="e">
        <f>IF(AL488="33",Monitoreo!F178&amp;". ","")</f>
        <v>#REF!</v>
      </c>
      <c r="W487" s="39" t="e">
        <f>IF(AL488="32",Monitoreo!F178&amp;". ","")</f>
        <v>#REF!</v>
      </c>
      <c r="X487" s="39" t="e">
        <f>IF(AL488="31",Monitoreo!F178&amp;". ","")</f>
        <v>#REF!</v>
      </c>
      <c r="Y487" s="39" t="e">
        <f>IF(AL488="25",Monitoreo!F178&amp;". ","")</f>
        <v>#REF!</v>
      </c>
      <c r="Z487" s="39" t="e">
        <f>IF(AL488="24",Monitoreo!F178&amp;". ","")</f>
        <v>#REF!</v>
      </c>
      <c r="AA487" s="39" t="e">
        <f>IF(AL488="23",Monitoreo!F178&amp;". ","")</f>
        <v>#REF!</v>
      </c>
      <c r="AB487" s="39" t="e">
        <f>IF(AL488="22",Monitoreo!F178&amp;". ","")</f>
        <v>#REF!</v>
      </c>
      <c r="AC487" s="39" t="e">
        <f>IF(AL488="21",Monitoreo!F178&amp;". ","")</f>
        <v>#REF!</v>
      </c>
      <c r="AD487" s="39" t="e">
        <f>IF(AL488="15",Monitoreo!F178&amp;". ","")</f>
        <v>#REF!</v>
      </c>
      <c r="AE487" s="39" t="e">
        <f>IF(AL488="14",Monitoreo!F178&amp;". ","")</f>
        <v>#REF!</v>
      </c>
      <c r="AF487" s="39" t="e">
        <f>IF(AL488="13",Monitoreo!F178&amp;". ","")</f>
        <v>#REF!</v>
      </c>
      <c r="AG487" s="39" t="e">
        <f>IF(AL488="12",Monitoreo!F178&amp;". ","")</f>
        <v>#REF!</v>
      </c>
      <c r="AH487" s="85" t="e">
        <f>IF(AL488="11",Monitoreo!F178&amp;". ","")</f>
        <v>#REF!</v>
      </c>
      <c r="AI487" s="71"/>
      <c r="AJ487" s="88" t="e">
        <f>+IF(Monitoreo!#REF!="Casi Seguro",5,IF(Monitoreo!#REF!="Probable",4,IF(Monitoreo!#REF!="Posible",3,IF(Monitoreo!#REF!="Improbable",2,IF(Monitoreo!#REF!="Raro",1)))))</f>
        <v>#REF!</v>
      </c>
      <c r="AK487" s="88" t="e">
        <f>+IF(Monitoreo!#REF!="Severo",5,IF(Monitoreo!#REF!="Mayor",4,IF(Monitoreo!#REF!="Moderado",3,IF(Monitoreo!#REF!="Menor",2,IF(Monitoreo!#REF!="Insignificante",1)))))</f>
        <v>#REF!</v>
      </c>
      <c r="AL487" s="88" t="e">
        <f t="shared" si="7"/>
        <v>#REF!</v>
      </c>
    </row>
    <row r="488" spans="9:38" x14ac:dyDescent="0.25">
      <c r="I488" s="83"/>
      <c r="J488" s="84" t="e">
        <f>IF(AL489="55",Monitoreo!F179&amp;". ","")</f>
        <v>#REF!</v>
      </c>
      <c r="K488" s="39" t="e">
        <f>IF(AL489="54",Monitoreo!F179&amp;". ","")</f>
        <v>#REF!</v>
      </c>
      <c r="L488" s="39" t="e">
        <f>IF(AL489="53",Monitoreo!F179&amp;". ","")</f>
        <v>#REF!</v>
      </c>
      <c r="M488" s="39" t="e">
        <f>IF(AL489="52",Monitoreo!F179&amp;". ","")</f>
        <v>#REF!</v>
      </c>
      <c r="N488" s="39" t="e">
        <f>IF(AL489="51",Monitoreo!F179&amp;". ","")</f>
        <v>#REF!</v>
      </c>
      <c r="O488" s="39" t="e">
        <f>IF(AL489="45",Monitoreo!F179&amp;". ","")</f>
        <v>#REF!</v>
      </c>
      <c r="P488" s="39" t="e">
        <f>IF(AL489="44",Monitoreo!F179&amp;". ","")</f>
        <v>#REF!</v>
      </c>
      <c r="Q488" s="39" t="e">
        <f>IF(AL489="43",Monitoreo!F179&amp;". ","")</f>
        <v>#REF!</v>
      </c>
      <c r="R488" s="39" t="e">
        <f>IF(AL489="42",Monitoreo!F179&amp;". ","")</f>
        <v>#REF!</v>
      </c>
      <c r="S488" s="39" t="e">
        <f>IF(AL489="41",Monitoreo!F179&amp;". ","")</f>
        <v>#REF!</v>
      </c>
      <c r="T488" s="39" t="e">
        <f>IF(AL489="35",Monitoreo!F179&amp;". ","")</f>
        <v>#REF!</v>
      </c>
      <c r="U488" s="39" t="e">
        <f>IF(AL489="34",Monitoreo!F179&amp;". ","")</f>
        <v>#REF!</v>
      </c>
      <c r="V488" s="39" t="e">
        <f>IF(AL489="33",Monitoreo!F179&amp;". ","")</f>
        <v>#REF!</v>
      </c>
      <c r="W488" s="39" t="e">
        <f>IF(AL489="32",Monitoreo!F179&amp;". ","")</f>
        <v>#REF!</v>
      </c>
      <c r="X488" s="39" t="e">
        <f>IF(AL489="31",Monitoreo!F179&amp;". ","")</f>
        <v>#REF!</v>
      </c>
      <c r="Y488" s="39" t="e">
        <f>IF(AL489="25",Monitoreo!F179&amp;". ","")</f>
        <v>#REF!</v>
      </c>
      <c r="Z488" s="39" t="e">
        <f>IF(AL489="24",Monitoreo!F179&amp;". ","")</f>
        <v>#REF!</v>
      </c>
      <c r="AA488" s="39" t="e">
        <f>IF(AL489="23",Monitoreo!F179&amp;". ","")</f>
        <v>#REF!</v>
      </c>
      <c r="AB488" s="39" t="e">
        <f>IF(AL489="22",Monitoreo!F179&amp;". ","")</f>
        <v>#REF!</v>
      </c>
      <c r="AC488" s="39" t="e">
        <f>IF(AL489="21",Monitoreo!F179&amp;". ","")</f>
        <v>#REF!</v>
      </c>
      <c r="AD488" s="39" t="e">
        <f>IF(AL489="15",Monitoreo!F179&amp;". ","")</f>
        <v>#REF!</v>
      </c>
      <c r="AE488" s="39" t="e">
        <f>IF(AL489="14",Monitoreo!F179&amp;". ","")</f>
        <v>#REF!</v>
      </c>
      <c r="AF488" s="39" t="e">
        <f>IF(AL489="13",Monitoreo!F179&amp;". ","")</f>
        <v>#REF!</v>
      </c>
      <c r="AG488" s="39" t="e">
        <f>IF(AL489="12",Monitoreo!F179&amp;". ","")</f>
        <v>#REF!</v>
      </c>
      <c r="AH488" s="85" t="e">
        <f>IF(AL489="11",Monitoreo!F179&amp;". ","")</f>
        <v>#REF!</v>
      </c>
      <c r="AI488" s="71"/>
      <c r="AJ488" s="88" t="e">
        <f>+IF(Monitoreo!#REF!="Casi Seguro",5,IF(Monitoreo!#REF!="Probable",4,IF(Monitoreo!#REF!="Posible",3,IF(Monitoreo!#REF!="Improbable",2,IF(Monitoreo!#REF!="Raro",1)))))</f>
        <v>#REF!</v>
      </c>
      <c r="AK488" s="88" t="e">
        <f>+IF(Monitoreo!#REF!="Severo",5,IF(Monitoreo!#REF!="Mayor",4,IF(Monitoreo!#REF!="Moderado",3,IF(Monitoreo!#REF!="Menor",2,IF(Monitoreo!#REF!="Insignificante",1)))))</f>
        <v>#REF!</v>
      </c>
      <c r="AL488" s="88" t="e">
        <f t="shared" si="7"/>
        <v>#REF!</v>
      </c>
    </row>
    <row r="489" spans="9:38" x14ac:dyDescent="0.25">
      <c r="I489" s="83"/>
      <c r="J489" s="84" t="e">
        <f>IF(AL490="55",Monitoreo!F180&amp;". ","")</f>
        <v>#REF!</v>
      </c>
      <c r="K489" s="39" t="e">
        <f>IF(AL490="54",Monitoreo!F180&amp;". ","")</f>
        <v>#REF!</v>
      </c>
      <c r="L489" s="39" t="e">
        <f>IF(AL490="53",Monitoreo!F180&amp;". ","")</f>
        <v>#REF!</v>
      </c>
      <c r="M489" s="39" t="e">
        <f>IF(AL490="52",Monitoreo!F180&amp;". ","")</f>
        <v>#REF!</v>
      </c>
      <c r="N489" s="39" t="e">
        <f>IF(AL490="51",Monitoreo!F180&amp;". ","")</f>
        <v>#REF!</v>
      </c>
      <c r="O489" s="39" t="e">
        <f>IF(AL490="45",Monitoreo!F180&amp;". ","")</f>
        <v>#REF!</v>
      </c>
      <c r="P489" s="39" t="e">
        <f>IF(AL490="44",Monitoreo!F180&amp;". ","")</f>
        <v>#REF!</v>
      </c>
      <c r="Q489" s="39" t="e">
        <f>IF(AL490="43",Monitoreo!F180&amp;". ","")</f>
        <v>#REF!</v>
      </c>
      <c r="R489" s="39" t="e">
        <f>IF(AL490="42",Monitoreo!F180&amp;". ","")</f>
        <v>#REF!</v>
      </c>
      <c r="S489" s="39" t="e">
        <f>IF(AL490="41",Monitoreo!F180&amp;". ","")</f>
        <v>#REF!</v>
      </c>
      <c r="T489" s="39" t="e">
        <f>IF(AL490="35",Monitoreo!F180&amp;". ","")</f>
        <v>#REF!</v>
      </c>
      <c r="U489" s="39" t="e">
        <f>IF(AL490="34",Monitoreo!F180&amp;". ","")</f>
        <v>#REF!</v>
      </c>
      <c r="V489" s="39" t="e">
        <f>IF(AL490="33",Monitoreo!F180&amp;". ","")</f>
        <v>#REF!</v>
      </c>
      <c r="W489" s="39" t="e">
        <f>IF(AL490="32",Monitoreo!F180&amp;". ","")</f>
        <v>#REF!</v>
      </c>
      <c r="X489" s="39" t="e">
        <f>IF(AL490="31",Monitoreo!F180&amp;". ","")</f>
        <v>#REF!</v>
      </c>
      <c r="Y489" s="39" t="e">
        <f>IF(AL490="25",Monitoreo!F180&amp;". ","")</f>
        <v>#REF!</v>
      </c>
      <c r="Z489" s="39" t="e">
        <f>IF(AL490="24",Monitoreo!F180&amp;". ","")</f>
        <v>#REF!</v>
      </c>
      <c r="AA489" s="39" t="e">
        <f>IF(AL490="23",Monitoreo!F180&amp;". ","")</f>
        <v>#REF!</v>
      </c>
      <c r="AB489" s="39" t="e">
        <f>IF(AL490="22",Monitoreo!F180&amp;". ","")</f>
        <v>#REF!</v>
      </c>
      <c r="AC489" s="39" t="e">
        <f>IF(AL490="21",Monitoreo!F180&amp;". ","")</f>
        <v>#REF!</v>
      </c>
      <c r="AD489" s="39" t="e">
        <f>IF(AL490="15",Monitoreo!F180&amp;". ","")</f>
        <v>#REF!</v>
      </c>
      <c r="AE489" s="39" t="e">
        <f>IF(AL490="14",Monitoreo!F180&amp;". ","")</f>
        <v>#REF!</v>
      </c>
      <c r="AF489" s="39" t="e">
        <f>IF(AL490="13",Monitoreo!F180&amp;". ","")</f>
        <v>#REF!</v>
      </c>
      <c r="AG489" s="39" t="e">
        <f>IF(AL490="12",Monitoreo!F180&amp;". ","")</f>
        <v>#REF!</v>
      </c>
      <c r="AH489" s="85" t="e">
        <f>IF(AL490="11",Monitoreo!F180&amp;". ","")</f>
        <v>#REF!</v>
      </c>
      <c r="AI489" s="71"/>
      <c r="AJ489" s="88" t="e">
        <f>+IF(Monitoreo!#REF!="Casi Seguro",5,IF(Monitoreo!#REF!="Probable",4,IF(Monitoreo!#REF!="Posible",3,IF(Monitoreo!#REF!="Improbable",2,IF(Monitoreo!#REF!="Raro",1)))))</f>
        <v>#REF!</v>
      </c>
      <c r="AK489" s="88" t="e">
        <f>+IF(Monitoreo!#REF!="Severo",5,IF(Monitoreo!#REF!="Mayor",4,IF(Monitoreo!#REF!="Moderado",3,IF(Monitoreo!#REF!="Menor",2,IF(Monitoreo!#REF!="Insignificante",1)))))</f>
        <v>#REF!</v>
      </c>
      <c r="AL489" s="88" t="e">
        <f t="shared" si="7"/>
        <v>#REF!</v>
      </c>
    </row>
    <row r="490" spans="9:38" x14ac:dyDescent="0.25">
      <c r="I490" s="83"/>
      <c r="J490" s="84" t="e">
        <f>IF(AL491="55",Monitoreo!F181&amp;". ","")</f>
        <v>#REF!</v>
      </c>
      <c r="K490" s="39" t="e">
        <f>IF(AL491="54",Monitoreo!F181&amp;". ","")</f>
        <v>#REF!</v>
      </c>
      <c r="L490" s="39" t="e">
        <f>IF(AL491="53",Monitoreo!F181&amp;". ","")</f>
        <v>#REF!</v>
      </c>
      <c r="M490" s="39" t="e">
        <f>IF(AL491="52",Monitoreo!F181&amp;". ","")</f>
        <v>#REF!</v>
      </c>
      <c r="N490" s="39" t="e">
        <f>IF(AL491="51",Monitoreo!F181&amp;". ","")</f>
        <v>#REF!</v>
      </c>
      <c r="O490" s="39" t="e">
        <f>IF(AL491="45",Monitoreo!F181&amp;". ","")</f>
        <v>#REF!</v>
      </c>
      <c r="P490" s="39" t="e">
        <f>IF(AL491="44",Monitoreo!F181&amp;". ","")</f>
        <v>#REF!</v>
      </c>
      <c r="Q490" s="39" t="e">
        <f>IF(AL491="43",Monitoreo!F181&amp;". ","")</f>
        <v>#REF!</v>
      </c>
      <c r="R490" s="39" t="e">
        <f>IF(AL491="42",Monitoreo!F181&amp;". ","")</f>
        <v>#REF!</v>
      </c>
      <c r="S490" s="39" t="e">
        <f>IF(AL491="41",Monitoreo!F181&amp;". ","")</f>
        <v>#REF!</v>
      </c>
      <c r="T490" s="39" t="e">
        <f>IF(AL491="35",Monitoreo!F181&amp;". ","")</f>
        <v>#REF!</v>
      </c>
      <c r="U490" s="39" t="e">
        <f>IF(AL491="34",Monitoreo!F181&amp;". ","")</f>
        <v>#REF!</v>
      </c>
      <c r="V490" s="39" t="e">
        <f>IF(AL491="33",Monitoreo!F181&amp;". ","")</f>
        <v>#REF!</v>
      </c>
      <c r="W490" s="39" t="e">
        <f>IF(AL491="32",Monitoreo!F181&amp;". ","")</f>
        <v>#REF!</v>
      </c>
      <c r="X490" s="39" t="e">
        <f>IF(AL491="31",Monitoreo!F181&amp;". ","")</f>
        <v>#REF!</v>
      </c>
      <c r="Y490" s="39" t="e">
        <f>IF(AL491="25",Monitoreo!F181&amp;". ","")</f>
        <v>#REF!</v>
      </c>
      <c r="Z490" s="39" t="e">
        <f>IF(AL491="24",Monitoreo!F181&amp;". ","")</f>
        <v>#REF!</v>
      </c>
      <c r="AA490" s="39" t="e">
        <f>IF(AL491="23",Monitoreo!F181&amp;". ","")</f>
        <v>#REF!</v>
      </c>
      <c r="AB490" s="39" t="e">
        <f>IF(AL491="22",Monitoreo!F181&amp;". ","")</f>
        <v>#REF!</v>
      </c>
      <c r="AC490" s="39" t="e">
        <f>IF(AL491="21",Monitoreo!F181&amp;". ","")</f>
        <v>#REF!</v>
      </c>
      <c r="AD490" s="39" t="e">
        <f>IF(AL491="15",Monitoreo!F181&amp;". ","")</f>
        <v>#REF!</v>
      </c>
      <c r="AE490" s="39" t="e">
        <f>IF(AL491="14",Monitoreo!F181&amp;". ","")</f>
        <v>#REF!</v>
      </c>
      <c r="AF490" s="39" t="e">
        <f>IF(AL491="13",Monitoreo!F181&amp;". ","")</f>
        <v>#REF!</v>
      </c>
      <c r="AG490" s="39" t="e">
        <f>IF(AL491="12",Monitoreo!F181&amp;". ","")</f>
        <v>#REF!</v>
      </c>
      <c r="AH490" s="85" t="e">
        <f>IF(AL491="11",Monitoreo!F181&amp;". ","")</f>
        <v>#REF!</v>
      </c>
      <c r="AI490" s="71"/>
      <c r="AJ490" s="88" t="e">
        <f>+IF(Monitoreo!#REF!="Casi Seguro",5,IF(Monitoreo!#REF!="Probable",4,IF(Monitoreo!#REF!="Posible",3,IF(Monitoreo!#REF!="Improbable",2,IF(Monitoreo!#REF!="Raro",1)))))</f>
        <v>#REF!</v>
      </c>
      <c r="AK490" s="88" t="e">
        <f>+IF(Monitoreo!#REF!="Severo",5,IF(Monitoreo!#REF!="Mayor",4,IF(Monitoreo!#REF!="Moderado",3,IF(Monitoreo!#REF!="Menor",2,IF(Monitoreo!#REF!="Insignificante",1)))))</f>
        <v>#REF!</v>
      </c>
      <c r="AL490" s="88" t="e">
        <f t="shared" si="7"/>
        <v>#REF!</v>
      </c>
    </row>
    <row r="491" spans="9:38" x14ac:dyDescent="0.25">
      <c r="I491" s="83"/>
      <c r="J491" s="84" t="e">
        <f>IF(AL492="55",Monitoreo!F182&amp;". ","")</f>
        <v>#REF!</v>
      </c>
      <c r="K491" s="39" t="e">
        <f>IF(AL492="54",Monitoreo!F182&amp;". ","")</f>
        <v>#REF!</v>
      </c>
      <c r="L491" s="39" t="e">
        <f>IF(AL492="53",Monitoreo!F182&amp;". ","")</f>
        <v>#REF!</v>
      </c>
      <c r="M491" s="39" t="e">
        <f>IF(AL492="52",Monitoreo!F182&amp;". ","")</f>
        <v>#REF!</v>
      </c>
      <c r="N491" s="39" t="e">
        <f>IF(AL492="51",Monitoreo!F182&amp;". ","")</f>
        <v>#REF!</v>
      </c>
      <c r="O491" s="39" t="e">
        <f>IF(AL492="45",Monitoreo!F182&amp;". ","")</f>
        <v>#REF!</v>
      </c>
      <c r="P491" s="39" t="e">
        <f>IF(AL492="44",Monitoreo!F182&amp;". ","")</f>
        <v>#REF!</v>
      </c>
      <c r="Q491" s="39" t="e">
        <f>IF(AL492="43",Monitoreo!F182&amp;". ","")</f>
        <v>#REF!</v>
      </c>
      <c r="R491" s="39" t="e">
        <f>IF(AL492="42",Monitoreo!F182&amp;". ","")</f>
        <v>#REF!</v>
      </c>
      <c r="S491" s="39" t="e">
        <f>IF(AL492="41",Monitoreo!F182&amp;". ","")</f>
        <v>#REF!</v>
      </c>
      <c r="T491" s="39" t="e">
        <f>IF(AL492="35",Monitoreo!F182&amp;". ","")</f>
        <v>#REF!</v>
      </c>
      <c r="U491" s="39" t="e">
        <f>IF(AL492="34",Monitoreo!F182&amp;". ","")</f>
        <v>#REF!</v>
      </c>
      <c r="V491" s="39" t="e">
        <f>IF(AL492="33",Monitoreo!F182&amp;". ","")</f>
        <v>#REF!</v>
      </c>
      <c r="W491" s="39" t="e">
        <f>IF(AL492="32",Monitoreo!F182&amp;". ","")</f>
        <v>#REF!</v>
      </c>
      <c r="X491" s="39" t="e">
        <f>IF(AL492="31",Monitoreo!F182&amp;". ","")</f>
        <v>#REF!</v>
      </c>
      <c r="Y491" s="39" t="e">
        <f>IF(AL492="25",Monitoreo!F182&amp;". ","")</f>
        <v>#REF!</v>
      </c>
      <c r="Z491" s="39" t="e">
        <f>IF(AL492="24",Monitoreo!F182&amp;". ","")</f>
        <v>#REF!</v>
      </c>
      <c r="AA491" s="39" t="e">
        <f>IF(AL492="23",Monitoreo!F182&amp;". ","")</f>
        <v>#REF!</v>
      </c>
      <c r="AB491" s="39" t="e">
        <f>IF(AL492="22",Monitoreo!F182&amp;". ","")</f>
        <v>#REF!</v>
      </c>
      <c r="AC491" s="39" t="e">
        <f>IF(AL492="21",Monitoreo!F182&amp;". ","")</f>
        <v>#REF!</v>
      </c>
      <c r="AD491" s="39" t="e">
        <f>IF(AL492="15",Monitoreo!F182&amp;". ","")</f>
        <v>#REF!</v>
      </c>
      <c r="AE491" s="39" t="e">
        <f>IF(AL492="14",Monitoreo!F182&amp;". ","")</f>
        <v>#REF!</v>
      </c>
      <c r="AF491" s="39" t="e">
        <f>IF(AL492="13",Monitoreo!F182&amp;". ","")</f>
        <v>#REF!</v>
      </c>
      <c r="AG491" s="39" t="e">
        <f>IF(AL492="12",Monitoreo!F182&amp;". ","")</f>
        <v>#REF!</v>
      </c>
      <c r="AH491" s="85" t="e">
        <f>IF(AL492="11",Monitoreo!F182&amp;". ","")</f>
        <v>#REF!</v>
      </c>
      <c r="AI491" s="71"/>
      <c r="AJ491" s="88" t="e">
        <f>+IF(Monitoreo!#REF!="Casi Seguro",5,IF(Monitoreo!#REF!="Probable",4,IF(Monitoreo!#REF!="Posible",3,IF(Monitoreo!#REF!="Improbable",2,IF(Monitoreo!#REF!="Raro",1)))))</f>
        <v>#REF!</v>
      </c>
      <c r="AK491" s="88" t="e">
        <f>+IF(Monitoreo!#REF!="Severo",5,IF(Monitoreo!#REF!="Mayor",4,IF(Monitoreo!#REF!="Moderado",3,IF(Monitoreo!#REF!="Menor",2,IF(Monitoreo!#REF!="Insignificante",1)))))</f>
        <v>#REF!</v>
      </c>
      <c r="AL491" s="88" t="e">
        <f t="shared" si="7"/>
        <v>#REF!</v>
      </c>
    </row>
    <row r="492" spans="9:38" x14ac:dyDescent="0.25">
      <c r="I492" s="83"/>
      <c r="J492" s="84" t="e">
        <f>IF(AL493="55",Monitoreo!F183&amp;". ","")</f>
        <v>#REF!</v>
      </c>
      <c r="K492" s="39" t="e">
        <f>IF(AL493="54",Monitoreo!F183&amp;". ","")</f>
        <v>#REF!</v>
      </c>
      <c r="L492" s="39" t="e">
        <f>IF(AL493="53",Monitoreo!F183&amp;". ","")</f>
        <v>#REF!</v>
      </c>
      <c r="M492" s="39" t="e">
        <f>IF(AL493="52",Monitoreo!F183&amp;". ","")</f>
        <v>#REF!</v>
      </c>
      <c r="N492" s="39" t="e">
        <f>IF(AL493="51",Monitoreo!F183&amp;". ","")</f>
        <v>#REF!</v>
      </c>
      <c r="O492" s="39" t="e">
        <f>IF(AL493="45",Monitoreo!F183&amp;". ","")</f>
        <v>#REF!</v>
      </c>
      <c r="P492" s="39" t="e">
        <f>IF(AL493="44",Monitoreo!F183&amp;". ","")</f>
        <v>#REF!</v>
      </c>
      <c r="Q492" s="39" t="e">
        <f>IF(AL493="43",Monitoreo!F183&amp;". ","")</f>
        <v>#REF!</v>
      </c>
      <c r="R492" s="39" t="e">
        <f>IF(AL493="42",Monitoreo!F183&amp;". ","")</f>
        <v>#REF!</v>
      </c>
      <c r="S492" s="39" t="e">
        <f>IF(AL493="41",Monitoreo!F183&amp;". ","")</f>
        <v>#REF!</v>
      </c>
      <c r="T492" s="39" t="e">
        <f>IF(AL493="35",Monitoreo!F183&amp;". ","")</f>
        <v>#REF!</v>
      </c>
      <c r="U492" s="39" t="e">
        <f>IF(AL493="34",Monitoreo!F183&amp;". ","")</f>
        <v>#REF!</v>
      </c>
      <c r="V492" s="39" t="e">
        <f>IF(AL493="33",Monitoreo!F183&amp;". ","")</f>
        <v>#REF!</v>
      </c>
      <c r="W492" s="39" t="e">
        <f>IF(AL493="32",Monitoreo!F183&amp;". ","")</f>
        <v>#REF!</v>
      </c>
      <c r="X492" s="39" t="e">
        <f>IF(AL493="31",Monitoreo!F183&amp;". ","")</f>
        <v>#REF!</v>
      </c>
      <c r="Y492" s="39" t="e">
        <f>IF(AL493="25",Monitoreo!F183&amp;". ","")</f>
        <v>#REF!</v>
      </c>
      <c r="Z492" s="39" t="e">
        <f>IF(AL493="24",Monitoreo!F183&amp;". ","")</f>
        <v>#REF!</v>
      </c>
      <c r="AA492" s="39" t="e">
        <f>IF(AL493="23",Monitoreo!F183&amp;". ","")</f>
        <v>#REF!</v>
      </c>
      <c r="AB492" s="39" t="e">
        <f>IF(AL493="22",Monitoreo!F183&amp;". ","")</f>
        <v>#REF!</v>
      </c>
      <c r="AC492" s="39" t="e">
        <f>IF(AL493="21",Monitoreo!F183&amp;". ","")</f>
        <v>#REF!</v>
      </c>
      <c r="AD492" s="39" t="e">
        <f>IF(AL493="15",Monitoreo!F183&amp;". ","")</f>
        <v>#REF!</v>
      </c>
      <c r="AE492" s="39" t="e">
        <f>IF(AL493="14",Monitoreo!F183&amp;". ","")</f>
        <v>#REF!</v>
      </c>
      <c r="AF492" s="39" t="e">
        <f>IF(AL493="13",Monitoreo!F183&amp;". ","")</f>
        <v>#REF!</v>
      </c>
      <c r="AG492" s="39" t="e">
        <f>IF(AL493="12",Monitoreo!F183&amp;". ","")</f>
        <v>#REF!</v>
      </c>
      <c r="AH492" s="85" t="e">
        <f>IF(AL493="11",Monitoreo!F183&amp;". ","")</f>
        <v>#REF!</v>
      </c>
      <c r="AI492" s="71"/>
      <c r="AJ492" s="88" t="e">
        <f>+IF(Monitoreo!#REF!="Casi Seguro",5,IF(Monitoreo!#REF!="Probable",4,IF(Monitoreo!#REF!="Posible",3,IF(Monitoreo!#REF!="Improbable",2,IF(Monitoreo!#REF!="Raro",1)))))</f>
        <v>#REF!</v>
      </c>
      <c r="AK492" s="88" t="e">
        <f>+IF(Monitoreo!#REF!="Severo",5,IF(Monitoreo!#REF!="Mayor",4,IF(Monitoreo!#REF!="Moderado",3,IF(Monitoreo!#REF!="Menor",2,IF(Monitoreo!#REF!="Insignificante",1)))))</f>
        <v>#REF!</v>
      </c>
      <c r="AL492" s="88" t="e">
        <f t="shared" si="7"/>
        <v>#REF!</v>
      </c>
    </row>
    <row r="493" spans="9:38" x14ac:dyDescent="0.25">
      <c r="I493" s="83"/>
      <c r="J493" s="84" t="e">
        <f>IF(AL494="55",Monitoreo!F184&amp;". ","")</f>
        <v>#REF!</v>
      </c>
      <c r="K493" s="39" t="e">
        <f>IF(AL494="54",Monitoreo!F184&amp;". ","")</f>
        <v>#REF!</v>
      </c>
      <c r="L493" s="39" t="e">
        <f>IF(AL494="53",Monitoreo!F184&amp;". ","")</f>
        <v>#REF!</v>
      </c>
      <c r="M493" s="39" t="e">
        <f>IF(AL494="52",Monitoreo!F184&amp;". ","")</f>
        <v>#REF!</v>
      </c>
      <c r="N493" s="39" t="e">
        <f>IF(AL494="51",Monitoreo!F184&amp;". ","")</f>
        <v>#REF!</v>
      </c>
      <c r="O493" s="39" t="e">
        <f>IF(AL494="45",Monitoreo!F184&amp;". ","")</f>
        <v>#REF!</v>
      </c>
      <c r="P493" s="39" t="e">
        <f>IF(AL494="44",Monitoreo!F184&amp;". ","")</f>
        <v>#REF!</v>
      </c>
      <c r="Q493" s="39" t="e">
        <f>IF(AL494="43",Monitoreo!F184&amp;". ","")</f>
        <v>#REF!</v>
      </c>
      <c r="R493" s="39" t="e">
        <f>IF(AL494="42",Monitoreo!F184&amp;". ","")</f>
        <v>#REF!</v>
      </c>
      <c r="S493" s="39" t="e">
        <f>IF(AL494="41",Monitoreo!F184&amp;". ","")</f>
        <v>#REF!</v>
      </c>
      <c r="T493" s="39" t="e">
        <f>IF(AL494="35",Monitoreo!F184&amp;". ","")</f>
        <v>#REF!</v>
      </c>
      <c r="U493" s="39" t="e">
        <f>IF(AL494="34",Monitoreo!F184&amp;". ","")</f>
        <v>#REF!</v>
      </c>
      <c r="V493" s="39" t="e">
        <f>IF(AL494="33",Monitoreo!F184&amp;". ","")</f>
        <v>#REF!</v>
      </c>
      <c r="W493" s="39" t="e">
        <f>IF(AL494="32",Monitoreo!F184&amp;". ","")</f>
        <v>#REF!</v>
      </c>
      <c r="X493" s="39" t="e">
        <f>IF(AL494="31",Monitoreo!F184&amp;". ","")</f>
        <v>#REF!</v>
      </c>
      <c r="Y493" s="39" t="e">
        <f>IF(AL494="25",Monitoreo!F184&amp;". ","")</f>
        <v>#REF!</v>
      </c>
      <c r="Z493" s="39" t="e">
        <f>IF(AL494="24",Monitoreo!F184&amp;". ","")</f>
        <v>#REF!</v>
      </c>
      <c r="AA493" s="39" t="e">
        <f>IF(AL494="23",Monitoreo!F184&amp;". ","")</f>
        <v>#REF!</v>
      </c>
      <c r="AB493" s="39" t="e">
        <f>IF(AL494="22",Monitoreo!F184&amp;". ","")</f>
        <v>#REF!</v>
      </c>
      <c r="AC493" s="39" t="e">
        <f>IF(AL494="21",Monitoreo!F184&amp;". ","")</f>
        <v>#REF!</v>
      </c>
      <c r="AD493" s="39" t="e">
        <f>IF(AL494="15",Monitoreo!F184&amp;". ","")</f>
        <v>#REF!</v>
      </c>
      <c r="AE493" s="39" t="e">
        <f>IF(AL494="14",Monitoreo!F184&amp;". ","")</f>
        <v>#REF!</v>
      </c>
      <c r="AF493" s="39" t="e">
        <f>IF(AL494="13",Monitoreo!F184&amp;". ","")</f>
        <v>#REF!</v>
      </c>
      <c r="AG493" s="39" t="e">
        <f>IF(AL494="12",Monitoreo!F184&amp;". ","")</f>
        <v>#REF!</v>
      </c>
      <c r="AH493" s="85" t="e">
        <f>IF(AL494="11",Monitoreo!F184&amp;". ","")</f>
        <v>#REF!</v>
      </c>
      <c r="AI493" s="71"/>
      <c r="AJ493" s="88" t="e">
        <f>+IF(Monitoreo!#REF!="Casi Seguro",5,IF(Monitoreo!#REF!="Probable",4,IF(Monitoreo!#REF!="Posible",3,IF(Monitoreo!#REF!="Improbable",2,IF(Monitoreo!#REF!="Raro",1)))))</f>
        <v>#REF!</v>
      </c>
      <c r="AK493" s="88" t="e">
        <f>+IF(Monitoreo!#REF!="Severo",5,IF(Monitoreo!#REF!="Mayor",4,IF(Monitoreo!#REF!="Moderado",3,IF(Monitoreo!#REF!="Menor",2,IF(Monitoreo!#REF!="Insignificante",1)))))</f>
        <v>#REF!</v>
      </c>
      <c r="AL493" s="88" t="e">
        <f t="shared" si="7"/>
        <v>#REF!</v>
      </c>
    </row>
    <row r="494" spans="9:38" x14ac:dyDescent="0.25">
      <c r="I494" s="83"/>
      <c r="J494" s="84" t="e">
        <f>IF(AL495="55",Monitoreo!F185&amp;". ","")</f>
        <v>#REF!</v>
      </c>
      <c r="K494" s="39" t="e">
        <f>IF(AL495="54",Monitoreo!F185&amp;". ","")</f>
        <v>#REF!</v>
      </c>
      <c r="L494" s="39" t="e">
        <f>IF(AL495="53",Monitoreo!F185&amp;". ","")</f>
        <v>#REF!</v>
      </c>
      <c r="M494" s="39" t="e">
        <f>IF(AL495="52",Monitoreo!F185&amp;". ","")</f>
        <v>#REF!</v>
      </c>
      <c r="N494" s="39" t="e">
        <f>IF(AL495="51",Monitoreo!F185&amp;". ","")</f>
        <v>#REF!</v>
      </c>
      <c r="O494" s="39" t="e">
        <f>IF(AL495="45",Monitoreo!F185&amp;". ","")</f>
        <v>#REF!</v>
      </c>
      <c r="P494" s="39" t="e">
        <f>IF(AL495="44",Monitoreo!F185&amp;". ","")</f>
        <v>#REF!</v>
      </c>
      <c r="Q494" s="39" t="e">
        <f>IF(AL495="43",Monitoreo!F185&amp;". ","")</f>
        <v>#REF!</v>
      </c>
      <c r="R494" s="39" t="e">
        <f>IF(AL495="42",Monitoreo!F185&amp;". ","")</f>
        <v>#REF!</v>
      </c>
      <c r="S494" s="39" t="e">
        <f>IF(AL495="41",Monitoreo!F185&amp;". ","")</f>
        <v>#REF!</v>
      </c>
      <c r="T494" s="39" t="e">
        <f>IF(AL495="35",Monitoreo!F185&amp;". ","")</f>
        <v>#REF!</v>
      </c>
      <c r="U494" s="39" t="e">
        <f>IF(AL495="34",Monitoreo!F185&amp;". ","")</f>
        <v>#REF!</v>
      </c>
      <c r="V494" s="39" t="e">
        <f>IF(AL495="33",Monitoreo!F185&amp;". ","")</f>
        <v>#REF!</v>
      </c>
      <c r="W494" s="39" t="e">
        <f>IF(AL495="32",Monitoreo!F185&amp;". ","")</f>
        <v>#REF!</v>
      </c>
      <c r="X494" s="39" t="e">
        <f>IF(AL495="31",Monitoreo!F185&amp;". ","")</f>
        <v>#REF!</v>
      </c>
      <c r="Y494" s="39" t="e">
        <f>IF(AL495="25",Monitoreo!F185&amp;". ","")</f>
        <v>#REF!</v>
      </c>
      <c r="Z494" s="39" t="e">
        <f>IF(AL495="24",Monitoreo!F185&amp;". ","")</f>
        <v>#REF!</v>
      </c>
      <c r="AA494" s="39" t="e">
        <f>IF(AL495="23",Monitoreo!F185&amp;". ","")</f>
        <v>#REF!</v>
      </c>
      <c r="AB494" s="39" t="e">
        <f>IF(AL495="22",Monitoreo!F185&amp;". ","")</f>
        <v>#REF!</v>
      </c>
      <c r="AC494" s="39" t="e">
        <f>IF(AL495="21",Monitoreo!F185&amp;". ","")</f>
        <v>#REF!</v>
      </c>
      <c r="AD494" s="39" t="e">
        <f>IF(AL495="15",Monitoreo!F185&amp;". ","")</f>
        <v>#REF!</v>
      </c>
      <c r="AE494" s="39" t="e">
        <f>IF(AL495="14",Monitoreo!F185&amp;". ","")</f>
        <v>#REF!</v>
      </c>
      <c r="AF494" s="39" t="e">
        <f>IF(AL495="13",Monitoreo!F185&amp;". ","")</f>
        <v>#REF!</v>
      </c>
      <c r="AG494" s="39" t="e">
        <f>IF(AL495="12",Monitoreo!F185&amp;". ","")</f>
        <v>#REF!</v>
      </c>
      <c r="AH494" s="85" t="e">
        <f>IF(AL495="11",Monitoreo!F185&amp;". ","")</f>
        <v>#REF!</v>
      </c>
      <c r="AI494" s="71"/>
      <c r="AJ494" s="88" t="e">
        <f>+IF(Monitoreo!#REF!="Casi Seguro",5,IF(Monitoreo!#REF!="Probable",4,IF(Monitoreo!#REF!="Posible",3,IF(Monitoreo!#REF!="Improbable",2,IF(Monitoreo!#REF!="Raro",1)))))</f>
        <v>#REF!</v>
      </c>
      <c r="AK494" s="88" t="e">
        <f>+IF(Monitoreo!#REF!="Severo",5,IF(Monitoreo!#REF!="Mayor",4,IF(Monitoreo!#REF!="Moderado",3,IF(Monitoreo!#REF!="Menor",2,IF(Monitoreo!#REF!="Insignificante",1)))))</f>
        <v>#REF!</v>
      </c>
      <c r="AL494" s="88" t="e">
        <f t="shared" si="7"/>
        <v>#REF!</v>
      </c>
    </row>
    <row r="495" spans="9:38" x14ac:dyDescent="0.25">
      <c r="I495" s="83"/>
      <c r="J495" s="84" t="e">
        <f>IF(AL496="55",Monitoreo!F186&amp;". ","")</f>
        <v>#REF!</v>
      </c>
      <c r="K495" s="39" t="e">
        <f>IF(AL496="54",Monitoreo!F186&amp;". ","")</f>
        <v>#REF!</v>
      </c>
      <c r="L495" s="39" t="e">
        <f>IF(AL496="53",Monitoreo!F186&amp;". ","")</f>
        <v>#REF!</v>
      </c>
      <c r="M495" s="39" t="e">
        <f>IF(AL496="52",Monitoreo!F186&amp;". ","")</f>
        <v>#REF!</v>
      </c>
      <c r="N495" s="39" t="e">
        <f>IF(AL496="51",Monitoreo!F186&amp;". ","")</f>
        <v>#REF!</v>
      </c>
      <c r="O495" s="39" t="e">
        <f>IF(AL496="45",Monitoreo!F186&amp;". ","")</f>
        <v>#REF!</v>
      </c>
      <c r="P495" s="39" t="e">
        <f>IF(AL496="44",Monitoreo!F186&amp;". ","")</f>
        <v>#REF!</v>
      </c>
      <c r="Q495" s="39" t="e">
        <f>IF(AL496="43",Monitoreo!F186&amp;". ","")</f>
        <v>#REF!</v>
      </c>
      <c r="R495" s="39" t="e">
        <f>IF(AL496="42",Monitoreo!F186&amp;". ","")</f>
        <v>#REF!</v>
      </c>
      <c r="S495" s="39" t="e">
        <f>IF(AL496="41",Monitoreo!F186&amp;". ","")</f>
        <v>#REF!</v>
      </c>
      <c r="T495" s="39" t="e">
        <f>IF(AL496="35",Monitoreo!F186&amp;". ","")</f>
        <v>#REF!</v>
      </c>
      <c r="U495" s="39" t="e">
        <f>IF(AL496="34",Monitoreo!F186&amp;". ","")</f>
        <v>#REF!</v>
      </c>
      <c r="V495" s="39" t="e">
        <f>IF(AL496="33",Monitoreo!F186&amp;". ","")</f>
        <v>#REF!</v>
      </c>
      <c r="W495" s="39" t="e">
        <f>IF(AL496="32",Monitoreo!F186&amp;". ","")</f>
        <v>#REF!</v>
      </c>
      <c r="X495" s="39" t="e">
        <f>IF(AL496="31",Monitoreo!F186&amp;". ","")</f>
        <v>#REF!</v>
      </c>
      <c r="Y495" s="39" t="e">
        <f>IF(AL496="25",Monitoreo!F186&amp;". ","")</f>
        <v>#REF!</v>
      </c>
      <c r="Z495" s="39" t="e">
        <f>IF(AL496="24",Monitoreo!F186&amp;". ","")</f>
        <v>#REF!</v>
      </c>
      <c r="AA495" s="39" t="e">
        <f>IF(AL496="23",Monitoreo!F186&amp;". ","")</f>
        <v>#REF!</v>
      </c>
      <c r="AB495" s="39" t="e">
        <f>IF(AL496="22",Monitoreo!F186&amp;". ","")</f>
        <v>#REF!</v>
      </c>
      <c r="AC495" s="39" t="e">
        <f>IF(AL496="21",Monitoreo!F186&amp;". ","")</f>
        <v>#REF!</v>
      </c>
      <c r="AD495" s="39" t="e">
        <f>IF(AL496="15",Monitoreo!F186&amp;". ","")</f>
        <v>#REF!</v>
      </c>
      <c r="AE495" s="39" t="e">
        <f>IF(AL496="14",Monitoreo!F186&amp;". ","")</f>
        <v>#REF!</v>
      </c>
      <c r="AF495" s="39" t="e">
        <f>IF(AL496="13",Monitoreo!F186&amp;". ","")</f>
        <v>#REF!</v>
      </c>
      <c r="AG495" s="39" t="e">
        <f>IF(AL496="12",Monitoreo!F186&amp;". ","")</f>
        <v>#REF!</v>
      </c>
      <c r="AH495" s="85" t="e">
        <f>IF(AL496="11",Monitoreo!F186&amp;". ","")</f>
        <v>#REF!</v>
      </c>
      <c r="AI495" s="71"/>
      <c r="AJ495" s="88" t="e">
        <f>+IF(Monitoreo!#REF!="Casi Seguro",5,IF(Monitoreo!#REF!="Probable",4,IF(Monitoreo!#REF!="Posible",3,IF(Monitoreo!#REF!="Improbable",2,IF(Monitoreo!#REF!="Raro",1)))))</f>
        <v>#REF!</v>
      </c>
      <c r="AK495" s="88" t="e">
        <f>+IF(Monitoreo!#REF!="Severo",5,IF(Monitoreo!#REF!="Mayor",4,IF(Monitoreo!#REF!="Moderado",3,IF(Monitoreo!#REF!="Menor",2,IF(Monitoreo!#REF!="Insignificante",1)))))</f>
        <v>#REF!</v>
      </c>
      <c r="AL495" s="88" t="e">
        <f t="shared" si="7"/>
        <v>#REF!</v>
      </c>
    </row>
    <row r="496" spans="9:38" x14ac:dyDescent="0.25">
      <c r="I496" s="83"/>
      <c r="J496" s="84" t="e">
        <f>IF(AL497="55",Monitoreo!F187&amp;". ","")</f>
        <v>#REF!</v>
      </c>
      <c r="K496" s="39" t="e">
        <f>IF(AL497="54",Monitoreo!F187&amp;". ","")</f>
        <v>#REF!</v>
      </c>
      <c r="L496" s="39" t="e">
        <f>IF(AL497="53",Monitoreo!F187&amp;". ","")</f>
        <v>#REF!</v>
      </c>
      <c r="M496" s="39" t="e">
        <f>IF(AL497="52",Monitoreo!F187&amp;". ","")</f>
        <v>#REF!</v>
      </c>
      <c r="N496" s="39" t="e">
        <f>IF(AL497="51",Monitoreo!F187&amp;". ","")</f>
        <v>#REF!</v>
      </c>
      <c r="O496" s="39" t="e">
        <f>IF(AL497="45",Monitoreo!F187&amp;". ","")</f>
        <v>#REF!</v>
      </c>
      <c r="P496" s="39" t="e">
        <f>IF(AL497="44",Monitoreo!F187&amp;". ","")</f>
        <v>#REF!</v>
      </c>
      <c r="Q496" s="39" t="e">
        <f>IF(AL497="43",Monitoreo!F187&amp;". ","")</f>
        <v>#REF!</v>
      </c>
      <c r="R496" s="39" t="e">
        <f>IF(AL497="42",Monitoreo!F187&amp;". ","")</f>
        <v>#REF!</v>
      </c>
      <c r="S496" s="39" t="e">
        <f>IF(AL497="41",Monitoreo!F187&amp;". ","")</f>
        <v>#REF!</v>
      </c>
      <c r="T496" s="39" t="e">
        <f>IF(AL497="35",Monitoreo!F187&amp;". ","")</f>
        <v>#REF!</v>
      </c>
      <c r="U496" s="39" t="e">
        <f>IF(AL497="34",Monitoreo!F187&amp;". ","")</f>
        <v>#REF!</v>
      </c>
      <c r="V496" s="39" t="e">
        <f>IF(AL497="33",Monitoreo!F187&amp;". ","")</f>
        <v>#REF!</v>
      </c>
      <c r="W496" s="39" t="e">
        <f>IF(AL497="32",Monitoreo!F187&amp;". ","")</f>
        <v>#REF!</v>
      </c>
      <c r="X496" s="39" t="e">
        <f>IF(AL497="31",Monitoreo!F187&amp;". ","")</f>
        <v>#REF!</v>
      </c>
      <c r="Y496" s="39" t="e">
        <f>IF(AL497="25",Monitoreo!F187&amp;". ","")</f>
        <v>#REF!</v>
      </c>
      <c r="Z496" s="39" t="e">
        <f>IF(AL497="24",Monitoreo!F187&amp;". ","")</f>
        <v>#REF!</v>
      </c>
      <c r="AA496" s="39" t="e">
        <f>IF(AL497="23",Monitoreo!F187&amp;". ","")</f>
        <v>#REF!</v>
      </c>
      <c r="AB496" s="39" t="e">
        <f>IF(AL497="22",Monitoreo!F187&amp;". ","")</f>
        <v>#REF!</v>
      </c>
      <c r="AC496" s="39" t="e">
        <f>IF(AL497="21",Monitoreo!F187&amp;". ","")</f>
        <v>#REF!</v>
      </c>
      <c r="AD496" s="39" t="e">
        <f>IF(AL497="15",Monitoreo!F187&amp;". ","")</f>
        <v>#REF!</v>
      </c>
      <c r="AE496" s="39" t="e">
        <f>IF(AL497="14",Monitoreo!F187&amp;". ","")</f>
        <v>#REF!</v>
      </c>
      <c r="AF496" s="39" t="e">
        <f>IF(AL497="13",Monitoreo!F187&amp;". ","")</f>
        <v>#REF!</v>
      </c>
      <c r="AG496" s="39" t="e">
        <f>IF(AL497="12",Monitoreo!F187&amp;". ","")</f>
        <v>#REF!</v>
      </c>
      <c r="AH496" s="85" t="e">
        <f>IF(AL497="11",Monitoreo!F187&amp;". ","")</f>
        <v>#REF!</v>
      </c>
      <c r="AI496" s="71"/>
      <c r="AJ496" s="88" t="e">
        <f>+IF(Monitoreo!#REF!="Casi Seguro",5,IF(Monitoreo!#REF!="Probable",4,IF(Monitoreo!#REF!="Posible",3,IF(Monitoreo!#REF!="Improbable",2,IF(Monitoreo!#REF!="Raro",1)))))</f>
        <v>#REF!</v>
      </c>
      <c r="AK496" s="88" t="e">
        <f>+IF(Monitoreo!#REF!="Severo",5,IF(Monitoreo!#REF!="Mayor",4,IF(Monitoreo!#REF!="Moderado",3,IF(Monitoreo!#REF!="Menor",2,IF(Monitoreo!#REF!="Insignificante",1)))))</f>
        <v>#REF!</v>
      </c>
      <c r="AL496" s="88" t="e">
        <f t="shared" si="7"/>
        <v>#REF!</v>
      </c>
    </row>
    <row r="497" spans="9:38" x14ac:dyDescent="0.25">
      <c r="I497" s="83"/>
      <c r="J497" s="84" t="e">
        <f>IF(AL498="55",Monitoreo!F188&amp;". ","")</f>
        <v>#REF!</v>
      </c>
      <c r="K497" s="39" t="e">
        <f>IF(AL498="54",Monitoreo!F188&amp;". ","")</f>
        <v>#REF!</v>
      </c>
      <c r="L497" s="39" t="e">
        <f>IF(AL498="53",Monitoreo!F188&amp;". ","")</f>
        <v>#REF!</v>
      </c>
      <c r="M497" s="39" t="e">
        <f>IF(AL498="52",Monitoreo!F188&amp;". ","")</f>
        <v>#REF!</v>
      </c>
      <c r="N497" s="39" t="e">
        <f>IF(AL498="51",Monitoreo!F188&amp;". ","")</f>
        <v>#REF!</v>
      </c>
      <c r="O497" s="39" t="e">
        <f>IF(AL498="45",Monitoreo!F188&amp;". ","")</f>
        <v>#REF!</v>
      </c>
      <c r="P497" s="39" t="e">
        <f>IF(AL498="44",Monitoreo!F188&amp;". ","")</f>
        <v>#REF!</v>
      </c>
      <c r="Q497" s="39" t="e">
        <f>IF(AL498="43",Monitoreo!F188&amp;". ","")</f>
        <v>#REF!</v>
      </c>
      <c r="R497" s="39" t="e">
        <f>IF(AL498="42",Monitoreo!F188&amp;". ","")</f>
        <v>#REF!</v>
      </c>
      <c r="S497" s="39" t="e">
        <f>IF(AL498="41",Monitoreo!F188&amp;". ","")</f>
        <v>#REF!</v>
      </c>
      <c r="T497" s="39" t="e">
        <f>IF(AL498="35",Monitoreo!F188&amp;". ","")</f>
        <v>#REF!</v>
      </c>
      <c r="U497" s="39" t="e">
        <f>IF(AL498="34",Monitoreo!F188&amp;". ","")</f>
        <v>#REF!</v>
      </c>
      <c r="V497" s="39" t="e">
        <f>IF(AL498="33",Monitoreo!F188&amp;". ","")</f>
        <v>#REF!</v>
      </c>
      <c r="W497" s="39" t="e">
        <f>IF(AL498="32",Monitoreo!F188&amp;". ","")</f>
        <v>#REF!</v>
      </c>
      <c r="X497" s="39" t="e">
        <f>IF(AL498="31",Monitoreo!F188&amp;". ","")</f>
        <v>#REF!</v>
      </c>
      <c r="Y497" s="39" t="e">
        <f>IF(AL498="25",Monitoreo!F188&amp;". ","")</f>
        <v>#REF!</v>
      </c>
      <c r="Z497" s="39" t="e">
        <f>IF(AL498="24",Monitoreo!F188&amp;". ","")</f>
        <v>#REF!</v>
      </c>
      <c r="AA497" s="39" t="e">
        <f>IF(AL498="23",Monitoreo!F188&amp;". ","")</f>
        <v>#REF!</v>
      </c>
      <c r="AB497" s="39" t="e">
        <f>IF(AL498="22",Monitoreo!F188&amp;". ","")</f>
        <v>#REF!</v>
      </c>
      <c r="AC497" s="39" t="e">
        <f>IF(AL498="21",Monitoreo!F188&amp;". ","")</f>
        <v>#REF!</v>
      </c>
      <c r="AD497" s="39" t="e">
        <f>IF(AL498="15",Monitoreo!F188&amp;". ","")</f>
        <v>#REF!</v>
      </c>
      <c r="AE497" s="39" t="e">
        <f>IF(AL498="14",Monitoreo!F188&amp;". ","")</f>
        <v>#REF!</v>
      </c>
      <c r="AF497" s="39" t="e">
        <f>IF(AL498="13",Monitoreo!F188&amp;". ","")</f>
        <v>#REF!</v>
      </c>
      <c r="AG497" s="39" t="e">
        <f>IF(AL498="12",Monitoreo!F188&amp;". ","")</f>
        <v>#REF!</v>
      </c>
      <c r="AH497" s="85" t="e">
        <f>IF(AL498="11",Monitoreo!F188&amp;". ","")</f>
        <v>#REF!</v>
      </c>
      <c r="AI497" s="71"/>
      <c r="AJ497" s="88" t="e">
        <f>+IF(Monitoreo!#REF!="Casi Seguro",5,IF(Monitoreo!#REF!="Probable",4,IF(Monitoreo!#REF!="Posible",3,IF(Monitoreo!#REF!="Improbable",2,IF(Monitoreo!#REF!="Raro",1)))))</f>
        <v>#REF!</v>
      </c>
      <c r="AK497" s="88" t="e">
        <f>+IF(Monitoreo!#REF!="Severo",5,IF(Monitoreo!#REF!="Mayor",4,IF(Monitoreo!#REF!="Moderado",3,IF(Monitoreo!#REF!="Menor",2,IF(Monitoreo!#REF!="Insignificante",1)))))</f>
        <v>#REF!</v>
      </c>
      <c r="AL497" s="88" t="e">
        <f t="shared" si="7"/>
        <v>#REF!</v>
      </c>
    </row>
    <row r="498" spans="9:38" x14ac:dyDescent="0.25">
      <c r="I498" s="83"/>
      <c r="J498" s="84" t="e">
        <f>IF(AL499="55",Monitoreo!F189&amp;". ","")</f>
        <v>#REF!</v>
      </c>
      <c r="K498" s="39" t="e">
        <f>IF(AL499="54",Monitoreo!F189&amp;". ","")</f>
        <v>#REF!</v>
      </c>
      <c r="L498" s="39" t="e">
        <f>IF(AL499="53",Monitoreo!F189&amp;". ","")</f>
        <v>#REF!</v>
      </c>
      <c r="M498" s="39" t="e">
        <f>IF(AL499="52",Monitoreo!F189&amp;". ","")</f>
        <v>#REF!</v>
      </c>
      <c r="N498" s="39" t="e">
        <f>IF(AL499="51",Monitoreo!F189&amp;". ","")</f>
        <v>#REF!</v>
      </c>
      <c r="O498" s="39" t="e">
        <f>IF(AL499="45",Monitoreo!F189&amp;". ","")</f>
        <v>#REF!</v>
      </c>
      <c r="P498" s="39" t="e">
        <f>IF(AL499="44",Monitoreo!F189&amp;". ","")</f>
        <v>#REF!</v>
      </c>
      <c r="Q498" s="39" t="e">
        <f>IF(AL499="43",Monitoreo!F189&amp;". ","")</f>
        <v>#REF!</v>
      </c>
      <c r="R498" s="39" t="e">
        <f>IF(AL499="42",Monitoreo!F189&amp;". ","")</f>
        <v>#REF!</v>
      </c>
      <c r="S498" s="39" t="e">
        <f>IF(AL499="41",Monitoreo!F189&amp;". ","")</f>
        <v>#REF!</v>
      </c>
      <c r="T498" s="39" t="e">
        <f>IF(AL499="35",Monitoreo!F189&amp;". ","")</f>
        <v>#REF!</v>
      </c>
      <c r="U498" s="39" t="e">
        <f>IF(AL499="34",Monitoreo!F189&amp;". ","")</f>
        <v>#REF!</v>
      </c>
      <c r="V498" s="39" t="e">
        <f>IF(AL499="33",Monitoreo!F189&amp;". ","")</f>
        <v>#REF!</v>
      </c>
      <c r="W498" s="39" t="e">
        <f>IF(AL499="32",Monitoreo!F189&amp;". ","")</f>
        <v>#REF!</v>
      </c>
      <c r="X498" s="39" t="e">
        <f>IF(AL499="31",Monitoreo!F189&amp;". ","")</f>
        <v>#REF!</v>
      </c>
      <c r="Y498" s="39" t="e">
        <f>IF(AL499="25",Monitoreo!F189&amp;". ","")</f>
        <v>#REF!</v>
      </c>
      <c r="Z498" s="39" t="e">
        <f>IF(AL499="24",Monitoreo!F189&amp;". ","")</f>
        <v>#REF!</v>
      </c>
      <c r="AA498" s="39" t="e">
        <f>IF(AL499="23",Monitoreo!F189&amp;". ","")</f>
        <v>#REF!</v>
      </c>
      <c r="AB498" s="39" t="e">
        <f>IF(AL499="22",Monitoreo!F189&amp;". ","")</f>
        <v>#REF!</v>
      </c>
      <c r="AC498" s="39" t="e">
        <f>IF(AL499="21",Monitoreo!F189&amp;". ","")</f>
        <v>#REF!</v>
      </c>
      <c r="AD498" s="39" t="e">
        <f>IF(AL499="15",Monitoreo!F189&amp;". ","")</f>
        <v>#REF!</v>
      </c>
      <c r="AE498" s="39" t="e">
        <f>IF(AL499="14",Monitoreo!F189&amp;". ","")</f>
        <v>#REF!</v>
      </c>
      <c r="AF498" s="39" t="e">
        <f>IF(AL499="13",Monitoreo!F189&amp;". ","")</f>
        <v>#REF!</v>
      </c>
      <c r="AG498" s="39" t="e">
        <f>IF(AL499="12",Monitoreo!F189&amp;". ","")</f>
        <v>#REF!</v>
      </c>
      <c r="AH498" s="85" t="e">
        <f>IF(AL499="11",Monitoreo!F189&amp;". ","")</f>
        <v>#REF!</v>
      </c>
      <c r="AI498" s="71"/>
      <c r="AJ498" s="88" t="e">
        <f>+IF(Monitoreo!#REF!="Casi Seguro",5,IF(Monitoreo!#REF!="Probable",4,IF(Monitoreo!#REF!="Posible",3,IF(Monitoreo!#REF!="Improbable",2,IF(Monitoreo!#REF!="Raro",1)))))</f>
        <v>#REF!</v>
      </c>
      <c r="AK498" s="88" t="e">
        <f>+IF(Monitoreo!#REF!="Severo",5,IF(Monitoreo!#REF!="Mayor",4,IF(Monitoreo!#REF!="Moderado",3,IF(Monitoreo!#REF!="Menor",2,IF(Monitoreo!#REF!="Insignificante",1)))))</f>
        <v>#REF!</v>
      </c>
      <c r="AL498" s="88" t="e">
        <f t="shared" si="7"/>
        <v>#REF!</v>
      </c>
    </row>
    <row r="499" spans="9:38" x14ac:dyDescent="0.25">
      <c r="I499" s="83"/>
      <c r="J499" s="84" t="e">
        <f>IF(AL500="55",Monitoreo!F190&amp;". ","")</f>
        <v>#REF!</v>
      </c>
      <c r="K499" s="39" t="e">
        <f>IF(AL500="54",Monitoreo!F190&amp;". ","")</f>
        <v>#REF!</v>
      </c>
      <c r="L499" s="39" t="e">
        <f>IF(AL500="53",Monitoreo!F190&amp;". ","")</f>
        <v>#REF!</v>
      </c>
      <c r="M499" s="39" t="e">
        <f>IF(AL500="52",Monitoreo!F190&amp;". ","")</f>
        <v>#REF!</v>
      </c>
      <c r="N499" s="39" t="e">
        <f>IF(AL500="51",Monitoreo!F190&amp;". ","")</f>
        <v>#REF!</v>
      </c>
      <c r="O499" s="39" t="e">
        <f>IF(AL500="45",Monitoreo!F190&amp;". ","")</f>
        <v>#REF!</v>
      </c>
      <c r="P499" s="39" t="e">
        <f>IF(AL500="44",Monitoreo!F190&amp;". ","")</f>
        <v>#REF!</v>
      </c>
      <c r="Q499" s="39" t="e">
        <f>IF(AL500="43",Monitoreo!F190&amp;". ","")</f>
        <v>#REF!</v>
      </c>
      <c r="R499" s="39" t="e">
        <f>IF(AL500="42",Monitoreo!F190&amp;". ","")</f>
        <v>#REF!</v>
      </c>
      <c r="S499" s="39" t="e">
        <f>IF(AL500="41",Monitoreo!F190&amp;". ","")</f>
        <v>#REF!</v>
      </c>
      <c r="T499" s="39" t="e">
        <f>IF(AL500="35",Monitoreo!F190&amp;". ","")</f>
        <v>#REF!</v>
      </c>
      <c r="U499" s="39" t="e">
        <f>IF(AL500="34",Monitoreo!F190&amp;". ","")</f>
        <v>#REF!</v>
      </c>
      <c r="V499" s="39" t="e">
        <f>IF(AL500="33",Monitoreo!F190&amp;". ","")</f>
        <v>#REF!</v>
      </c>
      <c r="W499" s="39" t="e">
        <f>IF(AL500="32",Monitoreo!F190&amp;". ","")</f>
        <v>#REF!</v>
      </c>
      <c r="X499" s="39" t="e">
        <f>IF(AL500="31",Monitoreo!F190&amp;". ","")</f>
        <v>#REF!</v>
      </c>
      <c r="Y499" s="39" t="e">
        <f>IF(AL500="25",Monitoreo!F190&amp;". ","")</f>
        <v>#REF!</v>
      </c>
      <c r="Z499" s="39" t="e">
        <f>IF(AL500="24",Monitoreo!F190&amp;". ","")</f>
        <v>#REF!</v>
      </c>
      <c r="AA499" s="39" t="e">
        <f>IF(AL500="23",Monitoreo!F190&amp;". ","")</f>
        <v>#REF!</v>
      </c>
      <c r="AB499" s="39" t="e">
        <f>IF(AL500="22",Monitoreo!F190&amp;". ","")</f>
        <v>#REF!</v>
      </c>
      <c r="AC499" s="39" t="e">
        <f>IF(AL500="21",Monitoreo!F190&amp;". ","")</f>
        <v>#REF!</v>
      </c>
      <c r="AD499" s="39" t="e">
        <f>IF(AL500="15",Monitoreo!F190&amp;". ","")</f>
        <v>#REF!</v>
      </c>
      <c r="AE499" s="39" t="e">
        <f>IF(AL500="14",Monitoreo!F190&amp;". ","")</f>
        <v>#REF!</v>
      </c>
      <c r="AF499" s="39" t="e">
        <f>IF(AL500="13",Monitoreo!F190&amp;". ","")</f>
        <v>#REF!</v>
      </c>
      <c r="AG499" s="39" t="e">
        <f>IF(AL500="12",Monitoreo!F190&amp;". ","")</f>
        <v>#REF!</v>
      </c>
      <c r="AH499" s="85" t="e">
        <f>IF(AL500="11",Monitoreo!F190&amp;". ","")</f>
        <v>#REF!</v>
      </c>
      <c r="AI499" s="71"/>
      <c r="AJ499" s="88" t="e">
        <f>+IF(Monitoreo!#REF!="Casi Seguro",5,IF(Monitoreo!#REF!="Probable",4,IF(Monitoreo!#REF!="Posible",3,IF(Monitoreo!#REF!="Improbable",2,IF(Monitoreo!#REF!="Raro",1)))))</f>
        <v>#REF!</v>
      </c>
      <c r="AK499" s="88" t="e">
        <f>+IF(Monitoreo!#REF!="Severo",5,IF(Monitoreo!#REF!="Mayor",4,IF(Monitoreo!#REF!="Moderado",3,IF(Monitoreo!#REF!="Menor",2,IF(Monitoreo!#REF!="Insignificante",1)))))</f>
        <v>#REF!</v>
      </c>
      <c r="AL499" s="88" t="e">
        <f t="shared" si="7"/>
        <v>#REF!</v>
      </c>
    </row>
    <row r="500" spans="9:38" x14ac:dyDescent="0.25">
      <c r="I500" s="83"/>
      <c r="J500" s="84" t="e">
        <f>IF(AL501="55",Monitoreo!F191&amp;". ","")</f>
        <v>#REF!</v>
      </c>
      <c r="K500" s="39" t="e">
        <f>IF(AL501="54",Monitoreo!F191&amp;". ","")</f>
        <v>#REF!</v>
      </c>
      <c r="L500" s="39" t="e">
        <f>IF(AL501="53",Monitoreo!F191&amp;". ","")</f>
        <v>#REF!</v>
      </c>
      <c r="M500" s="39" t="e">
        <f>IF(AL501="52",Monitoreo!F191&amp;". ","")</f>
        <v>#REF!</v>
      </c>
      <c r="N500" s="39" t="e">
        <f>IF(AL501="51",Monitoreo!F191&amp;". ","")</f>
        <v>#REF!</v>
      </c>
      <c r="O500" s="39" t="e">
        <f>IF(AL501="45",Monitoreo!F191&amp;". ","")</f>
        <v>#REF!</v>
      </c>
      <c r="P500" s="39" t="e">
        <f>IF(AL501="44",Monitoreo!F191&amp;". ","")</f>
        <v>#REF!</v>
      </c>
      <c r="Q500" s="39" t="e">
        <f>IF(AL501="43",Monitoreo!F191&amp;". ","")</f>
        <v>#REF!</v>
      </c>
      <c r="R500" s="39" t="e">
        <f>IF(AL501="42",Monitoreo!F191&amp;". ","")</f>
        <v>#REF!</v>
      </c>
      <c r="S500" s="39" t="e">
        <f>IF(AL501="41",Monitoreo!F191&amp;". ","")</f>
        <v>#REF!</v>
      </c>
      <c r="T500" s="39" t="e">
        <f>IF(AL501="35",Monitoreo!F191&amp;". ","")</f>
        <v>#REF!</v>
      </c>
      <c r="U500" s="39" t="e">
        <f>IF(AL501="34",Monitoreo!F191&amp;". ","")</f>
        <v>#REF!</v>
      </c>
      <c r="V500" s="39" t="e">
        <f>IF(AL501="33",Monitoreo!F191&amp;". ","")</f>
        <v>#REF!</v>
      </c>
      <c r="W500" s="39" t="e">
        <f>IF(AL501="32",Monitoreo!F191&amp;". ","")</f>
        <v>#REF!</v>
      </c>
      <c r="X500" s="39" t="e">
        <f>IF(AL501="31",Monitoreo!F191&amp;". ","")</f>
        <v>#REF!</v>
      </c>
      <c r="Y500" s="39" t="e">
        <f>IF(AL501="25",Monitoreo!F191&amp;". ","")</f>
        <v>#REF!</v>
      </c>
      <c r="Z500" s="39" t="e">
        <f>IF(AL501="24",Monitoreo!F191&amp;". ","")</f>
        <v>#REF!</v>
      </c>
      <c r="AA500" s="39" t="e">
        <f>IF(AL501="23",Monitoreo!F191&amp;". ","")</f>
        <v>#REF!</v>
      </c>
      <c r="AB500" s="39" t="e">
        <f>IF(AL501="22",Monitoreo!F191&amp;". ","")</f>
        <v>#REF!</v>
      </c>
      <c r="AC500" s="39" t="e">
        <f>IF(AL501="21",Monitoreo!F191&amp;". ","")</f>
        <v>#REF!</v>
      </c>
      <c r="AD500" s="39" t="e">
        <f>IF(AL501="15",Monitoreo!F191&amp;". ","")</f>
        <v>#REF!</v>
      </c>
      <c r="AE500" s="39" t="e">
        <f>IF(AL501="14",Monitoreo!F191&amp;". ","")</f>
        <v>#REF!</v>
      </c>
      <c r="AF500" s="39" t="e">
        <f>IF(AL501="13",Monitoreo!F191&amp;". ","")</f>
        <v>#REF!</v>
      </c>
      <c r="AG500" s="39" t="e">
        <f>IF(AL501="12",Monitoreo!F191&amp;". ","")</f>
        <v>#REF!</v>
      </c>
      <c r="AH500" s="85" t="e">
        <f>IF(AL501="11",Monitoreo!F191&amp;". ","")</f>
        <v>#REF!</v>
      </c>
      <c r="AI500" s="71"/>
      <c r="AJ500" s="88" t="e">
        <f>+IF(Monitoreo!#REF!="Casi Seguro",5,IF(Monitoreo!#REF!="Probable",4,IF(Monitoreo!#REF!="Posible",3,IF(Monitoreo!#REF!="Improbable",2,IF(Monitoreo!#REF!="Raro",1)))))</f>
        <v>#REF!</v>
      </c>
      <c r="AK500" s="88" t="e">
        <f>+IF(Monitoreo!#REF!="Severo",5,IF(Monitoreo!#REF!="Mayor",4,IF(Monitoreo!#REF!="Moderado",3,IF(Monitoreo!#REF!="Menor",2,IF(Monitoreo!#REF!="Insignificante",1)))))</f>
        <v>#REF!</v>
      </c>
      <c r="AL500" s="88" t="e">
        <f t="shared" si="7"/>
        <v>#REF!</v>
      </c>
    </row>
    <row r="501" spans="9:38" x14ac:dyDescent="0.25">
      <c r="I501" s="83"/>
      <c r="J501" s="84" t="e">
        <f>IF(AL502="55",Monitoreo!F192&amp;". ","")</f>
        <v>#REF!</v>
      </c>
      <c r="K501" s="39" t="e">
        <f>IF(AL502="54",Monitoreo!F192&amp;". ","")</f>
        <v>#REF!</v>
      </c>
      <c r="L501" s="39" t="e">
        <f>IF(AL502="53",Monitoreo!F192&amp;". ","")</f>
        <v>#REF!</v>
      </c>
      <c r="M501" s="39" t="e">
        <f>IF(AL502="52",Monitoreo!F192&amp;". ","")</f>
        <v>#REF!</v>
      </c>
      <c r="N501" s="39" t="e">
        <f>IF(AL502="51",Monitoreo!F192&amp;". ","")</f>
        <v>#REF!</v>
      </c>
      <c r="O501" s="39" t="e">
        <f>IF(AL502="45",Monitoreo!F192&amp;". ","")</f>
        <v>#REF!</v>
      </c>
      <c r="P501" s="39" t="e">
        <f>IF(AL502="44",Monitoreo!F192&amp;". ","")</f>
        <v>#REF!</v>
      </c>
      <c r="Q501" s="39" t="e">
        <f>IF(AL502="43",Monitoreo!F192&amp;". ","")</f>
        <v>#REF!</v>
      </c>
      <c r="R501" s="39" t="e">
        <f>IF(AL502="42",Monitoreo!F192&amp;". ","")</f>
        <v>#REF!</v>
      </c>
      <c r="S501" s="39" t="e">
        <f>IF(AL502="41",Monitoreo!F192&amp;". ","")</f>
        <v>#REF!</v>
      </c>
      <c r="T501" s="39" t="e">
        <f>IF(AL502="35",Monitoreo!F192&amp;". ","")</f>
        <v>#REF!</v>
      </c>
      <c r="U501" s="39" t="e">
        <f>IF(AL502="34",Monitoreo!F192&amp;". ","")</f>
        <v>#REF!</v>
      </c>
      <c r="V501" s="39" t="e">
        <f>IF(AL502="33",Monitoreo!F192&amp;". ","")</f>
        <v>#REF!</v>
      </c>
      <c r="W501" s="39" t="e">
        <f>IF(AL502="32",Monitoreo!F192&amp;". ","")</f>
        <v>#REF!</v>
      </c>
      <c r="X501" s="39" t="e">
        <f>IF(AL502="31",Monitoreo!F192&amp;". ","")</f>
        <v>#REF!</v>
      </c>
      <c r="Y501" s="39" t="e">
        <f>IF(AL502="25",Monitoreo!F192&amp;". ","")</f>
        <v>#REF!</v>
      </c>
      <c r="Z501" s="39" t="e">
        <f>IF(AL502="24",Monitoreo!F192&amp;". ","")</f>
        <v>#REF!</v>
      </c>
      <c r="AA501" s="39" t="e">
        <f>IF(AL502="23",Monitoreo!F192&amp;". ","")</f>
        <v>#REF!</v>
      </c>
      <c r="AB501" s="39" t="e">
        <f>IF(AL502="22",Monitoreo!F192&amp;". ","")</f>
        <v>#REF!</v>
      </c>
      <c r="AC501" s="39" t="e">
        <f>IF(AL502="21",Monitoreo!F192&amp;". ","")</f>
        <v>#REF!</v>
      </c>
      <c r="AD501" s="39" t="e">
        <f>IF(AL502="15",Monitoreo!F192&amp;". ","")</f>
        <v>#REF!</v>
      </c>
      <c r="AE501" s="39" t="e">
        <f>IF(AL502="14",Monitoreo!F192&amp;". ","")</f>
        <v>#REF!</v>
      </c>
      <c r="AF501" s="39" t="e">
        <f>IF(AL502="13",Monitoreo!F192&amp;". ","")</f>
        <v>#REF!</v>
      </c>
      <c r="AG501" s="39" t="e">
        <f>IF(AL502="12",Monitoreo!F192&amp;". ","")</f>
        <v>#REF!</v>
      </c>
      <c r="AH501" s="85" t="e">
        <f>IF(AL502="11",Monitoreo!F192&amp;". ","")</f>
        <v>#REF!</v>
      </c>
      <c r="AI501" s="71"/>
      <c r="AJ501" s="88" t="e">
        <f>+IF(Monitoreo!#REF!="Casi Seguro",5,IF(Monitoreo!#REF!="Probable",4,IF(Monitoreo!#REF!="Posible",3,IF(Monitoreo!#REF!="Improbable",2,IF(Monitoreo!#REF!="Raro",1)))))</f>
        <v>#REF!</v>
      </c>
      <c r="AK501" s="88" t="e">
        <f>+IF(Monitoreo!#REF!="Severo",5,IF(Monitoreo!#REF!="Mayor",4,IF(Monitoreo!#REF!="Moderado",3,IF(Monitoreo!#REF!="Menor",2,IF(Monitoreo!#REF!="Insignificante",1)))))</f>
        <v>#REF!</v>
      </c>
      <c r="AL501" s="88" t="e">
        <f t="shared" si="7"/>
        <v>#REF!</v>
      </c>
    </row>
    <row r="502" spans="9:38" x14ac:dyDescent="0.25">
      <c r="I502" s="83"/>
      <c r="J502" s="84" t="e">
        <f>IF(AL503="55",Monitoreo!F193&amp;". ","")</f>
        <v>#REF!</v>
      </c>
      <c r="K502" s="39" t="e">
        <f>IF(AL503="54",Monitoreo!F193&amp;". ","")</f>
        <v>#REF!</v>
      </c>
      <c r="L502" s="39" t="e">
        <f>IF(AL503="53",Monitoreo!F193&amp;". ","")</f>
        <v>#REF!</v>
      </c>
      <c r="M502" s="39" t="e">
        <f>IF(AL503="52",Monitoreo!F193&amp;". ","")</f>
        <v>#REF!</v>
      </c>
      <c r="N502" s="39" t="e">
        <f>IF(AL503="51",Monitoreo!F193&amp;". ","")</f>
        <v>#REF!</v>
      </c>
      <c r="O502" s="39" t="e">
        <f>IF(AL503="45",Monitoreo!F193&amp;". ","")</f>
        <v>#REF!</v>
      </c>
      <c r="P502" s="39" t="e">
        <f>IF(AL503="44",Monitoreo!F193&amp;". ","")</f>
        <v>#REF!</v>
      </c>
      <c r="Q502" s="39" t="e">
        <f>IF(AL503="43",Monitoreo!F193&amp;". ","")</f>
        <v>#REF!</v>
      </c>
      <c r="R502" s="39" t="e">
        <f>IF(AL503="42",Monitoreo!F193&amp;". ","")</f>
        <v>#REF!</v>
      </c>
      <c r="S502" s="39" t="e">
        <f>IF(AL503="41",Monitoreo!F193&amp;". ","")</f>
        <v>#REF!</v>
      </c>
      <c r="T502" s="39" t="e">
        <f>IF(AL503="35",Monitoreo!F193&amp;". ","")</f>
        <v>#REF!</v>
      </c>
      <c r="U502" s="39" t="e">
        <f>IF(AL503="34",Monitoreo!F193&amp;". ","")</f>
        <v>#REF!</v>
      </c>
      <c r="V502" s="39" t="e">
        <f>IF(AL503="33",Monitoreo!F193&amp;". ","")</f>
        <v>#REF!</v>
      </c>
      <c r="W502" s="39" t="e">
        <f>IF(AL503="32",Monitoreo!F193&amp;". ","")</f>
        <v>#REF!</v>
      </c>
      <c r="X502" s="39" t="e">
        <f>IF(AL503="31",Monitoreo!F193&amp;". ","")</f>
        <v>#REF!</v>
      </c>
      <c r="Y502" s="39" t="e">
        <f>IF(AL503="25",Monitoreo!F193&amp;". ","")</f>
        <v>#REF!</v>
      </c>
      <c r="Z502" s="39" t="e">
        <f>IF(AL503="24",Monitoreo!F193&amp;". ","")</f>
        <v>#REF!</v>
      </c>
      <c r="AA502" s="39" t="e">
        <f>IF(AL503="23",Monitoreo!F193&amp;". ","")</f>
        <v>#REF!</v>
      </c>
      <c r="AB502" s="39" t="e">
        <f>IF(AL503="22",Monitoreo!F193&amp;". ","")</f>
        <v>#REF!</v>
      </c>
      <c r="AC502" s="39" t="e">
        <f>IF(AL503="21",Monitoreo!F193&amp;". ","")</f>
        <v>#REF!</v>
      </c>
      <c r="AD502" s="39" t="e">
        <f>IF(AL503="15",Monitoreo!F193&amp;". ","")</f>
        <v>#REF!</v>
      </c>
      <c r="AE502" s="39" t="e">
        <f>IF(AL503="14",Monitoreo!F193&amp;". ","")</f>
        <v>#REF!</v>
      </c>
      <c r="AF502" s="39" t="e">
        <f>IF(AL503="13",Monitoreo!F193&amp;". ","")</f>
        <v>#REF!</v>
      </c>
      <c r="AG502" s="39" t="e">
        <f>IF(AL503="12",Monitoreo!F193&amp;". ","")</f>
        <v>#REF!</v>
      </c>
      <c r="AH502" s="85" t="e">
        <f>IF(AL503="11",Monitoreo!F193&amp;". ","")</f>
        <v>#REF!</v>
      </c>
      <c r="AI502" s="71"/>
      <c r="AJ502" s="88" t="e">
        <f>+IF(Monitoreo!#REF!="Casi Seguro",5,IF(Monitoreo!#REF!="Probable",4,IF(Monitoreo!#REF!="Posible",3,IF(Monitoreo!#REF!="Improbable",2,IF(Monitoreo!#REF!="Raro",1)))))</f>
        <v>#REF!</v>
      </c>
      <c r="AK502" s="88" t="e">
        <f>+IF(Monitoreo!#REF!="Severo",5,IF(Monitoreo!#REF!="Mayor",4,IF(Monitoreo!#REF!="Moderado",3,IF(Monitoreo!#REF!="Menor",2,IF(Monitoreo!#REF!="Insignificante",1)))))</f>
        <v>#REF!</v>
      </c>
      <c r="AL502" s="88" t="e">
        <f t="shared" si="7"/>
        <v>#REF!</v>
      </c>
    </row>
    <row r="503" spans="9:38" x14ac:dyDescent="0.25">
      <c r="I503" s="83"/>
      <c r="J503" s="84" t="e">
        <f>IF(AL504="55",Monitoreo!F194&amp;". ","")</f>
        <v>#REF!</v>
      </c>
      <c r="K503" s="39" t="e">
        <f>IF(AL504="54",Monitoreo!F194&amp;". ","")</f>
        <v>#REF!</v>
      </c>
      <c r="L503" s="39" t="e">
        <f>IF(AL504="53",Monitoreo!F194&amp;". ","")</f>
        <v>#REF!</v>
      </c>
      <c r="M503" s="39" t="e">
        <f>IF(AL504="52",Monitoreo!F194&amp;". ","")</f>
        <v>#REF!</v>
      </c>
      <c r="N503" s="39" t="e">
        <f>IF(AL504="51",Monitoreo!F194&amp;". ","")</f>
        <v>#REF!</v>
      </c>
      <c r="O503" s="39" t="e">
        <f>IF(AL504="45",Monitoreo!F194&amp;". ","")</f>
        <v>#REF!</v>
      </c>
      <c r="P503" s="39" t="e">
        <f>IF(AL504="44",Monitoreo!F194&amp;". ","")</f>
        <v>#REF!</v>
      </c>
      <c r="Q503" s="39" t="e">
        <f>IF(AL504="43",Monitoreo!F194&amp;". ","")</f>
        <v>#REF!</v>
      </c>
      <c r="R503" s="39" t="e">
        <f>IF(AL504="42",Monitoreo!F194&amp;". ","")</f>
        <v>#REF!</v>
      </c>
      <c r="S503" s="39" t="e">
        <f>IF(AL504="41",Monitoreo!F194&amp;". ","")</f>
        <v>#REF!</v>
      </c>
      <c r="T503" s="39" t="e">
        <f>IF(AL504="35",Monitoreo!F194&amp;". ","")</f>
        <v>#REF!</v>
      </c>
      <c r="U503" s="39" t="e">
        <f>IF(AL504="34",Monitoreo!F194&amp;". ","")</f>
        <v>#REF!</v>
      </c>
      <c r="V503" s="39" t="e">
        <f>IF(AL504="33",Monitoreo!F194&amp;". ","")</f>
        <v>#REF!</v>
      </c>
      <c r="W503" s="39" t="e">
        <f>IF(AL504="32",Monitoreo!F194&amp;". ","")</f>
        <v>#REF!</v>
      </c>
      <c r="X503" s="39" t="e">
        <f>IF(AL504="31",Monitoreo!F194&amp;". ","")</f>
        <v>#REF!</v>
      </c>
      <c r="Y503" s="39" t="e">
        <f>IF(AL504="25",Monitoreo!F194&amp;". ","")</f>
        <v>#REF!</v>
      </c>
      <c r="Z503" s="39" t="e">
        <f>IF(AL504="24",Monitoreo!F194&amp;". ","")</f>
        <v>#REF!</v>
      </c>
      <c r="AA503" s="39" t="e">
        <f>IF(AL504="23",Monitoreo!F194&amp;". ","")</f>
        <v>#REF!</v>
      </c>
      <c r="AB503" s="39" t="e">
        <f>IF(AL504="22",Monitoreo!F194&amp;". ","")</f>
        <v>#REF!</v>
      </c>
      <c r="AC503" s="39" t="e">
        <f>IF(AL504="21",Monitoreo!F194&amp;". ","")</f>
        <v>#REF!</v>
      </c>
      <c r="AD503" s="39" t="e">
        <f>IF(AL504="15",Monitoreo!F194&amp;". ","")</f>
        <v>#REF!</v>
      </c>
      <c r="AE503" s="39" t="e">
        <f>IF(AL504="14",Monitoreo!F194&amp;". ","")</f>
        <v>#REF!</v>
      </c>
      <c r="AF503" s="39" t="e">
        <f>IF(AL504="13",Monitoreo!F194&amp;". ","")</f>
        <v>#REF!</v>
      </c>
      <c r="AG503" s="39" t="e">
        <f>IF(AL504="12",Monitoreo!F194&amp;". ","")</f>
        <v>#REF!</v>
      </c>
      <c r="AH503" s="85" t="e">
        <f>IF(AL504="11",Monitoreo!F194&amp;". ","")</f>
        <v>#REF!</v>
      </c>
      <c r="AI503" s="71"/>
      <c r="AJ503" s="88" t="e">
        <f>+IF(Monitoreo!#REF!="Casi Seguro",5,IF(Monitoreo!#REF!="Probable",4,IF(Monitoreo!#REF!="Posible",3,IF(Monitoreo!#REF!="Improbable",2,IF(Monitoreo!#REF!="Raro",1)))))</f>
        <v>#REF!</v>
      </c>
      <c r="AK503" s="88" t="e">
        <f>+IF(Monitoreo!#REF!="Severo",5,IF(Monitoreo!#REF!="Mayor",4,IF(Monitoreo!#REF!="Moderado",3,IF(Monitoreo!#REF!="Menor",2,IF(Monitoreo!#REF!="Insignificante",1)))))</f>
        <v>#REF!</v>
      </c>
      <c r="AL503" s="88" t="e">
        <f t="shared" si="7"/>
        <v>#REF!</v>
      </c>
    </row>
    <row r="504" spans="9:38" x14ac:dyDescent="0.25">
      <c r="I504" s="98" t="str">
        <f t="shared" ref="I504:AH504" si="8">I4
&amp;I5
&amp;I6
&amp;I7
&amp;I8
&amp;I9
&amp;I10
&amp;I11
&amp;I12
&amp;I13
&amp;I14
&amp;I15
&amp;I16
&amp;I17
&amp;I18
&amp;I19
&amp;I20
&amp;I21
&amp;I22
&amp;I23
&amp;I24
&amp;I25
&amp;I26
&amp;I27
&amp;I28
&amp;I29
&amp;I30
&amp;I31
&amp;I32
&amp;I33
&amp;I34
&amp;I35
&amp;I36
&amp;I37
&amp;I38
&amp;I39
&amp;I40
&amp;I41
&amp;I42
&amp;I43
&amp;I44
&amp;I45
&amp;I46
&amp;I47
&amp;I48
&amp;I49
&amp;I50
&amp;I51
&amp;I52
&amp;I53
&amp;I54
&amp;I55
&amp;I56
&amp;I57
&amp;I58
&amp;I59
&amp;I60
&amp;I61
&amp;I62
&amp;I63
&amp;I64
&amp;I65
&amp;I66
&amp;I67
&amp;I68
&amp;I69
&amp;I70
&amp;I71
&amp;I72
&amp;I73
&amp;I74
&amp;I75
&amp;I76
&amp;I77
&amp;I78
&amp;I79
&amp;I80
&amp;I81
&amp;I82
&amp;I83
&amp;I84
&amp;I85
&amp;I86
&amp;I87
&amp;I88
&amp;I89
&amp;I90
&amp;I91
&amp;I92
&amp;I93
&amp;I94
&amp;I95
&amp;I96
&amp;I97
&amp;I98
&amp;I99
&amp;I100
&amp;I101</f>
        <v/>
      </c>
      <c r="J504" s="99" t="e">
        <f>J4
&amp;J5
&amp;J6
&amp;J7
&amp;J8
&amp;J9
&amp;J10
&amp;J11
&amp;J12
&amp;J13
&amp;J14
&amp;J15
&amp;J16
&amp;J17
&amp;J18
&amp;J19
&amp;J20
&amp;J21
&amp;J22
&amp;J23
&amp;J24
&amp;J25
&amp;J26
&amp;J27
&amp;J28
&amp;J29
&amp;J30
&amp;J31
&amp;J32
&amp;J33
&amp;J34
&amp;J35
&amp;J36
&amp;J37
&amp;J38
&amp;J39
&amp;J40
&amp;J41
&amp;J42
&amp;J43
&amp;J44
&amp;J45
&amp;J46
&amp;J47
&amp;J48
&amp;J49
&amp;J50
&amp;J51
&amp;J52
&amp;J53
&amp;J54
&amp;J55
&amp;J56
&amp;J57
&amp;J58
&amp;J59
&amp;J60
&amp;J61
&amp;J62
&amp;J63
&amp;J64
&amp;J65
&amp;J66
&amp;J67
&amp;J68
&amp;J69
&amp;J70
&amp;J71
&amp;J72
&amp;J73
&amp;J74
&amp;J75
&amp;J76
&amp;J77
&amp;J78
&amp;J79
&amp;J80
&amp;J81
&amp;J82
&amp;J83
&amp;J84
&amp;J85
&amp;J86
&amp;J87
&amp;J88
&amp;J89
&amp;J90
&amp;J91
&amp;J92
&amp;J93
&amp;J94
&amp;J95
&amp;J96
&amp;J97
&amp;J98
&amp;J99
&amp;J100
&amp;J101</f>
        <v>#REF!</v>
      </c>
      <c r="K504" s="99" t="e">
        <f t="shared" si="8"/>
        <v>#REF!</v>
      </c>
      <c r="L504" s="99" t="e">
        <f t="shared" si="8"/>
        <v>#REF!</v>
      </c>
      <c r="M504" s="99" t="e">
        <f t="shared" si="8"/>
        <v>#REF!</v>
      </c>
      <c r="N504" s="99" t="e">
        <f t="shared" si="8"/>
        <v>#REF!</v>
      </c>
      <c r="O504" s="99" t="e">
        <f t="shared" si="8"/>
        <v>#REF!</v>
      </c>
      <c r="P504" s="99" t="e">
        <f t="shared" si="8"/>
        <v>#REF!</v>
      </c>
      <c r="Q504" s="99" t="e">
        <f t="shared" si="8"/>
        <v>#REF!</v>
      </c>
      <c r="R504" s="99" t="e">
        <f t="shared" si="8"/>
        <v>#REF!</v>
      </c>
      <c r="S504" s="99" t="e">
        <f t="shared" si="8"/>
        <v>#REF!</v>
      </c>
      <c r="T504" s="99" t="e">
        <f t="shared" si="8"/>
        <v>#REF!</v>
      </c>
      <c r="U504" s="99" t="e">
        <f t="shared" si="8"/>
        <v>#REF!</v>
      </c>
      <c r="V504" s="99" t="e">
        <f t="shared" si="8"/>
        <v>#REF!</v>
      </c>
      <c r="W504" s="99" t="e">
        <f t="shared" si="8"/>
        <v>#REF!</v>
      </c>
      <c r="X504" s="99" t="e">
        <f t="shared" si="8"/>
        <v>#REF!</v>
      </c>
      <c r="Y504" s="99" t="e">
        <f t="shared" si="8"/>
        <v>#REF!</v>
      </c>
      <c r="Z504" s="99" t="e">
        <f t="shared" si="8"/>
        <v>#REF!</v>
      </c>
      <c r="AA504" s="99" t="e">
        <f t="shared" si="8"/>
        <v>#REF!</v>
      </c>
      <c r="AB504" s="99" t="e">
        <f t="shared" si="8"/>
        <v>#REF!</v>
      </c>
      <c r="AC504" s="99" t="e">
        <f t="shared" si="8"/>
        <v>#REF!</v>
      </c>
      <c r="AD504" s="99" t="e">
        <f t="shared" si="8"/>
        <v>#REF!</v>
      </c>
      <c r="AE504" s="99" t="e">
        <f t="shared" si="8"/>
        <v>#REF!</v>
      </c>
      <c r="AF504" s="99" t="e">
        <f t="shared" si="8"/>
        <v>#REF!</v>
      </c>
      <c r="AG504" s="99" t="e">
        <f t="shared" si="8"/>
        <v>#REF!</v>
      </c>
      <c r="AH504" s="99" t="e">
        <f t="shared" si="8"/>
        <v>#REF!</v>
      </c>
      <c r="AI504" s="71"/>
      <c r="AJ504" s="88" t="e">
        <f>+IF(Monitoreo!#REF!="Casi Seguro",5,IF(Monitoreo!#REF!="Probable",4,IF(Monitoreo!#REF!="Posible",3,IF(Monitoreo!#REF!="Improbable",2,IF(Monitoreo!#REF!="Raro",1)))))</f>
        <v>#REF!</v>
      </c>
      <c r="AK504" s="88" t="e">
        <f>+IF(Monitoreo!#REF!="Severo",5,IF(Monitoreo!#REF!="Mayor",4,IF(Monitoreo!#REF!="Moderado",3,IF(Monitoreo!#REF!="Menor",2,IF(Monitoreo!#REF!="Insignificante",1)))))</f>
        <v>#REF!</v>
      </c>
      <c r="AL504" s="88" t="e">
        <f t="shared" si="7"/>
        <v>#REF!</v>
      </c>
    </row>
    <row r="505" spans="9:38" x14ac:dyDescent="0.25">
      <c r="I505" s="98" t="str">
        <f t="shared" ref="I505:AH505" si="9">I102
&amp;I103
&amp;I104
&amp;I105
&amp;I106
&amp;I107
&amp;I108
&amp;I109
&amp;I110
&amp;I111
&amp;I112
&amp;I113
&amp;I114
&amp;I115
&amp;I116
&amp;I117
&amp;I118
&amp;I119
&amp;I120
&amp;I121
&amp;I122
&amp;I123
&amp;I124
&amp;I125
&amp;I126
&amp;I127
&amp;I128
&amp;I129
&amp;I130
&amp;I131
&amp;I132
&amp;I133
&amp;I134
&amp;I135
&amp;I136
&amp;I137
&amp;I138
&amp;I139
&amp;I140
&amp;I141
&amp;I142
&amp;I143
&amp;I144
&amp;I145
&amp;I146
&amp;I147
&amp;I148
&amp;I149
&amp;I150
&amp;I151
&amp;I152
&amp;I153
&amp;I154
&amp;I155
&amp;I156
&amp;I157
&amp;I158
&amp;I159
&amp;I160
&amp;I161
&amp;I162
&amp;I163
&amp;I164
&amp;I165
&amp;I166
&amp;I167
&amp;I168
&amp;I169
&amp;I170
&amp;I171
&amp;I172
&amp;I173
&amp;I174
&amp;I175
&amp;I176
&amp;I177
&amp;I178
&amp;I179
&amp;I180
&amp;I181
&amp;I182
&amp;I183
&amp;I184
&amp;I185
&amp;I186
&amp;I187
&amp;I188
&amp;I189
&amp;I190
&amp;I191
&amp;I192
&amp;I193
&amp;I194
&amp;I195
&amp;I196
&amp;I197
&amp;I198
&amp;I199
&amp;I200
&amp;I201</f>
        <v/>
      </c>
      <c r="J505" s="99" t="e">
        <f t="shared" si="9"/>
        <v>#REF!</v>
      </c>
      <c r="K505" s="99" t="e">
        <f t="shared" si="9"/>
        <v>#REF!</v>
      </c>
      <c r="L505" s="99" t="e">
        <f t="shared" si="9"/>
        <v>#REF!</v>
      </c>
      <c r="M505" s="99" t="e">
        <f t="shared" si="9"/>
        <v>#REF!</v>
      </c>
      <c r="N505" s="99" t="e">
        <f t="shared" si="9"/>
        <v>#REF!</v>
      </c>
      <c r="O505" s="99" t="e">
        <f t="shared" si="9"/>
        <v>#REF!</v>
      </c>
      <c r="P505" s="99" t="e">
        <f t="shared" si="9"/>
        <v>#REF!</v>
      </c>
      <c r="Q505" s="99" t="e">
        <f t="shared" si="9"/>
        <v>#REF!</v>
      </c>
      <c r="R505" s="99" t="e">
        <f t="shared" si="9"/>
        <v>#REF!</v>
      </c>
      <c r="S505" s="99" t="e">
        <f t="shared" si="9"/>
        <v>#REF!</v>
      </c>
      <c r="T505" s="99" t="e">
        <f t="shared" si="9"/>
        <v>#REF!</v>
      </c>
      <c r="U505" s="99" t="e">
        <f t="shared" si="9"/>
        <v>#REF!</v>
      </c>
      <c r="V505" s="99" t="e">
        <f t="shared" si="9"/>
        <v>#REF!</v>
      </c>
      <c r="W505" s="99" t="e">
        <f t="shared" si="9"/>
        <v>#REF!</v>
      </c>
      <c r="X505" s="99" t="e">
        <f t="shared" si="9"/>
        <v>#REF!</v>
      </c>
      <c r="Y505" s="99" t="e">
        <f t="shared" si="9"/>
        <v>#REF!</v>
      </c>
      <c r="Z505" s="99" t="e">
        <f t="shared" si="9"/>
        <v>#REF!</v>
      </c>
      <c r="AA505" s="99" t="e">
        <f t="shared" si="9"/>
        <v>#REF!</v>
      </c>
      <c r="AB505" s="99" t="e">
        <f t="shared" si="9"/>
        <v>#REF!</v>
      </c>
      <c r="AC505" s="99" t="e">
        <f t="shared" si="9"/>
        <v>#REF!</v>
      </c>
      <c r="AD505" s="99" t="e">
        <f t="shared" si="9"/>
        <v>#REF!</v>
      </c>
      <c r="AE505" s="99" t="e">
        <f t="shared" si="9"/>
        <v>#REF!</v>
      </c>
      <c r="AF505" s="99" t="e">
        <f t="shared" si="9"/>
        <v>#REF!</v>
      </c>
      <c r="AG505" s="99" t="e">
        <f t="shared" si="9"/>
        <v>#REF!</v>
      </c>
      <c r="AH505" s="99" t="e">
        <f t="shared" si="9"/>
        <v>#REF!</v>
      </c>
      <c r="AI505" s="71"/>
    </row>
    <row r="506" spans="9:38" x14ac:dyDescent="0.25">
      <c r="I506" s="98" t="str">
        <f t="shared" ref="I506:AH506" si="10">I202
&amp;I203
&amp;I204
&amp;I205
&amp;I206
&amp;I207
&amp;I208
&amp;I209
&amp;I210
&amp;I211
&amp;I212
&amp;I213
&amp;I214
&amp;I215
&amp;I216
&amp;I217
&amp;I218
&amp;I219
&amp;I220
&amp;I221
&amp;I222
&amp;I223
&amp;I224
&amp;I225
&amp;I226
&amp;I227
&amp;I228
&amp;I229
&amp;I230
&amp;I231
&amp;I232
&amp;I233
&amp;I234
&amp;I235
&amp;I236
&amp;I237
&amp;I238
&amp;I239
&amp;I240
&amp;I241
&amp;I242
&amp;I243
&amp;I244
&amp;I245
&amp;I246
&amp;I247
&amp;I248
&amp;I249
&amp;I250
&amp;I251
&amp;I252
&amp;I253
&amp;I254
&amp;I255
&amp;I256
&amp;I257
&amp;I258
&amp;I259
&amp;I260
&amp;I261
&amp;I262
&amp;I263
&amp;I264
&amp;I265
&amp;I266
&amp;I267
&amp;I268
&amp;I269
&amp;I270
&amp;I271
&amp;I272
&amp;I273
&amp;I274
&amp;I275
&amp;I276
&amp;I277
&amp;I278
&amp;I279
&amp;I280
&amp;I281
&amp;I282
&amp;I283
&amp;I284
&amp;I285
&amp;I286
&amp;I287
&amp;I288
&amp;I289
&amp;I290
&amp;I291
&amp;I292
&amp;I293
&amp;I294
&amp;I295
&amp;I296
&amp;I297
&amp;I298
&amp;I299
&amp;I300
&amp;I301</f>
        <v/>
      </c>
      <c r="J506" s="99" t="e">
        <f t="shared" si="10"/>
        <v>#REF!</v>
      </c>
      <c r="K506" s="99" t="e">
        <f t="shared" si="10"/>
        <v>#REF!</v>
      </c>
      <c r="L506" s="99" t="e">
        <f t="shared" si="10"/>
        <v>#REF!</v>
      </c>
      <c r="M506" s="99" t="e">
        <f t="shared" si="10"/>
        <v>#REF!</v>
      </c>
      <c r="N506" s="99" t="e">
        <f t="shared" si="10"/>
        <v>#REF!</v>
      </c>
      <c r="O506" s="99" t="e">
        <f t="shared" si="10"/>
        <v>#REF!</v>
      </c>
      <c r="P506" s="99" t="e">
        <f t="shared" si="10"/>
        <v>#REF!</v>
      </c>
      <c r="Q506" s="99" t="e">
        <f t="shared" si="10"/>
        <v>#REF!</v>
      </c>
      <c r="R506" s="99" t="e">
        <f t="shared" si="10"/>
        <v>#REF!</v>
      </c>
      <c r="S506" s="99" t="e">
        <f t="shared" si="10"/>
        <v>#REF!</v>
      </c>
      <c r="T506" s="99" t="e">
        <f t="shared" si="10"/>
        <v>#REF!</v>
      </c>
      <c r="U506" s="99" t="e">
        <f t="shared" si="10"/>
        <v>#REF!</v>
      </c>
      <c r="V506" s="99" t="e">
        <f t="shared" si="10"/>
        <v>#REF!</v>
      </c>
      <c r="W506" s="99" t="e">
        <f t="shared" si="10"/>
        <v>#REF!</v>
      </c>
      <c r="X506" s="99" t="e">
        <f t="shared" si="10"/>
        <v>#REF!</v>
      </c>
      <c r="Y506" s="99" t="e">
        <f t="shared" si="10"/>
        <v>#REF!</v>
      </c>
      <c r="Z506" s="99" t="e">
        <f t="shared" si="10"/>
        <v>#REF!</v>
      </c>
      <c r="AA506" s="99" t="e">
        <f t="shared" si="10"/>
        <v>#REF!</v>
      </c>
      <c r="AB506" s="99" t="e">
        <f t="shared" si="10"/>
        <v>#REF!</v>
      </c>
      <c r="AC506" s="99" t="e">
        <f t="shared" si="10"/>
        <v>#REF!</v>
      </c>
      <c r="AD506" s="99" t="e">
        <f t="shared" si="10"/>
        <v>#REF!</v>
      </c>
      <c r="AE506" s="99" t="e">
        <f t="shared" si="10"/>
        <v>#REF!</v>
      </c>
      <c r="AF506" s="99" t="e">
        <f t="shared" si="10"/>
        <v>#REF!</v>
      </c>
      <c r="AG506" s="99" t="e">
        <f t="shared" si="10"/>
        <v>#REF!</v>
      </c>
      <c r="AH506" s="99" t="e">
        <f t="shared" si="10"/>
        <v>#REF!</v>
      </c>
      <c r="AI506" s="71"/>
    </row>
    <row r="507" spans="9:38" x14ac:dyDescent="0.25">
      <c r="I507" s="98" t="str">
        <f t="shared" ref="I507:AH507" si="11">I302
&amp;I303
&amp;I304
&amp;I305
&amp;I306
&amp;I307
&amp;I308
&amp;I309
&amp;I310
&amp;I311
&amp;I312
&amp;I313
&amp;I314
&amp;I315
&amp;I316
&amp;I317
&amp;I318
&amp;I319
&amp;I320
&amp;I321
&amp;I322
&amp;I323
&amp;I324
&amp;I325
&amp;I326
&amp;I327
&amp;I328
&amp;I329
&amp;I330
&amp;I331
&amp;I332
&amp;I333
&amp;I334
&amp;I335
&amp;I336
&amp;I337
&amp;I338
&amp;I339
&amp;I340
&amp;I341
&amp;I342
&amp;I343
&amp;I344
&amp;I345
&amp;I346
&amp;I347
&amp;I348
&amp;I349
&amp;I350
&amp;I351
&amp;I352
&amp;I353
&amp;I354
&amp;I355
&amp;I356
&amp;I357
&amp;I358
&amp;I359
&amp;I360
&amp;I361
&amp;I362
&amp;I363
&amp;I364
&amp;I365
&amp;I366
&amp;I367
&amp;I368
&amp;I369
&amp;I370
&amp;I371
&amp;I372
&amp;I373
&amp;I374
&amp;I375
&amp;I376
&amp;I377
&amp;I378
&amp;I379
&amp;I380
&amp;I381
&amp;I382
&amp;I383
&amp;I384
&amp;I385
&amp;I386
&amp;I387
&amp;I388
&amp;I389
&amp;I390
&amp;I391
&amp;I392
&amp;I393
&amp;I394
&amp;I395
&amp;I396
&amp;I397
&amp;I398
&amp;I399
&amp;I400
&amp;I401</f>
        <v/>
      </c>
      <c r="J507" s="99" t="e">
        <f>J302
&amp;J303
&amp;J304
&amp;J305
&amp;J306
&amp;J307
&amp;J308
&amp;J309
&amp;J310
&amp;J311
&amp;J312
&amp;J313
&amp;J314
&amp;J315
&amp;J316
&amp;J317
&amp;J318
&amp;J319
&amp;J320
&amp;J321
&amp;J322
&amp;J323
&amp;J324
&amp;J325
&amp;J326
&amp;J327
&amp;J328
&amp;J329
&amp;J330
&amp;J331
&amp;J332
&amp;J333
&amp;J334
&amp;J335
&amp;J336
&amp;J337
&amp;J338
&amp;J339
&amp;J340
&amp;J341
&amp;J342
&amp;J343
&amp;J344
&amp;J345
&amp;J346
&amp;J347
&amp;J348
&amp;J349
&amp;J350
&amp;J351
&amp;J352
&amp;J353
&amp;J354
&amp;J355
&amp;J356
&amp;J357
&amp;J358
&amp;J359
&amp;J360
&amp;J361
&amp;J362
&amp;J363
&amp;J364
&amp;J365
&amp;J366
&amp;J367
&amp;J368
&amp;J369
&amp;J370
&amp;J371
&amp;J372
&amp;J373
&amp;J374
&amp;J375
&amp;J376
&amp;J377
&amp;J378
&amp;J379
&amp;J380
&amp;J381
&amp;J382
&amp;J383
&amp;J384
&amp;J385
&amp;J386
&amp;J387
&amp;J388
&amp;J389
&amp;J390
&amp;J391
&amp;J392
&amp;J393
&amp;J394
&amp;J395
&amp;J396
&amp;J397
&amp;J398
&amp;J399
&amp;J400
&amp;J401</f>
        <v>#REF!</v>
      </c>
      <c r="K507" s="99" t="e">
        <f t="shared" si="11"/>
        <v>#REF!</v>
      </c>
      <c r="L507" s="99" t="e">
        <f t="shared" si="11"/>
        <v>#REF!</v>
      </c>
      <c r="M507" s="99" t="e">
        <f t="shared" si="11"/>
        <v>#REF!</v>
      </c>
      <c r="N507" s="99" t="e">
        <f t="shared" si="11"/>
        <v>#REF!</v>
      </c>
      <c r="O507" s="99" t="e">
        <f t="shared" si="11"/>
        <v>#REF!</v>
      </c>
      <c r="P507" s="99" t="e">
        <f t="shared" si="11"/>
        <v>#REF!</v>
      </c>
      <c r="Q507" s="99" t="e">
        <f t="shared" si="11"/>
        <v>#REF!</v>
      </c>
      <c r="R507" s="99" t="e">
        <f t="shared" si="11"/>
        <v>#REF!</v>
      </c>
      <c r="S507" s="99" t="e">
        <f t="shared" si="11"/>
        <v>#REF!</v>
      </c>
      <c r="T507" s="99" t="e">
        <f t="shared" si="11"/>
        <v>#REF!</v>
      </c>
      <c r="U507" s="99" t="e">
        <f t="shared" si="11"/>
        <v>#REF!</v>
      </c>
      <c r="V507" s="99" t="e">
        <f t="shared" si="11"/>
        <v>#REF!</v>
      </c>
      <c r="W507" s="99" t="e">
        <f t="shared" si="11"/>
        <v>#REF!</v>
      </c>
      <c r="X507" s="99" t="e">
        <f t="shared" si="11"/>
        <v>#REF!</v>
      </c>
      <c r="Y507" s="99" t="e">
        <f t="shared" si="11"/>
        <v>#REF!</v>
      </c>
      <c r="Z507" s="99" t="e">
        <f t="shared" si="11"/>
        <v>#REF!</v>
      </c>
      <c r="AA507" s="99" t="e">
        <f t="shared" si="11"/>
        <v>#REF!</v>
      </c>
      <c r="AB507" s="99" t="e">
        <f t="shared" si="11"/>
        <v>#REF!</v>
      </c>
      <c r="AC507" s="99" t="e">
        <f t="shared" si="11"/>
        <v>#REF!</v>
      </c>
      <c r="AD507" s="99" t="e">
        <f t="shared" si="11"/>
        <v>#REF!</v>
      </c>
      <c r="AE507" s="99" t="e">
        <f t="shared" si="11"/>
        <v>#REF!</v>
      </c>
      <c r="AF507" s="99" t="e">
        <f t="shared" si="11"/>
        <v>#REF!</v>
      </c>
      <c r="AG507" s="99" t="e">
        <f t="shared" si="11"/>
        <v>#REF!</v>
      </c>
      <c r="AH507" s="99" t="e">
        <f t="shared" si="11"/>
        <v>#REF!</v>
      </c>
      <c r="AI507" s="71"/>
    </row>
    <row r="508" spans="9:38" x14ac:dyDescent="0.25">
      <c r="I508" s="98" t="str">
        <f t="shared" ref="I508:AH508" si="12">I402
&amp;I403
&amp;I404
&amp;I405
&amp;I406
&amp;I407
&amp;I408
&amp;I409
&amp;I410
&amp;I411
&amp;I412
&amp;I413
&amp;I414
&amp;I415
&amp;I416
&amp;I417
&amp;I418
&amp;I419
&amp;I420
&amp;I421
&amp;I422
&amp;I423
&amp;I424
&amp;I425
&amp;I426
&amp;I427
&amp;I428
&amp;I429
&amp;I430
&amp;I431
&amp;I432
&amp;I433
&amp;I434
&amp;I435
&amp;I436
&amp;I437
&amp;I438
&amp;I439
&amp;I440
&amp;I441
&amp;I442
&amp;I443
&amp;I444
&amp;I445
&amp;I446
&amp;I447
&amp;I448
&amp;I449
&amp;I450
&amp;I451
&amp;I452
&amp;I453
&amp;I454
&amp;I455
&amp;I456
&amp;I457
&amp;I458
&amp;I459
&amp;I460
&amp;I461
&amp;I462
&amp;I463
&amp;I464
&amp;I465
&amp;I466
&amp;I467
&amp;I468
&amp;I469
&amp;I470
&amp;I471
&amp;I472
&amp;I473
&amp;I474
&amp;I475
&amp;I476
&amp;I477
&amp;I478
&amp;I479
&amp;I480
&amp;I481
&amp;I482
&amp;I483
&amp;I484
&amp;I485
&amp;I486
&amp;I487
&amp;I488
&amp;I489
&amp;I490
&amp;I491
&amp;I492
&amp;I493
&amp;I494
&amp;I495
&amp;I496
&amp;I497
&amp;I498
&amp;I499
&amp;I500
&amp;I501
&amp;I502
&amp;I503</f>
        <v/>
      </c>
      <c r="J508" s="99" t="e">
        <f t="shared" si="12"/>
        <v>#REF!</v>
      </c>
      <c r="K508" s="99" t="e">
        <f t="shared" si="12"/>
        <v>#REF!</v>
      </c>
      <c r="L508" s="99" t="e">
        <f t="shared" si="12"/>
        <v>#REF!</v>
      </c>
      <c r="M508" s="99" t="e">
        <f t="shared" si="12"/>
        <v>#REF!</v>
      </c>
      <c r="N508" s="99" t="e">
        <f t="shared" si="12"/>
        <v>#REF!</v>
      </c>
      <c r="O508" s="99" t="e">
        <f t="shared" si="12"/>
        <v>#REF!</v>
      </c>
      <c r="P508" s="99" t="e">
        <f t="shared" si="12"/>
        <v>#REF!</v>
      </c>
      <c r="Q508" s="99" t="e">
        <f t="shared" si="12"/>
        <v>#REF!</v>
      </c>
      <c r="R508" s="99" t="e">
        <f t="shared" si="12"/>
        <v>#REF!</v>
      </c>
      <c r="S508" s="99" t="e">
        <f t="shared" si="12"/>
        <v>#REF!</v>
      </c>
      <c r="T508" s="99" t="e">
        <f t="shared" si="12"/>
        <v>#REF!</v>
      </c>
      <c r="U508" s="99" t="e">
        <f t="shared" si="12"/>
        <v>#REF!</v>
      </c>
      <c r="V508" s="99" t="e">
        <f t="shared" si="12"/>
        <v>#REF!</v>
      </c>
      <c r="W508" s="99" t="e">
        <f t="shared" si="12"/>
        <v>#REF!</v>
      </c>
      <c r="X508" s="99" t="e">
        <f t="shared" si="12"/>
        <v>#REF!</v>
      </c>
      <c r="Y508" s="99" t="e">
        <f t="shared" si="12"/>
        <v>#REF!</v>
      </c>
      <c r="Z508" s="99" t="e">
        <f t="shared" si="12"/>
        <v>#REF!</v>
      </c>
      <c r="AA508" s="99" t="e">
        <f t="shared" si="12"/>
        <v>#REF!</v>
      </c>
      <c r="AB508" s="99" t="e">
        <f t="shared" si="12"/>
        <v>#REF!</v>
      </c>
      <c r="AC508" s="99" t="e">
        <f t="shared" si="12"/>
        <v>#REF!</v>
      </c>
      <c r="AD508" s="99" t="e">
        <f t="shared" si="12"/>
        <v>#REF!</v>
      </c>
      <c r="AE508" s="99" t="e">
        <f t="shared" si="12"/>
        <v>#REF!</v>
      </c>
      <c r="AF508" s="99" t="e">
        <f t="shared" si="12"/>
        <v>#REF!</v>
      </c>
      <c r="AG508" s="99" t="e">
        <f t="shared" si="12"/>
        <v>#REF!</v>
      </c>
      <c r="AH508" s="99" t="e">
        <f t="shared" si="12"/>
        <v>#REF!</v>
      </c>
      <c r="AI508" s="71"/>
    </row>
    <row r="509" spans="9:38" x14ac:dyDescent="0.25">
      <c r="I509" s="100" t="str">
        <f t="shared" ref="I509:AH509" si="13">I504&amp;I505&amp;I506&amp;I507&amp;I508</f>
        <v/>
      </c>
      <c r="J509" s="101" t="e">
        <f t="shared" si="13"/>
        <v>#REF!</v>
      </c>
      <c r="K509" s="101" t="e">
        <f t="shared" si="13"/>
        <v>#REF!</v>
      </c>
      <c r="L509" s="101" t="e">
        <f t="shared" si="13"/>
        <v>#REF!</v>
      </c>
      <c r="M509" s="101" t="e">
        <f t="shared" si="13"/>
        <v>#REF!</v>
      </c>
      <c r="N509" s="101" t="e">
        <f t="shared" si="13"/>
        <v>#REF!</v>
      </c>
      <c r="O509" s="101" t="e">
        <f t="shared" si="13"/>
        <v>#REF!</v>
      </c>
      <c r="P509" s="101" t="e">
        <f t="shared" si="13"/>
        <v>#REF!</v>
      </c>
      <c r="Q509" s="101" t="e">
        <f t="shared" si="13"/>
        <v>#REF!</v>
      </c>
      <c r="R509" s="101" t="e">
        <f t="shared" si="13"/>
        <v>#REF!</v>
      </c>
      <c r="S509" s="101" t="e">
        <f t="shared" si="13"/>
        <v>#REF!</v>
      </c>
      <c r="T509" s="101" t="e">
        <f t="shared" si="13"/>
        <v>#REF!</v>
      </c>
      <c r="U509" s="101" t="e">
        <f t="shared" si="13"/>
        <v>#REF!</v>
      </c>
      <c r="V509" s="101" t="e">
        <f t="shared" si="13"/>
        <v>#REF!</v>
      </c>
      <c r="W509" s="101" t="e">
        <f t="shared" si="13"/>
        <v>#REF!</v>
      </c>
      <c r="X509" s="101" t="e">
        <f t="shared" si="13"/>
        <v>#REF!</v>
      </c>
      <c r="Y509" s="101" t="e">
        <f t="shared" si="13"/>
        <v>#REF!</v>
      </c>
      <c r="Z509" s="101" t="e">
        <f t="shared" si="13"/>
        <v>#REF!</v>
      </c>
      <c r="AA509" s="101" t="e">
        <f t="shared" si="13"/>
        <v>#REF!</v>
      </c>
      <c r="AB509" s="101" t="e">
        <f t="shared" si="13"/>
        <v>#REF!</v>
      </c>
      <c r="AC509" s="101" t="e">
        <f t="shared" si="13"/>
        <v>#REF!</v>
      </c>
      <c r="AD509" s="101" t="e">
        <f t="shared" si="13"/>
        <v>#REF!</v>
      </c>
      <c r="AE509" s="101" t="e">
        <f t="shared" si="13"/>
        <v>#REF!</v>
      </c>
      <c r="AF509" s="101" t="e">
        <f t="shared" si="13"/>
        <v>#REF!</v>
      </c>
      <c r="AG509" s="101" t="e">
        <f t="shared" si="13"/>
        <v>#REF!</v>
      </c>
      <c r="AH509" s="101" t="e">
        <f t="shared" si="13"/>
        <v>#REF!</v>
      </c>
      <c r="AI509" s="71"/>
    </row>
    <row r="510" spans="9:38" x14ac:dyDescent="0.25">
      <c r="I510" s="102"/>
      <c r="J510" s="71"/>
      <c r="K510" s="71"/>
      <c r="L510" s="71"/>
      <c r="M510" s="71"/>
      <c r="N510" s="71"/>
      <c r="O510" s="71"/>
      <c r="P510" s="71"/>
      <c r="Q510" s="71"/>
      <c r="R510" s="71"/>
      <c r="S510" s="71"/>
      <c r="T510" s="71"/>
      <c r="U510" s="71"/>
      <c r="V510" s="71"/>
      <c r="W510" s="71"/>
      <c r="X510" s="71"/>
      <c r="Y510" s="71"/>
      <c r="Z510" s="71"/>
      <c r="AA510" s="71"/>
      <c r="AB510" s="71"/>
      <c r="AC510" s="71"/>
      <c r="AD510" s="71"/>
      <c r="AE510" s="71"/>
      <c r="AF510" s="71"/>
      <c r="AG510" s="71"/>
      <c r="AH510" s="71"/>
      <c r="AI510" s="71"/>
    </row>
  </sheetData>
  <mergeCells count="4">
    <mergeCell ref="D2:H2"/>
    <mergeCell ref="AJ2:AL2"/>
    <mergeCell ref="B4:B8"/>
    <mergeCell ref="D10:H1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showGridLines="0" workbookViewId="0">
      <selection activeCell="S19" sqref="S19"/>
    </sheetView>
  </sheetViews>
  <sheetFormatPr baseColWidth="10"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J339"/>
  <sheetViews>
    <sheetView topLeftCell="A2" zoomScale="90" zoomScaleNormal="90" workbookViewId="0">
      <selection activeCell="I21" sqref="I21:J21"/>
    </sheetView>
  </sheetViews>
  <sheetFormatPr baseColWidth="10" defaultRowHeight="15" x14ac:dyDescent="0.25"/>
  <cols>
    <col min="1" max="1" width="41.140625" style="123" customWidth="1"/>
    <col min="2" max="2" width="28.7109375" hidden="1" customWidth="1"/>
    <col min="3" max="3" width="12" hidden="1" customWidth="1"/>
    <col min="4" max="4" width="9.5703125" hidden="1" customWidth="1"/>
    <col min="5" max="5" width="10.42578125" hidden="1" customWidth="1"/>
    <col min="6" max="6" width="12.5703125" customWidth="1"/>
    <col min="7" max="7" width="16.7109375" customWidth="1"/>
    <col min="8" max="8" width="13.7109375" customWidth="1"/>
    <col min="9" max="9" width="20.140625" customWidth="1"/>
    <col min="10" max="10" width="56.5703125" customWidth="1"/>
    <col min="11" max="11" width="18" customWidth="1"/>
    <col min="12" max="12" width="14.5703125" customWidth="1"/>
    <col min="13" max="13" width="10.7109375" customWidth="1"/>
    <col min="14" max="14" width="13.7109375" customWidth="1"/>
    <col min="15" max="15" width="27.42578125" customWidth="1"/>
    <col min="16" max="16" width="9.42578125" customWidth="1"/>
    <col min="17" max="17" width="18.140625" customWidth="1"/>
    <col min="18" max="18" width="13.5703125" customWidth="1"/>
    <col min="19" max="19" width="49.5703125" customWidth="1"/>
    <col min="20" max="20" width="20.28515625" customWidth="1"/>
    <col min="21" max="21" width="21" customWidth="1"/>
    <col min="22" max="22" width="18.140625" customWidth="1"/>
    <col min="23" max="23" width="25.85546875" customWidth="1"/>
    <col min="24" max="24" width="12.85546875" customWidth="1"/>
    <col min="25" max="25" width="12.140625" customWidth="1"/>
    <col min="26" max="26" width="9.85546875" customWidth="1"/>
    <col min="27" max="27" width="8.5703125" customWidth="1"/>
    <col min="28" max="28" width="12.85546875" customWidth="1"/>
    <col min="29" max="30" width="255.7109375" bestFit="1" customWidth="1"/>
    <col min="31" max="31" width="39.7109375" bestFit="1" customWidth="1"/>
    <col min="32" max="32" width="213.42578125" bestFit="1" customWidth="1"/>
    <col min="33" max="33" width="255.7109375" bestFit="1" customWidth="1"/>
    <col min="34" max="34" width="76.28515625" bestFit="1" customWidth="1"/>
    <col min="35" max="35" width="32.7109375" bestFit="1" customWidth="1"/>
    <col min="36" max="36" width="90.85546875" bestFit="1" customWidth="1"/>
    <col min="37" max="37" width="198.7109375" bestFit="1" customWidth="1"/>
    <col min="38" max="38" width="206.5703125" bestFit="1" customWidth="1"/>
    <col min="39" max="40" width="255.7109375" bestFit="1" customWidth="1"/>
    <col min="41" max="41" width="181" bestFit="1" customWidth="1"/>
    <col min="42" max="42" width="174" bestFit="1" customWidth="1"/>
    <col min="43" max="43" width="255.7109375" bestFit="1" customWidth="1"/>
    <col min="44" max="44" width="165" bestFit="1" customWidth="1"/>
    <col min="45" max="45" width="255.7109375" bestFit="1" customWidth="1"/>
    <col min="46" max="46" width="199.85546875" bestFit="1" customWidth="1"/>
    <col min="47" max="47" width="209.140625" bestFit="1" customWidth="1"/>
    <col min="48" max="49" width="255.7109375" bestFit="1" customWidth="1"/>
    <col min="50" max="50" width="146.140625" bestFit="1" customWidth="1"/>
    <col min="51" max="51" width="255.7109375" bestFit="1" customWidth="1"/>
    <col min="52" max="52" width="32.5703125" bestFit="1" customWidth="1"/>
    <col min="53" max="53" width="130.140625" bestFit="1" customWidth="1"/>
    <col min="54" max="54" width="112.5703125" bestFit="1" customWidth="1"/>
    <col min="55" max="55" width="102.7109375" bestFit="1" customWidth="1"/>
    <col min="56" max="56" width="37.28515625" bestFit="1" customWidth="1"/>
    <col min="57" max="57" width="255.7109375" bestFit="1" customWidth="1"/>
    <col min="58" max="58" width="35.42578125" bestFit="1" customWidth="1"/>
    <col min="59" max="59" width="157.140625" bestFit="1" customWidth="1"/>
    <col min="60" max="60" width="87.28515625" bestFit="1" customWidth="1"/>
    <col min="61" max="61" width="71.28515625" bestFit="1" customWidth="1"/>
    <col min="62" max="62" width="53" bestFit="1" customWidth="1"/>
    <col min="63" max="63" width="184.140625" bestFit="1" customWidth="1"/>
    <col min="64" max="64" width="189.42578125" bestFit="1" customWidth="1"/>
    <col min="65" max="65" width="51.42578125" bestFit="1" customWidth="1"/>
    <col min="66" max="66" width="213.85546875" bestFit="1" customWidth="1"/>
    <col min="67" max="67" width="55.7109375" bestFit="1" customWidth="1"/>
    <col min="68" max="68" width="17.140625" bestFit="1" customWidth="1"/>
    <col min="69" max="69" width="74.85546875" bestFit="1" customWidth="1"/>
    <col min="70" max="70" width="78.42578125" bestFit="1" customWidth="1"/>
    <col min="71" max="71" width="184.28515625" bestFit="1" customWidth="1"/>
    <col min="72" max="72" width="113.140625" bestFit="1" customWidth="1"/>
    <col min="73" max="73" width="165.85546875" bestFit="1" customWidth="1"/>
    <col min="74" max="74" width="162" bestFit="1" customWidth="1"/>
    <col min="75" max="75" width="103.28515625" bestFit="1" customWidth="1"/>
    <col min="76" max="76" width="105" bestFit="1" customWidth="1"/>
    <col min="77" max="77" width="110.28515625" bestFit="1" customWidth="1"/>
    <col min="78" max="78" width="237.7109375" bestFit="1" customWidth="1"/>
    <col min="79" max="79" width="73.7109375" bestFit="1" customWidth="1"/>
    <col min="80" max="80" width="66.85546875" bestFit="1" customWidth="1"/>
    <col min="81" max="81" width="162.28515625" bestFit="1" customWidth="1"/>
    <col min="82" max="82" width="51.140625" bestFit="1" customWidth="1"/>
    <col min="83" max="83" width="140" bestFit="1" customWidth="1"/>
    <col min="84" max="84" width="74.140625" bestFit="1" customWidth="1"/>
    <col min="85" max="85" width="71.28515625" bestFit="1" customWidth="1"/>
    <col min="86" max="86" width="44.140625" bestFit="1" customWidth="1"/>
    <col min="87" max="87" width="33.28515625" bestFit="1" customWidth="1"/>
    <col min="88" max="88" width="101.28515625" bestFit="1" customWidth="1"/>
    <col min="89" max="89" width="106.85546875" bestFit="1" customWidth="1"/>
    <col min="90" max="90" width="130.85546875" bestFit="1" customWidth="1"/>
    <col min="91" max="91" width="75" bestFit="1" customWidth="1"/>
    <col min="92" max="92" width="48.5703125" bestFit="1" customWidth="1"/>
    <col min="93" max="93" width="20.85546875" bestFit="1" customWidth="1"/>
    <col min="94" max="94" width="94" bestFit="1" customWidth="1"/>
    <col min="95" max="95" width="58.7109375" bestFit="1" customWidth="1"/>
    <col min="96" max="96" width="77" bestFit="1" customWidth="1"/>
    <col min="97" max="97" width="94.5703125" bestFit="1" customWidth="1"/>
    <col min="98" max="98" width="177" bestFit="1" customWidth="1"/>
    <col min="99" max="99" width="147.140625" bestFit="1" customWidth="1"/>
    <col min="100" max="100" width="82" bestFit="1" customWidth="1"/>
    <col min="101" max="101" width="255.7109375" bestFit="1" customWidth="1"/>
    <col min="102" max="102" width="51.85546875" bestFit="1" customWidth="1"/>
    <col min="103" max="103" width="109.140625" bestFit="1" customWidth="1"/>
    <col min="104" max="104" width="91" bestFit="1" customWidth="1"/>
    <col min="105" max="106" width="255.7109375" bestFit="1" customWidth="1"/>
    <col min="107" max="107" width="83.140625" bestFit="1" customWidth="1"/>
    <col min="108" max="108" width="139" bestFit="1" customWidth="1"/>
    <col min="109" max="109" width="245.85546875" bestFit="1" customWidth="1"/>
    <col min="110" max="110" width="61.7109375" bestFit="1" customWidth="1"/>
    <col min="111" max="111" width="38.28515625" bestFit="1" customWidth="1"/>
    <col min="112" max="112" width="142.140625" bestFit="1" customWidth="1"/>
    <col min="113" max="113" width="37.28515625" bestFit="1" customWidth="1"/>
    <col min="114" max="114" width="125" bestFit="1" customWidth="1"/>
    <col min="115" max="115" width="110.85546875" bestFit="1" customWidth="1"/>
    <col min="116" max="116" width="65.85546875" bestFit="1" customWidth="1"/>
    <col min="117" max="117" width="43.42578125" bestFit="1" customWidth="1"/>
    <col min="118" max="118" width="110.7109375" bestFit="1" customWidth="1"/>
    <col min="119" max="119" width="100.140625" bestFit="1" customWidth="1"/>
    <col min="120" max="120" width="133.28515625" bestFit="1" customWidth="1"/>
    <col min="121" max="121" width="62.85546875" bestFit="1" customWidth="1"/>
    <col min="122" max="122" width="24.28515625" bestFit="1" customWidth="1"/>
    <col min="123" max="123" width="162.42578125" bestFit="1" customWidth="1"/>
    <col min="124" max="124" width="54.42578125" bestFit="1" customWidth="1"/>
    <col min="125" max="125" width="70.85546875" bestFit="1" customWidth="1"/>
    <col min="126" max="126" width="85.140625" bestFit="1" customWidth="1"/>
    <col min="127" max="127" width="174.140625" bestFit="1" customWidth="1"/>
    <col min="128" max="128" width="115.140625" bestFit="1" customWidth="1"/>
    <col min="129" max="129" width="178.85546875" bestFit="1" customWidth="1"/>
    <col min="130" max="130" width="65.7109375" bestFit="1" customWidth="1"/>
    <col min="131" max="131" width="217.5703125" bestFit="1" customWidth="1"/>
    <col min="132" max="132" width="142.28515625" bestFit="1" customWidth="1"/>
    <col min="133" max="133" width="255.7109375" bestFit="1" customWidth="1"/>
    <col min="134" max="134" width="161" bestFit="1" customWidth="1"/>
    <col min="135" max="135" width="25.28515625" bestFit="1" customWidth="1"/>
    <col min="136" max="136" width="48.140625" bestFit="1" customWidth="1"/>
    <col min="137" max="137" width="184.140625" bestFit="1" customWidth="1"/>
    <col min="138" max="138" width="50.7109375" bestFit="1" customWidth="1"/>
    <col min="139" max="139" width="12.140625" bestFit="1" customWidth="1"/>
    <col min="140" max="140" width="146.5703125" bestFit="1" customWidth="1"/>
    <col min="141" max="141" width="99.140625" bestFit="1" customWidth="1"/>
    <col min="142" max="142" width="134.140625" bestFit="1" customWidth="1"/>
    <col min="143" max="143" width="143.5703125" bestFit="1" customWidth="1"/>
    <col min="144" max="144" width="214.140625" bestFit="1" customWidth="1"/>
    <col min="145" max="145" width="103.5703125" bestFit="1" customWidth="1"/>
    <col min="146" max="146" width="53.140625" bestFit="1" customWidth="1"/>
    <col min="147" max="147" width="79.28515625" bestFit="1" customWidth="1"/>
    <col min="148" max="148" width="57.85546875" bestFit="1" customWidth="1"/>
    <col min="149" max="149" width="109.42578125" bestFit="1" customWidth="1"/>
    <col min="150" max="150" width="120.85546875" bestFit="1" customWidth="1"/>
    <col min="151" max="151" width="115.140625" bestFit="1" customWidth="1"/>
    <col min="152" max="152" width="69.7109375" bestFit="1" customWidth="1"/>
    <col min="153" max="153" width="70.42578125" bestFit="1" customWidth="1"/>
    <col min="154" max="154" width="72.85546875" bestFit="1" customWidth="1"/>
    <col min="155" max="155" width="113.5703125" bestFit="1" customWidth="1"/>
    <col min="156" max="156" width="55.140625" bestFit="1" customWidth="1"/>
    <col min="157" max="157" width="68.140625" bestFit="1" customWidth="1"/>
    <col min="158" max="158" width="75.140625" bestFit="1" customWidth="1"/>
    <col min="159" max="159" width="145.7109375" bestFit="1" customWidth="1"/>
    <col min="160" max="160" width="56" bestFit="1" customWidth="1"/>
    <col min="161" max="161" width="98.85546875" bestFit="1" customWidth="1"/>
    <col min="162" max="162" width="138.140625" bestFit="1" customWidth="1"/>
    <col min="163" max="163" width="112.28515625" bestFit="1" customWidth="1"/>
    <col min="164" max="164" width="246.28515625" bestFit="1" customWidth="1"/>
    <col min="165" max="165" width="192.85546875" bestFit="1" customWidth="1"/>
    <col min="166" max="166" width="179.28515625" bestFit="1" customWidth="1"/>
    <col min="167" max="167" width="121.42578125" bestFit="1" customWidth="1"/>
    <col min="168" max="168" width="99" bestFit="1" customWidth="1"/>
    <col min="169" max="169" width="101.7109375" bestFit="1" customWidth="1"/>
    <col min="170" max="170" width="198.140625" bestFit="1" customWidth="1"/>
    <col min="171" max="171" width="54.85546875" bestFit="1" customWidth="1"/>
    <col min="172" max="172" width="138.140625" bestFit="1" customWidth="1"/>
    <col min="173" max="173" width="127.140625" bestFit="1" customWidth="1"/>
    <col min="174" max="174" width="42.42578125" bestFit="1" customWidth="1"/>
    <col min="175" max="175" width="84.85546875" bestFit="1" customWidth="1"/>
    <col min="176" max="176" width="133" bestFit="1" customWidth="1"/>
    <col min="177" max="177" width="69.85546875" bestFit="1" customWidth="1"/>
    <col min="178" max="178" width="40.42578125" bestFit="1" customWidth="1"/>
    <col min="179" max="179" width="56.28515625" bestFit="1" customWidth="1"/>
    <col min="180" max="180" width="66.42578125" bestFit="1" customWidth="1"/>
    <col min="181" max="181" width="209.140625" bestFit="1" customWidth="1"/>
    <col min="182" max="182" width="68.85546875" bestFit="1" customWidth="1"/>
    <col min="183" max="183" width="255.7109375" bestFit="1" customWidth="1"/>
    <col min="184" max="184" width="68.85546875" bestFit="1" customWidth="1"/>
    <col min="185" max="185" width="75.85546875" bestFit="1" customWidth="1"/>
    <col min="186" max="186" width="137.7109375" bestFit="1" customWidth="1"/>
    <col min="187" max="187" width="93" bestFit="1" customWidth="1"/>
    <col min="188" max="188" width="76.85546875" bestFit="1" customWidth="1"/>
    <col min="189" max="189" width="63.140625" bestFit="1" customWidth="1"/>
    <col min="190" max="190" width="12.5703125" bestFit="1" customWidth="1"/>
  </cols>
  <sheetData>
    <row r="2" spans="1:10" x14ac:dyDescent="0.25">
      <c r="A2"/>
    </row>
    <row r="3" spans="1:10" x14ac:dyDescent="0.25">
      <c r="A3" s="143" t="s">
        <v>287</v>
      </c>
      <c r="B3" s="2" t="s">
        <v>293</v>
      </c>
    </row>
    <row r="5" spans="1:10" x14ac:dyDescent="0.25">
      <c r="A5" s="143" t="s">
        <v>2111</v>
      </c>
      <c r="B5" s="143" t="s">
        <v>285</v>
      </c>
      <c r="C5" s="2"/>
      <c r="D5" s="2"/>
      <c r="E5" s="2"/>
      <c r="F5" s="2"/>
      <c r="I5" t="s">
        <v>18</v>
      </c>
      <c r="J5">
        <v>3</v>
      </c>
    </row>
    <row r="6" spans="1:10" x14ac:dyDescent="0.25">
      <c r="A6" s="193" t="s">
        <v>2</v>
      </c>
      <c r="B6" s="2" t="s">
        <v>87</v>
      </c>
      <c r="C6" s="2" t="s">
        <v>88</v>
      </c>
      <c r="D6" s="2" t="s">
        <v>89</v>
      </c>
      <c r="E6" s="2" t="s">
        <v>90</v>
      </c>
      <c r="F6" s="2" t="s">
        <v>86</v>
      </c>
      <c r="I6" t="s">
        <v>21</v>
      </c>
      <c r="J6">
        <v>6</v>
      </c>
    </row>
    <row r="7" spans="1:10" x14ac:dyDescent="0.25">
      <c r="A7" s="2" t="s">
        <v>40</v>
      </c>
      <c r="B7" s="229">
        <v>1</v>
      </c>
      <c r="C7" s="229"/>
      <c r="D7" s="229"/>
      <c r="E7" s="229"/>
      <c r="F7" s="229">
        <v>1</v>
      </c>
      <c r="I7" t="s">
        <v>204</v>
      </c>
      <c r="J7">
        <v>1</v>
      </c>
    </row>
    <row r="8" spans="1:10" x14ac:dyDescent="0.25">
      <c r="A8" s="2" t="s">
        <v>57</v>
      </c>
      <c r="B8" s="229"/>
      <c r="C8" s="229"/>
      <c r="D8" s="229">
        <v>1</v>
      </c>
      <c r="E8" s="229"/>
      <c r="F8" s="229">
        <v>1</v>
      </c>
      <c r="I8" t="s">
        <v>179</v>
      </c>
      <c r="J8">
        <v>3</v>
      </c>
    </row>
    <row r="9" spans="1:10" x14ac:dyDescent="0.25">
      <c r="A9" s="2" t="s">
        <v>43</v>
      </c>
      <c r="B9" s="229">
        <v>1</v>
      </c>
      <c r="C9" s="229"/>
      <c r="D9" s="229"/>
      <c r="E9" s="229"/>
      <c r="F9" s="229">
        <v>1</v>
      </c>
      <c r="I9" t="s">
        <v>181</v>
      </c>
      <c r="J9">
        <v>3</v>
      </c>
    </row>
    <row r="10" spans="1:10" x14ac:dyDescent="0.25">
      <c r="A10" s="2" t="s">
        <v>45</v>
      </c>
      <c r="B10" s="229">
        <v>1</v>
      </c>
      <c r="C10" s="229"/>
      <c r="D10" s="229"/>
      <c r="E10" s="229"/>
      <c r="F10" s="229">
        <v>1</v>
      </c>
      <c r="I10" t="s">
        <v>210</v>
      </c>
      <c r="J10">
        <v>1</v>
      </c>
    </row>
    <row r="11" spans="1:10" x14ac:dyDescent="0.25">
      <c r="A11" s="2" t="s">
        <v>53</v>
      </c>
      <c r="B11" s="229">
        <v>1</v>
      </c>
      <c r="C11" s="229"/>
      <c r="D11" s="229"/>
      <c r="E11" s="229"/>
      <c r="F11" s="229">
        <v>1</v>
      </c>
      <c r="I11" t="s">
        <v>211</v>
      </c>
      <c r="J11">
        <v>2</v>
      </c>
    </row>
    <row r="12" spans="1:10" x14ac:dyDescent="0.25">
      <c r="A12" s="2" t="s">
        <v>21</v>
      </c>
      <c r="B12" s="229">
        <v>3</v>
      </c>
      <c r="C12" s="229"/>
      <c r="D12" s="229">
        <v>3</v>
      </c>
      <c r="E12" s="229"/>
      <c r="F12" s="229">
        <v>6</v>
      </c>
      <c r="I12" t="s">
        <v>198</v>
      </c>
      <c r="J12">
        <v>1</v>
      </c>
    </row>
    <row r="13" spans="1:10" x14ac:dyDescent="0.25">
      <c r="A13" s="2" t="s">
        <v>68</v>
      </c>
      <c r="B13" s="229">
        <v>1</v>
      </c>
      <c r="C13" s="229">
        <v>1</v>
      </c>
      <c r="D13" s="229">
        <v>1</v>
      </c>
      <c r="E13" s="229">
        <v>2</v>
      </c>
      <c r="F13" s="229">
        <v>5</v>
      </c>
      <c r="I13" t="s">
        <v>43</v>
      </c>
      <c r="J13">
        <v>1</v>
      </c>
    </row>
    <row r="14" spans="1:10" x14ac:dyDescent="0.25">
      <c r="A14" s="2" t="s">
        <v>18</v>
      </c>
      <c r="B14" s="229">
        <v>2</v>
      </c>
      <c r="C14" s="229"/>
      <c r="D14" s="229">
        <v>1</v>
      </c>
      <c r="E14" s="229"/>
      <c r="F14" s="229">
        <v>3</v>
      </c>
      <c r="I14" t="s">
        <v>215</v>
      </c>
      <c r="J14">
        <v>5</v>
      </c>
    </row>
    <row r="15" spans="1:10" x14ac:dyDescent="0.25">
      <c r="A15" s="2" t="s">
        <v>181</v>
      </c>
      <c r="B15" s="229"/>
      <c r="C15" s="229"/>
      <c r="D15" s="229"/>
      <c r="E15" s="229">
        <v>3</v>
      </c>
      <c r="F15" s="229">
        <v>3</v>
      </c>
      <c r="I15" t="s">
        <v>40</v>
      </c>
      <c r="J15">
        <v>1</v>
      </c>
    </row>
    <row r="16" spans="1:10" x14ac:dyDescent="0.25">
      <c r="A16" s="2" t="s">
        <v>179</v>
      </c>
      <c r="B16" s="229">
        <v>1</v>
      </c>
      <c r="C16" s="229"/>
      <c r="D16" s="229">
        <v>2</v>
      </c>
      <c r="E16" s="229"/>
      <c r="F16" s="229">
        <v>3</v>
      </c>
      <c r="I16" t="s">
        <v>45</v>
      </c>
      <c r="J16">
        <v>-1</v>
      </c>
    </row>
    <row r="17" spans="1:10" x14ac:dyDescent="0.25">
      <c r="A17" s="2" t="s">
        <v>198</v>
      </c>
      <c r="B17" s="229"/>
      <c r="C17" s="229"/>
      <c r="D17" s="229"/>
      <c r="E17" s="229">
        <v>1</v>
      </c>
      <c r="F17" s="229">
        <v>1</v>
      </c>
      <c r="I17" t="s">
        <v>53</v>
      </c>
      <c r="J17">
        <v>1</v>
      </c>
    </row>
    <row r="18" spans="1:10" x14ac:dyDescent="0.25">
      <c r="A18" s="2" t="s">
        <v>211</v>
      </c>
      <c r="B18" s="229"/>
      <c r="C18" s="229"/>
      <c r="D18" s="229"/>
      <c r="E18" s="229">
        <v>2</v>
      </c>
      <c r="F18" s="229">
        <v>2</v>
      </c>
      <c r="I18" t="s">
        <v>57</v>
      </c>
      <c r="J18">
        <v>1</v>
      </c>
    </row>
    <row r="19" spans="1:10" x14ac:dyDescent="0.25">
      <c r="A19" s="2" t="s">
        <v>204</v>
      </c>
      <c r="B19" s="229">
        <v>1</v>
      </c>
      <c r="C19" s="229"/>
      <c r="D19" s="229"/>
      <c r="E19" s="229"/>
      <c r="F19" s="229">
        <v>1</v>
      </c>
      <c r="I19" t="s">
        <v>62</v>
      </c>
      <c r="J19">
        <v>1</v>
      </c>
    </row>
    <row r="20" spans="1:10" x14ac:dyDescent="0.25">
      <c r="A20" s="2" t="s">
        <v>307</v>
      </c>
      <c r="B20" s="229">
        <v>3</v>
      </c>
      <c r="C20" s="229"/>
      <c r="D20" s="229">
        <v>2</v>
      </c>
      <c r="E20" s="229"/>
      <c r="F20" s="229">
        <v>5</v>
      </c>
      <c r="I20" t="s">
        <v>68</v>
      </c>
      <c r="J20">
        <v>5</v>
      </c>
    </row>
    <row r="21" spans="1:10" x14ac:dyDescent="0.25">
      <c r="A21" s="228" t="s">
        <v>86</v>
      </c>
      <c r="B21" s="229">
        <v>15</v>
      </c>
      <c r="C21" s="229">
        <v>1</v>
      </c>
      <c r="D21" s="229">
        <v>10</v>
      </c>
      <c r="E21" s="229">
        <v>8</v>
      </c>
      <c r="F21" s="229">
        <v>34</v>
      </c>
      <c r="I21" t="s">
        <v>212</v>
      </c>
      <c r="J21">
        <v>-6</v>
      </c>
    </row>
    <row r="22" spans="1:10" x14ac:dyDescent="0.25">
      <c r="A22"/>
      <c r="I22" t="s">
        <v>307</v>
      </c>
      <c r="J22">
        <v>5</v>
      </c>
    </row>
    <row r="23" spans="1:10" x14ac:dyDescent="0.25">
      <c r="A23"/>
    </row>
    <row r="24" spans="1:10" x14ac:dyDescent="0.25">
      <c r="A24"/>
    </row>
    <row r="25" spans="1:10" x14ac:dyDescent="0.25">
      <c r="A25"/>
    </row>
    <row r="26" spans="1:10" x14ac:dyDescent="0.25">
      <c r="A26"/>
    </row>
    <row r="27" spans="1:10" x14ac:dyDescent="0.25">
      <c r="A27"/>
    </row>
    <row r="28" spans="1:10" x14ac:dyDescent="0.25">
      <c r="A28"/>
    </row>
    <row r="29" spans="1:10" x14ac:dyDescent="0.25">
      <c r="A29"/>
    </row>
    <row r="30" spans="1:10" x14ac:dyDescent="0.25">
      <c r="A30"/>
    </row>
    <row r="31" spans="1:10" x14ac:dyDescent="0.25">
      <c r="A31"/>
    </row>
    <row r="32" spans="1:10" x14ac:dyDescent="0.25">
      <c r="A32"/>
    </row>
    <row r="33" spans="1:3" x14ac:dyDescent="0.25">
      <c r="A33"/>
    </row>
    <row r="34" spans="1:3" x14ac:dyDescent="0.25">
      <c r="A34"/>
    </row>
    <row r="35" spans="1:3" x14ac:dyDescent="0.25">
      <c r="A35"/>
    </row>
    <row r="36" spans="1:3" x14ac:dyDescent="0.25">
      <c r="A36"/>
    </row>
    <row r="37" spans="1:3" x14ac:dyDescent="0.25">
      <c r="A37"/>
      <c r="C37" s="24"/>
    </row>
    <row r="38" spans="1:3" x14ac:dyDescent="0.25">
      <c r="A38"/>
      <c r="C38" s="24"/>
    </row>
    <row r="39" spans="1:3" x14ac:dyDescent="0.25">
      <c r="A39"/>
      <c r="C39" s="24"/>
    </row>
    <row r="40" spans="1:3" x14ac:dyDescent="0.25">
      <c r="A40"/>
      <c r="C40" s="24"/>
    </row>
    <row r="41" spans="1:3" x14ac:dyDescent="0.25">
      <c r="A41"/>
      <c r="C41" s="24"/>
    </row>
    <row r="42" spans="1:3" x14ac:dyDescent="0.25">
      <c r="A42"/>
      <c r="C42" s="24"/>
    </row>
    <row r="43" spans="1:3" x14ac:dyDescent="0.25">
      <c r="A43"/>
      <c r="C43" s="24"/>
    </row>
    <row r="44" spans="1:3" x14ac:dyDescent="0.25">
      <c r="A44"/>
      <c r="C44" s="24"/>
    </row>
    <row r="45" spans="1:3" x14ac:dyDescent="0.25">
      <c r="A45"/>
      <c r="C45" s="24"/>
    </row>
    <row r="46" spans="1:3" x14ac:dyDescent="0.25">
      <c r="A46"/>
    </row>
    <row r="47" spans="1:3" x14ac:dyDescent="0.25">
      <c r="A47"/>
    </row>
    <row r="48" spans="1:3"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15"/>
  <sheetViews>
    <sheetView workbookViewId="0">
      <selection activeCell="A13" sqref="A13"/>
    </sheetView>
  </sheetViews>
  <sheetFormatPr baseColWidth="10" defaultRowHeight="15" x14ac:dyDescent="0.25"/>
  <cols>
    <col min="1" max="1" width="80" customWidth="1"/>
    <col min="2" max="2" width="20.28515625" customWidth="1"/>
  </cols>
  <sheetData>
    <row r="1" spans="1:2" ht="30" x14ac:dyDescent="0.25">
      <c r="A1" s="232" t="s">
        <v>199</v>
      </c>
      <c r="B1" s="232" t="s">
        <v>2112</v>
      </c>
    </row>
    <row r="2" spans="1:2" ht="14.25" customHeight="1" x14ac:dyDescent="0.25">
      <c r="A2" s="127" t="s">
        <v>116</v>
      </c>
      <c r="B2" s="230">
        <v>3</v>
      </c>
    </row>
    <row r="3" spans="1:2" ht="30" x14ac:dyDescent="0.25">
      <c r="A3" s="127" t="s">
        <v>119</v>
      </c>
      <c r="B3" s="230">
        <v>2</v>
      </c>
    </row>
    <row r="4" spans="1:2" ht="30" x14ac:dyDescent="0.25">
      <c r="A4" s="127" t="s">
        <v>109</v>
      </c>
      <c r="B4" s="230">
        <v>6</v>
      </c>
    </row>
    <row r="5" spans="1:2" x14ac:dyDescent="0.25">
      <c r="A5" s="127" t="s">
        <v>108</v>
      </c>
      <c r="B5" s="230">
        <v>1</v>
      </c>
    </row>
    <row r="6" spans="1:2" ht="30" x14ac:dyDescent="0.25">
      <c r="A6" s="127" t="s">
        <v>106</v>
      </c>
      <c r="B6" s="230">
        <v>4</v>
      </c>
    </row>
    <row r="7" spans="1:2" x14ac:dyDescent="0.25">
      <c r="A7" s="127" t="s">
        <v>114</v>
      </c>
      <c r="B7" s="230">
        <v>1</v>
      </c>
    </row>
    <row r="8" spans="1:2" x14ac:dyDescent="0.25">
      <c r="A8" s="127" t="s">
        <v>290</v>
      </c>
      <c r="B8" s="230">
        <v>4</v>
      </c>
    </row>
    <row r="9" spans="1:2" ht="30" x14ac:dyDescent="0.25">
      <c r="A9" s="127" t="s">
        <v>111</v>
      </c>
      <c r="B9" s="230">
        <v>2</v>
      </c>
    </row>
    <row r="10" spans="1:2" x14ac:dyDescent="0.25">
      <c r="A10" s="127" t="s">
        <v>289</v>
      </c>
      <c r="B10" s="230">
        <v>2</v>
      </c>
    </row>
    <row r="11" spans="1:2" ht="30" x14ac:dyDescent="0.25">
      <c r="A11" s="127" t="s">
        <v>107</v>
      </c>
      <c r="B11" s="230">
        <v>2</v>
      </c>
    </row>
    <row r="12" spans="1:2" x14ac:dyDescent="0.25">
      <c r="A12" s="127" t="s">
        <v>120</v>
      </c>
      <c r="B12" s="230">
        <v>1</v>
      </c>
    </row>
    <row r="13" spans="1:2" ht="30" x14ac:dyDescent="0.25">
      <c r="A13" s="127" t="s">
        <v>117</v>
      </c>
      <c r="B13" s="230">
        <v>7</v>
      </c>
    </row>
    <row r="14" spans="1:2" x14ac:dyDescent="0.25">
      <c r="A14" s="127" t="s">
        <v>113</v>
      </c>
      <c r="B14" s="230">
        <v>1</v>
      </c>
    </row>
    <row r="15" spans="1:2" x14ac:dyDescent="0.25">
      <c r="A15" s="231" t="s">
        <v>86</v>
      </c>
      <c r="B15" s="231">
        <f>+SUM(B2:B14)</f>
        <v>36</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557"/>
  <sheetViews>
    <sheetView showGridLines="0" topLeftCell="AO1" zoomScale="60" zoomScaleNormal="60" workbookViewId="0">
      <selection activeCell="AW15" sqref="AW15"/>
    </sheetView>
  </sheetViews>
  <sheetFormatPr baseColWidth="10" defaultRowHeight="15" x14ac:dyDescent="0.25"/>
  <cols>
    <col min="1" max="1" width="57" customWidth="1"/>
    <col min="2" max="2" width="15.28515625" customWidth="1"/>
    <col min="3" max="3" width="24" customWidth="1"/>
    <col min="4" max="4" width="40" customWidth="1"/>
    <col min="5" max="5" width="34.85546875" customWidth="1"/>
    <col min="6" max="6" width="23.28515625" customWidth="1"/>
    <col min="7" max="7" width="29.140625" customWidth="1"/>
    <col min="8" max="8" width="32.5703125" customWidth="1"/>
    <col min="10" max="10" width="32.85546875" customWidth="1"/>
    <col min="13" max="13" width="44.7109375" customWidth="1"/>
    <col min="16" max="16" width="51.7109375" customWidth="1"/>
    <col min="17" max="17" width="18.42578125" customWidth="1"/>
    <col min="18" max="18" width="14.7109375" customWidth="1"/>
    <col min="19" max="19" width="6.85546875" bestFit="1" customWidth="1"/>
    <col min="20" max="20" width="4.85546875" bestFit="1" customWidth="1"/>
    <col min="21" max="21" width="23.28515625" customWidth="1"/>
  </cols>
  <sheetData>
    <row r="1" spans="1:21" x14ac:dyDescent="0.25">
      <c r="P1" s="27"/>
      <c r="S1" s="24"/>
      <c r="T1" s="24"/>
      <c r="U1" s="24"/>
    </row>
    <row r="2" spans="1:21" x14ac:dyDescent="0.25">
      <c r="A2" s="29" t="s">
        <v>92</v>
      </c>
      <c r="B2" s="29">
        <v>2018</v>
      </c>
      <c r="C2" s="29">
        <v>2019</v>
      </c>
      <c r="Q2" t="s">
        <v>150</v>
      </c>
    </row>
    <row r="3" spans="1:21" x14ac:dyDescent="0.25">
      <c r="A3" s="23" t="s">
        <v>93</v>
      </c>
      <c r="B3" s="24">
        <v>41</v>
      </c>
      <c r="C3" s="24">
        <v>35</v>
      </c>
      <c r="D3" s="23"/>
    </row>
    <row r="4" spans="1:21" x14ac:dyDescent="0.25">
      <c r="A4" s="23" t="s">
        <v>41</v>
      </c>
      <c r="B4" s="24">
        <v>42</v>
      </c>
      <c r="C4" s="24">
        <v>41</v>
      </c>
      <c r="D4" s="23"/>
      <c r="Q4" s="23" t="s">
        <v>96</v>
      </c>
      <c r="R4" s="24">
        <v>53</v>
      </c>
      <c r="S4" s="33">
        <f>+(R4*100%)/$R$7</f>
        <v>0.23451327433628319</v>
      </c>
    </row>
    <row r="5" spans="1:21" x14ac:dyDescent="0.25">
      <c r="A5" s="23" t="s">
        <v>19</v>
      </c>
      <c r="B5" s="24">
        <v>50</v>
      </c>
      <c r="C5" s="24">
        <v>57</v>
      </c>
      <c r="D5" s="23"/>
      <c r="Q5" s="23" t="s">
        <v>97</v>
      </c>
      <c r="R5" s="24">
        <v>59</v>
      </c>
      <c r="S5" s="33">
        <f>+(R5*100%)/$R$7</f>
        <v>0.26106194690265488</v>
      </c>
    </row>
    <row r="6" spans="1:21" x14ac:dyDescent="0.25">
      <c r="A6" s="23" t="s">
        <v>34</v>
      </c>
      <c r="B6" s="24">
        <v>16</v>
      </c>
      <c r="C6" s="24">
        <v>15</v>
      </c>
      <c r="D6" s="23"/>
      <c r="Q6" s="23" t="s">
        <v>98</v>
      </c>
      <c r="R6" s="24">
        <v>114</v>
      </c>
      <c r="S6" s="33">
        <f>+(R6*100%)/$R$7</f>
        <v>0.50442477876106195</v>
      </c>
    </row>
    <row r="7" spans="1:21" x14ac:dyDescent="0.25">
      <c r="A7" s="23" t="s">
        <v>58</v>
      </c>
      <c r="B7" s="24">
        <v>60</v>
      </c>
      <c r="C7" s="24">
        <v>65</v>
      </c>
      <c r="D7" s="23"/>
      <c r="Q7" s="25" t="s">
        <v>86</v>
      </c>
      <c r="R7" s="26">
        <v>226</v>
      </c>
      <c r="S7" s="33">
        <f>+(R7*100%)/$R$7</f>
        <v>1</v>
      </c>
    </row>
    <row r="8" spans="1:21" x14ac:dyDescent="0.25">
      <c r="A8" s="23" t="s">
        <v>51</v>
      </c>
      <c r="B8" s="24">
        <v>17</v>
      </c>
      <c r="C8" s="24">
        <v>17</v>
      </c>
    </row>
    <row r="9" spans="1:21" x14ac:dyDescent="0.25">
      <c r="A9" s="25" t="s">
        <v>86</v>
      </c>
      <c r="B9" s="26">
        <v>226</v>
      </c>
      <c r="C9" s="29">
        <f>+SUM(C3:C8)</f>
        <v>230</v>
      </c>
    </row>
    <row r="14" spans="1:21" x14ac:dyDescent="0.25">
      <c r="A14" s="31" t="s">
        <v>92</v>
      </c>
      <c r="B14" s="31" t="s">
        <v>97</v>
      </c>
      <c r="C14" s="31" t="s">
        <v>98</v>
      </c>
      <c r="D14" s="31" t="s">
        <v>96</v>
      </c>
      <c r="E14" s="31" t="s">
        <v>99</v>
      </c>
      <c r="F14" s="32" t="s">
        <v>100</v>
      </c>
      <c r="G14" s="32" t="s">
        <v>98</v>
      </c>
      <c r="H14" s="32" t="s">
        <v>101</v>
      </c>
    </row>
    <row r="15" spans="1:21" x14ac:dyDescent="0.25">
      <c r="A15" s="23" t="s">
        <v>72</v>
      </c>
      <c r="B15" s="24">
        <v>13</v>
      </c>
      <c r="C15" s="24">
        <v>10</v>
      </c>
      <c r="D15" s="24">
        <v>12</v>
      </c>
      <c r="E15" s="24">
        <v>35</v>
      </c>
      <c r="F15" s="33">
        <v>0.37142857142857144</v>
      </c>
      <c r="G15" s="33">
        <v>0.2857142857142857</v>
      </c>
      <c r="H15" s="33">
        <v>0.34285714285714286</v>
      </c>
    </row>
    <row r="16" spans="1:21" x14ac:dyDescent="0.25">
      <c r="A16" s="23" t="s">
        <v>41</v>
      </c>
      <c r="B16" s="24">
        <v>17</v>
      </c>
      <c r="C16" s="24">
        <v>16</v>
      </c>
      <c r="D16" s="24">
        <v>8</v>
      </c>
      <c r="E16" s="24">
        <v>41</v>
      </c>
      <c r="F16" s="33">
        <v>0.41463414634146339</v>
      </c>
      <c r="G16" s="33">
        <v>0.3902439024390244</v>
      </c>
      <c r="H16" s="33">
        <v>0.1951219512195122</v>
      </c>
    </row>
    <row r="17" spans="1:8" x14ac:dyDescent="0.25">
      <c r="A17" s="23" t="s">
        <v>19</v>
      </c>
      <c r="B17" s="24">
        <v>18</v>
      </c>
      <c r="C17" s="24">
        <v>34</v>
      </c>
      <c r="D17" s="24">
        <v>5</v>
      </c>
      <c r="E17" s="24">
        <v>57</v>
      </c>
      <c r="F17" s="33">
        <v>0.31578947368421051</v>
      </c>
      <c r="G17" s="33">
        <v>0.59649122807017541</v>
      </c>
      <c r="H17" s="33">
        <v>8.771929824561403E-2</v>
      </c>
    </row>
    <row r="18" spans="1:8" x14ac:dyDescent="0.25">
      <c r="A18" s="23" t="s">
        <v>34</v>
      </c>
      <c r="B18" s="24">
        <v>6</v>
      </c>
      <c r="C18" s="24">
        <v>6</v>
      </c>
      <c r="D18" s="24">
        <v>3</v>
      </c>
      <c r="E18" s="24">
        <v>15</v>
      </c>
      <c r="F18" s="33">
        <v>0.4</v>
      </c>
      <c r="G18" s="33">
        <v>0.4</v>
      </c>
      <c r="H18" s="33">
        <v>0.2</v>
      </c>
    </row>
    <row r="19" spans="1:8" x14ac:dyDescent="0.25">
      <c r="A19" s="23" t="s">
        <v>58</v>
      </c>
      <c r="B19" s="24">
        <v>38</v>
      </c>
      <c r="C19" s="24">
        <v>15</v>
      </c>
      <c r="D19" s="24">
        <v>12</v>
      </c>
      <c r="E19" s="24">
        <v>65</v>
      </c>
      <c r="F19" s="33">
        <v>0.58461538461538465</v>
      </c>
      <c r="G19" s="33">
        <v>0.23076923076923078</v>
      </c>
      <c r="H19" s="33">
        <v>0.18461538461538463</v>
      </c>
    </row>
    <row r="20" spans="1:8" x14ac:dyDescent="0.25">
      <c r="A20" s="23" t="s">
        <v>51</v>
      </c>
      <c r="B20" s="24">
        <v>10</v>
      </c>
      <c r="C20" s="24">
        <v>7</v>
      </c>
      <c r="D20" s="24"/>
      <c r="E20" s="24">
        <v>17</v>
      </c>
      <c r="F20" s="33">
        <v>0.58823529411764708</v>
      </c>
      <c r="G20" s="33">
        <v>0.41176470588235292</v>
      </c>
      <c r="H20" s="33">
        <v>0</v>
      </c>
    </row>
    <row r="21" spans="1:8" x14ac:dyDescent="0.25">
      <c r="A21" s="25" t="s">
        <v>86</v>
      </c>
      <c r="B21" s="26">
        <v>102</v>
      </c>
      <c r="C21" s="26">
        <v>88</v>
      </c>
      <c r="D21" s="26">
        <v>40</v>
      </c>
      <c r="E21" s="26">
        <v>230</v>
      </c>
    </row>
    <row r="22" spans="1:8" x14ac:dyDescent="0.25">
      <c r="B22" s="33">
        <v>0.44347826086956521</v>
      </c>
      <c r="C22" s="33">
        <v>0.38260869565217392</v>
      </c>
      <c r="D22" s="33">
        <v>0.17391304347826086</v>
      </c>
      <c r="E22" s="33">
        <v>1</v>
      </c>
    </row>
    <row r="24" spans="1:8" x14ac:dyDescent="0.25">
      <c r="A24" s="31"/>
      <c r="B24" s="34" t="s">
        <v>89</v>
      </c>
      <c r="C24" s="34" t="s">
        <v>87</v>
      </c>
      <c r="D24" s="34" t="s">
        <v>90</v>
      </c>
      <c r="E24" s="34" t="s">
        <v>88</v>
      </c>
      <c r="F24" s="34" t="s">
        <v>86</v>
      </c>
    </row>
    <row r="25" spans="1:8" x14ac:dyDescent="0.25">
      <c r="A25" s="35" t="s">
        <v>102</v>
      </c>
      <c r="B25" s="26">
        <v>34</v>
      </c>
      <c r="C25" s="26">
        <v>93</v>
      </c>
      <c r="D25" s="26">
        <v>60</v>
      </c>
      <c r="E25" s="26">
        <v>43</v>
      </c>
      <c r="F25" s="26">
        <v>230</v>
      </c>
    </row>
    <row r="26" spans="1:8" x14ac:dyDescent="0.25">
      <c r="A26" s="32"/>
      <c r="B26" s="36">
        <f>+(B25*100%)/$F$25</f>
        <v>0.14782608695652175</v>
      </c>
      <c r="C26" s="36">
        <f>+(C25*100%)/$F$25</f>
        <v>0.40434782608695652</v>
      </c>
      <c r="D26" s="36">
        <f>+(D25*100%)/$F$25</f>
        <v>0.2608695652173913</v>
      </c>
      <c r="E26" s="36">
        <f>+(E25*100%)/$F$25</f>
        <v>0.18695652173913044</v>
      </c>
      <c r="F26" s="36">
        <f>+(F25*100%)/$F$25</f>
        <v>1</v>
      </c>
    </row>
    <row r="30" spans="1:8" x14ac:dyDescent="0.25">
      <c r="A30" s="103" t="s">
        <v>169</v>
      </c>
      <c r="B30" s="103">
        <v>2018</v>
      </c>
      <c r="C30" s="103" t="s">
        <v>170</v>
      </c>
      <c r="D30" s="103">
        <v>2019</v>
      </c>
      <c r="E30" s="103" t="s">
        <v>171</v>
      </c>
      <c r="F30" s="104" t="s">
        <v>172</v>
      </c>
    </row>
    <row r="31" spans="1:8" x14ac:dyDescent="0.25">
      <c r="A31" s="46" t="s">
        <v>89</v>
      </c>
      <c r="B31" s="55">
        <v>67</v>
      </c>
      <c r="C31" s="33">
        <f>+(B31*100%)/$B$35</f>
        <v>0.29646017699115046</v>
      </c>
      <c r="D31" s="55">
        <v>34</v>
      </c>
      <c r="E31" s="33">
        <f>+(D31*100%)/$D$35</f>
        <v>0.14782608695652175</v>
      </c>
      <c r="F31" s="106">
        <f>+B31-D31</f>
        <v>33</v>
      </c>
      <c r="G31" s="33"/>
    </row>
    <row r="32" spans="1:8" x14ac:dyDescent="0.25">
      <c r="A32" s="46" t="s">
        <v>87</v>
      </c>
      <c r="B32" s="55">
        <v>102</v>
      </c>
      <c r="C32" s="33">
        <f>+(B32*100%)/$B$35</f>
        <v>0.45132743362831856</v>
      </c>
      <c r="D32" s="55">
        <v>93</v>
      </c>
      <c r="E32" s="33">
        <f>+(D32*100%)/$D$35</f>
        <v>0.40434782608695652</v>
      </c>
      <c r="F32" s="106">
        <f>+B32-D32</f>
        <v>9</v>
      </c>
      <c r="G32" s="33"/>
    </row>
    <row r="33" spans="1:7" x14ac:dyDescent="0.25">
      <c r="A33" s="46" t="s">
        <v>90</v>
      </c>
      <c r="B33" s="55">
        <v>42</v>
      </c>
      <c r="C33" s="33">
        <f>+(B33*100%)/$B$35</f>
        <v>0.18584070796460178</v>
      </c>
      <c r="D33" s="55">
        <v>60</v>
      </c>
      <c r="E33" s="33">
        <f>+(D33*100%)/$D$35</f>
        <v>0.2608695652173913</v>
      </c>
      <c r="F33" s="107">
        <f>+D33-B33</f>
        <v>18</v>
      </c>
      <c r="G33" s="33"/>
    </row>
    <row r="34" spans="1:7" x14ac:dyDescent="0.25">
      <c r="A34" s="46" t="s">
        <v>88</v>
      </c>
      <c r="B34" s="55">
        <v>15</v>
      </c>
      <c r="C34" s="33">
        <f>+(B34*100%)/$B$35</f>
        <v>6.637168141592921E-2</v>
      </c>
      <c r="D34" s="55">
        <v>43</v>
      </c>
      <c r="E34" s="33">
        <f>+(D34*100%)/$D$35</f>
        <v>0.18695652173913044</v>
      </c>
      <c r="F34" s="107">
        <f>+D34-B34</f>
        <v>28</v>
      </c>
      <c r="G34" s="33"/>
    </row>
    <row r="35" spans="1:7" x14ac:dyDescent="0.25">
      <c r="A35" s="64" t="s">
        <v>86</v>
      </c>
      <c r="B35" s="65">
        <v>226</v>
      </c>
      <c r="C35" s="70">
        <f>+(B35*100%)/$B$35</f>
        <v>1</v>
      </c>
      <c r="D35" s="65">
        <v>230</v>
      </c>
      <c r="E35" s="70">
        <f>+(D35*100%)/$D$35</f>
        <v>1</v>
      </c>
      <c r="F35" s="105"/>
    </row>
    <row r="52" spans="1:19" ht="15.75" thickBot="1" x14ac:dyDescent="0.3"/>
    <row r="53" spans="1:19" x14ac:dyDescent="0.25">
      <c r="D53">
        <v>2019</v>
      </c>
      <c r="H53">
        <v>2018</v>
      </c>
      <c r="L53" s="524">
        <v>2019</v>
      </c>
      <c r="M53" s="525"/>
      <c r="N53" s="525"/>
      <c r="O53" s="526"/>
      <c r="P53" s="524">
        <v>2018</v>
      </c>
      <c r="Q53" s="525"/>
      <c r="R53" s="525"/>
      <c r="S53" s="526"/>
    </row>
    <row r="54" spans="1:19" x14ac:dyDescent="0.25">
      <c r="A54" s="31" t="s">
        <v>103</v>
      </c>
      <c r="B54" s="31" t="s">
        <v>89</v>
      </c>
      <c r="C54" s="31" t="s">
        <v>87</v>
      </c>
      <c r="D54" s="31" t="s">
        <v>90</v>
      </c>
      <c r="E54" s="31" t="s">
        <v>88</v>
      </c>
      <c r="F54" s="31" t="s">
        <v>86</v>
      </c>
      <c r="G54" s="115" t="s">
        <v>173</v>
      </c>
      <c r="H54" s="32" t="s">
        <v>87</v>
      </c>
      <c r="I54" s="32" t="s">
        <v>90</v>
      </c>
      <c r="J54" s="116" t="s">
        <v>88</v>
      </c>
      <c r="K54" t="s">
        <v>86</v>
      </c>
      <c r="L54" s="115" t="s">
        <v>173</v>
      </c>
      <c r="M54" s="32" t="s">
        <v>87</v>
      </c>
      <c r="N54" s="32" t="s">
        <v>90</v>
      </c>
      <c r="O54" s="116" t="s">
        <v>88</v>
      </c>
      <c r="P54" s="115" t="s">
        <v>173</v>
      </c>
      <c r="Q54" s="32" t="s">
        <v>87</v>
      </c>
      <c r="R54" s="32" t="s">
        <v>90</v>
      </c>
      <c r="S54" s="116" t="s">
        <v>88</v>
      </c>
    </row>
    <row r="55" spans="1:19" x14ac:dyDescent="0.25">
      <c r="A55" s="23" t="s">
        <v>72</v>
      </c>
      <c r="B55" s="24">
        <v>10</v>
      </c>
      <c r="C55" s="24">
        <v>12</v>
      </c>
      <c r="D55" s="24">
        <v>9</v>
      </c>
      <c r="E55" s="24">
        <v>4</v>
      </c>
      <c r="F55" s="24">
        <v>35</v>
      </c>
      <c r="G55">
        <v>9</v>
      </c>
      <c r="H55">
        <v>14</v>
      </c>
      <c r="I55">
        <v>9</v>
      </c>
      <c r="J55">
        <v>2</v>
      </c>
      <c r="K55">
        <v>34</v>
      </c>
      <c r="L55" s="117">
        <f>+(B55*100%)/$F$55</f>
        <v>0.2857142857142857</v>
      </c>
      <c r="M55" s="118">
        <f>+(C55*100%)/$F$55</f>
        <v>0.34285714285714286</v>
      </c>
      <c r="N55" s="118">
        <f>+(D55*100%)/$F$55</f>
        <v>0.25714285714285712</v>
      </c>
      <c r="O55" s="119">
        <f>+(E55*100%)/$F$55</f>
        <v>0.11428571428571428</v>
      </c>
      <c r="P55" s="117">
        <f>+(G55*100%)/$K$55</f>
        <v>0.26470588235294118</v>
      </c>
      <c r="Q55" s="118">
        <f>+(H55*100%)/$K$55</f>
        <v>0.41176470588235292</v>
      </c>
      <c r="R55" s="118">
        <f>+(I55*100%)/$K$55</f>
        <v>0.26470588235294118</v>
      </c>
      <c r="S55" s="119">
        <f>+(J55*100%)/$K$55</f>
        <v>5.8823529411764705E-2</v>
      </c>
    </row>
    <row r="56" spans="1:19" x14ac:dyDescent="0.25">
      <c r="A56" s="23" t="s">
        <v>41</v>
      </c>
      <c r="B56" s="24">
        <v>8</v>
      </c>
      <c r="C56" s="24">
        <v>22</v>
      </c>
      <c r="D56" s="24">
        <v>6</v>
      </c>
      <c r="E56" s="24">
        <v>5</v>
      </c>
      <c r="F56" s="24">
        <v>41</v>
      </c>
      <c r="G56">
        <v>9</v>
      </c>
      <c r="H56">
        <v>24</v>
      </c>
      <c r="I56">
        <v>6</v>
      </c>
      <c r="J56">
        <v>3</v>
      </c>
      <c r="K56">
        <v>42</v>
      </c>
      <c r="L56" s="117">
        <f t="shared" ref="L56:O60" si="0">+(B56*100%)/$F56</f>
        <v>0.1951219512195122</v>
      </c>
      <c r="M56" s="118">
        <f t="shared" si="0"/>
        <v>0.53658536585365857</v>
      </c>
      <c r="N56" s="118">
        <f t="shared" si="0"/>
        <v>0.14634146341463414</v>
      </c>
      <c r="O56" s="119">
        <f t="shared" si="0"/>
        <v>0.12195121951219512</v>
      </c>
      <c r="P56" s="117">
        <f t="shared" ref="P56:S60" si="1">+(G56*100%)/$K56</f>
        <v>0.21428571428571427</v>
      </c>
      <c r="Q56" s="118">
        <f t="shared" si="1"/>
        <v>0.5714285714285714</v>
      </c>
      <c r="R56" s="118">
        <f t="shared" si="1"/>
        <v>0.14285714285714285</v>
      </c>
      <c r="S56" s="119">
        <f t="shared" si="1"/>
        <v>7.1428571428571425E-2</v>
      </c>
    </row>
    <row r="57" spans="1:19" x14ac:dyDescent="0.25">
      <c r="A57" s="23" t="s">
        <v>19</v>
      </c>
      <c r="B57" s="24">
        <v>6</v>
      </c>
      <c r="C57" s="24">
        <v>26</v>
      </c>
      <c r="D57" s="24">
        <v>19</v>
      </c>
      <c r="E57" s="24">
        <v>6</v>
      </c>
      <c r="F57" s="24">
        <v>57</v>
      </c>
      <c r="G57">
        <v>22</v>
      </c>
      <c r="H57">
        <v>17</v>
      </c>
      <c r="I57">
        <v>15</v>
      </c>
      <c r="J57">
        <v>3</v>
      </c>
      <c r="K57">
        <v>57</v>
      </c>
      <c r="L57" s="117">
        <f t="shared" si="0"/>
        <v>0.10526315789473684</v>
      </c>
      <c r="M57" s="118">
        <f t="shared" si="0"/>
        <v>0.45614035087719296</v>
      </c>
      <c r="N57" s="118">
        <f t="shared" si="0"/>
        <v>0.33333333333333331</v>
      </c>
      <c r="O57" s="119">
        <f t="shared" si="0"/>
        <v>0.10526315789473684</v>
      </c>
      <c r="P57" s="117">
        <f t="shared" si="1"/>
        <v>0.38596491228070173</v>
      </c>
      <c r="Q57" s="118">
        <f t="shared" si="1"/>
        <v>0.2982456140350877</v>
      </c>
      <c r="R57" s="118">
        <f t="shared" si="1"/>
        <v>0.26315789473684209</v>
      </c>
      <c r="S57" s="119">
        <f t="shared" si="1"/>
        <v>5.2631578947368418E-2</v>
      </c>
    </row>
    <row r="58" spans="1:19" x14ac:dyDescent="0.25">
      <c r="A58" s="23" t="s">
        <v>34</v>
      </c>
      <c r="B58" s="24">
        <v>3</v>
      </c>
      <c r="C58" s="24">
        <v>1</v>
      </c>
      <c r="D58" s="24">
        <v>9</v>
      </c>
      <c r="E58" s="24">
        <v>2</v>
      </c>
      <c r="F58" s="24">
        <v>15</v>
      </c>
      <c r="G58">
        <v>1</v>
      </c>
      <c r="H58">
        <v>12</v>
      </c>
      <c r="I58">
        <v>3</v>
      </c>
      <c r="K58">
        <v>16</v>
      </c>
      <c r="L58" s="117">
        <f t="shared" si="0"/>
        <v>0.2</v>
      </c>
      <c r="M58" s="118">
        <f t="shared" si="0"/>
        <v>6.6666666666666666E-2</v>
      </c>
      <c r="N58" s="118">
        <f t="shared" si="0"/>
        <v>0.6</v>
      </c>
      <c r="O58" s="119">
        <f t="shared" si="0"/>
        <v>0.13333333333333333</v>
      </c>
      <c r="P58" s="117">
        <f t="shared" si="1"/>
        <v>6.25E-2</v>
      </c>
      <c r="Q58" s="118">
        <f t="shared" si="1"/>
        <v>0.75</v>
      </c>
      <c r="R58" s="118">
        <f t="shared" si="1"/>
        <v>0.1875</v>
      </c>
      <c r="S58" s="119">
        <f t="shared" si="1"/>
        <v>0</v>
      </c>
    </row>
    <row r="59" spans="1:19" x14ac:dyDescent="0.25">
      <c r="A59" s="23" t="s">
        <v>58</v>
      </c>
      <c r="B59" s="24">
        <v>7</v>
      </c>
      <c r="C59" s="24">
        <v>28</v>
      </c>
      <c r="D59" s="24">
        <v>15</v>
      </c>
      <c r="E59" s="24">
        <v>15</v>
      </c>
      <c r="F59" s="24">
        <v>65</v>
      </c>
      <c r="G59">
        <v>22</v>
      </c>
      <c r="H59">
        <v>24</v>
      </c>
      <c r="I59">
        <v>9</v>
      </c>
      <c r="J59">
        <v>5</v>
      </c>
      <c r="K59">
        <v>60</v>
      </c>
      <c r="L59" s="117">
        <f t="shared" si="0"/>
        <v>0.1076923076923077</v>
      </c>
      <c r="M59" s="118">
        <f t="shared" si="0"/>
        <v>0.43076923076923079</v>
      </c>
      <c r="N59" s="118">
        <f t="shared" si="0"/>
        <v>0.23076923076923078</v>
      </c>
      <c r="O59" s="119">
        <f t="shared" si="0"/>
        <v>0.23076923076923078</v>
      </c>
      <c r="P59" s="117">
        <f t="shared" si="1"/>
        <v>0.36666666666666664</v>
      </c>
      <c r="Q59" s="118">
        <f t="shared" si="1"/>
        <v>0.4</v>
      </c>
      <c r="R59" s="118">
        <f t="shared" si="1"/>
        <v>0.15</v>
      </c>
      <c r="S59" s="119">
        <f t="shared" si="1"/>
        <v>8.3333333333333329E-2</v>
      </c>
    </row>
    <row r="60" spans="1:19" x14ac:dyDescent="0.25">
      <c r="A60" s="23" t="s">
        <v>51</v>
      </c>
      <c r="B60" s="24"/>
      <c r="C60" s="24">
        <v>4</v>
      </c>
      <c r="D60" s="24">
        <v>2</v>
      </c>
      <c r="E60" s="24">
        <v>11</v>
      </c>
      <c r="F60" s="24">
        <v>17</v>
      </c>
      <c r="G60">
        <v>4</v>
      </c>
      <c r="H60">
        <v>11</v>
      </c>
      <c r="J60">
        <v>2</v>
      </c>
      <c r="K60">
        <v>17</v>
      </c>
      <c r="L60" s="117">
        <f t="shared" si="0"/>
        <v>0</v>
      </c>
      <c r="M60" s="118">
        <f t="shared" si="0"/>
        <v>0.23529411764705882</v>
      </c>
      <c r="N60" s="118">
        <f t="shared" si="0"/>
        <v>0.11764705882352941</v>
      </c>
      <c r="O60" s="119">
        <f t="shared" si="0"/>
        <v>0.6470588235294118</v>
      </c>
      <c r="P60" s="117">
        <f t="shared" si="1"/>
        <v>0.23529411764705882</v>
      </c>
      <c r="Q60" s="118">
        <f t="shared" si="1"/>
        <v>0.6470588235294118</v>
      </c>
      <c r="R60" s="118">
        <f t="shared" si="1"/>
        <v>0</v>
      </c>
      <c r="S60" s="119">
        <f t="shared" si="1"/>
        <v>0.11764705882352941</v>
      </c>
    </row>
    <row r="61" spans="1:19" ht="15.75" thickBot="1" x14ac:dyDescent="0.3">
      <c r="A61" s="25" t="s">
        <v>86</v>
      </c>
      <c r="B61" s="26">
        <v>34</v>
      </c>
      <c r="C61" s="26">
        <v>93</v>
      </c>
      <c r="D61" s="26">
        <v>60</v>
      </c>
      <c r="E61" s="26">
        <v>43</v>
      </c>
      <c r="F61" s="26">
        <v>230</v>
      </c>
      <c r="L61" s="120"/>
      <c r="M61" s="121"/>
      <c r="N61" s="121"/>
      <c r="O61" s="122"/>
      <c r="P61" s="120"/>
      <c r="Q61" s="121"/>
      <c r="R61" s="121"/>
      <c r="S61" s="122"/>
    </row>
    <row r="92" spans="1:5" x14ac:dyDescent="0.25">
      <c r="B92" s="523">
        <v>2019</v>
      </c>
      <c r="C92" s="523"/>
      <c r="D92" s="523">
        <v>2018</v>
      </c>
      <c r="E92" s="523"/>
    </row>
    <row r="93" spans="1:5" x14ac:dyDescent="0.25">
      <c r="A93" s="31" t="s">
        <v>79</v>
      </c>
      <c r="B93" s="31" t="s">
        <v>104</v>
      </c>
      <c r="C93" s="31" t="s">
        <v>105</v>
      </c>
      <c r="D93" s="31" t="s">
        <v>104</v>
      </c>
      <c r="E93" s="31" t="s">
        <v>105</v>
      </c>
    </row>
    <row r="94" spans="1:5" x14ac:dyDescent="0.25">
      <c r="A94" s="23" t="s">
        <v>106</v>
      </c>
      <c r="B94" s="24">
        <v>31</v>
      </c>
      <c r="C94" s="37">
        <v>0.13478260869565217</v>
      </c>
      <c r="D94">
        <v>31</v>
      </c>
      <c r="E94" s="38">
        <v>0.13716814159292035</v>
      </c>
    </row>
    <row r="95" spans="1:5" x14ac:dyDescent="0.25">
      <c r="A95" s="23" t="s">
        <v>107</v>
      </c>
      <c r="B95" s="24">
        <v>31</v>
      </c>
      <c r="C95" s="37">
        <v>0.13478260869565217</v>
      </c>
      <c r="D95">
        <v>32</v>
      </c>
      <c r="E95" s="38">
        <v>0.1415929203539823</v>
      </c>
    </row>
    <row r="96" spans="1:5" x14ac:dyDescent="0.25">
      <c r="A96" s="23" t="s">
        <v>108</v>
      </c>
      <c r="B96" s="24">
        <v>28</v>
      </c>
      <c r="C96" s="37">
        <v>0.12173913043478261</v>
      </c>
      <c r="D96">
        <v>29</v>
      </c>
      <c r="E96" s="38">
        <v>0.12831858407079647</v>
      </c>
    </row>
    <row r="97" spans="1:6" x14ac:dyDescent="0.25">
      <c r="A97" s="23" t="s">
        <v>109</v>
      </c>
      <c r="B97" s="24">
        <v>27</v>
      </c>
      <c r="C97" s="37">
        <v>0.11739130434782609</v>
      </c>
      <c r="D97">
        <v>25</v>
      </c>
      <c r="E97" s="38">
        <v>0.11061946902654868</v>
      </c>
    </row>
    <row r="98" spans="1:6" x14ac:dyDescent="0.25">
      <c r="A98" s="23" t="s">
        <v>110</v>
      </c>
      <c r="B98" s="24">
        <v>18</v>
      </c>
      <c r="C98" s="37">
        <v>7.8260869565217397E-2</v>
      </c>
      <c r="D98">
        <v>18</v>
      </c>
      <c r="E98" s="38">
        <v>7.9646017699115043E-2</v>
      </c>
    </row>
    <row r="99" spans="1:6" x14ac:dyDescent="0.25">
      <c r="A99" s="23" t="s">
        <v>111</v>
      </c>
      <c r="B99" s="24">
        <v>16</v>
      </c>
      <c r="C99" s="37">
        <v>6.9565217391304349E-2</v>
      </c>
      <c r="D99">
        <v>14</v>
      </c>
      <c r="E99" s="38">
        <v>6.1946902654867256E-2</v>
      </c>
    </row>
    <row r="100" spans="1:6" x14ac:dyDescent="0.25">
      <c r="A100" s="23" t="s">
        <v>112</v>
      </c>
      <c r="B100" s="24">
        <v>14</v>
      </c>
      <c r="C100" s="37">
        <v>6.0869565217391307E-2</v>
      </c>
      <c r="D100">
        <v>14</v>
      </c>
      <c r="E100" s="38">
        <v>6.1946902654867256E-2</v>
      </c>
    </row>
    <row r="101" spans="1:6" x14ac:dyDescent="0.25">
      <c r="A101" s="23" t="s">
        <v>113</v>
      </c>
      <c r="B101" s="24">
        <v>11</v>
      </c>
      <c r="C101" s="37">
        <v>4.7826086956521741E-2</v>
      </c>
      <c r="D101">
        <v>10</v>
      </c>
      <c r="E101" s="38">
        <v>4.4247787610619468E-2</v>
      </c>
    </row>
    <row r="102" spans="1:6" x14ac:dyDescent="0.25">
      <c r="A102" s="23" t="s">
        <v>114</v>
      </c>
      <c r="B102" s="24">
        <v>10</v>
      </c>
      <c r="C102" s="37">
        <v>4.3478260869565216E-2</v>
      </c>
      <c r="D102">
        <v>10</v>
      </c>
      <c r="E102" s="38">
        <v>4.4247787610619468E-2</v>
      </c>
    </row>
    <row r="103" spans="1:6" x14ac:dyDescent="0.25">
      <c r="A103" s="23" t="s">
        <v>115</v>
      </c>
      <c r="B103" s="24">
        <v>10</v>
      </c>
      <c r="C103" s="37">
        <v>4.3478260869565216E-2</v>
      </c>
      <c r="D103">
        <v>11</v>
      </c>
      <c r="E103" s="38">
        <v>4.8672566371681415E-2</v>
      </c>
    </row>
    <row r="104" spans="1:6" x14ac:dyDescent="0.25">
      <c r="A104" s="23" t="s">
        <v>116</v>
      </c>
      <c r="B104" s="24">
        <v>9</v>
      </c>
      <c r="C104" s="37">
        <v>3.9130434782608699E-2</v>
      </c>
      <c r="D104">
        <v>8</v>
      </c>
      <c r="E104" s="38">
        <v>3.5398230088495575E-2</v>
      </c>
    </row>
    <row r="105" spans="1:6" x14ac:dyDescent="0.25">
      <c r="A105" s="23" t="s">
        <v>117</v>
      </c>
      <c r="B105" s="24">
        <v>9</v>
      </c>
      <c r="C105" s="37">
        <v>3.9130434782608699E-2</v>
      </c>
      <c r="D105">
        <v>9</v>
      </c>
      <c r="E105" s="38">
        <v>3.9823008849557522E-2</v>
      </c>
    </row>
    <row r="106" spans="1:6" x14ac:dyDescent="0.25">
      <c r="A106" s="23" t="s">
        <v>118</v>
      </c>
      <c r="B106" s="24">
        <v>7</v>
      </c>
      <c r="C106" s="37">
        <v>3.0434782608695653E-2</v>
      </c>
      <c r="D106">
        <v>7</v>
      </c>
      <c r="E106" s="38">
        <v>3.0973451327433628E-2</v>
      </c>
    </row>
    <row r="107" spans="1:6" x14ac:dyDescent="0.25">
      <c r="A107" s="23" t="s">
        <v>119</v>
      </c>
      <c r="B107" s="24">
        <v>5</v>
      </c>
      <c r="C107" s="37">
        <v>2.1739130434782608E-2</v>
      </c>
      <c r="D107">
        <v>4</v>
      </c>
      <c r="E107" s="38">
        <v>1.7699115044247787E-2</v>
      </c>
    </row>
    <row r="108" spans="1:6" x14ac:dyDescent="0.25">
      <c r="A108" s="23" t="s">
        <v>120</v>
      </c>
      <c r="B108" s="24">
        <v>3</v>
      </c>
      <c r="C108" s="37">
        <v>1.3043478260869565E-2</v>
      </c>
      <c r="D108">
        <v>3</v>
      </c>
      <c r="E108" s="38">
        <v>1.3274336283185841E-2</v>
      </c>
    </row>
    <row r="109" spans="1:6" x14ac:dyDescent="0.25">
      <c r="A109" s="39" t="s">
        <v>121</v>
      </c>
      <c r="B109" s="40">
        <v>1</v>
      </c>
      <c r="C109" s="41">
        <v>4.3478260869565218E-3</v>
      </c>
      <c r="D109">
        <v>1</v>
      </c>
      <c r="E109" s="38">
        <v>4.4247787610619468E-3</v>
      </c>
    </row>
    <row r="110" spans="1:6" x14ac:dyDescent="0.25">
      <c r="A110" s="25" t="s">
        <v>86</v>
      </c>
      <c r="B110" s="26">
        <v>230</v>
      </c>
      <c r="C110" s="42">
        <v>1</v>
      </c>
      <c r="D110" s="26">
        <v>226</v>
      </c>
      <c r="E110" s="43">
        <v>0.99999999999999989</v>
      </c>
    </row>
    <row r="112" spans="1:6" x14ac:dyDescent="0.25">
      <c r="A112" s="31" t="s">
        <v>122</v>
      </c>
      <c r="B112" s="31" t="s">
        <v>89</v>
      </c>
      <c r="C112" s="31" t="s">
        <v>87</v>
      </c>
      <c r="D112" s="31" t="s">
        <v>90</v>
      </c>
      <c r="E112" s="31" t="s">
        <v>88</v>
      </c>
      <c r="F112" s="31" t="s">
        <v>86</v>
      </c>
    </row>
    <row r="113" spans="1:6" x14ac:dyDescent="0.25">
      <c r="A113" s="23" t="s">
        <v>106</v>
      </c>
      <c r="B113" s="24">
        <v>5</v>
      </c>
      <c r="C113" s="24">
        <v>16</v>
      </c>
      <c r="D113" s="24">
        <v>7</v>
      </c>
      <c r="E113" s="24">
        <v>3</v>
      </c>
      <c r="F113" s="24">
        <v>31</v>
      </c>
    </row>
    <row r="114" spans="1:6" x14ac:dyDescent="0.25">
      <c r="A114" s="23" t="s">
        <v>107</v>
      </c>
      <c r="B114" s="24">
        <v>1</v>
      </c>
      <c r="C114" s="24">
        <v>12</v>
      </c>
      <c r="D114" s="24">
        <v>11</v>
      </c>
      <c r="E114" s="24">
        <v>7</v>
      </c>
      <c r="F114" s="24">
        <v>31</v>
      </c>
    </row>
    <row r="115" spans="1:6" x14ac:dyDescent="0.25">
      <c r="A115" s="23" t="s">
        <v>108</v>
      </c>
      <c r="B115" s="24">
        <v>6</v>
      </c>
      <c r="C115" s="24">
        <v>8</v>
      </c>
      <c r="D115" s="24">
        <v>6</v>
      </c>
      <c r="E115" s="24">
        <v>8</v>
      </c>
      <c r="F115" s="24">
        <v>28</v>
      </c>
    </row>
    <row r="116" spans="1:6" x14ac:dyDescent="0.25">
      <c r="A116" s="23" t="s">
        <v>109</v>
      </c>
      <c r="B116" s="24">
        <v>3</v>
      </c>
      <c r="C116" s="24">
        <v>13</v>
      </c>
      <c r="D116" s="24">
        <v>9</v>
      </c>
      <c r="E116" s="24">
        <v>2</v>
      </c>
      <c r="F116" s="24">
        <v>27</v>
      </c>
    </row>
    <row r="117" spans="1:6" x14ac:dyDescent="0.25">
      <c r="A117" s="23" t="s">
        <v>110</v>
      </c>
      <c r="B117" s="24"/>
      <c r="C117" s="24">
        <v>5</v>
      </c>
      <c r="D117" s="24">
        <v>9</v>
      </c>
      <c r="E117" s="24">
        <v>4</v>
      </c>
      <c r="F117" s="24">
        <v>18</v>
      </c>
    </row>
    <row r="118" spans="1:6" x14ac:dyDescent="0.25">
      <c r="A118" s="23" t="s">
        <v>111</v>
      </c>
      <c r="B118" s="24">
        <v>2</v>
      </c>
      <c r="C118" s="24">
        <v>8</v>
      </c>
      <c r="D118" s="24">
        <v>5</v>
      </c>
      <c r="E118" s="24">
        <v>1</v>
      </c>
      <c r="F118" s="24">
        <v>16</v>
      </c>
    </row>
    <row r="119" spans="1:6" x14ac:dyDescent="0.25">
      <c r="A119" s="23" t="s">
        <v>112</v>
      </c>
      <c r="B119" s="24">
        <v>2</v>
      </c>
      <c r="C119" s="24">
        <v>7</v>
      </c>
      <c r="D119" s="24">
        <v>1</v>
      </c>
      <c r="E119" s="24">
        <v>4</v>
      </c>
      <c r="F119" s="24">
        <v>14</v>
      </c>
    </row>
    <row r="120" spans="1:6" x14ac:dyDescent="0.25">
      <c r="A120" s="23" t="s">
        <v>113</v>
      </c>
      <c r="B120" s="24">
        <v>3</v>
      </c>
      <c r="C120" s="24">
        <v>6</v>
      </c>
      <c r="D120" s="24">
        <v>1</v>
      </c>
      <c r="E120" s="24">
        <v>1</v>
      </c>
      <c r="F120" s="24">
        <v>11</v>
      </c>
    </row>
    <row r="121" spans="1:6" x14ac:dyDescent="0.25">
      <c r="A121" s="23" t="s">
        <v>114</v>
      </c>
      <c r="B121" s="24">
        <v>1</v>
      </c>
      <c r="C121" s="24">
        <v>7</v>
      </c>
      <c r="D121" s="24">
        <v>2</v>
      </c>
      <c r="E121" s="24"/>
      <c r="F121" s="24">
        <v>10</v>
      </c>
    </row>
    <row r="122" spans="1:6" x14ac:dyDescent="0.25">
      <c r="A122" s="23" t="s">
        <v>115</v>
      </c>
      <c r="B122" s="24">
        <v>2</v>
      </c>
      <c r="C122" s="24">
        <v>5</v>
      </c>
      <c r="D122" s="24"/>
      <c r="E122" s="24">
        <v>3</v>
      </c>
      <c r="F122" s="24">
        <v>10</v>
      </c>
    </row>
    <row r="123" spans="1:6" x14ac:dyDescent="0.25">
      <c r="A123" s="23" t="s">
        <v>116</v>
      </c>
      <c r="B123" s="24">
        <v>5</v>
      </c>
      <c r="C123" s="24">
        <v>2</v>
      </c>
      <c r="D123" s="24">
        <v>1</v>
      </c>
      <c r="E123" s="24">
        <v>1</v>
      </c>
      <c r="F123" s="24">
        <v>9</v>
      </c>
    </row>
    <row r="124" spans="1:6" x14ac:dyDescent="0.25">
      <c r="A124" s="23" t="s">
        <v>117</v>
      </c>
      <c r="B124" s="24">
        <v>2</v>
      </c>
      <c r="C124" s="24">
        <v>1</v>
      </c>
      <c r="D124" s="24">
        <v>5</v>
      </c>
      <c r="E124" s="24">
        <v>1</v>
      </c>
      <c r="F124" s="24">
        <v>9</v>
      </c>
    </row>
    <row r="125" spans="1:6" x14ac:dyDescent="0.25">
      <c r="A125" s="23" t="s">
        <v>118</v>
      </c>
      <c r="B125" s="24"/>
      <c r="C125" s="24">
        <v>3</v>
      </c>
      <c r="D125" s="24">
        <v>3</v>
      </c>
      <c r="E125" s="24">
        <v>1</v>
      </c>
      <c r="F125" s="24">
        <v>7</v>
      </c>
    </row>
    <row r="126" spans="1:6" x14ac:dyDescent="0.25">
      <c r="A126" s="23" t="s">
        <v>119</v>
      </c>
      <c r="B126" s="24">
        <v>1</v>
      </c>
      <c r="C126" s="24"/>
      <c r="D126" s="24"/>
      <c r="E126" s="24">
        <v>4</v>
      </c>
      <c r="F126" s="24">
        <v>5</v>
      </c>
    </row>
    <row r="127" spans="1:6" x14ac:dyDescent="0.25">
      <c r="A127" s="23" t="s">
        <v>120</v>
      </c>
      <c r="B127" s="24"/>
      <c r="C127" s="24"/>
      <c r="D127" s="24"/>
      <c r="E127" s="24">
        <v>3</v>
      </c>
      <c r="F127" s="24">
        <v>3</v>
      </c>
    </row>
    <row r="128" spans="1:6" x14ac:dyDescent="0.25">
      <c r="A128" s="23" t="s">
        <v>121</v>
      </c>
      <c r="B128" s="24">
        <v>1</v>
      </c>
      <c r="C128" s="24"/>
      <c r="D128" s="24"/>
      <c r="E128" s="24"/>
      <c r="F128" s="24">
        <v>1</v>
      </c>
    </row>
    <row r="129" spans="1:6" x14ac:dyDescent="0.25">
      <c r="A129" s="25" t="s">
        <v>86</v>
      </c>
      <c r="B129" s="26">
        <v>34</v>
      </c>
      <c r="C129" s="26">
        <v>93</v>
      </c>
      <c r="D129" s="26">
        <v>60</v>
      </c>
      <c r="E129" s="26">
        <v>43</v>
      </c>
      <c r="F129" s="26">
        <v>230</v>
      </c>
    </row>
    <row r="145" spans="1:6" ht="28.5" x14ac:dyDescent="0.45">
      <c r="A145" s="109" t="s">
        <v>58</v>
      </c>
    </row>
    <row r="146" spans="1:6" x14ac:dyDescent="0.25">
      <c r="A146" s="31"/>
      <c r="B146" s="31" t="s">
        <v>89</v>
      </c>
      <c r="C146" s="31" t="s">
        <v>87</v>
      </c>
      <c r="D146" s="31" t="s">
        <v>90</v>
      </c>
      <c r="E146" s="31" t="s">
        <v>88</v>
      </c>
      <c r="F146" s="31" t="s">
        <v>86</v>
      </c>
    </row>
    <row r="147" spans="1:6" x14ac:dyDescent="0.25">
      <c r="A147" s="35"/>
      <c r="B147" s="26">
        <v>7</v>
      </c>
      <c r="C147" s="26">
        <v>28</v>
      </c>
      <c r="D147" s="26">
        <v>15</v>
      </c>
      <c r="E147" s="26">
        <v>15</v>
      </c>
      <c r="F147" s="26">
        <v>65</v>
      </c>
    </row>
    <row r="150" spans="1:6" x14ac:dyDescent="0.25">
      <c r="A150" t="s">
        <v>122</v>
      </c>
      <c r="B150" t="s">
        <v>123</v>
      </c>
    </row>
    <row r="151" spans="1:6" x14ac:dyDescent="0.25">
      <c r="A151" s="23" t="s">
        <v>111</v>
      </c>
      <c r="B151" s="24">
        <v>12</v>
      </c>
    </row>
    <row r="152" spans="1:6" x14ac:dyDescent="0.25">
      <c r="A152" s="23" t="s">
        <v>108</v>
      </c>
      <c r="B152" s="24">
        <v>10</v>
      </c>
    </row>
    <row r="153" spans="1:6" x14ac:dyDescent="0.25">
      <c r="A153" s="23" t="s">
        <v>107</v>
      </c>
      <c r="B153" s="24">
        <v>9</v>
      </c>
    </row>
    <row r="154" spans="1:6" x14ac:dyDescent="0.25">
      <c r="A154" s="23" t="s">
        <v>106</v>
      </c>
      <c r="B154" s="24">
        <v>8</v>
      </c>
    </row>
    <row r="155" spans="1:6" x14ac:dyDescent="0.25">
      <c r="A155" s="23" t="s">
        <v>115</v>
      </c>
      <c r="B155" s="24">
        <v>5</v>
      </c>
    </row>
    <row r="156" spans="1:6" x14ac:dyDescent="0.25">
      <c r="A156" s="23" t="s">
        <v>119</v>
      </c>
      <c r="B156" s="24">
        <v>4</v>
      </c>
    </row>
    <row r="157" spans="1:6" x14ac:dyDescent="0.25">
      <c r="A157" s="23" t="s">
        <v>109</v>
      </c>
      <c r="B157" s="24">
        <v>4</v>
      </c>
    </row>
    <row r="158" spans="1:6" x14ac:dyDescent="0.25">
      <c r="A158" s="23" t="s">
        <v>113</v>
      </c>
      <c r="B158" s="24">
        <v>4</v>
      </c>
    </row>
    <row r="159" spans="1:6" x14ac:dyDescent="0.25">
      <c r="A159" s="23" t="s">
        <v>116</v>
      </c>
      <c r="B159" s="24">
        <v>2</v>
      </c>
    </row>
    <row r="160" spans="1:6" x14ac:dyDescent="0.25">
      <c r="A160" s="23" t="s">
        <v>110</v>
      </c>
      <c r="B160" s="24">
        <v>2</v>
      </c>
    </row>
    <row r="161" spans="1:2" x14ac:dyDescent="0.25">
      <c r="A161" s="23" t="s">
        <v>120</v>
      </c>
      <c r="B161" s="24">
        <v>2</v>
      </c>
    </row>
    <row r="162" spans="1:2" x14ac:dyDescent="0.25">
      <c r="A162" s="23" t="s">
        <v>114</v>
      </c>
      <c r="B162" s="24">
        <v>1</v>
      </c>
    </row>
    <row r="163" spans="1:2" x14ac:dyDescent="0.25">
      <c r="A163" s="23" t="s">
        <v>112</v>
      </c>
      <c r="B163" s="24">
        <v>1</v>
      </c>
    </row>
    <row r="164" spans="1:2" x14ac:dyDescent="0.25">
      <c r="A164" s="23" t="s">
        <v>117</v>
      </c>
      <c r="B164" s="24">
        <v>1</v>
      </c>
    </row>
    <row r="168" spans="1:2" ht="28.5" x14ac:dyDescent="0.45">
      <c r="A168" s="109" t="s">
        <v>124</v>
      </c>
    </row>
    <row r="170" spans="1:2" x14ac:dyDescent="0.25">
      <c r="A170" s="23" t="s">
        <v>89</v>
      </c>
      <c r="B170" s="24">
        <v>6</v>
      </c>
    </row>
    <row r="171" spans="1:2" x14ac:dyDescent="0.25">
      <c r="A171" s="23" t="s">
        <v>87</v>
      </c>
      <c r="B171" s="24">
        <v>26</v>
      </c>
    </row>
    <row r="172" spans="1:2" x14ac:dyDescent="0.25">
      <c r="A172" s="23" t="s">
        <v>90</v>
      </c>
      <c r="B172" s="24">
        <v>19</v>
      </c>
    </row>
    <row r="173" spans="1:2" x14ac:dyDescent="0.25">
      <c r="A173" s="23" t="s">
        <v>88</v>
      </c>
      <c r="B173" s="24">
        <v>6</v>
      </c>
    </row>
    <row r="174" spans="1:2" x14ac:dyDescent="0.25">
      <c r="A174" s="25" t="s">
        <v>86</v>
      </c>
      <c r="B174" s="26">
        <v>57</v>
      </c>
    </row>
    <row r="177" spans="1:1" x14ac:dyDescent="0.25">
      <c r="A177" s="31"/>
    </row>
    <row r="178" spans="1:1" x14ac:dyDescent="0.25">
      <c r="A178" s="30" t="s">
        <v>116</v>
      </c>
    </row>
    <row r="179" spans="1:1" x14ac:dyDescent="0.25">
      <c r="A179" s="44" t="s">
        <v>21</v>
      </c>
    </row>
    <row r="180" spans="1:1" x14ac:dyDescent="0.25">
      <c r="A180" s="45" t="s">
        <v>125</v>
      </c>
    </row>
    <row r="181" spans="1:1" x14ac:dyDescent="0.25">
      <c r="A181" s="44" t="s">
        <v>23</v>
      </c>
    </row>
    <row r="182" spans="1:1" x14ac:dyDescent="0.25">
      <c r="A182" s="45" t="s">
        <v>126</v>
      </c>
    </row>
    <row r="183" spans="1:1" x14ac:dyDescent="0.25">
      <c r="A183" s="30" t="s">
        <v>119</v>
      </c>
    </row>
    <row r="184" spans="1:1" x14ac:dyDescent="0.25">
      <c r="A184" s="44" t="s">
        <v>21</v>
      </c>
    </row>
    <row r="185" spans="1:1" x14ac:dyDescent="0.25">
      <c r="A185" s="45" t="s">
        <v>127</v>
      </c>
    </row>
    <row r="186" spans="1:1" x14ac:dyDescent="0.25">
      <c r="A186" s="30" t="s">
        <v>109</v>
      </c>
    </row>
    <row r="187" spans="1:1" x14ac:dyDescent="0.25">
      <c r="A187" s="44" t="s">
        <v>18</v>
      </c>
    </row>
    <row r="188" spans="1:1" x14ac:dyDescent="0.25">
      <c r="A188" s="45" t="s">
        <v>128</v>
      </c>
    </row>
    <row r="189" spans="1:1" x14ac:dyDescent="0.25">
      <c r="A189" s="30" t="s">
        <v>108</v>
      </c>
    </row>
    <row r="190" spans="1:1" x14ac:dyDescent="0.25">
      <c r="A190" s="44" t="s">
        <v>21</v>
      </c>
    </row>
    <row r="191" spans="1:1" x14ac:dyDescent="0.25">
      <c r="A191" s="45" t="s">
        <v>129</v>
      </c>
    </row>
    <row r="192" spans="1:1" x14ac:dyDescent="0.25">
      <c r="A192" s="30" t="s">
        <v>113</v>
      </c>
    </row>
    <row r="193" spans="1:2" x14ac:dyDescent="0.25">
      <c r="A193" s="44" t="s">
        <v>21</v>
      </c>
    </row>
    <row r="194" spans="1:2" x14ac:dyDescent="0.25">
      <c r="A194" s="45" t="s">
        <v>130</v>
      </c>
    </row>
    <row r="195" spans="1:2" x14ac:dyDescent="0.25">
      <c r="A195" s="45"/>
    </row>
    <row r="196" spans="1:2" x14ac:dyDescent="0.25">
      <c r="A196" s="45"/>
    </row>
    <row r="197" spans="1:2" x14ac:dyDescent="0.25">
      <c r="A197" s="45" t="s">
        <v>122</v>
      </c>
      <c r="B197" t="s">
        <v>123</v>
      </c>
    </row>
    <row r="198" spans="1:2" x14ac:dyDescent="0.25">
      <c r="A198" s="23" t="s">
        <v>109</v>
      </c>
      <c r="B198" s="24">
        <v>10</v>
      </c>
    </row>
    <row r="199" spans="1:2" x14ac:dyDescent="0.25">
      <c r="A199" s="23" t="s">
        <v>107</v>
      </c>
      <c r="B199" s="24">
        <v>10</v>
      </c>
    </row>
    <row r="200" spans="1:2" x14ac:dyDescent="0.25">
      <c r="A200" s="23" t="s">
        <v>110</v>
      </c>
      <c r="B200" s="24">
        <v>7</v>
      </c>
    </row>
    <row r="201" spans="1:2" x14ac:dyDescent="0.25">
      <c r="A201" s="23" t="s">
        <v>108</v>
      </c>
      <c r="B201" s="24">
        <v>5</v>
      </c>
    </row>
    <row r="202" spans="1:2" x14ac:dyDescent="0.25">
      <c r="A202" s="23" t="s">
        <v>106</v>
      </c>
      <c r="B202" s="24">
        <v>5</v>
      </c>
    </row>
    <row r="203" spans="1:2" x14ac:dyDescent="0.25">
      <c r="A203" s="23" t="s">
        <v>114</v>
      </c>
      <c r="B203" s="24">
        <v>4</v>
      </c>
    </row>
    <row r="204" spans="1:2" x14ac:dyDescent="0.25">
      <c r="A204" s="23" t="s">
        <v>118</v>
      </c>
      <c r="B204" s="24">
        <v>4</v>
      </c>
    </row>
    <row r="205" spans="1:2" x14ac:dyDescent="0.25">
      <c r="A205" s="23" t="s">
        <v>116</v>
      </c>
      <c r="B205" s="24">
        <v>3</v>
      </c>
    </row>
    <row r="206" spans="1:2" x14ac:dyDescent="0.25">
      <c r="A206" s="23" t="s">
        <v>115</v>
      </c>
      <c r="B206" s="24">
        <v>2</v>
      </c>
    </row>
    <row r="207" spans="1:2" x14ac:dyDescent="0.25">
      <c r="A207" s="23" t="s">
        <v>117</v>
      </c>
      <c r="B207" s="24">
        <v>2</v>
      </c>
    </row>
    <row r="208" spans="1:2" x14ac:dyDescent="0.25">
      <c r="A208" s="23" t="s">
        <v>113</v>
      </c>
      <c r="B208" s="24">
        <v>2</v>
      </c>
    </row>
    <row r="209" spans="1:2" x14ac:dyDescent="0.25">
      <c r="A209" s="23" t="s">
        <v>119</v>
      </c>
      <c r="B209" s="24">
        <v>1</v>
      </c>
    </row>
    <row r="210" spans="1:2" x14ac:dyDescent="0.25">
      <c r="A210" s="23" t="s">
        <v>112</v>
      </c>
      <c r="B210" s="24">
        <v>1</v>
      </c>
    </row>
    <row r="211" spans="1:2" x14ac:dyDescent="0.25">
      <c r="A211" s="23" t="s">
        <v>111</v>
      </c>
      <c r="B211" s="24">
        <v>1</v>
      </c>
    </row>
    <row r="212" spans="1:2" x14ac:dyDescent="0.25">
      <c r="A212" s="23"/>
      <c r="B212" s="24"/>
    </row>
    <row r="213" spans="1:2" x14ac:dyDescent="0.25">
      <c r="A213" s="23"/>
      <c r="B213" s="24"/>
    </row>
    <row r="214" spans="1:2" x14ac:dyDescent="0.25">
      <c r="A214" s="23"/>
      <c r="B214" s="24"/>
    </row>
    <row r="215" spans="1:2" x14ac:dyDescent="0.25">
      <c r="A215" s="23"/>
      <c r="B215" s="24"/>
    </row>
    <row r="216" spans="1:2" x14ac:dyDescent="0.25">
      <c r="A216" s="23"/>
      <c r="B216" s="24"/>
    </row>
    <row r="217" spans="1:2" x14ac:dyDescent="0.25">
      <c r="A217" s="23"/>
      <c r="B217" s="24"/>
    </row>
    <row r="219" spans="1:2" ht="31.5" x14ac:dyDescent="0.5">
      <c r="A219" s="110" t="s">
        <v>131</v>
      </c>
    </row>
    <row r="221" spans="1:2" x14ac:dyDescent="0.25">
      <c r="A221" s="23" t="s">
        <v>89</v>
      </c>
      <c r="B221" s="24">
        <v>8</v>
      </c>
    </row>
    <row r="222" spans="1:2" x14ac:dyDescent="0.25">
      <c r="A222" s="23" t="s">
        <v>87</v>
      </c>
      <c r="B222" s="24">
        <v>22</v>
      </c>
    </row>
    <row r="223" spans="1:2" x14ac:dyDescent="0.25">
      <c r="A223" s="23" t="s">
        <v>90</v>
      </c>
      <c r="B223" s="24">
        <v>6</v>
      </c>
    </row>
    <row r="224" spans="1:2" x14ac:dyDescent="0.25">
      <c r="A224" s="23" t="s">
        <v>88</v>
      </c>
      <c r="B224" s="24">
        <v>5</v>
      </c>
    </row>
    <row r="225" spans="1:2" x14ac:dyDescent="0.25">
      <c r="A225" s="25" t="s">
        <v>86</v>
      </c>
      <c r="B225" s="26">
        <v>41</v>
      </c>
    </row>
    <row r="236" spans="1:2" x14ac:dyDescent="0.25">
      <c r="A236" t="s">
        <v>85</v>
      </c>
      <c r="B236" t="s">
        <v>102</v>
      </c>
    </row>
    <row r="237" spans="1:2" x14ac:dyDescent="0.25">
      <c r="A237" t="s">
        <v>106</v>
      </c>
      <c r="B237">
        <v>11</v>
      </c>
    </row>
    <row r="238" spans="1:2" x14ac:dyDescent="0.25">
      <c r="A238" t="s">
        <v>112</v>
      </c>
      <c r="B238">
        <v>8</v>
      </c>
    </row>
    <row r="239" spans="1:2" x14ac:dyDescent="0.25">
      <c r="A239" t="s">
        <v>116</v>
      </c>
      <c r="B239">
        <v>4</v>
      </c>
    </row>
    <row r="240" spans="1:2" x14ac:dyDescent="0.25">
      <c r="A240" t="s">
        <v>107</v>
      </c>
      <c r="B240">
        <v>4</v>
      </c>
    </row>
    <row r="241" spans="1:2" x14ac:dyDescent="0.25">
      <c r="A241" t="s">
        <v>113</v>
      </c>
      <c r="B241">
        <v>3</v>
      </c>
    </row>
    <row r="242" spans="1:2" x14ac:dyDescent="0.25">
      <c r="A242" t="s">
        <v>108</v>
      </c>
      <c r="B242">
        <v>2</v>
      </c>
    </row>
    <row r="243" spans="1:2" x14ac:dyDescent="0.25">
      <c r="A243" t="s">
        <v>110</v>
      </c>
      <c r="B243">
        <v>2</v>
      </c>
    </row>
    <row r="244" spans="1:2" x14ac:dyDescent="0.25">
      <c r="A244" t="s">
        <v>117</v>
      </c>
      <c r="B244">
        <v>2</v>
      </c>
    </row>
    <row r="245" spans="1:2" x14ac:dyDescent="0.25">
      <c r="A245" t="s">
        <v>118</v>
      </c>
      <c r="B245">
        <v>2</v>
      </c>
    </row>
    <row r="246" spans="1:2" x14ac:dyDescent="0.25">
      <c r="A246" t="s">
        <v>109</v>
      </c>
      <c r="B246">
        <v>1</v>
      </c>
    </row>
    <row r="247" spans="1:2" x14ac:dyDescent="0.25">
      <c r="A247" t="s">
        <v>115</v>
      </c>
      <c r="B247">
        <v>1</v>
      </c>
    </row>
    <row r="248" spans="1:2" x14ac:dyDescent="0.25">
      <c r="A248" t="s">
        <v>111</v>
      </c>
      <c r="B248">
        <v>1</v>
      </c>
    </row>
    <row r="259" spans="1:2" ht="36" x14ac:dyDescent="0.55000000000000004">
      <c r="A259" s="113" t="s">
        <v>132</v>
      </c>
    </row>
    <row r="260" spans="1:2" ht="18.75" customHeight="1" x14ac:dyDescent="0.55000000000000004">
      <c r="A260" s="113"/>
    </row>
    <row r="261" spans="1:2" ht="23.25" customHeight="1" x14ac:dyDescent="0.55000000000000004">
      <c r="A261" s="113"/>
    </row>
    <row r="263" spans="1:2" x14ac:dyDescent="0.25">
      <c r="A263" s="31" t="s">
        <v>85</v>
      </c>
      <c r="B263" s="31" t="s">
        <v>11</v>
      </c>
    </row>
    <row r="264" spans="1:2" x14ac:dyDescent="0.25">
      <c r="A264" s="23" t="s">
        <v>107</v>
      </c>
      <c r="B264" s="24">
        <v>4</v>
      </c>
    </row>
    <row r="265" spans="1:2" x14ac:dyDescent="0.25">
      <c r="A265" s="23" t="s">
        <v>108</v>
      </c>
      <c r="B265" s="24">
        <v>3</v>
      </c>
    </row>
    <row r="266" spans="1:2" x14ac:dyDescent="0.25">
      <c r="A266" s="23" t="s">
        <v>109</v>
      </c>
      <c r="B266" s="24">
        <v>2</v>
      </c>
    </row>
    <row r="267" spans="1:2" x14ac:dyDescent="0.25">
      <c r="A267" s="23" t="s">
        <v>106</v>
      </c>
      <c r="B267" s="24">
        <v>2</v>
      </c>
    </row>
    <row r="268" spans="1:2" x14ac:dyDescent="0.25">
      <c r="A268" s="23" t="s">
        <v>112</v>
      </c>
      <c r="B268" s="24">
        <v>2</v>
      </c>
    </row>
    <row r="269" spans="1:2" x14ac:dyDescent="0.25">
      <c r="A269" s="23" t="s">
        <v>110</v>
      </c>
      <c r="B269" s="24">
        <v>2</v>
      </c>
    </row>
    <row r="270" spans="1:2" x14ac:dyDescent="0.25">
      <c r="A270" s="23" t="s">
        <v>115</v>
      </c>
      <c r="B270" s="24">
        <v>1</v>
      </c>
    </row>
    <row r="271" spans="1:2" x14ac:dyDescent="0.25">
      <c r="A271" s="23" t="s">
        <v>118</v>
      </c>
      <c r="B271" s="24">
        <v>1</v>
      </c>
    </row>
    <row r="277" spans="1:5" x14ac:dyDescent="0.25">
      <c r="A277" s="31"/>
      <c r="B277" s="31" t="s">
        <v>87</v>
      </c>
      <c r="C277" s="31" t="s">
        <v>90</v>
      </c>
      <c r="D277" s="31" t="s">
        <v>88</v>
      </c>
      <c r="E277" s="31" t="s">
        <v>86</v>
      </c>
    </row>
    <row r="278" spans="1:5" x14ac:dyDescent="0.25">
      <c r="A278" s="35" t="s">
        <v>102</v>
      </c>
      <c r="B278" s="26">
        <v>4</v>
      </c>
      <c r="C278" s="26">
        <v>2</v>
      </c>
      <c r="D278" s="26">
        <v>11</v>
      </c>
      <c r="E278" s="26">
        <v>17</v>
      </c>
    </row>
    <row r="295" spans="1:5" ht="33.75" x14ac:dyDescent="0.5">
      <c r="A295" s="112" t="s">
        <v>148</v>
      </c>
    </row>
    <row r="297" spans="1:5" x14ac:dyDescent="0.25">
      <c r="A297" s="31" t="s">
        <v>89</v>
      </c>
      <c r="B297" s="31" t="s">
        <v>87</v>
      </c>
      <c r="C297" s="31" t="s">
        <v>90</v>
      </c>
      <c r="D297" s="31" t="s">
        <v>88</v>
      </c>
      <c r="E297" s="31" t="s">
        <v>86</v>
      </c>
    </row>
    <row r="298" spans="1:5" x14ac:dyDescent="0.25">
      <c r="A298" s="26">
        <v>10</v>
      </c>
      <c r="B298" s="26">
        <v>12</v>
      </c>
      <c r="C298" s="26">
        <v>9</v>
      </c>
      <c r="D298" s="26">
        <v>4</v>
      </c>
      <c r="E298" s="26">
        <v>35</v>
      </c>
    </row>
    <row r="308" spans="1:2" x14ac:dyDescent="0.25">
      <c r="A308" t="s">
        <v>133</v>
      </c>
      <c r="B308" t="s">
        <v>123</v>
      </c>
    </row>
    <row r="309" spans="1:2" x14ac:dyDescent="0.25">
      <c r="A309" s="23" t="s">
        <v>109</v>
      </c>
      <c r="B309" s="24">
        <v>8</v>
      </c>
    </row>
    <row r="310" spans="1:2" x14ac:dyDescent="0.25">
      <c r="A310" s="23" t="s">
        <v>114</v>
      </c>
      <c r="B310" s="24">
        <v>5</v>
      </c>
    </row>
    <row r="311" spans="1:2" x14ac:dyDescent="0.25">
      <c r="A311" s="23" t="s">
        <v>107</v>
      </c>
      <c r="B311" s="24">
        <v>4</v>
      </c>
    </row>
    <row r="312" spans="1:2" x14ac:dyDescent="0.25">
      <c r="A312" s="23" t="s">
        <v>117</v>
      </c>
      <c r="B312" s="24">
        <v>4</v>
      </c>
    </row>
    <row r="313" spans="1:2" x14ac:dyDescent="0.25">
      <c r="A313" s="23" t="s">
        <v>108</v>
      </c>
      <c r="B313" s="24">
        <v>3</v>
      </c>
    </row>
    <row r="314" spans="1:2" x14ac:dyDescent="0.25">
      <c r="A314" s="23" t="s">
        <v>110</v>
      </c>
      <c r="B314" s="24">
        <v>3</v>
      </c>
    </row>
    <row r="315" spans="1:2" x14ac:dyDescent="0.25">
      <c r="A315" s="23" t="s">
        <v>106</v>
      </c>
      <c r="B315" s="24">
        <v>2</v>
      </c>
    </row>
    <row r="316" spans="1:2" x14ac:dyDescent="0.25">
      <c r="A316" s="23" t="s">
        <v>112</v>
      </c>
      <c r="B316" s="24">
        <v>2</v>
      </c>
    </row>
    <row r="317" spans="1:2" x14ac:dyDescent="0.25">
      <c r="A317" s="23" t="s">
        <v>121</v>
      </c>
      <c r="B317" s="24">
        <v>1</v>
      </c>
    </row>
    <row r="318" spans="1:2" x14ac:dyDescent="0.25">
      <c r="A318" s="23" t="s">
        <v>115</v>
      </c>
      <c r="B318" s="24">
        <v>1</v>
      </c>
    </row>
    <row r="319" spans="1:2" x14ac:dyDescent="0.25">
      <c r="A319" s="23" t="s">
        <v>120</v>
      </c>
      <c r="B319" s="24">
        <v>1</v>
      </c>
    </row>
    <row r="320" spans="1:2" x14ac:dyDescent="0.25">
      <c r="A320" s="23" t="s">
        <v>113</v>
      </c>
      <c r="B320" s="24">
        <v>1</v>
      </c>
    </row>
    <row r="324" spans="1:2" ht="36" x14ac:dyDescent="0.55000000000000004">
      <c r="A324" s="113" t="s">
        <v>134</v>
      </c>
    </row>
    <row r="326" spans="1:2" x14ac:dyDescent="0.25">
      <c r="A326" t="s">
        <v>122</v>
      </c>
      <c r="B326" t="s">
        <v>123</v>
      </c>
    </row>
    <row r="327" spans="1:2" x14ac:dyDescent="0.25">
      <c r="A327" s="23" t="s">
        <v>108</v>
      </c>
      <c r="B327" s="24">
        <v>5</v>
      </c>
    </row>
    <row r="328" spans="1:2" x14ac:dyDescent="0.25">
      <c r="A328" s="23" t="s">
        <v>106</v>
      </c>
      <c r="B328" s="24">
        <v>3</v>
      </c>
    </row>
    <row r="329" spans="1:2" x14ac:dyDescent="0.25">
      <c r="A329" s="23" t="s">
        <v>109</v>
      </c>
      <c r="B329" s="24">
        <v>2</v>
      </c>
    </row>
    <row r="330" spans="1:2" x14ac:dyDescent="0.25">
      <c r="A330" s="23" t="s">
        <v>110</v>
      </c>
      <c r="B330" s="24">
        <v>2</v>
      </c>
    </row>
    <row r="331" spans="1:2" x14ac:dyDescent="0.25">
      <c r="A331" s="23" t="s">
        <v>111</v>
      </c>
      <c r="B331" s="24">
        <v>2</v>
      </c>
    </row>
    <row r="332" spans="1:2" x14ac:dyDescent="0.25">
      <c r="A332" s="23" t="s">
        <v>113</v>
      </c>
      <c r="B332" s="24">
        <v>1</v>
      </c>
    </row>
    <row r="338" spans="1:6" x14ac:dyDescent="0.25">
      <c r="A338" s="31"/>
      <c r="B338" s="31" t="s">
        <v>89</v>
      </c>
      <c r="C338" s="31" t="s">
        <v>87</v>
      </c>
      <c r="D338" s="31" t="s">
        <v>90</v>
      </c>
      <c r="E338" s="31" t="s">
        <v>88</v>
      </c>
      <c r="F338" s="31" t="s">
        <v>86</v>
      </c>
    </row>
    <row r="339" spans="1:6" x14ac:dyDescent="0.25">
      <c r="A339" s="35" t="s">
        <v>102</v>
      </c>
      <c r="B339" s="26">
        <v>3</v>
      </c>
      <c r="C339" s="26">
        <v>1</v>
      </c>
      <c r="D339" s="26">
        <v>9</v>
      </c>
      <c r="E339" s="26">
        <v>2</v>
      </c>
      <c r="F339" s="26">
        <v>15</v>
      </c>
    </row>
    <row r="357" spans="1:3" ht="23.25" x14ac:dyDescent="0.35">
      <c r="A357" s="108" t="s">
        <v>141</v>
      </c>
    </row>
    <row r="359" spans="1:3" x14ac:dyDescent="0.25">
      <c r="C359" s="46"/>
    </row>
    <row r="360" spans="1:3" x14ac:dyDescent="0.25">
      <c r="A360" s="49" t="s">
        <v>137</v>
      </c>
      <c r="B360" s="49" t="s">
        <v>138</v>
      </c>
      <c r="C360" s="50" t="s">
        <v>139</v>
      </c>
    </row>
    <row r="361" spans="1:3" x14ac:dyDescent="0.25">
      <c r="A361" s="46">
        <v>0</v>
      </c>
      <c r="B361" s="46">
        <v>41</v>
      </c>
      <c r="C361" s="33">
        <f t="shared" ref="C361:C373" si="2">+(B361/100%)/$B$373</f>
        <v>0.17826086956521739</v>
      </c>
    </row>
    <row r="362" spans="1:3" x14ac:dyDescent="0.25">
      <c r="A362" s="47">
        <v>0.2</v>
      </c>
      <c r="B362">
        <v>1</v>
      </c>
      <c r="C362" s="33">
        <f t="shared" si="2"/>
        <v>4.3478260869565218E-3</v>
      </c>
    </row>
    <row r="363" spans="1:3" x14ac:dyDescent="0.25">
      <c r="A363" s="47">
        <v>0.25</v>
      </c>
      <c r="B363">
        <v>2</v>
      </c>
      <c r="C363" s="33">
        <f t="shared" si="2"/>
        <v>8.6956521739130436E-3</v>
      </c>
    </row>
    <row r="364" spans="1:3" x14ac:dyDescent="0.25">
      <c r="A364" s="47">
        <v>0.33333333333333331</v>
      </c>
      <c r="B364">
        <v>9</v>
      </c>
      <c r="C364" s="33">
        <f t="shared" si="2"/>
        <v>3.9130434782608699E-2</v>
      </c>
    </row>
    <row r="365" spans="1:3" x14ac:dyDescent="0.25">
      <c r="A365" s="47">
        <v>0.5</v>
      </c>
      <c r="B365">
        <v>23</v>
      </c>
      <c r="C365" s="33">
        <f t="shared" si="2"/>
        <v>0.1</v>
      </c>
    </row>
    <row r="366" spans="1:3" x14ac:dyDescent="0.25">
      <c r="A366" s="47">
        <v>0.5714285714285714</v>
      </c>
      <c r="B366">
        <v>1</v>
      </c>
      <c r="C366" s="33">
        <f t="shared" si="2"/>
        <v>4.3478260869565218E-3</v>
      </c>
    </row>
    <row r="367" spans="1:3" x14ac:dyDescent="0.25">
      <c r="A367" s="47">
        <v>0.6</v>
      </c>
      <c r="B367">
        <v>1</v>
      </c>
      <c r="C367" s="33">
        <f t="shared" si="2"/>
        <v>4.3478260869565218E-3</v>
      </c>
    </row>
    <row r="368" spans="1:3" x14ac:dyDescent="0.25">
      <c r="A368" s="47">
        <v>0.625</v>
      </c>
      <c r="B368">
        <v>1</v>
      </c>
      <c r="C368" s="33">
        <f t="shared" si="2"/>
        <v>4.3478260869565218E-3</v>
      </c>
    </row>
    <row r="369" spans="1:3" x14ac:dyDescent="0.25">
      <c r="A369" s="47">
        <v>0.66666666666666663</v>
      </c>
      <c r="B369">
        <v>3</v>
      </c>
      <c r="C369" s="33">
        <f t="shared" si="2"/>
        <v>1.3043478260869565E-2</v>
      </c>
    </row>
    <row r="370" spans="1:3" x14ac:dyDescent="0.25">
      <c r="A370" s="47">
        <v>0.83333333333333337</v>
      </c>
      <c r="B370">
        <v>1</v>
      </c>
      <c r="C370" s="33">
        <f t="shared" si="2"/>
        <v>4.3478260869565218E-3</v>
      </c>
    </row>
    <row r="371" spans="1:3" x14ac:dyDescent="0.25">
      <c r="A371" s="47">
        <v>1</v>
      </c>
      <c r="B371">
        <v>124</v>
      </c>
      <c r="C371" s="33">
        <f t="shared" si="2"/>
        <v>0.53913043478260869</v>
      </c>
    </row>
    <row r="372" spans="1:3" x14ac:dyDescent="0.25">
      <c r="A372" s="46" t="s">
        <v>135</v>
      </c>
      <c r="B372">
        <v>23</v>
      </c>
      <c r="C372" s="33">
        <f t="shared" si="2"/>
        <v>0.1</v>
      </c>
    </row>
    <row r="373" spans="1:3" x14ac:dyDescent="0.25">
      <c r="A373" s="49" t="s">
        <v>86</v>
      </c>
      <c r="B373">
        <v>230</v>
      </c>
      <c r="C373" s="33">
        <f t="shared" si="2"/>
        <v>1</v>
      </c>
    </row>
    <row r="374" spans="1:3" x14ac:dyDescent="0.25">
      <c r="A374" s="49"/>
      <c r="C374" s="33"/>
    </row>
    <row r="375" spans="1:3" ht="18.75" x14ac:dyDescent="0.25">
      <c r="A375" s="63" t="s">
        <v>72</v>
      </c>
      <c r="B375" s="62">
        <f>+SUM(B376:B380)</f>
        <v>34</v>
      </c>
      <c r="C375" s="33"/>
    </row>
    <row r="376" spans="1:3" x14ac:dyDescent="0.25">
      <c r="A376" s="48">
        <v>0</v>
      </c>
      <c r="B376" s="55">
        <v>10</v>
      </c>
      <c r="C376" s="33"/>
    </row>
    <row r="377" spans="1:3" x14ac:dyDescent="0.25">
      <c r="A377" s="48">
        <v>0.25</v>
      </c>
      <c r="B377" s="55">
        <v>1</v>
      </c>
      <c r="C377" s="33"/>
    </row>
    <row r="378" spans="1:3" x14ac:dyDescent="0.25">
      <c r="A378" s="48">
        <v>0.5</v>
      </c>
      <c r="B378" s="55">
        <v>2</v>
      </c>
      <c r="C378" s="33"/>
    </row>
    <row r="379" spans="1:3" x14ac:dyDescent="0.25">
      <c r="A379" s="48">
        <v>1</v>
      </c>
      <c r="B379" s="55">
        <v>19</v>
      </c>
      <c r="C379" s="33"/>
    </row>
    <row r="380" spans="1:3" x14ac:dyDescent="0.25">
      <c r="A380" s="46" t="s">
        <v>135</v>
      </c>
      <c r="B380" s="55">
        <v>2</v>
      </c>
      <c r="C380" s="33"/>
    </row>
    <row r="381" spans="1:3" ht="18.75" x14ac:dyDescent="0.25">
      <c r="A381" s="63" t="s">
        <v>41</v>
      </c>
      <c r="B381" s="62">
        <f>+SUM(B382:B389)</f>
        <v>42</v>
      </c>
      <c r="C381" s="33"/>
    </row>
    <row r="382" spans="1:3" x14ac:dyDescent="0.25">
      <c r="A382" s="48">
        <v>0</v>
      </c>
      <c r="B382" s="55">
        <v>10</v>
      </c>
      <c r="C382" s="33"/>
    </row>
    <row r="383" spans="1:3" x14ac:dyDescent="0.25">
      <c r="A383" s="48">
        <v>0.4</v>
      </c>
      <c r="B383" s="55">
        <v>1</v>
      </c>
      <c r="C383" s="33"/>
    </row>
    <row r="384" spans="1:3" x14ac:dyDescent="0.25">
      <c r="A384" s="48">
        <v>0.5</v>
      </c>
      <c r="B384" s="55">
        <v>1</v>
      </c>
      <c r="C384" s="33"/>
    </row>
    <row r="385" spans="1:3" x14ac:dyDescent="0.25">
      <c r="A385" s="48">
        <v>0.66666666666666663</v>
      </c>
      <c r="B385" s="55">
        <v>4</v>
      </c>
      <c r="C385" s="33"/>
    </row>
    <row r="386" spans="1:3" x14ac:dyDescent="0.25">
      <c r="A386" s="48">
        <v>0.75</v>
      </c>
      <c r="B386" s="55">
        <v>1</v>
      </c>
      <c r="C386" s="33"/>
    </row>
    <row r="387" spans="1:3" x14ac:dyDescent="0.25">
      <c r="A387" s="48">
        <v>0.8</v>
      </c>
      <c r="B387" s="55">
        <v>1</v>
      </c>
      <c r="C387" s="33"/>
    </row>
    <row r="388" spans="1:3" x14ac:dyDescent="0.25">
      <c r="A388" s="48">
        <v>1</v>
      </c>
      <c r="B388" s="55">
        <v>22</v>
      </c>
      <c r="C388" s="33"/>
    </row>
    <row r="389" spans="1:3" x14ac:dyDescent="0.25">
      <c r="A389" s="46" t="s">
        <v>135</v>
      </c>
      <c r="B389" s="55">
        <v>2</v>
      </c>
      <c r="C389" s="33"/>
    </row>
    <row r="390" spans="1:3" ht="18.75" x14ac:dyDescent="0.25">
      <c r="A390" s="63" t="s">
        <v>19</v>
      </c>
      <c r="B390" s="62">
        <f>+SUM(B391:B397)</f>
        <v>57</v>
      </c>
      <c r="C390" s="33"/>
    </row>
    <row r="391" spans="1:3" x14ac:dyDescent="0.25">
      <c r="A391" s="48">
        <v>0</v>
      </c>
      <c r="B391" s="55">
        <v>1</v>
      </c>
      <c r="C391" s="33"/>
    </row>
    <row r="392" spans="1:3" x14ac:dyDescent="0.25">
      <c r="A392" s="48">
        <v>0.4</v>
      </c>
      <c r="B392" s="55">
        <v>1</v>
      </c>
      <c r="C392" s="33"/>
    </row>
    <row r="393" spans="1:3" x14ac:dyDescent="0.25">
      <c r="A393" s="48">
        <v>0.5</v>
      </c>
      <c r="B393" s="55">
        <v>3</v>
      </c>
      <c r="C393" s="33"/>
    </row>
    <row r="394" spans="1:3" x14ac:dyDescent="0.25">
      <c r="A394" s="48">
        <v>0.66666666666666663</v>
      </c>
      <c r="B394" s="55">
        <v>5</v>
      </c>
      <c r="C394" s="33"/>
    </row>
    <row r="395" spans="1:3" x14ac:dyDescent="0.25">
      <c r="A395" s="48">
        <v>0.75</v>
      </c>
      <c r="B395" s="55">
        <v>4</v>
      </c>
      <c r="C395" s="33"/>
    </row>
    <row r="396" spans="1:3" x14ac:dyDescent="0.25">
      <c r="A396" s="48">
        <v>0.8571428571428571</v>
      </c>
      <c r="B396" s="55">
        <v>1</v>
      </c>
      <c r="C396" s="33"/>
    </row>
    <row r="397" spans="1:3" x14ac:dyDescent="0.25">
      <c r="A397" s="48">
        <v>1</v>
      </c>
      <c r="B397" s="55">
        <v>42</v>
      </c>
      <c r="C397" s="33"/>
    </row>
    <row r="398" spans="1:3" ht="18.75" x14ac:dyDescent="0.25">
      <c r="A398" s="63" t="s">
        <v>34</v>
      </c>
      <c r="B398" s="62">
        <f>+SUM(B399:B402)</f>
        <v>16</v>
      </c>
      <c r="C398" s="33"/>
    </row>
    <row r="399" spans="1:3" x14ac:dyDescent="0.25">
      <c r="A399" s="48">
        <v>0</v>
      </c>
      <c r="B399" s="55">
        <v>3</v>
      </c>
      <c r="C399" s="33"/>
    </row>
    <row r="400" spans="1:3" x14ac:dyDescent="0.25">
      <c r="A400" s="48">
        <v>0.33333333333333331</v>
      </c>
      <c r="B400" s="55">
        <v>2</v>
      </c>
      <c r="C400" s="33"/>
    </row>
    <row r="401" spans="1:3" x14ac:dyDescent="0.25">
      <c r="A401" s="48">
        <v>0.66666666666666663</v>
      </c>
      <c r="B401" s="55">
        <v>1</v>
      </c>
      <c r="C401" s="33"/>
    </row>
    <row r="402" spans="1:3" x14ac:dyDescent="0.25">
      <c r="A402" s="48">
        <v>1</v>
      </c>
      <c r="B402" s="55">
        <v>10</v>
      </c>
      <c r="C402" s="33"/>
    </row>
    <row r="403" spans="1:3" ht="18.75" x14ac:dyDescent="0.25">
      <c r="A403" s="63" t="s">
        <v>58</v>
      </c>
      <c r="B403" s="62">
        <f>+SUM(B404:B409)</f>
        <v>60</v>
      </c>
      <c r="C403" s="33"/>
    </row>
    <row r="404" spans="1:3" x14ac:dyDescent="0.25">
      <c r="A404" s="48">
        <v>0</v>
      </c>
      <c r="B404" s="55">
        <v>5</v>
      </c>
      <c r="C404" s="33"/>
    </row>
    <row r="405" spans="1:3" x14ac:dyDescent="0.25">
      <c r="A405" s="48">
        <v>0.33333333333333331</v>
      </c>
      <c r="B405" s="55">
        <v>1</v>
      </c>
      <c r="C405" s="33"/>
    </row>
    <row r="406" spans="1:3" x14ac:dyDescent="0.25">
      <c r="A406" s="48">
        <v>0.5</v>
      </c>
      <c r="B406" s="55">
        <v>2</v>
      </c>
      <c r="C406" s="33"/>
    </row>
    <row r="407" spans="1:3" x14ac:dyDescent="0.25">
      <c r="A407" s="48">
        <v>0.66666666666666663</v>
      </c>
      <c r="B407" s="55">
        <v>2</v>
      </c>
      <c r="C407" s="33"/>
    </row>
    <row r="408" spans="1:3" x14ac:dyDescent="0.25">
      <c r="A408" s="48">
        <v>1</v>
      </c>
      <c r="B408" s="55">
        <v>46</v>
      </c>
      <c r="C408" s="33"/>
    </row>
    <row r="409" spans="1:3" x14ac:dyDescent="0.25">
      <c r="A409" s="46" t="s">
        <v>135</v>
      </c>
      <c r="B409" s="55">
        <v>4</v>
      </c>
      <c r="C409" s="33"/>
    </row>
    <row r="410" spans="1:3" ht="18.75" x14ac:dyDescent="0.25">
      <c r="A410" s="63" t="s">
        <v>51</v>
      </c>
      <c r="B410" s="62">
        <f>+SUM(B411:B413)</f>
        <v>17</v>
      </c>
      <c r="C410" s="33"/>
    </row>
    <row r="411" spans="1:3" x14ac:dyDescent="0.25">
      <c r="A411" s="48">
        <v>0.5</v>
      </c>
      <c r="B411" s="55">
        <v>1</v>
      </c>
      <c r="C411" s="33"/>
    </row>
    <row r="412" spans="1:3" x14ac:dyDescent="0.25">
      <c r="A412" s="48">
        <v>1</v>
      </c>
      <c r="B412" s="55">
        <v>15</v>
      </c>
      <c r="C412" s="33"/>
    </row>
    <row r="413" spans="1:3" x14ac:dyDescent="0.25">
      <c r="A413" s="46" t="s">
        <v>135</v>
      </c>
      <c r="B413" s="55">
        <v>1</v>
      </c>
      <c r="C413" s="33"/>
    </row>
    <row r="414" spans="1:3" x14ac:dyDescent="0.25">
      <c r="A414" s="64" t="s">
        <v>86</v>
      </c>
      <c r="B414" s="65">
        <v>226</v>
      </c>
      <c r="C414" s="33"/>
    </row>
    <row r="415" spans="1:3" x14ac:dyDescent="0.25">
      <c r="A415" s="49"/>
      <c r="C415" s="33"/>
    </row>
    <row r="416" spans="1:3" x14ac:dyDescent="0.25">
      <c r="A416" s="49"/>
      <c r="C416" s="33"/>
    </row>
    <row r="417" spans="1:3" x14ac:dyDescent="0.25">
      <c r="A417" s="49"/>
      <c r="C417" s="33"/>
    </row>
    <row r="418" spans="1:3" x14ac:dyDescent="0.25">
      <c r="A418" s="49"/>
      <c r="C418" s="33"/>
    </row>
    <row r="419" spans="1:3" x14ac:dyDescent="0.25">
      <c r="A419" s="49"/>
      <c r="C419" s="33"/>
    </row>
    <row r="420" spans="1:3" x14ac:dyDescent="0.25">
      <c r="A420" s="49"/>
      <c r="C420" s="33"/>
    </row>
    <row r="421" spans="1:3" x14ac:dyDescent="0.25">
      <c r="A421" s="49"/>
      <c r="C421" s="33"/>
    </row>
    <row r="423" spans="1:3" ht="23.25" x14ac:dyDescent="0.35">
      <c r="A423" s="108" t="s">
        <v>140</v>
      </c>
    </row>
    <row r="425" spans="1:3" x14ac:dyDescent="0.25">
      <c r="A425" s="49" t="s">
        <v>137</v>
      </c>
      <c r="B425" s="49" t="s">
        <v>138</v>
      </c>
      <c r="C425" s="50" t="s">
        <v>139</v>
      </c>
    </row>
    <row r="426" spans="1:3" x14ac:dyDescent="0.25">
      <c r="A426" s="51">
        <v>0</v>
      </c>
      <c r="B426" s="52">
        <v>29</v>
      </c>
      <c r="C426" s="53">
        <f>+(B426*100%)/$B$437</f>
        <v>0.12831858407079647</v>
      </c>
    </row>
    <row r="427" spans="1:3" x14ac:dyDescent="0.25">
      <c r="A427" s="51">
        <v>0.25</v>
      </c>
      <c r="B427" s="52">
        <v>1</v>
      </c>
      <c r="C427" s="53">
        <f t="shared" ref="C427:C437" si="3">+(B427*100%)/$B$437</f>
        <v>4.4247787610619468E-3</v>
      </c>
    </row>
    <row r="428" spans="1:3" x14ac:dyDescent="0.25">
      <c r="A428" s="51">
        <v>0.33333333333333331</v>
      </c>
      <c r="B428" s="52">
        <v>3</v>
      </c>
      <c r="C428" s="53">
        <f t="shared" si="3"/>
        <v>1.3274336283185841E-2</v>
      </c>
    </row>
    <row r="429" spans="1:3" x14ac:dyDescent="0.25">
      <c r="A429" s="51">
        <v>0.4</v>
      </c>
      <c r="B429" s="52">
        <v>2</v>
      </c>
      <c r="C429" s="53">
        <f t="shared" si="3"/>
        <v>8.8495575221238937E-3</v>
      </c>
    </row>
    <row r="430" spans="1:3" x14ac:dyDescent="0.25">
      <c r="A430" s="51">
        <v>0.5</v>
      </c>
      <c r="B430" s="52">
        <v>9</v>
      </c>
      <c r="C430" s="53">
        <f t="shared" si="3"/>
        <v>3.9823008849557522E-2</v>
      </c>
    </row>
    <row r="431" spans="1:3" x14ac:dyDescent="0.25">
      <c r="A431" s="51">
        <v>0.66666666666666663</v>
      </c>
      <c r="B431" s="52">
        <v>12</v>
      </c>
      <c r="C431" s="53">
        <f t="shared" si="3"/>
        <v>5.3097345132743362E-2</v>
      </c>
    </row>
    <row r="432" spans="1:3" x14ac:dyDescent="0.25">
      <c r="A432" s="51">
        <v>0.75</v>
      </c>
      <c r="B432" s="52">
        <v>5</v>
      </c>
      <c r="C432" s="53">
        <f t="shared" si="3"/>
        <v>2.2123893805309734E-2</v>
      </c>
    </row>
    <row r="433" spans="1:3" x14ac:dyDescent="0.25">
      <c r="A433" s="51">
        <v>0.8</v>
      </c>
      <c r="B433" s="52">
        <v>1</v>
      </c>
      <c r="C433" s="53">
        <f t="shared" si="3"/>
        <v>4.4247787610619468E-3</v>
      </c>
    </row>
    <row r="434" spans="1:3" x14ac:dyDescent="0.25">
      <c r="A434" s="51">
        <v>0.8571428571428571</v>
      </c>
      <c r="B434" s="52">
        <v>1</v>
      </c>
      <c r="C434" s="53">
        <f t="shared" si="3"/>
        <v>4.4247787610619468E-3</v>
      </c>
    </row>
    <row r="435" spans="1:3" x14ac:dyDescent="0.25">
      <c r="A435" s="51">
        <v>1</v>
      </c>
      <c r="B435" s="52">
        <v>154</v>
      </c>
      <c r="C435" s="53">
        <f t="shared" si="3"/>
        <v>0.68141592920353977</v>
      </c>
    </row>
    <row r="436" spans="1:3" x14ac:dyDescent="0.25">
      <c r="A436" s="51" t="s">
        <v>142</v>
      </c>
      <c r="B436" s="52">
        <v>9</v>
      </c>
      <c r="C436" s="53">
        <f t="shared" si="3"/>
        <v>3.9823008849557522E-2</v>
      </c>
    </row>
    <row r="437" spans="1:3" x14ac:dyDescent="0.25">
      <c r="A437" s="25" t="s">
        <v>86</v>
      </c>
      <c r="B437" s="26">
        <v>226</v>
      </c>
      <c r="C437" s="33">
        <f t="shared" si="3"/>
        <v>1</v>
      </c>
    </row>
    <row r="440" spans="1:3" ht="15.75" x14ac:dyDescent="0.25">
      <c r="A440" s="61" t="s">
        <v>72</v>
      </c>
      <c r="B440" s="60">
        <f>+SUM(B441:B446)</f>
        <v>35</v>
      </c>
    </row>
    <row r="441" spans="1:3" x14ac:dyDescent="0.25">
      <c r="A441" s="51">
        <v>0</v>
      </c>
      <c r="B441" s="66">
        <v>9</v>
      </c>
    </row>
    <row r="442" spans="1:3" x14ac:dyDescent="0.25">
      <c r="A442" s="51">
        <v>0.33333333333333331</v>
      </c>
      <c r="B442" s="66">
        <v>3</v>
      </c>
    </row>
    <row r="443" spans="1:3" x14ac:dyDescent="0.25">
      <c r="A443" s="51">
        <v>0.5</v>
      </c>
      <c r="B443" s="66">
        <v>5</v>
      </c>
    </row>
    <row r="444" spans="1:3" x14ac:dyDescent="0.25">
      <c r="A444" s="51">
        <v>0.66666666666666663</v>
      </c>
      <c r="B444" s="66">
        <v>1</v>
      </c>
    </row>
    <row r="445" spans="1:3" x14ac:dyDescent="0.25">
      <c r="A445" s="51">
        <v>1</v>
      </c>
      <c r="B445" s="66">
        <v>14</v>
      </c>
    </row>
    <row r="446" spans="1:3" x14ac:dyDescent="0.25">
      <c r="A446" s="51" t="s">
        <v>142</v>
      </c>
      <c r="B446" s="66">
        <v>3</v>
      </c>
    </row>
    <row r="447" spans="1:3" x14ac:dyDescent="0.25">
      <c r="A447" s="59" t="s">
        <v>41</v>
      </c>
      <c r="B447" s="58">
        <f>+SUM(B448:B458)</f>
        <v>41</v>
      </c>
    </row>
    <row r="448" spans="1:3" x14ac:dyDescent="0.25">
      <c r="A448" s="51">
        <v>0</v>
      </c>
      <c r="B448" s="66">
        <v>11</v>
      </c>
    </row>
    <row r="449" spans="1:2" x14ac:dyDescent="0.25">
      <c r="A449" s="51">
        <v>0.25</v>
      </c>
      <c r="B449" s="66">
        <v>1</v>
      </c>
    </row>
    <row r="450" spans="1:2" x14ac:dyDescent="0.25">
      <c r="A450" s="51">
        <v>0.33333333333333331</v>
      </c>
      <c r="B450" s="66">
        <v>3</v>
      </c>
    </row>
    <row r="451" spans="1:2" x14ac:dyDescent="0.25">
      <c r="A451" s="51">
        <v>0.5</v>
      </c>
      <c r="B451" s="66">
        <v>5</v>
      </c>
    </row>
    <row r="452" spans="1:2" x14ac:dyDescent="0.25">
      <c r="A452" s="51">
        <v>0.5714285714285714</v>
      </c>
      <c r="B452" s="66">
        <v>1</v>
      </c>
    </row>
    <row r="453" spans="1:2" x14ac:dyDescent="0.25">
      <c r="A453" s="51">
        <v>0.6</v>
      </c>
      <c r="B453" s="66">
        <v>1</v>
      </c>
    </row>
    <row r="454" spans="1:2" x14ac:dyDescent="0.25">
      <c r="A454" s="51">
        <v>0.625</v>
      </c>
      <c r="B454" s="66">
        <v>1</v>
      </c>
    </row>
    <row r="455" spans="1:2" x14ac:dyDescent="0.25">
      <c r="A455" s="51">
        <v>0.66666666666666663</v>
      </c>
      <c r="B455" s="66">
        <v>1</v>
      </c>
    </row>
    <row r="456" spans="1:2" x14ac:dyDescent="0.25">
      <c r="A456" s="51">
        <v>0.83333333333333337</v>
      </c>
      <c r="B456" s="66">
        <v>1</v>
      </c>
    </row>
    <row r="457" spans="1:2" x14ac:dyDescent="0.25">
      <c r="A457" s="51">
        <v>1</v>
      </c>
      <c r="B457" s="66">
        <v>15</v>
      </c>
    </row>
    <row r="458" spans="1:2" x14ac:dyDescent="0.25">
      <c r="A458" s="51" t="s">
        <v>142</v>
      </c>
      <c r="B458" s="66">
        <v>1</v>
      </c>
    </row>
    <row r="459" spans="1:2" x14ac:dyDescent="0.25">
      <c r="A459" s="59" t="s">
        <v>19</v>
      </c>
      <c r="B459" s="58">
        <f>+SUM(B460:B465)</f>
        <v>57</v>
      </c>
    </row>
    <row r="460" spans="1:2" x14ac:dyDescent="0.25">
      <c r="A460" s="51">
        <v>0</v>
      </c>
      <c r="B460" s="66">
        <v>11</v>
      </c>
    </row>
    <row r="461" spans="1:2" x14ac:dyDescent="0.25">
      <c r="A461" s="51">
        <v>0.2</v>
      </c>
      <c r="B461" s="66">
        <v>1</v>
      </c>
    </row>
    <row r="462" spans="1:2" x14ac:dyDescent="0.25">
      <c r="A462" s="51">
        <v>0.33333333333333331</v>
      </c>
      <c r="B462" s="66">
        <v>1</v>
      </c>
    </row>
    <row r="463" spans="1:2" x14ac:dyDescent="0.25">
      <c r="A463" s="51">
        <v>0.5</v>
      </c>
      <c r="B463" s="66">
        <v>8</v>
      </c>
    </row>
    <row r="464" spans="1:2" x14ac:dyDescent="0.25">
      <c r="A464" s="51">
        <v>1</v>
      </c>
      <c r="B464" s="66">
        <v>24</v>
      </c>
    </row>
    <row r="465" spans="1:2" x14ac:dyDescent="0.25">
      <c r="A465" s="51" t="s">
        <v>142</v>
      </c>
      <c r="B465" s="66">
        <v>12</v>
      </c>
    </row>
    <row r="466" spans="1:2" x14ac:dyDescent="0.25">
      <c r="A466" s="59" t="s">
        <v>34</v>
      </c>
      <c r="B466" s="58">
        <f>+SUM(B467:B470)</f>
        <v>15</v>
      </c>
    </row>
    <row r="467" spans="1:2" x14ac:dyDescent="0.25">
      <c r="A467" s="51">
        <v>0</v>
      </c>
      <c r="B467" s="66">
        <v>5</v>
      </c>
    </row>
    <row r="468" spans="1:2" x14ac:dyDescent="0.25">
      <c r="A468" s="51">
        <v>0.25</v>
      </c>
      <c r="B468" s="66">
        <v>1</v>
      </c>
    </row>
    <row r="469" spans="1:2" x14ac:dyDescent="0.25">
      <c r="A469" s="51">
        <v>1</v>
      </c>
      <c r="B469" s="66">
        <v>7</v>
      </c>
    </row>
    <row r="470" spans="1:2" x14ac:dyDescent="0.25">
      <c r="A470" s="51" t="s">
        <v>142</v>
      </c>
      <c r="B470" s="66">
        <v>2</v>
      </c>
    </row>
    <row r="471" spans="1:2" x14ac:dyDescent="0.25">
      <c r="A471" s="59" t="s">
        <v>58</v>
      </c>
      <c r="B471" s="58">
        <f>+SUM(B472:B477)</f>
        <v>65</v>
      </c>
    </row>
    <row r="472" spans="1:2" x14ac:dyDescent="0.25">
      <c r="A472" s="51">
        <v>0</v>
      </c>
      <c r="B472" s="66">
        <v>5</v>
      </c>
    </row>
    <row r="473" spans="1:2" x14ac:dyDescent="0.25">
      <c r="A473" s="51">
        <v>0.33333333333333331</v>
      </c>
      <c r="B473" s="66">
        <v>1</v>
      </c>
    </row>
    <row r="474" spans="1:2" x14ac:dyDescent="0.25">
      <c r="A474" s="51">
        <v>0.5</v>
      </c>
      <c r="B474" s="66">
        <v>3</v>
      </c>
    </row>
    <row r="475" spans="1:2" x14ac:dyDescent="0.25">
      <c r="A475" s="51">
        <v>0.66666666666666663</v>
      </c>
      <c r="B475" s="66">
        <v>1</v>
      </c>
    </row>
    <row r="476" spans="1:2" x14ac:dyDescent="0.25">
      <c r="A476" s="51">
        <v>1</v>
      </c>
      <c r="B476" s="66">
        <v>50</v>
      </c>
    </row>
    <row r="477" spans="1:2" x14ac:dyDescent="0.25">
      <c r="A477" s="51" t="s">
        <v>142</v>
      </c>
      <c r="B477" s="66">
        <v>5</v>
      </c>
    </row>
    <row r="478" spans="1:2" x14ac:dyDescent="0.25">
      <c r="A478" s="59" t="s">
        <v>51</v>
      </c>
      <c r="B478" s="58">
        <f>+SUM(B479:B481)</f>
        <v>17</v>
      </c>
    </row>
    <row r="479" spans="1:2" x14ac:dyDescent="0.25">
      <c r="A479" s="51">
        <v>0.33333333333333331</v>
      </c>
      <c r="B479" s="66">
        <v>1</v>
      </c>
    </row>
    <row r="480" spans="1:2" x14ac:dyDescent="0.25">
      <c r="A480" s="51">
        <v>0.5</v>
      </c>
      <c r="B480" s="66">
        <v>2</v>
      </c>
    </row>
    <row r="481" spans="1:17" x14ac:dyDescent="0.25">
      <c r="A481" s="51">
        <v>1</v>
      </c>
      <c r="B481" s="66">
        <v>14</v>
      </c>
    </row>
    <row r="482" spans="1:17" x14ac:dyDescent="0.25">
      <c r="A482" s="67" t="s">
        <v>86</v>
      </c>
      <c r="B482" s="68">
        <v>230</v>
      </c>
    </row>
    <row r="485" spans="1:17" ht="28.5" x14ac:dyDescent="0.45">
      <c r="A485" s="109" t="s">
        <v>145</v>
      </c>
    </row>
    <row r="487" spans="1:17" ht="57" x14ac:dyDescent="0.45">
      <c r="A487" s="109" t="s">
        <v>143</v>
      </c>
      <c r="B487" s="109"/>
      <c r="C487" s="109"/>
      <c r="D487" s="109" t="s">
        <v>144</v>
      </c>
      <c r="E487" s="109"/>
      <c r="F487" s="109"/>
      <c r="G487" s="109" t="s">
        <v>146</v>
      </c>
      <c r="H487" s="109"/>
      <c r="I487" s="109"/>
      <c r="J487" s="109" t="s">
        <v>147</v>
      </c>
      <c r="K487" s="109"/>
      <c r="L487" s="109"/>
      <c r="M487" s="114" t="s">
        <v>148</v>
      </c>
      <c r="P487" s="114" t="s">
        <v>177</v>
      </c>
    </row>
    <row r="489" spans="1:17" x14ac:dyDescent="0.25">
      <c r="M489" s="59" t="s">
        <v>77</v>
      </c>
      <c r="N489" s="58">
        <v>9</v>
      </c>
    </row>
    <row r="490" spans="1:17" x14ac:dyDescent="0.25">
      <c r="A490" s="30" t="s">
        <v>57</v>
      </c>
      <c r="B490" s="28">
        <v>10</v>
      </c>
      <c r="D490" s="57" t="s">
        <v>40</v>
      </c>
      <c r="E490" s="56">
        <v>5</v>
      </c>
      <c r="J490" s="69" t="s">
        <v>55</v>
      </c>
      <c r="K490" s="56">
        <v>5</v>
      </c>
      <c r="M490" s="51">
        <v>1</v>
      </c>
      <c r="N490" s="66">
        <v>7</v>
      </c>
      <c r="P490" s="57" t="s">
        <v>38</v>
      </c>
      <c r="Q490" s="56">
        <v>5</v>
      </c>
    </row>
    <row r="491" spans="1:17" x14ac:dyDescent="0.25">
      <c r="A491" s="54">
        <v>1</v>
      </c>
      <c r="B491" s="24">
        <v>10</v>
      </c>
      <c r="D491" s="48">
        <v>0.4</v>
      </c>
      <c r="E491" s="55">
        <v>1</v>
      </c>
      <c r="G491" s="69" t="s">
        <v>31</v>
      </c>
      <c r="H491" s="56">
        <v>9</v>
      </c>
      <c r="J491" s="48">
        <v>1</v>
      </c>
      <c r="K491" s="55">
        <v>5</v>
      </c>
      <c r="M491" s="51" t="s">
        <v>136</v>
      </c>
      <c r="N491" s="66">
        <v>2</v>
      </c>
      <c r="P491" s="48">
        <v>0.33333333333333331</v>
      </c>
      <c r="Q491" s="55">
        <v>2</v>
      </c>
    </row>
    <row r="492" spans="1:17" x14ac:dyDescent="0.25">
      <c r="A492" s="30" t="s">
        <v>60</v>
      </c>
      <c r="B492" s="28">
        <v>10</v>
      </c>
      <c r="D492" s="48">
        <v>0.66666666666666663</v>
      </c>
      <c r="E492" s="55">
        <v>2</v>
      </c>
      <c r="G492" s="48">
        <v>0.66666666666666663</v>
      </c>
      <c r="H492" s="55">
        <v>1</v>
      </c>
      <c r="J492" s="69" t="s">
        <v>53</v>
      </c>
      <c r="K492" s="56">
        <v>6</v>
      </c>
      <c r="M492" s="128" t="s">
        <v>82</v>
      </c>
      <c r="N492" s="58">
        <v>6</v>
      </c>
      <c r="P492" s="48">
        <v>0.66666666666666663</v>
      </c>
      <c r="Q492" s="55">
        <v>1</v>
      </c>
    </row>
    <row r="493" spans="1:17" x14ac:dyDescent="0.25">
      <c r="A493" s="54">
        <v>0</v>
      </c>
      <c r="B493" s="24">
        <v>1</v>
      </c>
      <c r="D493" s="48">
        <v>0.75</v>
      </c>
      <c r="E493" s="55">
        <v>1</v>
      </c>
      <c r="G493" s="48">
        <v>0.75</v>
      </c>
      <c r="H493" s="55">
        <v>2</v>
      </c>
      <c r="J493" s="48">
        <v>1</v>
      </c>
      <c r="K493" s="55">
        <v>5</v>
      </c>
      <c r="M493" s="51">
        <v>0.25</v>
      </c>
      <c r="N493" s="66">
        <v>1</v>
      </c>
      <c r="P493" s="48">
        <v>1</v>
      </c>
      <c r="Q493" s="55">
        <v>2</v>
      </c>
    </row>
    <row r="494" spans="1:17" x14ac:dyDescent="0.25">
      <c r="A494" s="54">
        <v>0.33333333333333331</v>
      </c>
      <c r="B494" s="24">
        <v>1</v>
      </c>
      <c r="D494" s="48">
        <v>1</v>
      </c>
      <c r="E494" s="55">
        <v>1</v>
      </c>
      <c r="G494" s="48">
        <v>1</v>
      </c>
      <c r="H494" s="55">
        <v>6</v>
      </c>
      <c r="J494" s="48" t="s">
        <v>136</v>
      </c>
      <c r="K494" s="55">
        <v>1</v>
      </c>
      <c r="M494" s="51">
        <v>0.5</v>
      </c>
      <c r="N494" s="66">
        <v>2</v>
      </c>
      <c r="P494" s="69" t="s">
        <v>33</v>
      </c>
      <c r="Q494" s="56">
        <v>5</v>
      </c>
    </row>
    <row r="495" spans="1:17" x14ac:dyDescent="0.25">
      <c r="A495" s="54">
        <v>0.66666666666666663</v>
      </c>
      <c r="B495" s="24">
        <v>1</v>
      </c>
      <c r="D495" s="69" t="s">
        <v>43</v>
      </c>
      <c r="E495" s="56">
        <v>7</v>
      </c>
      <c r="G495" s="69" t="s">
        <v>29</v>
      </c>
      <c r="H495" s="56">
        <v>6</v>
      </c>
      <c r="J495" s="69" t="s">
        <v>50</v>
      </c>
      <c r="K495" s="56">
        <v>6</v>
      </c>
      <c r="M495" s="51">
        <v>1</v>
      </c>
      <c r="N495" s="66">
        <v>3</v>
      </c>
      <c r="P495" s="48">
        <v>1</v>
      </c>
      <c r="Q495" s="55">
        <v>5</v>
      </c>
    </row>
    <row r="496" spans="1:17" x14ac:dyDescent="0.25">
      <c r="A496" s="54">
        <v>1</v>
      </c>
      <c r="B496" s="24">
        <v>6</v>
      </c>
      <c r="D496" s="48">
        <v>0</v>
      </c>
      <c r="E496" s="55">
        <v>7</v>
      </c>
      <c r="G496" s="48">
        <v>0.5</v>
      </c>
      <c r="H496" s="55">
        <v>2</v>
      </c>
      <c r="J496" s="48">
        <v>0.5</v>
      </c>
      <c r="K496" s="55">
        <v>1</v>
      </c>
      <c r="M496" s="128" t="s">
        <v>75</v>
      </c>
      <c r="N496" s="58">
        <v>11</v>
      </c>
      <c r="P496" s="69" t="s">
        <v>36</v>
      </c>
      <c r="Q496" s="56">
        <v>6</v>
      </c>
    </row>
    <row r="497" spans="1:17" x14ac:dyDescent="0.25">
      <c r="A497" s="54" t="s">
        <v>136</v>
      </c>
      <c r="B497" s="24">
        <v>1</v>
      </c>
      <c r="D497" s="69" t="s">
        <v>45</v>
      </c>
      <c r="E497" s="56">
        <v>12</v>
      </c>
      <c r="G497" s="48">
        <v>0.66666666666666663</v>
      </c>
      <c r="H497" s="55">
        <v>1</v>
      </c>
      <c r="J497" s="48">
        <v>1</v>
      </c>
      <c r="K497" s="55">
        <v>5</v>
      </c>
      <c r="M497" s="51">
        <v>0</v>
      </c>
      <c r="N497" s="66">
        <v>2</v>
      </c>
      <c r="P497" s="48">
        <v>0</v>
      </c>
      <c r="Q497" s="55">
        <v>3</v>
      </c>
    </row>
    <row r="498" spans="1:17" x14ac:dyDescent="0.25">
      <c r="A498" s="30" t="s">
        <v>66</v>
      </c>
      <c r="B498" s="28">
        <v>4</v>
      </c>
      <c r="D498" s="48">
        <v>0</v>
      </c>
      <c r="E498" s="55">
        <v>1</v>
      </c>
      <c r="G498" s="48">
        <v>1</v>
      </c>
      <c r="H498" s="55">
        <v>3</v>
      </c>
      <c r="J498" s="64" t="s">
        <v>86</v>
      </c>
      <c r="K498" s="65">
        <v>17</v>
      </c>
      <c r="M498" s="51">
        <v>1</v>
      </c>
      <c r="N498" s="66">
        <v>9</v>
      </c>
      <c r="P498" s="48">
        <v>1</v>
      </c>
      <c r="Q498" s="55">
        <v>3</v>
      </c>
    </row>
    <row r="499" spans="1:17" x14ac:dyDescent="0.25">
      <c r="A499" s="54">
        <v>1</v>
      </c>
      <c r="B499" s="24">
        <v>4</v>
      </c>
      <c r="D499" s="48">
        <v>0.66666666666666663</v>
      </c>
      <c r="E499" s="55">
        <v>1</v>
      </c>
      <c r="G499" s="69" t="s">
        <v>25</v>
      </c>
      <c r="H499" s="56">
        <v>6</v>
      </c>
      <c r="J499" s="46"/>
      <c r="K499" s="46"/>
      <c r="M499" s="67" t="s">
        <v>86</v>
      </c>
      <c r="N499" s="68">
        <v>26</v>
      </c>
      <c r="P499" s="64" t="s">
        <v>86</v>
      </c>
      <c r="Q499" s="65">
        <v>16</v>
      </c>
    </row>
    <row r="500" spans="1:17" x14ac:dyDescent="0.25">
      <c r="A500" s="30" t="s">
        <v>68</v>
      </c>
      <c r="B500" s="28">
        <v>8</v>
      </c>
      <c r="D500" s="48">
        <v>1</v>
      </c>
      <c r="E500" s="55">
        <v>10</v>
      </c>
      <c r="G500" s="48">
        <v>1</v>
      </c>
      <c r="H500" s="55">
        <v>6</v>
      </c>
    </row>
    <row r="501" spans="1:17" x14ac:dyDescent="0.25">
      <c r="A501" s="54">
        <v>0.5</v>
      </c>
      <c r="B501" s="24">
        <v>2</v>
      </c>
      <c r="D501" s="69" t="s">
        <v>83</v>
      </c>
      <c r="E501" s="56">
        <v>2</v>
      </c>
      <c r="G501" s="69" t="s">
        <v>21</v>
      </c>
      <c r="H501" s="56">
        <v>4</v>
      </c>
    </row>
    <row r="502" spans="1:17" x14ac:dyDescent="0.25">
      <c r="A502" s="54">
        <v>1</v>
      </c>
      <c r="B502" s="24">
        <v>4</v>
      </c>
      <c r="D502" s="48">
        <v>0</v>
      </c>
      <c r="E502" s="55">
        <v>1</v>
      </c>
      <c r="G502" s="48">
        <v>1</v>
      </c>
      <c r="H502" s="55">
        <v>4</v>
      </c>
    </row>
    <row r="503" spans="1:17" x14ac:dyDescent="0.25">
      <c r="A503" s="54" t="s">
        <v>136</v>
      </c>
      <c r="B503" s="24">
        <v>2</v>
      </c>
      <c r="D503" s="48">
        <v>1</v>
      </c>
      <c r="E503" s="55">
        <v>1</v>
      </c>
      <c r="G503" s="69" t="s">
        <v>27</v>
      </c>
      <c r="H503" s="56">
        <v>9</v>
      </c>
    </row>
    <row r="504" spans="1:17" x14ac:dyDescent="0.25">
      <c r="A504" s="30" t="s">
        <v>62</v>
      </c>
      <c r="B504" s="28">
        <v>9</v>
      </c>
      <c r="D504" s="69" t="s">
        <v>94</v>
      </c>
      <c r="E504" s="56">
        <v>10</v>
      </c>
      <c r="G504" s="48">
        <v>0.5</v>
      </c>
      <c r="H504" s="55">
        <v>1</v>
      </c>
    </row>
    <row r="505" spans="1:17" x14ac:dyDescent="0.25">
      <c r="A505" s="54">
        <v>0</v>
      </c>
      <c r="B505" s="24">
        <v>4</v>
      </c>
      <c r="D505" s="48">
        <v>0.5</v>
      </c>
      <c r="E505" s="55">
        <v>1</v>
      </c>
      <c r="G505" s="48">
        <v>0.66666666666666663</v>
      </c>
      <c r="H505" s="55">
        <v>1</v>
      </c>
    </row>
    <row r="506" spans="1:17" x14ac:dyDescent="0.25">
      <c r="A506" s="54">
        <v>1</v>
      </c>
      <c r="B506" s="24">
        <v>5</v>
      </c>
      <c r="D506" s="48">
        <v>0.66666666666666663</v>
      </c>
      <c r="E506" s="55">
        <v>1</v>
      </c>
      <c r="G506" s="48">
        <v>0.75</v>
      </c>
      <c r="H506" s="55">
        <v>1</v>
      </c>
    </row>
    <row r="507" spans="1:17" x14ac:dyDescent="0.25">
      <c r="A507" s="30" t="s">
        <v>64</v>
      </c>
      <c r="B507" s="28">
        <v>9</v>
      </c>
      <c r="D507" s="48">
        <v>1</v>
      </c>
      <c r="E507" s="55">
        <v>7</v>
      </c>
      <c r="G507" s="48">
        <v>1</v>
      </c>
      <c r="H507" s="55">
        <v>6</v>
      </c>
    </row>
    <row r="508" spans="1:17" x14ac:dyDescent="0.25">
      <c r="A508" s="54">
        <v>1</v>
      </c>
      <c r="B508" s="24">
        <v>9</v>
      </c>
      <c r="D508" s="48" t="s">
        <v>136</v>
      </c>
      <c r="E508" s="55">
        <v>1</v>
      </c>
      <c r="G508" s="69" t="s">
        <v>18</v>
      </c>
      <c r="H508" s="56">
        <v>4</v>
      </c>
    </row>
    <row r="509" spans="1:17" x14ac:dyDescent="0.25">
      <c r="A509" s="30" t="s">
        <v>70</v>
      </c>
      <c r="B509" s="28">
        <v>10</v>
      </c>
      <c r="D509" s="69" t="s">
        <v>48</v>
      </c>
      <c r="E509" s="56">
        <v>6</v>
      </c>
      <c r="G509" s="48">
        <v>1</v>
      </c>
      <c r="H509" s="55">
        <v>4</v>
      </c>
    </row>
    <row r="510" spans="1:17" x14ac:dyDescent="0.25">
      <c r="A510" s="54">
        <v>0.66666666666666663</v>
      </c>
      <c r="B510" s="24">
        <v>1</v>
      </c>
      <c r="D510" s="48">
        <v>0</v>
      </c>
      <c r="E510" s="55">
        <v>1</v>
      </c>
      <c r="G510" s="69" t="s">
        <v>73</v>
      </c>
      <c r="H510" s="56">
        <v>7</v>
      </c>
    </row>
    <row r="511" spans="1:17" x14ac:dyDescent="0.25">
      <c r="A511" s="54">
        <v>1</v>
      </c>
      <c r="B511" s="24">
        <v>8</v>
      </c>
      <c r="D511" s="48">
        <v>0.8</v>
      </c>
      <c r="E511" s="55">
        <v>1</v>
      </c>
      <c r="G511" s="48">
        <v>1</v>
      </c>
      <c r="H511" s="55">
        <v>7</v>
      </c>
    </row>
    <row r="512" spans="1:17" x14ac:dyDescent="0.25">
      <c r="A512" s="54" t="s">
        <v>136</v>
      </c>
      <c r="B512" s="24">
        <v>1</v>
      </c>
      <c r="D512" s="48">
        <v>1</v>
      </c>
      <c r="E512" s="55">
        <v>3</v>
      </c>
      <c r="G512" s="69" t="s">
        <v>23</v>
      </c>
      <c r="H512" s="56">
        <v>12</v>
      </c>
    </row>
    <row r="513" spans="1:17" x14ac:dyDescent="0.25">
      <c r="A513" s="25" t="s">
        <v>86</v>
      </c>
      <c r="B513" s="26">
        <v>60</v>
      </c>
      <c r="D513" s="46" t="s">
        <v>136</v>
      </c>
      <c r="E513" s="55">
        <v>1</v>
      </c>
      <c r="G513" s="48">
        <v>0</v>
      </c>
      <c r="H513" s="55">
        <v>1</v>
      </c>
    </row>
    <row r="514" spans="1:17" x14ac:dyDescent="0.25">
      <c r="D514" s="64" t="s">
        <v>86</v>
      </c>
      <c r="E514" s="65">
        <v>42</v>
      </c>
      <c r="G514" s="48">
        <v>0.4</v>
      </c>
      <c r="H514" s="55">
        <v>1</v>
      </c>
    </row>
    <row r="515" spans="1:17" x14ac:dyDescent="0.25">
      <c r="G515" s="48">
        <v>0.66666666666666663</v>
      </c>
      <c r="H515" s="55">
        <v>2</v>
      </c>
    </row>
    <row r="516" spans="1:17" x14ac:dyDescent="0.25">
      <c r="G516" s="48">
        <v>0.75</v>
      </c>
      <c r="H516" s="55">
        <v>1</v>
      </c>
    </row>
    <row r="517" spans="1:17" x14ac:dyDescent="0.25">
      <c r="G517" s="48">
        <v>0.8571428571428571</v>
      </c>
      <c r="H517" s="55">
        <v>1</v>
      </c>
    </row>
    <row r="518" spans="1:17" x14ac:dyDescent="0.25">
      <c r="G518" s="48">
        <v>1</v>
      </c>
      <c r="H518" s="55">
        <v>6</v>
      </c>
    </row>
    <row r="519" spans="1:17" x14ac:dyDescent="0.25">
      <c r="G519" s="64" t="s">
        <v>86</v>
      </c>
      <c r="H519" s="65">
        <v>57</v>
      </c>
    </row>
    <row r="522" spans="1:17" ht="31.5" x14ac:dyDescent="0.5">
      <c r="A522" s="111" t="s">
        <v>149</v>
      </c>
    </row>
    <row r="524" spans="1:17" ht="57" x14ac:dyDescent="0.45">
      <c r="A524" s="109" t="s">
        <v>143</v>
      </c>
      <c r="B524" s="109"/>
      <c r="C524" s="109"/>
      <c r="D524" s="109" t="s">
        <v>144</v>
      </c>
      <c r="E524" s="109"/>
      <c r="F524" s="109"/>
      <c r="G524" s="109" t="s">
        <v>146</v>
      </c>
      <c r="H524" s="109"/>
      <c r="I524" s="109"/>
      <c r="J524" s="109" t="s">
        <v>147</v>
      </c>
      <c r="K524" s="109"/>
      <c r="L524" s="109"/>
      <c r="M524" s="109" t="s">
        <v>148</v>
      </c>
      <c r="P524" s="114" t="s">
        <v>177</v>
      </c>
    </row>
    <row r="526" spans="1:17" x14ac:dyDescent="0.25">
      <c r="A526" s="69" t="s">
        <v>57</v>
      </c>
      <c r="B526" s="56">
        <v>15</v>
      </c>
      <c r="D526" s="57" t="s">
        <v>40</v>
      </c>
      <c r="E526" s="56">
        <v>6</v>
      </c>
      <c r="G526" s="69" t="s">
        <v>31</v>
      </c>
      <c r="H526" s="56">
        <v>9</v>
      </c>
      <c r="J526" s="69" t="s">
        <v>55</v>
      </c>
      <c r="K526" s="56">
        <v>5</v>
      </c>
      <c r="M526" s="57" t="s">
        <v>77</v>
      </c>
      <c r="N526" s="56">
        <v>10</v>
      </c>
      <c r="P526" s="57" t="s">
        <v>38</v>
      </c>
      <c r="Q526" s="56">
        <v>5</v>
      </c>
    </row>
    <row r="527" spans="1:17" x14ac:dyDescent="0.25">
      <c r="A527" s="48">
        <v>0</v>
      </c>
      <c r="B527" s="55">
        <v>1</v>
      </c>
      <c r="D527" s="48">
        <v>0.25</v>
      </c>
      <c r="E527" s="55">
        <v>1</v>
      </c>
      <c r="G527" s="48">
        <v>0</v>
      </c>
      <c r="H527" s="55">
        <v>2</v>
      </c>
      <c r="J527" s="48">
        <v>1</v>
      </c>
      <c r="K527" s="55">
        <v>5</v>
      </c>
      <c r="M527" s="48">
        <v>0</v>
      </c>
      <c r="N527" s="55">
        <v>1</v>
      </c>
      <c r="P527" s="48">
        <v>0</v>
      </c>
      <c r="Q527" s="55">
        <v>2</v>
      </c>
    </row>
    <row r="528" spans="1:17" x14ac:dyDescent="0.25">
      <c r="A528" s="48">
        <v>0.5</v>
      </c>
      <c r="B528" s="55">
        <v>1</v>
      </c>
      <c r="D528" s="48">
        <v>0.33333333333333331</v>
      </c>
      <c r="E528" s="55">
        <v>2</v>
      </c>
      <c r="G528" s="48">
        <v>0.5</v>
      </c>
      <c r="H528" s="55">
        <v>1</v>
      </c>
      <c r="J528" s="69" t="s">
        <v>53</v>
      </c>
      <c r="K528" s="56">
        <v>6</v>
      </c>
      <c r="M528" s="48">
        <v>0.5</v>
      </c>
      <c r="N528" s="55">
        <v>2</v>
      </c>
      <c r="P528" s="48">
        <v>0.25</v>
      </c>
      <c r="Q528" s="55">
        <v>1</v>
      </c>
    </row>
    <row r="529" spans="1:17" x14ac:dyDescent="0.25">
      <c r="A529" s="48">
        <v>1</v>
      </c>
      <c r="B529" s="55">
        <v>13</v>
      </c>
      <c r="D529" s="48">
        <v>0.5714285714285714</v>
      </c>
      <c r="E529" s="55">
        <v>1</v>
      </c>
      <c r="G529" s="48">
        <v>1</v>
      </c>
      <c r="H529" s="55">
        <v>2</v>
      </c>
      <c r="J529" s="48">
        <v>0.33333333333333331</v>
      </c>
      <c r="K529" s="55">
        <v>1</v>
      </c>
      <c r="M529" s="48">
        <v>0.66666666666666663</v>
      </c>
      <c r="N529" s="55">
        <v>1</v>
      </c>
      <c r="P529" s="48">
        <v>1</v>
      </c>
      <c r="Q529" s="55">
        <v>2</v>
      </c>
    </row>
    <row r="530" spans="1:17" x14ac:dyDescent="0.25">
      <c r="A530" s="69" t="s">
        <v>60</v>
      </c>
      <c r="B530" s="56">
        <v>10</v>
      </c>
      <c r="D530" s="48">
        <v>1</v>
      </c>
      <c r="E530" s="55">
        <v>1</v>
      </c>
      <c r="G530" s="48"/>
      <c r="H530" s="55">
        <v>4</v>
      </c>
      <c r="J530" s="48">
        <v>0.5</v>
      </c>
      <c r="K530" s="55">
        <v>2</v>
      </c>
      <c r="M530" s="129">
        <v>1</v>
      </c>
      <c r="N530" s="130">
        <v>3</v>
      </c>
      <c r="P530" s="69" t="s">
        <v>33</v>
      </c>
      <c r="Q530" s="56">
        <v>5</v>
      </c>
    </row>
    <row r="531" spans="1:17" x14ac:dyDescent="0.25">
      <c r="A531" s="48">
        <v>0</v>
      </c>
      <c r="B531" s="55">
        <v>1</v>
      </c>
      <c r="D531" s="48" t="s">
        <v>136</v>
      </c>
      <c r="E531" s="55">
        <v>1</v>
      </c>
      <c r="G531" s="69" t="s">
        <v>29</v>
      </c>
      <c r="H531" s="56">
        <v>6</v>
      </c>
      <c r="J531" s="48">
        <v>1</v>
      </c>
      <c r="K531" s="55">
        <v>3</v>
      </c>
      <c r="M531" s="48" t="s">
        <v>142</v>
      </c>
      <c r="N531" s="55">
        <v>3</v>
      </c>
      <c r="P531" s="48">
        <v>0</v>
      </c>
      <c r="Q531" s="55">
        <v>2</v>
      </c>
    </row>
    <row r="532" spans="1:17" x14ac:dyDescent="0.25">
      <c r="A532" s="48">
        <v>0.33333333333333331</v>
      </c>
      <c r="B532" s="55">
        <v>1</v>
      </c>
      <c r="D532" s="69" t="s">
        <v>43</v>
      </c>
      <c r="E532" s="56">
        <v>7</v>
      </c>
      <c r="G532" s="48">
        <v>0.5</v>
      </c>
      <c r="H532" s="55">
        <v>1</v>
      </c>
      <c r="J532" s="69" t="s">
        <v>50</v>
      </c>
      <c r="K532" s="56">
        <v>6</v>
      </c>
      <c r="M532" s="69" t="s">
        <v>82</v>
      </c>
      <c r="N532" s="56">
        <v>6</v>
      </c>
      <c r="P532" s="48">
        <v>1</v>
      </c>
      <c r="Q532" s="55">
        <v>3</v>
      </c>
    </row>
    <row r="533" spans="1:17" x14ac:dyDescent="0.25">
      <c r="A533" s="48">
        <v>0.66666666666666663</v>
      </c>
      <c r="B533" s="55">
        <v>1</v>
      </c>
      <c r="D533" s="48">
        <v>0</v>
      </c>
      <c r="E533" s="55">
        <v>2</v>
      </c>
      <c r="G533" s="48">
        <v>1</v>
      </c>
      <c r="H533" s="55">
        <v>5</v>
      </c>
      <c r="J533" s="48">
        <v>1</v>
      </c>
      <c r="K533" s="55">
        <v>6</v>
      </c>
      <c r="M533" s="48">
        <v>0.33333333333333331</v>
      </c>
      <c r="N533" s="55">
        <v>2</v>
      </c>
      <c r="P533" s="69" t="s">
        <v>36</v>
      </c>
      <c r="Q533" s="56">
        <v>5</v>
      </c>
    </row>
    <row r="534" spans="1:17" x14ac:dyDescent="0.25">
      <c r="A534" s="48">
        <v>1</v>
      </c>
      <c r="B534" s="55">
        <v>7</v>
      </c>
      <c r="D534" s="48">
        <v>0.5</v>
      </c>
      <c r="E534" s="55">
        <v>1</v>
      </c>
      <c r="G534" s="69" t="s">
        <v>25</v>
      </c>
      <c r="H534" s="56">
        <v>6</v>
      </c>
      <c r="J534" s="70" t="s">
        <v>86</v>
      </c>
      <c r="K534" s="65">
        <v>17</v>
      </c>
      <c r="M534" s="48">
        <v>0.5</v>
      </c>
      <c r="N534" s="55">
        <v>3</v>
      </c>
      <c r="P534" s="48">
        <v>0</v>
      </c>
      <c r="Q534" s="55">
        <v>1</v>
      </c>
    </row>
    <row r="535" spans="1:17" x14ac:dyDescent="0.25">
      <c r="A535" s="69" t="s">
        <v>66</v>
      </c>
      <c r="B535" s="56">
        <v>4</v>
      </c>
      <c r="D535" s="48">
        <v>0.66666666666666663</v>
      </c>
      <c r="E535" s="55">
        <v>1</v>
      </c>
      <c r="G535" s="48">
        <v>0.5</v>
      </c>
      <c r="H535" s="55">
        <v>1</v>
      </c>
      <c r="M535" s="129">
        <v>1</v>
      </c>
      <c r="N535" s="130">
        <v>1</v>
      </c>
      <c r="P535" s="48">
        <v>1</v>
      </c>
      <c r="Q535" s="55">
        <v>2</v>
      </c>
    </row>
    <row r="536" spans="1:17" x14ac:dyDescent="0.25">
      <c r="A536" s="48">
        <v>1</v>
      </c>
      <c r="B536" s="55">
        <v>4</v>
      </c>
      <c r="D536" s="48">
        <v>1</v>
      </c>
      <c r="E536" s="55">
        <v>3</v>
      </c>
      <c r="G536" s="48">
        <v>1</v>
      </c>
      <c r="H536" s="55">
        <v>3</v>
      </c>
      <c r="M536" s="69" t="s">
        <v>75</v>
      </c>
      <c r="N536" s="56">
        <v>11</v>
      </c>
      <c r="P536" s="48"/>
      <c r="Q536" s="55">
        <v>2</v>
      </c>
    </row>
    <row r="537" spans="1:17" x14ac:dyDescent="0.25">
      <c r="A537" s="69" t="s">
        <v>68</v>
      </c>
      <c r="B537" s="56">
        <v>8</v>
      </c>
      <c r="D537" s="69" t="s">
        <v>45</v>
      </c>
      <c r="E537" s="56">
        <v>12</v>
      </c>
      <c r="G537" s="48"/>
      <c r="H537" s="55">
        <v>2</v>
      </c>
      <c r="M537" s="48">
        <v>0</v>
      </c>
      <c r="N537" s="55">
        <v>2</v>
      </c>
      <c r="P537" s="64" t="s">
        <v>86</v>
      </c>
      <c r="Q537" s="65">
        <v>15</v>
      </c>
    </row>
    <row r="538" spans="1:17" x14ac:dyDescent="0.25">
      <c r="A538" s="48">
        <v>0.5</v>
      </c>
      <c r="B538" s="55">
        <v>1</v>
      </c>
      <c r="D538" s="48">
        <v>0</v>
      </c>
      <c r="E538" s="55">
        <v>4</v>
      </c>
      <c r="G538" s="69" t="s">
        <v>21</v>
      </c>
      <c r="H538" s="56">
        <v>5</v>
      </c>
      <c r="M538" s="129">
        <v>1</v>
      </c>
      <c r="N538" s="130">
        <v>9</v>
      </c>
    </row>
    <row r="539" spans="1:17" x14ac:dyDescent="0.25">
      <c r="A539" s="48">
        <v>1</v>
      </c>
      <c r="B539" s="55">
        <v>7</v>
      </c>
      <c r="D539" s="48">
        <v>0.5</v>
      </c>
      <c r="E539" s="55">
        <v>2</v>
      </c>
      <c r="G539" s="48">
        <v>0</v>
      </c>
      <c r="H539" s="55">
        <v>2</v>
      </c>
      <c r="M539" s="70" t="s">
        <v>86</v>
      </c>
      <c r="N539" s="65">
        <v>27</v>
      </c>
    </row>
    <row r="540" spans="1:17" x14ac:dyDescent="0.25">
      <c r="A540" s="69" t="s">
        <v>62</v>
      </c>
      <c r="B540" s="56">
        <v>9</v>
      </c>
      <c r="D540" s="48">
        <v>1</v>
      </c>
      <c r="E540" s="55">
        <v>6</v>
      </c>
      <c r="G540" s="48">
        <v>0.33333333333333331</v>
      </c>
      <c r="H540" s="55">
        <v>1</v>
      </c>
    </row>
    <row r="541" spans="1:17" x14ac:dyDescent="0.25">
      <c r="A541" s="48">
        <v>0</v>
      </c>
      <c r="B541" s="55">
        <v>3</v>
      </c>
      <c r="D541" s="69" t="s">
        <v>83</v>
      </c>
      <c r="E541" s="56">
        <v>2</v>
      </c>
      <c r="G541" s="48">
        <v>0.5</v>
      </c>
      <c r="H541" s="55">
        <v>2</v>
      </c>
    </row>
    <row r="542" spans="1:17" x14ac:dyDescent="0.25">
      <c r="A542" s="48">
        <v>1</v>
      </c>
      <c r="B542" s="55">
        <v>4</v>
      </c>
      <c r="D542" s="48">
        <v>0</v>
      </c>
      <c r="E542" s="55">
        <v>1</v>
      </c>
      <c r="G542" s="69" t="s">
        <v>27</v>
      </c>
      <c r="H542" s="56">
        <v>8</v>
      </c>
    </row>
    <row r="543" spans="1:17" x14ac:dyDescent="0.25">
      <c r="A543" s="48"/>
      <c r="B543" s="55">
        <v>2</v>
      </c>
      <c r="D543" s="48">
        <v>0.5</v>
      </c>
      <c r="E543" s="55">
        <v>1</v>
      </c>
      <c r="G543" s="48">
        <v>0.5</v>
      </c>
      <c r="H543" s="55">
        <v>1</v>
      </c>
    </row>
    <row r="544" spans="1:17" x14ac:dyDescent="0.25">
      <c r="A544" s="69" t="s">
        <v>64</v>
      </c>
      <c r="B544" s="56">
        <v>9</v>
      </c>
      <c r="D544" s="69" t="s">
        <v>94</v>
      </c>
      <c r="E544" s="56">
        <v>10</v>
      </c>
      <c r="G544" s="48">
        <v>1</v>
      </c>
      <c r="H544" s="55">
        <v>2</v>
      </c>
    </row>
    <row r="545" spans="1:8" x14ac:dyDescent="0.25">
      <c r="A545" s="48">
        <v>1</v>
      </c>
      <c r="B545" s="55">
        <v>7</v>
      </c>
      <c r="D545" s="48">
        <v>0</v>
      </c>
      <c r="E545" s="55">
        <v>4</v>
      </c>
      <c r="G545" s="48"/>
      <c r="H545" s="55">
        <v>5</v>
      </c>
    </row>
    <row r="546" spans="1:8" x14ac:dyDescent="0.25">
      <c r="A546" s="48"/>
      <c r="B546" s="55">
        <v>2</v>
      </c>
      <c r="D546" s="48">
        <v>0.33333333333333331</v>
      </c>
      <c r="E546" s="55">
        <v>1</v>
      </c>
      <c r="G546" s="69" t="s">
        <v>18</v>
      </c>
      <c r="H546" s="56">
        <v>4</v>
      </c>
    </row>
    <row r="547" spans="1:8" x14ac:dyDescent="0.25">
      <c r="A547" s="69" t="s">
        <v>70</v>
      </c>
      <c r="B547" s="56">
        <v>10</v>
      </c>
      <c r="D547" s="48">
        <v>1</v>
      </c>
      <c r="E547" s="55">
        <v>5</v>
      </c>
      <c r="G547" s="48">
        <v>0.5</v>
      </c>
      <c r="H547" s="55">
        <v>1</v>
      </c>
    </row>
    <row r="548" spans="1:8" x14ac:dyDescent="0.25">
      <c r="A548" s="48">
        <v>0.5</v>
      </c>
      <c r="B548" s="55">
        <v>1</v>
      </c>
      <c r="D548" s="69" t="s">
        <v>48</v>
      </c>
      <c r="E548" s="56">
        <v>4</v>
      </c>
      <c r="G548" s="48">
        <v>1</v>
      </c>
      <c r="H548" s="55">
        <v>3</v>
      </c>
    </row>
    <row r="549" spans="1:8" x14ac:dyDescent="0.25">
      <c r="A549" s="48">
        <v>1</v>
      </c>
      <c r="B549" s="55">
        <v>8</v>
      </c>
      <c r="D549" s="48">
        <v>0.5</v>
      </c>
      <c r="E549" s="55">
        <v>1</v>
      </c>
      <c r="G549" s="69" t="s">
        <v>73</v>
      </c>
      <c r="H549" s="56">
        <v>7</v>
      </c>
    </row>
    <row r="550" spans="1:8" x14ac:dyDescent="0.25">
      <c r="A550" s="48"/>
      <c r="B550" s="55">
        <v>1</v>
      </c>
      <c r="D550" s="48">
        <v>0.6</v>
      </c>
      <c r="E550" s="55">
        <v>1</v>
      </c>
      <c r="G550" s="48">
        <v>1</v>
      </c>
      <c r="H550" s="55">
        <v>7</v>
      </c>
    </row>
    <row r="551" spans="1:8" x14ac:dyDescent="0.25">
      <c r="A551" s="64" t="s">
        <v>86</v>
      </c>
      <c r="B551" s="65">
        <v>65</v>
      </c>
      <c r="D551" s="48">
        <v>0.625</v>
      </c>
      <c r="E551" s="55">
        <v>1</v>
      </c>
      <c r="G551" s="69" t="s">
        <v>23</v>
      </c>
      <c r="H551" s="56">
        <v>12</v>
      </c>
    </row>
    <row r="552" spans="1:8" x14ac:dyDescent="0.25">
      <c r="D552" s="48">
        <v>0.83333333333333337</v>
      </c>
      <c r="E552" s="55">
        <v>1</v>
      </c>
      <c r="G552" s="48">
        <v>0</v>
      </c>
      <c r="H552" s="55">
        <v>7</v>
      </c>
    </row>
    <row r="553" spans="1:8" x14ac:dyDescent="0.25">
      <c r="D553" s="64" t="s">
        <v>86</v>
      </c>
      <c r="E553" s="65">
        <v>41</v>
      </c>
      <c r="G553" s="48">
        <v>0.2</v>
      </c>
      <c r="H553" s="55">
        <v>1</v>
      </c>
    </row>
    <row r="554" spans="1:8" x14ac:dyDescent="0.25">
      <c r="G554" s="48">
        <v>0.5</v>
      </c>
      <c r="H554" s="55">
        <v>1</v>
      </c>
    </row>
    <row r="555" spans="1:8" x14ac:dyDescent="0.25">
      <c r="G555" s="48">
        <v>1</v>
      </c>
      <c r="H555" s="55">
        <v>2</v>
      </c>
    </row>
    <row r="556" spans="1:8" x14ac:dyDescent="0.25">
      <c r="G556" s="48"/>
      <c r="H556" s="55">
        <v>1</v>
      </c>
    </row>
    <row r="557" spans="1:8" x14ac:dyDescent="0.25">
      <c r="G557" s="64" t="s">
        <v>86</v>
      </c>
      <c r="H557" s="65">
        <v>57</v>
      </c>
    </row>
  </sheetData>
  <mergeCells count="4">
    <mergeCell ref="B92:C92"/>
    <mergeCell ref="D92:E92"/>
    <mergeCell ref="L53:O53"/>
    <mergeCell ref="P53:S53"/>
  </mergeCells>
  <pageMargins left="0.7" right="0.7" top="0.75" bottom="0.75" header="0.3" footer="0.3"/>
  <pageSetup orientation="portrait" r:id="rId1"/>
  <ignoredErrors>
    <ignoredError sqref="B478"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6</vt:i4>
      </vt:variant>
    </vt:vector>
  </HeadingPairs>
  <TitlesOfParts>
    <vt:vector size="34" baseType="lpstr">
      <vt:lpstr>Areas Incluidas 2019</vt:lpstr>
      <vt:lpstr>Hoja1</vt:lpstr>
      <vt:lpstr>Areas Incluidas </vt:lpstr>
      <vt:lpstr>Riesgos adicionados</vt:lpstr>
      <vt:lpstr>Matriz </vt:lpstr>
      <vt:lpstr>Mapa de procesos</vt:lpstr>
      <vt:lpstr> Tabla dinamica </vt:lpstr>
      <vt:lpstr>Hoja2</vt:lpstr>
      <vt:lpstr>Graficos </vt:lpstr>
      <vt:lpstr>Grafico </vt:lpstr>
      <vt:lpstr>2019</vt:lpstr>
      <vt:lpstr>MATRIZ UNIVERSIDAD CES</vt:lpstr>
      <vt:lpstr>Monitoreo</vt:lpstr>
      <vt:lpstr>Parametros </vt:lpstr>
      <vt:lpstr>Hoja3</vt:lpstr>
      <vt:lpstr> Graficos generales </vt:lpstr>
      <vt:lpstr>ensayo </vt:lpstr>
      <vt:lpstr>Riesgo por proceso</vt:lpstr>
      <vt:lpstr>Riesgos Extremos </vt:lpstr>
      <vt:lpstr>Rectoría</vt:lpstr>
      <vt:lpstr>Dirección A y F</vt:lpstr>
      <vt:lpstr>Secretaría General </vt:lpstr>
      <vt:lpstr>Dirección Académica</vt:lpstr>
      <vt:lpstr>Dirección I e I</vt:lpstr>
      <vt:lpstr>Riesgos materializados 2022</vt:lpstr>
      <vt:lpstr>Riesgos materializados </vt:lpstr>
      <vt:lpstr>Dirección academica</vt:lpstr>
      <vt:lpstr>Direccion investigación e innov</vt:lpstr>
      <vt:lpstr>' Graficos generales '!Área_de_impresión</vt:lpstr>
      <vt:lpstr>'Dirección A y F'!Área_de_impresión</vt:lpstr>
      <vt:lpstr>'Dirección Académica'!Área_de_impresión</vt:lpstr>
      <vt:lpstr>'Dirección I e I'!Área_de_impresión</vt:lpstr>
      <vt:lpstr>Rectoría!Área_de_impresión</vt:lpstr>
      <vt:lpstr>'Secretaría General '!Área_de_impresión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Paula Andrea Gallego Ossa</dc:creator>
  <cp:lastModifiedBy>Natalia Andrea Muñoz Gil</cp:lastModifiedBy>
  <dcterms:created xsi:type="dcterms:W3CDTF">2019-04-04T17:00:35Z</dcterms:created>
  <dcterms:modified xsi:type="dcterms:W3CDTF">2022-08-12T20:06:10Z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Matriz Monitoreo..xlsx</vt:lpwstr>
  </property>
</Properties>
</file>